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hartEx1.xml" ContentType="application/vnd.ms-office.chartex+xml"/>
  <Override PartName="/xl/charts/chartEx2.xml" ContentType="application/vnd.ms-office.chartex+xml"/>
  <Override PartName="/xl/charts/colors30.xml" ContentType="application/vnd.ms-office.chartcolorstyle+xml"/>
  <Override PartName="/xl/charts/style30.xml" ContentType="application/vnd.ms-office.chartstyle+xml"/>
  <Override PartName="/xl/charts/colors6.xml" ContentType="application/vnd.ms-office.chartcolorstyle+xml"/>
  <Override PartName="/xl/charts/style6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user\Downloads\PROJEKTEK\FIBRESHIP\Calculator Excel\"/>
    </mc:Choice>
  </mc:AlternateContent>
  <bookViews>
    <workbookView xWindow="-108" yWindow="-108" windowWidth="23256" windowHeight="12600" tabRatio="885"/>
  </bookViews>
  <sheets>
    <sheet name="DBC" sheetId="41" r:id="rId1"/>
    <sheet name="CFBC" sheetId="4" r:id="rId2"/>
    <sheet name="OBC" sheetId="3" r:id="rId3"/>
    <sheet name="DFC" sheetId="42" r:id="rId4"/>
    <sheet name="CFFC" sheetId="43" r:id="rId5"/>
    <sheet name="OFC" sheetId="44" r:id="rId6"/>
    <sheet name="Ship price" sheetId="22" r:id="rId7"/>
    <sheet name="Revenue OP" sheetId="40" r:id="rId8"/>
    <sheet name="Revenue REC" sheetId="5" r:id="rId9"/>
    <sheet name="EEDI" sheetId="9" r:id="rId10"/>
    <sheet name="Input list" sheetId="14" r:id="rId11"/>
  </sheets>
  <definedNames>
    <definedName name="Actual" localSheetId="7">('Revenue OP'!PeriodInActual*('Revenue OP'!$H1&gt;0))*'Revenue OP'!PeriodInPlan</definedName>
    <definedName name="Actual" localSheetId="6">('Ship price'!PeriodInActual*('Ship price'!$H1&gt;0))*'Ship price'!PeriodInPlan</definedName>
    <definedName name="Actual">(PeriodInActual*(#REF!&gt;0))*PeriodInPlan</definedName>
    <definedName name="ActualBeyond" localSheetId="7">'Revenue OP'!PeriodInActual*('Revenue OP'!$H1&gt;0)</definedName>
    <definedName name="ActualBeyond" localSheetId="6">'Ship price'!PeriodInActual*('Ship price'!$H1&gt;0)</definedName>
    <definedName name="ActualBeyond">PeriodInActual*(#REF!&gt;0)</definedName>
    <definedName name="Auxiliaryenginepower">'Input list'!$D$7:$D$57</definedName>
    <definedName name="Auxiliaryfuelconsumptionatgivenoperationmode">'Input list'!$M$8:$M$38</definedName>
    <definedName name="Discountrate">'Input list'!$AE$8:$AE$108</definedName>
    <definedName name="Displacement">'Input list'!$Y$8:$Y$888</definedName>
    <definedName name="Draught">'Input list'!$V$8:$V$28</definedName>
    <definedName name="Enginesoperationmodes">'Input list'!$P$8:$P$28</definedName>
    <definedName name="Fuelconsumptionatgivenoperationmode">'Input list'!$J$8:$J$38</definedName>
    <definedName name="Fueltypes">'Input list'!$B$3:$B$5</definedName>
    <definedName name="Lengthoverall">'Input list'!$S$8:$S$58</definedName>
    <definedName name="Lightweight" localSheetId="0">DBC!$C$29</definedName>
    <definedName name="Lightweight" localSheetId="3">DFC!$C$29</definedName>
    <definedName name="Lightweight">#REF!</definedName>
    <definedName name="Mainenginepower">'Input list'!$B$7:$B$167</definedName>
    <definedName name="Operationmodes">'Input list'!$G$8:$G$32</definedName>
    <definedName name="PercentComplete" localSheetId="7">'Revenue OP'!PercentCompleteBeyond*'Revenue OP'!PeriodInPlan</definedName>
    <definedName name="PercentComplete" localSheetId="6">'Ship price'!PercentCompleteBeyond*'Ship price'!PeriodInPlan</definedName>
    <definedName name="PercentComplete">PercentCompleteBeyond*PeriodInPlan</definedName>
    <definedName name="PercentCompleteBeyond" localSheetId="7">('Revenue OP'!#REF!=MEDIAN('Revenue OP'!#REF!,'Revenue OP'!$H1,'Revenue OP'!$H1+'Revenue OP'!$I1)*('Revenue OP'!$H1&gt;0))*(('Revenue OP'!#REF!&lt;(INT('Revenue OP'!$H1+'Revenue OP'!$I1*'Revenue OP'!$J1)))+('Revenue OP'!#REF!='Revenue OP'!$H1))*('Revenue OP'!$J1&gt;0)</definedName>
    <definedName name="PercentCompleteBeyond" localSheetId="6">('Ship price'!#REF!=MEDIAN('Ship price'!#REF!,'Ship price'!$H1,'Ship price'!$H1+'Ship price'!$I1)*('Ship price'!$H1&gt;0))*(('Ship price'!#REF!&lt;(INT('Ship price'!$H1+'Ship price'!$I1*'Ship price'!$J1)))+('Ship price'!#REF!='Ship price'!$H1))*('Ship price'!$J1&gt;0)</definedName>
    <definedName name="PercentCompleteBeyond">(#REF!=MEDIAN(#REF!,#REF!,#REF!+#REF!)*(#REF!&gt;0))*((#REF!&lt;(INT(#REF!+#REF!*#REF!)))+(#REF!=#REF!))*(#REF!&gt;0)</definedName>
    <definedName name="period_selected" localSheetId="7">'Revenue OP'!#REF!</definedName>
    <definedName name="period_selected" localSheetId="6">'Ship price'!#REF!</definedName>
    <definedName name="period_selected">#REF!</definedName>
    <definedName name="PeriodInActual" localSheetId="7">'Revenue OP'!#REF!=MEDIAN('Revenue OP'!#REF!,'Revenue OP'!$H1,'Revenue OP'!$H1+'Revenue OP'!$I1-1)</definedName>
    <definedName name="PeriodInActual" localSheetId="6">'Ship price'!#REF!=MEDIAN('Ship price'!#REF!,'Ship price'!$H1,'Ship price'!$H1+'Ship price'!$I1-1)</definedName>
    <definedName name="PeriodInActual">#REF!=MEDIAN(#REF!,#REF!,#REF!+#REF!-1)</definedName>
    <definedName name="PeriodInPlan" localSheetId="7">'Revenue OP'!#REF!=MEDIAN('Revenue OP'!#REF!,'Revenue OP'!$F1,'Revenue OP'!$F1+'Revenue OP'!$G1-1)</definedName>
    <definedName name="PeriodInPlan" localSheetId="6">'Ship price'!#REF!=MEDIAN('Ship price'!#REF!,'Ship price'!$F1,'Ship price'!$F1+'Ship price'!$G1-1)</definedName>
    <definedName name="PeriodInPlan">#REF!=MEDIAN(#REF!,#REF!,#REF!+#REF!-1)</definedName>
    <definedName name="Plan" localSheetId="7">'Revenue OP'!PeriodInPlan*('Revenue OP'!$F1&gt;0)</definedName>
    <definedName name="Plan" localSheetId="6">'Ship price'!PeriodInPlan*('Ship price'!$F1&gt;0)</definedName>
    <definedName name="Plan">PeriodInPlan*(#REF!&gt;0)</definedName>
    <definedName name="_xlnm.Print_Titles" localSheetId="7">'Revenue OP'!#REF!</definedName>
    <definedName name="_xlnm.Print_Titles" localSheetId="6">'Ship price'!#REF!</definedName>
    <definedName name="TitleRegion..BO60" localSheetId="7">'Revenue OP'!#REF!</definedName>
    <definedName name="TitleRegion..BO60" localSheetId="6">'Ship price'!#REF!</definedName>
    <definedName name="TitleRegion..BO60">#REF!</definedName>
    <definedName name="Vesseltype">'Input list'!#REF!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8" i="40" l="1"/>
  <c r="AY25" i="43" s="1"/>
  <c r="G16" i="40"/>
  <c r="G10" i="22"/>
  <c r="D16" i="40"/>
  <c r="AY287" i="43" l="1"/>
  <c r="AY279" i="43"/>
  <c r="AY271" i="43"/>
  <c r="AY335" i="43"/>
  <c r="AY327" i="43"/>
  <c r="AY263" i="43"/>
  <c r="AY319" i="43"/>
  <c r="AY255" i="43"/>
  <c r="AY295" i="43"/>
  <c r="AY311" i="43"/>
  <c r="AY247" i="43"/>
  <c r="AY303" i="43"/>
  <c r="AY239" i="43"/>
  <c r="AY231" i="43"/>
  <c r="AY183" i="43"/>
  <c r="AY143" i="43"/>
  <c r="AY127" i="43"/>
  <c r="AY95" i="43"/>
  <c r="AY79" i="43"/>
  <c r="AY71" i="43"/>
  <c r="AY24" i="43"/>
  <c r="AY328" i="43"/>
  <c r="AY320" i="43"/>
  <c r="AY312" i="43"/>
  <c r="AY304" i="43"/>
  <c r="AY296" i="43"/>
  <c r="AY288" i="43"/>
  <c r="AY280" i="43"/>
  <c r="AY272" i="43"/>
  <c r="AY264" i="43"/>
  <c r="AY256" i="43"/>
  <c r="AY248" i="43"/>
  <c r="AY240" i="43"/>
  <c r="AY232" i="43"/>
  <c r="AY224" i="43"/>
  <c r="AY216" i="43"/>
  <c r="AY208" i="43"/>
  <c r="AY200" i="43"/>
  <c r="AY192" i="43"/>
  <c r="AY184" i="43"/>
  <c r="AY176" i="43"/>
  <c r="AY168" i="43"/>
  <c r="AY160" i="43"/>
  <c r="AY152" i="43"/>
  <c r="AY144" i="43"/>
  <c r="AY136" i="43"/>
  <c r="AY128" i="43"/>
  <c r="AY120" i="43"/>
  <c r="AY112" i="43"/>
  <c r="AY104" i="43"/>
  <c r="AY96" i="43"/>
  <c r="AY88" i="43"/>
  <c r="AY80" i="43"/>
  <c r="AY72" i="43"/>
  <c r="AY64" i="43"/>
  <c r="AY56" i="43"/>
  <c r="AY48" i="43"/>
  <c r="AY40" i="43"/>
  <c r="AY32" i="43"/>
  <c r="AY167" i="43"/>
  <c r="AY31" i="43"/>
  <c r="AY334" i="43"/>
  <c r="AY326" i="43"/>
  <c r="AY318" i="43"/>
  <c r="AY310" i="43"/>
  <c r="AY302" i="43"/>
  <c r="AY294" i="43"/>
  <c r="AY286" i="43"/>
  <c r="AY278" i="43"/>
  <c r="AY270" i="43"/>
  <c r="AY262" i="43"/>
  <c r="AY254" i="43"/>
  <c r="AY246" i="43"/>
  <c r="AY238" i="43"/>
  <c r="AY230" i="43"/>
  <c r="AY222" i="43"/>
  <c r="AY214" i="43"/>
  <c r="AY206" i="43"/>
  <c r="AY198" i="43"/>
  <c r="AY190" i="43"/>
  <c r="AY182" i="43"/>
  <c r="AY174" i="43"/>
  <c r="AY166" i="43"/>
  <c r="AY158" i="43"/>
  <c r="AY150" i="43"/>
  <c r="AY142" i="43"/>
  <c r="AY134" i="43"/>
  <c r="AY126" i="43"/>
  <c r="AY118" i="43"/>
  <c r="AY110" i="43"/>
  <c r="AY102" i="43"/>
  <c r="AY94" i="43"/>
  <c r="AY86" i="43"/>
  <c r="AY78" i="43"/>
  <c r="AY70" i="43"/>
  <c r="AY62" i="43"/>
  <c r="AY54" i="43"/>
  <c r="AY46" i="43"/>
  <c r="AY38" i="43"/>
  <c r="AY30" i="43"/>
  <c r="AY223" i="43"/>
  <c r="AY175" i="43"/>
  <c r="AY103" i="43"/>
  <c r="AY39" i="43"/>
  <c r="AY333" i="43"/>
  <c r="AY325" i="43"/>
  <c r="AY317" i="43"/>
  <c r="AY309" i="43"/>
  <c r="AY301" i="43"/>
  <c r="AY293" i="43"/>
  <c r="AY285" i="43"/>
  <c r="AY277" i="43"/>
  <c r="AY269" i="43"/>
  <c r="AY261" i="43"/>
  <c r="AY253" i="43"/>
  <c r="AY245" i="43"/>
  <c r="AY237" i="43"/>
  <c r="AY229" i="43"/>
  <c r="AY221" i="43"/>
  <c r="AY213" i="43"/>
  <c r="AY205" i="43"/>
  <c r="AY197" i="43"/>
  <c r="AY189" i="43"/>
  <c r="AY181" i="43"/>
  <c r="AY173" i="43"/>
  <c r="AY165" i="43"/>
  <c r="AY157" i="43"/>
  <c r="AY149" i="43"/>
  <c r="AY141" i="43"/>
  <c r="AY133" i="43"/>
  <c r="AY125" i="43"/>
  <c r="AY117" i="43"/>
  <c r="AY109" i="43"/>
  <c r="AY101" i="43"/>
  <c r="AY93" i="43"/>
  <c r="AY85" i="43"/>
  <c r="AY77" i="43"/>
  <c r="AY69" i="43"/>
  <c r="AY61" i="43"/>
  <c r="AY53" i="43"/>
  <c r="AY45" i="43"/>
  <c r="AY37" i="43"/>
  <c r="AY29" i="43"/>
  <c r="AY207" i="43"/>
  <c r="AY159" i="43"/>
  <c r="AY111" i="43"/>
  <c r="AY47" i="43"/>
  <c r="AY332" i="43"/>
  <c r="AY324" i="43"/>
  <c r="AY316" i="43"/>
  <c r="AY308" i="43"/>
  <c r="AY300" i="43"/>
  <c r="AY292" i="43"/>
  <c r="AY284" i="43"/>
  <c r="AY276" i="43"/>
  <c r="AY268" i="43"/>
  <c r="AY260" i="43"/>
  <c r="AY252" i="43"/>
  <c r="AY244" i="43"/>
  <c r="AY236" i="43"/>
  <c r="AY228" i="43"/>
  <c r="AY220" i="43"/>
  <c r="AY212" i="43"/>
  <c r="AY204" i="43"/>
  <c r="AY196" i="43"/>
  <c r="AY188" i="43"/>
  <c r="AY180" i="43"/>
  <c r="AY172" i="43"/>
  <c r="AY164" i="43"/>
  <c r="AY156" i="43"/>
  <c r="AY148" i="43"/>
  <c r="AY140" i="43"/>
  <c r="AY132" i="43"/>
  <c r="AY124" i="43"/>
  <c r="AY116" i="43"/>
  <c r="AY108" i="43"/>
  <c r="AY100" i="43"/>
  <c r="AY92" i="43"/>
  <c r="AY84" i="43"/>
  <c r="AY76" i="43"/>
  <c r="AY68" i="43"/>
  <c r="AY60" i="43"/>
  <c r="AY52" i="43"/>
  <c r="AY44" i="43"/>
  <c r="AY36" i="43"/>
  <c r="AY28" i="43"/>
  <c r="AY215" i="43"/>
  <c r="AY191" i="43"/>
  <c r="AY151" i="43"/>
  <c r="AY119" i="43"/>
  <c r="AY87" i="43"/>
  <c r="AY55" i="43"/>
  <c r="AY331" i="43"/>
  <c r="AY323" i="43"/>
  <c r="AY315" i="43"/>
  <c r="AY307" i="43"/>
  <c r="AY299" i="43"/>
  <c r="AY291" i="43"/>
  <c r="AY283" i="43"/>
  <c r="AY275" i="43"/>
  <c r="AY267" i="43"/>
  <c r="AY259" i="43"/>
  <c r="AY251" i="43"/>
  <c r="AY243" i="43"/>
  <c r="AY235" i="43"/>
  <c r="AY227" i="43"/>
  <c r="AY219" i="43"/>
  <c r="AY211" i="43"/>
  <c r="AY203" i="43"/>
  <c r="AY195" i="43"/>
  <c r="AY187" i="43"/>
  <c r="AY179" i="43"/>
  <c r="AY171" i="43"/>
  <c r="AY163" i="43"/>
  <c r="AY155" i="43"/>
  <c r="AY147" i="43"/>
  <c r="AY139" i="43"/>
  <c r="AY131" i="43"/>
  <c r="AY123" i="43"/>
  <c r="AY115" i="43"/>
  <c r="AY107" i="43"/>
  <c r="AY99" i="43"/>
  <c r="AY91" i="43"/>
  <c r="AY83" i="43"/>
  <c r="AY75" i="43"/>
  <c r="AY67" i="43"/>
  <c r="AY59" i="43"/>
  <c r="AY51" i="43"/>
  <c r="AY43" i="43"/>
  <c r="AY35" i="43"/>
  <c r="AY27" i="43"/>
  <c r="AY199" i="43"/>
  <c r="AY135" i="43"/>
  <c r="AY63" i="43"/>
  <c r="AY330" i="43"/>
  <c r="AY322" i="43"/>
  <c r="AY314" i="43"/>
  <c r="AY306" i="43"/>
  <c r="AY298" i="43"/>
  <c r="AY290" i="43"/>
  <c r="AY282" i="43"/>
  <c r="AY274" i="43"/>
  <c r="AY266" i="43"/>
  <c r="AY258" i="43"/>
  <c r="AY250" i="43"/>
  <c r="AY242" i="43"/>
  <c r="AY234" i="43"/>
  <c r="AY226" i="43"/>
  <c r="AY218" i="43"/>
  <c r="AY210" i="43"/>
  <c r="AY202" i="43"/>
  <c r="AY194" i="43"/>
  <c r="AY186" i="43"/>
  <c r="AY178" i="43"/>
  <c r="AY170" i="43"/>
  <c r="AY162" i="43"/>
  <c r="AY154" i="43"/>
  <c r="AY146" i="43"/>
  <c r="AY138" i="43"/>
  <c r="AY130" i="43"/>
  <c r="AY122" i="43"/>
  <c r="AY114" i="43"/>
  <c r="AY106" i="43"/>
  <c r="AY98" i="43"/>
  <c r="AY90" i="43"/>
  <c r="AY82" i="43"/>
  <c r="AY74" i="43"/>
  <c r="AY66" i="43"/>
  <c r="AY58" i="43"/>
  <c r="AY50" i="43"/>
  <c r="AY42" i="43"/>
  <c r="AY34" i="43"/>
  <c r="AY26" i="43"/>
  <c r="AY329" i="43"/>
  <c r="AY321" i="43"/>
  <c r="AY313" i="43"/>
  <c r="AY305" i="43"/>
  <c r="AY297" i="43"/>
  <c r="AY289" i="43"/>
  <c r="AY281" i="43"/>
  <c r="AY273" i="43"/>
  <c r="AY265" i="43"/>
  <c r="AY257" i="43"/>
  <c r="AY249" i="43"/>
  <c r="AY241" i="43"/>
  <c r="AY233" i="43"/>
  <c r="AY225" i="43"/>
  <c r="AY217" i="43"/>
  <c r="AY209" i="43"/>
  <c r="AY201" i="43"/>
  <c r="AY193" i="43"/>
  <c r="AY185" i="43"/>
  <c r="AY177" i="43"/>
  <c r="AY169" i="43"/>
  <c r="AY161" i="43"/>
  <c r="AY153" i="43"/>
  <c r="AY145" i="43"/>
  <c r="AY137" i="43"/>
  <c r="AY129" i="43"/>
  <c r="AY121" i="43"/>
  <c r="AY113" i="43"/>
  <c r="AY105" i="43"/>
  <c r="AY97" i="43"/>
  <c r="AY89" i="43"/>
  <c r="AY81" i="43"/>
  <c r="AY73" i="43"/>
  <c r="AY65" i="43"/>
  <c r="AY57" i="43"/>
  <c r="AY49" i="43"/>
  <c r="AY41" i="43"/>
  <c r="AY33" i="43"/>
  <c r="M23" i="43"/>
  <c r="K23" i="43"/>
  <c r="I23" i="43"/>
  <c r="G23" i="43"/>
  <c r="M22" i="43"/>
  <c r="K22" i="43"/>
  <c r="I22" i="43"/>
  <c r="G22" i="43"/>
  <c r="M21" i="43"/>
  <c r="K21" i="43"/>
  <c r="I21" i="43"/>
  <c r="G21" i="43"/>
  <c r="M20" i="43"/>
  <c r="K20" i="43"/>
  <c r="I20" i="43"/>
  <c r="G20" i="43"/>
  <c r="M19" i="43"/>
  <c r="K19" i="43"/>
  <c r="I19" i="43"/>
  <c r="G19" i="43"/>
  <c r="M18" i="43"/>
  <c r="K18" i="43"/>
  <c r="I18" i="43"/>
  <c r="G18" i="43"/>
  <c r="M17" i="43"/>
  <c r="K17" i="43"/>
  <c r="I17" i="43"/>
  <c r="G17" i="43"/>
  <c r="M16" i="43"/>
  <c r="K16" i="43"/>
  <c r="I16" i="43"/>
  <c r="G16" i="43"/>
  <c r="M15" i="43"/>
  <c r="K15" i="43"/>
  <c r="I15" i="43"/>
  <c r="G15" i="43"/>
  <c r="M14" i="43"/>
  <c r="K14" i="43"/>
  <c r="I14" i="43"/>
  <c r="G14" i="43"/>
  <c r="M13" i="43"/>
  <c r="K13" i="43"/>
  <c r="I13" i="43"/>
  <c r="G13" i="43"/>
  <c r="E336" i="43"/>
  <c r="E324" i="43"/>
  <c r="E312" i="43"/>
  <c r="E300" i="43"/>
  <c r="E288" i="43"/>
  <c r="E276" i="43"/>
  <c r="E264" i="43"/>
  <c r="E252" i="43"/>
  <c r="E240" i="43"/>
  <c r="E228" i="43"/>
  <c r="E216" i="43"/>
  <c r="E204" i="43"/>
  <c r="E192" i="43"/>
  <c r="E180" i="43"/>
  <c r="E168" i="43"/>
  <c r="E156" i="43"/>
  <c r="E144" i="43"/>
  <c r="E132" i="43"/>
  <c r="E120" i="43"/>
  <c r="E108" i="43"/>
  <c r="E96" i="43"/>
  <c r="E84" i="43"/>
  <c r="E72" i="43"/>
  <c r="E60" i="43"/>
  <c r="E48" i="43"/>
  <c r="E36" i="43"/>
  <c r="E24" i="43"/>
  <c r="E12" i="43"/>
  <c r="Z10" i="43"/>
  <c r="X10" i="43"/>
  <c r="H10" i="43"/>
  <c r="CI330" i="44"/>
  <c r="CE330" i="44"/>
  <c r="CD330" i="44"/>
  <c r="CC330" i="44"/>
  <c r="BU330" i="44"/>
  <c r="BT330" i="44"/>
  <c r="BS330" i="44"/>
  <c r="BN330" i="44"/>
  <c r="BJ330" i="44"/>
  <c r="BI330" i="44"/>
  <c r="BH330" i="44"/>
  <c r="AZ330" i="44"/>
  <c r="AY330" i="44"/>
  <c r="AX330" i="44"/>
  <c r="AS330" i="44"/>
  <c r="AO330" i="44"/>
  <c r="AN330" i="44"/>
  <c r="AM330" i="44"/>
  <c r="AE330" i="44"/>
  <c r="AD330" i="44"/>
  <c r="AC330" i="44"/>
  <c r="X330" i="44"/>
  <c r="T330" i="44"/>
  <c r="S330" i="44"/>
  <c r="R330" i="44"/>
  <c r="J330" i="44"/>
  <c r="I330" i="44"/>
  <c r="H330" i="44"/>
  <c r="E330" i="44"/>
  <c r="CI329" i="44"/>
  <c r="CE329" i="44"/>
  <c r="CD329" i="44"/>
  <c r="CC329" i="44"/>
  <c r="BU329" i="44"/>
  <c r="BT329" i="44"/>
  <c r="BS329" i="44"/>
  <c r="BN329" i="44"/>
  <c r="BJ329" i="44"/>
  <c r="BI329" i="44"/>
  <c r="BH329" i="44"/>
  <c r="AZ329" i="44"/>
  <c r="AY329" i="44"/>
  <c r="AX329" i="44"/>
  <c r="AS329" i="44"/>
  <c r="AO329" i="44"/>
  <c r="AN329" i="44"/>
  <c r="AM329" i="44"/>
  <c r="AE329" i="44"/>
  <c r="AD329" i="44"/>
  <c r="AC329" i="44"/>
  <c r="X329" i="44"/>
  <c r="T329" i="44"/>
  <c r="S329" i="44"/>
  <c r="R329" i="44"/>
  <c r="J329" i="44"/>
  <c r="I329" i="44"/>
  <c r="H329" i="44"/>
  <c r="E329" i="44"/>
  <c r="CI328" i="44"/>
  <c r="CE328" i="44"/>
  <c r="CD328" i="44"/>
  <c r="CC328" i="44"/>
  <c r="BU328" i="44"/>
  <c r="BT328" i="44"/>
  <c r="BS328" i="44"/>
  <c r="BN328" i="44"/>
  <c r="BJ328" i="44"/>
  <c r="BI328" i="44"/>
  <c r="BH328" i="44"/>
  <c r="AZ328" i="44"/>
  <c r="AY328" i="44"/>
  <c r="AX328" i="44"/>
  <c r="AS328" i="44"/>
  <c r="AO328" i="44"/>
  <c r="AN328" i="44"/>
  <c r="AM328" i="44"/>
  <c r="AE328" i="44"/>
  <c r="AD328" i="44"/>
  <c r="AC328" i="44"/>
  <c r="X328" i="44"/>
  <c r="T328" i="44"/>
  <c r="S328" i="44"/>
  <c r="R328" i="44"/>
  <c r="J328" i="44"/>
  <c r="I328" i="44"/>
  <c r="H328" i="44"/>
  <c r="E328" i="44"/>
  <c r="CI327" i="44"/>
  <c r="CE327" i="44"/>
  <c r="CD327" i="44"/>
  <c r="CC327" i="44"/>
  <c r="BU327" i="44"/>
  <c r="BT327" i="44"/>
  <c r="BS327" i="44"/>
  <c r="BN327" i="44"/>
  <c r="BJ327" i="44"/>
  <c r="BI327" i="44"/>
  <c r="BH327" i="44"/>
  <c r="AZ327" i="44"/>
  <c r="AY327" i="44"/>
  <c r="AX327" i="44"/>
  <c r="AS327" i="44"/>
  <c r="AO327" i="44"/>
  <c r="AN327" i="44"/>
  <c r="AM327" i="44"/>
  <c r="AE327" i="44"/>
  <c r="AD327" i="44"/>
  <c r="AC327" i="44"/>
  <c r="X327" i="44"/>
  <c r="T327" i="44"/>
  <c r="S327" i="44"/>
  <c r="R327" i="44"/>
  <c r="J327" i="44"/>
  <c r="I327" i="44"/>
  <c r="H327" i="44"/>
  <c r="E327" i="44"/>
  <c r="CI326" i="44"/>
  <c r="CE326" i="44"/>
  <c r="CD326" i="44"/>
  <c r="CC326" i="44"/>
  <c r="BU326" i="44"/>
  <c r="BT326" i="44"/>
  <c r="BS326" i="44"/>
  <c r="BN326" i="44"/>
  <c r="BJ326" i="44"/>
  <c r="BI326" i="44"/>
  <c r="BH326" i="44"/>
  <c r="AZ326" i="44"/>
  <c r="AY326" i="44"/>
  <c r="AX326" i="44"/>
  <c r="AS326" i="44"/>
  <c r="AO326" i="44"/>
  <c r="AN326" i="44"/>
  <c r="AM326" i="44"/>
  <c r="AE326" i="44"/>
  <c r="AD326" i="44"/>
  <c r="AC326" i="44"/>
  <c r="X326" i="44"/>
  <c r="T326" i="44"/>
  <c r="S326" i="44"/>
  <c r="R326" i="44"/>
  <c r="J326" i="44"/>
  <c r="I326" i="44"/>
  <c r="H326" i="44"/>
  <c r="E326" i="44"/>
  <c r="CI325" i="44"/>
  <c r="CE325" i="44"/>
  <c r="CD325" i="44"/>
  <c r="CC325" i="44"/>
  <c r="BU325" i="44"/>
  <c r="BT325" i="44"/>
  <c r="BS325" i="44"/>
  <c r="BN325" i="44"/>
  <c r="BJ325" i="44"/>
  <c r="BI325" i="44"/>
  <c r="BH325" i="44"/>
  <c r="AZ325" i="44"/>
  <c r="AY325" i="44"/>
  <c r="AX325" i="44"/>
  <c r="AS325" i="44"/>
  <c r="AO325" i="44"/>
  <c r="AN325" i="44"/>
  <c r="AM325" i="44"/>
  <c r="AE325" i="44"/>
  <c r="AD325" i="44"/>
  <c r="AC325" i="44"/>
  <c r="X325" i="44"/>
  <c r="T325" i="44"/>
  <c r="S325" i="44"/>
  <c r="R325" i="44"/>
  <c r="J325" i="44"/>
  <c r="I325" i="44"/>
  <c r="H325" i="44"/>
  <c r="E325" i="44"/>
  <c r="CI324" i="44"/>
  <c r="CE324" i="44"/>
  <c r="CD324" i="44"/>
  <c r="CC324" i="44"/>
  <c r="BU324" i="44"/>
  <c r="BT324" i="44"/>
  <c r="BS324" i="44"/>
  <c r="BN324" i="44"/>
  <c r="BJ324" i="44"/>
  <c r="BI324" i="44"/>
  <c r="BH324" i="44"/>
  <c r="AZ324" i="44"/>
  <c r="AY324" i="44"/>
  <c r="AX324" i="44"/>
  <c r="AS324" i="44"/>
  <c r="AO324" i="44"/>
  <c r="AN324" i="44"/>
  <c r="AM324" i="44"/>
  <c r="AE324" i="44"/>
  <c r="AD324" i="44"/>
  <c r="AC324" i="44"/>
  <c r="X324" i="44"/>
  <c r="T324" i="44"/>
  <c r="S324" i="44"/>
  <c r="R324" i="44"/>
  <c r="J324" i="44"/>
  <c r="I324" i="44"/>
  <c r="H324" i="44"/>
  <c r="E324" i="44"/>
  <c r="CI323" i="44"/>
  <c r="CE323" i="44"/>
  <c r="CD323" i="44"/>
  <c r="CC323" i="44"/>
  <c r="BU323" i="44"/>
  <c r="BT323" i="44"/>
  <c r="BS323" i="44"/>
  <c r="BN323" i="44"/>
  <c r="BJ323" i="44"/>
  <c r="BI323" i="44"/>
  <c r="BH323" i="44"/>
  <c r="AZ323" i="44"/>
  <c r="AY323" i="44"/>
  <c r="AX323" i="44"/>
  <c r="AS323" i="44"/>
  <c r="AO323" i="44"/>
  <c r="AN323" i="44"/>
  <c r="AM323" i="44"/>
  <c r="AE323" i="44"/>
  <c r="AD323" i="44"/>
  <c r="AC323" i="44"/>
  <c r="X323" i="44"/>
  <c r="T323" i="44"/>
  <c r="S323" i="44"/>
  <c r="R323" i="44"/>
  <c r="J323" i="44"/>
  <c r="I323" i="44"/>
  <c r="H323" i="44"/>
  <c r="E323" i="44"/>
  <c r="CI322" i="44"/>
  <c r="CE322" i="44"/>
  <c r="CD322" i="44"/>
  <c r="CC322" i="44"/>
  <c r="BU322" i="44"/>
  <c r="BT322" i="44"/>
  <c r="BS322" i="44"/>
  <c r="BN322" i="44"/>
  <c r="BJ322" i="44"/>
  <c r="BI322" i="44"/>
  <c r="BH322" i="44"/>
  <c r="AZ322" i="44"/>
  <c r="AY322" i="44"/>
  <c r="AX322" i="44"/>
  <c r="AS322" i="44"/>
  <c r="AO322" i="44"/>
  <c r="AN322" i="44"/>
  <c r="AM322" i="44"/>
  <c r="AE322" i="44"/>
  <c r="AD322" i="44"/>
  <c r="AC322" i="44"/>
  <c r="X322" i="44"/>
  <c r="T322" i="44"/>
  <c r="S322" i="44"/>
  <c r="R322" i="44"/>
  <c r="J322" i="44"/>
  <c r="I322" i="44"/>
  <c r="H322" i="44"/>
  <c r="E322" i="44"/>
  <c r="CI321" i="44"/>
  <c r="CE321" i="44"/>
  <c r="CD321" i="44"/>
  <c r="CC321" i="44"/>
  <c r="BU321" i="44"/>
  <c r="BT321" i="44"/>
  <c r="BS321" i="44"/>
  <c r="BN321" i="44"/>
  <c r="BJ321" i="44"/>
  <c r="BI321" i="44"/>
  <c r="BH321" i="44"/>
  <c r="AZ321" i="44"/>
  <c r="AY321" i="44"/>
  <c r="AX321" i="44"/>
  <c r="AS321" i="44"/>
  <c r="AO321" i="44"/>
  <c r="AN321" i="44"/>
  <c r="AM321" i="44"/>
  <c r="AE321" i="44"/>
  <c r="AD321" i="44"/>
  <c r="AC321" i="44"/>
  <c r="X321" i="44"/>
  <c r="T321" i="44"/>
  <c r="S321" i="44"/>
  <c r="R321" i="44"/>
  <c r="J321" i="44"/>
  <c r="I321" i="44"/>
  <c r="H321" i="44"/>
  <c r="E321" i="44"/>
  <c r="CI320" i="44"/>
  <c r="CE320" i="44"/>
  <c r="CD320" i="44"/>
  <c r="CC320" i="44"/>
  <c r="BU320" i="44"/>
  <c r="BT320" i="44"/>
  <c r="BS320" i="44"/>
  <c r="BN320" i="44"/>
  <c r="BJ320" i="44"/>
  <c r="BI320" i="44"/>
  <c r="BH320" i="44"/>
  <c r="AZ320" i="44"/>
  <c r="AY320" i="44"/>
  <c r="AX320" i="44"/>
  <c r="AS320" i="44"/>
  <c r="AO320" i="44"/>
  <c r="AN320" i="44"/>
  <c r="AM320" i="44"/>
  <c r="AE320" i="44"/>
  <c r="AD320" i="44"/>
  <c r="AC320" i="44"/>
  <c r="X320" i="44"/>
  <c r="T320" i="44"/>
  <c r="S320" i="44"/>
  <c r="R320" i="44"/>
  <c r="J320" i="44"/>
  <c r="I320" i="44"/>
  <c r="H320" i="44"/>
  <c r="E320" i="44"/>
  <c r="CI319" i="44"/>
  <c r="CE319" i="44"/>
  <c r="CD319" i="44"/>
  <c r="CC319" i="44"/>
  <c r="BU319" i="44"/>
  <c r="BT319" i="44"/>
  <c r="BS319" i="44"/>
  <c r="BN319" i="44"/>
  <c r="BJ319" i="44"/>
  <c r="BI319" i="44"/>
  <c r="BH319" i="44"/>
  <c r="AZ319" i="44"/>
  <c r="AY319" i="44"/>
  <c r="AX319" i="44"/>
  <c r="AS319" i="44"/>
  <c r="AO319" i="44"/>
  <c r="AN319" i="44"/>
  <c r="AM319" i="44"/>
  <c r="AE319" i="44"/>
  <c r="AD319" i="44"/>
  <c r="AC319" i="44"/>
  <c r="X319" i="44"/>
  <c r="T319" i="44"/>
  <c r="S319" i="44"/>
  <c r="R319" i="44"/>
  <c r="J319" i="44"/>
  <c r="I319" i="44"/>
  <c r="H319" i="44"/>
  <c r="E319" i="44"/>
  <c r="CI318" i="44"/>
  <c r="CE318" i="44"/>
  <c r="CD318" i="44"/>
  <c r="CC318" i="44"/>
  <c r="BU318" i="44"/>
  <c r="BT318" i="44"/>
  <c r="BS318" i="44"/>
  <c r="BN318" i="44"/>
  <c r="BJ318" i="44"/>
  <c r="BI318" i="44"/>
  <c r="BH318" i="44"/>
  <c r="AZ318" i="44"/>
  <c r="AY318" i="44"/>
  <c r="AX318" i="44"/>
  <c r="AS318" i="44"/>
  <c r="AO318" i="44"/>
  <c r="AN318" i="44"/>
  <c r="AM318" i="44"/>
  <c r="AE318" i="44"/>
  <c r="AD318" i="44"/>
  <c r="AC318" i="44"/>
  <c r="X318" i="44"/>
  <c r="T318" i="44"/>
  <c r="S318" i="44"/>
  <c r="R318" i="44"/>
  <c r="J318" i="44"/>
  <c r="I318" i="44"/>
  <c r="H318" i="44"/>
  <c r="E318" i="44"/>
  <c r="CI317" i="44"/>
  <c r="CE317" i="44"/>
  <c r="CD317" i="44"/>
  <c r="CC317" i="44"/>
  <c r="BU317" i="44"/>
  <c r="BT317" i="44"/>
  <c r="BS317" i="44"/>
  <c r="BN317" i="44"/>
  <c r="BJ317" i="44"/>
  <c r="BI317" i="44"/>
  <c r="BH317" i="44"/>
  <c r="AZ317" i="44"/>
  <c r="AY317" i="44"/>
  <c r="AX317" i="44"/>
  <c r="AS317" i="44"/>
  <c r="AO317" i="44"/>
  <c r="AN317" i="44"/>
  <c r="AM317" i="44"/>
  <c r="AE317" i="44"/>
  <c r="AD317" i="44"/>
  <c r="AC317" i="44"/>
  <c r="X317" i="44"/>
  <c r="T317" i="44"/>
  <c r="S317" i="44"/>
  <c r="R317" i="44"/>
  <c r="J317" i="44"/>
  <c r="I317" i="44"/>
  <c r="H317" i="44"/>
  <c r="E317" i="44"/>
  <c r="CI316" i="44"/>
  <c r="CE316" i="44"/>
  <c r="CD316" i="44"/>
  <c r="CC316" i="44"/>
  <c r="BU316" i="44"/>
  <c r="BT316" i="44"/>
  <c r="BS316" i="44"/>
  <c r="BN316" i="44"/>
  <c r="BJ316" i="44"/>
  <c r="BI316" i="44"/>
  <c r="BH316" i="44"/>
  <c r="AZ316" i="44"/>
  <c r="AY316" i="44"/>
  <c r="AX316" i="44"/>
  <c r="AS316" i="44"/>
  <c r="AO316" i="44"/>
  <c r="AN316" i="44"/>
  <c r="AM316" i="44"/>
  <c r="AE316" i="44"/>
  <c r="AD316" i="44"/>
  <c r="AC316" i="44"/>
  <c r="X316" i="44"/>
  <c r="T316" i="44"/>
  <c r="S316" i="44"/>
  <c r="R316" i="44"/>
  <c r="J316" i="44"/>
  <c r="I316" i="44"/>
  <c r="H316" i="44"/>
  <c r="E316" i="44"/>
  <c r="CI315" i="44"/>
  <c r="CE315" i="44"/>
  <c r="CD315" i="44"/>
  <c r="CC315" i="44"/>
  <c r="BU315" i="44"/>
  <c r="BT315" i="44"/>
  <c r="BS315" i="44"/>
  <c r="BN315" i="44"/>
  <c r="BJ315" i="44"/>
  <c r="BI315" i="44"/>
  <c r="BH315" i="44"/>
  <c r="AZ315" i="44"/>
  <c r="AY315" i="44"/>
  <c r="AX315" i="44"/>
  <c r="AS315" i="44"/>
  <c r="AO315" i="44"/>
  <c r="AN315" i="44"/>
  <c r="AM315" i="44"/>
  <c r="AE315" i="44"/>
  <c r="AD315" i="44"/>
  <c r="AC315" i="44"/>
  <c r="X315" i="44"/>
  <c r="T315" i="44"/>
  <c r="S315" i="44"/>
  <c r="R315" i="44"/>
  <c r="J315" i="44"/>
  <c r="I315" i="44"/>
  <c r="H315" i="44"/>
  <c r="E315" i="44"/>
  <c r="CI314" i="44"/>
  <c r="CE314" i="44"/>
  <c r="CD314" i="44"/>
  <c r="CC314" i="44"/>
  <c r="BU314" i="44"/>
  <c r="BT314" i="44"/>
  <c r="BS314" i="44"/>
  <c r="BN314" i="44"/>
  <c r="BJ314" i="44"/>
  <c r="BI314" i="44"/>
  <c r="BH314" i="44"/>
  <c r="AZ314" i="44"/>
  <c r="AY314" i="44"/>
  <c r="AX314" i="44"/>
  <c r="AS314" i="44"/>
  <c r="AO314" i="44"/>
  <c r="AN314" i="44"/>
  <c r="AM314" i="44"/>
  <c r="AE314" i="44"/>
  <c r="AD314" i="44"/>
  <c r="AC314" i="44"/>
  <c r="X314" i="44"/>
  <c r="T314" i="44"/>
  <c r="S314" i="44"/>
  <c r="R314" i="44"/>
  <c r="J314" i="44"/>
  <c r="I314" i="44"/>
  <c r="H314" i="44"/>
  <c r="E314" i="44"/>
  <c r="CI313" i="44"/>
  <c r="CE313" i="44"/>
  <c r="CD313" i="44"/>
  <c r="CC313" i="44"/>
  <c r="BU313" i="44"/>
  <c r="BT313" i="44"/>
  <c r="BS313" i="44"/>
  <c r="BN313" i="44"/>
  <c r="BJ313" i="44"/>
  <c r="BI313" i="44"/>
  <c r="BH313" i="44"/>
  <c r="AZ313" i="44"/>
  <c r="AY313" i="44"/>
  <c r="AX313" i="44"/>
  <c r="AS313" i="44"/>
  <c r="AO313" i="44"/>
  <c r="AN313" i="44"/>
  <c r="AM313" i="44"/>
  <c r="AE313" i="44"/>
  <c r="AD313" i="44"/>
  <c r="AC313" i="44"/>
  <c r="X313" i="44"/>
  <c r="T313" i="44"/>
  <c r="S313" i="44"/>
  <c r="R313" i="44"/>
  <c r="J313" i="44"/>
  <c r="I313" i="44"/>
  <c r="H313" i="44"/>
  <c r="E313" i="44"/>
  <c r="CI312" i="44"/>
  <c r="CE312" i="44"/>
  <c r="CD312" i="44"/>
  <c r="CC312" i="44"/>
  <c r="BU312" i="44"/>
  <c r="BT312" i="44"/>
  <c r="BS312" i="44"/>
  <c r="BN312" i="44"/>
  <c r="BJ312" i="44"/>
  <c r="BI312" i="44"/>
  <c r="BH312" i="44"/>
  <c r="AZ312" i="44"/>
  <c r="AY312" i="44"/>
  <c r="AX312" i="44"/>
  <c r="AS312" i="44"/>
  <c r="AO312" i="44"/>
  <c r="AN312" i="44"/>
  <c r="AM312" i="44"/>
  <c r="AE312" i="44"/>
  <c r="AD312" i="44"/>
  <c r="AC312" i="44"/>
  <c r="X312" i="44"/>
  <c r="T312" i="44"/>
  <c r="S312" i="44"/>
  <c r="R312" i="44"/>
  <c r="J312" i="44"/>
  <c r="I312" i="44"/>
  <c r="H312" i="44"/>
  <c r="E312" i="44"/>
  <c r="CI311" i="44"/>
  <c r="CE311" i="44"/>
  <c r="CD311" i="44"/>
  <c r="CC311" i="44"/>
  <c r="BU311" i="44"/>
  <c r="BT311" i="44"/>
  <c r="BS311" i="44"/>
  <c r="BN311" i="44"/>
  <c r="BJ311" i="44"/>
  <c r="BI311" i="44"/>
  <c r="BH311" i="44"/>
  <c r="AZ311" i="44"/>
  <c r="AY311" i="44"/>
  <c r="AX311" i="44"/>
  <c r="AS311" i="44"/>
  <c r="AO311" i="44"/>
  <c r="AN311" i="44"/>
  <c r="AM311" i="44"/>
  <c r="AE311" i="44"/>
  <c r="AD311" i="44"/>
  <c r="AC311" i="44"/>
  <c r="X311" i="44"/>
  <c r="T311" i="44"/>
  <c r="S311" i="44"/>
  <c r="R311" i="44"/>
  <c r="J311" i="44"/>
  <c r="I311" i="44"/>
  <c r="H311" i="44"/>
  <c r="E311" i="44"/>
  <c r="CI310" i="44"/>
  <c r="CE310" i="44"/>
  <c r="CD310" i="44"/>
  <c r="CC310" i="44"/>
  <c r="BU310" i="44"/>
  <c r="BT310" i="44"/>
  <c r="BS310" i="44"/>
  <c r="BN310" i="44"/>
  <c r="BJ310" i="44"/>
  <c r="BI310" i="44"/>
  <c r="BH310" i="44"/>
  <c r="AZ310" i="44"/>
  <c r="AY310" i="44"/>
  <c r="AX310" i="44"/>
  <c r="AS310" i="44"/>
  <c r="AO310" i="44"/>
  <c r="AN310" i="44"/>
  <c r="AM310" i="44"/>
  <c r="AE310" i="44"/>
  <c r="AD310" i="44"/>
  <c r="AC310" i="44"/>
  <c r="X310" i="44"/>
  <c r="T310" i="44"/>
  <c r="S310" i="44"/>
  <c r="R310" i="44"/>
  <c r="J310" i="44"/>
  <c r="I310" i="44"/>
  <c r="H310" i="44"/>
  <c r="E310" i="44"/>
  <c r="CI309" i="44"/>
  <c r="CE309" i="44"/>
  <c r="CD309" i="44"/>
  <c r="CC309" i="44"/>
  <c r="BU309" i="44"/>
  <c r="BT309" i="44"/>
  <c r="BS309" i="44"/>
  <c r="BN309" i="44"/>
  <c r="BJ309" i="44"/>
  <c r="BI309" i="44"/>
  <c r="BH309" i="44"/>
  <c r="AZ309" i="44"/>
  <c r="AY309" i="44"/>
  <c r="AX309" i="44"/>
  <c r="AS309" i="44"/>
  <c r="AO309" i="44"/>
  <c r="AN309" i="44"/>
  <c r="AM309" i="44"/>
  <c r="AE309" i="44"/>
  <c r="AD309" i="44"/>
  <c r="AC309" i="44"/>
  <c r="X309" i="44"/>
  <c r="T309" i="44"/>
  <c r="S309" i="44"/>
  <c r="R309" i="44"/>
  <c r="J309" i="44"/>
  <c r="I309" i="44"/>
  <c r="H309" i="44"/>
  <c r="E309" i="44"/>
  <c r="CI308" i="44"/>
  <c r="CE308" i="44"/>
  <c r="CD308" i="44"/>
  <c r="CC308" i="44"/>
  <c r="BU308" i="44"/>
  <c r="BT308" i="44"/>
  <c r="BS308" i="44"/>
  <c r="BN308" i="44"/>
  <c r="BJ308" i="44"/>
  <c r="BI308" i="44"/>
  <c r="BH308" i="44"/>
  <c r="AZ308" i="44"/>
  <c r="AY308" i="44"/>
  <c r="AX308" i="44"/>
  <c r="AS308" i="44"/>
  <c r="AO308" i="44"/>
  <c r="AN308" i="44"/>
  <c r="AM308" i="44"/>
  <c r="AE308" i="44"/>
  <c r="AD308" i="44"/>
  <c r="AC308" i="44"/>
  <c r="X308" i="44"/>
  <c r="T308" i="44"/>
  <c r="S308" i="44"/>
  <c r="R308" i="44"/>
  <c r="J308" i="44"/>
  <c r="I308" i="44"/>
  <c r="H308" i="44"/>
  <c r="E308" i="44"/>
  <c r="CI307" i="44"/>
  <c r="CE307" i="44"/>
  <c r="CD307" i="44"/>
  <c r="CC307" i="44"/>
  <c r="BU307" i="44"/>
  <c r="BT307" i="44"/>
  <c r="BS307" i="44"/>
  <c r="BN307" i="44"/>
  <c r="BJ307" i="44"/>
  <c r="BI307" i="44"/>
  <c r="BH307" i="44"/>
  <c r="AZ307" i="44"/>
  <c r="AY307" i="44"/>
  <c r="AX307" i="44"/>
  <c r="AS307" i="44"/>
  <c r="AO307" i="44"/>
  <c r="AN307" i="44"/>
  <c r="AM307" i="44"/>
  <c r="AE307" i="44"/>
  <c r="AD307" i="44"/>
  <c r="AC307" i="44"/>
  <c r="X307" i="44"/>
  <c r="T307" i="44"/>
  <c r="S307" i="44"/>
  <c r="R307" i="44"/>
  <c r="J307" i="44"/>
  <c r="I307" i="44"/>
  <c r="H307" i="44"/>
  <c r="E307" i="44"/>
  <c r="CI306" i="44"/>
  <c r="CE306" i="44"/>
  <c r="CD306" i="44"/>
  <c r="CC306" i="44"/>
  <c r="BU306" i="44"/>
  <c r="BT306" i="44"/>
  <c r="BS306" i="44"/>
  <c r="BN306" i="44"/>
  <c r="BJ306" i="44"/>
  <c r="BI306" i="44"/>
  <c r="BH306" i="44"/>
  <c r="AZ306" i="44"/>
  <c r="AY306" i="44"/>
  <c r="AX306" i="44"/>
  <c r="AS306" i="44"/>
  <c r="AO306" i="44"/>
  <c r="AN306" i="44"/>
  <c r="AM306" i="44"/>
  <c r="AE306" i="44"/>
  <c r="AD306" i="44"/>
  <c r="AC306" i="44"/>
  <c r="X306" i="44"/>
  <c r="T306" i="44"/>
  <c r="S306" i="44"/>
  <c r="R306" i="44"/>
  <c r="J306" i="44"/>
  <c r="I306" i="44"/>
  <c r="H306" i="44"/>
  <c r="E306" i="44"/>
  <c r="CI305" i="44"/>
  <c r="CE305" i="44"/>
  <c r="CD305" i="44"/>
  <c r="CC305" i="44"/>
  <c r="BU305" i="44"/>
  <c r="BT305" i="44"/>
  <c r="BS305" i="44"/>
  <c r="BN305" i="44"/>
  <c r="BJ305" i="44"/>
  <c r="BI305" i="44"/>
  <c r="BH305" i="44"/>
  <c r="AZ305" i="44"/>
  <c r="AY305" i="44"/>
  <c r="AX305" i="44"/>
  <c r="AS305" i="44"/>
  <c r="AO305" i="44"/>
  <c r="AN305" i="44"/>
  <c r="AM305" i="44"/>
  <c r="AE305" i="44"/>
  <c r="AD305" i="44"/>
  <c r="AC305" i="44"/>
  <c r="X305" i="44"/>
  <c r="T305" i="44"/>
  <c r="S305" i="44"/>
  <c r="R305" i="44"/>
  <c r="J305" i="44"/>
  <c r="I305" i="44"/>
  <c r="H305" i="44"/>
  <c r="E305" i="44"/>
  <c r="CI304" i="44"/>
  <c r="CE304" i="44"/>
  <c r="CD304" i="44"/>
  <c r="CC304" i="44"/>
  <c r="BU304" i="44"/>
  <c r="BT304" i="44"/>
  <c r="BS304" i="44"/>
  <c r="BN304" i="44"/>
  <c r="BJ304" i="44"/>
  <c r="BI304" i="44"/>
  <c r="BH304" i="44"/>
  <c r="AZ304" i="44"/>
  <c r="AY304" i="44"/>
  <c r="AX304" i="44"/>
  <c r="AS304" i="44"/>
  <c r="AO304" i="44"/>
  <c r="AN304" i="44"/>
  <c r="AM304" i="44"/>
  <c r="AE304" i="44"/>
  <c r="AD304" i="44"/>
  <c r="AC304" i="44"/>
  <c r="X304" i="44"/>
  <c r="T304" i="44"/>
  <c r="S304" i="44"/>
  <c r="R304" i="44"/>
  <c r="J304" i="44"/>
  <c r="I304" i="44"/>
  <c r="H304" i="44"/>
  <c r="E304" i="44"/>
  <c r="CI303" i="44"/>
  <c r="CE303" i="44"/>
  <c r="CD303" i="44"/>
  <c r="CC303" i="44"/>
  <c r="BU303" i="44"/>
  <c r="BT303" i="44"/>
  <c r="BS303" i="44"/>
  <c r="BN303" i="44"/>
  <c r="BJ303" i="44"/>
  <c r="BI303" i="44"/>
  <c r="BH303" i="44"/>
  <c r="AZ303" i="44"/>
  <c r="AY303" i="44"/>
  <c r="AX303" i="44"/>
  <c r="AS303" i="44"/>
  <c r="AO303" i="44"/>
  <c r="AN303" i="44"/>
  <c r="AM303" i="44"/>
  <c r="AE303" i="44"/>
  <c r="AD303" i="44"/>
  <c r="AC303" i="44"/>
  <c r="X303" i="44"/>
  <c r="T303" i="44"/>
  <c r="S303" i="44"/>
  <c r="R303" i="44"/>
  <c r="J303" i="44"/>
  <c r="I303" i="44"/>
  <c r="H303" i="44"/>
  <c r="E303" i="44"/>
  <c r="CI302" i="44"/>
  <c r="CE302" i="44"/>
  <c r="CD302" i="44"/>
  <c r="CC302" i="44"/>
  <c r="BU302" i="44"/>
  <c r="BT302" i="44"/>
  <c r="BS302" i="44"/>
  <c r="BN302" i="44"/>
  <c r="BJ302" i="44"/>
  <c r="BI302" i="44"/>
  <c r="BH302" i="44"/>
  <c r="AZ302" i="44"/>
  <c r="AY302" i="44"/>
  <c r="AX302" i="44"/>
  <c r="AS302" i="44"/>
  <c r="AO302" i="44"/>
  <c r="AN302" i="44"/>
  <c r="AM302" i="44"/>
  <c r="AE302" i="44"/>
  <c r="AD302" i="44"/>
  <c r="AC302" i="44"/>
  <c r="X302" i="44"/>
  <c r="T302" i="44"/>
  <c r="S302" i="44"/>
  <c r="R302" i="44"/>
  <c r="J302" i="44"/>
  <c r="I302" i="44"/>
  <c r="H302" i="44"/>
  <c r="E302" i="44"/>
  <c r="CI301" i="44"/>
  <c r="CE301" i="44"/>
  <c r="CD301" i="44"/>
  <c r="CC301" i="44"/>
  <c r="BU301" i="44"/>
  <c r="BT301" i="44"/>
  <c r="BS301" i="44"/>
  <c r="BN301" i="44"/>
  <c r="BJ301" i="44"/>
  <c r="BI301" i="44"/>
  <c r="BH301" i="44"/>
  <c r="AZ301" i="44"/>
  <c r="AY301" i="44"/>
  <c r="AX301" i="44"/>
  <c r="AS301" i="44"/>
  <c r="AO301" i="44"/>
  <c r="AN301" i="44"/>
  <c r="AM301" i="44"/>
  <c r="AE301" i="44"/>
  <c r="AD301" i="44"/>
  <c r="AC301" i="44"/>
  <c r="X301" i="44"/>
  <c r="T301" i="44"/>
  <c r="S301" i="44"/>
  <c r="R301" i="44"/>
  <c r="J301" i="44"/>
  <c r="I301" i="44"/>
  <c r="H301" i="44"/>
  <c r="E301" i="44"/>
  <c r="CI300" i="44"/>
  <c r="CE300" i="44"/>
  <c r="CD300" i="44"/>
  <c r="CC300" i="44"/>
  <c r="BU300" i="44"/>
  <c r="BT300" i="44"/>
  <c r="BS300" i="44"/>
  <c r="BN300" i="44"/>
  <c r="BJ300" i="44"/>
  <c r="BI300" i="44"/>
  <c r="BH300" i="44"/>
  <c r="AZ300" i="44"/>
  <c r="AY300" i="44"/>
  <c r="AX300" i="44"/>
  <c r="AS300" i="44"/>
  <c r="AO300" i="44"/>
  <c r="AN300" i="44"/>
  <c r="AM300" i="44"/>
  <c r="AE300" i="44"/>
  <c r="AD300" i="44"/>
  <c r="AC300" i="44"/>
  <c r="X300" i="44"/>
  <c r="T300" i="44"/>
  <c r="S300" i="44"/>
  <c r="R300" i="44"/>
  <c r="J300" i="44"/>
  <c r="I300" i="44"/>
  <c r="H300" i="44"/>
  <c r="E300" i="44"/>
  <c r="CI299" i="44"/>
  <c r="CE299" i="44"/>
  <c r="CD299" i="44"/>
  <c r="CC299" i="44"/>
  <c r="BU299" i="44"/>
  <c r="BT299" i="44"/>
  <c r="BS299" i="44"/>
  <c r="BN299" i="44"/>
  <c r="BJ299" i="44"/>
  <c r="BI299" i="44"/>
  <c r="BH299" i="44"/>
  <c r="AZ299" i="44"/>
  <c r="AY299" i="44"/>
  <c r="AX299" i="44"/>
  <c r="AS299" i="44"/>
  <c r="AO299" i="44"/>
  <c r="AN299" i="44"/>
  <c r="AM299" i="44"/>
  <c r="AE299" i="44"/>
  <c r="AD299" i="44"/>
  <c r="AC299" i="44"/>
  <c r="X299" i="44"/>
  <c r="T299" i="44"/>
  <c r="S299" i="44"/>
  <c r="R299" i="44"/>
  <c r="J299" i="44"/>
  <c r="I299" i="44"/>
  <c r="H299" i="44"/>
  <c r="E299" i="44"/>
  <c r="CI298" i="44"/>
  <c r="CE298" i="44"/>
  <c r="CD298" i="44"/>
  <c r="CC298" i="44"/>
  <c r="BU298" i="44"/>
  <c r="BT298" i="44"/>
  <c r="BS298" i="44"/>
  <c r="BN298" i="44"/>
  <c r="BJ298" i="44"/>
  <c r="BI298" i="44"/>
  <c r="BH298" i="44"/>
  <c r="AZ298" i="44"/>
  <c r="AY298" i="44"/>
  <c r="AX298" i="44"/>
  <c r="AS298" i="44"/>
  <c r="AO298" i="44"/>
  <c r="AN298" i="44"/>
  <c r="AM298" i="44"/>
  <c r="AE298" i="44"/>
  <c r="AD298" i="44"/>
  <c r="AC298" i="44"/>
  <c r="X298" i="44"/>
  <c r="T298" i="44"/>
  <c r="S298" i="44"/>
  <c r="R298" i="44"/>
  <c r="J298" i="44"/>
  <c r="I298" i="44"/>
  <c r="H298" i="44"/>
  <c r="E298" i="44"/>
  <c r="CI297" i="44"/>
  <c r="CE297" i="44"/>
  <c r="CD297" i="44"/>
  <c r="CC297" i="44"/>
  <c r="BU297" i="44"/>
  <c r="BT297" i="44"/>
  <c r="BS297" i="44"/>
  <c r="BN297" i="44"/>
  <c r="BJ297" i="44"/>
  <c r="BI297" i="44"/>
  <c r="BH297" i="44"/>
  <c r="AZ297" i="44"/>
  <c r="AY297" i="44"/>
  <c r="AX297" i="44"/>
  <c r="AS297" i="44"/>
  <c r="AO297" i="44"/>
  <c r="AN297" i="44"/>
  <c r="AM297" i="44"/>
  <c r="AE297" i="44"/>
  <c r="AD297" i="44"/>
  <c r="AC297" i="44"/>
  <c r="X297" i="44"/>
  <c r="T297" i="44"/>
  <c r="S297" i="44"/>
  <c r="R297" i="44"/>
  <c r="J297" i="44"/>
  <c r="I297" i="44"/>
  <c r="H297" i="44"/>
  <c r="E297" i="44"/>
  <c r="CI296" i="44"/>
  <c r="CE296" i="44"/>
  <c r="CD296" i="44"/>
  <c r="CC296" i="44"/>
  <c r="BU296" i="44"/>
  <c r="BT296" i="44"/>
  <c r="BS296" i="44"/>
  <c r="BN296" i="44"/>
  <c r="BJ296" i="44"/>
  <c r="BI296" i="44"/>
  <c r="BH296" i="44"/>
  <c r="AZ296" i="44"/>
  <c r="AY296" i="44"/>
  <c r="AX296" i="44"/>
  <c r="AS296" i="44"/>
  <c r="AO296" i="44"/>
  <c r="AN296" i="44"/>
  <c r="AM296" i="44"/>
  <c r="AE296" i="44"/>
  <c r="AD296" i="44"/>
  <c r="AC296" i="44"/>
  <c r="X296" i="44"/>
  <c r="T296" i="44"/>
  <c r="S296" i="44"/>
  <c r="R296" i="44"/>
  <c r="J296" i="44"/>
  <c r="I296" i="44"/>
  <c r="H296" i="44"/>
  <c r="E296" i="44"/>
  <c r="CI295" i="44"/>
  <c r="CE295" i="44"/>
  <c r="CD295" i="44"/>
  <c r="CC295" i="44"/>
  <c r="BU295" i="44"/>
  <c r="BT295" i="44"/>
  <c r="BS295" i="44"/>
  <c r="BN295" i="44"/>
  <c r="BJ295" i="44"/>
  <c r="BI295" i="44"/>
  <c r="BH295" i="44"/>
  <c r="AZ295" i="44"/>
  <c r="AY295" i="44"/>
  <c r="AX295" i="44"/>
  <c r="AS295" i="44"/>
  <c r="AO295" i="44"/>
  <c r="AN295" i="44"/>
  <c r="AM295" i="44"/>
  <c r="AE295" i="44"/>
  <c r="AD295" i="44"/>
  <c r="AC295" i="44"/>
  <c r="X295" i="44"/>
  <c r="T295" i="44"/>
  <c r="S295" i="44"/>
  <c r="R295" i="44"/>
  <c r="J295" i="44"/>
  <c r="I295" i="44"/>
  <c r="H295" i="44"/>
  <c r="E295" i="44"/>
  <c r="CI294" i="44"/>
  <c r="CE294" i="44"/>
  <c r="CD294" i="44"/>
  <c r="CC294" i="44"/>
  <c r="BU294" i="44"/>
  <c r="BT294" i="44"/>
  <c r="BS294" i="44"/>
  <c r="BN294" i="44"/>
  <c r="BJ294" i="44"/>
  <c r="BI294" i="44"/>
  <c r="BH294" i="44"/>
  <c r="AZ294" i="44"/>
  <c r="AY294" i="44"/>
  <c r="AX294" i="44"/>
  <c r="AS294" i="44"/>
  <c r="AO294" i="44"/>
  <c r="AN294" i="44"/>
  <c r="AM294" i="44"/>
  <c r="AE294" i="44"/>
  <c r="AD294" i="44"/>
  <c r="AC294" i="44"/>
  <c r="X294" i="44"/>
  <c r="T294" i="44"/>
  <c r="S294" i="44"/>
  <c r="R294" i="44"/>
  <c r="J294" i="44"/>
  <c r="I294" i="44"/>
  <c r="H294" i="44"/>
  <c r="E294" i="44"/>
  <c r="CI293" i="44"/>
  <c r="CE293" i="44"/>
  <c r="CD293" i="44"/>
  <c r="CC293" i="44"/>
  <c r="BU293" i="44"/>
  <c r="BT293" i="44"/>
  <c r="BS293" i="44"/>
  <c r="BN293" i="44"/>
  <c r="BJ293" i="44"/>
  <c r="BI293" i="44"/>
  <c r="BH293" i="44"/>
  <c r="AZ293" i="44"/>
  <c r="AY293" i="44"/>
  <c r="AX293" i="44"/>
  <c r="AS293" i="44"/>
  <c r="AO293" i="44"/>
  <c r="AN293" i="44"/>
  <c r="AM293" i="44"/>
  <c r="AE293" i="44"/>
  <c r="AD293" i="44"/>
  <c r="AC293" i="44"/>
  <c r="X293" i="44"/>
  <c r="T293" i="44"/>
  <c r="S293" i="44"/>
  <c r="R293" i="44"/>
  <c r="J293" i="44"/>
  <c r="I293" i="44"/>
  <c r="H293" i="44"/>
  <c r="E293" i="44"/>
  <c r="CI292" i="44"/>
  <c r="CE292" i="44"/>
  <c r="CD292" i="44"/>
  <c r="CC292" i="44"/>
  <c r="BU292" i="44"/>
  <c r="BT292" i="44"/>
  <c r="BS292" i="44"/>
  <c r="BN292" i="44"/>
  <c r="BJ292" i="44"/>
  <c r="BI292" i="44"/>
  <c r="BH292" i="44"/>
  <c r="AZ292" i="44"/>
  <c r="AY292" i="44"/>
  <c r="AX292" i="44"/>
  <c r="AS292" i="44"/>
  <c r="AO292" i="44"/>
  <c r="AN292" i="44"/>
  <c r="AM292" i="44"/>
  <c r="AE292" i="44"/>
  <c r="AD292" i="44"/>
  <c r="AC292" i="44"/>
  <c r="X292" i="44"/>
  <c r="T292" i="44"/>
  <c r="S292" i="44"/>
  <c r="R292" i="44"/>
  <c r="J292" i="44"/>
  <c r="I292" i="44"/>
  <c r="H292" i="44"/>
  <c r="E292" i="44"/>
  <c r="CI291" i="44"/>
  <c r="CE291" i="44"/>
  <c r="CD291" i="44"/>
  <c r="CC291" i="44"/>
  <c r="BU291" i="44"/>
  <c r="BT291" i="44"/>
  <c r="BS291" i="44"/>
  <c r="BN291" i="44"/>
  <c r="BJ291" i="44"/>
  <c r="BI291" i="44"/>
  <c r="BH291" i="44"/>
  <c r="AZ291" i="44"/>
  <c r="AY291" i="44"/>
  <c r="AX291" i="44"/>
  <c r="AS291" i="44"/>
  <c r="AO291" i="44"/>
  <c r="AN291" i="44"/>
  <c r="AM291" i="44"/>
  <c r="AE291" i="44"/>
  <c r="AD291" i="44"/>
  <c r="AC291" i="44"/>
  <c r="X291" i="44"/>
  <c r="T291" i="44"/>
  <c r="S291" i="44"/>
  <c r="R291" i="44"/>
  <c r="J291" i="44"/>
  <c r="I291" i="44"/>
  <c r="H291" i="44"/>
  <c r="E291" i="44"/>
  <c r="CI290" i="44"/>
  <c r="CE290" i="44"/>
  <c r="CD290" i="44"/>
  <c r="CC290" i="44"/>
  <c r="BU290" i="44"/>
  <c r="BT290" i="44"/>
  <c r="BS290" i="44"/>
  <c r="BN290" i="44"/>
  <c r="BJ290" i="44"/>
  <c r="BI290" i="44"/>
  <c r="BH290" i="44"/>
  <c r="AZ290" i="44"/>
  <c r="AY290" i="44"/>
  <c r="AX290" i="44"/>
  <c r="AS290" i="44"/>
  <c r="AO290" i="44"/>
  <c r="AN290" i="44"/>
  <c r="AM290" i="44"/>
  <c r="AE290" i="44"/>
  <c r="AD290" i="44"/>
  <c r="AC290" i="44"/>
  <c r="X290" i="44"/>
  <c r="T290" i="44"/>
  <c r="S290" i="44"/>
  <c r="R290" i="44"/>
  <c r="J290" i="44"/>
  <c r="I290" i="44"/>
  <c r="H290" i="44"/>
  <c r="E290" i="44"/>
  <c r="CI289" i="44"/>
  <c r="CE289" i="44"/>
  <c r="CD289" i="44"/>
  <c r="CC289" i="44"/>
  <c r="BU289" i="44"/>
  <c r="BT289" i="44"/>
  <c r="BS289" i="44"/>
  <c r="BN289" i="44"/>
  <c r="BJ289" i="44"/>
  <c r="BI289" i="44"/>
  <c r="BH289" i="44"/>
  <c r="AZ289" i="44"/>
  <c r="AY289" i="44"/>
  <c r="AX289" i="44"/>
  <c r="AS289" i="44"/>
  <c r="AO289" i="44"/>
  <c r="AN289" i="44"/>
  <c r="AM289" i="44"/>
  <c r="AE289" i="44"/>
  <c r="AD289" i="44"/>
  <c r="AC289" i="44"/>
  <c r="X289" i="44"/>
  <c r="T289" i="44"/>
  <c r="S289" i="44"/>
  <c r="R289" i="44"/>
  <c r="J289" i="44"/>
  <c r="I289" i="44"/>
  <c r="H289" i="44"/>
  <c r="E289" i="44"/>
  <c r="CI288" i="44"/>
  <c r="CE288" i="44"/>
  <c r="CD288" i="44"/>
  <c r="CC288" i="44"/>
  <c r="BU288" i="44"/>
  <c r="BT288" i="44"/>
  <c r="BS288" i="44"/>
  <c r="BN288" i="44"/>
  <c r="BJ288" i="44"/>
  <c r="BI288" i="44"/>
  <c r="BH288" i="44"/>
  <c r="AZ288" i="44"/>
  <c r="AY288" i="44"/>
  <c r="AX288" i="44"/>
  <c r="AS288" i="44"/>
  <c r="AO288" i="44"/>
  <c r="AN288" i="44"/>
  <c r="AM288" i="44"/>
  <c r="AE288" i="44"/>
  <c r="AD288" i="44"/>
  <c r="AC288" i="44"/>
  <c r="X288" i="44"/>
  <c r="T288" i="44"/>
  <c r="S288" i="44"/>
  <c r="R288" i="44"/>
  <c r="J288" i="44"/>
  <c r="I288" i="44"/>
  <c r="H288" i="44"/>
  <c r="E288" i="44"/>
  <c r="CI287" i="44"/>
  <c r="CE287" i="44"/>
  <c r="CD287" i="44"/>
  <c r="CC287" i="44"/>
  <c r="BU287" i="44"/>
  <c r="BT287" i="44"/>
  <c r="BS287" i="44"/>
  <c r="BN287" i="44"/>
  <c r="BJ287" i="44"/>
  <c r="BI287" i="44"/>
  <c r="BH287" i="44"/>
  <c r="AZ287" i="44"/>
  <c r="AY287" i="44"/>
  <c r="AX287" i="44"/>
  <c r="AS287" i="44"/>
  <c r="AO287" i="44"/>
  <c r="AN287" i="44"/>
  <c r="AM287" i="44"/>
  <c r="AE287" i="44"/>
  <c r="AD287" i="44"/>
  <c r="AC287" i="44"/>
  <c r="X287" i="44"/>
  <c r="T287" i="44"/>
  <c r="S287" i="44"/>
  <c r="R287" i="44"/>
  <c r="J287" i="44"/>
  <c r="I287" i="44"/>
  <c r="H287" i="44"/>
  <c r="E287" i="44"/>
  <c r="CI286" i="44"/>
  <c r="CE286" i="44"/>
  <c r="CD286" i="44"/>
  <c r="CC286" i="44"/>
  <c r="BU286" i="44"/>
  <c r="BT286" i="44"/>
  <c r="BS286" i="44"/>
  <c r="BN286" i="44"/>
  <c r="BJ286" i="44"/>
  <c r="BI286" i="44"/>
  <c r="BH286" i="44"/>
  <c r="AZ286" i="44"/>
  <c r="AY286" i="44"/>
  <c r="AX286" i="44"/>
  <c r="AS286" i="44"/>
  <c r="AO286" i="44"/>
  <c r="AN286" i="44"/>
  <c r="AM286" i="44"/>
  <c r="AE286" i="44"/>
  <c r="AD286" i="44"/>
  <c r="AC286" i="44"/>
  <c r="X286" i="44"/>
  <c r="T286" i="44"/>
  <c r="S286" i="44"/>
  <c r="R286" i="44"/>
  <c r="J286" i="44"/>
  <c r="I286" i="44"/>
  <c r="H286" i="44"/>
  <c r="E286" i="44"/>
  <c r="CI285" i="44"/>
  <c r="CE285" i="44"/>
  <c r="CD285" i="44"/>
  <c r="CC285" i="44"/>
  <c r="BU285" i="44"/>
  <c r="BT285" i="44"/>
  <c r="BS285" i="44"/>
  <c r="BN285" i="44"/>
  <c r="BJ285" i="44"/>
  <c r="BI285" i="44"/>
  <c r="BH285" i="44"/>
  <c r="AZ285" i="44"/>
  <c r="AY285" i="44"/>
  <c r="AX285" i="44"/>
  <c r="AS285" i="44"/>
  <c r="AO285" i="44"/>
  <c r="AN285" i="44"/>
  <c r="AM285" i="44"/>
  <c r="AE285" i="44"/>
  <c r="AD285" i="44"/>
  <c r="AC285" i="44"/>
  <c r="X285" i="44"/>
  <c r="T285" i="44"/>
  <c r="S285" i="44"/>
  <c r="R285" i="44"/>
  <c r="J285" i="44"/>
  <c r="I285" i="44"/>
  <c r="H285" i="44"/>
  <c r="E285" i="44"/>
  <c r="CI284" i="44"/>
  <c r="CE284" i="44"/>
  <c r="CD284" i="44"/>
  <c r="CC284" i="44"/>
  <c r="BU284" i="44"/>
  <c r="BT284" i="44"/>
  <c r="BS284" i="44"/>
  <c r="BN284" i="44"/>
  <c r="BJ284" i="44"/>
  <c r="BI284" i="44"/>
  <c r="BH284" i="44"/>
  <c r="AZ284" i="44"/>
  <c r="AY284" i="44"/>
  <c r="AX284" i="44"/>
  <c r="AS284" i="44"/>
  <c r="AO284" i="44"/>
  <c r="AN284" i="44"/>
  <c r="AM284" i="44"/>
  <c r="AE284" i="44"/>
  <c r="AD284" i="44"/>
  <c r="AC284" i="44"/>
  <c r="X284" i="44"/>
  <c r="T284" i="44"/>
  <c r="S284" i="44"/>
  <c r="R284" i="44"/>
  <c r="J284" i="44"/>
  <c r="I284" i="44"/>
  <c r="H284" i="44"/>
  <c r="E284" i="44"/>
  <c r="CI283" i="44"/>
  <c r="CE283" i="44"/>
  <c r="CD283" i="44"/>
  <c r="CC283" i="44"/>
  <c r="BU283" i="44"/>
  <c r="BT283" i="44"/>
  <c r="BS283" i="44"/>
  <c r="BN283" i="44"/>
  <c r="BJ283" i="44"/>
  <c r="BI283" i="44"/>
  <c r="BH283" i="44"/>
  <c r="AZ283" i="44"/>
  <c r="AY283" i="44"/>
  <c r="AX283" i="44"/>
  <c r="AS283" i="44"/>
  <c r="AO283" i="44"/>
  <c r="AN283" i="44"/>
  <c r="AM283" i="44"/>
  <c r="AE283" i="44"/>
  <c r="AD283" i="44"/>
  <c r="AC283" i="44"/>
  <c r="X283" i="44"/>
  <c r="T283" i="44"/>
  <c r="S283" i="44"/>
  <c r="R283" i="44"/>
  <c r="J283" i="44"/>
  <c r="I283" i="44"/>
  <c r="H283" i="44"/>
  <c r="E283" i="44"/>
  <c r="CI282" i="44"/>
  <c r="CE282" i="44"/>
  <c r="CD282" i="44"/>
  <c r="CC282" i="44"/>
  <c r="BU282" i="44"/>
  <c r="BT282" i="44"/>
  <c r="BS282" i="44"/>
  <c r="BN282" i="44"/>
  <c r="BJ282" i="44"/>
  <c r="BI282" i="44"/>
  <c r="BH282" i="44"/>
  <c r="AZ282" i="44"/>
  <c r="AY282" i="44"/>
  <c r="AX282" i="44"/>
  <c r="AS282" i="44"/>
  <c r="AO282" i="44"/>
  <c r="AN282" i="44"/>
  <c r="AM282" i="44"/>
  <c r="AE282" i="44"/>
  <c r="AD282" i="44"/>
  <c r="AC282" i="44"/>
  <c r="X282" i="44"/>
  <c r="T282" i="44"/>
  <c r="S282" i="44"/>
  <c r="R282" i="44"/>
  <c r="J282" i="44"/>
  <c r="I282" i="44"/>
  <c r="H282" i="44"/>
  <c r="E282" i="44"/>
  <c r="CI281" i="44"/>
  <c r="CE281" i="44"/>
  <c r="CD281" i="44"/>
  <c r="CC281" i="44"/>
  <c r="BU281" i="44"/>
  <c r="BT281" i="44"/>
  <c r="BS281" i="44"/>
  <c r="BN281" i="44"/>
  <c r="BJ281" i="44"/>
  <c r="BI281" i="44"/>
  <c r="BH281" i="44"/>
  <c r="AZ281" i="44"/>
  <c r="AY281" i="44"/>
  <c r="AX281" i="44"/>
  <c r="AS281" i="44"/>
  <c r="AO281" i="44"/>
  <c r="AN281" i="44"/>
  <c r="AM281" i="44"/>
  <c r="AE281" i="44"/>
  <c r="AD281" i="44"/>
  <c r="AC281" i="44"/>
  <c r="X281" i="44"/>
  <c r="T281" i="44"/>
  <c r="S281" i="44"/>
  <c r="R281" i="44"/>
  <c r="J281" i="44"/>
  <c r="I281" i="44"/>
  <c r="H281" i="44"/>
  <c r="E281" i="44"/>
  <c r="CI280" i="44"/>
  <c r="CE280" i="44"/>
  <c r="CD280" i="44"/>
  <c r="CC280" i="44"/>
  <c r="BU280" i="44"/>
  <c r="BT280" i="44"/>
  <c r="BS280" i="44"/>
  <c r="BN280" i="44"/>
  <c r="BJ280" i="44"/>
  <c r="BI280" i="44"/>
  <c r="BH280" i="44"/>
  <c r="AZ280" i="44"/>
  <c r="AY280" i="44"/>
  <c r="AX280" i="44"/>
  <c r="AS280" i="44"/>
  <c r="AO280" i="44"/>
  <c r="AN280" i="44"/>
  <c r="AM280" i="44"/>
  <c r="AE280" i="44"/>
  <c r="AD280" i="44"/>
  <c r="AC280" i="44"/>
  <c r="X280" i="44"/>
  <c r="T280" i="44"/>
  <c r="S280" i="44"/>
  <c r="R280" i="44"/>
  <c r="J280" i="44"/>
  <c r="I280" i="44"/>
  <c r="H280" i="44"/>
  <c r="E280" i="44"/>
  <c r="CI279" i="44"/>
  <c r="CE279" i="44"/>
  <c r="CD279" i="44"/>
  <c r="CC279" i="44"/>
  <c r="BU279" i="44"/>
  <c r="BT279" i="44"/>
  <c r="BS279" i="44"/>
  <c r="BN279" i="44"/>
  <c r="BJ279" i="44"/>
  <c r="BI279" i="44"/>
  <c r="BH279" i="44"/>
  <c r="AZ279" i="44"/>
  <c r="AY279" i="44"/>
  <c r="AX279" i="44"/>
  <c r="AS279" i="44"/>
  <c r="AO279" i="44"/>
  <c r="AN279" i="44"/>
  <c r="AM279" i="44"/>
  <c r="AE279" i="44"/>
  <c r="AD279" i="44"/>
  <c r="AC279" i="44"/>
  <c r="X279" i="44"/>
  <c r="T279" i="44"/>
  <c r="S279" i="44"/>
  <c r="R279" i="44"/>
  <c r="J279" i="44"/>
  <c r="I279" i="44"/>
  <c r="H279" i="44"/>
  <c r="E279" i="44"/>
  <c r="CI278" i="44"/>
  <c r="CE278" i="44"/>
  <c r="CD278" i="44"/>
  <c r="CC278" i="44"/>
  <c r="BU278" i="44"/>
  <c r="BT278" i="44"/>
  <c r="BS278" i="44"/>
  <c r="BN278" i="44"/>
  <c r="BJ278" i="44"/>
  <c r="BI278" i="44"/>
  <c r="BH278" i="44"/>
  <c r="AZ278" i="44"/>
  <c r="AY278" i="44"/>
  <c r="AX278" i="44"/>
  <c r="AS278" i="44"/>
  <c r="AO278" i="44"/>
  <c r="AN278" i="44"/>
  <c r="AM278" i="44"/>
  <c r="AE278" i="44"/>
  <c r="AD278" i="44"/>
  <c r="AC278" i="44"/>
  <c r="X278" i="44"/>
  <c r="T278" i="44"/>
  <c r="S278" i="44"/>
  <c r="R278" i="44"/>
  <c r="J278" i="44"/>
  <c r="I278" i="44"/>
  <c r="H278" i="44"/>
  <c r="E278" i="44"/>
  <c r="CI277" i="44"/>
  <c r="CE277" i="44"/>
  <c r="CD277" i="44"/>
  <c r="CC277" i="44"/>
  <c r="BU277" i="44"/>
  <c r="BT277" i="44"/>
  <c r="BS277" i="44"/>
  <c r="BN277" i="44"/>
  <c r="BJ277" i="44"/>
  <c r="BI277" i="44"/>
  <c r="BH277" i="44"/>
  <c r="AZ277" i="44"/>
  <c r="AY277" i="44"/>
  <c r="AX277" i="44"/>
  <c r="AS277" i="44"/>
  <c r="AO277" i="44"/>
  <c r="AN277" i="44"/>
  <c r="AM277" i="44"/>
  <c r="AE277" i="44"/>
  <c r="AD277" i="44"/>
  <c r="AC277" i="44"/>
  <c r="X277" i="44"/>
  <c r="T277" i="44"/>
  <c r="S277" i="44"/>
  <c r="R277" i="44"/>
  <c r="J277" i="44"/>
  <c r="I277" i="44"/>
  <c r="H277" i="44"/>
  <c r="E277" i="44"/>
  <c r="CI276" i="44"/>
  <c r="CE276" i="44"/>
  <c r="CD276" i="44"/>
  <c r="CC276" i="44"/>
  <c r="BU276" i="44"/>
  <c r="BT276" i="44"/>
  <c r="BS276" i="44"/>
  <c r="BN276" i="44"/>
  <c r="BJ276" i="44"/>
  <c r="BI276" i="44"/>
  <c r="BH276" i="44"/>
  <c r="AZ276" i="44"/>
  <c r="AY276" i="44"/>
  <c r="AX276" i="44"/>
  <c r="AS276" i="44"/>
  <c r="AO276" i="44"/>
  <c r="AN276" i="44"/>
  <c r="AM276" i="44"/>
  <c r="AE276" i="44"/>
  <c r="AD276" i="44"/>
  <c r="AC276" i="44"/>
  <c r="X276" i="44"/>
  <c r="T276" i="44"/>
  <c r="S276" i="44"/>
  <c r="R276" i="44"/>
  <c r="J276" i="44"/>
  <c r="I276" i="44"/>
  <c r="H276" i="44"/>
  <c r="E276" i="44"/>
  <c r="CI275" i="44"/>
  <c r="CE275" i="44"/>
  <c r="CD275" i="44"/>
  <c r="CC275" i="44"/>
  <c r="BU275" i="44"/>
  <c r="BT275" i="44"/>
  <c r="BS275" i="44"/>
  <c r="BN275" i="44"/>
  <c r="BJ275" i="44"/>
  <c r="BI275" i="44"/>
  <c r="BH275" i="44"/>
  <c r="AZ275" i="44"/>
  <c r="AY275" i="44"/>
  <c r="AX275" i="44"/>
  <c r="AS275" i="44"/>
  <c r="AO275" i="44"/>
  <c r="AN275" i="44"/>
  <c r="AM275" i="44"/>
  <c r="AE275" i="44"/>
  <c r="AD275" i="44"/>
  <c r="AC275" i="44"/>
  <c r="X275" i="44"/>
  <c r="T275" i="44"/>
  <c r="S275" i="44"/>
  <c r="R275" i="44"/>
  <c r="J275" i="44"/>
  <c r="I275" i="44"/>
  <c r="H275" i="44"/>
  <c r="E275" i="44"/>
  <c r="CI274" i="44"/>
  <c r="CE274" i="44"/>
  <c r="CD274" i="44"/>
  <c r="CC274" i="44"/>
  <c r="BU274" i="44"/>
  <c r="BT274" i="44"/>
  <c r="BS274" i="44"/>
  <c r="BN274" i="44"/>
  <c r="BJ274" i="44"/>
  <c r="BI274" i="44"/>
  <c r="BH274" i="44"/>
  <c r="AZ274" i="44"/>
  <c r="AY274" i="44"/>
  <c r="AX274" i="44"/>
  <c r="AS274" i="44"/>
  <c r="AO274" i="44"/>
  <c r="AN274" i="44"/>
  <c r="AM274" i="44"/>
  <c r="AE274" i="44"/>
  <c r="AD274" i="44"/>
  <c r="AC274" i="44"/>
  <c r="X274" i="44"/>
  <c r="T274" i="44"/>
  <c r="S274" i="44"/>
  <c r="R274" i="44"/>
  <c r="J274" i="44"/>
  <c r="I274" i="44"/>
  <c r="H274" i="44"/>
  <c r="E274" i="44"/>
  <c r="CI273" i="44"/>
  <c r="CE273" i="44"/>
  <c r="CD273" i="44"/>
  <c r="CC273" i="44"/>
  <c r="BU273" i="44"/>
  <c r="BT273" i="44"/>
  <c r="BS273" i="44"/>
  <c r="BN273" i="44"/>
  <c r="BJ273" i="44"/>
  <c r="BI273" i="44"/>
  <c r="BH273" i="44"/>
  <c r="AZ273" i="44"/>
  <c r="AY273" i="44"/>
  <c r="AX273" i="44"/>
  <c r="AS273" i="44"/>
  <c r="AO273" i="44"/>
  <c r="AN273" i="44"/>
  <c r="AM273" i="44"/>
  <c r="AE273" i="44"/>
  <c r="AD273" i="44"/>
  <c r="AC273" i="44"/>
  <c r="X273" i="44"/>
  <c r="T273" i="44"/>
  <c r="S273" i="44"/>
  <c r="R273" i="44"/>
  <c r="J273" i="44"/>
  <c r="I273" i="44"/>
  <c r="H273" i="44"/>
  <c r="E273" i="44"/>
  <c r="CI272" i="44"/>
  <c r="CE272" i="44"/>
  <c r="CD272" i="44"/>
  <c r="CC272" i="44"/>
  <c r="BU272" i="44"/>
  <c r="BT272" i="44"/>
  <c r="BS272" i="44"/>
  <c r="BN272" i="44"/>
  <c r="BJ272" i="44"/>
  <c r="BI272" i="44"/>
  <c r="BH272" i="44"/>
  <c r="AZ272" i="44"/>
  <c r="AY272" i="44"/>
  <c r="AX272" i="44"/>
  <c r="AS272" i="44"/>
  <c r="AO272" i="44"/>
  <c r="AN272" i="44"/>
  <c r="AM272" i="44"/>
  <c r="AE272" i="44"/>
  <c r="AD272" i="44"/>
  <c r="AC272" i="44"/>
  <c r="X272" i="44"/>
  <c r="T272" i="44"/>
  <c r="S272" i="44"/>
  <c r="R272" i="44"/>
  <c r="J272" i="44"/>
  <c r="I272" i="44"/>
  <c r="H272" i="44"/>
  <c r="E272" i="44"/>
  <c r="CI271" i="44"/>
  <c r="CE271" i="44"/>
  <c r="CD271" i="44"/>
  <c r="CC271" i="44"/>
  <c r="BU271" i="44"/>
  <c r="BT271" i="44"/>
  <c r="BS271" i="44"/>
  <c r="BN271" i="44"/>
  <c r="BJ271" i="44"/>
  <c r="BI271" i="44"/>
  <c r="BH271" i="44"/>
  <c r="AZ271" i="44"/>
  <c r="AY271" i="44"/>
  <c r="AX271" i="44"/>
  <c r="AS271" i="44"/>
  <c r="AO271" i="44"/>
  <c r="AN271" i="44"/>
  <c r="AM271" i="44"/>
  <c r="AE271" i="44"/>
  <c r="AD271" i="44"/>
  <c r="AC271" i="44"/>
  <c r="X271" i="44"/>
  <c r="T271" i="44"/>
  <c r="S271" i="44"/>
  <c r="R271" i="44"/>
  <c r="J271" i="44"/>
  <c r="I271" i="44"/>
  <c r="H271" i="44"/>
  <c r="E271" i="44"/>
  <c r="CI270" i="44"/>
  <c r="CE270" i="44"/>
  <c r="CD270" i="44"/>
  <c r="CC270" i="44"/>
  <c r="BU270" i="44"/>
  <c r="BT270" i="44"/>
  <c r="BS270" i="44"/>
  <c r="BN270" i="44"/>
  <c r="BJ270" i="44"/>
  <c r="BI270" i="44"/>
  <c r="BH270" i="44"/>
  <c r="AZ270" i="44"/>
  <c r="AY270" i="44"/>
  <c r="AX270" i="44"/>
  <c r="AS270" i="44"/>
  <c r="AO270" i="44"/>
  <c r="AN270" i="44"/>
  <c r="AM270" i="44"/>
  <c r="AE270" i="44"/>
  <c r="AD270" i="44"/>
  <c r="AC270" i="44"/>
  <c r="X270" i="44"/>
  <c r="T270" i="44"/>
  <c r="S270" i="44"/>
  <c r="R270" i="44"/>
  <c r="J270" i="44"/>
  <c r="I270" i="44"/>
  <c r="H270" i="44"/>
  <c r="E270" i="44"/>
  <c r="CI269" i="44"/>
  <c r="CE269" i="44"/>
  <c r="CD269" i="44"/>
  <c r="CC269" i="44"/>
  <c r="BU269" i="44"/>
  <c r="BT269" i="44"/>
  <c r="BS269" i="44"/>
  <c r="BN269" i="44"/>
  <c r="BJ269" i="44"/>
  <c r="BI269" i="44"/>
  <c r="BH269" i="44"/>
  <c r="AZ269" i="44"/>
  <c r="AY269" i="44"/>
  <c r="AX269" i="44"/>
  <c r="AS269" i="44"/>
  <c r="AO269" i="44"/>
  <c r="AN269" i="44"/>
  <c r="AM269" i="44"/>
  <c r="AE269" i="44"/>
  <c r="AD269" i="44"/>
  <c r="AC269" i="44"/>
  <c r="X269" i="44"/>
  <c r="T269" i="44"/>
  <c r="S269" i="44"/>
  <c r="R269" i="44"/>
  <c r="J269" i="44"/>
  <c r="I269" i="44"/>
  <c r="H269" i="44"/>
  <c r="E269" i="44"/>
  <c r="CI268" i="44"/>
  <c r="CE268" i="44"/>
  <c r="CD268" i="44"/>
  <c r="CC268" i="44"/>
  <c r="BU268" i="44"/>
  <c r="BT268" i="44"/>
  <c r="BS268" i="44"/>
  <c r="BN268" i="44"/>
  <c r="BJ268" i="44"/>
  <c r="BI268" i="44"/>
  <c r="BH268" i="44"/>
  <c r="AZ268" i="44"/>
  <c r="AY268" i="44"/>
  <c r="AX268" i="44"/>
  <c r="AS268" i="44"/>
  <c r="AO268" i="44"/>
  <c r="AN268" i="44"/>
  <c r="AM268" i="44"/>
  <c r="AE268" i="44"/>
  <c r="AD268" i="44"/>
  <c r="AC268" i="44"/>
  <c r="X268" i="44"/>
  <c r="T268" i="44"/>
  <c r="S268" i="44"/>
  <c r="R268" i="44"/>
  <c r="J268" i="44"/>
  <c r="I268" i="44"/>
  <c r="H268" i="44"/>
  <c r="E268" i="44"/>
  <c r="CI267" i="44"/>
  <c r="CE267" i="44"/>
  <c r="CD267" i="44"/>
  <c r="CC267" i="44"/>
  <c r="BU267" i="44"/>
  <c r="BT267" i="44"/>
  <c r="BS267" i="44"/>
  <c r="BN267" i="44"/>
  <c r="BJ267" i="44"/>
  <c r="BI267" i="44"/>
  <c r="BH267" i="44"/>
  <c r="AZ267" i="44"/>
  <c r="AY267" i="44"/>
  <c r="AX267" i="44"/>
  <c r="AS267" i="44"/>
  <c r="AO267" i="44"/>
  <c r="AN267" i="44"/>
  <c r="AM267" i="44"/>
  <c r="AE267" i="44"/>
  <c r="AD267" i="44"/>
  <c r="AC267" i="44"/>
  <c r="X267" i="44"/>
  <c r="T267" i="44"/>
  <c r="S267" i="44"/>
  <c r="R267" i="44"/>
  <c r="J267" i="44"/>
  <c r="I267" i="44"/>
  <c r="H267" i="44"/>
  <c r="E267" i="44"/>
  <c r="CI266" i="44"/>
  <c r="CE266" i="44"/>
  <c r="CD266" i="44"/>
  <c r="CC266" i="44"/>
  <c r="BU266" i="44"/>
  <c r="BT266" i="44"/>
  <c r="BS266" i="44"/>
  <c r="BN266" i="44"/>
  <c r="BJ266" i="44"/>
  <c r="BI266" i="44"/>
  <c r="BH266" i="44"/>
  <c r="AZ266" i="44"/>
  <c r="AY266" i="44"/>
  <c r="AX266" i="44"/>
  <c r="AS266" i="44"/>
  <c r="AO266" i="44"/>
  <c r="AN266" i="44"/>
  <c r="AM266" i="44"/>
  <c r="AE266" i="44"/>
  <c r="AD266" i="44"/>
  <c r="AC266" i="44"/>
  <c r="X266" i="44"/>
  <c r="T266" i="44"/>
  <c r="S266" i="44"/>
  <c r="R266" i="44"/>
  <c r="J266" i="44"/>
  <c r="I266" i="44"/>
  <c r="H266" i="44"/>
  <c r="E266" i="44"/>
  <c r="CI265" i="44"/>
  <c r="CE265" i="44"/>
  <c r="CD265" i="44"/>
  <c r="CC265" i="44"/>
  <c r="BU265" i="44"/>
  <c r="BT265" i="44"/>
  <c r="BS265" i="44"/>
  <c r="BN265" i="44"/>
  <c r="BJ265" i="44"/>
  <c r="BI265" i="44"/>
  <c r="BH265" i="44"/>
  <c r="AZ265" i="44"/>
  <c r="AY265" i="44"/>
  <c r="AX265" i="44"/>
  <c r="AS265" i="44"/>
  <c r="AO265" i="44"/>
  <c r="AN265" i="44"/>
  <c r="AM265" i="44"/>
  <c r="AE265" i="44"/>
  <c r="AD265" i="44"/>
  <c r="AC265" i="44"/>
  <c r="X265" i="44"/>
  <c r="T265" i="44"/>
  <c r="S265" i="44"/>
  <c r="R265" i="44"/>
  <c r="J265" i="44"/>
  <c r="I265" i="44"/>
  <c r="H265" i="44"/>
  <c r="E265" i="44"/>
  <c r="CI264" i="44"/>
  <c r="CE264" i="44"/>
  <c r="CD264" i="44"/>
  <c r="CC264" i="44"/>
  <c r="BU264" i="44"/>
  <c r="BT264" i="44"/>
  <c r="BS264" i="44"/>
  <c r="BN264" i="44"/>
  <c r="BJ264" i="44"/>
  <c r="BI264" i="44"/>
  <c r="BH264" i="44"/>
  <c r="AZ264" i="44"/>
  <c r="AY264" i="44"/>
  <c r="AX264" i="44"/>
  <c r="AS264" i="44"/>
  <c r="AO264" i="44"/>
  <c r="AN264" i="44"/>
  <c r="AM264" i="44"/>
  <c r="AE264" i="44"/>
  <c r="AD264" i="44"/>
  <c r="AC264" i="44"/>
  <c r="X264" i="44"/>
  <c r="T264" i="44"/>
  <c r="S264" i="44"/>
  <c r="R264" i="44"/>
  <c r="J264" i="44"/>
  <c r="I264" i="44"/>
  <c r="H264" i="44"/>
  <c r="E264" i="44"/>
  <c r="CI263" i="44"/>
  <c r="CE263" i="44"/>
  <c r="CD263" i="44"/>
  <c r="CC263" i="44"/>
  <c r="BU263" i="44"/>
  <c r="BT263" i="44"/>
  <c r="BS263" i="44"/>
  <c r="BN263" i="44"/>
  <c r="BJ263" i="44"/>
  <c r="BI263" i="44"/>
  <c r="BH263" i="44"/>
  <c r="AZ263" i="44"/>
  <c r="AY263" i="44"/>
  <c r="AX263" i="44"/>
  <c r="AS263" i="44"/>
  <c r="AO263" i="44"/>
  <c r="AN263" i="44"/>
  <c r="AM263" i="44"/>
  <c r="AE263" i="44"/>
  <c r="AD263" i="44"/>
  <c r="AC263" i="44"/>
  <c r="X263" i="44"/>
  <c r="T263" i="44"/>
  <c r="S263" i="44"/>
  <c r="R263" i="44"/>
  <c r="J263" i="44"/>
  <c r="I263" i="44"/>
  <c r="H263" i="44"/>
  <c r="E263" i="44"/>
  <c r="CI262" i="44"/>
  <c r="CE262" i="44"/>
  <c r="CD262" i="44"/>
  <c r="CC262" i="44"/>
  <c r="BU262" i="44"/>
  <c r="BT262" i="44"/>
  <c r="BS262" i="44"/>
  <c r="BN262" i="44"/>
  <c r="BJ262" i="44"/>
  <c r="BI262" i="44"/>
  <c r="BH262" i="44"/>
  <c r="AZ262" i="44"/>
  <c r="AY262" i="44"/>
  <c r="AX262" i="44"/>
  <c r="AS262" i="44"/>
  <c r="AO262" i="44"/>
  <c r="AN262" i="44"/>
  <c r="AM262" i="44"/>
  <c r="AE262" i="44"/>
  <c r="AD262" i="44"/>
  <c r="AC262" i="44"/>
  <c r="X262" i="44"/>
  <c r="T262" i="44"/>
  <c r="S262" i="44"/>
  <c r="R262" i="44"/>
  <c r="J262" i="44"/>
  <c r="I262" i="44"/>
  <c r="H262" i="44"/>
  <c r="E262" i="44"/>
  <c r="CI261" i="44"/>
  <c r="CE261" i="44"/>
  <c r="CD261" i="44"/>
  <c r="CC261" i="44"/>
  <c r="BU261" i="44"/>
  <c r="BT261" i="44"/>
  <c r="BS261" i="44"/>
  <c r="BN261" i="44"/>
  <c r="BJ261" i="44"/>
  <c r="BI261" i="44"/>
  <c r="BH261" i="44"/>
  <c r="AZ261" i="44"/>
  <c r="AY261" i="44"/>
  <c r="AX261" i="44"/>
  <c r="AS261" i="44"/>
  <c r="AO261" i="44"/>
  <c r="AN261" i="44"/>
  <c r="AM261" i="44"/>
  <c r="AE261" i="44"/>
  <c r="AD261" i="44"/>
  <c r="AC261" i="44"/>
  <c r="X261" i="44"/>
  <c r="T261" i="44"/>
  <c r="S261" i="44"/>
  <c r="R261" i="44"/>
  <c r="J261" i="44"/>
  <c r="I261" i="44"/>
  <c r="H261" i="44"/>
  <c r="E261" i="44"/>
  <c r="CI260" i="44"/>
  <c r="CE260" i="44"/>
  <c r="CD260" i="44"/>
  <c r="CC260" i="44"/>
  <c r="BU260" i="44"/>
  <c r="BT260" i="44"/>
  <c r="BS260" i="44"/>
  <c r="BN260" i="44"/>
  <c r="BJ260" i="44"/>
  <c r="BI260" i="44"/>
  <c r="BH260" i="44"/>
  <c r="AZ260" i="44"/>
  <c r="AY260" i="44"/>
  <c r="AX260" i="44"/>
  <c r="AS260" i="44"/>
  <c r="AO260" i="44"/>
  <c r="AN260" i="44"/>
  <c r="AM260" i="44"/>
  <c r="AE260" i="44"/>
  <c r="AD260" i="44"/>
  <c r="AC260" i="44"/>
  <c r="X260" i="44"/>
  <c r="T260" i="44"/>
  <c r="S260" i="44"/>
  <c r="R260" i="44"/>
  <c r="J260" i="44"/>
  <c r="I260" i="44"/>
  <c r="H260" i="44"/>
  <c r="E260" i="44"/>
  <c r="CI259" i="44"/>
  <c r="CE259" i="44"/>
  <c r="CD259" i="44"/>
  <c r="CC259" i="44"/>
  <c r="BU259" i="44"/>
  <c r="BT259" i="44"/>
  <c r="BS259" i="44"/>
  <c r="BN259" i="44"/>
  <c r="BJ259" i="44"/>
  <c r="BI259" i="44"/>
  <c r="BH259" i="44"/>
  <c r="AZ259" i="44"/>
  <c r="AY259" i="44"/>
  <c r="AX259" i="44"/>
  <c r="AS259" i="44"/>
  <c r="AO259" i="44"/>
  <c r="AN259" i="44"/>
  <c r="AM259" i="44"/>
  <c r="AE259" i="44"/>
  <c r="AD259" i="44"/>
  <c r="AC259" i="44"/>
  <c r="X259" i="44"/>
  <c r="T259" i="44"/>
  <c r="S259" i="44"/>
  <c r="R259" i="44"/>
  <c r="J259" i="44"/>
  <c r="I259" i="44"/>
  <c r="H259" i="44"/>
  <c r="E259" i="44"/>
  <c r="CI258" i="44"/>
  <c r="CE258" i="44"/>
  <c r="CD258" i="44"/>
  <c r="CC258" i="44"/>
  <c r="BU258" i="44"/>
  <c r="BT258" i="44"/>
  <c r="BS258" i="44"/>
  <c r="BN258" i="44"/>
  <c r="BJ258" i="44"/>
  <c r="BI258" i="44"/>
  <c r="BH258" i="44"/>
  <c r="AZ258" i="44"/>
  <c r="AY258" i="44"/>
  <c r="AX258" i="44"/>
  <c r="AS258" i="44"/>
  <c r="AO258" i="44"/>
  <c r="AN258" i="44"/>
  <c r="AM258" i="44"/>
  <c r="AE258" i="44"/>
  <c r="AD258" i="44"/>
  <c r="AC258" i="44"/>
  <c r="X258" i="44"/>
  <c r="T258" i="44"/>
  <c r="S258" i="44"/>
  <c r="R258" i="44"/>
  <c r="J258" i="44"/>
  <c r="I258" i="44"/>
  <c r="H258" i="44"/>
  <c r="E258" i="44"/>
  <c r="CI257" i="44"/>
  <c r="CE257" i="44"/>
  <c r="CD257" i="44"/>
  <c r="CC257" i="44"/>
  <c r="BU257" i="44"/>
  <c r="BT257" i="44"/>
  <c r="BS257" i="44"/>
  <c r="BN257" i="44"/>
  <c r="BJ257" i="44"/>
  <c r="BI257" i="44"/>
  <c r="BH257" i="44"/>
  <c r="AZ257" i="44"/>
  <c r="AY257" i="44"/>
  <c r="AX257" i="44"/>
  <c r="AS257" i="44"/>
  <c r="AO257" i="44"/>
  <c r="AN257" i="44"/>
  <c r="AM257" i="44"/>
  <c r="AE257" i="44"/>
  <c r="AD257" i="44"/>
  <c r="AC257" i="44"/>
  <c r="X257" i="44"/>
  <c r="T257" i="44"/>
  <c r="S257" i="44"/>
  <c r="R257" i="44"/>
  <c r="J257" i="44"/>
  <c r="I257" i="44"/>
  <c r="H257" i="44"/>
  <c r="E257" i="44"/>
  <c r="CI256" i="44"/>
  <c r="CE256" i="44"/>
  <c r="CD256" i="44"/>
  <c r="CC256" i="44"/>
  <c r="BU256" i="44"/>
  <c r="BT256" i="44"/>
  <c r="BS256" i="44"/>
  <c r="BN256" i="44"/>
  <c r="BJ256" i="44"/>
  <c r="BI256" i="44"/>
  <c r="BH256" i="44"/>
  <c r="AZ256" i="44"/>
  <c r="AY256" i="44"/>
  <c r="AX256" i="44"/>
  <c r="AS256" i="44"/>
  <c r="AO256" i="44"/>
  <c r="AN256" i="44"/>
  <c r="AM256" i="44"/>
  <c r="AE256" i="44"/>
  <c r="AD256" i="44"/>
  <c r="AC256" i="44"/>
  <c r="X256" i="44"/>
  <c r="T256" i="44"/>
  <c r="S256" i="44"/>
  <c r="R256" i="44"/>
  <c r="J256" i="44"/>
  <c r="I256" i="44"/>
  <c r="H256" i="44"/>
  <c r="E256" i="44"/>
  <c r="CI255" i="44"/>
  <c r="CE255" i="44"/>
  <c r="CD255" i="44"/>
  <c r="CC255" i="44"/>
  <c r="BU255" i="44"/>
  <c r="BT255" i="44"/>
  <c r="BS255" i="44"/>
  <c r="BN255" i="44"/>
  <c r="BJ255" i="44"/>
  <c r="BI255" i="44"/>
  <c r="BH255" i="44"/>
  <c r="AZ255" i="44"/>
  <c r="AY255" i="44"/>
  <c r="AX255" i="44"/>
  <c r="AS255" i="44"/>
  <c r="AO255" i="44"/>
  <c r="AN255" i="44"/>
  <c r="AM255" i="44"/>
  <c r="AE255" i="44"/>
  <c r="AD255" i="44"/>
  <c r="AC255" i="44"/>
  <c r="X255" i="44"/>
  <c r="T255" i="44"/>
  <c r="S255" i="44"/>
  <c r="R255" i="44"/>
  <c r="J255" i="44"/>
  <c r="I255" i="44"/>
  <c r="H255" i="44"/>
  <c r="E255" i="44"/>
  <c r="CI254" i="44"/>
  <c r="CE254" i="44"/>
  <c r="CD254" i="44"/>
  <c r="CC254" i="44"/>
  <c r="BU254" i="44"/>
  <c r="BT254" i="44"/>
  <c r="BS254" i="44"/>
  <c r="BN254" i="44"/>
  <c r="BJ254" i="44"/>
  <c r="BI254" i="44"/>
  <c r="BH254" i="44"/>
  <c r="AZ254" i="44"/>
  <c r="AY254" i="44"/>
  <c r="AX254" i="44"/>
  <c r="AS254" i="44"/>
  <c r="AO254" i="44"/>
  <c r="AN254" i="44"/>
  <c r="AM254" i="44"/>
  <c r="AE254" i="44"/>
  <c r="AD254" i="44"/>
  <c r="AC254" i="44"/>
  <c r="X254" i="44"/>
  <c r="T254" i="44"/>
  <c r="S254" i="44"/>
  <c r="R254" i="44"/>
  <c r="J254" i="44"/>
  <c r="I254" i="44"/>
  <c r="H254" i="44"/>
  <c r="E254" i="44"/>
  <c r="CI253" i="44"/>
  <c r="CE253" i="44"/>
  <c r="CD253" i="44"/>
  <c r="CC253" i="44"/>
  <c r="BU253" i="44"/>
  <c r="BT253" i="44"/>
  <c r="BS253" i="44"/>
  <c r="BN253" i="44"/>
  <c r="BJ253" i="44"/>
  <c r="BI253" i="44"/>
  <c r="BH253" i="44"/>
  <c r="AZ253" i="44"/>
  <c r="AY253" i="44"/>
  <c r="AX253" i="44"/>
  <c r="AS253" i="44"/>
  <c r="AO253" i="44"/>
  <c r="AN253" i="44"/>
  <c r="AM253" i="44"/>
  <c r="AE253" i="44"/>
  <c r="AD253" i="44"/>
  <c r="AC253" i="44"/>
  <c r="X253" i="44"/>
  <c r="T253" i="44"/>
  <c r="S253" i="44"/>
  <c r="R253" i="44"/>
  <c r="J253" i="44"/>
  <c r="I253" i="44"/>
  <c r="H253" i="44"/>
  <c r="E253" i="44"/>
  <c r="CI252" i="44"/>
  <c r="CE252" i="44"/>
  <c r="CD252" i="44"/>
  <c r="CC252" i="44"/>
  <c r="BU252" i="44"/>
  <c r="BT252" i="44"/>
  <c r="BS252" i="44"/>
  <c r="BN252" i="44"/>
  <c r="BJ252" i="44"/>
  <c r="BI252" i="44"/>
  <c r="BH252" i="44"/>
  <c r="AZ252" i="44"/>
  <c r="AY252" i="44"/>
  <c r="AX252" i="44"/>
  <c r="AS252" i="44"/>
  <c r="AO252" i="44"/>
  <c r="AN252" i="44"/>
  <c r="AM252" i="44"/>
  <c r="AE252" i="44"/>
  <c r="AD252" i="44"/>
  <c r="AC252" i="44"/>
  <c r="X252" i="44"/>
  <c r="T252" i="44"/>
  <c r="S252" i="44"/>
  <c r="R252" i="44"/>
  <c r="J252" i="44"/>
  <c r="I252" i="44"/>
  <c r="H252" i="44"/>
  <c r="E252" i="44"/>
  <c r="CI251" i="44"/>
  <c r="CE251" i="44"/>
  <c r="CD251" i="44"/>
  <c r="CC251" i="44"/>
  <c r="BU251" i="44"/>
  <c r="BT251" i="44"/>
  <c r="BS251" i="44"/>
  <c r="BN251" i="44"/>
  <c r="BJ251" i="44"/>
  <c r="BI251" i="44"/>
  <c r="BH251" i="44"/>
  <c r="AZ251" i="44"/>
  <c r="AY251" i="44"/>
  <c r="AX251" i="44"/>
  <c r="AS251" i="44"/>
  <c r="AO251" i="44"/>
  <c r="AN251" i="44"/>
  <c r="AM251" i="44"/>
  <c r="AE251" i="44"/>
  <c r="AD251" i="44"/>
  <c r="AC251" i="44"/>
  <c r="X251" i="44"/>
  <c r="T251" i="44"/>
  <c r="S251" i="44"/>
  <c r="R251" i="44"/>
  <c r="J251" i="44"/>
  <c r="I251" i="44"/>
  <c r="H251" i="44"/>
  <c r="E251" i="44"/>
  <c r="CI250" i="44"/>
  <c r="CE250" i="44"/>
  <c r="CD250" i="44"/>
  <c r="CC250" i="44"/>
  <c r="BU250" i="44"/>
  <c r="BT250" i="44"/>
  <c r="BS250" i="44"/>
  <c r="BN250" i="44"/>
  <c r="BJ250" i="44"/>
  <c r="BI250" i="44"/>
  <c r="BH250" i="44"/>
  <c r="AZ250" i="44"/>
  <c r="AY250" i="44"/>
  <c r="AX250" i="44"/>
  <c r="AS250" i="44"/>
  <c r="AO250" i="44"/>
  <c r="AN250" i="44"/>
  <c r="AM250" i="44"/>
  <c r="AE250" i="44"/>
  <c r="AD250" i="44"/>
  <c r="AC250" i="44"/>
  <c r="X250" i="44"/>
  <c r="T250" i="44"/>
  <c r="S250" i="44"/>
  <c r="R250" i="44"/>
  <c r="J250" i="44"/>
  <c r="I250" i="44"/>
  <c r="H250" i="44"/>
  <c r="E250" i="44"/>
  <c r="CI249" i="44"/>
  <c r="CE249" i="44"/>
  <c r="CD249" i="44"/>
  <c r="CC249" i="44"/>
  <c r="BU249" i="44"/>
  <c r="BT249" i="44"/>
  <c r="BS249" i="44"/>
  <c r="BN249" i="44"/>
  <c r="BJ249" i="44"/>
  <c r="BI249" i="44"/>
  <c r="BH249" i="44"/>
  <c r="AZ249" i="44"/>
  <c r="AY249" i="44"/>
  <c r="AX249" i="44"/>
  <c r="AS249" i="44"/>
  <c r="AO249" i="44"/>
  <c r="AN249" i="44"/>
  <c r="AM249" i="44"/>
  <c r="AE249" i="44"/>
  <c r="AD249" i="44"/>
  <c r="AC249" i="44"/>
  <c r="X249" i="44"/>
  <c r="T249" i="44"/>
  <c r="S249" i="44"/>
  <c r="R249" i="44"/>
  <c r="J249" i="44"/>
  <c r="I249" i="44"/>
  <c r="H249" i="44"/>
  <c r="E249" i="44"/>
  <c r="CI248" i="44"/>
  <c r="CE248" i="44"/>
  <c r="CD248" i="44"/>
  <c r="CC248" i="44"/>
  <c r="BU248" i="44"/>
  <c r="BT248" i="44"/>
  <c r="BS248" i="44"/>
  <c r="BN248" i="44"/>
  <c r="BJ248" i="44"/>
  <c r="BI248" i="44"/>
  <c r="BH248" i="44"/>
  <c r="AZ248" i="44"/>
  <c r="AY248" i="44"/>
  <c r="AX248" i="44"/>
  <c r="AS248" i="44"/>
  <c r="AO248" i="44"/>
  <c r="AN248" i="44"/>
  <c r="AM248" i="44"/>
  <c r="AE248" i="44"/>
  <c r="AD248" i="44"/>
  <c r="AC248" i="44"/>
  <c r="X248" i="44"/>
  <c r="T248" i="44"/>
  <c r="S248" i="44"/>
  <c r="R248" i="44"/>
  <c r="J248" i="44"/>
  <c r="I248" i="44"/>
  <c r="H248" i="44"/>
  <c r="E248" i="44"/>
  <c r="CI247" i="44"/>
  <c r="CE247" i="44"/>
  <c r="CD247" i="44"/>
  <c r="CC247" i="44"/>
  <c r="BU247" i="44"/>
  <c r="BT247" i="44"/>
  <c r="BS247" i="44"/>
  <c r="BN247" i="44"/>
  <c r="BJ247" i="44"/>
  <c r="BI247" i="44"/>
  <c r="BH247" i="44"/>
  <c r="AZ247" i="44"/>
  <c r="AY247" i="44"/>
  <c r="AX247" i="44"/>
  <c r="AS247" i="44"/>
  <c r="AO247" i="44"/>
  <c r="AN247" i="44"/>
  <c r="AM247" i="44"/>
  <c r="AE247" i="44"/>
  <c r="AD247" i="44"/>
  <c r="AC247" i="44"/>
  <c r="X247" i="44"/>
  <c r="T247" i="44"/>
  <c r="S247" i="44"/>
  <c r="R247" i="44"/>
  <c r="J247" i="44"/>
  <c r="I247" i="44"/>
  <c r="H247" i="44"/>
  <c r="E247" i="44"/>
  <c r="CI246" i="44"/>
  <c r="CE246" i="44"/>
  <c r="CD246" i="44"/>
  <c r="CC246" i="44"/>
  <c r="BU246" i="44"/>
  <c r="BT246" i="44"/>
  <c r="BS246" i="44"/>
  <c r="BN246" i="44"/>
  <c r="BJ246" i="44"/>
  <c r="BI246" i="44"/>
  <c r="BH246" i="44"/>
  <c r="AZ246" i="44"/>
  <c r="AY246" i="44"/>
  <c r="AX246" i="44"/>
  <c r="AS246" i="44"/>
  <c r="AO246" i="44"/>
  <c r="AN246" i="44"/>
  <c r="AM246" i="44"/>
  <c r="AE246" i="44"/>
  <c r="AD246" i="44"/>
  <c r="AC246" i="44"/>
  <c r="X246" i="44"/>
  <c r="T246" i="44"/>
  <c r="S246" i="44"/>
  <c r="R246" i="44"/>
  <c r="J246" i="44"/>
  <c r="I246" i="44"/>
  <c r="H246" i="44"/>
  <c r="E246" i="44"/>
  <c r="CI245" i="44"/>
  <c r="CE245" i="44"/>
  <c r="CD245" i="44"/>
  <c r="CC245" i="44"/>
  <c r="BU245" i="44"/>
  <c r="BT245" i="44"/>
  <c r="BS245" i="44"/>
  <c r="BN245" i="44"/>
  <c r="BJ245" i="44"/>
  <c r="BI245" i="44"/>
  <c r="BH245" i="44"/>
  <c r="AZ245" i="44"/>
  <c r="AY245" i="44"/>
  <c r="AX245" i="44"/>
  <c r="AS245" i="44"/>
  <c r="AO245" i="44"/>
  <c r="AN245" i="44"/>
  <c r="AM245" i="44"/>
  <c r="AE245" i="44"/>
  <c r="AD245" i="44"/>
  <c r="AC245" i="44"/>
  <c r="X245" i="44"/>
  <c r="T245" i="44"/>
  <c r="S245" i="44"/>
  <c r="R245" i="44"/>
  <c r="J245" i="44"/>
  <c r="I245" i="44"/>
  <c r="H245" i="44"/>
  <c r="E245" i="44"/>
  <c r="CI244" i="44"/>
  <c r="CE244" i="44"/>
  <c r="CD244" i="44"/>
  <c r="CC244" i="44"/>
  <c r="BU244" i="44"/>
  <c r="BT244" i="44"/>
  <c r="BS244" i="44"/>
  <c r="BN244" i="44"/>
  <c r="BJ244" i="44"/>
  <c r="BI244" i="44"/>
  <c r="BH244" i="44"/>
  <c r="AZ244" i="44"/>
  <c r="AY244" i="44"/>
  <c r="AX244" i="44"/>
  <c r="AS244" i="44"/>
  <c r="AO244" i="44"/>
  <c r="AN244" i="44"/>
  <c r="AM244" i="44"/>
  <c r="AE244" i="44"/>
  <c r="AD244" i="44"/>
  <c r="AC244" i="44"/>
  <c r="X244" i="44"/>
  <c r="T244" i="44"/>
  <c r="S244" i="44"/>
  <c r="R244" i="44"/>
  <c r="J244" i="44"/>
  <c r="I244" i="44"/>
  <c r="H244" i="44"/>
  <c r="E244" i="44"/>
  <c r="CI243" i="44"/>
  <c r="CE243" i="44"/>
  <c r="CD243" i="44"/>
  <c r="CC243" i="44"/>
  <c r="BU243" i="44"/>
  <c r="BT243" i="44"/>
  <c r="BS243" i="44"/>
  <c r="BN243" i="44"/>
  <c r="BJ243" i="44"/>
  <c r="BI243" i="44"/>
  <c r="BH243" i="44"/>
  <c r="AZ243" i="44"/>
  <c r="AY243" i="44"/>
  <c r="AX243" i="44"/>
  <c r="AS243" i="44"/>
  <c r="AO243" i="44"/>
  <c r="AN243" i="44"/>
  <c r="AM243" i="44"/>
  <c r="AE243" i="44"/>
  <c r="AD243" i="44"/>
  <c r="AC243" i="44"/>
  <c r="X243" i="44"/>
  <c r="T243" i="44"/>
  <c r="S243" i="44"/>
  <c r="R243" i="44"/>
  <c r="J243" i="44"/>
  <c r="I243" i="44"/>
  <c r="H243" i="44"/>
  <c r="E243" i="44"/>
  <c r="CI242" i="44"/>
  <c r="CE242" i="44"/>
  <c r="CD242" i="44"/>
  <c r="CC242" i="44"/>
  <c r="BU242" i="44"/>
  <c r="BT242" i="44"/>
  <c r="BS242" i="44"/>
  <c r="BN242" i="44"/>
  <c r="BJ242" i="44"/>
  <c r="BI242" i="44"/>
  <c r="BH242" i="44"/>
  <c r="AZ242" i="44"/>
  <c r="AY242" i="44"/>
  <c r="AX242" i="44"/>
  <c r="AS242" i="44"/>
  <c r="AO242" i="44"/>
  <c r="AN242" i="44"/>
  <c r="AM242" i="44"/>
  <c r="AE242" i="44"/>
  <c r="AD242" i="44"/>
  <c r="AC242" i="44"/>
  <c r="X242" i="44"/>
  <c r="T242" i="44"/>
  <c r="S242" i="44"/>
  <c r="R242" i="44"/>
  <c r="J242" i="44"/>
  <c r="I242" i="44"/>
  <c r="H242" i="44"/>
  <c r="E242" i="44"/>
  <c r="CI241" i="44"/>
  <c r="CE241" i="44"/>
  <c r="CD241" i="44"/>
  <c r="CC241" i="44"/>
  <c r="BU241" i="44"/>
  <c r="BT241" i="44"/>
  <c r="BS241" i="44"/>
  <c r="BN241" i="44"/>
  <c r="BJ241" i="44"/>
  <c r="BI241" i="44"/>
  <c r="BH241" i="44"/>
  <c r="AZ241" i="44"/>
  <c r="AY241" i="44"/>
  <c r="AX241" i="44"/>
  <c r="AS241" i="44"/>
  <c r="AO241" i="44"/>
  <c r="AN241" i="44"/>
  <c r="AM241" i="44"/>
  <c r="AE241" i="44"/>
  <c r="AD241" i="44"/>
  <c r="AC241" i="44"/>
  <c r="X241" i="44"/>
  <c r="T241" i="44"/>
  <c r="S241" i="44"/>
  <c r="R241" i="44"/>
  <c r="J241" i="44"/>
  <c r="I241" i="44"/>
  <c r="H241" i="44"/>
  <c r="E241" i="44"/>
  <c r="CI240" i="44"/>
  <c r="CE240" i="44"/>
  <c r="CD240" i="44"/>
  <c r="CC240" i="44"/>
  <c r="BU240" i="44"/>
  <c r="BT240" i="44"/>
  <c r="BS240" i="44"/>
  <c r="BN240" i="44"/>
  <c r="BJ240" i="44"/>
  <c r="BI240" i="44"/>
  <c r="BH240" i="44"/>
  <c r="AZ240" i="44"/>
  <c r="AY240" i="44"/>
  <c r="AX240" i="44"/>
  <c r="AS240" i="44"/>
  <c r="AO240" i="44"/>
  <c r="AN240" i="44"/>
  <c r="AM240" i="44"/>
  <c r="AE240" i="44"/>
  <c r="AD240" i="44"/>
  <c r="AC240" i="44"/>
  <c r="X240" i="44"/>
  <c r="T240" i="44"/>
  <c r="S240" i="44"/>
  <c r="R240" i="44"/>
  <c r="J240" i="44"/>
  <c r="I240" i="44"/>
  <c r="H240" i="44"/>
  <c r="E240" i="44"/>
  <c r="CI239" i="44"/>
  <c r="CE239" i="44"/>
  <c r="CD239" i="44"/>
  <c r="CC239" i="44"/>
  <c r="BU239" i="44"/>
  <c r="BT239" i="44"/>
  <c r="BS239" i="44"/>
  <c r="BN239" i="44"/>
  <c r="BJ239" i="44"/>
  <c r="BI239" i="44"/>
  <c r="BH239" i="44"/>
  <c r="AZ239" i="44"/>
  <c r="AY239" i="44"/>
  <c r="AX239" i="44"/>
  <c r="AS239" i="44"/>
  <c r="AO239" i="44"/>
  <c r="AN239" i="44"/>
  <c r="AM239" i="44"/>
  <c r="AE239" i="44"/>
  <c r="AD239" i="44"/>
  <c r="AC239" i="44"/>
  <c r="X239" i="44"/>
  <c r="T239" i="44"/>
  <c r="S239" i="44"/>
  <c r="R239" i="44"/>
  <c r="J239" i="44"/>
  <c r="I239" i="44"/>
  <c r="H239" i="44"/>
  <c r="E239" i="44"/>
  <c r="CI238" i="44"/>
  <c r="CE238" i="44"/>
  <c r="CD238" i="44"/>
  <c r="CC238" i="44"/>
  <c r="BU238" i="44"/>
  <c r="BT238" i="44"/>
  <c r="BS238" i="44"/>
  <c r="BN238" i="44"/>
  <c r="BJ238" i="44"/>
  <c r="BI238" i="44"/>
  <c r="BH238" i="44"/>
  <c r="AZ238" i="44"/>
  <c r="AY238" i="44"/>
  <c r="AX238" i="44"/>
  <c r="AS238" i="44"/>
  <c r="AO238" i="44"/>
  <c r="AN238" i="44"/>
  <c r="AM238" i="44"/>
  <c r="AE238" i="44"/>
  <c r="AD238" i="44"/>
  <c r="AC238" i="44"/>
  <c r="X238" i="44"/>
  <c r="T238" i="44"/>
  <c r="S238" i="44"/>
  <c r="R238" i="44"/>
  <c r="J238" i="44"/>
  <c r="I238" i="44"/>
  <c r="H238" i="44"/>
  <c r="E238" i="44"/>
  <c r="CI237" i="44"/>
  <c r="CE237" i="44"/>
  <c r="CD237" i="44"/>
  <c r="CC237" i="44"/>
  <c r="BU237" i="44"/>
  <c r="BT237" i="44"/>
  <c r="BS237" i="44"/>
  <c r="BN237" i="44"/>
  <c r="BJ237" i="44"/>
  <c r="BI237" i="44"/>
  <c r="BH237" i="44"/>
  <c r="AZ237" i="44"/>
  <c r="AY237" i="44"/>
  <c r="AX237" i="44"/>
  <c r="AS237" i="44"/>
  <c r="AO237" i="44"/>
  <c r="AN237" i="44"/>
  <c r="AM237" i="44"/>
  <c r="AE237" i="44"/>
  <c r="AD237" i="44"/>
  <c r="AC237" i="44"/>
  <c r="X237" i="44"/>
  <c r="T237" i="44"/>
  <c r="S237" i="44"/>
  <c r="R237" i="44"/>
  <c r="J237" i="44"/>
  <c r="I237" i="44"/>
  <c r="H237" i="44"/>
  <c r="E237" i="44"/>
  <c r="CI236" i="44"/>
  <c r="CE236" i="44"/>
  <c r="CD236" i="44"/>
  <c r="CC236" i="44"/>
  <c r="BU236" i="44"/>
  <c r="BT236" i="44"/>
  <c r="BS236" i="44"/>
  <c r="BN236" i="44"/>
  <c r="BJ236" i="44"/>
  <c r="BI236" i="44"/>
  <c r="BH236" i="44"/>
  <c r="AZ236" i="44"/>
  <c r="AY236" i="44"/>
  <c r="AX236" i="44"/>
  <c r="AS236" i="44"/>
  <c r="AO236" i="44"/>
  <c r="AN236" i="44"/>
  <c r="AM236" i="44"/>
  <c r="AE236" i="44"/>
  <c r="AD236" i="44"/>
  <c r="AC236" i="44"/>
  <c r="X236" i="44"/>
  <c r="T236" i="44"/>
  <c r="S236" i="44"/>
  <c r="R236" i="44"/>
  <c r="J236" i="44"/>
  <c r="I236" i="44"/>
  <c r="H236" i="44"/>
  <c r="E236" i="44"/>
  <c r="CI235" i="44"/>
  <c r="CE235" i="44"/>
  <c r="CD235" i="44"/>
  <c r="CC235" i="44"/>
  <c r="BU235" i="44"/>
  <c r="BT235" i="44"/>
  <c r="BS235" i="44"/>
  <c r="BN235" i="44"/>
  <c r="BJ235" i="44"/>
  <c r="BI235" i="44"/>
  <c r="BH235" i="44"/>
  <c r="AZ235" i="44"/>
  <c r="AY235" i="44"/>
  <c r="AX235" i="44"/>
  <c r="AS235" i="44"/>
  <c r="AO235" i="44"/>
  <c r="AN235" i="44"/>
  <c r="AM235" i="44"/>
  <c r="AE235" i="44"/>
  <c r="AD235" i="44"/>
  <c r="AC235" i="44"/>
  <c r="X235" i="44"/>
  <c r="T235" i="44"/>
  <c r="S235" i="44"/>
  <c r="R235" i="44"/>
  <c r="J235" i="44"/>
  <c r="I235" i="44"/>
  <c r="H235" i="44"/>
  <c r="E235" i="44"/>
  <c r="CI234" i="44"/>
  <c r="CE234" i="44"/>
  <c r="CD234" i="44"/>
  <c r="CC234" i="44"/>
  <c r="BU234" i="44"/>
  <c r="BT234" i="44"/>
  <c r="BS234" i="44"/>
  <c r="BN234" i="44"/>
  <c r="BJ234" i="44"/>
  <c r="BI234" i="44"/>
  <c r="BH234" i="44"/>
  <c r="AZ234" i="44"/>
  <c r="AY234" i="44"/>
  <c r="AX234" i="44"/>
  <c r="AS234" i="44"/>
  <c r="AO234" i="44"/>
  <c r="AN234" i="44"/>
  <c r="AM234" i="44"/>
  <c r="AE234" i="44"/>
  <c r="AD234" i="44"/>
  <c r="AC234" i="44"/>
  <c r="X234" i="44"/>
  <c r="T234" i="44"/>
  <c r="S234" i="44"/>
  <c r="R234" i="44"/>
  <c r="J234" i="44"/>
  <c r="I234" i="44"/>
  <c r="H234" i="44"/>
  <c r="E234" i="44"/>
  <c r="CI233" i="44"/>
  <c r="CE233" i="44"/>
  <c r="CD233" i="44"/>
  <c r="CC233" i="44"/>
  <c r="BU233" i="44"/>
  <c r="BT233" i="44"/>
  <c r="BS233" i="44"/>
  <c r="BN233" i="44"/>
  <c r="BJ233" i="44"/>
  <c r="BI233" i="44"/>
  <c r="BH233" i="44"/>
  <c r="AZ233" i="44"/>
  <c r="AY233" i="44"/>
  <c r="AX233" i="44"/>
  <c r="AS233" i="44"/>
  <c r="AO233" i="44"/>
  <c r="AN233" i="44"/>
  <c r="AM233" i="44"/>
  <c r="AE233" i="44"/>
  <c r="AD233" i="44"/>
  <c r="AC233" i="44"/>
  <c r="X233" i="44"/>
  <c r="T233" i="44"/>
  <c r="S233" i="44"/>
  <c r="R233" i="44"/>
  <c r="J233" i="44"/>
  <c r="I233" i="44"/>
  <c r="H233" i="44"/>
  <c r="E233" i="44"/>
  <c r="CI232" i="44"/>
  <c r="CE232" i="44"/>
  <c r="CD232" i="44"/>
  <c r="CC232" i="44"/>
  <c r="BU232" i="44"/>
  <c r="BT232" i="44"/>
  <c r="BS232" i="44"/>
  <c r="BN232" i="44"/>
  <c r="BJ232" i="44"/>
  <c r="BI232" i="44"/>
  <c r="BH232" i="44"/>
  <c r="AZ232" i="44"/>
  <c r="AY232" i="44"/>
  <c r="AX232" i="44"/>
  <c r="AS232" i="44"/>
  <c r="AO232" i="44"/>
  <c r="AN232" i="44"/>
  <c r="AM232" i="44"/>
  <c r="AE232" i="44"/>
  <c r="AD232" i="44"/>
  <c r="AC232" i="44"/>
  <c r="X232" i="44"/>
  <c r="T232" i="44"/>
  <c r="S232" i="44"/>
  <c r="R232" i="44"/>
  <c r="J232" i="44"/>
  <c r="I232" i="44"/>
  <c r="H232" i="44"/>
  <c r="E232" i="44"/>
  <c r="CI231" i="44"/>
  <c r="CE231" i="44"/>
  <c r="CD231" i="44"/>
  <c r="CC231" i="44"/>
  <c r="BU231" i="44"/>
  <c r="BT231" i="44"/>
  <c r="BS231" i="44"/>
  <c r="BN231" i="44"/>
  <c r="BJ231" i="44"/>
  <c r="BI231" i="44"/>
  <c r="BH231" i="44"/>
  <c r="AZ231" i="44"/>
  <c r="AY231" i="44"/>
  <c r="AX231" i="44"/>
  <c r="AS231" i="44"/>
  <c r="AO231" i="44"/>
  <c r="AN231" i="44"/>
  <c r="AM231" i="44"/>
  <c r="AE231" i="44"/>
  <c r="AD231" i="44"/>
  <c r="AC231" i="44"/>
  <c r="X231" i="44"/>
  <c r="T231" i="44"/>
  <c r="S231" i="44"/>
  <c r="R231" i="44"/>
  <c r="J231" i="44"/>
  <c r="I231" i="44"/>
  <c r="H231" i="44"/>
  <c r="E231" i="44"/>
  <c r="CI230" i="44"/>
  <c r="CE230" i="44"/>
  <c r="CD230" i="44"/>
  <c r="CC230" i="44"/>
  <c r="BU230" i="44"/>
  <c r="BT230" i="44"/>
  <c r="BS230" i="44"/>
  <c r="BN230" i="44"/>
  <c r="BJ230" i="44"/>
  <c r="BI230" i="44"/>
  <c r="BH230" i="44"/>
  <c r="AZ230" i="44"/>
  <c r="AY230" i="44"/>
  <c r="AX230" i="44"/>
  <c r="AS230" i="44"/>
  <c r="AO230" i="44"/>
  <c r="AN230" i="44"/>
  <c r="AM230" i="44"/>
  <c r="AE230" i="44"/>
  <c r="AD230" i="44"/>
  <c r="AC230" i="44"/>
  <c r="X230" i="44"/>
  <c r="T230" i="44"/>
  <c r="S230" i="44"/>
  <c r="R230" i="44"/>
  <c r="J230" i="44"/>
  <c r="I230" i="44"/>
  <c r="H230" i="44"/>
  <c r="E230" i="44"/>
  <c r="CI229" i="44"/>
  <c r="CE229" i="44"/>
  <c r="CD229" i="44"/>
  <c r="CC229" i="44"/>
  <c r="BU229" i="44"/>
  <c r="BT229" i="44"/>
  <c r="BS229" i="44"/>
  <c r="BN229" i="44"/>
  <c r="BJ229" i="44"/>
  <c r="BI229" i="44"/>
  <c r="BH229" i="44"/>
  <c r="AZ229" i="44"/>
  <c r="AY229" i="44"/>
  <c r="AX229" i="44"/>
  <c r="AS229" i="44"/>
  <c r="AO229" i="44"/>
  <c r="AN229" i="44"/>
  <c r="AM229" i="44"/>
  <c r="AE229" i="44"/>
  <c r="AD229" i="44"/>
  <c r="AC229" i="44"/>
  <c r="X229" i="44"/>
  <c r="T229" i="44"/>
  <c r="S229" i="44"/>
  <c r="R229" i="44"/>
  <c r="J229" i="44"/>
  <c r="I229" i="44"/>
  <c r="H229" i="44"/>
  <c r="E229" i="44"/>
  <c r="CI228" i="44"/>
  <c r="CE228" i="44"/>
  <c r="CD228" i="44"/>
  <c r="CC228" i="44"/>
  <c r="BU228" i="44"/>
  <c r="BT228" i="44"/>
  <c r="BS228" i="44"/>
  <c r="BN228" i="44"/>
  <c r="BJ228" i="44"/>
  <c r="BI228" i="44"/>
  <c r="BH228" i="44"/>
  <c r="AZ228" i="44"/>
  <c r="AY228" i="44"/>
  <c r="AX228" i="44"/>
  <c r="AS228" i="44"/>
  <c r="AO228" i="44"/>
  <c r="AN228" i="44"/>
  <c r="AM228" i="44"/>
  <c r="AE228" i="44"/>
  <c r="AD228" i="44"/>
  <c r="AC228" i="44"/>
  <c r="X228" i="44"/>
  <c r="T228" i="44"/>
  <c r="S228" i="44"/>
  <c r="R228" i="44"/>
  <c r="J228" i="44"/>
  <c r="I228" i="44"/>
  <c r="H228" i="44"/>
  <c r="E228" i="44"/>
  <c r="CI227" i="44"/>
  <c r="CE227" i="44"/>
  <c r="CD227" i="44"/>
  <c r="CC227" i="44"/>
  <c r="BU227" i="44"/>
  <c r="BT227" i="44"/>
  <c r="BS227" i="44"/>
  <c r="BN227" i="44"/>
  <c r="BJ227" i="44"/>
  <c r="BI227" i="44"/>
  <c r="BH227" i="44"/>
  <c r="AZ227" i="44"/>
  <c r="AY227" i="44"/>
  <c r="AX227" i="44"/>
  <c r="AS227" i="44"/>
  <c r="AO227" i="44"/>
  <c r="AN227" i="44"/>
  <c r="AM227" i="44"/>
  <c r="AE227" i="44"/>
  <c r="AD227" i="44"/>
  <c r="AC227" i="44"/>
  <c r="X227" i="44"/>
  <c r="T227" i="44"/>
  <c r="S227" i="44"/>
  <c r="R227" i="44"/>
  <c r="J227" i="44"/>
  <c r="I227" i="44"/>
  <c r="H227" i="44"/>
  <c r="E227" i="44"/>
  <c r="CI226" i="44"/>
  <c r="CE226" i="44"/>
  <c r="CD226" i="44"/>
  <c r="CC226" i="44"/>
  <c r="BU226" i="44"/>
  <c r="BT226" i="44"/>
  <c r="BS226" i="44"/>
  <c r="BN226" i="44"/>
  <c r="BJ226" i="44"/>
  <c r="BI226" i="44"/>
  <c r="BH226" i="44"/>
  <c r="AZ226" i="44"/>
  <c r="AY226" i="44"/>
  <c r="AX226" i="44"/>
  <c r="AS226" i="44"/>
  <c r="AO226" i="44"/>
  <c r="AN226" i="44"/>
  <c r="AM226" i="44"/>
  <c r="AE226" i="44"/>
  <c r="AD226" i="44"/>
  <c r="AC226" i="44"/>
  <c r="X226" i="44"/>
  <c r="T226" i="44"/>
  <c r="S226" i="44"/>
  <c r="R226" i="44"/>
  <c r="J226" i="44"/>
  <c r="I226" i="44"/>
  <c r="H226" i="44"/>
  <c r="E226" i="44"/>
  <c r="CI225" i="44"/>
  <c r="CE225" i="44"/>
  <c r="CD225" i="44"/>
  <c r="CC225" i="44"/>
  <c r="BU225" i="44"/>
  <c r="BT225" i="44"/>
  <c r="BS225" i="44"/>
  <c r="BN225" i="44"/>
  <c r="BJ225" i="44"/>
  <c r="BI225" i="44"/>
  <c r="BH225" i="44"/>
  <c r="AZ225" i="44"/>
  <c r="AY225" i="44"/>
  <c r="AX225" i="44"/>
  <c r="AS225" i="44"/>
  <c r="AO225" i="44"/>
  <c r="AN225" i="44"/>
  <c r="AM225" i="44"/>
  <c r="AE225" i="44"/>
  <c r="AD225" i="44"/>
  <c r="AC225" i="44"/>
  <c r="X225" i="44"/>
  <c r="T225" i="44"/>
  <c r="S225" i="44"/>
  <c r="R225" i="44"/>
  <c r="J225" i="44"/>
  <c r="I225" i="44"/>
  <c r="H225" i="44"/>
  <c r="E225" i="44"/>
  <c r="CI224" i="44"/>
  <c r="CE224" i="44"/>
  <c r="CD224" i="44"/>
  <c r="CC224" i="44"/>
  <c r="BU224" i="44"/>
  <c r="BT224" i="44"/>
  <c r="BS224" i="44"/>
  <c r="BN224" i="44"/>
  <c r="BJ224" i="44"/>
  <c r="BI224" i="44"/>
  <c r="BH224" i="44"/>
  <c r="AZ224" i="44"/>
  <c r="AY224" i="44"/>
  <c r="AX224" i="44"/>
  <c r="AS224" i="44"/>
  <c r="AO224" i="44"/>
  <c r="AN224" i="44"/>
  <c r="AM224" i="44"/>
  <c r="AE224" i="44"/>
  <c r="AD224" i="44"/>
  <c r="AC224" i="44"/>
  <c r="X224" i="44"/>
  <c r="T224" i="44"/>
  <c r="S224" i="44"/>
  <c r="R224" i="44"/>
  <c r="J224" i="44"/>
  <c r="I224" i="44"/>
  <c r="H224" i="44"/>
  <c r="E224" i="44"/>
  <c r="CI223" i="44"/>
  <c r="CE223" i="44"/>
  <c r="CD223" i="44"/>
  <c r="CC223" i="44"/>
  <c r="BU223" i="44"/>
  <c r="BT223" i="44"/>
  <c r="BS223" i="44"/>
  <c r="BN223" i="44"/>
  <c r="BJ223" i="44"/>
  <c r="BI223" i="44"/>
  <c r="BH223" i="44"/>
  <c r="AZ223" i="44"/>
  <c r="AY223" i="44"/>
  <c r="AX223" i="44"/>
  <c r="AS223" i="44"/>
  <c r="AO223" i="44"/>
  <c r="AN223" i="44"/>
  <c r="AM223" i="44"/>
  <c r="AE223" i="44"/>
  <c r="AD223" i="44"/>
  <c r="AC223" i="44"/>
  <c r="X223" i="44"/>
  <c r="T223" i="44"/>
  <c r="S223" i="44"/>
  <c r="R223" i="44"/>
  <c r="J223" i="44"/>
  <c r="I223" i="44"/>
  <c r="H223" i="44"/>
  <c r="E223" i="44"/>
  <c r="CI222" i="44"/>
  <c r="CE222" i="44"/>
  <c r="CD222" i="44"/>
  <c r="CC222" i="44"/>
  <c r="BU222" i="44"/>
  <c r="BT222" i="44"/>
  <c r="BS222" i="44"/>
  <c r="BN222" i="44"/>
  <c r="BJ222" i="44"/>
  <c r="BI222" i="44"/>
  <c r="BH222" i="44"/>
  <c r="AZ222" i="44"/>
  <c r="AY222" i="44"/>
  <c r="AX222" i="44"/>
  <c r="AS222" i="44"/>
  <c r="AO222" i="44"/>
  <c r="AN222" i="44"/>
  <c r="AM222" i="44"/>
  <c r="AE222" i="44"/>
  <c r="AD222" i="44"/>
  <c r="AC222" i="44"/>
  <c r="X222" i="44"/>
  <c r="T222" i="44"/>
  <c r="S222" i="44"/>
  <c r="R222" i="44"/>
  <c r="J222" i="44"/>
  <c r="I222" i="44"/>
  <c r="H222" i="44"/>
  <c r="E222" i="44"/>
  <c r="CI221" i="44"/>
  <c r="CE221" i="44"/>
  <c r="CD221" i="44"/>
  <c r="CC221" i="44"/>
  <c r="BU221" i="44"/>
  <c r="BT221" i="44"/>
  <c r="BS221" i="44"/>
  <c r="BN221" i="44"/>
  <c r="BJ221" i="44"/>
  <c r="BI221" i="44"/>
  <c r="BH221" i="44"/>
  <c r="AZ221" i="44"/>
  <c r="AY221" i="44"/>
  <c r="AX221" i="44"/>
  <c r="AS221" i="44"/>
  <c r="AO221" i="44"/>
  <c r="AN221" i="44"/>
  <c r="AM221" i="44"/>
  <c r="AE221" i="44"/>
  <c r="AD221" i="44"/>
  <c r="AC221" i="44"/>
  <c r="X221" i="44"/>
  <c r="T221" i="44"/>
  <c r="S221" i="44"/>
  <c r="R221" i="44"/>
  <c r="J221" i="44"/>
  <c r="I221" i="44"/>
  <c r="H221" i="44"/>
  <c r="E221" i="44"/>
  <c r="CI220" i="44"/>
  <c r="CE220" i="44"/>
  <c r="CD220" i="44"/>
  <c r="CC220" i="44"/>
  <c r="BU220" i="44"/>
  <c r="BT220" i="44"/>
  <c r="BS220" i="44"/>
  <c r="BN220" i="44"/>
  <c r="BJ220" i="44"/>
  <c r="BI220" i="44"/>
  <c r="BH220" i="44"/>
  <c r="AZ220" i="44"/>
  <c r="AY220" i="44"/>
  <c r="AX220" i="44"/>
  <c r="AS220" i="44"/>
  <c r="AO220" i="44"/>
  <c r="AN220" i="44"/>
  <c r="AM220" i="44"/>
  <c r="AE220" i="44"/>
  <c r="AD220" i="44"/>
  <c r="AC220" i="44"/>
  <c r="X220" i="44"/>
  <c r="T220" i="44"/>
  <c r="S220" i="44"/>
  <c r="R220" i="44"/>
  <c r="J220" i="44"/>
  <c r="I220" i="44"/>
  <c r="H220" i="44"/>
  <c r="E220" i="44"/>
  <c r="CI219" i="44"/>
  <c r="CE219" i="44"/>
  <c r="CD219" i="44"/>
  <c r="CC219" i="44"/>
  <c r="BU219" i="44"/>
  <c r="BT219" i="44"/>
  <c r="BS219" i="44"/>
  <c r="BN219" i="44"/>
  <c r="BJ219" i="44"/>
  <c r="BI219" i="44"/>
  <c r="BH219" i="44"/>
  <c r="AZ219" i="44"/>
  <c r="AY219" i="44"/>
  <c r="AX219" i="44"/>
  <c r="AS219" i="44"/>
  <c r="AO219" i="44"/>
  <c r="AN219" i="44"/>
  <c r="AM219" i="44"/>
  <c r="AE219" i="44"/>
  <c r="AD219" i="44"/>
  <c r="AC219" i="44"/>
  <c r="X219" i="44"/>
  <c r="T219" i="44"/>
  <c r="S219" i="44"/>
  <c r="R219" i="44"/>
  <c r="J219" i="44"/>
  <c r="I219" i="44"/>
  <c r="H219" i="44"/>
  <c r="E219" i="44"/>
  <c r="CI218" i="44"/>
  <c r="CE218" i="44"/>
  <c r="CD218" i="44"/>
  <c r="CC218" i="44"/>
  <c r="BU218" i="44"/>
  <c r="BT218" i="44"/>
  <c r="BS218" i="44"/>
  <c r="BN218" i="44"/>
  <c r="BJ218" i="44"/>
  <c r="BI218" i="44"/>
  <c r="BH218" i="44"/>
  <c r="AZ218" i="44"/>
  <c r="AY218" i="44"/>
  <c r="AX218" i="44"/>
  <c r="AS218" i="44"/>
  <c r="AO218" i="44"/>
  <c r="AN218" i="44"/>
  <c r="AM218" i="44"/>
  <c r="AE218" i="44"/>
  <c r="AD218" i="44"/>
  <c r="AC218" i="44"/>
  <c r="X218" i="44"/>
  <c r="T218" i="44"/>
  <c r="S218" i="44"/>
  <c r="R218" i="44"/>
  <c r="J218" i="44"/>
  <c r="I218" i="44"/>
  <c r="H218" i="44"/>
  <c r="E218" i="44"/>
  <c r="CI217" i="44"/>
  <c r="CE217" i="44"/>
  <c r="CD217" i="44"/>
  <c r="CC217" i="44"/>
  <c r="BU217" i="44"/>
  <c r="BT217" i="44"/>
  <c r="BS217" i="44"/>
  <c r="BN217" i="44"/>
  <c r="BJ217" i="44"/>
  <c r="BI217" i="44"/>
  <c r="BH217" i="44"/>
  <c r="AZ217" i="44"/>
  <c r="AY217" i="44"/>
  <c r="AX217" i="44"/>
  <c r="AS217" i="44"/>
  <c r="AO217" i="44"/>
  <c r="AN217" i="44"/>
  <c r="AM217" i="44"/>
  <c r="AE217" i="44"/>
  <c r="AD217" i="44"/>
  <c r="AC217" i="44"/>
  <c r="X217" i="44"/>
  <c r="T217" i="44"/>
  <c r="S217" i="44"/>
  <c r="R217" i="44"/>
  <c r="J217" i="44"/>
  <c r="I217" i="44"/>
  <c r="H217" i="44"/>
  <c r="E217" i="44"/>
  <c r="CI216" i="44"/>
  <c r="CE216" i="44"/>
  <c r="CD216" i="44"/>
  <c r="CC216" i="44"/>
  <c r="BU216" i="44"/>
  <c r="BT216" i="44"/>
  <c r="BS216" i="44"/>
  <c r="BN216" i="44"/>
  <c r="BJ216" i="44"/>
  <c r="BI216" i="44"/>
  <c r="BH216" i="44"/>
  <c r="AZ216" i="44"/>
  <c r="AY216" i="44"/>
  <c r="AX216" i="44"/>
  <c r="AS216" i="44"/>
  <c r="AO216" i="44"/>
  <c r="AN216" i="44"/>
  <c r="AM216" i="44"/>
  <c r="AE216" i="44"/>
  <c r="AD216" i="44"/>
  <c r="AC216" i="44"/>
  <c r="X216" i="44"/>
  <c r="T216" i="44"/>
  <c r="S216" i="44"/>
  <c r="R216" i="44"/>
  <c r="J216" i="44"/>
  <c r="I216" i="44"/>
  <c r="H216" i="44"/>
  <c r="E216" i="44"/>
  <c r="CI215" i="44"/>
  <c r="CE215" i="44"/>
  <c r="CD215" i="44"/>
  <c r="CC215" i="44"/>
  <c r="BU215" i="44"/>
  <c r="BT215" i="44"/>
  <c r="BS215" i="44"/>
  <c r="BN215" i="44"/>
  <c r="BJ215" i="44"/>
  <c r="BI215" i="44"/>
  <c r="BH215" i="44"/>
  <c r="AZ215" i="44"/>
  <c r="AY215" i="44"/>
  <c r="AX215" i="44"/>
  <c r="AS215" i="44"/>
  <c r="AO215" i="44"/>
  <c r="AN215" i="44"/>
  <c r="AM215" i="44"/>
  <c r="AE215" i="44"/>
  <c r="AD215" i="44"/>
  <c r="AC215" i="44"/>
  <c r="X215" i="44"/>
  <c r="T215" i="44"/>
  <c r="S215" i="44"/>
  <c r="R215" i="44"/>
  <c r="J215" i="44"/>
  <c r="I215" i="44"/>
  <c r="H215" i="44"/>
  <c r="E215" i="44"/>
  <c r="CI214" i="44"/>
  <c r="CE214" i="44"/>
  <c r="CD214" i="44"/>
  <c r="CC214" i="44"/>
  <c r="BU214" i="44"/>
  <c r="BT214" i="44"/>
  <c r="BS214" i="44"/>
  <c r="BN214" i="44"/>
  <c r="BJ214" i="44"/>
  <c r="BI214" i="44"/>
  <c r="BH214" i="44"/>
  <c r="AZ214" i="44"/>
  <c r="AY214" i="44"/>
  <c r="AX214" i="44"/>
  <c r="AS214" i="44"/>
  <c r="AO214" i="44"/>
  <c r="AN214" i="44"/>
  <c r="AM214" i="44"/>
  <c r="AE214" i="44"/>
  <c r="AD214" i="44"/>
  <c r="AC214" i="44"/>
  <c r="X214" i="44"/>
  <c r="T214" i="44"/>
  <c r="S214" i="44"/>
  <c r="R214" i="44"/>
  <c r="J214" i="44"/>
  <c r="I214" i="44"/>
  <c r="H214" i="44"/>
  <c r="E214" i="44"/>
  <c r="CI213" i="44"/>
  <c r="CE213" i="44"/>
  <c r="CD213" i="44"/>
  <c r="CC213" i="44"/>
  <c r="BU213" i="44"/>
  <c r="BT213" i="44"/>
  <c r="BS213" i="44"/>
  <c r="BN213" i="44"/>
  <c r="BJ213" i="44"/>
  <c r="BI213" i="44"/>
  <c r="BH213" i="44"/>
  <c r="AZ213" i="44"/>
  <c r="AY213" i="44"/>
  <c r="AX213" i="44"/>
  <c r="AS213" i="44"/>
  <c r="AO213" i="44"/>
  <c r="AN213" i="44"/>
  <c r="AM213" i="44"/>
  <c r="AE213" i="44"/>
  <c r="AD213" i="44"/>
  <c r="AC213" i="44"/>
  <c r="X213" i="44"/>
  <c r="T213" i="44"/>
  <c r="S213" i="44"/>
  <c r="R213" i="44"/>
  <c r="J213" i="44"/>
  <c r="I213" i="44"/>
  <c r="H213" i="44"/>
  <c r="E213" i="44"/>
  <c r="CI212" i="44"/>
  <c r="CE212" i="44"/>
  <c r="CD212" i="44"/>
  <c r="CC212" i="44"/>
  <c r="BU212" i="44"/>
  <c r="BT212" i="44"/>
  <c r="BS212" i="44"/>
  <c r="BN212" i="44"/>
  <c r="BJ212" i="44"/>
  <c r="BI212" i="44"/>
  <c r="BH212" i="44"/>
  <c r="AZ212" i="44"/>
  <c r="AY212" i="44"/>
  <c r="AX212" i="44"/>
  <c r="AS212" i="44"/>
  <c r="AO212" i="44"/>
  <c r="AN212" i="44"/>
  <c r="AM212" i="44"/>
  <c r="AE212" i="44"/>
  <c r="AD212" i="44"/>
  <c r="AC212" i="44"/>
  <c r="X212" i="44"/>
  <c r="T212" i="44"/>
  <c r="S212" i="44"/>
  <c r="R212" i="44"/>
  <c r="J212" i="44"/>
  <c r="I212" i="44"/>
  <c r="H212" i="44"/>
  <c r="E212" i="44"/>
  <c r="CI211" i="44"/>
  <c r="CE211" i="44"/>
  <c r="CD211" i="44"/>
  <c r="CC211" i="44"/>
  <c r="BU211" i="44"/>
  <c r="BT211" i="44"/>
  <c r="BS211" i="44"/>
  <c r="BN211" i="44"/>
  <c r="BJ211" i="44"/>
  <c r="BI211" i="44"/>
  <c r="BH211" i="44"/>
  <c r="AZ211" i="44"/>
  <c r="AY211" i="44"/>
  <c r="AX211" i="44"/>
  <c r="AS211" i="44"/>
  <c r="AO211" i="44"/>
  <c r="AN211" i="44"/>
  <c r="AM211" i="44"/>
  <c r="AE211" i="44"/>
  <c r="AD211" i="44"/>
  <c r="AC211" i="44"/>
  <c r="X211" i="44"/>
  <c r="T211" i="44"/>
  <c r="S211" i="44"/>
  <c r="R211" i="44"/>
  <c r="J211" i="44"/>
  <c r="I211" i="44"/>
  <c r="H211" i="44"/>
  <c r="E211" i="44"/>
  <c r="CI210" i="44"/>
  <c r="CE210" i="44"/>
  <c r="CD210" i="44"/>
  <c r="CC210" i="44"/>
  <c r="BU210" i="44"/>
  <c r="BT210" i="44"/>
  <c r="BS210" i="44"/>
  <c r="BN210" i="44"/>
  <c r="BJ210" i="44"/>
  <c r="BI210" i="44"/>
  <c r="BH210" i="44"/>
  <c r="AZ210" i="44"/>
  <c r="AY210" i="44"/>
  <c r="AX210" i="44"/>
  <c r="AS210" i="44"/>
  <c r="AO210" i="44"/>
  <c r="AN210" i="44"/>
  <c r="AM210" i="44"/>
  <c r="AE210" i="44"/>
  <c r="AD210" i="44"/>
  <c r="AC210" i="44"/>
  <c r="X210" i="44"/>
  <c r="T210" i="44"/>
  <c r="S210" i="44"/>
  <c r="R210" i="44"/>
  <c r="J210" i="44"/>
  <c r="I210" i="44"/>
  <c r="H210" i="44"/>
  <c r="E210" i="44"/>
  <c r="CI209" i="44"/>
  <c r="CE209" i="44"/>
  <c r="CD209" i="44"/>
  <c r="CC209" i="44"/>
  <c r="BU209" i="44"/>
  <c r="BT209" i="44"/>
  <c r="BS209" i="44"/>
  <c r="BN209" i="44"/>
  <c r="BJ209" i="44"/>
  <c r="BI209" i="44"/>
  <c r="BH209" i="44"/>
  <c r="AZ209" i="44"/>
  <c r="AY209" i="44"/>
  <c r="AX209" i="44"/>
  <c r="AS209" i="44"/>
  <c r="AO209" i="44"/>
  <c r="AN209" i="44"/>
  <c r="AM209" i="44"/>
  <c r="AE209" i="44"/>
  <c r="AD209" i="44"/>
  <c r="AC209" i="44"/>
  <c r="X209" i="44"/>
  <c r="T209" i="44"/>
  <c r="S209" i="44"/>
  <c r="R209" i="44"/>
  <c r="J209" i="44"/>
  <c r="I209" i="44"/>
  <c r="H209" i="44"/>
  <c r="E209" i="44"/>
  <c r="CI208" i="44"/>
  <c r="CE208" i="44"/>
  <c r="CD208" i="44"/>
  <c r="CC208" i="44"/>
  <c r="BU208" i="44"/>
  <c r="BT208" i="44"/>
  <c r="BS208" i="44"/>
  <c r="BN208" i="44"/>
  <c r="BJ208" i="44"/>
  <c r="BI208" i="44"/>
  <c r="BH208" i="44"/>
  <c r="AZ208" i="44"/>
  <c r="AY208" i="44"/>
  <c r="AX208" i="44"/>
  <c r="AS208" i="44"/>
  <c r="AO208" i="44"/>
  <c r="AN208" i="44"/>
  <c r="AM208" i="44"/>
  <c r="AE208" i="44"/>
  <c r="AD208" i="44"/>
  <c r="AC208" i="44"/>
  <c r="X208" i="44"/>
  <c r="T208" i="44"/>
  <c r="S208" i="44"/>
  <c r="R208" i="44"/>
  <c r="J208" i="44"/>
  <c r="I208" i="44"/>
  <c r="H208" i="44"/>
  <c r="E208" i="44"/>
  <c r="CI207" i="44"/>
  <c r="CE207" i="44"/>
  <c r="CD207" i="44"/>
  <c r="CC207" i="44"/>
  <c r="BU207" i="44"/>
  <c r="BT207" i="44"/>
  <c r="BS207" i="44"/>
  <c r="BN207" i="44"/>
  <c r="BJ207" i="44"/>
  <c r="BI207" i="44"/>
  <c r="BH207" i="44"/>
  <c r="AZ207" i="44"/>
  <c r="AY207" i="44"/>
  <c r="AX207" i="44"/>
  <c r="AS207" i="44"/>
  <c r="AO207" i="44"/>
  <c r="AN207" i="44"/>
  <c r="AM207" i="44"/>
  <c r="AE207" i="44"/>
  <c r="AD207" i="44"/>
  <c r="AC207" i="44"/>
  <c r="X207" i="44"/>
  <c r="T207" i="44"/>
  <c r="S207" i="44"/>
  <c r="R207" i="44"/>
  <c r="J207" i="44"/>
  <c r="I207" i="44"/>
  <c r="H207" i="44"/>
  <c r="E207" i="44"/>
  <c r="CI206" i="44"/>
  <c r="CE206" i="44"/>
  <c r="CD206" i="44"/>
  <c r="CC206" i="44"/>
  <c r="BU206" i="44"/>
  <c r="BT206" i="44"/>
  <c r="BS206" i="44"/>
  <c r="BN206" i="44"/>
  <c r="BJ206" i="44"/>
  <c r="BI206" i="44"/>
  <c r="BH206" i="44"/>
  <c r="AZ206" i="44"/>
  <c r="AY206" i="44"/>
  <c r="AX206" i="44"/>
  <c r="AS206" i="44"/>
  <c r="AO206" i="44"/>
  <c r="AN206" i="44"/>
  <c r="AM206" i="44"/>
  <c r="AE206" i="44"/>
  <c r="AD206" i="44"/>
  <c r="AC206" i="44"/>
  <c r="X206" i="44"/>
  <c r="T206" i="44"/>
  <c r="S206" i="44"/>
  <c r="R206" i="44"/>
  <c r="J206" i="44"/>
  <c r="I206" i="44"/>
  <c r="H206" i="44"/>
  <c r="E206" i="44"/>
  <c r="CI205" i="44"/>
  <c r="CE205" i="44"/>
  <c r="CD205" i="44"/>
  <c r="CC205" i="44"/>
  <c r="BU205" i="44"/>
  <c r="BT205" i="44"/>
  <c r="BS205" i="44"/>
  <c r="BN205" i="44"/>
  <c r="BJ205" i="44"/>
  <c r="BI205" i="44"/>
  <c r="BH205" i="44"/>
  <c r="AZ205" i="44"/>
  <c r="AY205" i="44"/>
  <c r="AX205" i="44"/>
  <c r="AS205" i="44"/>
  <c r="AO205" i="44"/>
  <c r="AN205" i="44"/>
  <c r="AM205" i="44"/>
  <c r="AE205" i="44"/>
  <c r="AD205" i="44"/>
  <c r="AC205" i="44"/>
  <c r="X205" i="44"/>
  <c r="T205" i="44"/>
  <c r="S205" i="44"/>
  <c r="R205" i="44"/>
  <c r="J205" i="44"/>
  <c r="I205" i="44"/>
  <c r="H205" i="44"/>
  <c r="E205" i="44"/>
  <c r="CI204" i="44"/>
  <c r="CE204" i="44"/>
  <c r="CD204" i="44"/>
  <c r="CC204" i="44"/>
  <c r="BU204" i="44"/>
  <c r="BT204" i="44"/>
  <c r="BS204" i="44"/>
  <c r="BN204" i="44"/>
  <c r="BJ204" i="44"/>
  <c r="BI204" i="44"/>
  <c r="BH204" i="44"/>
  <c r="AZ204" i="44"/>
  <c r="AY204" i="44"/>
  <c r="AX204" i="44"/>
  <c r="AS204" i="44"/>
  <c r="AO204" i="44"/>
  <c r="AN204" i="44"/>
  <c r="AM204" i="44"/>
  <c r="AE204" i="44"/>
  <c r="AD204" i="44"/>
  <c r="AC204" i="44"/>
  <c r="X204" i="44"/>
  <c r="T204" i="44"/>
  <c r="S204" i="44"/>
  <c r="R204" i="44"/>
  <c r="J204" i="44"/>
  <c r="I204" i="44"/>
  <c r="H204" i="44"/>
  <c r="E204" i="44"/>
  <c r="CI203" i="44"/>
  <c r="CE203" i="44"/>
  <c r="CD203" i="44"/>
  <c r="CC203" i="44"/>
  <c r="BU203" i="44"/>
  <c r="BT203" i="44"/>
  <c r="BS203" i="44"/>
  <c r="BN203" i="44"/>
  <c r="BJ203" i="44"/>
  <c r="BI203" i="44"/>
  <c r="BH203" i="44"/>
  <c r="AZ203" i="44"/>
  <c r="AY203" i="44"/>
  <c r="AX203" i="44"/>
  <c r="AS203" i="44"/>
  <c r="AO203" i="44"/>
  <c r="AN203" i="44"/>
  <c r="AM203" i="44"/>
  <c r="AE203" i="44"/>
  <c r="AD203" i="44"/>
  <c r="AC203" i="44"/>
  <c r="X203" i="44"/>
  <c r="T203" i="44"/>
  <c r="S203" i="44"/>
  <c r="R203" i="44"/>
  <c r="J203" i="44"/>
  <c r="I203" i="44"/>
  <c r="H203" i="44"/>
  <c r="E203" i="44"/>
  <c r="CI202" i="44"/>
  <c r="CE202" i="44"/>
  <c r="CD202" i="44"/>
  <c r="CC202" i="44"/>
  <c r="BU202" i="44"/>
  <c r="BT202" i="44"/>
  <c r="BS202" i="44"/>
  <c r="BN202" i="44"/>
  <c r="BJ202" i="44"/>
  <c r="BI202" i="44"/>
  <c r="BH202" i="44"/>
  <c r="AZ202" i="44"/>
  <c r="AY202" i="44"/>
  <c r="AX202" i="44"/>
  <c r="AS202" i="44"/>
  <c r="AO202" i="44"/>
  <c r="AN202" i="44"/>
  <c r="AM202" i="44"/>
  <c r="AE202" i="44"/>
  <c r="AD202" i="44"/>
  <c r="AC202" i="44"/>
  <c r="X202" i="44"/>
  <c r="T202" i="44"/>
  <c r="S202" i="44"/>
  <c r="R202" i="44"/>
  <c r="J202" i="44"/>
  <c r="I202" i="44"/>
  <c r="H202" i="44"/>
  <c r="E202" i="44"/>
  <c r="CI201" i="44"/>
  <c r="CE201" i="44"/>
  <c r="CD201" i="44"/>
  <c r="CC201" i="44"/>
  <c r="BU201" i="44"/>
  <c r="BT201" i="44"/>
  <c r="BS201" i="44"/>
  <c r="BN201" i="44"/>
  <c r="BJ201" i="44"/>
  <c r="BI201" i="44"/>
  <c r="BH201" i="44"/>
  <c r="AZ201" i="44"/>
  <c r="AY201" i="44"/>
  <c r="AX201" i="44"/>
  <c r="AS201" i="44"/>
  <c r="AO201" i="44"/>
  <c r="AN201" i="44"/>
  <c r="AM201" i="44"/>
  <c r="AE201" i="44"/>
  <c r="AD201" i="44"/>
  <c r="AC201" i="44"/>
  <c r="X201" i="44"/>
  <c r="T201" i="44"/>
  <c r="S201" i="44"/>
  <c r="R201" i="44"/>
  <c r="J201" i="44"/>
  <c r="I201" i="44"/>
  <c r="H201" i="44"/>
  <c r="E201" i="44"/>
  <c r="CI200" i="44"/>
  <c r="CE200" i="44"/>
  <c r="CD200" i="44"/>
  <c r="CC200" i="44"/>
  <c r="BU200" i="44"/>
  <c r="BT200" i="44"/>
  <c r="BS200" i="44"/>
  <c r="BN200" i="44"/>
  <c r="BJ200" i="44"/>
  <c r="BI200" i="44"/>
  <c r="BH200" i="44"/>
  <c r="AZ200" i="44"/>
  <c r="AY200" i="44"/>
  <c r="AX200" i="44"/>
  <c r="AS200" i="44"/>
  <c r="AO200" i="44"/>
  <c r="AN200" i="44"/>
  <c r="AM200" i="44"/>
  <c r="AE200" i="44"/>
  <c r="AD200" i="44"/>
  <c r="AC200" i="44"/>
  <c r="X200" i="44"/>
  <c r="T200" i="44"/>
  <c r="S200" i="44"/>
  <c r="R200" i="44"/>
  <c r="J200" i="44"/>
  <c r="I200" i="44"/>
  <c r="H200" i="44"/>
  <c r="E200" i="44"/>
  <c r="CI199" i="44"/>
  <c r="CE199" i="44"/>
  <c r="CD199" i="44"/>
  <c r="CC199" i="44"/>
  <c r="BU199" i="44"/>
  <c r="BT199" i="44"/>
  <c r="BS199" i="44"/>
  <c r="BN199" i="44"/>
  <c r="BJ199" i="44"/>
  <c r="BI199" i="44"/>
  <c r="BH199" i="44"/>
  <c r="AZ199" i="44"/>
  <c r="AY199" i="44"/>
  <c r="AX199" i="44"/>
  <c r="AS199" i="44"/>
  <c r="AO199" i="44"/>
  <c r="AN199" i="44"/>
  <c r="AM199" i="44"/>
  <c r="AE199" i="44"/>
  <c r="AD199" i="44"/>
  <c r="AC199" i="44"/>
  <c r="X199" i="44"/>
  <c r="T199" i="44"/>
  <c r="S199" i="44"/>
  <c r="R199" i="44"/>
  <c r="J199" i="44"/>
  <c r="I199" i="44"/>
  <c r="H199" i="44"/>
  <c r="E199" i="44"/>
  <c r="CI198" i="44"/>
  <c r="CE198" i="44"/>
  <c r="CD198" i="44"/>
  <c r="CC198" i="44"/>
  <c r="BU198" i="44"/>
  <c r="BT198" i="44"/>
  <c r="BS198" i="44"/>
  <c r="BN198" i="44"/>
  <c r="BJ198" i="44"/>
  <c r="BI198" i="44"/>
  <c r="BH198" i="44"/>
  <c r="AZ198" i="44"/>
  <c r="AY198" i="44"/>
  <c r="AX198" i="44"/>
  <c r="AS198" i="44"/>
  <c r="AO198" i="44"/>
  <c r="AN198" i="44"/>
  <c r="AM198" i="44"/>
  <c r="AE198" i="44"/>
  <c r="AD198" i="44"/>
  <c r="AC198" i="44"/>
  <c r="X198" i="44"/>
  <c r="T198" i="44"/>
  <c r="S198" i="44"/>
  <c r="R198" i="44"/>
  <c r="J198" i="44"/>
  <c r="I198" i="44"/>
  <c r="H198" i="44"/>
  <c r="E198" i="44"/>
  <c r="CI197" i="44"/>
  <c r="CE197" i="44"/>
  <c r="CD197" i="44"/>
  <c r="CC197" i="44"/>
  <c r="BU197" i="44"/>
  <c r="BT197" i="44"/>
  <c r="BS197" i="44"/>
  <c r="BN197" i="44"/>
  <c r="BJ197" i="44"/>
  <c r="BI197" i="44"/>
  <c r="BH197" i="44"/>
  <c r="AZ197" i="44"/>
  <c r="AY197" i="44"/>
  <c r="AX197" i="44"/>
  <c r="AS197" i="44"/>
  <c r="AO197" i="44"/>
  <c r="AN197" i="44"/>
  <c r="AM197" i="44"/>
  <c r="AE197" i="44"/>
  <c r="AD197" i="44"/>
  <c r="AC197" i="44"/>
  <c r="X197" i="44"/>
  <c r="T197" i="44"/>
  <c r="S197" i="44"/>
  <c r="R197" i="44"/>
  <c r="J197" i="44"/>
  <c r="I197" i="44"/>
  <c r="H197" i="44"/>
  <c r="E197" i="44"/>
  <c r="CI196" i="44"/>
  <c r="CE196" i="44"/>
  <c r="CD196" i="44"/>
  <c r="CC196" i="44"/>
  <c r="BU196" i="44"/>
  <c r="BT196" i="44"/>
  <c r="BS196" i="44"/>
  <c r="BN196" i="44"/>
  <c r="BJ196" i="44"/>
  <c r="BI196" i="44"/>
  <c r="BH196" i="44"/>
  <c r="AZ196" i="44"/>
  <c r="AY196" i="44"/>
  <c r="AX196" i="44"/>
  <c r="AS196" i="44"/>
  <c r="AO196" i="44"/>
  <c r="AN196" i="44"/>
  <c r="AM196" i="44"/>
  <c r="AE196" i="44"/>
  <c r="AD196" i="44"/>
  <c r="AC196" i="44"/>
  <c r="X196" i="44"/>
  <c r="T196" i="44"/>
  <c r="S196" i="44"/>
  <c r="R196" i="44"/>
  <c r="J196" i="44"/>
  <c r="I196" i="44"/>
  <c r="H196" i="44"/>
  <c r="E196" i="44"/>
  <c r="CI195" i="44"/>
  <c r="CE195" i="44"/>
  <c r="CD195" i="44"/>
  <c r="CC195" i="44"/>
  <c r="BU195" i="44"/>
  <c r="BT195" i="44"/>
  <c r="BS195" i="44"/>
  <c r="BN195" i="44"/>
  <c r="BJ195" i="44"/>
  <c r="BI195" i="44"/>
  <c r="BH195" i="44"/>
  <c r="AZ195" i="44"/>
  <c r="AY195" i="44"/>
  <c r="AX195" i="44"/>
  <c r="AS195" i="44"/>
  <c r="AO195" i="44"/>
  <c r="AN195" i="44"/>
  <c r="AM195" i="44"/>
  <c r="AE195" i="44"/>
  <c r="AD195" i="44"/>
  <c r="AC195" i="44"/>
  <c r="X195" i="44"/>
  <c r="T195" i="44"/>
  <c r="S195" i="44"/>
  <c r="R195" i="44"/>
  <c r="J195" i="44"/>
  <c r="I195" i="44"/>
  <c r="H195" i="44"/>
  <c r="E195" i="44"/>
  <c r="CI194" i="44"/>
  <c r="CE194" i="44"/>
  <c r="CD194" i="44"/>
  <c r="CC194" i="44"/>
  <c r="BU194" i="44"/>
  <c r="BT194" i="44"/>
  <c r="BS194" i="44"/>
  <c r="BN194" i="44"/>
  <c r="BJ194" i="44"/>
  <c r="BI194" i="44"/>
  <c r="BH194" i="44"/>
  <c r="AZ194" i="44"/>
  <c r="AY194" i="44"/>
  <c r="AX194" i="44"/>
  <c r="AS194" i="44"/>
  <c r="AO194" i="44"/>
  <c r="AN194" i="44"/>
  <c r="AM194" i="44"/>
  <c r="AE194" i="44"/>
  <c r="AD194" i="44"/>
  <c r="AC194" i="44"/>
  <c r="X194" i="44"/>
  <c r="T194" i="44"/>
  <c r="S194" i="44"/>
  <c r="R194" i="44"/>
  <c r="J194" i="44"/>
  <c r="I194" i="44"/>
  <c r="H194" i="44"/>
  <c r="E194" i="44"/>
  <c r="CI193" i="44"/>
  <c r="CE193" i="44"/>
  <c r="CD193" i="44"/>
  <c r="CC193" i="44"/>
  <c r="BU193" i="44"/>
  <c r="BT193" i="44"/>
  <c r="BS193" i="44"/>
  <c r="BN193" i="44"/>
  <c r="BJ193" i="44"/>
  <c r="BI193" i="44"/>
  <c r="BH193" i="44"/>
  <c r="AZ193" i="44"/>
  <c r="AY193" i="44"/>
  <c r="AX193" i="44"/>
  <c r="AS193" i="44"/>
  <c r="AO193" i="44"/>
  <c r="AN193" i="44"/>
  <c r="AM193" i="44"/>
  <c r="AE193" i="44"/>
  <c r="AD193" i="44"/>
  <c r="AC193" i="44"/>
  <c r="X193" i="44"/>
  <c r="T193" i="44"/>
  <c r="S193" i="44"/>
  <c r="R193" i="44"/>
  <c r="J193" i="44"/>
  <c r="I193" i="44"/>
  <c r="H193" i="44"/>
  <c r="E193" i="44"/>
  <c r="CI192" i="44"/>
  <c r="CE192" i="44"/>
  <c r="CD192" i="44"/>
  <c r="CC192" i="44"/>
  <c r="BU192" i="44"/>
  <c r="BT192" i="44"/>
  <c r="BS192" i="44"/>
  <c r="BN192" i="44"/>
  <c r="BJ192" i="44"/>
  <c r="BI192" i="44"/>
  <c r="BH192" i="44"/>
  <c r="AZ192" i="44"/>
  <c r="AY192" i="44"/>
  <c r="AX192" i="44"/>
  <c r="AS192" i="44"/>
  <c r="AO192" i="44"/>
  <c r="AN192" i="44"/>
  <c r="AM192" i="44"/>
  <c r="AE192" i="44"/>
  <c r="AD192" i="44"/>
  <c r="AC192" i="44"/>
  <c r="X192" i="44"/>
  <c r="T192" i="44"/>
  <c r="S192" i="44"/>
  <c r="R192" i="44"/>
  <c r="J192" i="44"/>
  <c r="I192" i="44"/>
  <c r="H192" i="44"/>
  <c r="E192" i="44"/>
  <c r="CI191" i="44"/>
  <c r="CE191" i="44"/>
  <c r="CD191" i="44"/>
  <c r="CC191" i="44"/>
  <c r="BU191" i="44"/>
  <c r="BT191" i="44"/>
  <c r="BS191" i="44"/>
  <c r="BN191" i="44"/>
  <c r="BJ191" i="44"/>
  <c r="BI191" i="44"/>
  <c r="BH191" i="44"/>
  <c r="AZ191" i="44"/>
  <c r="AY191" i="44"/>
  <c r="AX191" i="44"/>
  <c r="AS191" i="44"/>
  <c r="AO191" i="44"/>
  <c r="AN191" i="44"/>
  <c r="AM191" i="44"/>
  <c r="AE191" i="44"/>
  <c r="AD191" i="44"/>
  <c r="AC191" i="44"/>
  <c r="X191" i="44"/>
  <c r="T191" i="44"/>
  <c r="S191" i="44"/>
  <c r="R191" i="44"/>
  <c r="J191" i="44"/>
  <c r="I191" i="44"/>
  <c r="H191" i="44"/>
  <c r="E191" i="44"/>
  <c r="CI190" i="44"/>
  <c r="CE190" i="44"/>
  <c r="CD190" i="44"/>
  <c r="CC190" i="44"/>
  <c r="BU190" i="44"/>
  <c r="BT190" i="44"/>
  <c r="BS190" i="44"/>
  <c r="BN190" i="44"/>
  <c r="BJ190" i="44"/>
  <c r="BI190" i="44"/>
  <c r="BH190" i="44"/>
  <c r="AZ190" i="44"/>
  <c r="AY190" i="44"/>
  <c r="AX190" i="44"/>
  <c r="AS190" i="44"/>
  <c r="AO190" i="44"/>
  <c r="AN190" i="44"/>
  <c r="AM190" i="44"/>
  <c r="AE190" i="44"/>
  <c r="AD190" i="44"/>
  <c r="AC190" i="44"/>
  <c r="X190" i="44"/>
  <c r="T190" i="44"/>
  <c r="S190" i="44"/>
  <c r="R190" i="44"/>
  <c r="J190" i="44"/>
  <c r="I190" i="44"/>
  <c r="H190" i="44"/>
  <c r="E190" i="44"/>
  <c r="CI189" i="44"/>
  <c r="CE189" i="44"/>
  <c r="CD189" i="44"/>
  <c r="CC189" i="44"/>
  <c r="BU189" i="44"/>
  <c r="BT189" i="44"/>
  <c r="BS189" i="44"/>
  <c r="BN189" i="44"/>
  <c r="BJ189" i="44"/>
  <c r="BI189" i="44"/>
  <c r="BH189" i="44"/>
  <c r="AZ189" i="44"/>
  <c r="AY189" i="44"/>
  <c r="AX189" i="44"/>
  <c r="AS189" i="44"/>
  <c r="AO189" i="44"/>
  <c r="AN189" i="44"/>
  <c r="AM189" i="44"/>
  <c r="AE189" i="44"/>
  <c r="AD189" i="44"/>
  <c r="AC189" i="44"/>
  <c r="X189" i="44"/>
  <c r="T189" i="44"/>
  <c r="S189" i="44"/>
  <c r="R189" i="44"/>
  <c r="J189" i="44"/>
  <c r="I189" i="44"/>
  <c r="H189" i="44"/>
  <c r="E189" i="44"/>
  <c r="CI188" i="44"/>
  <c r="CE188" i="44"/>
  <c r="CD188" i="44"/>
  <c r="CC188" i="44"/>
  <c r="BU188" i="44"/>
  <c r="BT188" i="44"/>
  <c r="BS188" i="44"/>
  <c r="BN188" i="44"/>
  <c r="BJ188" i="44"/>
  <c r="BI188" i="44"/>
  <c r="BH188" i="44"/>
  <c r="AZ188" i="44"/>
  <c r="AY188" i="44"/>
  <c r="AX188" i="44"/>
  <c r="AS188" i="44"/>
  <c r="AO188" i="44"/>
  <c r="AN188" i="44"/>
  <c r="AM188" i="44"/>
  <c r="AE188" i="44"/>
  <c r="AD188" i="44"/>
  <c r="AC188" i="44"/>
  <c r="X188" i="44"/>
  <c r="T188" i="44"/>
  <c r="S188" i="44"/>
  <c r="R188" i="44"/>
  <c r="J188" i="44"/>
  <c r="I188" i="44"/>
  <c r="H188" i="44"/>
  <c r="E188" i="44"/>
  <c r="CI187" i="44"/>
  <c r="CE187" i="44"/>
  <c r="CD187" i="44"/>
  <c r="CC187" i="44"/>
  <c r="BU187" i="44"/>
  <c r="BT187" i="44"/>
  <c r="BS187" i="44"/>
  <c r="BN187" i="44"/>
  <c r="BJ187" i="44"/>
  <c r="BI187" i="44"/>
  <c r="BH187" i="44"/>
  <c r="AZ187" i="44"/>
  <c r="AY187" i="44"/>
  <c r="AX187" i="44"/>
  <c r="AS187" i="44"/>
  <c r="AO187" i="44"/>
  <c r="AN187" i="44"/>
  <c r="AM187" i="44"/>
  <c r="AE187" i="44"/>
  <c r="AD187" i="44"/>
  <c r="AC187" i="44"/>
  <c r="X187" i="44"/>
  <c r="T187" i="44"/>
  <c r="S187" i="44"/>
  <c r="R187" i="44"/>
  <c r="J187" i="44"/>
  <c r="I187" i="44"/>
  <c r="H187" i="44"/>
  <c r="E187" i="44"/>
  <c r="CI186" i="44"/>
  <c r="CE186" i="44"/>
  <c r="CD186" i="44"/>
  <c r="CC186" i="44"/>
  <c r="BU186" i="44"/>
  <c r="BT186" i="44"/>
  <c r="BS186" i="44"/>
  <c r="BN186" i="44"/>
  <c r="BJ186" i="44"/>
  <c r="BI186" i="44"/>
  <c r="BH186" i="44"/>
  <c r="AZ186" i="44"/>
  <c r="AY186" i="44"/>
  <c r="AX186" i="44"/>
  <c r="AS186" i="44"/>
  <c r="AO186" i="44"/>
  <c r="AN186" i="44"/>
  <c r="AM186" i="44"/>
  <c r="AE186" i="44"/>
  <c r="AD186" i="44"/>
  <c r="AC186" i="44"/>
  <c r="X186" i="44"/>
  <c r="T186" i="44"/>
  <c r="S186" i="44"/>
  <c r="R186" i="44"/>
  <c r="J186" i="44"/>
  <c r="I186" i="44"/>
  <c r="H186" i="44"/>
  <c r="E186" i="44"/>
  <c r="CI185" i="44"/>
  <c r="CE185" i="44"/>
  <c r="CD185" i="44"/>
  <c r="CC185" i="44"/>
  <c r="BU185" i="44"/>
  <c r="BT185" i="44"/>
  <c r="BS185" i="44"/>
  <c r="BN185" i="44"/>
  <c r="BJ185" i="44"/>
  <c r="BI185" i="44"/>
  <c r="BH185" i="44"/>
  <c r="AZ185" i="44"/>
  <c r="AY185" i="44"/>
  <c r="AX185" i="44"/>
  <c r="AS185" i="44"/>
  <c r="AO185" i="44"/>
  <c r="AN185" i="44"/>
  <c r="AM185" i="44"/>
  <c r="AE185" i="44"/>
  <c r="AD185" i="44"/>
  <c r="AC185" i="44"/>
  <c r="X185" i="44"/>
  <c r="T185" i="44"/>
  <c r="S185" i="44"/>
  <c r="R185" i="44"/>
  <c r="J185" i="44"/>
  <c r="I185" i="44"/>
  <c r="H185" i="44"/>
  <c r="E185" i="44"/>
  <c r="CI184" i="44"/>
  <c r="CE184" i="44"/>
  <c r="CD184" i="44"/>
  <c r="CC184" i="44"/>
  <c r="BU184" i="44"/>
  <c r="BT184" i="44"/>
  <c r="BS184" i="44"/>
  <c r="BN184" i="44"/>
  <c r="BJ184" i="44"/>
  <c r="BI184" i="44"/>
  <c r="BH184" i="44"/>
  <c r="AZ184" i="44"/>
  <c r="AY184" i="44"/>
  <c r="AX184" i="44"/>
  <c r="AS184" i="44"/>
  <c r="AO184" i="44"/>
  <c r="AN184" i="44"/>
  <c r="AM184" i="44"/>
  <c r="AE184" i="44"/>
  <c r="AD184" i="44"/>
  <c r="AC184" i="44"/>
  <c r="X184" i="44"/>
  <c r="T184" i="44"/>
  <c r="S184" i="44"/>
  <c r="R184" i="44"/>
  <c r="J184" i="44"/>
  <c r="I184" i="44"/>
  <c r="H184" i="44"/>
  <c r="E184" i="44"/>
  <c r="CI183" i="44"/>
  <c r="CE183" i="44"/>
  <c r="CD183" i="44"/>
  <c r="CC183" i="44"/>
  <c r="BU183" i="44"/>
  <c r="BT183" i="44"/>
  <c r="BS183" i="44"/>
  <c r="BN183" i="44"/>
  <c r="BJ183" i="44"/>
  <c r="BI183" i="44"/>
  <c r="BH183" i="44"/>
  <c r="AZ183" i="44"/>
  <c r="AY183" i="44"/>
  <c r="AX183" i="44"/>
  <c r="AS183" i="44"/>
  <c r="AO183" i="44"/>
  <c r="AN183" i="44"/>
  <c r="AM183" i="44"/>
  <c r="AE183" i="44"/>
  <c r="AD183" i="44"/>
  <c r="AC183" i="44"/>
  <c r="X183" i="44"/>
  <c r="T183" i="44"/>
  <c r="S183" i="44"/>
  <c r="R183" i="44"/>
  <c r="J183" i="44"/>
  <c r="I183" i="44"/>
  <c r="H183" i="44"/>
  <c r="E183" i="44"/>
  <c r="CI182" i="44"/>
  <c r="CE182" i="44"/>
  <c r="CD182" i="44"/>
  <c r="CC182" i="44"/>
  <c r="BU182" i="44"/>
  <c r="BT182" i="44"/>
  <c r="BS182" i="44"/>
  <c r="BN182" i="44"/>
  <c r="BJ182" i="44"/>
  <c r="BI182" i="44"/>
  <c r="BH182" i="44"/>
  <c r="AZ182" i="44"/>
  <c r="AY182" i="44"/>
  <c r="AX182" i="44"/>
  <c r="AS182" i="44"/>
  <c r="AO182" i="44"/>
  <c r="AN182" i="44"/>
  <c r="AM182" i="44"/>
  <c r="AE182" i="44"/>
  <c r="AD182" i="44"/>
  <c r="AC182" i="44"/>
  <c r="X182" i="44"/>
  <c r="T182" i="44"/>
  <c r="S182" i="44"/>
  <c r="R182" i="44"/>
  <c r="J182" i="44"/>
  <c r="I182" i="44"/>
  <c r="H182" i="44"/>
  <c r="E182" i="44"/>
  <c r="CI181" i="44"/>
  <c r="CE181" i="44"/>
  <c r="CD181" i="44"/>
  <c r="CC181" i="44"/>
  <c r="BU181" i="44"/>
  <c r="BT181" i="44"/>
  <c r="BS181" i="44"/>
  <c r="BN181" i="44"/>
  <c r="BJ181" i="44"/>
  <c r="BI181" i="44"/>
  <c r="BH181" i="44"/>
  <c r="AZ181" i="44"/>
  <c r="AY181" i="44"/>
  <c r="AX181" i="44"/>
  <c r="AS181" i="44"/>
  <c r="AO181" i="44"/>
  <c r="AN181" i="44"/>
  <c r="AM181" i="44"/>
  <c r="AE181" i="44"/>
  <c r="AD181" i="44"/>
  <c r="AC181" i="44"/>
  <c r="X181" i="44"/>
  <c r="T181" i="44"/>
  <c r="S181" i="44"/>
  <c r="R181" i="44"/>
  <c r="J181" i="44"/>
  <c r="I181" i="44"/>
  <c r="H181" i="44"/>
  <c r="E181" i="44"/>
  <c r="CI180" i="44"/>
  <c r="CE180" i="44"/>
  <c r="CD180" i="44"/>
  <c r="CC180" i="44"/>
  <c r="BU180" i="44"/>
  <c r="BT180" i="44"/>
  <c r="BS180" i="44"/>
  <c r="BN180" i="44"/>
  <c r="BJ180" i="44"/>
  <c r="BI180" i="44"/>
  <c r="BH180" i="44"/>
  <c r="AZ180" i="44"/>
  <c r="AY180" i="44"/>
  <c r="AX180" i="44"/>
  <c r="AS180" i="44"/>
  <c r="AO180" i="44"/>
  <c r="AN180" i="44"/>
  <c r="AM180" i="44"/>
  <c r="AE180" i="44"/>
  <c r="AD180" i="44"/>
  <c r="AC180" i="44"/>
  <c r="X180" i="44"/>
  <c r="T180" i="44"/>
  <c r="S180" i="44"/>
  <c r="R180" i="44"/>
  <c r="J180" i="44"/>
  <c r="I180" i="44"/>
  <c r="H180" i="44"/>
  <c r="E180" i="44"/>
  <c r="CI179" i="44"/>
  <c r="CE179" i="44"/>
  <c r="CD179" i="44"/>
  <c r="CC179" i="44"/>
  <c r="BU179" i="44"/>
  <c r="BT179" i="44"/>
  <c r="BS179" i="44"/>
  <c r="BN179" i="44"/>
  <c r="BJ179" i="44"/>
  <c r="BI179" i="44"/>
  <c r="BH179" i="44"/>
  <c r="AZ179" i="44"/>
  <c r="AY179" i="44"/>
  <c r="AX179" i="44"/>
  <c r="AS179" i="44"/>
  <c r="AO179" i="44"/>
  <c r="AN179" i="44"/>
  <c r="AM179" i="44"/>
  <c r="AE179" i="44"/>
  <c r="AD179" i="44"/>
  <c r="AC179" i="44"/>
  <c r="X179" i="44"/>
  <c r="T179" i="44"/>
  <c r="S179" i="44"/>
  <c r="R179" i="44"/>
  <c r="J179" i="44"/>
  <c r="I179" i="44"/>
  <c r="H179" i="44"/>
  <c r="E179" i="44"/>
  <c r="CI178" i="44"/>
  <c r="CE178" i="44"/>
  <c r="CD178" i="44"/>
  <c r="CC178" i="44"/>
  <c r="BU178" i="44"/>
  <c r="BT178" i="44"/>
  <c r="BS178" i="44"/>
  <c r="BN178" i="44"/>
  <c r="BJ178" i="44"/>
  <c r="BI178" i="44"/>
  <c r="BH178" i="44"/>
  <c r="AZ178" i="44"/>
  <c r="AY178" i="44"/>
  <c r="AX178" i="44"/>
  <c r="AS178" i="44"/>
  <c r="AO178" i="44"/>
  <c r="AN178" i="44"/>
  <c r="AM178" i="44"/>
  <c r="AE178" i="44"/>
  <c r="AD178" i="44"/>
  <c r="AC178" i="44"/>
  <c r="X178" i="44"/>
  <c r="T178" i="44"/>
  <c r="S178" i="44"/>
  <c r="R178" i="44"/>
  <c r="J178" i="44"/>
  <c r="I178" i="44"/>
  <c r="H178" i="44"/>
  <c r="E178" i="44"/>
  <c r="CI177" i="44"/>
  <c r="CE177" i="44"/>
  <c r="CD177" i="44"/>
  <c r="CC177" i="44"/>
  <c r="BU177" i="44"/>
  <c r="BT177" i="44"/>
  <c r="BS177" i="44"/>
  <c r="BN177" i="44"/>
  <c r="BJ177" i="44"/>
  <c r="BI177" i="44"/>
  <c r="BH177" i="44"/>
  <c r="AZ177" i="44"/>
  <c r="AY177" i="44"/>
  <c r="AX177" i="44"/>
  <c r="AS177" i="44"/>
  <c r="AO177" i="44"/>
  <c r="AN177" i="44"/>
  <c r="AM177" i="44"/>
  <c r="AE177" i="44"/>
  <c r="AD177" i="44"/>
  <c r="AC177" i="44"/>
  <c r="X177" i="44"/>
  <c r="T177" i="44"/>
  <c r="S177" i="44"/>
  <c r="R177" i="44"/>
  <c r="J177" i="44"/>
  <c r="I177" i="44"/>
  <c r="H177" i="44"/>
  <c r="E177" i="44"/>
  <c r="CI176" i="44"/>
  <c r="CE176" i="44"/>
  <c r="CD176" i="44"/>
  <c r="CC176" i="44"/>
  <c r="BU176" i="44"/>
  <c r="BT176" i="44"/>
  <c r="BS176" i="44"/>
  <c r="BN176" i="44"/>
  <c r="BJ176" i="44"/>
  <c r="BI176" i="44"/>
  <c r="BH176" i="44"/>
  <c r="AZ176" i="44"/>
  <c r="AY176" i="44"/>
  <c r="AX176" i="44"/>
  <c r="AS176" i="44"/>
  <c r="AO176" i="44"/>
  <c r="AN176" i="44"/>
  <c r="AM176" i="44"/>
  <c r="AE176" i="44"/>
  <c r="AD176" i="44"/>
  <c r="AC176" i="44"/>
  <c r="X176" i="44"/>
  <c r="T176" i="44"/>
  <c r="S176" i="44"/>
  <c r="R176" i="44"/>
  <c r="J176" i="44"/>
  <c r="I176" i="44"/>
  <c r="H176" i="44"/>
  <c r="E176" i="44"/>
  <c r="CI175" i="44"/>
  <c r="CE175" i="44"/>
  <c r="CD175" i="44"/>
  <c r="CC175" i="44"/>
  <c r="BU175" i="44"/>
  <c r="BT175" i="44"/>
  <c r="BS175" i="44"/>
  <c r="BN175" i="44"/>
  <c r="BJ175" i="44"/>
  <c r="BI175" i="44"/>
  <c r="BH175" i="44"/>
  <c r="AZ175" i="44"/>
  <c r="AY175" i="44"/>
  <c r="AX175" i="44"/>
  <c r="AS175" i="44"/>
  <c r="AO175" i="44"/>
  <c r="AN175" i="44"/>
  <c r="AM175" i="44"/>
  <c r="AE175" i="44"/>
  <c r="AD175" i="44"/>
  <c r="AC175" i="44"/>
  <c r="X175" i="44"/>
  <c r="T175" i="44"/>
  <c r="S175" i="44"/>
  <c r="R175" i="44"/>
  <c r="J175" i="44"/>
  <c r="I175" i="44"/>
  <c r="H175" i="44"/>
  <c r="E175" i="44"/>
  <c r="CI174" i="44"/>
  <c r="CE174" i="44"/>
  <c r="CD174" i="44"/>
  <c r="CC174" i="44"/>
  <c r="BU174" i="44"/>
  <c r="BT174" i="44"/>
  <c r="BS174" i="44"/>
  <c r="BN174" i="44"/>
  <c r="BJ174" i="44"/>
  <c r="BI174" i="44"/>
  <c r="BH174" i="44"/>
  <c r="AZ174" i="44"/>
  <c r="AY174" i="44"/>
  <c r="AX174" i="44"/>
  <c r="AS174" i="44"/>
  <c r="AO174" i="44"/>
  <c r="AN174" i="44"/>
  <c r="AM174" i="44"/>
  <c r="AE174" i="44"/>
  <c r="AD174" i="44"/>
  <c r="AC174" i="44"/>
  <c r="X174" i="44"/>
  <c r="T174" i="44"/>
  <c r="S174" i="44"/>
  <c r="R174" i="44"/>
  <c r="J174" i="44"/>
  <c r="I174" i="44"/>
  <c r="H174" i="44"/>
  <c r="E174" i="44"/>
  <c r="CI173" i="44"/>
  <c r="CE173" i="44"/>
  <c r="CD173" i="44"/>
  <c r="CC173" i="44"/>
  <c r="BU173" i="44"/>
  <c r="BT173" i="44"/>
  <c r="BS173" i="44"/>
  <c r="BN173" i="44"/>
  <c r="BJ173" i="44"/>
  <c r="BI173" i="44"/>
  <c r="BH173" i="44"/>
  <c r="AZ173" i="44"/>
  <c r="AY173" i="44"/>
  <c r="AX173" i="44"/>
  <c r="AS173" i="44"/>
  <c r="AO173" i="44"/>
  <c r="AN173" i="44"/>
  <c r="AM173" i="44"/>
  <c r="AE173" i="44"/>
  <c r="AD173" i="44"/>
  <c r="AC173" i="44"/>
  <c r="X173" i="44"/>
  <c r="T173" i="44"/>
  <c r="S173" i="44"/>
  <c r="R173" i="44"/>
  <c r="J173" i="44"/>
  <c r="I173" i="44"/>
  <c r="H173" i="44"/>
  <c r="E173" i="44"/>
  <c r="CI172" i="44"/>
  <c r="CE172" i="44"/>
  <c r="CD172" i="44"/>
  <c r="CC172" i="44"/>
  <c r="BU172" i="44"/>
  <c r="BT172" i="44"/>
  <c r="BS172" i="44"/>
  <c r="BN172" i="44"/>
  <c r="BJ172" i="44"/>
  <c r="BI172" i="44"/>
  <c r="BH172" i="44"/>
  <c r="AZ172" i="44"/>
  <c r="AY172" i="44"/>
  <c r="AX172" i="44"/>
  <c r="AS172" i="44"/>
  <c r="AO172" i="44"/>
  <c r="AN172" i="44"/>
  <c r="AM172" i="44"/>
  <c r="AE172" i="44"/>
  <c r="AD172" i="44"/>
  <c r="AC172" i="44"/>
  <c r="X172" i="44"/>
  <c r="T172" i="44"/>
  <c r="S172" i="44"/>
  <c r="R172" i="44"/>
  <c r="J172" i="44"/>
  <c r="I172" i="44"/>
  <c r="H172" i="44"/>
  <c r="E172" i="44"/>
  <c r="CI171" i="44"/>
  <c r="CE171" i="44"/>
  <c r="CD171" i="44"/>
  <c r="CC171" i="44"/>
  <c r="BU171" i="44"/>
  <c r="BT171" i="44"/>
  <c r="BS171" i="44"/>
  <c r="BN171" i="44"/>
  <c r="BJ171" i="44"/>
  <c r="BI171" i="44"/>
  <c r="BH171" i="44"/>
  <c r="AZ171" i="44"/>
  <c r="AY171" i="44"/>
  <c r="AX171" i="44"/>
  <c r="AS171" i="44"/>
  <c r="AO171" i="44"/>
  <c r="AN171" i="44"/>
  <c r="AM171" i="44"/>
  <c r="AE171" i="44"/>
  <c r="AD171" i="44"/>
  <c r="AC171" i="44"/>
  <c r="X171" i="44"/>
  <c r="T171" i="44"/>
  <c r="S171" i="44"/>
  <c r="R171" i="44"/>
  <c r="J171" i="44"/>
  <c r="I171" i="44"/>
  <c r="H171" i="44"/>
  <c r="E171" i="44"/>
  <c r="CI170" i="44"/>
  <c r="CE170" i="44"/>
  <c r="CD170" i="44"/>
  <c r="CC170" i="44"/>
  <c r="BU170" i="44"/>
  <c r="BT170" i="44"/>
  <c r="BS170" i="44"/>
  <c r="BN170" i="44"/>
  <c r="BJ170" i="44"/>
  <c r="BI170" i="44"/>
  <c r="BH170" i="44"/>
  <c r="AZ170" i="44"/>
  <c r="AY170" i="44"/>
  <c r="AX170" i="44"/>
  <c r="AS170" i="44"/>
  <c r="AO170" i="44"/>
  <c r="AN170" i="44"/>
  <c r="AM170" i="44"/>
  <c r="AE170" i="44"/>
  <c r="AD170" i="44"/>
  <c r="AC170" i="44"/>
  <c r="X170" i="44"/>
  <c r="T170" i="44"/>
  <c r="S170" i="44"/>
  <c r="R170" i="44"/>
  <c r="J170" i="44"/>
  <c r="I170" i="44"/>
  <c r="H170" i="44"/>
  <c r="E170" i="44"/>
  <c r="CI169" i="44"/>
  <c r="CE169" i="44"/>
  <c r="CD169" i="44"/>
  <c r="CC169" i="44"/>
  <c r="BU169" i="44"/>
  <c r="BT169" i="44"/>
  <c r="BS169" i="44"/>
  <c r="BN169" i="44"/>
  <c r="BJ169" i="44"/>
  <c r="BI169" i="44"/>
  <c r="BH169" i="44"/>
  <c r="AZ169" i="44"/>
  <c r="AY169" i="44"/>
  <c r="AX169" i="44"/>
  <c r="AS169" i="44"/>
  <c r="AO169" i="44"/>
  <c r="AN169" i="44"/>
  <c r="AM169" i="44"/>
  <c r="AE169" i="44"/>
  <c r="AD169" i="44"/>
  <c r="AC169" i="44"/>
  <c r="X169" i="44"/>
  <c r="T169" i="44"/>
  <c r="S169" i="44"/>
  <c r="R169" i="44"/>
  <c r="J169" i="44"/>
  <c r="I169" i="44"/>
  <c r="H169" i="44"/>
  <c r="E169" i="44"/>
  <c r="CI168" i="44"/>
  <c r="CE168" i="44"/>
  <c r="CD168" i="44"/>
  <c r="CC168" i="44"/>
  <c r="BU168" i="44"/>
  <c r="BT168" i="44"/>
  <c r="BS168" i="44"/>
  <c r="BN168" i="44"/>
  <c r="BJ168" i="44"/>
  <c r="BI168" i="44"/>
  <c r="BH168" i="44"/>
  <c r="AZ168" i="44"/>
  <c r="AY168" i="44"/>
  <c r="AX168" i="44"/>
  <c r="AS168" i="44"/>
  <c r="AO168" i="44"/>
  <c r="AN168" i="44"/>
  <c r="AM168" i="44"/>
  <c r="AE168" i="44"/>
  <c r="AD168" i="44"/>
  <c r="AC168" i="44"/>
  <c r="X168" i="44"/>
  <c r="T168" i="44"/>
  <c r="S168" i="44"/>
  <c r="R168" i="44"/>
  <c r="J168" i="44"/>
  <c r="I168" i="44"/>
  <c r="H168" i="44"/>
  <c r="E168" i="44"/>
  <c r="CI167" i="44"/>
  <c r="CE167" i="44"/>
  <c r="CD167" i="44"/>
  <c r="CC167" i="44"/>
  <c r="BU167" i="44"/>
  <c r="BT167" i="44"/>
  <c r="BS167" i="44"/>
  <c r="BN167" i="44"/>
  <c r="BJ167" i="44"/>
  <c r="BI167" i="44"/>
  <c r="BH167" i="44"/>
  <c r="AZ167" i="44"/>
  <c r="AY167" i="44"/>
  <c r="AX167" i="44"/>
  <c r="AS167" i="44"/>
  <c r="AO167" i="44"/>
  <c r="AN167" i="44"/>
  <c r="AM167" i="44"/>
  <c r="AE167" i="44"/>
  <c r="AD167" i="44"/>
  <c r="AC167" i="44"/>
  <c r="X167" i="44"/>
  <c r="T167" i="44"/>
  <c r="S167" i="44"/>
  <c r="R167" i="44"/>
  <c r="J167" i="44"/>
  <c r="I167" i="44"/>
  <c r="H167" i="44"/>
  <c r="E167" i="44"/>
  <c r="CI166" i="44"/>
  <c r="CE166" i="44"/>
  <c r="CD166" i="44"/>
  <c r="CC166" i="44"/>
  <c r="BU166" i="44"/>
  <c r="BT166" i="44"/>
  <c r="BS166" i="44"/>
  <c r="BN166" i="44"/>
  <c r="BJ166" i="44"/>
  <c r="BI166" i="44"/>
  <c r="BH166" i="44"/>
  <c r="AZ166" i="44"/>
  <c r="AY166" i="44"/>
  <c r="AX166" i="44"/>
  <c r="AS166" i="44"/>
  <c r="AO166" i="44"/>
  <c r="AN166" i="44"/>
  <c r="AM166" i="44"/>
  <c r="AE166" i="44"/>
  <c r="AD166" i="44"/>
  <c r="AC166" i="44"/>
  <c r="X166" i="44"/>
  <c r="T166" i="44"/>
  <c r="S166" i="44"/>
  <c r="R166" i="44"/>
  <c r="J166" i="44"/>
  <c r="I166" i="44"/>
  <c r="H166" i="44"/>
  <c r="E166" i="44"/>
  <c r="CI165" i="44"/>
  <c r="CE165" i="44"/>
  <c r="CD165" i="44"/>
  <c r="CC165" i="44"/>
  <c r="BU165" i="44"/>
  <c r="BT165" i="44"/>
  <c r="BS165" i="44"/>
  <c r="BN165" i="44"/>
  <c r="BJ165" i="44"/>
  <c r="BI165" i="44"/>
  <c r="BH165" i="44"/>
  <c r="AZ165" i="44"/>
  <c r="AY165" i="44"/>
  <c r="AX165" i="44"/>
  <c r="AS165" i="44"/>
  <c r="AO165" i="44"/>
  <c r="AN165" i="44"/>
  <c r="AM165" i="44"/>
  <c r="AE165" i="44"/>
  <c r="AD165" i="44"/>
  <c r="AC165" i="44"/>
  <c r="X165" i="44"/>
  <c r="T165" i="44"/>
  <c r="S165" i="44"/>
  <c r="R165" i="44"/>
  <c r="J165" i="44"/>
  <c r="I165" i="44"/>
  <c r="H165" i="44"/>
  <c r="E165" i="44"/>
  <c r="CI164" i="44"/>
  <c r="CE164" i="44"/>
  <c r="CD164" i="44"/>
  <c r="CC164" i="44"/>
  <c r="BU164" i="44"/>
  <c r="BT164" i="44"/>
  <c r="BS164" i="44"/>
  <c r="BN164" i="44"/>
  <c r="BJ164" i="44"/>
  <c r="BI164" i="44"/>
  <c r="BH164" i="44"/>
  <c r="AZ164" i="44"/>
  <c r="AY164" i="44"/>
  <c r="AX164" i="44"/>
  <c r="AS164" i="44"/>
  <c r="AO164" i="44"/>
  <c r="AN164" i="44"/>
  <c r="AM164" i="44"/>
  <c r="AE164" i="44"/>
  <c r="AD164" i="44"/>
  <c r="AC164" i="44"/>
  <c r="X164" i="44"/>
  <c r="T164" i="44"/>
  <c r="S164" i="44"/>
  <c r="R164" i="44"/>
  <c r="J164" i="44"/>
  <c r="I164" i="44"/>
  <c r="H164" i="44"/>
  <c r="E164" i="44"/>
  <c r="CI163" i="44"/>
  <c r="CE163" i="44"/>
  <c r="CD163" i="44"/>
  <c r="CC163" i="44"/>
  <c r="BU163" i="44"/>
  <c r="BT163" i="44"/>
  <c r="BS163" i="44"/>
  <c r="BN163" i="44"/>
  <c r="BJ163" i="44"/>
  <c r="BI163" i="44"/>
  <c r="BH163" i="44"/>
  <c r="AZ163" i="44"/>
  <c r="AY163" i="44"/>
  <c r="AX163" i="44"/>
  <c r="AS163" i="44"/>
  <c r="AO163" i="44"/>
  <c r="AN163" i="44"/>
  <c r="AM163" i="44"/>
  <c r="AE163" i="44"/>
  <c r="AD163" i="44"/>
  <c r="AC163" i="44"/>
  <c r="X163" i="44"/>
  <c r="T163" i="44"/>
  <c r="S163" i="44"/>
  <c r="R163" i="44"/>
  <c r="J163" i="44"/>
  <c r="I163" i="44"/>
  <c r="H163" i="44"/>
  <c r="E163" i="44"/>
  <c r="CI162" i="44"/>
  <c r="CE162" i="44"/>
  <c r="CD162" i="44"/>
  <c r="CC162" i="44"/>
  <c r="BU162" i="44"/>
  <c r="BT162" i="44"/>
  <c r="BS162" i="44"/>
  <c r="BN162" i="44"/>
  <c r="BJ162" i="44"/>
  <c r="BI162" i="44"/>
  <c r="BH162" i="44"/>
  <c r="AZ162" i="44"/>
  <c r="AY162" i="44"/>
  <c r="AX162" i="44"/>
  <c r="AS162" i="44"/>
  <c r="AO162" i="44"/>
  <c r="AN162" i="44"/>
  <c r="AM162" i="44"/>
  <c r="AE162" i="44"/>
  <c r="AD162" i="44"/>
  <c r="AC162" i="44"/>
  <c r="X162" i="44"/>
  <c r="T162" i="44"/>
  <c r="S162" i="44"/>
  <c r="R162" i="44"/>
  <c r="J162" i="44"/>
  <c r="I162" i="44"/>
  <c r="H162" i="44"/>
  <c r="E162" i="44"/>
  <c r="CI161" i="44"/>
  <c r="CE161" i="44"/>
  <c r="CD161" i="44"/>
  <c r="CC161" i="44"/>
  <c r="BU161" i="44"/>
  <c r="BT161" i="44"/>
  <c r="BS161" i="44"/>
  <c r="BN161" i="44"/>
  <c r="BJ161" i="44"/>
  <c r="BI161" i="44"/>
  <c r="BH161" i="44"/>
  <c r="AZ161" i="44"/>
  <c r="AY161" i="44"/>
  <c r="AX161" i="44"/>
  <c r="AS161" i="44"/>
  <c r="AO161" i="44"/>
  <c r="AN161" i="44"/>
  <c r="AM161" i="44"/>
  <c r="AE161" i="44"/>
  <c r="AD161" i="44"/>
  <c r="AC161" i="44"/>
  <c r="X161" i="44"/>
  <c r="T161" i="44"/>
  <c r="S161" i="44"/>
  <c r="R161" i="44"/>
  <c r="J161" i="44"/>
  <c r="I161" i="44"/>
  <c r="H161" i="44"/>
  <c r="E161" i="44"/>
  <c r="CI160" i="44"/>
  <c r="CE160" i="44"/>
  <c r="CD160" i="44"/>
  <c r="CC160" i="44"/>
  <c r="BU160" i="44"/>
  <c r="BT160" i="44"/>
  <c r="BS160" i="44"/>
  <c r="BN160" i="44"/>
  <c r="BJ160" i="44"/>
  <c r="BI160" i="44"/>
  <c r="BH160" i="44"/>
  <c r="AZ160" i="44"/>
  <c r="AY160" i="44"/>
  <c r="AX160" i="44"/>
  <c r="AS160" i="44"/>
  <c r="AO160" i="44"/>
  <c r="AN160" i="44"/>
  <c r="AM160" i="44"/>
  <c r="AE160" i="44"/>
  <c r="AD160" i="44"/>
  <c r="AC160" i="44"/>
  <c r="X160" i="44"/>
  <c r="T160" i="44"/>
  <c r="S160" i="44"/>
  <c r="R160" i="44"/>
  <c r="J160" i="44"/>
  <c r="I160" i="44"/>
  <c r="H160" i="44"/>
  <c r="E160" i="44"/>
  <c r="CI159" i="44"/>
  <c r="CE159" i="44"/>
  <c r="CD159" i="44"/>
  <c r="CC159" i="44"/>
  <c r="BU159" i="44"/>
  <c r="BT159" i="44"/>
  <c r="BS159" i="44"/>
  <c r="BN159" i="44"/>
  <c r="BJ159" i="44"/>
  <c r="BI159" i="44"/>
  <c r="BH159" i="44"/>
  <c r="AZ159" i="44"/>
  <c r="AY159" i="44"/>
  <c r="AX159" i="44"/>
  <c r="AS159" i="44"/>
  <c r="AO159" i="44"/>
  <c r="AN159" i="44"/>
  <c r="AM159" i="44"/>
  <c r="AE159" i="44"/>
  <c r="AD159" i="44"/>
  <c r="AC159" i="44"/>
  <c r="X159" i="44"/>
  <c r="T159" i="44"/>
  <c r="S159" i="44"/>
  <c r="R159" i="44"/>
  <c r="J159" i="44"/>
  <c r="I159" i="44"/>
  <c r="H159" i="44"/>
  <c r="E159" i="44"/>
  <c r="CI158" i="44"/>
  <c r="CE158" i="44"/>
  <c r="CD158" i="44"/>
  <c r="CC158" i="44"/>
  <c r="BU158" i="44"/>
  <c r="BT158" i="44"/>
  <c r="BS158" i="44"/>
  <c r="BN158" i="44"/>
  <c r="BJ158" i="44"/>
  <c r="BI158" i="44"/>
  <c r="BH158" i="44"/>
  <c r="AZ158" i="44"/>
  <c r="AY158" i="44"/>
  <c r="AX158" i="44"/>
  <c r="AS158" i="44"/>
  <c r="AO158" i="44"/>
  <c r="AN158" i="44"/>
  <c r="AM158" i="44"/>
  <c r="AE158" i="44"/>
  <c r="AD158" i="44"/>
  <c r="AC158" i="44"/>
  <c r="X158" i="44"/>
  <c r="T158" i="44"/>
  <c r="S158" i="44"/>
  <c r="R158" i="44"/>
  <c r="J158" i="44"/>
  <c r="I158" i="44"/>
  <c r="H158" i="44"/>
  <c r="E158" i="44"/>
  <c r="CI157" i="44"/>
  <c r="CE157" i="44"/>
  <c r="CD157" i="44"/>
  <c r="CC157" i="44"/>
  <c r="BU157" i="44"/>
  <c r="BT157" i="44"/>
  <c r="BS157" i="44"/>
  <c r="BN157" i="44"/>
  <c r="BJ157" i="44"/>
  <c r="BI157" i="44"/>
  <c r="BH157" i="44"/>
  <c r="AZ157" i="44"/>
  <c r="AY157" i="44"/>
  <c r="AX157" i="44"/>
  <c r="AS157" i="44"/>
  <c r="AO157" i="44"/>
  <c r="AN157" i="44"/>
  <c r="AM157" i="44"/>
  <c r="AE157" i="44"/>
  <c r="AD157" i="44"/>
  <c r="AC157" i="44"/>
  <c r="X157" i="44"/>
  <c r="T157" i="44"/>
  <c r="S157" i="44"/>
  <c r="R157" i="44"/>
  <c r="J157" i="44"/>
  <c r="I157" i="44"/>
  <c r="H157" i="44"/>
  <c r="E157" i="44"/>
  <c r="CI156" i="44"/>
  <c r="CE156" i="44"/>
  <c r="CD156" i="44"/>
  <c r="CC156" i="44"/>
  <c r="BU156" i="44"/>
  <c r="BT156" i="44"/>
  <c r="BS156" i="44"/>
  <c r="BN156" i="44"/>
  <c r="BJ156" i="44"/>
  <c r="BI156" i="44"/>
  <c r="BH156" i="44"/>
  <c r="AZ156" i="44"/>
  <c r="AY156" i="44"/>
  <c r="AX156" i="44"/>
  <c r="AS156" i="44"/>
  <c r="AO156" i="44"/>
  <c r="AN156" i="44"/>
  <c r="AM156" i="44"/>
  <c r="AE156" i="44"/>
  <c r="AD156" i="44"/>
  <c r="AC156" i="44"/>
  <c r="X156" i="44"/>
  <c r="T156" i="44"/>
  <c r="S156" i="44"/>
  <c r="R156" i="44"/>
  <c r="J156" i="44"/>
  <c r="I156" i="44"/>
  <c r="H156" i="44"/>
  <c r="E156" i="44"/>
  <c r="CI155" i="44"/>
  <c r="CE155" i="44"/>
  <c r="CD155" i="44"/>
  <c r="CC155" i="44"/>
  <c r="BU155" i="44"/>
  <c r="BT155" i="44"/>
  <c r="BS155" i="44"/>
  <c r="BN155" i="44"/>
  <c r="BJ155" i="44"/>
  <c r="BI155" i="44"/>
  <c r="BH155" i="44"/>
  <c r="AZ155" i="44"/>
  <c r="AY155" i="44"/>
  <c r="AX155" i="44"/>
  <c r="AS155" i="44"/>
  <c r="AO155" i="44"/>
  <c r="AN155" i="44"/>
  <c r="AM155" i="44"/>
  <c r="AE155" i="44"/>
  <c r="AD155" i="44"/>
  <c r="AC155" i="44"/>
  <c r="X155" i="44"/>
  <c r="T155" i="44"/>
  <c r="S155" i="44"/>
  <c r="R155" i="44"/>
  <c r="J155" i="44"/>
  <c r="I155" i="44"/>
  <c r="H155" i="44"/>
  <c r="E155" i="44"/>
  <c r="CI154" i="44"/>
  <c r="CE154" i="44"/>
  <c r="CD154" i="44"/>
  <c r="CC154" i="44"/>
  <c r="BU154" i="44"/>
  <c r="BT154" i="44"/>
  <c r="BS154" i="44"/>
  <c r="BN154" i="44"/>
  <c r="BJ154" i="44"/>
  <c r="BI154" i="44"/>
  <c r="BH154" i="44"/>
  <c r="AZ154" i="44"/>
  <c r="AY154" i="44"/>
  <c r="AX154" i="44"/>
  <c r="AS154" i="44"/>
  <c r="AO154" i="44"/>
  <c r="AN154" i="44"/>
  <c r="AM154" i="44"/>
  <c r="AE154" i="44"/>
  <c r="AD154" i="44"/>
  <c r="AC154" i="44"/>
  <c r="X154" i="44"/>
  <c r="T154" i="44"/>
  <c r="S154" i="44"/>
  <c r="R154" i="44"/>
  <c r="J154" i="44"/>
  <c r="I154" i="44"/>
  <c r="H154" i="44"/>
  <c r="E154" i="44"/>
  <c r="CI153" i="44"/>
  <c r="CE153" i="44"/>
  <c r="CD153" i="44"/>
  <c r="CC153" i="44"/>
  <c r="BU153" i="44"/>
  <c r="BT153" i="44"/>
  <c r="BS153" i="44"/>
  <c r="BN153" i="44"/>
  <c r="BJ153" i="44"/>
  <c r="BI153" i="44"/>
  <c r="BH153" i="44"/>
  <c r="AZ153" i="44"/>
  <c r="AY153" i="44"/>
  <c r="AX153" i="44"/>
  <c r="AS153" i="44"/>
  <c r="AO153" i="44"/>
  <c r="AN153" i="44"/>
  <c r="AM153" i="44"/>
  <c r="AE153" i="44"/>
  <c r="AD153" i="44"/>
  <c r="AC153" i="44"/>
  <c r="X153" i="44"/>
  <c r="T153" i="44"/>
  <c r="S153" i="44"/>
  <c r="R153" i="44"/>
  <c r="J153" i="44"/>
  <c r="I153" i="44"/>
  <c r="H153" i="44"/>
  <c r="E153" i="44"/>
  <c r="CI152" i="44"/>
  <c r="CE152" i="44"/>
  <c r="CD152" i="44"/>
  <c r="CC152" i="44"/>
  <c r="BU152" i="44"/>
  <c r="BT152" i="44"/>
  <c r="BS152" i="44"/>
  <c r="BN152" i="44"/>
  <c r="BJ152" i="44"/>
  <c r="BI152" i="44"/>
  <c r="BH152" i="44"/>
  <c r="AZ152" i="44"/>
  <c r="AY152" i="44"/>
  <c r="AX152" i="44"/>
  <c r="AS152" i="44"/>
  <c r="AO152" i="44"/>
  <c r="AN152" i="44"/>
  <c r="AM152" i="44"/>
  <c r="AE152" i="44"/>
  <c r="AD152" i="44"/>
  <c r="AC152" i="44"/>
  <c r="X152" i="44"/>
  <c r="T152" i="44"/>
  <c r="S152" i="44"/>
  <c r="R152" i="44"/>
  <c r="J152" i="44"/>
  <c r="I152" i="44"/>
  <c r="H152" i="44"/>
  <c r="E152" i="44"/>
  <c r="CI151" i="44"/>
  <c r="CE151" i="44"/>
  <c r="CD151" i="44"/>
  <c r="CC151" i="44"/>
  <c r="BU151" i="44"/>
  <c r="BT151" i="44"/>
  <c r="BS151" i="44"/>
  <c r="BN151" i="44"/>
  <c r="BJ151" i="44"/>
  <c r="BI151" i="44"/>
  <c r="BH151" i="44"/>
  <c r="AZ151" i="44"/>
  <c r="AY151" i="44"/>
  <c r="AX151" i="44"/>
  <c r="AS151" i="44"/>
  <c r="AO151" i="44"/>
  <c r="AN151" i="44"/>
  <c r="AM151" i="44"/>
  <c r="AE151" i="44"/>
  <c r="AD151" i="44"/>
  <c r="AC151" i="44"/>
  <c r="X151" i="44"/>
  <c r="T151" i="44"/>
  <c r="S151" i="44"/>
  <c r="R151" i="44"/>
  <c r="J151" i="44"/>
  <c r="I151" i="44"/>
  <c r="H151" i="44"/>
  <c r="E151" i="44"/>
  <c r="CI150" i="44"/>
  <c r="CE150" i="44"/>
  <c r="CD150" i="44"/>
  <c r="CC150" i="44"/>
  <c r="BU150" i="44"/>
  <c r="BT150" i="44"/>
  <c r="BS150" i="44"/>
  <c r="BN150" i="44"/>
  <c r="BJ150" i="44"/>
  <c r="BI150" i="44"/>
  <c r="BH150" i="44"/>
  <c r="AZ150" i="44"/>
  <c r="AY150" i="44"/>
  <c r="AX150" i="44"/>
  <c r="AS150" i="44"/>
  <c r="AO150" i="44"/>
  <c r="AN150" i="44"/>
  <c r="AM150" i="44"/>
  <c r="AE150" i="44"/>
  <c r="AD150" i="44"/>
  <c r="AC150" i="44"/>
  <c r="X150" i="44"/>
  <c r="T150" i="44"/>
  <c r="S150" i="44"/>
  <c r="R150" i="44"/>
  <c r="J150" i="44"/>
  <c r="I150" i="44"/>
  <c r="H150" i="44"/>
  <c r="E150" i="44"/>
  <c r="CI149" i="44"/>
  <c r="CE149" i="44"/>
  <c r="CD149" i="44"/>
  <c r="CC149" i="44"/>
  <c r="BU149" i="44"/>
  <c r="BT149" i="44"/>
  <c r="BS149" i="44"/>
  <c r="BN149" i="44"/>
  <c r="BJ149" i="44"/>
  <c r="BI149" i="44"/>
  <c r="BH149" i="44"/>
  <c r="AZ149" i="44"/>
  <c r="AY149" i="44"/>
  <c r="AX149" i="44"/>
  <c r="AS149" i="44"/>
  <c r="AO149" i="44"/>
  <c r="AN149" i="44"/>
  <c r="AM149" i="44"/>
  <c r="AE149" i="44"/>
  <c r="AD149" i="44"/>
  <c r="AC149" i="44"/>
  <c r="X149" i="44"/>
  <c r="T149" i="44"/>
  <c r="S149" i="44"/>
  <c r="R149" i="44"/>
  <c r="J149" i="44"/>
  <c r="I149" i="44"/>
  <c r="H149" i="44"/>
  <c r="E149" i="44"/>
  <c r="CI148" i="44"/>
  <c r="CE148" i="44"/>
  <c r="CD148" i="44"/>
  <c r="CC148" i="44"/>
  <c r="BU148" i="44"/>
  <c r="BT148" i="44"/>
  <c r="BS148" i="44"/>
  <c r="BN148" i="44"/>
  <c r="BJ148" i="44"/>
  <c r="BI148" i="44"/>
  <c r="BH148" i="44"/>
  <c r="AZ148" i="44"/>
  <c r="AY148" i="44"/>
  <c r="AX148" i="44"/>
  <c r="AS148" i="44"/>
  <c r="AO148" i="44"/>
  <c r="AN148" i="44"/>
  <c r="AM148" i="44"/>
  <c r="AE148" i="44"/>
  <c r="AD148" i="44"/>
  <c r="AC148" i="44"/>
  <c r="X148" i="44"/>
  <c r="T148" i="44"/>
  <c r="S148" i="44"/>
  <c r="R148" i="44"/>
  <c r="J148" i="44"/>
  <c r="I148" i="44"/>
  <c r="H148" i="44"/>
  <c r="E148" i="44"/>
  <c r="CI147" i="44"/>
  <c r="CE147" i="44"/>
  <c r="CD147" i="44"/>
  <c r="CC147" i="44"/>
  <c r="BU147" i="44"/>
  <c r="BT147" i="44"/>
  <c r="BS147" i="44"/>
  <c r="BN147" i="44"/>
  <c r="BJ147" i="44"/>
  <c r="BI147" i="44"/>
  <c r="BH147" i="44"/>
  <c r="AZ147" i="44"/>
  <c r="AY147" i="44"/>
  <c r="AX147" i="44"/>
  <c r="AS147" i="44"/>
  <c r="AO147" i="44"/>
  <c r="AN147" i="44"/>
  <c r="AM147" i="44"/>
  <c r="AE147" i="44"/>
  <c r="AD147" i="44"/>
  <c r="AC147" i="44"/>
  <c r="X147" i="44"/>
  <c r="T147" i="44"/>
  <c r="S147" i="44"/>
  <c r="R147" i="44"/>
  <c r="J147" i="44"/>
  <c r="I147" i="44"/>
  <c r="H147" i="44"/>
  <c r="E147" i="44"/>
  <c r="CI146" i="44"/>
  <c r="CE146" i="44"/>
  <c r="CD146" i="44"/>
  <c r="CC146" i="44"/>
  <c r="BU146" i="44"/>
  <c r="BT146" i="44"/>
  <c r="BS146" i="44"/>
  <c r="BN146" i="44"/>
  <c r="BJ146" i="44"/>
  <c r="BI146" i="44"/>
  <c r="BH146" i="44"/>
  <c r="AZ146" i="44"/>
  <c r="AY146" i="44"/>
  <c r="AX146" i="44"/>
  <c r="AS146" i="44"/>
  <c r="AO146" i="44"/>
  <c r="AN146" i="44"/>
  <c r="AM146" i="44"/>
  <c r="AE146" i="44"/>
  <c r="AD146" i="44"/>
  <c r="AC146" i="44"/>
  <c r="X146" i="44"/>
  <c r="T146" i="44"/>
  <c r="S146" i="44"/>
  <c r="R146" i="44"/>
  <c r="J146" i="44"/>
  <c r="I146" i="44"/>
  <c r="H146" i="44"/>
  <c r="E146" i="44"/>
  <c r="CI145" i="44"/>
  <c r="CE145" i="44"/>
  <c r="CD145" i="44"/>
  <c r="CC145" i="44"/>
  <c r="BU145" i="44"/>
  <c r="BT145" i="44"/>
  <c r="BS145" i="44"/>
  <c r="BN145" i="44"/>
  <c r="BJ145" i="44"/>
  <c r="BI145" i="44"/>
  <c r="BH145" i="44"/>
  <c r="AZ145" i="44"/>
  <c r="AY145" i="44"/>
  <c r="AX145" i="44"/>
  <c r="AS145" i="44"/>
  <c r="AO145" i="44"/>
  <c r="AN145" i="44"/>
  <c r="AM145" i="44"/>
  <c r="AE145" i="44"/>
  <c r="AD145" i="44"/>
  <c r="AC145" i="44"/>
  <c r="X145" i="44"/>
  <c r="T145" i="44"/>
  <c r="S145" i="44"/>
  <c r="R145" i="44"/>
  <c r="J145" i="44"/>
  <c r="I145" i="44"/>
  <c r="H145" i="44"/>
  <c r="E145" i="44"/>
  <c r="CI144" i="44"/>
  <c r="CE144" i="44"/>
  <c r="CD144" i="44"/>
  <c r="CC144" i="44"/>
  <c r="BU144" i="44"/>
  <c r="BT144" i="44"/>
  <c r="BS144" i="44"/>
  <c r="BN144" i="44"/>
  <c r="BJ144" i="44"/>
  <c r="BI144" i="44"/>
  <c r="BH144" i="44"/>
  <c r="AZ144" i="44"/>
  <c r="AY144" i="44"/>
  <c r="AX144" i="44"/>
  <c r="AS144" i="44"/>
  <c r="AO144" i="44"/>
  <c r="AN144" i="44"/>
  <c r="AM144" i="44"/>
  <c r="AE144" i="44"/>
  <c r="AD144" i="44"/>
  <c r="AC144" i="44"/>
  <c r="X144" i="44"/>
  <c r="T144" i="44"/>
  <c r="S144" i="44"/>
  <c r="R144" i="44"/>
  <c r="J144" i="44"/>
  <c r="I144" i="44"/>
  <c r="H144" i="44"/>
  <c r="E144" i="44"/>
  <c r="CI143" i="44"/>
  <c r="CE143" i="44"/>
  <c r="CD143" i="44"/>
  <c r="CC143" i="44"/>
  <c r="BU143" i="44"/>
  <c r="BT143" i="44"/>
  <c r="BS143" i="44"/>
  <c r="BN143" i="44"/>
  <c r="BJ143" i="44"/>
  <c r="BI143" i="44"/>
  <c r="BH143" i="44"/>
  <c r="AZ143" i="44"/>
  <c r="AY143" i="44"/>
  <c r="AX143" i="44"/>
  <c r="AS143" i="44"/>
  <c r="AO143" i="44"/>
  <c r="AN143" i="44"/>
  <c r="AM143" i="44"/>
  <c r="AE143" i="44"/>
  <c r="AD143" i="44"/>
  <c r="AC143" i="44"/>
  <c r="X143" i="44"/>
  <c r="T143" i="44"/>
  <c r="S143" i="44"/>
  <c r="R143" i="44"/>
  <c r="J143" i="44"/>
  <c r="I143" i="44"/>
  <c r="H143" i="44"/>
  <c r="E143" i="44"/>
  <c r="CI142" i="44"/>
  <c r="CE142" i="44"/>
  <c r="CD142" i="44"/>
  <c r="CC142" i="44"/>
  <c r="BU142" i="44"/>
  <c r="BT142" i="44"/>
  <c r="BS142" i="44"/>
  <c r="BN142" i="44"/>
  <c r="BJ142" i="44"/>
  <c r="BI142" i="44"/>
  <c r="BH142" i="44"/>
  <c r="AZ142" i="44"/>
  <c r="AY142" i="44"/>
  <c r="AX142" i="44"/>
  <c r="AS142" i="44"/>
  <c r="AO142" i="44"/>
  <c r="AN142" i="44"/>
  <c r="AM142" i="44"/>
  <c r="AE142" i="44"/>
  <c r="AD142" i="44"/>
  <c r="AC142" i="44"/>
  <c r="X142" i="44"/>
  <c r="T142" i="44"/>
  <c r="S142" i="44"/>
  <c r="R142" i="44"/>
  <c r="J142" i="44"/>
  <c r="I142" i="44"/>
  <c r="H142" i="44"/>
  <c r="E142" i="44"/>
  <c r="CI141" i="44"/>
  <c r="CE141" i="44"/>
  <c r="CD141" i="44"/>
  <c r="CC141" i="44"/>
  <c r="BU141" i="44"/>
  <c r="BT141" i="44"/>
  <c r="BS141" i="44"/>
  <c r="BN141" i="44"/>
  <c r="BJ141" i="44"/>
  <c r="BI141" i="44"/>
  <c r="BH141" i="44"/>
  <c r="AZ141" i="44"/>
  <c r="AY141" i="44"/>
  <c r="AX141" i="44"/>
  <c r="AS141" i="44"/>
  <c r="AO141" i="44"/>
  <c r="AN141" i="44"/>
  <c r="AM141" i="44"/>
  <c r="AE141" i="44"/>
  <c r="AD141" i="44"/>
  <c r="AC141" i="44"/>
  <c r="X141" i="44"/>
  <c r="T141" i="44"/>
  <c r="S141" i="44"/>
  <c r="R141" i="44"/>
  <c r="J141" i="44"/>
  <c r="I141" i="44"/>
  <c r="H141" i="44"/>
  <c r="E141" i="44"/>
  <c r="CI140" i="44"/>
  <c r="CE140" i="44"/>
  <c r="CD140" i="44"/>
  <c r="CC140" i="44"/>
  <c r="BU140" i="44"/>
  <c r="BT140" i="44"/>
  <c r="BS140" i="44"/>
  <c r="BN140" i="44"/>
  <c r="BJ140" i="44"/>
  <c r="BI140" i="44"/>
  <c r="BH140" i="44"/>
  <c r="AZ140" i="44"/>
  <c r="AY140" i="44"/>
  <c r="AX140" i="44"/>
  <c r="AS140" i="44"/>
  <c r="AO140" i="44"/>
  <c r="AN140" i="44"/>
  <c r="AM140" i="44"/>
  <c r="AE140" i="44"/>
  <c r="AD140" i="44"/>
  <c r="AC140" i="44"/>
  <c r="X140" i="44"/>
  <c r="T140" i="44"/>
  <c r="S140" i="44"/>
  <c r="R140" i="44"/>
  <c r="J140" i="44"/>
  <c r="I140" i="44"/>
  <c r="H140" i="44"/>
  <c r="E140" i="44"/>
  <c r="CI139" i="44"/>
  <c r="CE139" i="44"/>
  <c r="CD139" i="44"/>
  <c r="CC139" i="44"/>
  <c r="BU139" i="44"/>
  <c r="BT139" i="44"/>
  <c r="BS139" i="44"/>
  <c r="BN139" i="44"/>
  <c r="BJ139" i="44"/>
  <c r="BI139" i="44"/>
  <c r="BH139" i="44"/>
  <c r="AZ139" i="44"/>
  <c r="AY139" i="44"/>
  <c r="AX139" i="44"/>
  <c r="AS139" i="44"/>
  <c r="AO139" i="44"/>
  <c r="AN139" i="44"/>
  <c r="AM139" i="44"/>
  <c r="AE139" i="44"/>
  <c r="AD139" i="44"/>
  <c r="AC139" i="44"/>
  <c r="X139" i="44"/>
  <c r="T139" i="44"/>
  <c r="S139" i="44"/>
  <c r="R139" i="44"/>
  <c r="J139" i="44"/>
  <c r="I139" i="44"/>
  <c r="H139" i="44"/>
  <c r="E139" i="44"/>
  <c r="CI138" i="44"/>
  <c r="CE138" i="44"/>
  <c r="CD138" i="44"/>
  <c r="CC138" i="44"/>
  <c r="BU138" i="44"/>
  <c r="BT138" i="44"/>
  <c r="BS138" i="44"/>
  <c r="BN138" i="44"/>
  <c r="BJ138" i="44"/>
  <c r="BI138" i="44"/>
  <c r="BH138" i="44"/>
  <c r="AZ138" i="44"/>
  <c r="AY138" i="44"/>
  <c r="AX138" i="44"/>
  <c r="AS138" i="44"/>
  <c r="AO138" i="44"/>
  <c r="AN138" i="44"/>
  <c r="AM138" i="44"/>
  <c r="AE138" i="44"/>
  <c r="AD138" i="44"/>
  <c r="AC138" i="44"/>
  <c r="X138" i="44"/>
  <c r="T138" i="44"/>
  <c r="S138" i="44"/>
  <c r="R138" i="44"/>
  <c r="J138" i="44"/>
  <c r="I138" i="44"/>
  <c r="H138" i="44"/>
  <c r="E138" i="44"/>
  <c r="CI137" i="44"/>
  <c r="CE137" i="44"/>
  <c r="CD137" i="44"/>
  <c r="CC137" i="44"/>
  <c r="BU137" i="44"/>
  <c r="BT137" i="44"/>
  <c r="BS137" i="44"/>
  <c r="BN137" i="44"/>
  <c r="BJ137" i="44"/>
  <c r="BI137" i="44"/>
  <c r="BH137" i="44"/>
  <c r="AZ137" i="44"/>
  <c r="AY137" i="44"/>
  <c r="AX137" i="44"/>
  <c r="AS137" i="44"/>
  <c r="AO137" i="44"/>
  <c r="AN137" i="44"/>
  <c r="AM137" i="44"/>
  <c r="AE137" i="44"/>
  <c r="AD137" i="44"/>
  <c r="AC137" i="44"/>
  <c r="X137" i="44"/>
  <c r="T137" i="44"/>
  <c r="S137" i="44"/>
  <c r="R137" i="44"/>
  <c r="J137" i="44"/>
  <c r="I137" i="44"/>
  <c r="H137" i="44"/>
  <c r="E137" i="44"/>
  <c r="CI136" i="44"/>
  <c r="CE136" i="44"/>
  <c r="CD136" i="44"/>
  <c r="CC136" i="44"/>
  <c r="BU136" i="44"/>
  <c r="BT136" i="44"/>
  <c r="BS136" i="44"/>
  <c r="BN136" i="44"/>
  <c r="BJ136" i="44"/>
  <c r="BI136" i="44"/>
  <c r="BH136" i="44"/>
  <c r="AZ136" i="44"/>
  <c r="AY136" i="44"/>
  <c r="AX136" i="44"/>
  <c r="AS136" i="44"/>
  <c r="AO136" i="44"/>
  <c r="AN136" i="44"/>
  <c r="AM136" i="44"/>
  <c r="AE136" i="44"/>
  <c r="AD136" i="44"/>
  <c r="AC136" i="44"/>
  <c r="X136" i="44"/>
  <c r="T136" i="44"/>
  <c r="S136" i="44"/>
  <c r="R136" i="44"/>
  <c r="J136" i="44"/>
  <c r="I136" i="44"/>
  <c r="H136" i="44"/>
  <c r="E136" i="44"/>
  <c r="CI135" i="44"/>
  <c r="CE135" i="44"/>
  <c r="CD135" i="44"/>
  <c r="CC135" i="44"/>
  <c r="BU135" i="44"/>
  <c r="BT135" i="44"/>
  <c r="BS135" i="44"/>
  <c r="BN135" i="44"/>
  <c r="BJ135" i="44"/>
  <c r="BI135" i="44"/>
  <c r="BH135" i="44"/>
  <c r="AZ135" i="44"/>
  <c r="AY135" i="44"/>
  <c r="AX135" i="44"/>
  <c r="AS135" i="44"/>
  <c r="AO135" i="44"/>
  <c r="AN135" i="44"/>
  <c r="AM135" i="44"/>
  <c r="AE135" i="44"/>
  <c r="AD135" i="44"/>
  <c r="AC135" i="44"/>
  <c r="X135" i="44"/>
  <c r="T135" i="44"/>
  <c r="S135" i="44"/>
  <c r="R135" i="44"/>
  <c r="J135" i="44"/>
  <c r="I135" i="44"/>
  <c r="H135" i="44"/>
  <c r="E135" i="44"/>
  <c r="CI134" i="44"/>
  <c r="CE134" i="44"/>
  <c r="CD134" i="44"/>
  <c r="CC134" i="44"/>
  <c r="BU134" i="44"/>
  <c r="BT134" i="44"/>
  <c r="BS134" i="44"/>
  <c r="BN134" i="44"/>
  <c r="BJ134" i="44"/>
  <c r="BI134" i="44"/>
  <c r="BH134" i="44"/>
  <c r="AZ134" i="44"/>
  <c r="AY134" i="44"/>
  <c r="AX134" i="44"/>
  <c r="AS134" i="44"/>
  <c r="AO134" i="44"/>
  <c r="AN134" i="44"/>
  <c r="AM134" i="44"/>
  <c r="AE134" i="44"/>
  <c r="AD134" i="44"/>
  <c r="AC134" i="44"/>
  <c r="X134" i="44"/>
  <c r="T134" i="44"/>
  <c r="S134" i="44"/>
  <c r="R134" i="44"/>
  <c r="J134" i="44"/>
  <c r="I134" i="44"/>
  <c r="H134" i="44"/>
  <c r="E134" i="44"/>
  <c r="CI133" i="44"/>
  <c r="CE133" i="44"/>
  <c r="CD133" i="44"/>
  <c r="CC133" i="44"/>
  <c r="BU133" i="44"/>
  <c r="BT133" i="44"/>
  <c r="BS133" i="44"/>
  <c r="BN133" i="44"/>
  <c r="BJ133" i="44"/>
  <c r="BI133" i="44"/>
  <c r="BH133" i="44"/>
  <c r="AZ133" i="44"/>
  <c r="AY133" i="44"/>
  <c r="AX133" i="44"/>
  <c r="AS133" i="44"/>
  <c r="AO133" i="44"/>
  <c r="AN133" i="44"/>
  <c r="AM133" i="44"/>
  <c r="AE133" i="44"/>
  <c r="AD133" i="44"/>
  <c r="AC133" i="44"/>
  <c r="X133" i="44"/>
  <c r="T133" i="44"/>
  <c r="S133" i="44"/>
  <c r="R133" i="44"/>
  <c r="J133" i="44"/>
  <c r="I133" i="44"/>
  <c r="H133" i="44"/>
  <c r="E133" i="44"/>
  <c r="CI132" i="44"/>
  <c r="CE132" i="44"/>
  <c r="CD132" i="44"/>
  <c r="CC132" i="44"/>
  <c r="BU132" i="44"/>
  <c r="BT132" i="44"/>
  <c r="BS132" i="44"/>
  <c r="BN132" i="44"/>
  <c r="BJ132" i="44"/>
  <c r="BI132" i="44"/>
  <c r="BH132" i="44"/>
  <c r="AZ132" i="44"/>
  <c r="AY132" i="44"/>
  <c r="AX132" i="44"/>
  <c r="AS132" i="44"/>
  <c r="AO132" i="44"/>
  <c r="AN132" i="44"/>
  <c r="AM132" i="44"/>
  <c r="AE132" i="44"/>
  <c r="AD132" i="44"/>
  <c r="AC132" i="44"/>
  <c r="X132" i="44"/>
  <c r="T132" i="44"/>
  <c r="S132" i="44"/>
  <c r="R132" i="44"/>
  <c r="J132" i="44"/>
  <c r="I132" i="44"/>
  <c r="H132" i="44"/>
  <c r="E132" i="44"/>
  <c r="CI131" i="44"/>
  <c r="CE131" i="44"/>
  <c r="CD131" i="44"/>
  <c r="CC131" i="44"/>
  <c r="BU131" i="44"/>
  <c r="BT131" i="44"/>
  <c r="BS131" i="44"/>
  <c r="BN131" i="44"/>
  <c r="BJ131" i="44"/>
  <c r="BI131" i="44"/>
  <c r="BH131" i="44"/>
  <c r="AZ131" i="44"/>
  <c r="AY131" i="44"/>
  <c r="AX131" i="44"/>
  <c r="AS131" i="44"/>
  <c r="AO131" i="44"/>
  <c r="AN131" i="44"/>
  <c r="AM131" i="44"/>
  <c r="AE131" i="44"/>
  <c r="AD131" i="44"/>
  <c r="AC131" i="44"/>
  <c r="X131" i="44"/>
  <c r="T131" i="44"/>
  <c r="S131" i="44"/>
  <c r="R131" i="44"/>
  <c r="J131" i="44"/>
  <c r="I131" i="44"/>
  <c r="H131" i="44"/>
  <c r="E131" i="44"/>
  <c r="CI130" i="44"/>
  <c r="CE130" i="44"/>
  <c r="CD130" i="44"/>
  <c r="CC130" i="44"/>
  <c r="BU130" i="44"/>
  <c r="BT130" i="44"/>
  <c r="BS130" i="44"/>
  <c r="BN130" i="44"/>
  <c r="BJ130" i="44"/>
  <c r="BI130" i="44"/>
  <c r="BH130" i="44"/>
  <c r="AZ130" i="44"/>
  <c r="AY130" i="44"/>
  <c r="AX130" i="44"/>
  <c r="AS130" i="44"/>
  <c r="AO130" i="44"/>
  <c r="AN130" i="44"/>
  <c r="AM130" i="44"/>
  <c r="AE130" i="44"/>
  <c r="AD130" i="44"/>
  <c r="AC130" i="44"/>
  <c r="X130" i="44"/>
  <c r="T130" i="44"/>
  <c r="S130" i="44"/>
  <c r="R130" i="44"/>
  <c r="J130" i="44"/>
  <c r="I130" i="44"/>
  <c r="H130" i="44"/>
  <c r="E130" i="44"/>
  <c r="CI129" i="44"/>
  <c r="CE129" i="44"/>
  <c r="CD129" i="44"/>
  <c r="CC129" i="44"/>
  <c r="BU129" i="44"/>
  <c r="BT129" i="44"/>
  <c r="BS129" i="44"/>
  <c r="BN129" i="44"/>
  <c r="BJ129" i="44"/>
  <c r="BI129" i="44"/>
  <c r="BH129" i="44"/>
  <c r="AZ129" i="44"/>
  <c r="AY129" i="44"/>
  <c r="AX129" i="44"/>
  <c r="AS129" i="44"/>
  <c r="AO129" i="44"/>
  <c r="AN129" i="44"/>
  <c r="AM129" i="44"/>
  <c r="AE129" i="44"/>
  <c r="AD129" i="44"/>
  <c r="AC129" i="44"/>
  <c r="X129" i="44"/>
  <c r="T129" i="44"/>
  <c r="S129" i="44"/>
  <c r="R129" i="44"/>
  <c r="J129" i="44"/>
  <c r="I129" i="44"/>
  <c r="H129" i="44"/>
  <c r="E129" i="44"/>
  <c r="CI128" i="44"/>
  <c r="CE128" i="44"/>
  <c r="CD128" i="44"/>
  <c r="CC128" i="44"/>
  <c r="BU128" i="44"/>
  <c r="BT128" i="44"/>
  <c r="BS128" i="44"/>
  <c r="BN128" i="44"/>
  <c r="BJ128" i="44"/>
  <c r="BI128" i="44"/>
  <c r="BH128" i="44"/>
  <c r="AZ128" i="44"/>
  <c r="AY128" i="44"/>
  <c r="AX128" i="44"/>
  <c r="AS128" i="44"/>
  <c r="AO128" i="44"/>
  <c r="AN128" i="44"/>
  <c r="AM128" i="44"/>
  <c r="AE128" i="44"/>
  <c r="AD128" i="44"/>
  <c r="AC128" i="44"/>
  <c r="X128" i="44"/>
  <c r="T128" i="44"/>
  <c r="S128" i="44"/>
  <c r="R128" i="44"/>
  <c r="J128" i="44"/>
  <c r="I128" i="44"/>
  <c r="H128" i="44"/>
  <c r="E128" i="44"/>
  <c r="CI127" i="44"/>
  <c r="CE127" i="44"/>
  <c r="CD127" i="44"/>
  <c r="CC127" i="44"/>
  <c r="BU127" i="44"/>
  <c r="BT127" i="44"/>
  <c r="BS127" i="44"/>
  <c r="BN127" i="44"/>
  <c r="BJ127" i="44"/>
  <c r="BI127" i="44"/>
  <c r="BH127" i="44"/>
  <c r="AZ127" i="44"/>
  <c r="AY127" i="44"/>
  <c r="AX127" i="44"/>
  <c r="AS127" i="44"/>
  <c r="AO127" i="44"/>
  <c r="AN127" i="44"/>
  <c r="AM127" i="44"/>
  <c r="AE127" i="44"/>
  <c r="AD127" i="44"/>
  <c r="AC127" i="44"/>
  <c r="X127" i="44"/>
  <c r="T127" i="44"/>
  <c r="S127" i="44"/>
  <c r="R127" i="44"/>
  <c r="J127" i="44"/>
  <c r="I127" i="44"/>
  <c r="H127" i="44"/>
  <c r="E127" i="44"/>
  <c r="CI126" i="44"/>
  <c r="CE126" i="44"/>
  <c r="CD126" i="44"/>
  <c r="CC126" i="44"/>
  <c r="BU126" i="44"/>
  <c r="BT126" i="44"/>
  <c r="BS126" i="44"/>
  <c r="BN126" i="44"/>
  <c r="BJ126" i="44"/>
  <c r="BI126" i="44"/>
  <c r="BH126" i="44"/>
  <c r="AZ126" i="44"/>
  <c r="AY126" i="44"/>
  <c r="AX126" i="44"/>
  <c r="AS126" i="44"/>
  <c r="AO126" i="44"/>
  <c r="AN126" i="44"/>
  <c r="AM126" i="44"/>
  <c r="AE126" i="44"/>
  <c r="AD126" i="44"/>
  <c r="AC126" i="44"/>
  <c r="X126" i="44"/>
  <c r="T126" i="44"/>
  <c r="S126" i="44"/>
  <c r="R126" i="44"/>
  <c r="J126" i="44"/>
  <c r="I126" i="44"/>
  <c r="H126" i="44"/>
  <c r="E126" i="44"/>
  <c r="CI125" i="44"/>
  <c r="CE125" i="44"/>
  <c r="CD125" i="44"/>
  <c r="CC125" i="44"/>
  <c r="BU125" i="44"/>
  <c r="BT125" i="44"/>
  <c r="BS125" i="44"/>
  <c r="BN125" i="44"/>
  <c r="BJ125" i="44"/>
  <c r="BI125" i="44"/>
  <c r="BH125" i="44"/>
  <c r="AZ125" i="44"/>
  <c r="AY125" i="44"/>
  <c r="AX125" i="44"/>
  <c r="AS125" i="44"/>
  <c r="AO125" i="44"/>
  <c r="AN125" i="44"/>
  <c r="AM125" i="44"/>
  <c r="AE125" i="44"/>
  <c r="AD125" i="44"/>
  <c r="AC125" i="44"/>
  <c r="X125" i="44"/>
  <c r="T125" i="44"/>
  <c r="S125" i="44"/>
  <c r="R125" i="44"/>
  <c r="J125" i="44"/>
  <c r="I125" i="44"/>
  <c r="H125" i="44"/>
  <c r="E125" i="44"/>
  <c r="CI124" i="44"/>
  <c r="CE124" i="44"/>
  <c r="CD124" i="44"/>
  <c r="CC124" i="44"/>
  <c r="BU124" i="44"/>
  <c r="BT124" i="44"/>
  <c r="BS124" i="44"/>
  <c r="BN124" i="44"/>
  <c r="BJ124" i="44"/>
  <c r="BI124" i="44"/>
  <c r="BH124" i="44"/>
  <c r="AZ124" i="44"/>
  <c r="AY124" i="44"/>
  <c r="AX124" i="44"/>
  <c r="AS124" i="44"/>
  <c r="AO124" i="44"/>
  <c r="AN124" i="44"/>
  <c r="AM124" i="44"/>
  <c r="AE124" i="44"/>
  <c r="AD124" i="44"/>
  <c r="AC124" i="44"/>
  <c r="X124" i="44"/>
  <c r="T124" i="44"/>
  <c r="S124" i="44"/>
  <c r="R124" i="44"/>
  <c r="J124" i="44"/>
  <c r="I124" i="44"/>
  <c r="H124" i="44"/>
  <c r="E124" i="44"/>
  <c r="CI123" i="44"/>
  <c r="CE123" i="44"/>
  <c r="CD123" i="44"/>
  <c r="CC123" i="44"/>
  <c r="BU123" i="44"/>
  <c r="BT123" i="44"/>
  <c r="BS123" i="44"/>
  <c r="BN123" i="44"/>
  <c r="BJ123" i="44"/>
  <c r="BI123" i="44"/>
  <c r="BH123" i="44"/>
  <c r="AZ123" i="44"/>
  <c r="AY123" i="44"/>
  <c r="AX123" i="44"/>
  <c r="AS123" i="44"/>
  <c r="AO123" i="44"/>
  <c r="AN123" i="44"/>
  <c r="AM123" i="44"/>
  <c r="AE123" i="44"/>
  <c r="AD123" i="44"/>
  <c r="AC123" i="44"/>
  <c r="X123" i="44"/>
  <c r="T123" i="44"/>
  <c r="S123" i="44"/>
  <c r="R123" i="44"/>
  <c r="J123" i="44"/>
  <c r="I123" i="44"/>
  <c r="H123" i="44"/>
  <c r="E123" i="44"/>
  <c r="CI122" i="44"/>
  <c r="CE122" i="44"/>
  <c r="CD122" i="44"/>
  <c r="CC122" i="44"/>
  <c r="BU122" i="44"/>
  <c r="BT122" i="44"/>
  <c r="BS122" i="44"/>
  <c r="BN122" i="44"/>
  <c r="BJ122" i="44"/>
  <c r="BI122" i="44"/>
  <c r="BH122" i="44"/>
  <c r="AZ122" i="44"/>
  <c r="AY122" i="44"/>
  <c r="AX122" i="44"/>
  <c r="AS122" i="44"/>
  <c r="AO122" i="44"/>
  <c r="AN122" i="44"/>
  <c r="AM122" i="44"/>
  <c r="AE122" i="44"/>
  <c r="AD122" i="44"/>
  <c r="AC122" i="44"/>
  <c r="X122" i="44"/>
  <c r="T122" i="44"/>
  <c r="S122" i="44"/>
  <c r="R122" i="44"/>
  <c r="J122" i="44"/>
  <c r="I122" i="44"/>
  <c r="H122" i="44"/>
  <c r="E122" i="44"/>
  <c r="CI121" i="44"/>
  <c r="CE121" i="44"/>
  <c r="CD121" i="44"/>
  <c r="CC121" i="44"/>
  <c r="BU121" i="44"/>
  <c r="BT121" i="44"/>
  <c r="BS121" i="44"/>
  <c r="BN121" i="44"/>
  <c r="BJ121" i="44"/>
  <c r="BI121" i="44"/>
  <c r="BH121" i="44"/>
  <c r="AZ121" i="44"/>
  <c r="AY121" i="44"/>
  <c r="AX121" i="44"/>
  <c r="AS121" i="44"/>
  <c r="AO121" i="44"/>
  <c r="AN121" i="44"/>
  <c r="AM121" i="44"/>
  <c r="AE121" i="44"/>
  <c r="AD121" i="44"/>
  <c r="AC121" i="44"/>
  <c r="X121" i="44"/>
  <c r="T121" i="44"/>
  <c r="S121" i="44"/>
  <c r="R121" i="44"/>
  <c r="J121" i="44"/>
  <c r="I121" i="44"/>
  <c r="H121" i="44"/>
  <c r="E121" i="44"/>
  <c r="CI120" i="44"/>
  <c r="CE120" i="44"/>
  <c r="CD120" i="44"/>
  <c r="CC120" i="44"/>
  <c r="BU120" i="44"/>
  <c r="BT120" i="44"/>
  <c r="BS120" i="44"/>
  <c r="BN120" i="44"/>
  <c r="BJ120" i="44"/>
  <c r="BI120" i="44"/>
  <c r="BH120" i="44"/>
  <c r="AZ120" i="44"/>
  <c r="AY120" i="44"/>
  <c r="AX120" i="44"/>
  <c r="AS120" i="44"/>
  <c r="AO120" i="44"/>
  <c r="AN120" i="44"/>
  <c r="AM120" i="44"/>
  <c r="AE120" i="44"/>
  <c r="AD120" i="44"/>
  <c r="AC120" i="44"/>
  <c r="X120" i="44"/>
  <c r="T120" i="44"/>
  <c r="S120" i="44"/>
  <c r="R120" i="44"/>
  <c r="J120" i="44"/>
  <c r="I120" i="44"/>
  <c r="H120" i="44"/>
  <c r="E120" i="44"/>
  <c r="CI119" i="44"/>
  <c r="CE119" i="44"/>
  <c r="CD119" i="44"/>
  <c r="CC119" i="44"/>
  <c r="BU119" i="44"/>
  <c r="BT119" i="44"/>
  <c r="BS119" i="44"/>
  <c r="BN119" i="44"/>
  <c r="BJ119" i="44"/>
  <c r="BI119" i="44"/>
  <c r="BH119" i="44"/>
  <c r="AZ119" i="44"/>
  <c r="AY119" i="44"/>
  <c r="AX119" i="44"/>
  <c r="AS119" i="44"/>
  <c r="AO119" i="44"/>
  <c r="AN119" i="44"/>
  <c r="AM119" i="44"/>
  <c r="AE119" i="44"/>
  <c r="AD119" i="44"/>
  <c r="AC119" i="44"/>
  <c r="X119" i="44"/>
  <c r="T119" i="44"/>
  <c r="S119" i="44"/>
  <c r="R119" i="44"/>
  <c r="J119" i="44"/>
  <c r="I119" i="44"/>
  <c r="H119" i="44"/>
  <c r="E119" i="44"/>
  <c r="CI118" i="44"/>
  <c r="CE118" i="44"/>
  <c r="CD118" i="44"/>
  <c r="CC118" i="44"/>
  <c r="BU118" i="44"/>
  <c r="BT118" i="44"/>
  <c r="BS118" i="44"/>
  <c r="BN118" i="44"/>
  <c r="BJ118" i="44"/>
  <c r="BI118" i="44"/>
  <c r="BH118" i="44"/>
  <c r="AZ118" i="44"/>
  <c r="AY118" i="44"/>
  <c r="AX118" i="44"/>
  <c r="AS118" i="44"/>
  <c r="AO118" i="44"/>
  <c r="AN118" i="44"/>
  <c r="AM118" i="44"/>
  <c r="AE118" i="44"/>
  <c r="AD118" i="44"/>
  <c r="AC118" i="44"/>
  <c r="X118" i="44"/>
  <c r="T118" i="44"/>
  <c r="S118" i="44"/>
  <c r="R118" i="44"/>
  <c r="J118" i="44"/>
  <c r="I118" i="44"/>
  <c r="H118" i="44"/>
  <c r="E118" i="44"/>
  <c r="CI117" i="44"/>
  <c r="CE117" i="44"/>
  <c r="CD117" i="44"/>
  <c r="CC117" i="44"/>
  <c r="BU117" i="44"/>
  <c r="BT117" i="44"/>
  <c r="BS117" i="44"/>
  <c r="BN117" i="44"/>
  <c r="BJ117" i="44"/>
  <c r="BI117" i="44"/>
  <c r="BH117" i="44"/>
  <c r="AZ117" i="44"/>
  <c r="AY117" i="44"/>
  <c r="AX117" i="44"/>
  <c r="AS117" i="44"/>
  <c r="AO117" i="44"/>
  <c r="AN117" i="44"/>
  <c r="AM117" i="44"/>
  <c r="AE117" i="44"/>
  <c r="AD117" i="44"/>
  <c r="AC117" i="44"/>
  <c r="X117" i="44"/>
  <c r="T117" i="44"/>
  <c r="S117" i="44"/>
  <c r="R117" i="44"/>
  <c r="J117" i="44"/>
  <c r="I117" i="44"/>
  <c r="H117" i="44"/>
  <c r="E117" i="44"/>
  <c r="CI116" i="44"/>
  <c r="CE116" i="44"/>
  <c r="CD116" i="44"/>
  <c r="CC116" i="44"/>
  <c r="BU116" i="44"/>
  <c r="BT116" i="44"/>
  <c r="BS116" i="44"/>
  <c r="BN116" i="44"/>
  <c r="BJ116" i="44"/>
  <c r="BI116" i="44"/>
  <c r="BH116" i="44"/>
  <c r="AZ116" i="44"/>
  <c r="AY116" i="44"/>
  <c r="AX116" i="44"/>
  <c r="AS116" i="44"/>
  <c r="AO116" i="44"/>
  <c r="AN116" i="44"/>
  <c r="AM116" i="44"/>
  <c r="AE116" i="44"/>
  <c r="AD116" i="44"/>
  <c r="AC116" i="44"/>
  <c r="X116" i="44"/>
  <c r="T116" i="44"/>
  <c r="S116" i="44"/>
  <c r="R116" i="44"/>
  <c r="J116" i="44"/>
  <c r="I116" i="44"/>
  <c r="H116" i="44"/>
  <c r="E116" i="44"/>
  <c r="CI115" i="44"/>
  <c r="CE115" i="44"/>
  <c r="CD115" i="44"/>
  <c r="CC115" i="44"/>
  <c r="BU115" i="44"/>
  <c r="BT115" i="44"/>
  <c r="BS115" i="44"/>
  <c r="BN115" i="44"/>
  <c r="BJ115" i="44"/>
  <c r="BI115" i="44"/>
  <c r="BH115" i="44"/>
  <c r="AZ115" i="44"/>
  <c r="AY115" i="44"/>
  <c r="AX115" i="44"/>
  <c r="AS115" i="44"/>
  <c r="AO115" i="44"/>
  <c r="AN115" i="44"/>
  <c r="AM115" i="44"/>
  <c r="AE115" i="44"/>
  <c r="AD115" i="44"/>
  <c r="AC115" i="44"/>
  <c r="X115" i="44"/>
  <c r="T115" i="44"/>
  <c r="S115" i="44"/>
  <c r="R115" i="44"/>
  <c r="J115" i="44"/>
  <c r="I115" i="44"/>
  <c r="H115" i="44"/>
  <c r="E115" i="44"/>
  <c r="CI114" i="44"/>
  <c r="CE114" i="44"/>
  <c r="CD114" i="44"/>
  <c r="CC114" i="44"/>
  <c r="BU114" i="44"/>
  <c r="BT114" i="44"/>
  <c r="BS114" i="44"/>
  <c r="BN114" i="44"/>
  <c r="BJ114" i="44"/>
  <c r="BI114" i="44"/>
  <c r="BH114" i="44"/>
  <c r="AZ114" i="44"/>
  <c r="AY114" i="44"/>
  <c r="AX114" i="44"/>
  <c r="AS114" i="44"/>
  <c r="AO114" i="44"/>
  <c r="AN114" i="44"/>
  <c r="AM114" i="44"/>
  <c r="AE114" i="44"/>
  <c r="AD114" i="44"/>
  <c r="AC114" i="44"/>
  <c r="X114" i="44"/>
  <c r="T114" i="44"/>
  <c r="S114" i="44"/>
  <c r="R114" i="44"/>
  <c r="J114" i="44"/>
  <c r="I114" i="44"/>
  <c r="H114" i="44"/>
  <c r="E114" i="44"/>
  <c r="CI113" i="44"/>
  <c r="CE113" i="44"/>
  <c r="CD113" i="44"/>
  <c r="CC113" i="44"/>
  <c r="BU113" i="44"/>
  <c r="BT113" i="44"/>
  <c r="BS113" i="44"/>
  <c r="BN113" i="44"/>
  <c r="BJ113" i="44"/>
  <c r="BI113" i="44"/>
  <c r="BH113" i="44"/>
  <c r="AZ113" i="44"/>
  <c r="AY113" i="44"/>
  <c r="AX113" i="44"/>
  <c r="AS113" i="44"/>
  <c r="AO113" i="44"/>
  <c r="AN113" i="44"/>
  <c r="AM113" i="44"/>
  <c r="AE113" i="44"/>
  <c r="AD113" i="44"/>
  <c r="AC113" i="44"/>
  <c r="X113" i="44"/>
  <c r="T113" i="44"/>
  <c r="S113" i="44"/>
  <c r="R113" i="44"/>
  <c r="J113" i="44"/>
  <c r="I113" i="44"/>
  <c r="H113" i="44"/>
  <c r="E113" i="44"/>
  <c r="CI112" i="44"/>
  <c r="CE112" i="44"/>
  <c r="CD112" i="44"/>
  <c r="CC112" i="44"/>
  <c r="BU112" i="44"/>
  <c r="BT112" i="44"/>
  <c r="BS112" i="44"/>
  <c r="BN112" i="44"/>
  <c r="BJ112" i="44"/>
  <c r="BI112" i="44"/>
  <c r="BH112" i="44"/>
  <c r="AZ112" i="44"/>
  <c r="AY112" i="44"/>
  <c r="AX112" i="44"/>
  <c r="AS112" i="44"/>
  <c r="AO112" i="44"/>
  <c r="AN112" i="44"/>
  <c r="AM112" i="44"/>
  <c r="AE112" i="44"/>
  <c r="AD112" i="44"/>
  <c r="AC112" i="44"/>
  <c r="X112" i="44"/>
  <c r="T112" i="44"/>
  <c r="S112" i="44"/>
  <c r="R112" i="44"/>
  <c r="J112" i="44"/>
  <c r="I112" i="44"/>
  <c r="H112" i="44"/>
  <c r="E112" i="44"/>
  <c r="CI111" i="44"/>
  <c r="CE111" i="44"/>
  <c r="CD111" i="44"/>
  <c r="CC111" i="44"/>
  <c r="BU111" i="44"/>
  <c r="BT111" i="44"/>
  <c r="BS111" i="44"/>
  <c r="BN111" i="44"/>
  <c r="BJ111" i="44"/>
  <c r="BI111" i="44"/>
  <c r="BH111" i="44"/>
  <c r="AZ111" i="44"/>
  <c r="AY111" i="44"/>
  <c r="AX111" i="44"/>
  <c r="AS111" i="44"/>
  <c r="AO111" i="44"/>
  <c r="AN111" i="44"/>
  <c r="AM111" i="44"/>
  <c r="AE111" i="44"/>
  <c r="AD111" i="44"/>
  <c r="AC111" i="44"/>
  <c r="X111" i="44"/>
  <c r="T111" i="44"/>
  <c r="S111" i="44"/>
  <c r="R111" i="44"/>
  <c r="J111" i="44"/>
  <c r="I111" i="44"/>
  <c r="H111" i="44"/>
  <c r="E111" i="44"/>
  <c r="CI110" i="44"/>
  <c r="CE110" i="44"/>
  <c r="CD110" i="44"/>
  <c r="CC110" i="44"/>
  <c r="BU110" i="44"/>
  <c r="BT110" i="44"/>
  <c r="BS110" i="44"/>
  <c r="BN110" i="44"/>
  <c r="BJ110" i="44"/>
  <c r="BI110" i="44"/>
  <c r="BH110" i="44"/>
  <c r="AZ110" i="44"/>
  <c r="AY110" i="44"/>
  <c r="AX110" i="44"/>
  <c r="AS110" i="44"/>
  <c r="AO110" i="44"/>
  <c r="AN110" i="44"/>
  <c r="AM110" i="44"/>
  <c r="AE110" i="44"/>
  <c r="AD110" i="44"/>
  <c r="AC110" i="44"/>
  <c r="X110" i="44"/>
  <c r="T110" i="44"/>
  <c r="S110" i="44"/>
  <c r="R110" i="44"/>
  <c r="J110" i="44"/>
  <c r="I110" i="44"/>
  <c r="H110" i="44"/>
  <c r="E110" i="44"/>
  <c r="CI109" i="44"/>
  <c r="CE109" i="44"/>
  <c r="CD109" i="44"/>
  <c r="CC109" i="44"/>
  <c r="BU109" i="44"/>
  <c r="BT109" i="44"/>
  <c r="BS109" i="44"/>
  <c r="BN109" i="44"/>
  <c r="BJ109" i="44"/>
  <c r="BI109" i="44"/>
  <c r="BH109" i="44"/>
  <c r="AZ109" i="44"/>
  <c r="AY109" i="44"/>
  <c r="AX109" i="44"/>
  <c r="AS109" i="44"/>
  <c r="AO109" i="44"/>
  <c r="AN109" i="44"/>
  <c r="AM109" i="44"/>
  <c r="AE109" i="44"/>
  <c r="AD109" i="44"/>
  <c r="AC109" i="44"/>
  <c r="X109" i="44"/>
  <c r="T109" i="44"/>
  <c r="S109" i="44"/>
  <c r="R109" i="44"/>
  <c r="J109" i="44"/>
  <c r="I109" i="44"/>
  <c r="H109" i="44"/>
  <c r="E109" i="44"/>
  <c r="CI108" i="44"/>
  <c r="CE108" i="44"/>
  <c r="CD108" i="44"/>
  <c r="CC108" i="44"/>
  <c r="BU108" i="44"/>
  <c r="BT108" i="44"/>
  <c r="BS108" i="44"/>
  <c r="BN108" i="44"/>
  <c r="BJ108" i="44"/>
  <c r="BI108" i="44"/>
  <c r="BH108" i="44"/>
  <c r="AZ108" i="44"/>
  <c r="AY108" i="44"/>
  <c r="AX108" i="44"/>
  <c r="AS108" i="44"/>
  <c r="AO108" i="44"/>
  <c r="AN108" i="44"/>
  <c r="AM108" i="44"/>
  <c r="AE108" i="44"/>
  <c r="AD108" i="44"/>
  <c r="AC108" i="44"/>
  <c r="X108" i="44"/>
  <c r="T108" i="44"/>
  <c r="S108" i="44"/>
  <c r="R108" i="44"/>
  <c r="J108" i="44"/>
  <c r="I108" i="44"/>
  <c r="H108" i="44"/>
  <c r="E108" i="44"/>
  <c r="CI107" i="44"/>
  <c r="CE107" i="44"/>
  <c r="CD107" i="44"/>
  <c r="CC107" i="44"/>
  <c r="BU107" i="44"/>
  <c r="BT107" i="44"/>
  <c r="BS107" i="44"/>
  <c r="BN107" i="44"/>
  <c r="BJ107" i="44"/>
  <c r="BI107" i="44"/>
  <c r="BH107" i="44"/>
  <c r="AZ107" i="44"/>
  <c r="AY107" i="44"/>
  <c r="AX107" i="44"/>
  <c r="AS107" i="44"/>
  <c r="AO107" i="44"/>
  <c r="AN107" i="44"/>
  <c r="AM107" i="44"/>
  <c r="AE107" i="44"/>
  <c r="AD107" i="44"/>
  <c r="AC107" i="44"/>
  <c r="X107" i="44"/>
  <c r="T107" i="44"/>
  <c r="S107" i="44"/>
  <c r="R107" i="44"/>
  <c r="J107" i="44"/>
  <c r="I107" i="44"/>
  <c r="H107" i="44"/>
  <c r="E107" i="44"/>
  <c r="CI106" i="44"/>
  <c r="CE106" i="44"/>
  <c r="CD106" i="44"/>
  <c r="CC106" i="44"/>
  <c r="BU106" i="44"/>
  <c r="BT106" i="44"/>
  <c r="BS106" i="44"/>
  <c r="BN106" i="44"/>
  <c r="BJ106" i="44"/>
  <c r="BI106" i="44"/>
  <c r="BH106" i="44"/>
  <c r="AZ106" i="44"/>
  <c r="AY106" i="44"/>
  <c r="AX106" i="44"/>
  <c r="AS106" i="44"/>
  <c r="AO106" i="44"/>
  <c r="AN106" i="44"/>
  <c r="AM106" i="44"/>
  <c r="AE106" i="44"/>
  <c r="AD106" i="44"/>
  <c r="AC106" i="44"/>
  <c r="X106" i="44"/>
  <c r="T106" i="44"/>
  <c r="S106" i="44"/>
  <c r="R106" i="44"/>
  <c r="J106" i="44"/>
  <c r="I106" i="44"/>
  <c r="H106" i="44"/>
  <c r="E106" i="44"/>
  <c r="CI105" i="44"/>
  <c r="CE105" i="44"/>
  <c r="CD105" i="44"/>
  <c r="CC105" i="44"/>
  <c r="BU105" i="44"/>
  <c r="BT105" i="44"/>
  <c r="BS105" i="44"/>
  <c r="BN105" i="44"/>
  <c r="BJ105" i="44"/>
  <c r="BI105" i="44"/>
  <c r="BH105" i="44"/>
  <c r="AZ105" i="44"/>
  <c r="AY105" i="44"/>
  <c r="AX105" i="44"/>
  <c r="AS105" i="44"/>
  <c r="AO105" i="44"/>
  <c r="AN105" i="44"/>
  <c r="AM105" i="44"/>
  <c r="AE105" i="44"/>
  <c r="AD105" i="44"/>
  <c r="AC105" i="44"/>
  <c r="X105" i="44"/>
  <c r="T105" i="44"/>
  <c r="S105" i="44"/>
  <c r="R105" i="44"/>
  <c r="J105" i="44"/>
  <c r="I105" i="44"/>
  <c r="H105" i="44"/>
  <c r="E105" i="44"/>
  <c r="CI104" i="44"/>
  <c r="CE104" i="44"/>
  <c r="CD104" i="44"/>
  <c r="CC104" i="44"/>
  <c r="BU104" i="44"/>
  <c r="BT104" i="44"/>
  <c r="BS104" i="44"/>
  <c r="BN104" i="44"/>
  <c r="BJ104" i="44"/>
  <c r="BI104" i="44"/>
  <c r="BH104" i="44"/>
  <c r="AZ104" i="44"/>
  <c r="AY104" i="44"/>
  <c r="AX104" i="44"/>
  <c r="AS104" i="44"/>
  <c r="AO104" i="44"/>
  <c r="AN104" i="44"/>
  <c r="AM104" i="44"/>
  <c r="AE104" i="44"/>
  <c r="AD104" i="44"/>
  <c r="AC104" i="44"/>
  <c r="X104" i="44"/>
  <c r="T104" i="44"/>
  <c r="S104" i="44"/>
  <c r="R104" i="44"/>
  <c r="J104" i="44"/>
  <c r="I104" i="44"/>
  <c r="H104" i="44"/>
  <c r="E104" i="44"/>
  <c r="CI103" i="44"/>
  <c r="CE103" i="44"/>
  <c r="CD103" i="44"/>
  <c r="CC103" i="44"/>
  <c r="BU103" i="44"/>
  <c r="BT103" i="44"/>
  <c r="BS103" i="44"/>
  <c r="BN103" i="44"/>
  <c r="BJ103" i="44"/>
  <c r="BI103" i="44"/>
  <c r="BH103" i="44"/>
  <c r="AZ103" i="44"/>
  <c r="AY103" i="44"/>
  <c r="AX103" i="44"/>
  <c r="AS103" i="44"/>
  <c r="AO103" i="44"/>
  <c r="AN103" i="44"/>
  <c r="AM103" i="44"/>
  <c r="AE103" i="44"/>
  <c r="AD103" i="44"/>
  <c r="AC103" i="44"/>
  <c r="X103" i="44"/>
  <c r="T103" i="44"/>
  <c r="S103" i="44"/>
  <c r="R103" i="44"/>
  <c r="J103" i="44"/>
  <c r="I103" i="44"/>
  <c r="H103" i="44"/>
  <c r="E103" i="44"/>
  <c r="CI102" i="44"/>
  <c r="CE102" i="44"/>
  <c r="CD102" i="44"/>
  <c r="CC102" i="44"/>
  <c r="BU102" i="44"/>
  <c r="BT102" i="44"/>
  <c r="BS102" i="44"/>
  <c r="BN102" i="44"/>
  <c r="BJ102" i="44"/>
  <c r="BI102" i="44"/>
  <c r="BH102" i="44"/>
  <c r="AZ102" i="44"/>
  <c r="AY102" i="44"/>
  <c r="AX102" i="44"/>
  <c r="AS102" i="44"/>
  <c r="AO102" i="44"/>
  <c r="AN102" i="44"/>
  <c r="AM102" i="44"/>
  <c r="AE102" i="44"/>
  <c r="AD102" i="44"/>
  <c r="AC102" i="44"/>
  <c r="X102" i="44"/>
  <c r="T102" i="44"/>
  <c r="S102" i="44"/>
  <c r="R102" i="44"/>
  <c r="J102" i="44"/>
  <c r="I102" i="44"/>
  <c r="H102" i="44"/>
  <c r="E102" i="44"/>
  <c r="CI101" i="44"/>
  <c r="CE101" i="44"/>
  <c r="CD101" i="44"/>
  <c r="CC101" i="44"/>
  <c r="BU101" i="44"/>
  <c r="BT101" i="44"/>
  <c r="BS101" i="44"/>
  <c r="BN101" i="44"/>
  <c r="BJ101" i="44"/>
  <c r="BI101" i="44"/>
  <c r="BH101" i="44"/>
  <c r="AZ101" i="44"/>
  <c r="AY101" i="44"/>
  <c r="AX101" i="44"/>
  <c r="AS101" i="44"/>
  <c r="AO101" i="44"/>
  <c r="AN101" i="44"/>
  <c r="AM101" i="44"/>
  <c r="AE101" i="44"/>
  <c r="AD101" i="44"/>
  <c r="AC101" i="44"/>
  <c r="X101" i="44"/>
  <c r="T101" i="44"/>
  <c r="S101" i="44"/>
  <c r="R101" i="44"/>
  <c r="J101" i="44"/>
  <c r="I101" i="44"/>
  <c r="H101" i="44"/>
  <c r="E101" i="44"/>
  <c r="CI100" i="44"/>
  <c r="CE100" i="44"/>
  <c r="CD100" i="44"/>
  <c r="CC100" i="44"/>
  <c r="BU100" i="44"/>
  <c r="BT100" i="44"/>
  <c r="BS100" i="44"/>
  <c r="BN100" i="44"/>
  <c r="BJ100" i="44"/>
  <c r="BI100" i="44"/>
  <c r="BH100" i="44"/>
  <c r="AZ100" i="44"/>
  <c r="AY100" i="44"/>
  <c r="AX100" i="44"/>
  <c r="AS100" i="44"/>
  <c r="AO100" i="44"/>
  <c r="AN100" i="44"/>
  <c r="AM100" i="44"/>
  <c r="AE100" i="44"/>
  <c r="AD100" i="44"/>
  <c r="AC100" i="44"/>
  <c r="X100" i="44"/>
  <c r="T100" i="44"/>
  <c r="S100" i="44"/>
  <c r="R100" i="44"/>
  <c r="J100" i="44"/>
  <c r="I100" i="44"/>
  <c r="H100" i="44"/>
  <c r="E100" i="44"/>
  <c r="CI99" i="44"/>
  <c r="CE99" i="44"/>
  <c r="CD99" i="44"/>
  <c r="CC99" i="44"/>
  <c r="BU99" i="44"/>
  <c r="BT99" i="44"/>
  <c r="BS99" i="44"/>
  <c r="BN99" i="44"/>
  <c r="BJ99" i="44"/>
  <c r="BI99" i="44"/>
  <c r="BH99" i="44"/>
  <c r="AZ99" i="44"/>
  <c r="AY99" i="44"/>
  <c r="AX99" i="44"/>
  <c r="AS99" i="44"/>
  <c r="AO99" i="44"/>
  <c r="AN99" i="44"/>
  <c r="AM99" i="44"/>
  <c r="AE99" i="44"/>
  <c r="AD99" i="44"/>
  <c r="AC99" i="44"/>
  <c r="X99" i="44"/>
  <c r="T99" i="44"/>
  <c r="S99" i="44"/>
  <c r="R99" i="44"/>
  <c r="J99" i="44"/>
  <c r="I99" i="44"/>
  <c r="H99" i="44"/>
  <c r="E99" i="44"/>
  <c r="CI98" i="44"/>
  <c r="CE98" i="44"/>
  <c r="CD98" i="44"/>
  <c r="CC98" i="44"/>
  <c r="BU98" i="44"/>
  <c r="BT98" i="44"/>
  <c r="BS98" i="44"/>
  <c r="BN98" i="44"/>
  <c r="BJ98" i="44"/>
  <c r="BI98" i="44"/>
  <c r="BH98" i="44"/>
  <c r="AZ98" i="44"/>
  <c r="AY98" i="44"/>
  <c r="AX98" i="44"/>
  <c r="AS98" i="44"/>
  <c r="AO98" i="44"/>
  <c r="AN98" i="44"/>
  <c r="AM98" i="44"/>
  <c r="AE98" i="44"/>
  <c r="AD98" i="44"/>
  <c r="AC98" i="44"/>
  <c r="X98" i="44"/>
  <c r="T98" i="44"/>
  <c r="S98" i="44"/>
  <c r="R98" i="44"/>
  <c r="J98" i="44"/>
  <c r="I98" i="44"/>
  <c r="H98" i="44"/>
  <c r="E98" i="44"/>
  <c r="CI97" i="44"/>
  <c r="CE97" i="44"/>
  <c r="CD97" i="44"/>
  <c r="CC97" i="44"/>
  <c r="BU97" i="44"/>
  <c r="BT97" i="44"/>
  <c r="BS97" i="44"/>
  <c r="BN97" i="44"/>
  <c r="BJ97" i="44"/>
  <c r="BI97" i="44"/>
  <c r="BH97" i="44"/>
  <c r="AZ97" i="44"/>
  <c r="AY97" i="44"/>
  <c r="AX97" i="44"/>
  <c r="AS97" i="44"/>
  <c r="AO97" i="44"/>
  <c r="AN97" i="44"/>
  <c r="AM97" i="44"/>
  <c r="AE97" i="44"/>
  <c r="AD97" i="44"/>
  <c r="AC97" i="44"/>
  <c r="X97" i="44"/>
  <c r="T97" i="44"/>
  <c r="S97" i="44"/>
  <c r="R97" i="44"/>
  <c r="J97" i="44"/>
  <c r="I97" i="44"/>
  <c r="H97" i="44"/>
  <c r="E97" i="44"/>
  <c r="CI96" i="44"/>
  <c r="CE96" i="44"/>
  <c r="CD96" i="44"/>
  <c r="CC96" i="44"/>
  <c r="BU96" i="44"/>
  <c r="BT96" i="44"/>
  <c r="BS96" i="44"/>
  <c r="BN96" i="44"/>
  <c r="BJ96" i="44"/>
  <c r="BI96" i="44"/>
  <c r="BH96" i="44"/>
  <c r="AZ96" i="44"/>
  <c r="AY96" i="44"/>
  <c r="AX96" i="44"/>
  <c r="AS96" i="44"/>
  <c r="AO96" i="44"/>
  <c r="AN96" i="44"/>
  <c r="AM96" i="44"/>
  <c r="AE96" i="44"/>
  <c r="AD96" i="44"/>
  <c r="AC96" i="44"/>
  <c r="X96" i="44"/>
  <c r="T96" i="44"/>
  <c r="S96" i="44"/>
  <c r="R96" i="44"/>
  <c r="J96" i="44"/>
  <c r="I96" i="44"/>
  <c r="H96" i="44"/>
  <c r="E96" i="44"/>
  <c r="CI95" i="44"/>
  <c r="CE95" i="44"/>
  <c r="CD95" i="44"/>
  <c r="CC95" i="44"/>
  <c r="BU95" i="44"/>
  <c r="BT95" i="44"/>
  <c r="BS95" i="44"/>
  <c r="BN95" i="44"/>
  <c r="BJ95" i="44"/>
  <c r="BI95" i="44"/>
  <c r="BH95" i="44"/>
  <c r="AZ95" i="44"/>
  <c r="AY95" i="44"/>
  <c r="AX95" i="44"/>
  <c r="AS95" i="44"/>
  <c r="AO95" i="44"/>
  <c r="AN95" i="44"/>
  <c r="AM95" i="44"/>
  <c r="AE95" i="44"/>
  <c r="AD95" i="44"/>
  <c r="AC95" i="44"/>
  <c r="X95" i="44"/>
  <c r="T95" i="44"/>
  <c r="S95" i="44"/>
  <c r="R95" i="44"/>
  <c r="J95" i="44"/>
  <c r="I95" i="44"/>
  <c r="H95" i="44"/>
  <c r="E95" i="44"/>
  <c r="CI94" i="44"/>
  <c r="CE94" i="44"/>
  <c r="CD94" i="44"/>
  <c r="CC94" i="44"/>
  <c r="BU94" i="44"/>
  <c r="BT94" i="44"/>
  <c r="BS94" i="44"/>
  <c r="BN94" i="44"/>
  <c r="BJ94" i="44"/>
  <c r="BI94" i="44"/>
  <c r="BH94" i="44"/>
  <c r="AZ94" i="44"/>
  <c r="AY94" i="44"/>
  <c r="AX94" i="44"/>
  <c r="AS94" i="44"/>
  <c r="AO94" i="44"/>
  <c r="AN94" i="44"/>
  <c r="AM94" i="44"/>
  <c r="AE94" i="44"/>
  <c r="AD94" i="44"/>
  <c r="AC94" i="44"/>
  <c r="X94" i="44"/>
  <c r="T94" i="44"/>
  <c r="S94" i="44"/>
  <c r="R94" i="44"/>
  <c r="J94" i="44"/>
  <c r="I94" i="44"/>
  <c r="H94" i="44"/>
  <c r="E94" i="44"/>
  <c r="CI93" i="44"/>
  <c r="CE93" i="44"/>
  <c r="CD93" i="44"/>
  <c r="CC93" i="44"/>
  <c r="BU93" i="44"/>
  <c r="BT93" i="44"/>
  <c r="BS93" i="44"/>
  <c r="BN93" i="44"/>
  <c r="BJ93" i="44"/>
  <c r="BI93" i="44"/>
  <c r="BH93" i="44"/>
  <c r="AZ93" i="44"/>
  <c r="AY93" i="44"/>
  <c r="AX93" i="44"/>
  <c r="AS93" i="44"/>
  <c r="AO93" i="44"/>
  <c r="AN93" i="44"/>
  <c r="AM93" i="44"/>
  <c r="AE93" i="44"/>
  <c r="AD93" i="44"/>
  <c r="AC93" i="44"/>
  <c r="X93" i="44"/>
  <c r="T93" i="44"/>
  <c r="S93" i="44"/>
  <c r="R93" i="44"/>
  <c r="J93" i="44"/>
  <c r="I93" i="44"/>
  <c r="H93" i="44"/>
  <c r="E93" i="44"/>
  <c r="CI92" i="44"/>
  <c r="CE92" i="44"/>
  <c r="CD92" i="44"/>
  <c r="CC92" i="44"/>
  <c r="BU92" i="44"/>
  <c r="BT92" i="44"/>
  <c r="BS92" i="44"/>
  <c r="BN92" i="44"/>
  <c r="BJ92" i="44"/>
  <c r="BI92" i="44"/>
  <c r="BH92" i="44"/>
  <c r="AZ92" i="44"/>
  <c r="AY92" i="44"/>
  <c r="AX92" i="44"/>
  <c r="AS92" i="44"/>
  <c r="AO92" i="44"/>
  <c r="AN92" i="44"/>
  <c r="AM92" i="44"/>
  <c r="AE92" i="44"/>
  <c r="AD92" i="44"/>
  <c r="AC92" i="44"/>
  <c r="X92" i="44"/>
  <c r="T92" i="44"/>
  <c r="S92" i="44"/>
  <c r="R92" i="44"/>
  <c r="J92" i="44"/>
  <c r="I92" i="44"/>
  <c r="H92" i="44"/>
  <c r="E92" i="44"/>
  <c r="CI91" i="44"/>
  <c r="CE91" i="44"/>
  <c r="CD91" i="44"/>
  <c r="CC91" i="44"/>
  <c r="BU91" i="44"/>
  <c r="BT91" i="44"/>
  <c r="BS91" i="44"/>
  <c r="BN91" i="44"/>
  <c r="BJ91" i="44"/>
  <c r="BI91" i="44"/>
  <c r="BH91" i="44"/>
  <c r="AZ91" i="44"/>
  <c r="AY91" i="44"/>
  <c r="AX91" i="44"/>
  <c r="AS91" i="44"/>
  <c r="AO91" i="44"/>
  <c r="AN91" i="44"/>
  <c r="AM91" i="44"/>
  <c r="AE91" i="44"/>
  <c r="AD91" i="44"/>
  <c r="AC91" i="44"/>
  <c r="X91" i="44"/>
  <c r="T91" i="44"/>
  <c r="S91" i="44"/>
  <c r="R91" i="44"/>
  <c r="J91" i="44"/>
  <c r="I91" i="44"/>
  <c r="H91" i="44"/>
  <c r="E91" i="44"/>
  <c r="CI90" i="44"/>
  <c r="CE90" i="44"/>
  <c r="CD90" i="44"/>
  <c r="CC90" i="44"/>
  <c r="BU90" i="44"/>
  <c r="BT90" i="44"/>
  <c r="BS90" i="44"/>
  <c r="BN90" i="44"/>
  <c r="BJ90" i="44"/>
  <c r="BI90" i="44"/>
  <c r="BH90" i="44"/>
  <c r="AZ90" i="44"/>
  <c r="AY90" i="44"/>
  <c r="AX90" i="44"/>
  <c r="AS90" i="44"/>
  <c r="AO90" i="44"/>
  <c r="AN90" i="44"/>
  <c r="AM90" i="44"/>
  <c r="AE90" i="44"/>
  <c r="AD90" i="44"/>
  <c r="AC90" i="44"/>
  <c r="X90" i="44"/>
  <c r="T90" i="44"/>
  <c r="S90" i="44"/>
  <c r="R90" i="44"/>
  <c r="J90" i="44"/>
  <c r="I90" i="44"/>
  <c r="H90" i="44"/>
  <c r="E90" i="44"/>
  <c r="CI89" i="44"/>
  <c r="CE89" i="44"/>
  <c r="CD89" i="44"/>
  <c r="CC89" i="44"/>
  <c r="BU89" i="44"/>
  <c r="BT89" i="44"/>
  <c r="BS89" i="44"/>
  <c r="BN89" i="44"/>
  <c r="BJ89" i="44"/>
  <c r="BI89" i="44"/>
  <c r="BH89" i="44"/>
  <c r="AZ89" i="44"/>
  <c r="AY89" i="44"/>
  <c r="AX89" i="44"/>
  <c r="AS89" i="44"/>
  <c r="AO89" i="44"/>
  <c r="AN89" i="44"/>
  <c r="AM89" i="44"/>
  <c r="AE89" i="44"/>
  <c r="AD89" i="44"/>
  <c r="AC89" i="44"/>
  <c r="X89" i="44"/>
  <c r="T89" i="44"/>
  <c r="S89" i="44"/>
  <c r="R89" i="44"/>
  <c r="J89" i="44"/>
  <c r="I89" i="44"/>
  <c r="H89" i="44"/>
  <c r="E89" i="44"/>
  <c r="CI88" i="44"/>
  <c r="CE88" i="44"/>
  <c r="CD88" i="44"/>
  <c r="CC88" i="44"/>
  <c r="BU88" i="44"/>
  <c r="BT88" i="44"/>
  <c r="BS88" i="44"/>
  <c r="BN88" i="44"/>
  <c r="BJ88" i="44"/>
  <c r="BI88" i="44"/>
  <c r="BH88" i="44"/>
  <c r="AZ88" i="44"/>
  <c r="AY88" i="44"/>
  <c r="AX88" i="44"/>
  <c r="AS88" i="44"/>
  <c r="AO88" i="44"/>
  <c r="AN88" i="44"/>
  <c r="AM88" i="44"/>
  <c r="AE88" i="44"/>
  <c r="AD88" i="44"/>
  <c r="AC88" i="44"/>
  <c r="X88" i="44"/>
  <c r="T88" i="44"/>
  <c r="S88" i="44"/>
  <c r="R88" i="44"/>
  <c r="J88" i="44"/>
  <c r="I88" i="44"/>
  <c r="H88" i="44"/>
  <c r="E88" i="44"/>
  <c r="CI87" i="44"/>
  <c r="CE87" i="44"/>
  <c r="CD87" i="44"/>
  <c r="CC87" i="44"/>
  <c r="BU87" i="44"/>
  <c r="BT87" i="44"/>
  <c r="BS87" i="44"/>
  <c r="BN87" i="44"/>
  <c r="BJ87" i="44"/>
  <c r="BI87" i="44"/>
  <c r="BH87" i="44"/>
  <c r="AZ87" i="44"/>
  <c r="AY87" i="44"/>
  <c r="AX87" i="44"/>
  <c r="AS87" i="44"/>
  <c r="AO87" i="44"/>
  <c r="AN87" i="44"/>
  <c r="AM87" i="44"/>
  <c r="AE87" i="44"/>
  <c r="AD87" i="44"/>
  <c r="AC87" i="44"/>
  <c r="X87" i="44"/>
  <c r="T87" i="44"/>
  <c r="S87" i="44"/>
  <c r="R87" i="44"/>
  <c r="J87" i="44"/>
  <c r="I87" i="44"/>
  <c r="H87" i="44"/>
  <c r="E87" i="44"/>
  <c r="CI86" i="44"/>
  <c r="CE86" i="44"/>
  <c r="CD86" i="44"/>
  <c r="CC86" i="44"/>
  <c r="BU86" i="44"/>
  <c r="BT86" i="44"/>
  <c r="BS86" i="44"/>
  <c r="BN86" i="44"/>
  <c r="BJ86" i="44"/>
  <c r="BI86" i="44"/>
  <c r="BH86" i="44"/>
  <c r="AZ86" i="44"/>
  <c r="AY86" i="44"/>
  <c r="AX86" i="44"/>
  <c r="AS86" i="44"/>
  <c r="AO86" i="44"/>
  <c r="AN86" i="44"/>
  <c r="AM86" i="44"/>
  <c r="AE86" i="44"/>
  <c r="AD86" i="44"/>
  <c r="AC86" i="44"/>
  <c r="X86" i="44"/>
  <c r="T86" i="44"/>
  <c r="S86" i="44"/>
  <c r="R86" i="44"/>
  <c r="J86" i="44"/>
  <c r="I86" i="44"/>
  <c r="H86" i="44"/>
  <c r="E86" i="44"/>
  <c r="CI85" i="44"/>
  <c r="CE85" i="44"/>
  <c r="CD85" i="44"/>
  <c r="CC85" i="44"/>
  <c r="BU85" i="44"/>
  <c r="BT85" i="44"/>
  <c r="BS85" i="44"/>
  <c r="BN85" i="44"/>
  <c r="BJ85" i="44"/>
  <c r="BI85" i="44"/>
  <c r="BH85" i="44"/>
  <c r="AZ85" i="44"/>
  <c r="AY85" i="44"/>
  <c r="AX85" i="44"/>
  <c r="AS85" i="44"/>
  <c r="AO85" i="44"/>
  <c r="AN85" i="44"/>
  <c r="AM85" i="44"/>
  <c r="AE85" i="44"/>
  <c r="AD85" i="44"/>
  <c r="AC85" i="44"/>
  <c r="X85" i="44"/>
  <c r="T85" i="44"/>
  <c r="S85" i="44"/>
  <c r="R85" i="44"/>
  <c r="J85" i="44"/>
  <c r="I85" i="44"/>
  <c r="H85" i="44"/>
  <c r="E85" i="44"/>
  <c r="CI84" i="44"/>
  <c r="CE84" i="44"/>
  <c r="CD84" i="44"/>
  <c r="CC84" i="44"/>
  <c r="BU84" i="44"/>
  <c r="BT84" i="44"/>
  <c r="BS84" i="44"/>
  <c r="BN84" i="44"/>
  <c r="BJ84" i="44"/>
  <c r="BI84" i="44"/>
  <c r="BH84" i="44"/>
  <c r="AZ84" i="44"/>
  <c r="AY84" i="44"/>
  <c r="AX84" i="44"/>
  <c r="AS84" i="44"/>
  <c r="AO84" i="44"/>
  <c r="AN84" i="44"/>
  <c r="AM84" i="44"/>
  <c r="AE84" i="44"/>
  <c r="AD84" i="44"/>
  <c r="AC84" i="44"/>
  <c r="X84" i="44"/>
  <c r="T84" i="44"/>
  <c r="S84" i="44"/>
  <c r="R84" i="44"/>
  <c r="J84" i="44"/>
  <c r="I84" i="44"/>
  <c r="H84" i="44"/>
  <c r="E84" i="44"/>
  <c r="CI83" i="44"/>
  <c r="CE83" i="44"/>
  <c r="CD83" i="44"/>
  <c r="CC83" i="44"/>
  <c r="BU83" i="44"/>
  <c r="BT83" i="44"/>
  <c r="BS83" i="44"/>
  <c r="BN83" i="44"/>
  <c r="BJ83" i="44"/>
  <c r="BI83" i="44"/>
  <c r="BH83" i="44"/>
  <c r="AZ83" i="44"/>
  <c r="AY83" i="44"/>
  <c r="AX83" i="44"/>
  <c r="AS83" i="44"/>
  <c r="AO83" i="44"/>
  <c r="AN83" i="44"/>
  <c r="AM83" i="44"/>
  <c r="AE83" i="44"/>
  <c r="AD83" i="44"/>
  <c r="AC83" i="44"/>
  <c r="X83" i="44"/>
  <c r="T83" i="44"/>
  <c r="S83" i="44"/>
  <c r="R83" i="44"/>
  <c r="J83" i="44"/>
  <c r="I83" i="44"/>
  <c r="H83" i="44"/>
  <c r="E83" i="44"/>
  <c r="CI82" i="44"/>
  <c r="CE82" i="44"/>
  <c r="CD82" i="44"/>
  <c r="CC82" i="44"/>
  <c r="BU82" i="44"/>
  <c r="BT82" i="44"/>
  <c r="BS82" i="44"/>
  <c r="BN82" i="44"/>
  <c r="BJ82" i="44"/>
  <c r="BI82" i="44"/>
  <c r="BH82" i="44"/>
  <c r="AZ82" i="44"/>
  <c r="AY82" i="44"/>
  <c r="AX82" i="44"/>
  <c r="AS82" i="44"/>
  <c r="AO82" i="44"/>
  <c r="AN82" i="44"/>
  <c r="AM82" i="44"/>
  <c r="AE82" i="44"/>
  <c r="AD82" i="44"/>
  <c r="AC82" i="44"/>
  <c r="X82" i="44"/>
  <c r="T82" i="44"/>
  <c r="S82" i="44"/>
  <c r="R82" i="44"/>
  <c r="J82" i="44"/>
  <c r="I82" i="44"/>
  <c r="H82" i="44"/>
  <c r="E82" i="44"/>
  <c r="CI81" i="44"/>
  <c r="CE81" i="44"/>
  <c r="CD81" i="44"/>
  <c r="CC81" i="44"/>
  <c r="BU81" i="44"/>
  <c r="BT81" i="44"/>
  <c r="BS81" i="44"/>
  <c r="BN81" i="44"/>
  <c r="BJ81" i="44"/>
  <c r="BI81" i="44"/>
  <c r="BH81" i="44"/>
  <c r="AZ81" i="44"/>
  <c r="AY81" i="44"/>
  <c r="AX81" i="44"/>
  <c r="AS81" i="44"/>
  <c r="AO81" i="44"/>
  <c r="AN81" i="44"/>
  <c r="AM81" i="44"/>
  <c r="AE81" i="44"/>
  <c r="AD81" i="44"/>
  <c r="AC81" i="44"/>
  <c r="X81" i="44"/>
  <c r="T81" i="44"/>
  <c r="S81" i="44"/>
  <c r="R81" i="44"/>
  <c r="J81" i="44"/>
  <c r="I81" i="44"/>
  <c r="H81" i="44"/>
  <c r="E81" i="44"/>
  <c r="CI80" i="44"/>
  <c r="CE80" i="44"/>
  <c r="CD80" i="44"/>
  <c r="CC80" i="44"/>
  <c r="BU80" i="44"/>
  <c r="BT80" i="44"/>
  <c r="BS80" i="44"/>
  <c r="BN80" i="44"/>
  <c r="BJ80" i="44"/>
  <c r="BI80" i="44"/>
  <c r="BH80" i="44"/>
  <c r="AZ80" i="44"/>
  <c r="AY80" i="44"/>
  <c r="AX80" i="44"/>
  <c r="AS80" i="44"/>
  <c r="AO80" i="44"/>
  <c r="AN80" i="44"/>
  <c r="AM80" i="44"/>
  <c r="AE80" i="44"/>
  <c r="AD80" i="44"/>
  <c r="AC80" i="44"/>
  <c r="X80" i="44"/>
  <c r="T80" i="44"/>
  <c r="S80" i="44"/>
  <c r="R80" i="44"/>
  <c r="J80" i="44"/>
  <c r="I80" i="44"/>
  <c r="H80" i="44"/>
  <c r="E80" i="44"/>
  <c r="CI79" i="44"/>
  <c r="CE79" i="44"/>
  <c r="CD79" i="44"/>
  <c r="CC79" i="44"/>
  <c r="BU79" i="44"/>
  <c r="BT79" i="44"/>
  <c r="BS79" i="44"/>
  <c r="BN79" i="44"/>
  <c r="BJ79" i="44"/>
  <c r="BI79" i="44"/>
  <c r="BH79" i="44"/>
  <c r="AZ79" i="44"/>
  <c r="AY79" i="44"/>
  <c r="AX79" i="44"/>
  <c r="AS79" i="44"/>
  <c r="AO79" i="44"/>
  <c r="AN79" i="44"/>
  <c r="AM79" i="44"/>
  <c r="AE79" i="44"/>
  <c r="AD79" i="44"/>
  <c r="AC79" i="44"/>
  <c r="X79" i="44"/>
  <c r="T79" i="44"/>
  <c r="S79" i="44"/>
  <c r="R79" i="44"/>
  <c r="J79" i="44"/>
  <c r="I79" i="44"/>
  <c r="H79" i="44"/>
  <c r="E79" i="44"/>
  <c r="CI78" i="44"/>
  <c r="CE78" i="44"/>
  <c r="CD78" i="44"/>
  <c r="CC78" i="44"/>
  <c r="BU78" i="44"/>
  <c r="BT78" i="44"/>
  <c r="BS78" i="44"/>
  <c r="BN78" i="44"/>
  <c r="BJ78" i="44"/>
  <c r="BI78" i="44"/>
  <c r="BH78" i="44"/>
  <c r="AZ78" i="44"/>
  <c r="AY78" i="44"/>
  <c r="AX78" i="44"/>
  <c r="AS78" i="44"/>
  <c r="AO78" i="44"/>
  <c r="AN78" i="44"/>
  <c r="AM78" i="44"/>
  <c r="AE78" i="44"/>
  <c r="AD78" i="44"/>
  <c r="AC78" i="44"/>
  <c r="X78" i="44"/>
  <c r="T78" i="44"/>
  <c r="S78" i="44"/>
  <c r="R78" i="44"/>
  <c r="J78" i="44"/>
  <c r="I78" i="44"/>
  <c r="H78" i="44"/>
  <c r="E78" i="44"/>
  <c r="CI77" i="44"/>
  <c r="CE77" i="44"/>
  <c r="CD77" i="44"/>
  <c r="CC77" i="44"/>
  <c r="BU77" i="44"/>
  <c r="BT77" i="44"/>
  <c r="BS77" i="44"/>
  <c r="BN77" i="44"/>
  <c r="BJ77" i="44"/>
  <c r="BI77" i="44"/>
  <c r="BH77" i="44"/>
  <c r="AZ77" i="44"/>
  <c r="AY77" i="44"/>
  <c r="AX77" i="44"/>
  <c r="AS77" i="44"/>
  <c r="AO77" i="44"/>
  <c r="AN77" i="44"/>
  <c r="AM77" i="44"/>
  <c r="AE77" i="44"/>
  <c r="AD77" i="44"/>
  <c r="AC77" i="44"/>
  <c r="X77" i="44"/>
  <c r="T77" i="44"/>
  <c r="S77" i="44"/>
  <c r="R77" i="44"/>
  <c r="J77" i="44"/>
  <c r="I77" i="44"/>
  <c r="H77" i="44"/>
  <c r="E77" i="44"/>
  <c r="CI76" i="44"/>
  <c r="CE76" i="44"/>
  <c r="CD76" i="44"/>
  <c r="CC76" i="44"/>
  <c r="BU76" i="44"/>
  <c r="BT76" i="44"/>
  <c r="BS76" i="44"/>
  <c r="BN76" i="44"/>
  <c r="BJ76" i="44"/>
  <c r="BI76" i="44"/>
  <c r="BH76" i="44"/>
  <c r="AZ76" i="44"/>
  <c r="AY76" i="44"/>
  <c r="AX76" i="44"/>
  <c r="AS76" i="44"/>
  <c r="AO76" i="44"/>
  <c r="AN76" i="44"/>
  <c r="AM76" i="44"/>
  <c r="AE76" i="44"/>
  <c r="AD76" i="44"/>
  <c r="AC76" i="44"/>
  <c r="X76" i="44"/>
  <c r="T76" i="44"/>
  <c r="S76" i="44"/>
  <c r="R76" i="44"/>
  <c r="J76" i="44"/>
  <c r="I76" i="44"/>
  <c r="H76" i="44"/>
  <c r="E76" i="44"/>
  <c r="CI75" i="44"/>
  <c r="CE75" i="44"/>
  <c r="CD75" i="44"/>
  <c r="CC75" i="44"/>
  <c r="BU75" i="44"/>
  <c r="BT75" i="44"/>
  <c r="BS75" i="44"/>
  <c r="BN75" i="44"/>
  <c r="BJ75" i="44"/>
  <c r="BI75" i="44"/>
  <c r="BH75" i="44"/>
  <c r="AZ75" i="44"/>
  <c r="AY75" i="44"/>
  <c r="AX75" i="44"/>
  <c r="AS75" i="44"/>
  <c r="AO75" i="44"/>
  <c r="AN75" i="44"/>
  <c r="AM75" i="44"/>
  <c r="AE75" i="44"/>
  <c r="AD75" i="44"/>
  <c r="AC75" i="44"/>
  <c r="X75" i="44"/>
  <c r="T75" i="44"/>
  <c r="S75" i="44"/>
  <c r="R75" i="44"/>
  <c r="J75" i="44"/>
  <c r="I75" i="44"/>
  <c r="H75" i="44"/>
  <c r="E75" i="44"/>
  <c r="CI74" i="44"/>
  <c r="CE74" i="44"/>
  <c r="CD74" i="44"/>
  <c r="CC74" i="44"/>
  <c r="BU74" i="44"/>
  <c r="BT74" i="44"/>
  <c r="BS74" i="44"/>
  <c r="BN74" i="44"/>
  <c r="BJ74" i="44"/>
  <c r="BI74" i="44"/>
  <c r="BH74" i="44"/>
  <c r="AZ74" i="44"/>
  <c r="AY74" i="44"/>
  <c r="AX74" i="44"/>
  <c r="AS74" i="44"/>
  <c r="AO74" i="44"/>
  <c r="AN74" i="44"/>
  <c r="AM74" i="44"/>
  <c r="AE74" i="44"/>
  <c r="AD74" i="44"/>
  <c r="AC74" i="44"/>
  <c r="X74" i="44"/>
  <c r="T74" i="44"/>
  <c r="S74" i="44"/>
  <c r="R74" i="44"/>
  <c r="J74" i="44"/>
  <c r="I74" i="44"/>
  <c r="H74" i="44"/>
  <c r="E74" i="44"/>
  <c r="CI73" i="44"/>
  <c r="CE73" i="44"/>
  <c r="CD73" i="44"/>
  <c r="CC73" i="44"/>
  <c r="BU73" i="44"/>
  <c r="BT73" i="44"/>
  <c r="BS73" i="44"/>
  <c r="BN73" i="44"/>
  <c r="BJ73" i="44"/>
  <c r="BI73" i="44"/>
  <c r="BH73" i="44"/>
  <c r="AZ73" i="44"/>
  <c r="AY73" i="44"/>
  <c r="AX73" i="44"/>
  <c r="AS73" i="44"/>
  <c r="AO73" i="44"/>
  <c r="AN73" i="44"/>
  <c r="AM73" i="44"/>
  <c r="AE73" i="44"/>
  <c r="AD73" i="44"/>
  <c r="AC73" i="44"/>
  <c r="X73" i="44"/>
  <c r="T73" i="44"/>
  <c r="S73" i="44"/>
  <c r="R73" i="44"/>
  <c r="J73" i="44"/>
  <c r="I73" i="44"/>
  <c r="H73" i="44"/>
  <c r="E73" i="44"/>
  <c r="CI72" i="44"/>
  <c r="CE72" i="44"/>
  <c r="CD72" i="44"/>
  <c r="CC72" i="44"/>
  <c r="BU72" i="44"/>
  <c r="BT72" i="44"/>
  <c r="BS72" i="44"/>
  <c r="BN72" i="44"/>
  <c r="BJ72" i="44"/>
  <c r="BI72" i="44"/>
  <c r="BH72" i="44"/>
  <c r="AZ72" i="44"/>
  <c r="AY72" i="44"/>
  <c r="AX72" i="44"/>
  <c r="AS72" i="44"/>
  <c r="AO72" i="44"/>
  <c r="AN72" i="44"/>
  <c r="AM72" i="44"/>
  <c r="AE72" i="44"/>
  <c r="AD72" i="44"/>
  <c r="AC72" i="44"/>
  <c r="X72" i="44"/>
  <c r="T72" i="44"/>
  <c r="S72" i="44"/>
  <c r="R72" i="44"/>
  <c r="J72" i="44"/>
  <c r="I72" i="44"/>
  <c r="H72" i="44"/>
  <c r="E72" i="44"/>
  <c r="CI71" i="44"/>
  <c r="CE71" i="44"/>
  <c r="CD71" i="44"/>
  <c r="CC71" i="44"/>
  <c r="BU71" i="44"/>
  <c r="BT71" i="44"/>
  <c r="BS71" i="44"/>
  <c r="BN71" i="44"/>
  <c r="BJ71" i="44"/>
  <c r="BI71" i="44"/>
  <c r="BH71" i="44"/>
  <c r="AZ71" i="44"/>
  <c r="AY71" i="44"/>
  <c r="AX71" i="44"/>
  <c r="AS71" i="44"/>
  <c r="AO71" i="44"/>
  <c r="AN71" i="44"/>
  <c r="AM71" i="44"/>
  <c r="AE71" i="44"/>
  <c r="AD71" i="44"/>
  <c r="AC71" i="44"/>
  <c r="X71" i="44"/>
  <c r="T71" i="44"/>
  <c r="S71" i="44"/>
  <c r="R71" i="44"/>
  <c r="J71" i="44"/>
  <c r="I71" i="44"/>
  <c r="H71" i="44"/>
  <c r="E71" i="44"/>
  <c r="CI70" i="44"/>
  <c r="CE70" i="44"/>
  <c r="CD70" i="44"/>
  <c r="CC70" i="44"/>
  <c r="BU70" i="44"/>
  <c r="BT70" i="44"/>
  <c r="BS70" i="44"/>
  <c r="BN70" i="44"/>
  <c r="BJ70" i="44"/>
  <c r="BI70" i="44"/>
  <c r="BH70" i="44"/>
  <c r="AZ70" i="44"/>
  <c r="AY70" i="44"/>
  <c r="AX70" i="44"/>
  <c r="AS70" i="44"/>
  <c r="AO70" i="44"/>
  <c r="AN70" i="44"/>
  <c r="AM70" i="44"/>
  <c r="AE70" i="44"/>
  <c r="AD70" i="44"/>
  <c r="AC70" i="44"/>
  <c r="X70" i="44"/>
  <c r="T70" i="44"/>
  <c r="S70" i="44"/>
  <c r="R70" i="44"/>
  <c r="J70" i="44"/>
  <c r="I70" i="44"/>
  <c r="H70" i="44"/>
  <c r="E70" i="44"/>
  <c r="CI69" i="44"/>
  <c r="CE69" i="44"/>
  <c r="CD69" i="44"/>
  <c r="CC69" i="44"/>
  <c r="BU69" i="44"/>
  <c r="BT69" i="44"/>
  <c r="BS69" i="44"/>
  <c r="BN69" i="44"/>
  <c r="BJ69" i="44"/>
  <c r="BI69" i="44"/>
  <c r="BH69" i="44"/>
  <c r="AZ69" i="44"/>
  <c r="AY69" i="44"/>
  <c r="AX69" i="44"/>
  <c r="AS69" i="44"/>
  <c r="AO69" i="44"/>
  <c r="AN69" i="44"/>
  <c r="AM69" i="44"/>
  <c r="AE69" i="44"/>
  <c r="AD69" i="44"/>
  <c r="AC69" i="44"/>
  <c r="X69" i="44"/>
  <c r="T69" i="44"/>
  <c r="S69" i="44"/>
  <c r="R69" i="44"/>
  <c r="J69" i="44"/>
  <c r="I69" i="44"/>
  <c r="H69" i="44"/>
  <c r="E69" i="44"/>
  <c r="CI68" i="44"/>
  <c r="CE68" i="44"/>
  <c r="CD68" i="44"/>
  <c r="CC68" i="44"/>
  <c r="BU68" i="44"/>
  <c r="BT68" i="44"/>
  <c r="BS68" i="44"/>
  <c r="BN68" i="44"/>
  <c r="BJ68" i="44"/>
  <c r="BI68" i="44"/>
  <c r="BH68" i="44"/>
  <c r="AZ68" i="44"/>
  <c r="AY68" i="44"/>
  <c r="AX68" i="44"/>
  <c r="AS68" i="44"/>
  <c r="AO68" i="44"/>
  <c r="AN68" i="44"/>
  <c r="AM68" i="44"/>
  <c r="AE68" i="44"/>
  <c r="AD68" i="44"/>
  <c r="AC68" i="44"/>
  <c r="X68" i="44"/>
  <c r="T68" i="44"/>
  <c r="S68" i="44"/>
  <c r="R68" i="44"/>
  <c r="J68" i="44"/>
  <c r="I68" i="44"/>
  <c r="H68" i="44"/>
  <c r="E68" i="44"/>
  <c r="CI67" i="44"/>
  <c r="CE67" i="44"/>
  <c r="CD67" i="44"/>
  <c r="CC67" i="44"/>
  <c r="BU67" i="44"/>
  <c r="BT67" i="44"/>
  <c r="BS67" i="44"/>
  <c r="BN67" i="44"/>
  <c r="BJ67" i="44"/>
  <c r="BI67" i="44"/>
  <c r="BH67" i="44"/>
  <c r="AZ67" i="44"/>
  <c r="AY67" i="44"/>
  <c r="AX67" i="44"/>
  <c r="AS67" i="44"/>
  <c r="AO67" i="44"/>
  <c r="AN67" i="44"/>
  <c r="AM67" i="44"/>
  <c r="AE67" i="44"/>
  <c r="AD67" i="44"/>
  <c r="AC67" i="44"/>
  <c r="X67" i="44"/>
  <c r="T67" i="44"/>
  <c r="S67" i="44"/>
  <c r="R67" i="44"/>
  <c r="J67" i="44"/>
  <c r="I67" i="44"/>
  <c r="H67" i="44"/>
  <c r="E67" i="44"/>
  <c r="CI66" i="44"/>
  <c r="CE66" i="44"/>
  <c r="CD66" i="44"/>
  <c r="CC66" i="44"/>
  <c r="BU66" i="44"/>
  <c r="BT66" i="44"/>
  <c r="BS66" i="44"/>
  <c r="BN66" i="44"/>
  <c r="BJ66" i="44"/>
  <c r="BI66" i="44"/>
  <c r="BH66" i="44"/>
  <c r="AZ66" i="44"/>
  <c r="AY66" i="44"/>
  <c r="AX66" i="44"/>
  <c r="AS66" i="44"/>
  <c r="AO66" i="44"/>
  <c r="AN66" i="44"/>
  <c r="AM66" i="44"/>
  <c r="AE66" i="44"/>
  <c r="AD66" i="44"/>
  <c r="AC66" i="44"/>
  <c r="X66" i="44"/>
  <c r="T66" i="44"/>
  <c r="S66" i="44"/>
  <c r="R66" i="44"/>
  <c r="J66" i="44"/>
  <c r="I66" i="44"/>
  <c r="H66" i="44"/>
  <c r="E66" i="44"/>
  <c r="CI65" i="44"/>
  <c r="CE65" i="44"/>
  <c r="CD65" i="44"/>
  <c r="CC65" i="44"/>
  <c r="BU65" i="44"/>
  <c r="BT65" i="44"/>
  <c r="BS65" i="44"/>
  <c r="BN65" i="44"/>
  <c r="BJ65" i="44"/>
  <c r="BI65" i="44"/>
  <c r="BH65" i="44"/>
  <c r="AZ65" i="44"/>
  <c r="AY65" i="44"/>
  <c r="AX65" i="44"/>
  <c r="AS65" i="44"/>
  <c r="AO65" i="44"/>
  <c r="AN65" i="44"/>
  <c r="AM65" i="44"/>
  <c r="AE65" i="44"/>
  <c r="AD65" i="44"/>
  <c r="AC65" i="44"/>
  <c r="X65" i="44"/>
  <c r="T65" i="44"/>
  <c r="S65" i="44"/>
  <c r="R65" i="44"/>
  <c r="J65" i="44"/>
  <c r="I65" i="44"/>
  <c r="H65" i="44"/>
  <c r="E65" i="44"/>
  <c r="CI64" i="44"/>
  <c r="CE64" i="44"/>
  <c r="CD64" i="44"/>
  <c r="CC64" i="44"/>
  <c r="BU64" i="44"/>
  <c r="BT64" i="44"/>
  <c r="BS64" i="44"/>
  <c r="BN64" i="44"/>
  <c r="BJ64" i="44"/>
  <c r="BI64" i="44"/>
  <c r="BH64" i="44"/>
  <c r="AZ64" i="44"/>
  <c r="AY64" i="44"/>
  <c r="AX64" i="44"/>
  <c r="AS64" i="44"/>
  <c r="AO64" i="44"/>
  <c r="AN64" i="44"/>
  <c r="AM64" i="44"/>
  <c r="AE64" i="44"/>
  <c r="AD64" i="44"/>
  <c r="AC64" i="44"/>
  <c r="X64" i="44"/>
  <c r="T64" i="44"/>
  <c r="S64" i="44"/>
  <c r="R64" i="44"/>
  <c r="J64" i="44"/>
  <c r="I64" i="44"/>
  <c r="H64" i="44"/>
  <c r="E64" i="44"/>
  <c r="CI63" i="44"/>
  <c r="CE63" i="44"/>
  <c r="CD63" i="44"/>
  <c r="CC63" i="44"/>
  <c r="BU63" i="44"/>
  <c r="BT63" i="44"/>
  <c r="BS63" i="44"/>
  <c r="BN63" i="44"/>
  <c r="BJ63" i="44"/>
  <c r="BI63" i="44"/>
  <c r="BH63" i="44"/>
  <c r="AZ63" i="44"/>
  <c r="AY63" i="44"/>
  <c r="AX63" i="44"/>
  <c r="AS63" i="44"/>
  <c r="AO63" i="44"/>
  <c r="AN63" i="44"/>
  <c r="AM63" i="44"/>
  <c r="AE63" i="44"/>
  <c r="AD63" i="44"/>
  <c r="AC63" i="44"/>
  <c r="X63" i="44"/>
  <c r="T63" i="44"/>
  <c r="S63" i="44"/>
  <c r="R63" i="44"/>
  <c r="J63" i="44"/>
  <c r="I63" i="44"/>
  <c r="H63" i="44"/>
  <c r="E63" i="44"/>
  <c r="CI62" i="44"/>
  <c r="CE62" i="44"/>
  <c r="CD62" i="44"/>
  <c r="CC62" i="44"/>
  <c r="BU62" i="44"/>
  <c r="BT62" i="44"/>
  <c r="BS62" i="44"/>
  <c r="BN62" i="44"/>
  <c r="BJ62" i="44"/>
  <c r="BI62" i="44"/>
  <c r="BH62" i="44"/>
  <c r="AZ62" i="44"/>
  <c r="AY62" i="44"/>
  <c r="AX62" i="44"/>
  <c r="AS62" i="44"/>
  <c r="AO62" i="44"/>
  <c r="AN62" i="44"/>
  <c r="AM62" i="44"/>
  <c r="AE62" i="44"/>
  <c r="AD62" i="44"/>
  <c r="AC62" i="44"/>
  <c r="X62" i="44"/>
  <c r="T62" i="44"/>
  <c r="S62" i="44"/>
  <c r="R62" i="44"/>
  <c r="J62" i="44"/>
  <c r="I62" i="44"/>
  <c r="H62" i="44"/>
  <c r="E62" i="44"/>
  <c r="CI61" i="44"/>
  <c r="CE61" i="44"/>
  <c r="CD61" i="44"/>
  <c r="CC61" i="44"/>
  <c r="BU61" i="44"/>
  <c r="BT61" i="44"/>
  <c r="BS61" i="44"/>
  <c r="BN61" i="44"/>
  <c r="BJ61" i="44"/>
  <c r="BI61" i="44"/>
  <c r="BH61" i="44"/>
  <c r="AZ61" i="44"/>
  <c r="AY61" i="44"/>
  <c r="AX61" i="44"/>
  <c r="AS61" i="44"/>
  <c r="AO61" i="44"/>
  <c r="AN61" i="44"/>
  <c r="AM61" i="44"/>
  <c r="AE61" i="44"/>
  <c r="AD61" i="44"/>
  <c r="AC61" i="44"/>
  <c r="X61" i="44"/>
  <c r="T61" i="44"/>
  <c r="S61" i="44"/>
  <c r="R61" i="44"/>
  <c r="J61" i="44"/>
  <c r="I61" i="44"/>
  <c r="H61" i="44"/>
  <c r="E61" i="44"/>
  <c r="CI60" i="44"/>
  <c r="CE60" i="44"/>
  <c r="CD60" i="44"/>
  <c r="CC60" i="44"/>
  <c r="BU60" i="44"/>
  <c r="BT60" i="44"/>
  <c r="BS60" i="44"/>
  <c r="BN60" i="44"/>
  <c r="BJ60" i="44"/>
  <c r="BI60" i="44"/>
  <c r="BH60" i="44"/>
  <c r="AZ60" i="44"/>
  <c r="AY60" i="44"/>
  <c r="AX60" i="44"/>
  <c r="AS60" i="44"/>
  <c r="AO60" i="44"/>
  <c r="AN60" i="44"/>
  <c r="AM60" i="44"/>
  <c r="AE60" i="44"/>
  <c r="AD60" i="44"/>
  <c r="AC60" i="44"/>
  <c r="X60" i="44"/>
  <c r="T60" i="44"/>
  <c r="S60" i="44"/>
  <c r="R60" i="44"/>
  <c r="J60" i="44"/>
  <c r="I60" i="44"/>
  <c r="H60" i="44"/>
  <c r="E60" i="44"/>
  <c r="CI59" i="44"/>
  <c r="CE59" i="44"/>
  <c r="CD59" i="44"/>
  <c r="CC59" i="44"/>
  <c r="BU59" i="44"/>
  <c r="BT59" i="44"/>
  <c r="BS59" i="44"/>
  <c r="BN59" i="44"/>
  <c r="BJ59" i="44"/>
  <c r="BI59" i="44"/>
  <c r="BH59" i="44"/>
  <c r="AZ59" i="44"/>
  <c r="AY59" i="44"/>
  <c r="AX59" i="44"/>
  <c r="AS59" i="44"/>
  <c r="AO59" i="44"/>
  <c r="AN59" i="44"/>
  <c r="AM59" i="44"/>
  <c r="AE59" i="44"/>
  <c r="AD59" i="44"/>
  <c r="AC59" i="44"/>
  <c r="X59" i="44"/>
  <c r="T59" i="44"/>
  <c r="S59" i="44"/>
  <c r="R59" i="44"/>
  <c r="J59" i="44"/>
  <c r="I59" i="44"/>
  <c r="H59" i="44"/>
  <c r="E59" i="44"/>
  <c r="CI58" i="44"/>
  <c r="CE58" i="44"/>
  <c r="CD58" i="44"/>
  <c r="CC58" i="44"/>
  <c r="BU58" i="44"/>
  <c r="BT58" i="44"/>
  <c r="BS58" i="44"/>
  <c r="BN58" i="44"/>
  <c r="BJ58" i="44"/>
  <c r="BI58" i="44"/>
  <c r="BH58" i="44"/>
  <c r="AZ58" i="44"/>
  <c r="AY58" i="44"/>
  <c r="AX58" i="44"/>
  <c r="AS58" i="44"/>
  <c r="AO58" i="44"/>
  <c r="AN58" i="44"/>
  <c r="AM58" i="44"/>
  <c r="AE58" i="44"/>
  <c r="AD58" i="44"/>
  <c r="AC58" i="44"/>
  <c r="X58" i="44"/>
  <c r="T58" i="44"/>
  <c r="S58" i="44"/>
  <c r="R58" i="44"/>
  <c r="J58" i="44"/>
  <c r="I58" i="44"/>
  <c r="H58" i="44"/>
  <c r="E58" i="44"/>
  <c r="CI57" i="44"/>
  <c r="CE57" i="44"/>
  <c r="CD57" i="44"/>
  <c r="CC57" i="44"/>
  <c r="BU57" i="44"/>
  <c r="BT57" i="44"/>
  <c r="BS57" i="44"/>
  <c r="BN57" i="44"/>
  <c r="BJ57" i="44"/>
  <c r="BI57" i="44"/>
  <c r="BH57" i="44"/>
  <c r="AZ57" i="44"/>
  <c r="AY57" i="44"/>
  <c r="AX57" i="44"/>
  <c r="AS57" i="44"/>
  <c r="AO57" i="44"/>
  <c r="AN57" i="44"/>
  <c r="AM57" i="44"/>
  <c r="AE57" i="44"/>
  <c r="AD57" i="44"/>
  <c r="AC57" i="44"/>
  <c r="X57" i="44"/>
  <c r="T57" i="44"/>
  <c r="S57" i="44"/>
  <c r="R57" i="44"/>
  <c r="J57" i="44"/>
  <c r="I57" i="44"/>
  <c r="H57" i="44"/>
  <c r="E57" i="44"/>
  <c r="CI56" i="44"/>
  <c r="CE56" i="44"/>
  <c r="CD56" i="44"/>
  <c r="CC56" i="44"/>
  <c r="BU56" i="44"/>
  <c r="BT56" i="44"/>
  <c r="BS56" i="44"/>
  <c r="BN56" i="44"/>
  <c r="BJ56" i="44"/>
  <c r="BI56" i="44"/>
  <c r="BH56" i="44"/>
  <c r="AZ56" i="44"/>
  <c r="AY56" i="44"/>
  <c r="AX56" i="44"/>
  <c r="AS56" i="44"/>
  <c r="AO56" i="44"/>
  <c r="AN56" i="44"/>
  <c r="AM56" i="44"/>
  <c r="AE56" i="44"/>
  <c r="AD56" i="44"/>
  <c r="AC56" i="44"/>
  <c r="X56" i="44"/>
  <c r="T56" i="44"/>
  <c r="S56" i="44"/>
  <c r="R56" i="44"/>
  <c r="J56" i="44"/>
  <c r="I56" i="44"/>
  <c r="H56" i="44"/>
  <c r="E56" i="44"/>
  <c r="CI55" i="44"/>
  <c r="CE55" i="44"/>
  <c r="CD55" i="44"/>
  <c r="CC55" i="44"/>
  <c r="BU55" i="44"/>
  <c r="BT55" i="44"/>
  <c r="BS55" i="44"/>
  <c r="BN55" i="44"/>
  <c r="BJ55" i="44"/>
  <c r="BI55" i="44"/>
  <c r="BH55" i="44"/>
  <c r="AZ55" i="44"/>
  <c r="AY55" i="44"/>
  <c r="AX55" i="44"/>
  <c r="AS55" i="44"/>
  <c r="AO55" i="44"/>
  <c r="AN55" i="44"/>
  <c r="AM55" i="44"/>
  <c r="AE55" i="44"/>
  <c r="AD55" i="44"/>
  <c r="AC55" i="44"/>
  <c r="X55" i="44"/>
  <c r="T55" i="44"/>
  <c r="S55" i="44"/>
  <c r="R55" i="44"/>
  <c r="J55" i="44"/>
  <c r="I55" i="44"/>
  <c r="H55" i="44"/>
  <c r="E55" i="44"/>
  <c r="CI54" i="44"/>
  <c r="CE54" i="44"/>
  <c r="CD54" i="44"/>
  <c r="CC54" i="44"/>
  <c r="BU54" i="44"/>
  <c r="BT54" i="44"/>
  <c r="BS54" i="44"/>
  <c r="BN54" i="44"/>
  <c r="BJ54" i="44"/>
  <c r="BI54" i="44"/>
  <c r="BH54" i="44"/>
  <c r="AZ54" i="44"/>
  <c r="AY54" i="44"/>
  <c r="AX54" i="44"/>
  <c r="AS54" i="44"/>
  <c r="AO54" i="44"/>
  <c r="AN54" i="44"/>
  <c r="AM54" i="44"/>
  <c r="AE54" i="44"/>
  <c r="AD54" i="44"/>
  <c r="AC54" i="44"/>
  <c r="X54" i="44"/>
  <c r="T54" i="44"/>
  <c r="S54" i="44"/>
  <c r="R54" i="44"/>
  <c r="J54" i="44"/>
  <c r="I54" i="44"/>
  <c r="H54" i="44"/>
  <c r="E54" i="44"/>
  <c r="CI53" i="44"/>
  <c r="CE53" i="44"/>
  <c r="CD53" i="44"/>
  <c r="CC53" i="44"/>
  <c r="BU53" i="44"/>
  <c r="BT53" i="44"/>
  <c r="BS53" i="44"/>
  <c r="BN53" i="44"/>
  <c r="BJ53" i="44"/>
  <c r="BI53" i="44"/>
  <c r="BH53" i="44"/>
  <c r="AZ53" i="44"/>
  <c r="AY53" i="44"/>
  <c r="AX53" i="44"/>
  <c r="AS53" i="44"/>
  <c r="AO53" i="44"/>
  <c r="AN53" i="44"/>
  <c r="AM53" i="44"/>
  <c r="AE53" i="44"/>
  <c r="AD53" i="44"/>
  <c r="AC53" i="44"/>
  <c r="X53" i="44"/>
  <c r="T53" i="44"/>
  <c r="S53" i="44"/>
  <c r="R53" i="44"/>
  <c r="J53" i="44"/>
  <c r="I53" i="44"/>
  <c r="H53" i="44"/>
  <c r="E53" i="44"/>
  <c r="CI52" i="44"/>
  <c r="CE52" i="44"/>
  <c r="CD52" i="44"/>
  <c r="CC52" i="44"/>
  <c r="BU52" i="44"/>
  <c r="BT52" i="44"/>
  <c r="BS52" i="44"/>
  <c r="BN52" i="44"/>
  <c r="BJ52" i="44"/>
  <c r="BI52" i="44"/>
  <c r="BH52" i="44"/>
  <c r="AZ52" i="44"/>
  <c r="AY52" i="44"/>
  <c r="AX52" i="44"/>
  <c r="AS52" i="44"/>
  <c r="AO52" i="44"/>
  <c r="AN52" i="44"/>
  <c r="AM52" i="44"/>
  <c r="AE52" i="44"/>
  <c r="AD52" i="44"/>
  <c r="AC52" i="44"/>
  <c r="X52" i="44"/>
  <c r="T52" i="44"/>
  <c r="S52" i="44"/>
  <c r="R52" i="44"/>
  <c r="J52" i="44"/>
  <c r="I52" i="44"/>
  <c r="H52" i="44"/>
  <c r="E52" i="44"/>
  <c r="CI51" i="44"/>
  <c r="CE51" i="44"/>
  <c r="CD51" i="44"/>
  <c r="CC51" i="44"/>
  <c r="BU51" i="44"/>
  <c r="BT51" i="44"/>
  <c r="BS51" i="44"/>
  <c r="BN51" i="44"/>
  <c r="BJ51" i="44"/>
  <c r="BI51" i="44"/>
  <c r="BH51" i="44"/>
  <c r="AZ51" i="44"/>
  <c r="AY51" i="44"/>
  <c r="AX51" i="44"/>
  <c r="AS51" i="44"/>
  <c r="AO51" i="44"/>
  <c r="AN51" i="44"/>
  <c r="AM51" i="44"/>
  <c r="AE51" i="44"/>
  <c r="AD51" i="44"/>
  <c r="AC51" i="44"/>
  <c r="X51" i="44"/>
  <c r="T51" i="44"/>
  <c r="S51" i="44"/>
  <c r="R51" i="44"/>
  <c r="J51" i="44"/>
  <c r="I51" i="44"/>
  <c r="H51" i="44"/>
  <c r="E51" i="44"/>
  <c r="CI50" i="44"/>
  <c r="CE50" i="44"/>
  <c r="CD50" i="44"/>
  <c r="CC50" i="44"/>
  <c r="BU50" i="44"/>
  <c r="BT50" i="44"/>
  <c r="BS50" i="44"/>
  <c r="BN50" i="44"/>
  <c r="BJ50" i="44"/>
  <c r="BI50" i="44"/>
  <c r="BH50" i="44"/>
  <c r="AZ50" i="44"/>
  <c r="AY50" i="44"/>
  <c r="AX50" i="44"/>
  <c r="AS50" i="44"/>
  <c r="AO50" i="44"/>
  <c r="AN50" i="44"/>
  <c r="AM50" i="44"/>
  <c r="AE50" i="44"/>
  <c r="AD50" i="44"/>
  <c r="AC50" i="44"/>
  <c r="X50" i="44"/>
  <c r="T50" i="44"/>
  <c r="S50" i="44"/>
  <c r="R50" i="44"/>
  <c r="J50" i="44"/>
  <c r="I50" i="44"/>
  <c r="H50" i="44"/>
  <c r="E50" i="44"/>
  <c r="CI49" i="44"/>
  <c r="CE49" i="44"/>
  <c r="CD49" i="44"/>
  <c r="CC49" i="44"/>
  <c r="BU49" i="44"/>
  <c r="BT49" i="44"/>
  <c r="BS49" i="44"/>
  <c r="BN49" i="44"/>
  <c r="BJ49" i="44"/>
  <c r="BI49" i="44"/>
  <c r="BH49" i="44"/>
  <c r="AZ49" i="44"/>
  <c r="AY49" i="44"/>
  <c r="AX49" i="44"/>
  <c r="AS49" i="44"/>
  <c r="AO49" i="44"/>
  <c r="AN49" i="44"/>
  <c r="AM49" i="44"/>
  <c r="AE49" i="44"/>
  <c r="AD49" i="44"/>
  <c r="AC49" i="44"/>
  <c r="X49" i="44"/>
  <c r="T49" i="44"/>
  <c r="S49" i="44"/>
  <c r="R49" i="44"/>
  <c r="J49" i="44"/>
  <c r="I49" i="44"/>
  <c r="H49" i="44"/>
  <c r="E49" i="44"/>
  <c r="CI48" i="44"/>
  <c r="CE48" i="44"/>
  <c r="CD48" i="44"/>
  <c r="CC48" i="44"/>
  <c r="BU48" i="44"/>
  <c r="BT48" i="44"/>
  <c r="BS48" i="44"/>
  <c r="BN48" i="44"/>
  <c r="BJ48" i="44"/>
  <c r="BI48" i="44"/>
  <c r="BH48" i="44"/>
  <c r="AZ48" i="44"/>
  <c r="AY48" i="44"/>
  <c r="AX48" i="44"/>
  <c r="AS48" i="44"/>
  <c r="AO48" i="44"/>
  <c r="AN48" i="44"/>
  <c r="AM48" i="44"/>
  <c r="AE48" i="44"/>
  <c r="AD48" i="44"/>
  <c r="AC48" i="44"/>
  <c r="X48" i="44"/>
  <c r="T48" i="44"/>
  <c r="S48" i="44"/>
  <c r="R48" i="44"/>
  <c r="J48" i="44"/>
  <c r="I48" i="44"/>
  <c r="H48" i="44"/>
  <c r="E48" i="44"/>
  <c r="CI47" i="44"/>
  <c r="CE47" i="44"/>
  <c r="CD47" i="44"/>
  <c r="CC47" i="44"/>
  <c r="BU47" i="44"/>
  <c r="BT47" i="44"/>
  <c r="BS47" i="44"/>
  <c r="BN47" i="44"/>
  <c r="BJ47" i="44"/>
  <c r="BI47" i="44"/>
  <c r="BH47" i="44"/>
  <c r="AZ47" i="44"/>
  <c r="AY47" i="44"/>
  <c r="AX47" i="44"/>
  <c r="AS47" i="44"/>
  <c r="AO47" i="44"/>
  <c r="AN47" i="44"/>
  <c r="AM47" i="44"/>
  <c r="AE47" i="44"/>
  <c r="AD47" i="44"/>
  <c r="AC47" i="44"/>
  <c r="X47" i="44"/>
  <c r="T47" i="44"/>
  <c r="S47" i="44"/>
  <c r="R47" i="44"/>
  <c r="J47" i="44"/>
  <c r="I47" i="44"/>
  <c r="H47" i="44"/>
  <c r="E47" i="44"/>
  <c r="CI46" i="44"/>
  <c r="CE46" i="44"/>
  <c r="CD46" i="44"/>
  <c r="CC46" i="44"/>
  <c r="BU46" i="44"/>
  <c r="BT46" i="44"/>
  <c r="BS46" i="44"/>
  <c r="BN46" i="44"/>
  <c r="BJ46" i="44"/>
  <c r="BI46" i="44"/>
  <c r="BH46" i="44"/>
  <c r="AZ46" i="44"/>
  <c r="AY46" i="44"/>
  <c r="AX46" i="44"/>
  <c r="AS46" i="44"/>
  <c r="AO46" i="44"/>
  <c r="AN46" i="44"/>
  <c r="AM46" i="44"/>
  <c r="AE46" i="44"/>
  <c r="AD46" i="44"/>
  <c r="AC46" i="44"/>
  <c r="X46" i="44"/>
  <c r="T46" i="44"/>
  <c r="S46" i="44"/>
  <c r="R46" i="44"/>
  <c r="J46" i="44"/>
  <c r="I46" i="44"/>
  <c r="H46" i="44"/>
  <c r="E46" i="44"/>
  <c r="CI45" i="44"/>
  <c r="CE45" i="44"/>
  <c r="CD45" i="44"/>
  <c r="CC45" i="44"/>
  <c r="BU45" i="44"/>
  <c r="BT45" i="44"/>
  <c r="BS45" i="44"/>
  <c r="BN45" i="44"/>
  <c r="BJ45" i="44"/>
  <c r="BI45" i="44"/>
  <c r="BH45" i="44"/>
  <c r="AZ45" i="44"/>
  <c r="AY45" i="44"/>
  <c r="AX45" i="44"/>
  <c r="AS45" i="44"/>
  <c r="AO45" i="44"/>
  <c r="AN45" i="44"/>
  <c r="AM45" i="44"/>
  <c r="AE45" i="44"/>
  <c r="AD45" i="44"/>
  <c r="AC45" i="44"/>
  <c r="X45" i="44"/>
  <c r="T45" i="44"/>
  <c r="S45" i="44"/>
  <c r="R45" i="44"/>
  <c r="J45" i="44"/>
  <c r="I45" i="44"/>
  <c r="H45" i="44"/>
  <c r="E45" i="44"/>
  <c r="CI44" i="44"/>
  <c r="CE44" i="44"/>
  <c r="CD44" i="44"/>
  <c r="CC44" i="44"/>
  <c r="BU44" i="44"/>
  <c r="BT44" i="44"/>
  <c r="BS44" i="44"/>
  <c r="BN44" i="44"/>
  <c r="BJ44" i="44"/>
  <c r="BI44" i="44"/>
  <c r="BH44" i="44"/>
  <c r="AZ44" i="44"/>
  <c r="AY44" i="44"/>
  <c r="AX44" i="44"/>
  <c r="AS44" i="44"/>
  <c r="AO44" i="44"/>
  <c r="AN44" i="44"/>
  <c r="AM44" i="44"/>
  <c r="AE44" i="44"/>
  <c r="AD44" i="44"/>
  <c r="AC44" i="44"/>
  <c r="X44" i="44"/>
  <c r="T44" i="44"/>
  <c r="S44" i="44"/>
  <c r="R44" i="44"/>
  <c r="J44" i="44"/>
  <c r="I44" i="44"/>
  <c r="H44" i="44"/>
  <c r="E44" i="44"/>
  <c r="CI43" i="44"/>
  <c r="CE43" i="44"/>
  <c r="CD43" i="44"/>
  <c r="CC43" i="44"/>
  <c r="BU43" i="44"/>
  <c r="BT43" i="44"/>
  <c r="BS43" i="44"/>
  <c r="BN43" i="44"/>
  <c r="BJ43" i="44"/>
  <c r="BI43" i="44"/>
  <c r="BH43" i="44"/>
  <c r="AZ43" i="44"/>
  <c r="AY43" i="44"/>
  <c r="AX43" i="44"/>
  <c r="AS43" i="44"/>
  <c r="AO43" i="44"/>
  <c r="AN43" i="44"/>
  <c r="AM43" i="44"/>
  <c r="AE43" i="44"/>
  <c r="AD43" i="44"/>
  <c r="AC43" i="44"/>
  <c r="X43" i="44"/>
  <c r="T43" i="44"/>
  <c r="S43" i="44"/>
  <c r="R43" i="44"/>
  <c r="J43" i="44"/>
  <c r="I43" i="44"/>
  <c r="H43" i="44"/>
  <c r="E43" i="44"/>
  <c r="CI42" i="44"/>
  <c r="CE42" i="44"/>
  <c r="CD42" i="44"/>
  <c r="CC42" i="44"/>
  <c r="BU42" i="44"/>
  <c r="BT42" i="44"/>
  <c r="BS42" i="44"/>
  <c r="BN42" i="44"/>
  <c r="BJ42" i="44"/>
  <c r="BI42" i="44"/>
  <c r="BH42" i="44"/>
  <c r="AZ42" i="44"/>
  <c r="AY42" i="44"/>
  <c r="AX42" i="44"/>
  <c r="AS42" i="44"/>
  <c r="AO42" i="44"/>
  <c r="AN42" i="44"/>
  <c r="AM42" i="44"/>
  <c r="AE42" i="44"/>
  <c r="AD42" i="44"/>
  <c r="AC42" i="44"/>
  <c r="X42" i="44"/>
  <c r="T42" i="44"/>
  <c r="S42" i="44"/>
  <c r="R42" i="44"/>
  <c r="J42" i="44"/>
  <c r="I42" i="44"/>
  <c r="H42" i="44"/>
  <c r="E42" i="44"/>
  <c r="CI41" i="44"/>
  <c r="CE41" i="44"/>
  <c r="CD41" i="44"/>
  <c r="CC41" i="44"/>
  <c r="BU41" i="44"/>
  <c r="BT41" i="44"/>
  <c r="BS41" i="44"/>
  <c r="BN41" i="44"/>
  <c r="BJ41" i="44"/>
  <c r="BI41" i="44"/>
  <c r="BH41" i="44"/>
  <c r="AZ41" i="44"/>
  <c r="AY41" i="44"/>
  <c r="AX41" i="44"/>
  <c r="AS41" i="44"/>
  <c r="AO41" i="44"/>
  <c r="AN41" i="44"/>
  <c r="AM41" i="44"/>
  <c r="AE41" i="44"/>
  <c r="AD41" i="44"/>
  <c r="AC41" i="44"/>
  <c r="X41" i="44"/>
  <c r="T41" i="44"/>
  <c r="S41" i="44"/>
  <c r="R41" i="44"/>
  <c r="J41" i="44"/>
  <c r="I41" i="44"/>
  <c r="H41" i="44"/>
  <c r="E41" i="44"/>
  <c r="CI40" i="44"/>
  <c r="CE40" i="44"/>
  <c r="CD40" i="44"/>
  <c r="CC40" i="44"/>
  <c r="BU40" i="44"/>
  <c r="BT40" i="44"/>
  <c r="BS40" i="44"/>
  <c r="BN40" i="44"/>
  <c r="BJ40" i="44"/>
  <c r="BI40" i="44"/>
  <c r="BH40" i="44"/>
  <c r="AZ40" i="44"/>
  <c r="AY40" i="44"/>
  <c r="AX40" i="44"/>
  <c r="AS40" i="44"/>
  <c r="AO40" i="44"/>
  <c r="AN40" i="44"/>
  <c r="AM40" i="44"/>
  <c r="AE40" i="44"/>
  <c r="AD40" i="44"/>
  <c r="AC40" i="44"/>
  <c r="X40" i="44"/>
  <c r="T40" i="44"/>
  <c r="S40" i="44"/>
  <c r="R40" i="44"/>
  <c r="J40" i="44"/>
  <c r="I40" i="44"/>
  <c r="H40" i="44"/>
  <c r="E40" i="44"/>
  <c r="CI39" i="44"/>
  <c r="CE39" i="44"/>
  <c r="CD39" i="44"/>
  <c r="CC39" i="44"/>
  <c r="BU39" i="44"/>
  <c r="BT39" i="44"/>
  <c r="BS39" i="44"/>
  <c r="BN39" i="44"/>
  <c r="BJ39" i="44"/>
  <c r="BI39" i="44"/>
  <c r="BH39" i="44"/>
  <c r="AZ39" i="44"/>
  <c r="AY39" i="44"/>
  <c r="AX39" i="44"/>
  <c r="AS39" i="44"/>
  <c r="AO39" i="44"/>
  <c r="AN39" i="44"/>
  <c r="AM39" i="44"/>
  <c r="AE39" i="44"/>
  <c r="AD39" i="44"/>
  <c r="AC39" i="44"/>
  <c r="X39" i="44"/>
  <c r="T39" i="44"/>
  <c r="S39" i="44"/>
  <c r="R39" i="44"/>
  <c r="J39" i="44"/>
  <c r="I39" i="44"/>
  <c r="H39" i="44"/>
  <c r="E39" i="44"/>
  <c r="CI38" i="44"/>
  <c r="CE38" i="44"/>
  <c r="CD38" i="44"/>
  <c r="CC38" i="44"/>
  <c r="BU38" i="44"/>
  <c r="BT38" i="44"/>
  <c r="BS38" i="44"/>
  <c r="BN38" i="44"/>
  <c r="BJ38" i="44"/>
  <c r="BI38" i="44"/>
  <c r="BH38" i="44"/>
  <c r="AZ38" i="44"/>
  <c r="AY38" i="44"/>
  <c r="AX38" i="44"/>
  <c r="AS38" i="44"/>
  <c r="AO38" i="44"/>
  <c r="AN38" i="44"/>
  <c r="AM38" i="44"/>
  <c r="AE38" i="44"/>
  <c r="AD38" i="44"/>
  <c r="AC38" i="44"/>
  <c r="X38" i="44"/>
  <c r="T38" i="44"/>
  <c r="S38" i="44"/>
  <c r="R38" i="44"/>
  <c r="J38" i="44"/>
  <c r="I38" i="44"/>
  <c r="H38" i="44"/>
  <c r="E38" i="44"/>
  <c r="CI37" i="44"/>
  <c r="CE37" i="44"/>
  <c r="CD37" i="44"/>
  <c r="CC37" i="44"/>
  <c r="BU37" i="44"/>
  <c r="BT37" i="44"/>
  <c r="BS37" i="44"/>
  <c r="BN37" i="44"/>
  <c r="BJ37" i="44"/>
  <c r="BI37" i="44"/>
  <c r="BH37" i="44"/>
  <c r="AZ37" i="44"/>
  <c r="AY37" i="44"/>
  <c r="AX37" i="44"/>
  <c r="AS37" i="44"/>
  <c r="AO37" i="44"/>
  <c r="AN37" i="44"/>
  <c r="AM37" i="44"/>
  <c r="AE37" i="44"/>
  <c r="AD37" i="44"/>
  <c r="AC37" i="44"/>
  <c r="X37" i="44"/>
  <c r="T37" i="44"/>
  <c r="S37" i="44"/>
  <c r="R37" i="44"/>
  <c r="J37" i="44"/>
  <c r="I37" i="44"/>
  <c r="H37" i="44"/>
  <c r="E37" i="44"/>
  <c r="CI36" i="44"/>
  <c r="CE36" i="44"/>
  <c r="CD36" i="44"/>
  <c r="CC36" i="44"/>
  <c r="BU36" i="44"/>
  <c r="BT36" i="44"/>
  <c r="BS36" i="44"/>
  <c r="BN36" i="44"/>
  <c r="BJ36" i="44"/>
  <c r="BI36" i="44"/>
  <c r="BH36" i="44"/>
  <c r="AZ36" i="44"/>
  <c r="AY36" i="44"/>
  <c r="AX36" i="44"/>
  <c r="AS36" i="44"/>
  <c r="AO36" i="44"/>
  <c r="AN36" i="44"/>
  <c r="AM36" i="44"/>
  <c r="AE36" i="44"/>
  <c r="AD36" i="44"/>
  <c r="AC36" i="44"/>
  <c r="X36" i="44"/>
  <c r="T36" i="44"/>
  <c r="S36" i="44"/>
  <c r="R36" i="44"/>
  <c r="J36" i="44"/>
  <c r="I36" i="44"/>
  <c r="H36" i="44"/>
  <c r="E36" i="44"/>
  <c r="CI35" i="44"/>
  <c r="CE35" i="44"/>
  <c r="CD35" i="44"/>
  <c r="CC35" i="44"/>
  <c r="BU35" i="44"/>
  <c r="BT35" i="44"/>
  <c r="BS35" i="44"/>
  <c r="BN35" i="44"/>
  <c r="BJ35" i="44"/>
  <c r="BI35" i="44"/>
  <c r="BH35" i="44"/>
  <c r="AZ35" i="44"/>
  <c r="AY35" i="44"/>
  <c r="AX35" i="44"/>
  <c r="AS35" i="44"/>
  <c r="AO35" i="44"/>
  <c r="AN35" i="44"/>
  <c r="AM35" i="44"/>
  <c r="AE35" i="44"/>
  <c r="AD35" i="44"/>
  <c r="AC35" i="44"/>
  <c r="X35" i="44"/>
  <c r="T35" i="44"/>
  <c r="S35" i="44"/>
  <c r="R35" i="44"/>
  <c r="J35" i="44"/>
  <c r="I35" i="44"/>
  <c r="H35" i="44"/>
  <c r="E35" i="44"/>
  <c r="CI34" i="44"/>
  <c r="CE34" i="44"/>
  <c r="CD34" i="44"/>
  <c r="CC34" i="44"/>
  <c r="BU34" i="44"/>
  <c r="BT34" i="44"/>
  <c r="BS34" i="44"/>
  <c r="BN34" i="44"/>
  <c r="BJ34" i="44"/>
  <c r="BI34" i="44"/>
  <c r="BH34" i="44"/>
  <c r="AZ34" i="44"/>
  <c r="AY34" i="44"/>
  <c r="AX34" i="44"/>
  <c r="AS34" i="44"/>
  <c r="AO34" i="44"/>
  <c r="AN34" i="44"/>
  <c r="AM34" i="44"/>
  <c r="AE34" i="44"/>
  <c r="AD34" i="44"/>
  <c r="AC34" i="44"/>
  <c r="X34" i="44"/>
  <c r="T34" i="44"/>
  <c r="S34" i="44"/>
  <c r="R34" i="44"/>
  <c r="J34" i="44"/>
  <c r="I34" i="44"/>
  <c r="H34" i="44"/>
  <c r="E34" i="44"/>
  <c r="CI33" i="44"/>
  <c r="CE33" i="44"/>
  <c r="CD33" i="44"/>
  <c r="CC33" i="44"/>
  <c r="BU33" i="44"/>
  <c r="BT33" i="44"/>
  <c r="BS33" i="44"/>
  <c r="BN33" i="44"/>
  <c r="BJ33" i="44"/>
  <c r="BI33" i="44"/>
  <c r="BH33" i="44"/>
  <c r="AZ33" i="44"/>
  <c r="AY33" i="44"/>
  <c r="AX33" i="44"/>
  <c r="AS33" i="44"/>
  <c r="AO33" i="44"/>
  <c r="AN33" i="44"/>
  <c r="AM33" i="44"/>
  <c r="AE33" i="44"/>
  <c r="AD33" i="44"/>
  <c r="AC33" i="44"/>
  <c r="X33" i="44"/>
  <c r="T33" i="44"/>
  <c r="S33" i="44"/>
  <c r="R33" i="44"/>
  <c r="J33" i="44"/>
  <c r="I33" i="44"/>
  <c r="H33" i="44"/>
  <c r="E33" i="44"/>
  <c r="CI32" i="44"/>
  <c r="CE32" i="44"/>
  <c r="CD32" i="44"/>
  <c r="CC32" i="44"/>
  <c r="BU32" i="44"/>
  <c r="BT32" i="44"/>
  <c r="BS32" i="44"/>
  <c r="BN32" i="44"/>
  <c r="BJ32" i="44"/>
  <c r="BI32" i="44"/>
  <c r="BH32" i="44"/>
  <c r="AZ32" i="44"/>
  <c r="AY32" i="44"/>
  <c r="AX32" i="44"/>
  <c r="AS32" i="44"/>
  <c r="AO32" i="44"/>
  <c r="AN32" i="44"/>
  <c r="AM32" i="44"/>
  <c r="AE32" i="44"/>
  <c r="AD32" i="44"/>
  <c r="AC32" i="44"/>
  <c r="X32" i="44"/>
  <c r="T32" i="44"/>
  <c r="S32" i="44"/>
  <c r="R32" i="44"/>
  <c r="J32" i="44"/>
  <c r="I32" i="44"/>
  <c r="H32" i="44"/>
  <c r="E32" i="44"/>
  <c r="CI31" i="44"/>
  <c r="CE31" i="44"/>
  <c r="CD31" i="44"/>
  <c r="CC31" i="44"/>
  <c r="BU31" i="44"/>
  <c r="BT31" i="44"/>
  <c r="BS31" i="44"/>
  <c r="BN31" i="44"/>
  <c r="BJ31" i="44"/>
  <c r="BI31" i="44"/>
  <c r="BH31" i="44"/>
  <c r="AZ31" i="44"/>
  <c r="AY31" i="44"/>
  <c r="AX31" i="44"/>
  <c r="AS31" i="44"/>
  <c r="AO31" i="44"/>
  <c r="AN31" i="44"/>
  <c r="AM31" i="44"/>
  <c r="AE31" i="44"/>
  <c r="AD31" i="44"/>
  <c r="AC31" i="44"/>
  <c r="X31" i="44"/>
  <c r="T31" i="44"/>
  <c r="S31" i="44"/>
  <c r="R31" i="44"/>
  <c r="J31" i="44"/>
  <c r="I31" i="44"/>
  <c r="H31" i="44"/>
  <c r="E31" i="44"/>
  <c r="CI30" i="44"/>
  <c r="CE30" i="44"/>
  <c r="CD30" i="44"/>
  <c r="CC30" i="44"/>
  <c r="BU30" i="44"/>
  <c r="BT30" i="44"/>
  <c r="BS30" i="44"/>
  <c r="BN30" i="44"/>
  <c r="BJ30" i="44"/>
  <c r="BI30" i="44"/>
  <c r="BH30" i="44"/>
  <c r="AZ30" i="44"/>
  <c r="AY30" i="44"/>
  <c r="AX30" i="44"/>
  <c r="AS30" i="44"/>
  <c r="AO30" i="44"/>
  <c r="AN30" i="44"/>
  <c r="AM30" i="44"/>
  <c r="AE30" i="44"/>
  <c r="AD30" i="44"/>
  <c r="AC30" i="44"/>
  <c r="X30" i="44"/>
  <c r="T30" i="44"/>
  <c r="S30" i="44"/>
  <c r="R30" i="44"/>
  <c r="J30" i="44"/>
  <c r="I30" i="44"/>
  <c r="H30" i="44"/>
  <c r="E30" i="44"/>
  <c r="CI29" i="44"/>
  <c r="CE29" i="44"/>
  <c r="CD29" i="44"/>
  <c r="CC29" i="44"/>
  <c r="BU29" i="44"/>
  <c r="BT29" i="44"/>
  <c r="BS29" i="44"/>
  <c r="BN29" i="44"/>
  <c r="BJ29" i="44"/>
  <c r="BI29" i="44"/>
  <c r="BH29" i="44"/>
  <c r="AZ29" i="44"/>
  <c r="AY29" i="44"/>
  <c r="AX29" i="44"/>
  <c r="AS29" i="44"/>
  <c r="AO29" i="44"/>
  <c r="AN29" i="44"/>
  <c r="AM29" i="44"/>
  <c r="AE29" i="44"/>
  <c r="AD29" i="44"/>
  <c r="AC29" i="44"/>
  <c r="X29" i="44"/>
  <c r="T29" i="44"/>
  <c r="S29" i="44"/>
  <c r="R29" i="44"/>
  <c r="J29" i="44"/>
  <c r="I29" i="44"/>
  <c r="H29" i="44"/>
  <c r="E29" i="44"/>
  <c r="CI28" i="44"/>
  <c r="CE28" i="44"/>
  <c r="CD28" i="44"/>
  <c r="CC28" i="44"/>
  <c r="BU28" i="44"/>
  <c r="BT28" i="44"/>
  <c r="BS28" i="44"/>
  <c r="BN28" i="44"/>
  <c r="BJ28" i="44"/>
  <c r="BI28" i="44"/>
  <c r="BH28" i="44"/>
  <c r="AZ28" i="44"/>
  <c r="AY28" i="44"/>
  <c r="AX28" i="44"/>
  <c r="AS28" i="44"/>
  <c r="AO28" i="44"/>
  <c r="AN28" i="44"/>
  <c r="AM28" i="44"/>
  <c r="AE28" i="44"/>
  <c r="AD28" i="44"/>
  <c r="AC28" i="44"/>
  <c r="X28" i="44"/>
  <c r="T28" i="44"/>
  <c r="S28" i="44"/>
  <c r="R28" i="44"/>
  <c r="J28" i="44"/>
  <c r="I28" i="44"/>
  <c r="H28" i="44"/>
  <c r="E28" i="44"/>
  <c r="CI27" i="44"/>
  <c r="CE27" i="44"/>
  <c r="CD27" i="44"/>
  <c r="CC27" i="44"/>
  <c r="BU27" i="44"/>
  <c r="BT27" i="44"/>
  <c r="BS27" i="44"/>
  <c r="BN27" i="44"/>
  <c r="BJ27" i="44"/>
  <c r="BI27" i="44"/>
  <c r="BH27" i="44"/>
  <c r="AZ27" i="44"/>
  <c r="AY27" i="44"/>
  <c r="AX27" i="44"/>
  <c r="AS27" i="44"/>
  <c r="AO27" i="44"/>
  <c r="AN27" i="44"/>
  <c r="AM27" i="44"/>
  <c r="AE27" i="44"/>
  <c r="AD27" i="44"/>
  <c r="AC27" i="44"/>
  <c r="X27" i="44"/>
  <c r="T27" i="44"/>
  <c r="S27" i="44"/>
  <c r="R27" i="44"/>
  <c r="J27" i="44"/>
  <c r="I27" i="44"/>
  <c r="H27" i="44"/>
  <c r="E27" i="44"/>
  <c r="CI26" i="44"/>
  <c r="CE26" i="44"/>
  <c r="CD26" i="44"/>
  <c r="CC26" i="44"/>
  <c r="BU26" i="44"/>
  <c r="BT26" i="44"/>
  <c r="BS26" i="44"/>
  <c r="BN26" i="44"/>
  <c r="BJ26" i="44"/>
  <c r="BI26" i="44"/>
  <c r="BH26" i="44"/>
  <c r="AZ26" i="44"/>
  <c r="AY26" i="44"/>
  <c r="AX26" i="44"/>
  <c r="AS26" i="44"/>
  <c r="AO26" i="44"/>
  <c r="AN26" i="44"/>
  <c r="AM26" i="44"/>
  <c r="AE26" i="44"/>
  <c r="AD26" i="44"/>
  <c r="AC26" i="44"/>
  <c r="X26" i="44"/>
  <c r="T26" i="44"/>
  <c r="S26" i="44"/>
  <c r="R26" i="44"/>
  <c r="J26" i="44"/>
  <c r="I26" i="44"/>
  <c r="H26" i="44"/>
  <c r="E26" i="44"/>
  <c r="CI25" i="44"/>
  <c r="CE25" i="44"/>
  <c r="CD25" i="44"/>
  <c r="CC25" i="44"/>
  <c r="BU25" i="44"/>
  <c r="BT25" i="44"/>
  <c r="BS25" i="44"/>
  <c r="BN25" i="44"/>
  <c r="BJ25" i="44"/>
  <c r="BI25" i="44"/>
  <c r="BH25" i="44"/>
  <c r="AZ25" i="44"/>
  <c r="AY25" i="44"/>
  <c r="AX25" i="44"/>
  <c r="AS25" i="44"/>
  <c r="AO25" i="44"/>
  <c r="AN25" i="44"/>
  <c r="AM25" i="44"/>
  <c r="AE25" i="44"/>
  <c r="AD25" i="44"/>
  <c r="AC25" i="44"/>
  <c r="X25" i="44"/>
  <c r="T25" i="44"/>
  <c r="S25" i="44"/>
  <c r="R25" i="44"/>
  <c r="J25" i="44"/>
  <c r="I25" i="44"/>
  <c r="H25" i="44"/>
  <c r="E25" i="44"/>
  <c r="CI24" i="44"/>
  <c r="CE24" i="44"/>
  <c r="CD24" i="44"/>
  <c r="CC24" i="44"/>
  <c r="BU24" i="44"/>
  <c r="BT24" i="44"/>
  <c r="BS24" i="44"/>
  <c r="BN24" i="44"/>
  <c r="BJ24" i="44"/>
  <c r="BI24" i="44"/>
  <c r="BH24" i="44"/>
  <c r="AZ24" i="44"/>
  <c r="AY24" i="44"/>
  <c r="AX24" i="44"/>
  <c r="AS24" i="44"/>
  <c r="AO24" i="44"/>
  <c r="AN24" i="44"/>
  <c r="AM24" i="44"/>
  <c r="AE24" i="44"/>
  <c r="AD24" i="44"/>
  <c r="AC24" i="44"/>
  <c r="X24" i="44"/>
  <c r="T24" i="44"/>
  <c r="S24" i="44"/>
  <c r="R24" i="44"/>
  <c r="J24" i="44"/>
  <c r="I24" i="44"/>
  <c r="H24" i="44"/>
  <c r="E24" i="44"/>
  <c r="CI23" i="44"/>
  <c r="CE23" i="44"/>
  <c r="CD23" i="44"/>
  <c r="CC23" i="44"/>
  <c r="BU23" i="44"/>
  <c r="BT23" i="44"/>
  <c r="BS23" i="44"/>
  <c r="BN23" i="44"/>
  <c r="BJ23" i="44"/>
  <c r="BI23" i="44"/>
  <c r="BH23" i="44"/>
  <c r="AZ23" i="44"/>
  <c r="AY23" i="44"/>
  <c r="AX23" i="44"/>
  <c r="AS23" i="44"/>
  <c r="AO23" i="44"/>
  <c r="AN23" i="44"/>
  <c r="AM23" i="44"/>
  <c r="AE23" i="44"/>
  <c r="AD23" i="44"/>
  <c r="AC23" i="44"/>
  <c r="X23" i="44"/>
  <c r="T23" i="44"/>
  <c r="S23" i="44"/>
  <c r="R23" i="44"/>
  <c r="J23" i="44"/>
  <c r="I23" i="44"/>
  <c r="H23" i="44"/>
  <c r="E23" i="44"/>
  <c r="CI22" i="44"/>
  <c r="CE22" i="44"/>
  <c r="CD22" i="44"/>
  <c r="CC22" i="44"/>
  <c r="BU22" i="44"/>
  <c r="BT22" i="44"/>
  <c r="BS22" i="44"/>
  <c r="BN22" i="44"/>
  <c r="BJ22" i="44"/>
  <c r="BI22" i="44"/>
  <c r="BH22" i="44"/>
  <c r="AZ22" i="44"/>
  <c r="AY22" i="44"/>
  <c r="AX22" i="44"/>
  <c r="AS22" i="44"/>
  <c r="AO22" i="44"/>
  <c r="AN22" i="44"/>
  <c r="AM22" i="44"/>
  <c r="AE22" i="44"/>
  <c r="AD22" i="44"/>
  <c r="AC22" i="44"/>
  <c r="X22" i="44"/>
  <c r="T22" i="44"/>
  <c r="S22" i="44"/>
  <c r="R22" i="44"/>
  <c r="J22" i="44"/>
  <c r="I22" i="44"/>
  <c r="H22" i="44"/>
  <c r="E22" i="44"/>
  <c r="CI21" i="44"/>
  <c r="CE21" i="44"/>
  <c r="CD21" i="44"/>
  <c r="CC21" i="44"/>
  <c r="BU21" i="44"/>
  <c r="BT21" i="44"/>
  <c r="BS21" i="44"/>
  <c r="BN21" i="44"/>
  <c r="BJ21" i="44"/>
  <c r="BI21" i="44"/>
  <c r="BH21" i="44"/>
  <c r="AZ21" i="44"/>
  <c r="AY21" i="44"/>
  <c r="AX21" i="44"/>
  <c r="AS21" i="44"/>
  <c r="AO21" i="44"/>
  <c r="AN21" i="44"/>
  <c r="AM21" i="44"/>
  <c r="AE21" i="44"/>
  <c r="AD21" i="44"/>
  <c r="AC21" i="44"/>
  <c r="X21" i="44"/>
  <c r="T21" i="44"/>
  <c r="S21" i="44"/>
  <c r="R21" i="44"/>
  <c r="J21" i="44"/>
  <c r="I21" i="44"/>
  <c r="H21" i="44"/>
  <c r="E21" i="44"/>
  <c r="CI20" i="44"/>
  <c r="CE20" i="44"/>
  <c r="CD20" i="44"/>
  <c r="CC20" i="44"/>
  <c r="BU20" i="44"/>
  <c r="BT20" i="44"/>
  <c r="BS20" i="44"/>
  <c r="BN20" i="44"/>
  <c r="BJ20" i="44"/>
  <c r="BI20" i="44"/>
  <c r="BH20" i="44"/>
  <c r="AZ20" i="44"/>
  <c r="AY20" i="44"/>
  <c r="AX20" i="44"/>
  <c r="AS20" i="44"/>
  <c r="AO20" i="44"/>
  <c r="AN20" i="44"/>
  <c r="AM20" i="44"/>
  <c r="AE20" i="44"/>
  <c r="AD20" i="44"/>
  <c r="AC20" i="44"/>
  <c r="X20" i="44"/>
  <c r="T20" i="44"/>
  <c r="S20" i="44"/>
  <c r="R20" i="44"/>
  <c r="J20" i="44"/>
  <c r="I20" i="44"/>
  <c r="H20" i="44"/>
  <c r="E20" i="44"/>
  <c r="CI19" i="44"/>
  <c r="CE19" i="44"/>
  <c r="CD19" i="44"/>
  <c r="CC19" i="44"/>
  <c r="BU19" i="44"/>
  <c r="BT19" i="44"/>
  <c r="BS19" i="44"/>
  <c r="BN19" i="44"/>
  <c r="BJ19" i="44"/>
  <c r="BI19" i="44"/>
  <c r="BH19" i="44"/>
  <c r="AZ19" i="44"/>
  <c r="AY19" i="44"/>
  <c r="AX19" i="44"/>
  <c r="AS19" i="44"/>
  <c r="AO19" i="44"/>
  <c r="AN19" i="44"/>
  <c r="AM19" i="44"/>
  <c r="AE19" i="44"/>
  <c r="AD19" i="44"/>
  <c r="AC19" i="44"/>
  <c r="X19" i="44"/>
  <c r="T19" i="44"/>
  <c r="S19" i="44"/>
  <c r="R19" i="44"/>
  <c r="J19" i="44"/>
  <c r="I19" i="44"/>
  <c r="H19" i="44"/>
  <c r="E19" i="44"/>
  <c r="CL6" i="44"/>
  <c r="CK6" i="44"/>
  <c r="CJ6" i="44"/>
  <c r="CH6" i="44"/>
  <c r="CG6" i="44"/>
  <c r="CF6" i="44"/>
  <c r="CE6" i="44"/>
  <c r="CD6" i="44"/>
  <c r="CC6" i="44"/>
  <c r="BY6" i="44"/>
  <c r="BX6" i="44"/>
  <c r="BW6" i="44"/>
  <c r="BU6" i="44"/>
  <c r="BT6" i="44"/>
  <c r="BS6" i="44"/>
  <c r="BQ6" i="44"/>
  <c r="BP6" i="44"/>
  <c r="BO6" i="44"/>
  <c r="BM6" i="44"/>
  <c r="BL6" i="44"/>
  <c r="BK6" i="44"/>
  <c r="BJ6" i="44"/>
  <c r="BI6" i="44"/>
  <c r="BH6" i="44"/>
  <c r="BD6" i="44"/>
  <c r="BC6" i="44"/>
  <c r="BB6" i="44"/>
  <c r="AZ6" i="44"/>
  <c r="AY6" i="44"/>
  <c r="AX6" i="44"/>
  <c r="AV6" i="44"/>
  <c r="AU6" i="44"/>
  <c r="AT6" i="44"/>
  <c r="AR6" i="44"/>
  <c r="AQ6" i="44"/>
  <c r="AP6" i="44"/>
  <c r="AO6" i="44"/>
  <c r="AN6" i="44"/>
  <c r="AM6" i="44"/>
  <c r="AI6" i="44"/>
  <c r="AH6" i="44"/>
  <c r="AG6" i="44"/>
  <c r="AE6" i="44"/>
  <c r="AD6" i="44"/>
  <c r="AC6" i="44"/>
  <c r="AA6" i="44"/>
  <c r="Z6" i="44"/>
  <c r="Y6" i="44"/>
  <c r="W6" i="44"/>
  <c r="V6" i="44"/>
  <c r="U6" i="44"/>
  <c r="T6" i="44"/>
  <c r="S6" i="44"/>
  <c r="R6" i="44"/>
  <c r="N6" i="44"/>
  <c r="M6" i="44"/>
  <c r="L6" i="44"/>
  <c r="J6" i="44"/>
  <c r="I6" i="44"/>
  <c r="H6" i="44"/>
  <c r="CM4" i="44"/>
  <c r="BV4" i="44"/>
  <c r="BR4" i="44"/>
  <c r="BA4" i="44"/>
  <c r="AW4" i="44"/>
  <c r="AF4" i="44"/>
  <c r="AB4" i="44"/>
  <c r="K4" i="44"/>
  <c r="C19" i="42" l="1"/>
  <c r="CI330" i="3"/>
  <c r="CE330" i="3"/>
  <c r="CD330" i="3"/>
  <c r="CC330" i="3"/>
  <c r="BU330" i="3"/>
  <c r="BT330" i="3"/>
  <c r="BS330" i="3"/>
  <c r="BN330" i="3"/>
  <c r="BJ330" i="3"/>
  <c r="BI330" i="3"/>
  <c r="BH330" i="3"/>
  <c r="AZ330" i="3"/>
  <c r="AY330" i="3"/>
  <c r="AX330" i="3"/>
  <c r="AS330" i="3"/>
  <c r="AO330" i="3"/>
  <c r="AN330" i="3"/>
  <c r="AM330" i="3"/>
  <c r="AE330" i="3"/>
  <c r="AD330" i="3"/>
  <c r="AC330" i="3"/>
  <c r="X330" i="3"/>
  <c r="T330" i="3"/>
  <c r="S330" i="3"/>
  <c r="R330" i="3"/>
  <c r="J330" i="3"/>
  <c r="I330" i="3"/>
  <c r="H330" i="3"/>
  <c r="E330" i="3"/>
  <c r="CI329" i="3"/>
  <c r="CE329" i="3"/>
  <c r="CD329" i="3"/>
  <c r="CC329" i="3"/>
  <c r="BU329" i="3"/>
  <c r="BT329" i="3"/>
  <c r="BS329" i="3"/>
  <c r="BN329" i="3"/>
  <c r="BJ329" i="3"/>
  <c r="BI329" i="3"/>
  <c r="BH329" i="3"/>
  <c r="AZ329" i="3"/>
  <c r="AY329" i="3"/>
  <c r="AX329" i="3"/>
  <c r="AS329" i="3"/>
  <c r="AO329" i="3"/>
  <c r="AN329" i="3"/>
  <c r="AM329" i="3"/>
  <c r="AE329" i="3"/>
  <c r="AD329" i="3"/>
  <c r="AC329" i="3"/>
  <c r="X329" i="3"/>
  <c r="T329" i="3"/>
  <c r="S329" i="3"/>
  <c r="R329" i="3"/>
  <c r="J329" i="3"/>
  <c r="I329" i="3"/>
  <c r="H329" i="3"/>
  <c r="E329" i="3"/>
  <c r="CI328" i="3"/>
  <c r="CE328" i="3"/>
  <c r="CD328" i="3"/>
  <c r="CC328" i="3"/>
  <c r="BU328" i="3"/>
  <c r="BT328" i="3"/>
  <c r="BS328" i="3"/>
  <c r="BN328" i="3"/>
  <c r="BJ328" i="3"/>
  <c r="BI328" i="3"/>
  <c r="BH328" i="3"/>
  <c r="AZ328" i="3"/>
  <c r="AY328" i="3"/>
  <c r="AX328" i="3"/>
  <c r="AS328" i="3"/>
  <c r="AO328" i="3"/>
  <c r="AN328" i="3"/>
  <c r="AM328" i="3"/>
  <c r="AE328" i="3"/>
  <c r="AD328" i="3"/>
  <c r="AC328" i="3"/>
  <c r="X328" i="3"/>
  <c r="T328" i="3"/>
  <c r="S328" i="3"/>
  <c r="R328" i="3"/>
  <c r="J328" i="3"/>
  <c r="I328" i="3"/>
  <c r="H328" i="3"/>
  <c r="E328" i="3"/>
  <c r="CI327" i="3"/>
  <c r="CE327" i="3"/>
  <c r="CD327" i="3"/>
  <c r="CC327" i="3"/>
  <c r="BU327" i="3"/>
  <c r="BT327" i="3"/>
  <c r="BS327" i="3"/>
  <c r="BN327" i="3"/>
  <c r="BJ327" i="3"/>
  <c r="BI327" i="3"/>
  <c r="BH327" i="3"/>
  <c r="AZ327" i="3"/>
  <c r="AY327" i="3"/>
  <c r="AX327" i="3"/>
  <c r="AS327" i="3"/>
  <c r="AO327" i="3"/>
  <c r="AN327" i="3"/>
  <c r="AM327" i="3"/>
  <c r="AE327" i="3"/>
  <c r="AD327" i="3"/>
  <c r="AC327" i="3"/>
  <c r="X327" i="3"/>
  <c r="T327" i="3"/>
  <c r="S327" i="3"/>
  <c r="R327" i="3"/>
  <c r="J327" i="3"/>
  <c r="I327" i="3"/>
  <c r="H327" i="3"/>
  <c r="E327" i="3"/>
  <c r="CI326" i="3"/>
  <c r="CE326" i="3"/>
  <c r="CD326" i="3"/>
  <c r="CC326" i="3"/>
  <c r="BU326" i="3"/>
  <c r="BT326" i="3"/>
  <c r="BS326" i="3"/>
  <c r="BN326" i="3"/>
  <c r="BJ326" i="3"/>
  <c r="BI326" i="3"/>
  <c r="BH326" i="3"/>
  <c r="AZ326" i="3"/>
  <c r="AY326" i="3"/>
  <c r="AX326" i="3"/>
  <c r="AS326" i="3"/>
  <c r="AO326" i="3"/>
  <c r="AN326" i="3"/>
  <c r="AM326" i="3"/>
  <c r="AE326" i="3"/>
  <c r="AD326" i="3"/>
  <c r="AC326" i="3"/>
  <c r="X326" i="3"/>
  <c r="T326" i="3"/>
  <c r="S326" i="3"/>
  <c r="R326" i="3"/>
  <c r="J326" i="3"/>
  <c r="I326" i="3"/>
  <c r="H326" i="3"/>
  <c r="E326" i="3"/>
  <c r="CI325" i="3"/>
  <c r="CE325" i="3"/>
  <c r="CD325" i="3"/>
  <c r="CC325" i="3"/>
  <c r="BU325" i="3"/>
  <c r="BT325" i="3"/>
  <c r="BS325" i="3"/>
  <c r="BN325" i="3"/>
  <c r="BJ325" i="3"/>
  <c r="BI325" i="3"/>
  <c r="BH325" i="3"/>
  <c r="AZ325" i="3"/>
  <c r="AY325" i="3"/>
  <c r="AX325" i="3"/>
  <c r="AS325" i="3"/>
  <c r="AO325" i="3"/>
  <c r="AN325" i="3"/>
  <c r="AM325" i="3"/>
  <c r="AE325" i="3"/>
  <c r="AD325" i="3"/>
  <c r="AC325" i="3"/>
  <c r="X325" i="3"/>
  <c r="T325" i="3"/>
  <c r="S325" i="3"/>
  <c r="R325" i="3"/>
  <c r="J325" i="3"/>
  <c r="I325" i="3"/>
  <c r="H325" i="3"/>
  <c r="E325" i="3"/>
  <c r="CI324" i="3"/>
  <c r="CE324" i="3"/>
  <c r="CD324" i="3"/>
  <c r="CC324" i="3"/>
  <c r="BU324" i="3"/>
  <c r="BT324" i="3"/>
  <c r="BS324" i="3"/>
  <c r="BN324" i="3"/>
  <c r="BJ324" i="3"/>
  <c r="BI324" i="3"/>
  <c r="BH324" i="3"/>
  <c r="AZ324" i="3"/>
  <c r="AY324" i="3"/>
  <c r="AX324" i="3"/>
  <c r="AS324" i="3"/>
  <c r="AO324" i="3"/>
  <c r="AN324" i="3"/>
  <c r="AM324" i="3"/>
  <c r="AE324" i="3"/>
  <c r="AD324" i="3"/>
  <c r="AC324" i="3"/>
  <c r="X324" i="3"/>
  <c r="T324" i="3"/>
  <c r="S324" i="3"/>
  <c r="R324" i="3"/>
  <c r="J324" i="3"/>
  <c r="I324" i="3"/>
  <c r="H324" i="3"/>
  <c r="E324" i="3"/>
  <c r="CI323" i="3"/>
  <c r="CE323" i="3"/>
  <c r="CD323" i="3"/>
  <c r="CC323" i="3"/>
  <c r="BU323" i="3"/>
  <c r="BT323" i="3"/>
  <c r="BS323" i="3"/>
  <c r="BN323" i="3"/>
  <c r="BJ323" i="3"/>
  <c r="BI323" i="3"/>
  <c r="BH323" i="3"/>
  <c r="AZ323" i="3"/>
  <c r="AY323" i="3"/>
  <c r="AX323" i="3"/>
  <c r="AS323" i="3"/>
  <c r="AO323" i="3"/>
  <c r="AN323" i="3"/>
  <c r="AM323" i="3"/>
  <c r="AE323" i="3"/>
  <c r="AD323" i="3"/>
  <c r="AC323" i="3"/>
  <c r="X323" i="3"/>
  <c r="T323" i="3"/>
  <c r="S323" i="3"/>
  <c r="R323" i="3"/>
  <c r="J323" i="3"/>
  <c r="I323" i="3"/>
  <c r="H323" i="3"/>
  <c r="E323" i="3"/>
  <c r="CI322" i="3"/>
  <c r="CE322" i="3"/>
  <c r="CD322" i="3"/>
  <c r="CC322" i="3"/>
  <c r="BU322" i="3"/>
  <c r="BT322" i="3"/>
  <c r="BS322" i="3"/>
  <c r="BN322" i="3"/>
  <c r="BJ322" i="3"/>
  <c r="BI322" i="3"/>
  <c r="BH322" i="3"/>
  <c r="AZ322" i="3"/>
  <c r="AY322" i="3"/>
  <c r="AX322" i="3"/>
  <c r="AS322" i="3"/>
  <c r="AO322" i="3"/>
  <c r="AN322" i="3"/>
  <c r="AM322" i="3"/>
  <c r="AE322" i="3"/>
  <c r="AD322" i="3"/>
  <c r="AC322" i="3"/>
  <c r="X322" i="3"/>
  <c r="T322" i="3"/>
  <c r="S322" i="3"/>
  <c r="R322" i="3"/>
  <c r="J322" i="3"/>
  <c r="I322" i="3"/>
  <c r="H322" i="3"/>
  <c r="E322" i="3"/>
  <c r="CI321" i="3"/>
  <c r="CE321" i="3"/>
  <c r="CD321" i="3"/>
  <c r="CC321" i="3"/>
  <c r="BU321" i="3"/>
  <c r="BT321" i="3"/>
  <c r="BS321" i="3"/>
  <c r="BN321" i="3"/>
  <c r="BJ321" i="3"/>
  <c r="BI321" i="3"/>
  <c r="BH321" i="3"/>
  <c r="AZ321" i="3"/>
  <c r="AY321" i="3"/>
  <c r="AX321" i="3"/>
  <c r="AS321" i="3"/>
  <c r="AO321" i="3"/>
  <c r="AN321" i="3"/>
  <c r="AM321" i="3"/>
  <c r="AE321" i="3"/>
  <c r="AD321" i="3"/>
  <c r="AC321" i="3"/>
  <c r="X321" i="3"/>
  <c r="T321" i="3"/>
  <c r="S321" i="3"/>
  <c r="R321" i="3"/>
  <c r="J321" i="3"/>
  <c r="I321" i="3"/>
  <c r="H321" i="3"/>
  <c r="E321" i="3"/>
  <c r="CI320" i="3"/>
  <c r="CE320" i="3"/>
  <c r="CD320" i="3"/>
  <c r="CC320" i="3"/>
  <c r="BU320" i="3"/>
  <c r="BT320" i="3"/>
  <c r="BS320" i="3"/>
  <c r="BN320" i="3"/>
  <c r="BJ320" i="3"/>
  <c r="BI320" i="3"/>
  <c r="BH320" i="3"/>
  <c r="AZ320" i="3"/>
  <c r="AY320" i="3"/>
  <c r="AX320" i="3"/>
  <c r="AS320" i="3"/>
  <c r="AO320" i="3"/>
  <c r="AN320" i="3"/>
  <c r="AM320" i="3"/>
  <c r="AE320" i="3"/>
  <c r="AD320" i="3"/>
  <c r="AC320" i="3"/>
  <c r="X320" i="3"/>
  <c r="T320" i="3"/>
  <c r="S320" i="3"/>
  <c r="R320" i="3"/>
  <c r="J320" i="3"/>
  <c r="I320" i="3"/>
  <c r="H320" i="3"/>
  <c r="E320" i="3"/>
  <c r="CI319" i="3"/>
  <c r="CE319" i="3"/>
  <c r="CD319" i="3"/>
  <c r="CC319" i="3"/>
  <c r="BU319" i="3"/>
  <c r="BT319" i="3"/>
  <c r="BS319" i="3"/>
  <c r="BN319" i="3"/>
  <c r="BJ319" i="3"/>
  <c r="BI319" i="3"/>
  <c r="BH319" i="3"/>
  <c r="AZ319" i="3"/>
  <c r="AY319" i="3"/>
  <c r="AX319" i="3"/>
  <c r="AS319" i="3"/>
  <c r="AO319" i="3"/>
  <c r="AN319" i="3"/>
  <c r="AM319" i="3"/>
  <c r="AE319" i="3"/>
  <c r="AD319" i="3"/>
  <c r="AC319" i="3"/>
  <c r="X319" i="3"/>
  <c r="T319" i="3"/>
  <c r="S319" i="3"/>
  <c r="R319" i="3"/>
  <c r="J319" i="3"/>
  <c r="I319" i="3"/>
  <c r="H319" i="3"/>
  <c r="E319" i="3"/>
  <c r="CI318" i="3"/>
  <c r="CE318" i="3"/>
  <c r="CD318" i="3"/>
  <c r="CC318" i="3"/>
  <c r="BU318" i="3"/>
  <c r="BT318" i="3"/>
  <c r="BS318" i="3"/>
  <c r="BN318" i="3"/>
  <c r="BJ318" i="3"/>
  <c r="BI318" i="3"/>
  <c r="BH318" i="3"/>
  <c r="AZ318" i="3"/>
  <c r="AY318" i="3"/>
  <c r="AX318" i="3"/>
  <c r="AS318" i="3"/>
  <c r="AO318" i="3"/>
  <c r="AN318" i="3"/>
  <c r="AM318" i="3"/>
  <c r="AE318" i="3"/>
  <c r="AD318" i="3"/>
  <c r="AC318" i="3"/>
  <c r="X318" i="3"/>
  <c r="T318" i="3"/>
  <c r="S318" i="3"/>
  <c r="R318" i="3"/>
  <c r="J318" i="3"/>
  <c r="I318" i="3"/>
  <c r="H318" i="3"/>
  <c r="E318" i="3"/>
  <c r="CI317" i="3"/>
  <c r="CE317" i="3"/>
  <c r="CD317" i="3"/>
  <c r="CC317" i="3"/>
  <c r="BU317" i="3"/>
  <c r="BT317" i="3"/>
  <c r="BS317" i="3"/>
  <c r="BN317" i="3"/>
  <c r="BJ317" i="3"/>
  <c r="BI317" i="3"/>
  <c r="BH317" i="3"/>
  <c r="AZ317" i="3"/>
  <c r="AY317" i="3"/>
  <c r="AX317" i="3"/>
  <c r="AS317" i="3"/>
  <c r="AO317" i="3"/>
  <c r="AN317" i="3"/>
  <c r="AM317" i="3"/>
  <c r="AE317" i="3"/>
  <c r="AD317" i="3"/>
  <c r="AC317" i="3"/>
  <c r="X317" i="3"/>
  <c r="T317" i="3"/>
  <c r="S317" i="3"/>
  <c r="R317" i="3"/>
  <c r="J317" i="3"/>
  <c r="I317" i="3"/>
  <c r="H317" i="3"/>
  <c r="E317" i="3"/>
  <c r="CI316" i="3"/>
  <c r="CE316" i="3"/>
  <c r="CD316" i="3"/>
  <c r="CC316" i="3"/>
  <c r="BU316" i="3"/>
  <c r="BT316" i="3"/>
  <c r="BS316" i="3"/>
  <c r="BN316" i="3"/>
  <c r="BJ316" i="3"/>
  <c r="BI316" i="3"/>
  <c r="BH316" i="3"/>
  <c r="AZ316" i="3"/>
  <c r="AY316" i="3"/>
  <c r="AX316" i="3"/>
  <c r="AS316" i="3"/>
  <c r="AO316" i="3"/>
  <c r="AN316" i="3"/>
  <c r="AM316" i="3"/>
  <c r="AE316" i="3"/>
  <c r="AD316" i="3"/>
  <c r="AC316" i="3"/>
  <c r="X316" i="3"/>
  <c r="T316" i="3"/>
  <c r="S316" i="3"/>
  <c r="R316" i="3"/>
  <c r="J316" i="3"/>
  <c r="I316" i="3"/>
  <c r="H316" i="3"/>
  <c r="E316" i="3"/>
  <c r="CI315" i="3"/>
  <c r="CE315" i="3"/>
  <c r="CD315" i="3"/>
  <c r="CC315" i="3"/>
  <c r="BU315" i="3"/>
  <c r="BT315" i="3"/>
  <c r="BS315" i="3"/>
  <c r="BN315" i="3"/>
  <c r="BJ315" i="3"/>
  <c r="BI315" i="3"/>
  <c r="BH315" i="3"/>
  <c r="AZ315" i="3"/>
  <c r="AY315" i="3"/>
  <c r="AX315" i="3"/>
  <c r="AS315" i="3"/>
  <c r="AO315" i="3"/>
  <c r="AN315" i="3"/>
  <c r="AM315" i="3"/>
  <c r="AE315" i="3"/>
  <c r="AD315" i="3"/>
  <c r="AC315" i="3"/>
  <c r="X315" i="3"/>
  <c r="T315" i="3"/>
  <c r="S315" i="3"/>
  <c r="R315" i="3"/>
  <c r="J315" i="3"/>
  <c r="I315" i="3"/>
  <c r="H315" i="3"/>
  <c r="E315" i="3"/>
  <c r="CI314" i="3"/>
  <c r="CE314" i="3"/>
  <c r="CD314" i="3"/>
  <c r="CC314" i="3"/>
  <c r="BU314" i="3"/>
  <c r="BT314" i="3"/>
  <c r="BS314" i="3"/>
  <c r="BN314" i="3"/>
  <c r="BJ314" i="3"/>
  <c r="BI314" i="3"/>
  <c r="BH314" i="3"/>
  <c r="AZ314" i="3"/>
  <c r="AY314" i="3"/>
  <c r="AX314" i="3"/>
  <c r="AS314" i="3"/>
  <c r="AO314" i="3"/>
  <c r="AN314" i="3"/>
  <c r="AM314" i="3"/>
  <c r="AE314" i="3"/>
  <c r="AD314" i="3"/>
  <c r="AC314" i="3"/>
  <c r="X314" i="3"/>
  <c r="T314" i="3"/>
  <c r="S314" i="3"/>
  <c r="R314" i="3"/>
  <c r="J314" i="3"/>
  <c r="I314" i="3"/>
  <c r="H314" i="3"/>
  <c r="E314" i="3"/>
  <c r="CI313" i="3"/>
  <c r="CE313" i="3"/>
  <c r="CD313" i="3"/>
  <c r="CC313" i="3"/>
  <c r="BU313" i="3"/>
  <c r="BT313" i="3"/>
  <c r="BS313" i="3"/>
  <c r="BN313" i="3"/>
  <c r="BJ313" i="3"/>
  <c r="BI313" i="3"/>
  <c r="BH313" i="3"/>
  <c r="AZ313" i="3"/>
  <c r="AY313" i="3"/>
  <c r="AX313" i="3"/>
  <c r="AS313" i="3"/>
  <c r="AO313" i="3"/>
  <c r="AN313" i="3"/>
  <c r="AM313" i="3"/>
  <c r="AE313" i="3"/>
  <c r="AD313" i="3"/>
  <c r="AC313" i="3"/>
  <c r="X313" i="3"/>
  <c r="T313" i="3"/>
  <c r="S313" i="3"/>
  <c r="R313" i="3"/>
  <c r="J313" i="3"/>
  <c r="I313" i="3"/>
  <c r="H313" i="3"/>
  <c r="E313" i="3"/>
  <c r="CI312" i="3"/>
  <c r="CE312" i="3"/>
  <c r="CD312" i="3"/>
  <c r="CC312" i="3"/>
  <c r="BU312" i="3"/>
  <c r="BT312" i="3"/>
  <c r="BS312" i="3"/>
  <c r="BN312" i="3"/>
  <c r="BJ312" i="3"/>
  <c r="BI312" i="3"/>
  <c r="BH312" i="3"/>
  <c r="AZ312" i="3"/>
  <c r="AY312" i="3"/>
  <c r="AX312" i="3"/>
  <c r="AS312" i="3"/>
  <c r="AO312" i="3"/>
  <c r="AN312" i="3"/>
  <c r="AM312" i="3"/>
  <c r="AE312" i="3"/>
  <c r="AD312" i="3"/>
  <c r="AC312" i="3"/>
  <c r="X312" i="3"/>
  <c r="T312" i="3"/>
  <c r="S312" i="3"/>
  <c r="R312" i="3"/>
  <c r="J312" i="3"/>
  <c r="I312" i="3"/>
  <c r="H312" i="3"/>
  <c r="E312" i="3"/>
  <c r="CI311" i="3"/>
  <c r="CE311" i="3"/>
  <c r="CD311" i="3"/>
  <c r="CC311" i="3"/>
  <c r="BU311" i="3"/>
  <c r="BT311" i="3"/>
  <c r="BS311" i="3"/>
  <c r="BN311" i="3"/>
  <c r="BJ311" i="3"/>
  <c r="BI311" i="3"/>
  <c r="BH311" i="3"/>
  <c r="AZ311" i="3"/>
  <c r="AY311" i="3"/>
  <c r="AX311" i="3"/>
  <c r="AS311" i="3"/>
  <c r="AO311" i="3"/>
  <c r="AN311" i="3"/>
  <c r="AM311" i="3"/>
  <c r="AE311" i="3"/>
  <c r="AD311" i="3"/>
  <c r="AC311" i="3"/>
  <c r="X311" i="3"/>
  <c r="T311" i="3"/>
  <c r="S311" i="3"/>
  <c r="R311" i="3"/>
  <c r="J311" i="3"/>
  <c r="I311" i="3"/>
  <c r="H311" i="3"/>
  <c r="E311" i="3"/>
  <c r="CI310" i="3"/>
  <c r="CE310" i="3"/>
  <c r="CD310" i="3"/>
  <c r="CC310" i="3"/>
  <c r="BU310" i="3"/>
  <c r="BT310" i="3"/>
  <c r="BS310" i="3"/>
  <c r="BN310" i="3"/>
  <c r="BJ310" i="3"/>
  <c r="BI310" i="3"/>
  <c r="BH310" i="3"/>
  <c r="AZ310" i="3"/>
  <c r="AY310" i="3"/>
  <c r="AX310" i="3"/>
  <c r="AS310" i="3"/>
  <c r="AO310" i="3"/>
  <c r="AN310" i="3"/>
  <c r="AM310" i="3"/>
  <c r="AE310" i="3"/>
  <c r="AD310" i="3"/>
  <c r="AC310" i="3"/>
  <c r="X310" i="3"/>
  <c r="T310" i="3"/>
  <c r="S310" i="3"/>
  <c r="R310" i="3"/>
  <c r="J310" i="3"/>
  <c r="I310" i="3"/>
  <c r="H310" i="3"/>
  <c r="E310" i="3"/>
  <c r="CI309" i="3"/>
  <c r="CE309" i="3"/>
  <c r="CD309" i="3"/>
  <c r="CC309" i="3"/>
  <c r="BU309" i="3"/>
  <c r="BT309" i="3"/>
  <c r="BS309" i="3"/>
  <c r="BN309" i="3"/>
  <c r="BJ309" i="3"/>
  <c r="BI309" i="3"/>
  <c r="BH309" i="3"/>
  <c r="AZ309" i="3"/>
  <c r="AY309" i="3"/>
  <c r="AX309" i="3"/>
  <c r="AS309" i="3"/>
  <c r="AO309" i="3"/>
  <c r="AN309" i="3"/>
  <c r="AM309" i="3"/>
  <c r="AE309" i="3"/>
  <c r="AD309" i="3"/>
  <c r="AC309" i="3"/>
  <c r="X309" i="3"/>
  <c r="T309" i="3"/>
  <c r="S309" i="3"/>
  <c r="R309" i="3"/>
  <c r="J309" i="3"/>
  <c r="I309" i="3"/>
  <c r="H309" i="3"/>
  <c r="E309" i="3"/>
  <c r="CI308" i="3"/>
  <c r="CE308" i="3"/>
  <c r="CD308" i="3"/>
  <c r="CC308" i="3"/>
  <c r="BU308" i="3"/>
  <c r="BT308" i="3"/>
  <c r="BS308" i="3"/>
  <c r="BN308" i="3"/>
  <c r="BJ308" i="3"/>
  <c r="BI308" i="3"/>
  <c r="BH308" i="3"/>
  <c r="AZ308" i="3"/>
  <c r="AY308" i="3"/>
  <c r="AX308" i="3"/>
  <c r="AS308" i="3"/>
  <c r="AO308" i="3"/>
  <c r="AN308" i="3"/>
  <c r="AM308" i="3"/>
  <c r="AE308" i="3"/>
  <c r="AD308" i="3"/>
  <c r="AC308" i="3"/>
  <c r="X308" i="3"/>
  <c r="T308" i="3"/>
  <c r="S308" i="3"/>
  <c r="R308" i="3"/>
  <c r="J308" i="3"/>
  <c r="I308" i="3"/>
  <c r="H308" i="3"/>
  <c r="E308" i="3"/>
  <c r="CI307" i="3"/>
  <c r="CE307" i="3"/>
  <c r="CD307" i="3"/>
  <c r="CC307" i="3"/>
  <c r="BU307" i="3"/>
  <c r="BT307" i="3"/>
  <c r="BS307" i="3"/>
  <c r="BN307" i="3"/>
  <c r="BJ307" i="3"/>
  <c r="BI307" i="3"/>
  <c r="BH307" i="3"/>
  <c r="AZ307" i="3"/>
  <c r="AY307" i="3"/>
  <c r="AX307" i="3"/>
  <c r="AS307" i="3"/>
  <c r="AO307" i="3"/>
  <c r="AN307" i="3"/>
  <c r="AM307" i="3"/>
  <c r="AE307" i="3"/>
  <c r="AD307" i="3"/>
  <c r="AC307" i="3"/>
  <c r="X307" i="3"/>
  <c r="T307" i="3"/>
  <c r="S307" i="3"/>
  <c r="R307" i="3"/>
  <c r="J307" i="3"/>
  <c r="I307" i="3"/>
  <c r="H307" i="3"/>
  <c r="E307" i="3"/>
  <c r="CI306" i="3"/>
  <c r="CE306" i="3"/>
  <c r="CD306" i="3"/>
  <c r="CC306" i="3"/>
  <c r="BU306" i="3"/>
  <c r="BT306" i="3"/>
  <c r="BS306" i="3"/>
  <c r="BN306" i="3"/>
  <c r="BJ306" i="3"/>
  <c r="BI306" i="3"/>
  <c r="BH306" i="3"/>
  <c r="AZ306" i="3"/>
  <c r="AY306" i="3"/>
  <c r="AX306" i="3"/>
  <c r="AS306" i="3"/>
  <c r="AO306" i="3"/>
  <c r="AN306" i="3"/>
  <c r="AM306" i="3"/>
  <c r="AE306" i="3"/>
  <c r="AD306" i="3"/>
  <c r="AC306" i="3"/>
  <c r="X306" i="3"/>
  <c r="T306" i="3"/>
  <c r="S306" i="3"/>
  <c r="R306" i="3"/>
  <c r="J306" i="3"/>
  <c r="I306" i="3"/>
  <c r="H306" i="3"/>
  <c r="E306" i="3"/>
  <c r="CI305" i="3"/>
  <c r="CE305" i="3"/>
  <c r="CD305" i="3"/>
  <c r="CC305" i="3"/>
  <c r="BU305" i="3"/>
  <c r="BT305" i="3"/>
  <c r="BS305" i="3"/>
  <c r="BN305" i="3"/>
  <c r="BJ305" i="3"/>
  <c r="BI305" i="3"/>
  <c r="BH305" i="3"/>
  <c r="AZ305" i="3"/>
  <c r="AY305" i="3"/>
  <c r="AX305" i="3"/>
  <c r="AS305" i="3"/>
  <c r="AO305" i="3"/>
  <c r="AN305" i="3"/>
  <c r="AM305" i="3"/>
  <c r="AE305" i="3"/>
  <c r="AD305" i="3"/>
  <c r="AC305" i="3"/>
  <c r="X305" i="3"/>
  <c r="T305" i="3"/>
  <c r="S305" i="3"/>
  <c r="R305" i="3"/>
  <c r="J305" i="3"/>
  <c r="I305" i="3"/>
  <c r="H305" i="3"/>
  <c r="E305" i="3"/>
  <c r="CI304" i="3"/>
  <c r="CE304" i="3"/>
  <c r="CD304" i="3"/>
  <c r="CC304" i="3"/>
  <c r="BU304" i="3"/>
  <c r="BT304" i="3"/>
  <c r="BS304" i="3"/>
  <c r="BN304" i="3"/>
  <c r="BJ304" i="3"/>
  <c r="BI304" i="3"/>
  <c r="BH304" i="3"/>
  <c r="AZ304" i="3"/>
  <c r="AY304" i="3"/>
  <c r="AX304" i="3"/>
  <c r="AS304" i="3"/>
  <c r="AO304" i="3"/>
  <c r="AN304" i="3"/>
  <c r="AM304" i="3"/>
  <c r="AE304" i="3"/>
  <c r="AD304" i="3"/>
  <c r="AC304" i="3"/>
  <c r="X304" i="3"/>
  <c r="T304" i="3"/>
  <c r="S304" i="3"/>
  <c r="R304" i="3"/>
  <c r="J304" i="3"/>
  <c r="I304" i="3"/>
  <c r="H304" i="3"/>
  <c r="E304" i="3"/>
  <c r="CI303" i="3"/>
  <c r="CE303" i="3"/>
  <c r="CD303" i="3"/>
  <c r="CC303" i="3"/>
  <c r="BU303" i="3"/>
  <c r="BT303" i="3"/>
  <c r="BS303" i="3"/>
  <c r="BN303" i="3"/>
  <c r="BJ303" i="3"/>
  <c r="BI303" i="3"/>
  <c r="BH303" i="3"/>
  <c r="AZ303" i="3"/>
  <c r="AY303" i="3"/>
  <c r="AX303" i="3"/>
  <c r="AS303" i="3"/>
  <c r="AO303" i="3"/>
  <c r="AN303" i="3"/>
  <c r="AM303" i="3"/>
  <c r="AE303" i="3"/>
  <c r="AD303" i="3"/>
  <c r="AC303" i="3"/>
  <c r="X303" i="3"/>
  <c r="T303" i="3"/>
  <c r="S303" i="3"/>
  <c r="R303" i="3"/>
  <c r="J303" i="3"/>
  <c r="I303" i="3"/>
  <c r="H303" i="3"/>
  <c r="E303" i="3"/>
  <c r="CI302" i="3"/>
  <c r="CE302" i="3"/>
  <c r="CD302" i="3"/>
  <c r="CC302" i="3"/>
  <c r="BU302" i="3"/>
  <c r="BT302" i="3"/>
  <c r="BS302" i="3"/>
  <c r="BN302" i="3"/>
  <c r="BJ302" i="3"/>
  <c r="BI302" i="3"/>
  <c r="BH302" i="3"/>
  <c r="AZ302" i="3"/>
  <c r="AY302" i="3"/>
  <c r="AX302" i="3"/>
  <c r="AS302" i="3"/>
  <c r="AO302" i="3"/>
  <c r="AN302" i="3"/>
  <c r="AM302" i="3"/>
  <c r="AE302" i="3"/>
  <c r="AD302" i="3"/>
  <c r="AC302" i="3"/>
  <c r="X302" i="3"/>
  <c r="T302" i="3"/>
  <c r="S302" i="3"/>
  <c r="R302" i="3"/>
  <c r="J302" i="3"/>
  <c r="I302" i="3"/>
  <c r="H302" i="3"/>
  <c r="E302" i="3"/>
  <c r="CI301" i="3"/>
  <c r="CE301" i="3"/>
  <c r="CD301" i="3"/>
  <c r="CC301" i="3"/>
  <c r="BU301" i="3"/>
  <c r="BT301" i="3"/>
  <c r="BS301" i="3"/>
  <c r="BN301" i="3"/>
  <c r="BJ301" i="3"/>
  <c r="BI301" i="3"/>
  <c r="BH301" i="3"/>
  <c r="AZ301" i="3"/>
  <c r="AY301" i="3"/>
  <c r="AX301" i="3"/>
  <c r="AS301" i="3"/>
  <c r="AO301" i="3"/>
  <c r="AN301" i="3"/>
  <c r="AM301" i="3"/>
  <c r="AE301" i="3"/>
  <c r="AD301" i="3"/>
  <c r="AC301" i="3"/>
  <c r="X301" i="3"/>
  <c r="T301" i="3"/>
  <c r="S301" i="3"/>
  <c r="R301" i="3"/>
  <c r="J301" i="3"/>
  <c r="I301" i="3"/>
  <c r="H301" i="3"/>
  <c r="E301" i="3"/>
  <c r="CI300" i="3"/>
  <c r="CE300" i="3"/>
  <c r="CD300" i="3"/>
  <c r="CC300" i="3"/>
  <c r="BU300" i="3"/>
  <c r="BT300" i="3"/>
  <c r="BS300" i="3"/>
  <c r="BN300" i="3"/>
  <c r="BJ300" i="3"/>
  <c r="BI300" i="3"/>
  <c r="BH300" i="3"/>
  <c r="AZ300" i="3"/>
  <c r="AY300" i="3"/>
  <c r="AX300" i="3"/>
  <c r="AS300" i="3"/>
  <c r="AO300" i="3"/>
  <c r="AN300" i="3"/>
  <c r="AM300" i="3"/>
  <c r="AE300" i="3"/>
  <c r="AD300" i="3"/>
  <c r="AC300" i="3"/>
  <c r="X300" i="3"/>
  <c r="T300" i="3"/>
  <c r="S300" i="3"/>
  <c r="R300" i="3"/>
  <c r="J300" i="3"/>
  <c r="I300" i="3"/>
  <c r="H300" i="3"/>
  <c r="E300" i="3"/>
  <c r="CI299" i="3"/>
  <c r="CE299" i="3"/>
  <c r="CD299" i="3"/>
  <c r="CC299" i="3"/>
  <c r="BU299" i="3"/>
  <c r="BT299" i="3"/>
  <c r="BS299" i="3"/>
  <c r="BN299" i="3"/>
  <c r="BJ299" i="3"/>
  <c r="BI299" i="3"/>
  <c r="BH299" i="3"/>
  <c r="AZ299" i="3"/>
  <c r="AY299" i="3"/>
  <c r="AX299" i="3"/>
  <c r="AS299" i="3"/>
  <c r="AO299" i="3"/>
  <c r="AN299" i="3"/>
  <c r="AM299" i="3"/>
  <c r="AE299" i="3"/>
  <c r="AD299" i="3"/>
  <c r="AC299" i="3"/>
  <c r="X299" i="3"/>
  <c r="T299" i="3"/>
  <c r="S299" i="3"/>
  <c r="R299" i="3"/>
  <c r="J299" i="3"/>
  <c r="I299" i="3"/>
  <c r="H299" i="3"/>
  <c r="E299" i="3"/>
  <c r="CI298" i="3"/>
  <c r="CE298" i="3"/>
  <c r="CD298" i="3"/>
  <c r="CC298" i="3"/>
  <c r="BU298" i="3"/>
  <c r="BT298" i="3"/>
  <c r="BS298" i="3"/>
  <c r="BN298" i="3"/>
  <c r="BJ298" i="3"/>
  <c r="BI298" i="3"/>
  <c r="BH298" i="3"/>
  <c r="AZ298" i="3"/>
  <c r="AY298" i="3"/>
  <c r="AX298" i="3"/>
  <c r="AS298" i="3"/>
  <c r="AO298" i="3"/>
  <c r="AN298" i="3"/>
  <c r="AM298" i="3"/>
  <c r="AE298" i="3"/>
  <c r="AD298" i="3"/>
  <c r="AC298" i="3"/>
  <c r="X298" i="3"/>
  <c r="T298" i="3"/>
  <c r="S298" i="3"/>
  <c r="R298" i="3"/>
  <c r="J298" i="3"/>
  <c r="I298" i="3"/>
  <c r="H298" i="3"/>
  <c r="E298" i="3"/>
  <c r="CI297" i="3"/>
  <c r="CE297" i="3"/>
  <c r="CD297" i="3"/>
  <c r="CC297" i="3"/>
  <c r="BU297" i="3"/>
  <c r="BT297" i="3"/>
  <c r="BS297" i="3"/>
  <c r="BN297" i="3"/>
  <c r="BJ297" i="3"/>
  <c r="BI297" i="3"/>
  <c r="BH297" i="3"/>
  <c r="AZ297" i="3"/>
  <c r="AY297" i="3"/>
  <c r="AX297" i="3"/>
  <c r="AS297" i="3"/>
  <c r="AO297" i="3"/>
  <c r="AN297" i="3"/>
  <c r="AM297" i="3"/>
  <c r="AE297" i="3"/>
  <c r="AD297" i="3"/>
  <c r="AC297" i="3"/>
  <c r="X297" i="3"/>
  <c r="T297" i="3"/>
  <c r="S297" i="3"/>
  <c r="R297" i="3"/>
  <c r="J297" i="3"/>
  <c r="I297" i="3"/>
  <c r="H297" i="3"/>
  <c r="E297" i="3"/>
  <c r="CI296" i="3"/>
  <c r="CE296" i="3"/>
  <c r="CD296" i="3"/>
  <c r="CC296" i="3"/>
  <c r="BU296" i="3"/>
  <c r="BT296" i="3"/>
  <c r="BS296" i="3"/>
  <c r="BN296" i="3"/>
  <c r="BJ296" i="3"/>
  <c r="BI296" i="3"/>
  <c r="BH296" i="3"/>
  <c r="AZ296" i="3"/>
  <c r="AY296" i="3"/>
  <c r="AX296" i="3"/>
  <c r="AS296" i="3"/>
  <c r="AO296" i="3"/>
  <c r="AN296" i="3"/>
  <c r="AM296" i="3"/>
  <c r="AE296" i="3"/>
  <c r="AD296" i="3"/>
  <c r="AC296" i="3"/>
  <c r="X296" i="3"/>
  <c r="T296" i="3"/>
  <c r="S296" i="3"/>
  <c r="R296" i="3"/>
  <c r="J296" i="3"/>
  <c r="I296" i="3"/>
  <c r="H296" i="3"/>
  <c r="E296" i="3"/>
  <c r="CI295" i="3"/>
  <c r="CE295" i="3"/>
  <c r="CD295" i="3"/>
  <c r="CC295" i="3"/>
  <c r="BU295" i="3"/>
  <c r="BT295" i="3"/>
  <c r="BS295" i="3"/>
  <c r="BN295" i="3"/>
  <c r="BJ295" i="3"/>
  <c r="BI295" i="3"/>
  <c r="BH295" i="3"/>
  <c r="AZ295" i="3"/>
  <c r="AY295" i="3"/>
  <c r="AX295" i="3"/>
  <c r="AS295" i="3"/>
  <c r="AO295" i="3"/>
  <c r="AN295" i="3"/>
  <c r="AM295" i="3"/>
  <c r="AE295" i="3"/>
  <c r="AD295" i="3"/>
  <c r="AC295" i="3"/>
  <c r="X295" i="3"/>
  <c r="T295" i="3"/>
  <c r="S295" i="3"/>
  <c r="R295" i="3"/>
  <c r="J295" i="3"/>
  <c r="I295" i="3"/>
  <c r="H295" i="3"/>
  <c r="E295" i="3"/>
  <c r="CI294" i="3"/>
  <c r="CE294" i="3"/>
  <c r="CD294" i="3"/>
  <c r="CC294" i="3"/>
  <c r="BU294" i="3"/>
  <c r="BT294" i="3"/>
  <c r="BS294" i="3"/>
  <c r="BN294" i="3"/>
  <c r="BJ294" i="3"/>
  <c r="BI294" i="3"/>
  <c r="BH294" i="3"/>
  <c r="AZ294" i="3"/>
  <c r="AY294" i="3"/>
  <c r="AX294" i="3"/>
  <c r="AS294" i="3"/>
  <c r="AO294" i="3"/>
  <c r="AN294" i="3"/>
  <c r="AM294" i="3"/>
  <c r="AE294" i="3"/>
  <c r="AD294" i="3"/>
  <c r="AC294" i="3"/>
  <c r="X294" i="3"/>
  <c r="T294" i="3"/>
  <c r="S294" i="3"/>
  <c r="R294" i="3"/>
  <c r="J294" i="3"/>
  <c r="I294" i="3"/>
  <c r="H294" i="3"/>
  <c r="E294" i="3"/>
  <c r="CI293" i="3"/>
  <c r="CE293" i="3"/>
  <c r="CD293" i="3"/>
  <c r="CC293" i="3"/>
  <c r="BU293" i="3"/>
  <c r="BT293" i="3"/>
  <c r="BS293" i="3"/>
  <c r="BN293" i="3"/>
  <c r="BJ293" i="3"/>
  <c r="BI293" i="3"/>
  <c r="BH293" i="3"/>
  <c r="AZ293" i="3"/>
  <c r="AY293" i="3"/>
  <c r="AX293" i="3"/>
  <c r="AS293" i="3"/>
  <c r="AO293" i="3"/>
  <c r="AN293" i="3"/>
  <c r="AM293" i="3"/>
  <c r="AE293" i="3"/>
  <c r="AD293" i="3"/>
  <c r="AC293" i="3"/>
  <c r="X293" i="3"/>
  <c r="T293" i="3"/>
  <c r="S293" i="3"/>
  <c r="R293" i="3"/>
  <c r="J293" i="3"/>
  <c r="I293" i="3"/>
  <c r="H293" i="3"/>
  <c r="E293" i="3"/>
  <c r="CI292" i="3"/>
  <c r="CE292" i="3"/>
  <c r="CD292" i="3"/>
  <c r="CC292" i="3"/>
  <c r="BU292" i="3"/>
  <c r="BT292" i="3"/>
  <c r="BS292" i="3"/>
  <c r="BN292" i="3"/>
  <c r="BJ292" i="3"/>
  <c r="BI292" i="3"/>
  <c r="BH292" i="3"/>
  <c r="AZ292" i="3"/>
  <c r="AY292" i="3"/>
  <c r="AX292" i="3"/>
  <c r="AS292" i="3"/>
  <c r="AO292" i="3"/>
  <c r="AN292" i="3"/>
  <c r="AM292" i="3"/>
  <c r="AE292" i="3"/>
  <c r="AD292" i="3"/>
  <c r="AC292" i="3"/>
  <c r="X292" i="3"/>
  <c r="T292" i="3"/>
  <c r="S292" i="3"/>
  <c r="R292" i="3"/>
  <c r="J292" i="3"/>
  <c r="I292" i="3"/>
  <c r="H292" i="3"/>
  <c r="E292" i="3"/>
  <c r="CI291" i="3"/>
  <c r="CE291" i="3"/>
  <c r="CD291" i="3"/>
  <c r="CC291" i="3"/>
  <c r="BU291" i="3"/>
  <c r="BT291" i="3"/>
  <c r="BS291" i="3"/>
  <c r="BN291" i="3"/>
  <c r="BJ291" i="3"/>
  <c r="BI291" i="3"/>
  <c r="BH291" i="3"/>
  <c r="AZ291" i="3"/>
  <c r="AY291" i="3"/>
  <c r="AX291" i="3"/>
  <c r="AS291" i="3"/>
  <c r="AO291" i="3"/>
  <c r="AN291" i="3"/>
  <c r="AM291" i="3"/>
  <c r="AE291" i="3"/>
  <c r="AD291" i="3"/>
  <c r="AC291" i="3"/>
  <c r="X291" i="3"/>
  <c r="T291" i="3"/>
  <c r="S291" i="3"/>
  <c r="R291" i="3"/>
  <c r="J291" i="3"/>
  <c r="I291" i="3"/>
  <c r="H291" i="3"/>
  <c r="E291" i="3"/>
  <c r="CI290" i="3"/>
  <c r="CE290" i="3"/>
  <c r="CD290" i="3"/>
  <c r="CC290" i="3"/>
  <c r="BU290" i="3"/>
  <c r="BT290" i="3"/>
  <c r="BS290" i="3"/>
  <c r="BN290" i="3"/>
  <c r="BJ290" i="3"/>
  <c r="BI290" i="3"/>
  <c r="BH290" i="3"/>
  <c r="AZ290" i="3"/>
  <c r="AY290" i="3"/>
  <c r="AX290" i="3"/>
  <c r="AS290" i="3"/>
  <c r="AO290" i="3"/>
  <c r="AN290" i="3"/>
  <c r="AM290" i="3"/>
  <c r="AE290" i="3"/>
  <c r="AD290" i="3"/>
  <c r="AC290" i="3"/>
  <c r="X290" i="3"/>
  <c r="T290" i="3"/>
  <c r="S290" i="3"/>
  <c r="R290" i="3"/>
  <c r="J290" i="3"/>
  <c r="I290" i="3"/>
  <c r="H290" i="3"/>
  <c r="E290" i="3"/>
  <c r="CI289" i="3"/>
  <c r="CE289" i="3"/>
  <c r="CD289" i="3"/>
  <c r="CC289" i="3"/>
  <c r="BU289" i="3"/>
  <c r="BT289" i="3"/>
  <c r="BS289" i="3"/>
  <c r="BN289" i="3"/>
  <c r="BJ289" i="3"/>
  <c r="BI289" i="3"/>
  <c r="BH289" i="3"/>
  <c r="AZ289" i="3"/>
  <c r="AY289" i="3"/>
  <c r="AX289" i="3"/>
  <c r="AS289" i="3"/>
  <c r="AO289" i="3"/>
  <c r="AN289" i="3"/>
  <c r="AM289" i="3"/>
  <c r="AE289" i="3"/>
  <c r="AD289" i="3"/>
  <c r="AC289" i="3"/>
  <c r="X289" i="3"/>
  <c r="T289" i="3"/>
  <c r="S289" i="3"/>
  <c r="R289" i="3"/>
  <c r="J289" i="3"/>
  <c r="I289" i="3"/>
  <c r="H289" i="3"/>
  <c r="E289" i="3"/>
  <c r="CI288" i="3"/>
  <c r="CE288" i="3"/>
  <c r="CD288" i="3"/>
  <c r="CC288" i="3"/>
  <c r="BU288" i="3"/>
  <c r="BT288" i="3"/>
  <c r="BS288" i="3"/>
  <c r="BN288" i="3"/>
  <c r="BJ288" i="3"/>
  <c r="BI288" i="3"/>
  <c r="BH288" i="3"/>
  <c r="AZ288" i="3"/>
  <c r="AY288" i="3"/>
  <c r="AX288" i="3"/>
  <c r="AS288" i="3"/>
  <c r="AO288" i="3"/>
  <c r="AN288" i="3"/>
  <c r="AM288" i="3"/>
  <c r="AE288" i="3"/>
  <c r="AD288" i="3"/>
  <c r="AC288" i="3"/>
  <c r="X288" i="3"/>
  <c r="T288" i="3"/>
  <c r="S288" i="3"/>
  <c r="R288" i="3"/>
  <c r="J288" i="3"/>
  <c r="I288" i="3"/>
  <c r="H288" i="3"/>
  <c r="E288" i="3"/>
  <c r="CI287" i="3"/>
  <c r="CE287" i="3"/>
  <c r="CD287" i="3"/>
  <c r="CC287" i="3"/>
  <c r="BU287" i="3"/>
  <c r="BT287" i="3"/>
  <c r="BS287" i="3"/>
  <c r="BN287" i="3"/>
  <c r="BJ287" i="3"/>
  <c r="BI287" i="3"/>
  <c r="BH287" i="3"/>
  <c r="AZ287" i="3"/>
  <c r="AY287" i="3"/>
  <c r="AX287" i="3"/>
  <c r="AS287" i="3"/>
  <c r="AO287" i="3"/>
  <c r="AN287" i="3"/>
  <c r="AM287" i="3"/>
  <c r="AE287" i="3"/>
  <c r="AD287" i="3"/>
  <c r="AC287" i="3"/>
  <c r="X287" i="3"/>
  <c r="T287" i="3"/>
  <c r="S287" i="3"/>
  <c r="R287" i="3"/>
  <c r="J287" i="3"/>
  <c r="I287" i="3"/>
  <c r="H287" i="3"/>
  <c r="E287" i="3"/>
  <c r="CI286" i="3"/>
  <c r="CE286" i="3"/>
  <c r="CD286" i="3"/>
  <c r="CC286" i="3"/>
  <c r="BU286" i="3"/>
  <c r="BT286" i="3"/>
  <c r="BS286" i="3"/>
  <c r="BN286" i="3"/>
  <c r="BJ286" i="3"/>
  <c r="BI286" i="3"/>
  <c r="BH286" i="3"/>
  <c r="AZ286" i="3"/>
  <c r="AY286" i="3"/>
  <c r="AX286" i="3"/>
  <c r="AS286" i="3"/>
  <c r="AO286" i="3"/>
  <c r="AN286" i="3"/>
  <c r="AM286" i="3"/>
  <c r="AE286" i="3"/>
  <c r="AD286" i="3"/>
  <c r="AC286" i="3"/>
  <c r="X286" i="3"/>
  <c r="T286" i="3"/>
  <c r="S286" i="3"/>
  <c r="R286" i="3"/>
  <c r="J286" i="3"/>
  <c r="I286" i="3"/>
  <c r="H286" i="3"/>
  <c r="E286" i="3"/>
  <c r="CI285" i="3"/>
  <c r="CE285" i="3"/>
  <c r="CD285" i="3"/>
  <c r="CC285" i="3"/>
  <c r="BU285" i="3"/>
  <c r="BT285" i="3"/>
  <c r="BS285" i="3"/>
  <c r="BN285" i="3"/>
  <c r="BJ285" i="3"/>
  <c r="BI285" i="3"/>
  <c r="BH285" i="3"/>
  <c r="AZ285" i="3"/>
  <c r="AY285" i="3"/>
  <c r="AX285" i="3"/>
  <c r="AS285" i="3"/>
  <c r="AO285" i="3"/>
  <c r="AN285" i="3"/>
  <c r="AM285" i="3"/>
  <c r="AE285" i="3"/>
  <c r="AD285" i="3"/>
  <c r="AC285" i="3"/>
  <c r="X285" i="3"/>
  <c r="T285" i="3"/>
  <c r="S285" i="3"/>
  <c r="R285" i="3"/>
  <c r="J285" i="3"/>
  <c r="I285" i="3"/>
  <c r="H285" i="3"/>
  <c r="E285" i="3"/>
  <c r="CI284" i="3"/>
  <c r="CE284" i="3"/>
  <c r="CD284" i="3"/>
  <c r="CC284" i="3"/>
  <c r="BU284" i="3"/>
  <c r="BT284" i="3"/>
  <c r="BS284" i="3"/>
  <c r="BN284" i="3"/>
  <c r="BJ284" i="3"/>
  <c r="BI284" i="3"/>
  <c r="BH284" i="3"/>
  <c r="AZ284" i="3"/>
  <c r="AY284" i="3"/>
  <c r="AX284" i="3"/>
  <c r="AS284" i="3"/>
  <c r="AO284" i="3"/>
  <c r="AN284" i="3"/>
  <c r="AM284" i="3"/>
  <c r="AE284" i="3"/>
  <c r="AD284" i="3"/>
  <c r="AC284" i="3"/>
  <c r="X284" i="3"/>
  <c r="T284" i="3"/>
  <c r="S284" i="3"/>
  <c r="R284" i="3"/>
  <c r="J284" i="3"/>
  <c r="I284" i="3"/>
  <c r="H284" i="3"/>
  <c r="E284" i="3"/>
  <c r="CI283" i="3"/>
  <c r="CE283" i="3"/>
  <c r="CD283" i="3"/>
  <c r="CC283" i="3"/>
  <c r="BU283" i="3"/>
  <c r="BT283" i="3"/>
  <c r="BS283" i="3"/>
  <c r="BN283" i="3"/>
  <c r="BJ283" i="3"/>
  <c r="BI283" i="3"/>
  <c r="BH283" i="3"/>
  <c r="AZ283" i="3"/>
  <c r="AY283" i="3"/>
  <c r="AX283" i="3"/>
  <c r="AS283" i="3"/>
  <c r="AO283" i="3"/>
  <c r="AN283" i="3"/>
  <c r="AM283" i="3"/>
  <c r="AE283" i="3"/>
  <c r="AD283" i="3"/>
  <c r="AC283" i="3"/>
  <c r="X283" i="3"/>
  <c r="T283" i="3"/>
  <c r="S283" i="3"/>
  <c r="R283" i="3"/>
  <c r="J283" i="3"/>
  <c r="I283" i="3"/>
  <c r="H283" i="3"/>
  <c r="E283" i="3"/>
  <c r="CI282" i="3"/>
  <c r="CE282" i="3"/>
  <c r="CD282" i="3"/>
  <c r="CC282" i="3"/>
  <c r="BU282" i="3"/>
  <c r="BT282" i="3"/>
  <c r="BS282" i="3"/>
  <c r="BN282" i="3"/>
  <c r="BJ282" i="3"/>
  <c r="BI282" i="3"/>
  <c r="BH282" i="3"/>
  <c r="AZ282" i="3"/>
  <c r="AY282" i="3"/>
  <c r="AX282" i="3"/>
  <c r="AS282" i="3"/>
  <c r="AO282" i="3"/>
  <c r="AN282" i="3"/>
  <c r="AM282" i="3"/>
  <c r="AE282" i="3"/>
  <c r="AD282" i="3"/>
  <c r="AC282" i="3"/>
  <c r="X282" i="3"/>
  <c r="T282" i="3"/>
  <c r="S282" i="3"/>
  <c r="R282" i="3"/>
  <c r="J282" i="3"/>
  <c r="I282" i="3"/>
  <c r="H282" i="3"/>
  <c r="E282" i="3"/>
  <c r="CI281" i="3"/>
  <c r="CE281" i="3"/>
  <c r="CD281" i="3"/>
  <c r="CC281" i="3"/>
  <c r="BU281" i="3"/>
  <c r="BT281" i="3"/>
  <c r="BS281" i="3"/>
  <c r="BN281" i="3"/>
  <c r="BJ281" i="3"/>
  <c r="BI281" i="3"/>
  <c r="BH281" i="3"/>
  <c r="AZ281" i="3"/>
  <c r="AY281" i="3"/>
  <c r="AX281" i="3"/>
  <c r="AS281" i="3"/>
  <c r="AO281" i="3"/>
  <c r="AN281" i="3"/>
  <c r="AM281" i="3"/>
  <c r="AE281" i="3"/>
  <c r="AD281" i="3"/>
  <c r="AC281" i="3"/>
  <c r="X281" i="3"/>
  <c r="T281" i="3"/>
  <c r="S281" i="3"/>
  <c r="R281" i="3"/>
  <c r="J281" i="3"/>
  <c r="I281" i="3"/>
  <c r="H281" i="3"/>
  <c r="E281" i="3"/>
  <c r="CI280" i="3"/>
  <c r="CE280" i="3"/>
  <c r="CD280" i="3"/>
  <c r="CC280" i="3"/>
  <c r="BU280" i="3"/>
  <c r="BT280" i="3"/>
  <c r="BS280" i="3"/>
  <c r="BN280" i="3"/>
  <c r="BJ280" i="3"/>
  <c r="BI280" i="3"/>
  <c r="BH280" i="3"/>
  <c r="AZ280" i="3"/>
  <c r="AY280" i="3"/>
  <c r="AX280" i="3"/>
  <c r="AS280" i="3"/>
  <c r="AO280" i="3"/>
  <c r="AN280" i="3"/>
  <c r="AM280" i="3"/>
  <c r="AE280" i="3"/>
  <c r="AD280" i="3"/>
  <c r="AC280" i="3"/>
  <c r="X280" i="3"/>
  <c r="T280" i="3"/>
  <c r="S280" i="3"/>
  <c r="R280" i="3"/>
  <c r="J280" i="3"/>
  <c r="I280" i="3"/>
  <c r="H280" i="3"/>
  <c r="E280" i="3"/>
  <c r="CI279" i="3"/>
  <c r="CE279" i="3"/>
  <c r="CD279" i="3"/>
  <c r="CC279" i="3"/>
  <c r="BU279" i="3"/>
  <c r="BT279" i="3"/>
  <c r="BS279" i="3"/>
  <c r="BN279" i="3"/>
  <c r="BJ279" i="3"/>
  <c r="BI279" i="3"/>
  <c r="BH279" i="3"/>
  <c r="AZ279" i="3"/>
  <c r="AY279" i="3"/>
  <c r="AX279" i="3"/>
  <c r="AS279" i="3"/>
  <c r="AO279" i="3"/>
  <c r="AN279" i="3"/>
  <c r="AM279" i="3"/>
  <c r="AE279" i="3"/>
  <c r="AD279" i="3"/>
  <c r="AC279" i="3"/>
  <c r="X279" i="3"/>
  <c r="T279" i="3"/>
  <c r="S279" i="3"/>
  <c r="R279" i="3"/>
  <c r="J279" i="3"/>
  <c r="I279" i="3"/>
  <c r="H279" i="3"/>
  <c r="E279" i="3"/>
  <c r="CI278" i="3"/>
  <c r="CE278" i="3"/>
  <c r="CD278" i="3"/>
  <c r="CC278" i="3"/>
  <c r="BU278" i="3"/>
  <c r="BT278" i="3"/>
  <c r="BS278" i="3"/>
  <c r="BN278" i="3"/>
  <c r="BJ278" i="3"/>
  <c r="BI278" i="3"/>
  <c r="BH278" i="3"/>
  <c r="AZ278" i="3"/>
  <c r="AY278" i="3"/>
  <c r="AX278" i="3"/>
  <c r="AS278" i="3"/>
  <c r="AO278" i="3"/>
  <c r="AN278" i="3"/>
  <c r="AM278" i="3"/>
  <c r="AE278" i="3"/>
  <c r="AD278" i="3"/>
  <c r="AC278" i="3"/>
  <c r="X278" i="3"/>
  <c r="T278" i="3"/>
  <c r="S278" i="3"/>
  <c r="R278" i="3"/>
  <c r="J278" i="3"/>
  <c r="I278" i="3"/>
  <c r="H278" i="3"/>
  <c r="E278" i="3"/>
  <c r="CI277" i="3"/>
  <c r="CE277" i="3"/>
  <c r="CD277" i="3"/>
  <c r="CC277" i="3"/>
  <c r="BU277" i="3"/>
  <c r="BT277" i="3"/>
  <c r="BS277" i="3"/>
  <c r="BN277" i="3"/>
  <c r="BJ277" i="3"/>
  <c r="BI277" i="3"/>
  <c r="BH277" i="3"/>
  <c r="AZ277" i="3"/>
  <c r="AY277" i="3"/>
  <c r="AX277" i="3"/>
  <c r="AS277" i="3"/>
  <c r="AO277" i="3"/>
  <c r="AN277" i="3"/>
  <c r="AM277" i="3"/>
  <c r="AE277" i="3"/>
  <c r="AD277" i="3"/>
  <c r="AC277" i="3"/>
  <c r="X277" i="3"/>
  <c r="T277" i="3"/>
  <c r="S277" i="3"/>
  <c r="R277" i="3"/>
  <c r="J277" i="3"/>
  <c r="I277" i="3"/>
  <c r="H277" i="3"/>
  <c r="E277" i="3"/>
  <c r="CI276" i="3"/>
  <c r="CE276" i="3"/>
  <c r="CD276" i="3"/>
  <c r="CC276" i="3"/>
  <c r="BU276" i="3"/>
  <c r="BT276" i="3"/>
  <c r="BS276" i="3"/>
  <c r="BN276" i="3"/>
  <c r="BJ276" i="3"/>
  <c r="BI276" i="3"/>
  <c r="BH276" i="3"/>
  <c r="AZ276" i="3"/>
  <c r="AY276" i="3"/>
  <c r="AX276" i="3"/>
  <c r="AS276" i="3"/>
  <c r="AO276" i="3"/>
  <c r="AN276" i="3"/>
  <c r="AM276" i="3"/>
  <c r="AE276" i="3"/>
  <c r="AD276" i="3"/>
  <c r="AC276" i="3"/>
  <c r="X276" i="3"/>
  <c r="T276" i="3"/>
  <c r="S276" i="3"/>
  <c r="R276" i="3"/>
  <c r="J276" i="3"/>
  <c r="I276" i="3"/>
  <c r="H276" i="3"/>
  <c r="E276" i="3"/>
  <c r="CI275" i="3"/>
  <c r="CE275" i="3"/>
  <c r="CD275" i="3"/>
  <c r="CC275" i="3"/>
  <c r="BU275" i="3"/>
  <c r="BT275" i="3"/>
  <c r="BS275" i="3"/>
  <c r="BN275" i="3"/>
  <c r="BJ275" i="3"/>
  <c r="BI275" i="3"/>
  <c r="BH275" i="3"/>
  <c r="AZ275" i="3"/>
  <c r="AY275" i="3"/>
  <c r="AX275" i="3"/>
  <c r="AS275" i="3"/>
  <c r="AO275" i="3"/>
  <c r="AN275" i="3"/>
  <c r="AM275" i="3"/>
  <c r="AE275" i="3"/>
  <c r="AD275" i="3"/>
  <c r="AC275" i="3"/>
  <c r="X275" i="3"/>
  <c r="T275" i="3"/>
  <c r="S275" i="3"/>
  <c r="R275" i="3"/>
  <c r="J275" i="3"/>
  <c r="I275" i="3"/>
  <c r="H275" i="3"/>
  <c r="E275" i="3"/>
  <c r="CI274" i="3"/>
  <c r="CE274" i="3"/>
  <c r="CD274" i="3"/>
  <c r="CC274" i="3"/>
  <c r="BU274" i="3"/>
  <c r="BT274" i="3"/>
  <c r="BS274" i="3"/>
  <c r="BN274" i="3"/>
  <c r="BJ274" i="3"/>
  <c r="BI274" i="3"/>
  <c r="BH274" i="3"/>
  <c r="AZ274" i="3"/>
  <c r="AY274" i="3"/>
  <c r="AX274" i="3"/>
  <c r="AS274" i="3"/>
  <c r="AO274" i="3"/>
  <c r="AN274" i="3"/>
  <c r="AM274" i="3"/>
  <c r="AE274" i="3"/>
  <c r="AD274" i="3"/>
  <c r="AC274" i="3"/>
  <c r="X274" i="3"/>
  <c r="T274" i="3"/>
  <c r="S274" i="3"/>
  <c r="R274" i="3"/>
  <c r="J274" i="3"/>
  <c r="I274" i="3"/>
  <c r="H274" i="3"/>
  <c r="E274" i="3"/>
  <c r="CI273" i="3"/>
  <c r="CE273" i="3"/>
  <c r="CD273" i="3"/>
  <c r="CC273" i="3"/>
  <c r="BU273" i="3"/>
  <c r="BT273" i="3"/>
  <c r="BS273" i="3"/>
  <c r="BN273" i="3"/>
  <c r="BJ273" i="3"/>
  <c r="BI273" i="3"/>
  <c r="BH273" i="3"/>
  <c r="AZ273" i="3"/>
  <c r="AY273" i="3"/>
  <c r="AX273" i="3"/>
  <c r="AS273" i="3"/>
  <c r="AO273" i="3"/>
  <c r="AN273" i="3"/>
  <c r="AM273" i="3"/>
  <c r="AE273" i="3"/>
  <c r="AD273" i="3"/>
  <c r="AC273" i="3"/>
  <c r="X273" i="3"/>
  <c r="T273" i="3"/>
  <c r="S273" i="3"/>
  <c r="R273" i="3"/>
  <c r="J273" i="3"/>
  <c r="I273" i="3"/>
  <c r="H273" i="3"/>
  <c r="E273" i="3"/>
  <c r="CI272" i="3"/>
  <c r="CE272" i="3"/>
  <c r="CD272" i="3"/>
  <c r="CC272" i="3"/>
  <c r="BU272" i="3"/>
  <c r="BT272" i="3"/>
  <c r="BS272" i="3"/>
  <c r="BN272" i="3"/>
  <c r="BJ272" i="3"/>
  <c r="BI272" i="3"/>
  <c r="BH272" i="3"/>
  <c r="AZ272" i="3"/>
  <c r="AY272" i="3"/>
  <c r="AX272" i="3"/>
  <c r="AS272" i="3"/>
  <c r="AO272" i="3"/>
  <c r="AN272" i="3"/>
  <c r="AM272" i="3"/>
  <c r="AE272" i="3"/>
  <c r="AD272" i="3"/>
  <c r="AC272" i="3"/>
  <c r="X272" i="3"/>
  <c r="T272" i="3"/>
  <c r="S272" i="3"/>
  <c r="R272" i="3"/>
  <c r="J272" i="3"/>
  <c r="I272" i="3"/>
  <c r="H272" i="3"/>
  <c r="E272" i="3"/>
  <c r="CI271" i="3"/>
  <c r="CE271" i="3"/>
  <c r="CD271" i="3"/>
  <c r="CC271" i="3"/>
  <c r="BU271" i="3"/>
  <c r="BT271" i="3"/>
  <c r="BS271" i="3"/>
  <c r="BN271" i="3"/>
  <c r="BJ271" i="3"/>
  <c r="BI271" i="3"/>
  <c r="BH271" i="3"/>
  <c r="AZ271" i="3"/>
  <c r="AY271" i="3"/>
  <c r="AX271" i="3"/>
  <c r="AS271" i="3"/>
  <c r="AO271" i="3"/>
  <c r="AN271" i="3"/>
  <c r="AM271" i="3"/>
  <c r="AE271" i="3"/>
  <c r="AD271" i="3"/>
  <c r="AC271" i="3"/>
  <c r="X271" i="3"/>
  <c r="T271" i="3"/>
  <c r="S271" i="3"/>
  <c r="R271" i="3"/>
  <c r="J271" i="3"/>
  <c r="I271" i="3"/>
  <c r="H271" i="3"/>
  <c r="E271" i="3"/>
  <c r="CI270" i="3"/>
  <c r="CE270" i="3"/>
  <c r="CD270" i="3"/>
  <c r="CC270" i="3"/>
  <c r="BU270" i="3"/>
  <c r="BT270" i="3"/>
  <c r="BS270" i="3"/>
  <c r="BN270" i="3"/>
  <c r="BJ270" i="3"/>
  <c r="BI270" i="3"/>
  <c r="BH270" i="3"/>
  <c r="AZ270" i="3"/>
  <c r="AY270" i="3"/>
  <c r="AX270" i="3"/>
  <c r="AS270" i="3"/>
  <c r="AO270" i="3"/>
  <c r="AN270" i="3"/>
  <c r="AM270" i="3"/>
  <c r="AE270" i="3"/>
  <c r="AD270" i="3"/>
  <c r="AC270" i="3"/>
  <c r="X270" i="3"/>
  <c r="T270" i="3"/>
  <c r="S270" i="3"/>
  <c r="R270" i="3"/>
  <c r="J270" i="3"/>
  <c r="I270" i="3"/>
  <c r="H270" i="3"/>
  <c r="E270" i="3"/>
  <c r="CI269" i="3"/>
  <c r="CE269" i="3"/>
  <c r="CD269" i="3"/>
  <c r="CC269" i="3"/>
  <c r="BU269" i="3"/>
  <c r="BT269" i="3"/>
  <c r="BS269" i="3"/>
  <c r="BN269" i="3"/>
  <c r="BJ269" i="3"/>
  <c r="BI269" i="3"/>
  <c r="BH269" i="3"/>
  <c r="AZ269" i="3"/>
  <c r="AY269" i="3"/>
  <c r="AX269" i="3"/>
  <c r="AS269" i="3"/>
  <c r="AO269" i="3"/>
  <c r="AN269" i="3"/>
  <c r="AM269" i="3"/>
  <c r="AE269" i="3"/>
  <c r="AD269" i="3"/>
  <c r="AC269" i="3"/>
  <c r="X269" i="3"/>
  <c r="T269" i="3"/>
  <c r="S269" i="3"/>
  <c r="R269" i="3"/>
  <c r="J269" i="3"/>
  <c r="I269" i="3"/>
  <c r="H269" i="3"/>
  <c r="E269" i="3"/>
  <c r="CI268" i="3"/>
  <c r="CE268" i="3"/>
  <c r="CD268" i="3"/>
  <c r="CC268" i="3"/>
  <c r="BU268" i="3"/>
  <c r="BT268" i="3"/>
  <c r="BS268" i="3"/>
  <c r="BN268" i="3"/>
  <c r="BJ268" i="3"/>
  <c r="BI268" i="3"/>
  <c r="BH268" i="3"/>
  <c r="AZ268" i="3"/>
  <c r="AY268" i="3"/>
  <c r="AX268" i="3"/>
  <c r="AS268" i="3"/>
  <c r="AO268" i="3"/>
  <c r="AN268" i="3"/>
  <c r="AM268" i="3"/>
  <c r="AE268" i="3"/>
  <c r="AD268" i="3"/>
  <c r="AC268" i="3"/>
  <c r="X268" i="3"/>
  <c r="T268" i="3"/>
  <c r="S268" i="3"/>
  <c r="R268" i="3"/>
  <c r="J268" i="3"/>
  <c r="I268" i="3"/>
  <c r="H268" i="3"/>
  <c r="E268" i="3"/>
  <c r="CI267" i="3"/>
  <c r="CE267" i="3"/>
  <c r="CD267" i="3"/>
  <c r="CC267" i="3"/>
  <c r="BU267" i="3"/>
  <c r="BT267" i="3"/>
  <c r="BS267" i="3"/>
  <c r="BN267" i="3"/>
  <c r="BJ267" i="3"/>
  <c r="BI267" i="3"/>
  <c r="BH267" i="3"/>
  <c r="AZ267" i="3"/>
  <c r="AY267" i="3"/>
  <c r="AX267" i="3"/>
  <c r="AS267" i="3"/>
  <c r="AO267" i="3"/>
  <c r="AN267" i="3"/>
  <c r="AM267" i="3"/>
  <c r="AE267" i="3"/>
  <c r="AD267" i="3"/>
  <c r="AC267" i="3"/>
  <c r="X267" i="3"/>
  <c r="T267" i="3"/>
  <c r="S267" i="3"/>
  <c r="R267" i="3"/>
  <c r="J267" i="3"/>
  <c r="I267" i="3"/>
  <c r="H267" i="3"/>
  <c r="E267" i="3"/>
  <c r="CI266" i="3"/>
  <c r="CE266" i="3"/>
  <c r="CD266" i="3"/>
  <c r="CC266" i="3"/>
  <c r="BU266" i="3"/>
  <c r="BT266" i="3"/>
  <c r="BS266" i="3"/>
  <c r="BN266" i="3"/>
  <c r="BJ266" i="3"/>
  <c r="BI266" i="3"/>
  <c r="BH266" i="3"/>
  <c r="AZ266" i="3"/>
  <c r="AY266" i="3"/>
  <c r="AX266" i="3"/>
  <c r="AS266" i="3"/>
  <c r="AO266" i="3"/>
  <c r="AN266" i="3"/>
  <c r="AM266" i="3"/>
  <c r="AE266" i="3"/>
  <c r="AD266" i="3"/>
  <c r="AC266" i="3"/>
  <c r="X266" i="3"/>
  <c r="T266" i="3"/>
  <c r="S266" i="3"/>
  <c r="R266" i="3"/>
  <c r="J266" i="3"/>
  <c r="I266" i="3"/>
  <c r="H266" i="3"/>
  <c r="E266" i="3"/>
  <c r="CI265" i="3"/>
  <c r="CE265" i="3"/>
  <c r="CD265" i="3"/>
  <c r="CC265" i="3"/>
  <c r="BU265" i="3"/>
  <c r="BT265" i="3"/>
  <c r="BS265" i="3"/>
  <c r="BN265" i="3"/>
  <c r="BJ265" i="3"/>
  <c r="BI265" i="3"/>
  <c r="BH265" i="3"/>
  <c r="AZ265" i="3"/>
  <c r="AY265" i="3"/>
  <c r="AX265" i="3"/>
  <c r="AS265" i="3"/>
  <c r="AO265" i="3"/>
  <c r="AN265" i="3"/>
  <c r="AM265" i="3"/>
  <c r="AE265" i="3"/>
  <c r="AD265" i="3"/>
  <c r="AC265" i="3"/>
  <c r="X265" i="3"/>
  <c r="T265" i="3"/>
  <c r="S265" i="3"/>
  <c r="R265" i="3"/>
  <c r="J265" i="3"/>
  <c r="I265" i="3"/>
  <c r="H265" i="3"/>
  <c r="E265" i="3"/>
  <c r="CI264" i="3"/>
  <c r="CE264" i="3"/>
  <c r="CD264" i="3"/>
  <c r="CC264" i="3"/>
  <c r="BU264" i="3"/>
  <c r="BT264" i="3"/>
  <c r="BS264" i="3"/>
  <c r="BN264" i="3"/>
  <c r="BJ264" i="3"/>
  <c r="BI264" i="3"/>
  <c r="BH264" i="3"/>
  <c r="AZ264" i="3"/>
  <c r="AY264" i="3"/>
  <c r="AX264" i="3"/>
  <c r="AS264" i="3"/>
  <c r="AO264" i="3"/>
  <c r="AN264" i="3"/>
  <c r="AM264" i="3"/>
  <c r="AE264" i="3"/>
  <c r="AD264" i="3"/>
  <c r="AC264" i="3"/>
  <c r="X264" i="3"/>
  <c r="T264" i="3"/>
  <c r="S264" i="3"/>
  <c r="R264" i="3"/>
  <c r="J264" i="3"/>
  <c r="I264" i="3"/>
  <c r="H264" i="3"/>
  <c r="E264" i="3"/>
  <c r="CI263" i="3"/>
  <c r="CE263" i="3"/>
  <c r="CD263" i="3"/>
  <c r="CC263" i="3"/>
  <c r="BU263" i="3"/>
  <c r="BT263" i="3"/>
  <c r="BS263" i="3"/>
  <c r="BN263" i="3"/>
  <c r="BJ263" i="3"/>
  <c r="BI263" i="3"/>
  <c r="BH263" i="3"/>
  <c r="AZ263" i="3"/>
  <c r="AY263" i="3"/>
  <c r="AX263" i="3"/>
  <c r="AS263" i="3"/>
  <c r="AO263" i="3"/>
  <c r="AN263" i="3"/>
  <c r="AM263" i="3"/>
  <c r="AE263" i="3"/>
  <c r="AD263" i="3"/>
  <c r="AC263" i="3"/>
  <c r="X263" i="3"/>
  <c r="T263" i="3"/>
  <c r="S263" i="3"/>
  <c r="R263" i="3"/>
  <c r="J263" i="3"/>
  <c r="I263" i="3"/>
  <c r="H263" i="3"/>
  <c r="E263" i="3"/>
  <c r="CI262" i="3"/>
  <c r="CE262" i="3"/>
  <c r="CD262" i="3"/>
  <c r="CC262" i="3"/>
  <c r="BU262" i="3"/>
  <c r="BT262" i="3"/>
  <c r="BS262" i="3"/>
  <c r="BN262" i="3"/>
  <c r="BJ262" i="3"/>
  <c r="BI262" i="3"/>
  <c r="BH262" i="3"/>
  <c r="AZ262" i="3"/>
  <c r="AY262" i="3"/>
  <c r="AX262" i="3"/>
  <c r="AS262" i="3"/>
  <c r="AO262" i="3"/>
  <c r="AN262" i="3"/>
  <c r="AM262" i="3"/>
  <c r="AE262" i="3"/>
  <c r="AD262" i="3"/>
  <c r="AC262" i="3"/>
  <c r="X262" i="3"/>
  <c r="T262" i="3"/>
  <c r="S262" i="3"/>
  <c r="R262" i="3"/>
  <c r="J262" i="3"/>
  <c r="I262" i="3"/>
  <c r="H262" i="3"/>
  <c r="E262" i="3"/>
  <c r="CI261" i="3"/>
  <c r="CE261" i="3"/>
  <c r="CD261" i="3"/>
  <c r="CC261" i="3"/>
  <c r="BU261" i="3"/>
  <c r="BT261" i="3"/>
  <c r="BS261" i="3"/>
  <c r="BN261" i="3"/>
  <c r="BJ261" i="3"/>
  <c r="BI261" i="3"/>
  <c r="BH261" i="3"/>
  <c r="AZ261" i="3"/>
  <c r="AY261" i="3"/>
  <c r="AX261" i="3"/>
  <c r="AS261" i="3"/>
  <c r="AO261" i="3"/>
  <c r="AN261" i="3"/>
  <c r="AM261" i="3"/>
  <c r="AE261" i="3"/>
  <c r="AD261" i="3"/>
  <c r="AC261" i="3"/>
  <c r="X261" i="3"/>
  <c r="T261" i="3"/>
  <c r="S261" i="3"/>
  <c r="R261" i="3"/>
  <c r="J261" i="3"/>
  <c r="I261" i="3"/>
  <c r="H261" i="3"/>
  <c r="E261" i="3"/>
  <c r="CI260" i="3"/>
  <c r="CE260" i="3"/>
  <c r="CD260" i="3"/>
  <c r="CC260" i="3"/>
  <c r="BU260" i="3"/>
  <c r="BT260" i="3"/>
  <c r="BS260" i="3"/>
  <c r="BN260" i="3"/>
  <c r="BJ260" i="3"/>
  <c r="BI260" i="3"/>
  <c r="BH260" i="3"/>
  <c r="AZ260" i="3"/>
  <c r="AY260" i="3"/>
  <c r="AX260" i="3"/>
  <c r="AS260" i="3"/>
  <c r="AO260" i="3"/>
  <c r="AN260" i="3"/>
  <c r="AM260" i="3"/>
  <c r="AE260" i="3"/>
  <c r="AD260" i="3"/>
  <c r="AC260" i="3"/>
  <c r="X260" i="3"/>
  <c r="T260" i="3"/>
  <c r="S260" i="3"/>
  <c r="R260" i="3"/>
  <c r="J260" i="3"/>
  <c r="I260" i="3"/>
  <c r="H260" i="3"/>
  <c r="E260" i="3"/>
  <c r="CI259" i="3"/>
  <c r="CE259" i="3"/>
  <c r="CD259" i="3"/>
  <c r="CC259" i="3"/>
  <c r="BU259" i="3"/>
  <c r="BT259" i="3"/>
  <c r="BS259" i="3"/>
  <c r="BN259" i="3"/>
  <c r="BJ259" i="3"/>
  <c r="BI259" i="3"/>
  <c r="BH259" i="3"/>
  <c r="AZ259" i="3"/>
  <c r="AY259" i="3"/>
  <c r="AX259" i="3"/>
  <c r="AS259" i="3"/>
  <c r="AO259" i="3"/>
  <c r="AN259" i="3"/>
  <c r="AM259" i="3"/>
  <c r="AE259" i="3"/>
  <c r="AD259" i="3"/>
  <c r="AC259" i="3"/>
  <c r="X259" i="3"/>
  <c r="T259" i="3"/>
  <c r="S259" i="3"/>
  <c r="R259" i="3"/>
  <c r="J259" i="3"/>
  <c r="I259" i="3"/>
  <c r="H259" i="3"/>
  <c r="E259" i="3"/>
  <c r="CI258" i="3"/>
  <c r="CE258" i="3"/>
  <c r="CD258" i="3"/>
  <c r="CC258" i="3"/>
  <c r="BU258" i="3"/>
  <c r="BT258" i="3"/>
  <c r="BS258" i="3"/>
  <c r="BN258" i="3"/>
  <c r="BJ258" i="3"/>
  <c r="BI258" i="3"/>
  <c r="BH258" i="3"/>
  <c r="AZ258" i="3"/>
  <c r="AY258" i="3"/>
  <c r="AX258" i="3"/>
  <c r="AS258" i="3"/>
  <c r="AO258" i="3"/>
  <c r="AN258" i="3"/>
  <c r="AM258" i="3"/>
  <c r="AE258" i="3"/>
  <c r="AD258" i="3"/>
  <c r="AC258" i="3"/>
  <c r="X258" i="3"/>
  <c r="T258" i="3"/>
  <c r="S258" i="3"/>
  <c r="R258" i="3"/>
  <c r="J258" i="3"/>
  <c r="I258" i="3"/>
  <c r="H258" i="3"/>
  <c r="E258" i="3"/>
  <c r="CI257" i="3"/>
  <c r="CE257" i="3"/>
  <c r="CD257" i="3"/>
  <c r="CC257" i="3"/>
  <c r="BU257" i="3"/>
  <c r="BT257" i="3"/>
  <c r="BS257" i="3"/>
  <c r="BN257" i="3"/>
  <c r="BJ257" i="3"/>
  <c r="BI257" i="3"/>
  <c r="BH257" i="3"/>
  <c r="AZ257" i="3"/>
  <c r="AY257" i="3"/>
  <c r="AX257" i="3"/>
  <c r="AS257" i="3"/>
  <c r="AO257" i="3"/>
  <c r="AN257" i="3"/>
  <c r="AM257" i="3"/>
  <c r="AE257" i="3"/>
  <c r="AD257" i="3"/>
  <c r="AC257" i="3"/>
  <c r="X257" i="3"/>
  <c r="T257" i="3"/>
  <c r="S257" i="3"/>
  <c r="R257" i="3"/>
  <c r="J257" i="3"/>
  <c r="I257" i="3"/>
  <c r="H257" i="3"/>
  <c r="E257" i="3"/>
  <c r="CI256" i="3"/>
  <c r="CE256" i="3"/>
  <c r="CD256" i="3"/>
  <c r="CC256" i="3"/>
  <c r="BU256" i="3"/>
  <c r="BT256" i="3"/>
  <c r="BS256" i="3"/>
  <c r="BN256" i="3"/>
  <c r="BJ256" i="3"/>
  <c r="BI256" i="3"/>
  <c r="BH256" i="3"/>
  <c r="AZ256" i="3"/>
  <c r="AY256" i="3"/>
  <c r="AX256" i="3"/>
  <c r="AS256" i="3"/>
  <c r="AO256" i="3"/>
  <c r="AN256" i="3"/>
  <c r="AM256" i="3"/>
  <c r="AE256" i="3"/>
  <c r="AD256" i="3"/>
  <c r="AC256" i="3"/>
  <c r="X256" i="3"/>
  <c r="T256" i="3"/>
  <c r="S256" i="3"/>
  <c r="R256" i="3"/>
  <c r="J256" i="3"/>
  <c r="I256" i="3"/>
  <c r="H256" i="3"/>
  <c r="E256" i="3"/>
  <c r="CI255" i="3"/>
  <c r="CE255" i="3"/>
  <c r="CD255" i="3"/>
  <c r="CC255" i="3"/>
  <c r="BU255" i="3"/>
  <c r="BT255" i="3"/>
  <c r="BS255" i="3"/>
  <c r="BN255" i="3"/>
  <c r="BJ255" i="3"/>
  <c r="BI255" i="3"/>
  <c r="BH255" i="3"/>
  <c r="AZ255" i="3"/>
  <c r="AY255" i="3"/>
  <c r="AX255" i="3"/>
  <c r="AS255" i="3"/>
  <c r="AO255" i="3"/>
  <c r="AN255" i="3"/>
  <c r="AM255" i="3"/>
  <c r="AE255" i="3"/>
  <c r="AD255" i="3"/>
  <c r="AC255" i="3"/>
  <c r="X255" i="3"/>
  <c r="T255" i="3"/>
  <c r="S255" i="3"/>
  <c r="R255" i="3"/>
  <c r="J255" i="3"/>
  <c r="I255" i="3"/>
  <c r="H255" i="3"/>
  <c r="E255" i="3"/>
  <c r="CI254" i="3"/>
  <c r="CE254" i="3"/>
  <c r="CD254" i="3"/>
  <c r="CC254" i="3"/>
  <c r="BU254" i="3"/>
  <c r="BT254" i="3"/>
  <c r="BS254" i="3"/>
  <c r="BN254" i="3"/>
  <c r="BJ254" i="3"/>
  <c r="BI254" i="3"/>
  <c r="BH254" i="3"/>
  <c r="AZ254" i="3"/>
  <c r="AY254" i="3"/>
  <c r="AX254" i="3"/>
  <c r="AS254" i="3"/>
  <c r="AO254" i="3"/>
  <c r="AN254" i="3"/>
  <c r="AM254" i="3"/>
  <c r="AE254" i="3"/>
  <c r="AD254" i="3"/>
  <c r="AC254" i="3"/>
  <c r="X254" i="3"/>
  <c r="T254" i="3"/>
  <c r="S254" i="3"/>
  <c r="R254" i="3"/>
  <c r="J254" i="3"/>
  <c r="I254" i="3"/>
  <c r="H254" i="3"/>
  <c r="E254" i="3"/>
  <c r="CI253" i="3"/>
  <c r="CE253" i="3"/>
  <c r="CD253" i="3"/>
  <c r="CC253" i="3"/>
  <c r="BU253" i="3"/>
  <c r="BT253" i="3"/>
  <c r="BS253" i="3"/>
  <c r="BN253" i="3"/>
  <c r="BJ253" i="3"/>
  <c r="BI253" i="3"/>
  <c r="BH253" i="3"/>
  <c r="AZ253" i="3"/>
  <c r="AY253" i="3"/>
  <c r="AX253" i="3"/>
  <c r="AS253" i="3"/>
  <c r="AO253" i="3"/>
  <c r="AN253" i="3"/>
  <c r="AM253" i="3"/>
  <c r="AE253" i="3"/>
  <c r="AD253" i="3"/>
  <c r="AC253" i="3"/>
  <c r="X253" i="3"/>
  <c r="T253" i="3"/>
  <c r="S253" i="3"/>
  <c r="R253" i="3"/>
  <c r="J253" i="3"/>
  <c r="I253" i="3"/>
  <c r="H253" i="3"/>
  <c r="E253" i="3"/>
  <c r="CI252" i="3"/>
  <c r="CE252" i="3"/>
  <c r="CD252" i="3"/>
  <c r="CC252" i="3"/>
  <c r="BU252" i="3"/>
  <c r="BT252" i="3"/>
  <c r="BS252" i="3"/>
  <c r="BN252" i="3"/>
  <c r="BJ252" i="3"/>
  <c r="BI252" i="3"/>
  <c r="BH252" i="3"/>
  <c r="AZ252" i="3"/>
  <c r="AY252" i="3"/>
  <c r="AX252" i="3"/>
  <c r="AS252" i="3"/>
  <c r="AO252" i="3"/>
  <c r="AN252" i="3"/>
  <c r="AM252" i="3"/>
  <c r="AE252" i="3"/>
  <c r="AD252" i="3"/>
  <c r="AC252" i="3"/>
  <c r="X252" i="3"/>
  <c r="T252" i="3"/>
  <c r="S252" i="3"/>
  <c r="R252" i="3"/>
  <c r="J252" i="3"/>
  <c r="I252" i="3"/>
  <c r="H252" i="3"/>
  <c r="E252" i="3"/>
  <c r="CI251" i="3"/>
  <c r="CE251" i="3"/>
  <c r="CD251" i="3"/>
  <c r="CC251" i="3"/>
  <c r="BU251" i="3"/>
  <c r="BT251" i="3"/>
  <c r="BS251" i="3"/>
  <c r="BN251" i="3"/>
  <c r="BJ251" i="3"/>
  <c r="BI251" i="3"/>
  <c r="BH251" i="3"/>
  <c r="AZ251" i="3"/>
  <c r="AY251" i="3"/>
  <c r="AX251" i="3"/>
  <c r="AS251" i="3"/>
  <c r="AO251" i="3"/>
  <c r="AN251" i="3"/>
  <c r="AM251" i="3"/>
  <c r="AE251" i="3"/>
  <c r="AD251" i="3"/>
  <c r="AC251" i="3"/>
  <c r="X251" i="3"/>
  <c r="T251" i="3"/>
  <c r="S251" i="3"/>
  <c r="R251" i="3"/>
  <c r="J251" i="3"/>
  <c r="I251" i="3"/>
  <c r="H251" i="3"/>
  <c r="E251" i="3"/>
  <c r="CI250" i="3"/>
  <c r="CE250" i="3"/>
  <c r="CD250" i="3"/>
  <c r="CC250" i="3"/>
  <c r="BU250" i="3"/>
  <c r="BT250" i="3"/>
  <c r="BS250" i="3"/>
  <c r="BN250" i="3"/>
  <c r="BJ250" i="3"/>
  <c r="BI250" i="3"/>
  <c r="BH250" i="3"/>
  <c r="AZ250" i="3"/>
  <c r="AY250" i="3"/>
  <c r="AX250" i="3"/>
  <c r="AS250" i="3"/>
  <c r="AO250" i="3"/>
  <c r="AN250" i="3"/>
  <c r="AM250" i="3"/>
  <c r="AE250" i="3"/>
  <c r="AD250" i="3"/>
  <c r="AC250" i="3"/>
  <c r="X250" i="3"/>
  <c r="T250" i="3"/>
  <c r="S250" i="3"/>
  <c r="R250" i="3"/>
  <c r="J250" i="3"/>
  <c r="I250" i="3"/>
  <c r="H250" i="3"/>
  <c r="E250" i="3"/>
  <c r="CI249" i="3"/>
  <c r="CE249" i="3"/>
  <c r="CD249" i="3"/>
  <c r="CC249" i="3"/>
  <c r="BU249" i="3"/>
  <c r="BT249" i="3"/>
  <c r="BS249" i="3"/>
  <c r="BN249" i="3"/>
  <c r="BJ249" i="3"/>
  <c r="BI249" i="3"/>
  <c r="BH249" i="3"/>
  <c r="AZ249" i="3"/>
  <c r="AY249" i="3"/>
  <c r="AX249" i="3"/>
  <c r="AS249" i="3"/>
  <c r="AO249" i="3"/>
  <c r="AN249" i="3"/>
  <c r="AM249" i="3"/>
  <c r="AE249" i="3"/>
  <c r="AD249" i="3"/>
  <c r="AC249" i="3"/>
  <c r="X249" i="3"/>
  <c r="T249" i="3"/>
  <c r="S249" i="3"/>
  <c r="R249" i="3"/>
  <c r="J249" i="3"/>
  <c r="I249" i="3"/>
  <c r="H249" i="3"/>
  <c r="E249" i="3"/>
  <c r="CI248" i="3"/>
  <c r="CE248" i="3"/>
  <c r="CD248" i="3"/>
  <c r="CC248" i="3"/>
  <c r="BU248" i="3"/>
  <c r="BT248" i="3"/>
  <c r="BS248" i="3"/>
  <c r="BN248" i="3"/>
  <c r="BJ248" i="3"/>
  <c r="BI248" i="3"/>
  <c r="BH248" i="3"/>
  <c r="AZ248" i="3"/>
  <c r="AY248" i="3"/>
  <c r="AX248" i="3"/>
  <c r="AS248" i="3"/>
  <c r="AO248" i="3"/>
  <c r="AN248" i="3"/>
  <c r="AM248" i="3"/>
  <c r="AE248" i="3"/>
  <c r="AD248" i="3"/>
  <c r="AC248" i="3"/>
  <c r="X248" i="3"/>
  <c r="T248" i="3"/>
  <c r="S248" i="3"/>
  <c r="R248" i="3"/>
  <c r="J248" i="3"/>
  <c r="I248" i="3"/>
  <c r="H248" i="3"/>
  <c r="E248" i="3"/>
  <c r="CI247" i="3"/>
  <c r="CE247" i="3"/>
  <c r="CD247" i="3"/>
  <c r="CC247" i="3"/>
  <c r="BU247" i="3"/>
  <c r="BT247" i="3"/>
  <c r="BS247" i="3"/>
  <c r="BN247" i="3"/>
  <c r="BJ247" i="3"/>
  <c r="BI247" i="3"/>
  <c r="BH247" i="3"/>
  <c r="AZ247" i="3"/>
  <c r="AY247" i="3"/>
  <c r="AX247" i="3"/>
  <c r="AS247" i="3"/>
  <c r="AO247" i="3"/>
  <c r="AN247" i="3"/>
  <c r="AM247" i="3"/>
  <c r="AE247" i="3"/>
  <c r="AD247" i="3"/>
  <c r="AC247" i="3"/>
  <c r="X247" i="3"/>
  <c r="T247" i="3"/>
  <c r="S247" i="3"/>
  <c r="R247" i="3"/>
  <c r="J247" i="3"/>
  <c r="I247" i="3"/>
  <c r="H247" i="3"/>
  <c r="E247" i="3"/>
  <c r="CI246" i="3"/>
  <c r="CE246" i="3"/>
  <c r="CD246" i="3"/>
  <c r="CC246" i="3"/>
  <c r="BU246" i="3"/>
  <c r="BT246" i="3"/>
  <c r="BS246" i="3"/>
  <c r="BN246" i="3"/>
  <c r="BJ246" i="3"/>
  <c r="BI246" i="3"/>
  <c r="BH246" i="3"/>
  <c r="AZ246" i="3"/>
  <c r="AY246" i="3"/>
  <c r="AX246" i="3"/>
  <c r="AS246" i="3"/>
  <c r="AO246" i="3"/>
  <c r="AN246" i="3"/>
  <c r="AM246" i="3"/>
  <c r="AE246" i="3"/>
  <c r="AD246" i="3"/>
  <c r="AC246" i="3"/>
  <c r="X246" i="3"/>
  <c r="T246" i="3"/>
  <c r="S246" i="3"/>
  <c r="R246" i="3"/>
  <c r="J246" i="3"/>
  <c r="I246" i="3"/>
  <c r="H246" i="3"/>
  <c r="E246" i="3"/>
  <c r="CI245" i="3"/>
  <c r="CE245" i="3"/>
  <c r="CD245" i="3"/>
  <c r="CC245" i="3"/>
  <c r="BU245" i="3"/>
  <c r="BT245" i="3"/>
  <c r="BS245" i="3"/>
  <c r="BN245" i="3"/>
  <c r="BJ245" i="3"/>
  <c r="BI245" i="3"/>
  <c r="BH245" i="3"/>
  <c r="AZ245" i="3"/>
  <c r="AY245" i="3"/>
  <c r="AX245" i="3"/>
  <c r="AS245" i="3"/>
  <c r="AO245" i="3"/>
  <c r="AN245" i="3"/>
  <c r="AM245" i="3"/>
  <c r="AE245" i="3"/>
  <c r="AD245" i="3"/>
  <c r="AC245" i="3"/>
  <c r="X245" i="3"/>
  <c r="T245" i="3"/>
  <c r="S245" i="3"/>
  <c r="R245" i="3"/>
  <c r="J245" i="3"/>
  <c r="I245" i="3"/>
  <c r="H245" i="3"/>
  <c r="E245" i="3"/>
  <c r="CI244" i="3"/>
  <c r="CE244" i="3"/>
  <c r="CD244" i="3"/>
  <c r="CC244" i="3"/>
  <c r="BU244" i="3"/>
  <c r="BT244" i="3"/>
  <c r="BS244" i="3"/>
  <c r="BN244" i="3"/>
  <c r="BJ244" i="3"/>
  <c r="BI244" i="3"/>
  <c r="BH244" i="3"/>
  <c r="AZ244" i="3"/>
  <c r="AY244" i="3"/>
  <c r="AX244" i="3"/>
  <c r="AS244" i="3"/>
  <c r="AO244" i="3"/>
  <c r="AN244" i="3"/>
  <c r="AM244" i="3"/>
  <c r="AE244" i="3"/>
  <c r="AD244" i="3"/>
  <c r="AC244" i="3"/>
  <c r="X244" i="3"/>
  <c r="T244" i="3"/>
  <c r="S244" i="3"/>
  <c r="R244" i="3"/>
  <c r="J244" i="3"/>
  <c r="I244" i="3"/>
  <c r="H244" i="3"/>
  <c r="E244" i="3"/>
  <c r="CI243" i="3"/>
  <c r="CE243" i="3"/>
  <c r="CD243" i="3"/>
  <c r="CC243" i="3"/>
  <c r="BU243" i="3"/>
  <c r="BT243" i="3"/>
  <c r="BS243" i="3"/>
  <c r="BN243" i="3"/>
  <c r="BJ243" i="3"/>
  <c r="BI243" i="3"/>
  <c r="BH243" i="3"/>
  <c r="AZ243" i="3"/>
  <c r="AY243" i="3"/>
  <c r="AX243" i="3"/>
  <c r="AS243" i="3"/>
  <c r="AO243" i="3"/>
  <c r="AN243" i="3"/>
  <c r="AM243" i="3"/>
  <c r="AE243" i="3"/>
  <c r="AD243" i="3"/>
  <c r="AC243" i="3"/>
  <c r="X243" i="3"/>
  <c r="T243" i="3"/>
  <c r="S243" i="3"/>
  <c r="R243" i="3"/>
  <c r="J243" i="3"/>
  <c r="I243" i="3"/>
  <c r="H243" i="3"/>
  <c r="E243" i="3"/>
  <c r="CI242" i="3"/>
  <c r="CE242" i="3"/>
  <c r="CD242" i="3"/>
  <c r="CC242" i="3"/>
  <c r="BU242" i="3"/>
  <c r="BT242" i="3"/>
  <c r="BS242" i="3"/>
  <c r="BN242" i="3"/>
  <c r="BJ242" i="3"/>
  <c r="BI242" i="3"/>
  <c r="BH242" i="3"/>
  <c r="AZ242" i="3"/>
  <c r="AY242" i="3"/>
  <c r="AX242" i="3"/>
  <c r="AS242" i="3"/>
  <c r="AO242" i="3"/>
  <c r="AN242" i="3"/>
  <c r="AM242" i="3"/>
  <c r="AE242" i="3"/>
  <c r="AD242" i="3"/>
  <c r="AC242" i="3"/>
  <c r="X242" i="3"/>
  <c r="T242" i="3"/>
  <c r="S242" i="3"/>
  <c r="R242" i="3"/>
  <c r="J242" i="3"/>
  <c r="I242" i="3"/>
  <c r="H242" i="3"/>
  <c r="E242" i="3"/>
  <c r="CI241" i="3"/>
  <c r="CE241" i="3"/>
  <c r="CD241" i="3"/>
  <c r="CC241" i="3"/>
  <c r="BU241" i="3"/>
  <c r="BT241" i="3"/>
  <c r="BS241" i="3"/>
  <c r="BN241" i="3"/>
  <c r="BJ241" i="3"/>
  <c r="BI241" i="3"/>
  <c r="BH241" i="3"/>
  <c r="AZ241" i="3"/>
  <c r="AY241" i="3"/>
  <c r="AX241" i="3"/>
  <c r="AS241" i="3"/>
  <c r="AO241" i="3"/>
  <c r="AN241" i="3"/>
  <c r="AM241" i="3"/>
  <c r="AE241" i="3"/>
  <c r="AD241" i="3"/>
  <c r="AC241" i="3"/>
  <c r="X241" i="3"/>
  <c r="T241" i="3"/>
  <c r="S241" i="3"/>
  <c r="R241" i="3"/>
  <c r="J241" i="3"/>
  <c r="I241" i="3"/>
  <c r="H241" i="3"/>
  <c r="E241" i="3"/>
  <c r="CI240" i="3"/>
  <c r="CE240" i="3"/>
  <c r="CD240" i="3"/>
  <c r="CC240" i="3"/>
  <c r="BU240" i="3"/>
  <c r="BT240" i="3"/>
  <c r="BS240" i="3"/>
  <c r="BN240" i="3"/>
  <c r="BJ240" i="3"/>
  <c r="BI240" i="3"/>
  <c r="BH240" i="3"/>
  <c r="AZ240" i="3"/>
  <c r="AY240" i="3"/>
  <c r="AX240" i="3"/>
  <c r="AS240" i="3"/>
  <c r="AO240" i="3"/>
  <c r="AN240" i="3"/>
  <c r="AM240" i="3"/>
  <c r="AE240" i="3"/>
  <c r="AD240" i="3"/>
  <c r="AC240" i="3"/>
  <c r="X240" i="3"/>
  <c r="T240" i="3"/>
  <c r="S240" i="3"/>
  <c r="R240" i="3"/>
  <c r="J240" i="3"/>
  <c r="I240" i="3"/>
  <c r="H240" i="3"/>
  <c r="E240" i="3"/>
  <c r="CI239" i="3"/>
  <c r="CE239" i="3"/>
  <c r="CD239" i="3"/>
  <c r="CC239" i="3"/>
  <c r="BU239" i="3"/>
  <c r="BT239" i="3"/>
  <c r="BS239" i="3"/>
  <c r="BN239" i="3"/>
  <c r="BJ239" i="3"/>
  <c r="BI239" i="3"/>
  <c r="BH239" i="3"/>
  <c r="AZ239" i="3"/>
  <c r="AY239" i="3"/>
  <c r="AX239" i="3"/>
  <c r="AS239" i="3"/>
  <c r="AO239" i="3"/>
  <c r="AN239" i="3"/>
  <c r="AM239" i="3"/>
  <c r="AE239" i="3"/>
  <c r="AD239" i="3"/>
  <c r="AC239" i="3"/>
  <c r="X239" i="3"/>
  <c r="T239" i="3"/>
  <c r="S239" i="3"/>
  <c r="R239" i="3"/>
  <c r="J239" i="3"/>
  <c r="I239" i="3"/>
  <c r="H239" i="3"/>
  <c r="E239" i="3"/>
  <c r="CI238" i="3"/>
  <c r="CE238" i="3"/>
  <c r="CD238" i="3"/>
  <c r="CC238" i="3"/>
  <c r="BU238" i="3"/>
  <c r="BT238" i="3"/>
  <c r="BS238" i="3"/>
  <c r="BN238" i="3"/>
  <c r="BJ238" i="3"/>
  <c r="BI238" i="3"/>
  <c r="BH238" i="3"/>
  <c r="AZ238" i="3"/>
  <c r="AY238" i="3"/>
  <c r="AX238" i="3"/>
  <c r="AS238" i="3"/>
  <c r="AO238" i="3"/>
  <c r="AN238" i="3"/>
  <c r="AM238" i="3"/>
  <c r="AE238" i="3"/>
  <c r="AD238" i="3"/>
  <c r="AC238" i="3"/>
  <c r="X238" i="3"/>
  <c r="T238" i="3"/>
  <c r="S238" i="3"/>
  <c r="R238" i="3"/>
  <c r="J238" i="3"/>
  <c r="I238" i="3"/>
  <c r="H238" i="3"/>
  <c r="E238" i="3"/>
  <c r="CI237" i="3"/>
  <c r="CE237" i="3"/>
  <c r="CD237" i="3"/>
  <c r="CC237" i="3"/>
  <c r="BU237" i="3"/>
  <c r="BT237" i="3"/>
  <c r="BS237" i="3"/>
  <c r="BN237" i="3"/>
  <c r="BJ237" i="3"/>
  <c r="BI237" i="3"/>
  <c r="BH237" i="3"/>
  <c r="AZ237" i="3"/>
  <c r="AY237" i="3"/>
  <c r="AX237" i="3"/>
  <c r="AS237" i="3"/>
  <c r="AO237" i="3"/>
  <c r="AN237" i="3"/>
  <c r="AM237" i="3"/>
  <c r="AE237" i="3"/>
  <c r="AD237" i="3"/>
  <c r="AC237" i="3"/>
  <c r="X237" i="3"/>
  <c r="T237" i="3"/>
  <c r="S237" i="3"/>
  <c r="R237" i="3"/>
  <c r="J237" i="3"/>
  <c r="I237" i="3"/>
  <c r="H237" i="3"/>
  <c r="E237" i="3"/>
  <c r="CI236" i="3"/>
  <c r="CE236" i="3"/>
  <c r="CD236" i="3"/>
  <c r="CC236" i="3"/>
  <c r="BU236" i="3"/>
  <c r="BT236" i="3"/>
  <c r="BS236" i="3"/>
  <c r="BN236" i="3"/>
  <c r="BJ236" i="3"/>
  <c r="BI236" i="3"/>
  <c r="BH236" i="3"/>
  <c r="AZ236" i="3"/>
  <c r="AY236" i="3"/>
  <c r="AX236" i="3"/>
  <c r="AS236" i="3"/>
  <c r="AO236" i="3"/>
  <c r="AN236" i="3"/>
  <c r="AM236" i="3"/>
  <c r="AE236" i="3"/>
  <c r="AD236" i="3"/>
  <c r="AC236" i="3"/>
  <c r="X236" i="3"/>
  <c r="T236" i="3"/>
  <c r="S236" i="3"/>
  <c r="R236" i="3"/>
  <c r="J236" i="3"/>
  <c r="I236" i="3"/>
  <c r="H236" i="3"/>
  <c r="E236" i="3"/>
  <c r="CI235" i="3"/>
  <c r="CE235" i="3"/>
  <c r="CD235" i="3"/>
  <c r="CC235" i="3"/>
  <c r="BU235" i="3"/>
  <c r="BT235" i="3"/>
  <c r="BS235" i="3"/>
  <c r="BN235" i="3"/>
  <c r="BJ235" i="3"/>
  <c r="BI235" i="3"/>
  <c r="BH235" i="3"/>
  <c r="AZ235" i="3"/>
  <c r="AY235" i="3"/>
  <c r="AX235" i="3"/>
  <c r="AS235" i="3"/>
  <c r="AO235" i="3"/>
  <c r="AN235" i="3"/>
  <c r="AM235" i="3"/>
  <c r="AE235" i="3"/>
  <c r="AD235" i="3"/>
  <c r="AC235" i="3"/>
  <c r="X235" i="3"/>
  <c r="T235" i="3"/>
  <c r="S235" i="3"/>
  <c r="R235" i="3"/>
  <c r="J235" i="3"/>
  <c r="I235" i="3"/>
  <c r="H235" i="3"/>
  <c r="E235" i="3"/>
  <c r="CI234" i="3"/>
  <c r="CE234" i="3"/>
  <c r="CD234" i="3"/>
  <c r="CC234" i="3"/>
  <c r="BU234" i="3"/>
  <c r="BT234" i="3"/>
  <c r="BS234" i="3"/>
  <c r="BN234" i="3"/>
  <c r="BJ234" i="3"/>
  <c r="BI234" i="3"/>
  <c r="BH234" i="3"/>
  <c r="AZ234" i="3"/>
  <c r="AY234" i="3"/>
  <c r="AX234" i="3"/>
  <c r="AS234" i="3"/>
  <c r="AO234" i="3"/>
  <c r="AN234" i="3"/>
  <c r="AM234" i="3"/>
  <c r="AE234" i="3"/>
  <c r="AD234" i="3"/>
  <c r="AC234" i="3"/>
  <c r="X234" i="3"/>
  <c r="T234" i="3"/>
  <c r="S234" i="3"/>
  <c r="R234" i="3"/>
  <c r="J234" i="3"/>
  <c r="I234" i="3"/>
  <c r="H234" i="3"/>
  <c r="E234" i="3"/>
  <c r="CI233" i="3"/>
  <c r="CE233" i="3"/>
  <c r="CD233" i="3"/>
  <c r="CC233" i="3"/>
  <c r="BU233" i="3"/>
  <c r="BT233" i="3"/>
  <c r="BS233" i="3"/>
  <c r="BN233" i="3"/>
  <c r="BJ233" i="3"/>
  <c r="BI233" i="3"/>
  <c r="BH233" i="3"/>
  <c r="AZ233" i="3"/>
  <c r="AY233" i="3"/>
  <c r="AX233" i="3"/>
  <c r="AS233" i="3"/>
  <c r="AO233" i="3"/>
  <c r="AN233" i="3"/>
  <c r="AM233" i="3"/>
  <c r="AE233" i="3"/>
  <c r="AD233" i="3"/>
  <c r="AC233" i="3"/>
  <c r="X233" i="3"/>
  <c r="T233" i="3"/>
  <c r="S233" i="3"/>
  <c r="R233" i="3"/>
  <c r="J233" i="3"/>
  <c r="I233" i="3"/>
  <c r="H233" i="3"/>
  <c r="E233" i="3"/>
  <c r="CI232" i="3"/>
  <c r="CE232" i="3"/>
  <c r="CD232" i="3"/>
  <c r="CC232" i="3"/>
  <c r="BU232" i="3"/>
  <c r="BT232" i="3"/>
  <c r="BS232" i="3"/>
  <c r="BN232" i="3"/>
  <c r="BJ232" i="3"/>
  <c r="BI232" i="3"/>
  <c r="BH232" i="3"/>
  <c r="AZ232" i="3"/>
  <c r="AY232" i="3"/>
  <c r="AX232" i="3"/>
  <c r="AS232" i="3"/>
  <c r="AO232" i="3"/>
  <c r="AN232" i="3"/>
  <c r="AM232" i="3"/>
  <c r="AE232" i="3"/>
  <c r="AD232" i="3"/>
  <c r="AC232" i="3"/>
  <c r="X232" i="3"/>
  <c r="T232" i="3"/>
  <c r="S232" i="3"/>
  <c r="R232" i="3"/>
  <c r="J232" i="3"/>
  <c r="I232" i="3"/>
  <c r="H232" i="3"/>
  <c r="E232" i="3"/>
  <c r="CI231" i="3"/>
  <c r="CE231" i="3"/>
  <c r="CD231" i="3"/>
  <c r="CC231" i="3"/>
  <c r="BU231" i="3"/>
  <c r="BT231" i="3"/>
  <c r="BS231" i="3"/>
  <c r="BN231" i="3"/>
  <c r="BJ231" i="3"/>
  <c r="BI231" i="3"/>
  <c r="BH231" i="3"/>
  <c r="AZ231" i="3"/>
  <c r="AY231" i="3"/>
  <c r="AX231" i="3"/>
  <c r="AS231" i="3"/>
  <c r="AO231" i="3"/>
  <c r="AN231" i="3"/>
  <c r="AM231" i="3"/>
  <c r="AE231" i="3"/>
  <c r="AD231" i="3"/>
  <c r="AC231" i="3"/>
  <c r="X231" i="3"/>
  <c r="T231" i="3"/>
  <c r="S231" i="3"/>
  <c r="R231" i="3"/>
  <c r="J231" i="3"/>
  <c r="I231" i="3"/>
  <c r="H231" i="3"/>
  <c r="E231" i="3"/>
  <c r="CI230" i="3"/>
  <c r="CE230" i="3"/>
  <c r="CD230" i="3"/>
  <c r="CC230" i="3"/>
  <c r="BU230" i="3"/>
  <c r="BT230" i="3"/>
  <c r="BS230" i="3"/>
  <c r="BN230" i="3"/>
  <c r="BJ230" i="3"/>
  <c r="BI230" i="3"/>
  <c r="BH230" i="3"/>
  <c r="AZ230" i="3"/>
  <c r="AY230" i="3"/>
  <c r="AX230" i="3"/>
  <c r="AS230" i="3"/>
  <c r="AO230" i="3"/>
  <c r="AN230" i="3"/>
  <c r="AM230" i="3"/>
  <c r="AE230" i="3"/>
  <c r="AD230" i="3"/>
  <c r="AC230" i="3"/>
  <c r="X230" i="3"/>
  <c r="T230" i="3"/>
  <c r="S230" i="3"/>
  <c r="R230" i="3"/>
  <c r="J230" i="3"/>
  <c r="I230" i="3"/>
  <c r="H230" i="3"/>
  <c r="E230" i="3"/>
  <c r="CI229" i="3"/>
  <c r="CE229" i="3"/>
  <c r="CD229" i="3"/>
  <c r="CC229" i="3"/>
  <c r="BU229" i="3"/>
  <c r="BT229" i="3"/>
  <c r="BS229" i="3"/>
  <c r="BN229" i="3"/>
  <c r="BJ229" i="3"/>
  <c r="BI229" i="3"/>
  <c r="BH229" i="3"/>
  <c r="AZ229" i="3"/>
  <c r="AY229" i="3"/>
  <c r="AX229" i="3"/>
  <c r="AS229" i="3"/>
  <c r="AO229" i="3"/>
  <c r="AN229" i="3"/>
  <c r="AM229" i="3"/>
  <c r="AE229" i="3"/>
  <c r="AD229" i="3"/>
  <c r="AC229" i="3"/>
  <c r="X229" i="3"/>
  <c r="T229" i="3"/>
  <c r="S229" i="3"/>
  <c r="R229" i="3"/>
  <c r="J229" i="3"/>
  <c r="I229" i="3"/>
  <c r="H229" i="3"/>
  <c r="E229" i="3"/>
  <c r="CI228" i="3"/>
  <c r="CE228" i="3"/>
  <c r="CD228" i="3"/>
  <c r="CC228" i="3"/>
  <c r="BU228" i="3"/>
  <c r="BT228" i="3"/>
  <c r="BS228" i="3"/>
  <c r="BN228" i="3"/>
  <c r="BJ228" i="3"/>
  <c r="BI228" i="3"/>
  <c r="BH228" i="3"/>
  <c r="AZ228" i="3"/>
  <c r="AY228" i="3"/>
  <c r="AX228" i="3"/>
  <c r="AS228" i="3"/>
  <c r="AO228" i="3"/>
  <c r="AN228" i="3"/>
  <c r="AM228" i="3"/>
  <c r="AE228" i="3"/>
  <c r="AD228" i="3"/>
  <c r="AC228" i="3"/>
  <c r="X228" i="3"/>
  <c r="T228" i="3"/>
  <c r="S228" i="3"/>
  <c r="R228" i="3"/>
  <c r="J228" i="3"/>
  <c r="I228" i="3"/>
  <c r="H228" i="3"/>
  <c r="E228" i="3"/>
  <c r="CI227" i="3"/>
  <c r="CE227" i="3"/>
  <c r="CD227" i="3"/>
  <c r="CC227" i="3"/>
  <c r="BU227" i="3"/>
  <c r="BT227" i="3"/>
  <c r="BS227" i="3"/>
  <c r="BN227" i="3"/>
  <c r="BJ227" i="3"/>
  <c r="BI227" i="3"/>
  <c r="BH227" i="3"/>
  <c r="AZ227" i="3"/>
  <c r="AY227" i="3"/>
  <c r="AX227" i="3"/>
  <c r="AS227" i="3"/>
  <c r="AO227" i="3"/>
  <c r="AN227" i="3"/>
  <c r="AM227" i="3"/>
  <c r="AE227" i="3"/>
  <c r="AD227" i="3"/>
  <c r="AC227" i="3"/>
  <c r="X227" i="3"/>
  <c r="T227" i="3"/>
  <c r="S227" i="3"/>
  <c r="R227" i="3"/>
  <c r="J227" i="3"/>
  <c r="I227" i="3"/>
  <c r="H227" i="3"/>
  <c r="E227" i="3"/>
  <c r="CI226" i="3"/>
  <c r="CE226" i="3"/>
  <c r="CD226" i="3"/>
  <c r="CC226" i="3"/>
  <c r="BU226" i="3"/>
  <c r="BT226" i="3"/>
  <c r="BS226" i="3"/>
  <c r="BN226" i="3"/>
  <c r="BJ226" i="3"/>
  <c r="BI226" i="3"/>
  <c r="BH226" i="3"/>
  <c r="AZ226" i="3"/>
  <c r="AY226" i="3"/>
  <c r="AX226" i="3"/>
  <c r="AS226" i="3"/>
  <c r="AO226" i="3"/>
  <c r="AN226" i="3"/>
  <c r="AM226" i="3"/>
  <c r="AE226" i="3"/>
  <c r="AD226" i="3"/>
  <c r="AC226" i="3"/>
  <c r="X226" i="3"/>
  <c r="T226" i="3"/>
  <c r="S226" i="3"/>
  <c r="R226" i="3"/>
  <c r="J226" i="3"/>
  <c r="I226" i="3"/>
  <c r="H226" i="3"/>
  <c r="E226" i="3"/>
  <c r="CI225" i="3"/>
  <c r="CE225" i="3"/>
  <c r="CD225" i="3"/>
  <c r="CC225" i="3"/>
  <c r="BU225" i="3"/>
  <c r="BT225" i="3"/>
  <c r="BS225" i="3"/>
  <c r="BN225" i="3"/>
  <c r="BJ225" i="3"/>
  <c r="BI225" i="3"/>
  <c r="BH225" i="3"/>
  <c r="AZ225" i="3"/>
  <c r="AY225" i="3"/>
  <c r="AX225" i="3"/>
  <c r="AS225" i="3"/>
  <c r="AO225" i="3"/>
  <c r="AN225" i="3"/>
  <c r="AM225" i="3"/>
  <c r="AE225" i="3"/>
  <c r="AD225" i="3"/>
  <c r="AC225" i="3"/>
  <c r="X225" i="3"/>
  <c r="T225" i="3"/>
  <c r="S225" i="3"/>
  <c r="R225" i="3"/>
  <c r="J225" i="3"/>
  <c r="I225" i="3"/>
  <c r="H225" i="3"/>
  <c r="E225" i="3"/>
  <c r="CI224" i="3"/>
  <c r="CE224" i="3"/>
  <c r="CD224" i="3"/>
  <c r="CC224" i="3"/>
  <c r="BU224" i="3"/>
  <c r="BT224" i="3"/>
  <c r="BS224" i="3"/>
  <c r="BN224" i="3"/>
  <c r="BJ224" i="3"/>
  <c r="BI224" i="3"/>
  <c r="BH224" i="3"/>
  <c r="AZ224" i="3"/>
  <c r="AY224" i="3"/>
  <c r="AX224" i="3"/>
  <c r="AS224" i="3"/>
  <c r="AO224" i="3"/>
  <c r="AN224" i="3"/>
  <c r="AM224" i="3"/>
  <c r="AE224" i="3"/>
  <c r="AD224" i="3"/>
  <c r="AC224" i="3"/>
  <c r="X224" i="3"/>
  <c r="T224" i="3"/>
  <c r="S224" i="3"/>
  <c r="R224" i="3"/>
  <c r="J224" i="3"/>
  <c r="I224" i="3"/>
  <c r="H224" i="3"/>
  <c r="E224" i="3"/>
  <c r="CI223" i="3"/>
  <c r="CE223" i="3"/>
  <c r="CD223" i="3"/>
  <c r="CC223" i="3"/>
  <c r="BU223" i="3"/>
  <c r="BT223" i="3"/>
  <c r="BS223" i="3"/>
  <c r="BN223" i="3"/>
  <c r="BJ223" i="3"/>
  <c r="BI223" i="3"/>
  <c r="BH223" i="3"/>
  <c r="AZ223" i="3"/>
  <c r="AY223" i="3"/>
  <c r="AX223" i="3"/>
  <c r="AS223" i="3"/>
  <c r="AO223" i="3"/>
  <c r="AN223" i="3"/>
  <c r="AM223" i="3"/>
  <c r="AE223" i="3"/>
  <c r="AD223" i="3"/>
  <c r="AC223" i="3"/>
  <c r="X223" i="3"/>
  <c r="T223" i="3"/>
  <c r="S223" i="3"/>
  <c r="R223" i="3"/>
  <c r="J223" i="3"/>
  <c r="I223" i="3"/>
  <c r="H223" i="3"/>
  <c r="E223" i="3"/>
  <c r="CI222" i="3"/>
  <c r="CE222" i="3"/>
  <c r="CD222" i="3"/>
  <c r="CC222" i="3"/>
  <c r="BU222" i="3"/>
  <c r="BT222" i="3"/>
  <c r="BS222" i="3"/>
  <c r="BN222" i="3"/>
  <c r="BJ222" i="3"/>
  <c r="BI222" i="3"/>
  <c r="BH222" i="3"/>
  <c r="AZ222" i="3"/>
  <c r="AY222" i="3"/>
  <c r="AX222" i="3"/>
  <c r="AS222" i="3"/>
  <c r="AO222" i="3"/>
  <c r="AN222" i="3"/>
  <c r="AM222" i="3"/>
  <c r="AE222" i="3"/>
  <c r="AD222" i="3"/>
  <c r="AC222" i="3"/>
  <c r="X222" i="3"/>
  <c r="T222" i="3"/>
  <c r="S222" i="3"/>
  <c r="R222" i="3"/>
  <c r="J222" i="3"/>
  <c r="I222" i="3"/>
  <c r="H222" i="3"/>
  <c r="E222" i="3"/>
  <c r="CI221" i="3"/>
  <c r="CE221" i="3"/>
  <c r="CD221" i="3"/>
  <c r="CC221" i="3"/>
  <c r="BU221" i="3"/>
  <c r="BT221" i="3"/>
  <c r="BS221" i="3"/>
  <c r="BN221" i="3"/>
  <c r="BJ221" i="3"/>
  <c r="BI221" i="3"/>
  <c r="BH221" i="3"/>
  <c r="AZ221" i="3"/>
  <c r="AY221" i="3"/>
  <c r="AX221" i="3"/>
  <c r="AS221" i="3"/>
  <c r="AO221" i="3"/>
  <c r="AN221" i="3"/>
  <c r="AM221" i="3"/>
  <c r="AE221" i="3"/>
  <c r="AD221" i="3"/>
  <c r="AC221" i="3"/>
  <c r="X221" i="3"/>
  <c r="T221" i="3"/>
  <c r="S221" i="3"/>
  <c r="R221" i="3"/>
  <c r="J221" i="3"/>
  <c r="I221" i="3"/>
  <c r="H221" i="3"/>
  <c r="E221" i="3"/>
  <c r="CI220" i="3"/>
  <c r="CE220" i="3"/>
  <c r="CD220" i="3"/>
  <c r="CC220" i="3"/>
  <c r="BU220" i="3"/>
  <c r="BT220" i="3"/>
  <c r="BS220" i="3"/>
  <c r="BN220" i="3"/>
  <c r="BJ220" i="3"/>
  <c r="BI220" i="3"/>
  <c r="BH220" i="3"/>
  <c r="AZ220" i="3"/>
  <c r="AY220" i="3"/>
  <c r="AX220" i="3"/>
  <c r="AS220" i="3"/>
  <c r="AO220" i="3"/>
  <c r="AN220" i="3"/>
  <c r="AM220" i="3"/>
  <c r="AE220" i="3"/>
  <c r="AD220" i="3"/>
  <c r="AC220" i="3"/>
  <c r="X220" i="3"/>
  <c r="T220" i="3"/>
  <c r="S220" i="3"/>
  <c r="R220" i="3"/>
  <c r="J220" i="3"/>
  <c r="I220" i="3"/>
  <c r="H220" i="3"/>
  <c r="E220" i="3"/>
  <c r="CI219" i="3"/>
  <c r="CE219" i="3"/>
  <c r="CD219" i="3"/>
  <c r="CC219" i="3"/>
  <c r="BU219" i="3"/>
  <c r="BT219" i="3"/>
  <c r="BS219" i="3"/>
  <c r="BN219" i="3"/>
  <c r="BJ219" i="3"/>
  <c r="BI219" i="3"/>
  <c r="BH219" i="3"/>
  <c r="AZ219" i="3"/>
  <c r="AY219" i="3"/>
  <c r="AX219" i="3"/>
  <c r="AS219" i="3"/>
  <c r="AO219" i="3"/>
  <c r="AN219" i="3"/>
  <c r="AM219" i="3"/>
  <c r="AE219" i="3"/>
  <c r="AD219" i="3"/>
  <c r="AC219" i="3"/>
  <c r="X219" i="3"/>
  <c r="T219" i="3"/>
  <c r="S219" i="3"/>
  <c r="R219" i="3"/>
  <c r="J219" i="3"/>
  <c r="I219" i="3"/>
  <c r="H219" i="3"/>
  <c r="E219" i="3"/>
  <c r="CI218" i="3"/>
  <c r="CE218" i="3"/>
  <c r="CD218" i="3"/>
  <c r="CC218" i="3"/>
  <c r="BU218" i="3"/>
  <c r="BT218" i="3"/>
  <c r="BS218" i="3"/>
  <c r="BN218" i="3"/>
  <c r="BJ218" i="3"/>
  <c r="BI218" i="3"/>
  <c r="BH218" i="3"/>
  <c r="AZ218" i="3"/>
  <c r="AY218" i="3"/>
  <c r="AX218" i="3"/>
  <c r="AS218" i="3"/>
  <c r="AO218" i="3"/>
  <c r="AN218" i="3"/>
  <c r="AM218" i="3"/>
  <c r="AE218" i="3"/>
  <c r="AD218" i="3"/>
  <c r="AC218" i="3"/>
  <c r="X218" i="3"/>
  <c r="T218" i="3"/>
  <c r="S218" i="3"/>
  <c r="R218" i="3"/>
  <c r="J218" i="3"/>
  <c r="I218" i="3"/>
  <c r="H218" i="3"/>
  <c r="E218" i="3"/>
  <c r="CI217" i="3"/>
  <c r="CE217" i="3"/>
  <c r="CD217" i="3"/>
  <c r="CC217" i="3"/>
  <c r="BU217" i="3"/>
  <c r="BT217" i="3"/>
  <c r="BS217" i="3"/>
  <c r="BN217" i="3"/>
  <c r="BJ217" i="3"/>
  <c r="BI217" i="3"/>
  <c r="BH217" i="3"/>
  <c r="AZ217" i="3"/>
  <c r="AY217" i="3"/>
  <c r="AX217" i="3"/>
  <c r="AS217" i="3"/>
  <c r="AO217" i="3"/>
  <c r="AN217" i="3"/>
  <c r="AM217" i="3"/>
  <c r="AE217" i="3"/>
  <c r="AD217" i="3"/>
  <c r="AC217" i="3"/>
  <c r="X217" i="3"/>
  <c r="T217" i="3"/>
  <c r="S217" i="3"/>
  <c r="R217" i="3"/>
  <c r="J217" i="3"/>
  <c r="I217" i="3"/>
  <c r="H217" i="3"/>
  <c r="E217" i="3"/>
  <c r="CI216" i="3"/>
  <c r="CE216" i="3"/>
  <c r="CD216" i="3"/>
  <c r="CC216" i="3"/>
  <c r="BU216" i="3"/>
  <c r="BT216" i="3"/>
  <c r="BS216" i="3"/>
  <c r="BN216" i="3"/>
  <c r="BJ216" i="3"/>
  <c r="BI216" i="3"/>
  <c r="BH216" i="3"/>
  <c r="AZ216" i="3"/>
  <c r="AY216" i="3"/>
  <c r="AX216" i="3"/>
  <c r="AS216" i="3"/>
  <c r="AO216" i="3"/>
  <c r="AN216" i="3"/>
  <c r="AM216" i="3"/>
  <c r="AE216" i="3"/>
  <c r="AD216" i="3"/>
  <c r="AC216" i="3"/>
  <c r="X216" i="3"/>
  <c r="T216" i="3"/>
  <c r="S216" i="3"/>
  <c r="R216" i="3"/>
  <c r="J216" i="3"/>
  <c r="I216" i="3"/>
  <c r="H216" i="3"/>
  <c r="E216" i="3"/>
  <c r="CI215" i="3"/>
  <c r="CE215" i="3"/>
  <c r="CD215" i="3"/>
  <c r="CC215" i="3"/>
  <c r="BU215" i="3"/>
  <c r="BT215" i="3"/>
  <c r="BS215" i="3"/>
  <c r="BN215" i="3"/>
  <c r="BJ215" i="3"/>
  <c r="BI215" i="3"/>
  <c r="BH215" i="3"/>
  <c r="AZ215" i="3"/>
  <c r="AY215" i="3"/>
  <c r="AX215" i="3"/>
  <c r="AS215" i="3"/>
  <c r="AO215" i="3"/>
  <c r="AN215" i="3"/>
  <c r="AM215" i="3"/>
  <c r="AE215" i="3"/>
  <c r="AD215" i="3"/>
  <c r="AC215" i="3"/>
  <c r="X215" i="3"/>
  <c r="T215" i="3"/>
  <c r="S215" i="3"/>
  <c r="R215" i="3"/>
  <c r="J215" i="3"/>
  <c r="I215" i="3"/>
  <c r="H215" i="3"/>
  <c r="E215" i="3"/>
  <c r="CI214" i="3"/>
  <c r="CE214" i="3"/>
  <c r="CD214" i="3"/>
  <c r="CC214" i="3"/>
  <c r="BU214" i="3"/>
  <c r="BT214" i="3"/>
  <c r="BS214" i="3"/>
  <c r="BN214" i="3"/>
  <c r="BJ214" i="3"/>
  <c r="BI214" i="3"/>
  <c r="BH214" i="3"/>
  <c r="AZ214" i="3"/>
  <c r="AY214" i="3"/>
  <c r="AX214" i="3"/>
  <c r="AS214" i="3"/>
  <c r="AO214" i="3"/>
  <c r="AN214" i="3"/>
  <c r="AM214" i="3"/>
  <c r="AE214" i="3"/>
  <c r="AD214" i="3"/>
  <c r="AC214" i="3"/>
  <c r="X214" i="3"/>
  <c r="T214" i="3"/>
  <c r="S214" i="3"/>
  <c r="R214" i="3"/>
  <c r="J214" i="3"/>
  <c r="I214" i="3"/>
  <c r="H214" i="3"/>
  <c r="E214" i="3"/>
  <c r="CI213" i="3"/>
  <c r="CE213" i="3"/>
  <c r="CD213" i="3"/>
  <c r="CC213" i="3"/>
  <c r="BU213" i="3"/>
  <c r="BT213" i="3"/>
  <c r="BS213" i="3"/>
  <c r="BN213" i="3"/>
  <c r="BJ213" i="3"/>
  <c r="BI213" i="3"/>
  <c r="BH213" i="3"/>
  <c r="AZ213" i="3"/>
  <c r="AY213" i="3"/>
  <c r="AX213" i="3"/>
  <c r="AS213" i="3"/>
  <c r="AO213" i="3"/>
  <c r="AN213" i="3"/>
  <c r="AM213" i="3"/>
  <c r="AE213" i="3"/>
  <c r="AD213" i="3"/>
  <c r="AC213" i="3"/>
  <c r="X213" i="3"/>
  <c r="T213" i="3"/>
  <c r="S213" i="3"/>
  <c r="R213" i="3"/>
  <c r="J213" i="3"/>
  <c r="I213" i="3"/>
  <c r="H213" i="3"/>
  <c r="E213" i="3"/>
  <c r="CI212" i="3"/>
  <c r="CE212" i="3"/>
  <c r="CD212" i="3"/>
  <c r="CC212" i="3"/>
  <c r="BU212" i="3"/>
  <c r="BT212" i="3"/>
  <c r="BS212" i="3"/>
  <c r="BN212" i="3"/>
  <c r="BJ212" i="3"/>
  <c r="BI212" i="3"/>
  <c r="BH212" i="3"/>
  <c r="AZ212" i="3"/>
  <c r="AY212" i="3"/>
  <c r="AX212" i="3"/>
  <c r="AS212" i="3"/>
  <c r="AO212" i="3"/>
  <c r="AN212" i="3"/>
  <c r="AM212" i="3"/>
  <c r="AE212" i="3"/>
  <c r="AD212" i="3"/>
  <c r="AC212" i="3"/>
  <c r="X212" i="3"/>
  <c r="T212" i="3"/>
  <c r="S212" i="3"/>
  <c r="R212" i="3"/>
  <c r="J212" i="3"/>
  <c r="I212" i="3"/>
  <c r="H212" i="3"/>
  <c r="E212" i="3"/>
  <c r="CI211" i="3"/>
  <c r="CE211" i="3"/>
  <c r="CD211" i="3"/>
  <c r="CC211" i="3"/>
  <c r="BU211" i="3"/>
  <c r="BT211" i="3"/>
  <c r="BS211" i="3"/>
  <c r="BN211" i="3"/>
  <c r="BJ211" i="3"/>
  <c r="BI211" i="3"/>
  <c r="BH211" i="3"/>
  <c r="AZ211" i="3"/>
  <c r="AY211" i="3"/>
  <c r="AX211" i="3"/>
  <c r="AS211" i="3"/>
  <c r="AO211" i="3"/>
  <c r="AN211" i="3"/>
  <c r="AM211" i="3"/>
  <c r="AE211" i="3"/>
  <c r="AD211" i="3"/>
  <c r="AC211" i="3"/>
  <c r="X211" i="3"/>
  <c r="T211" i="3"/>
  <c r="S211" i="3"/>
  <c r="R211" i="3"/>
  <c r="J211" i="3"/>
  <c r="I211" i="3"/>
  <c r="H211" i="3"/>
  <c r="E211" i="3"/>
  <c r="CI210" i="3"/>
  <c r="CE210" i="3"/>
  <c r="CD210" i="3"/>
  <c r="CC210" i="3"/>
  <c r="BU210" i="3"/>
  <c r="BT210" i="3"/>
  <c r="BS210" i="3"/>
  <c r="BN210" i="3"/>
  <c r="BJ210" i="3"/>
  <c r="BI210" i="3"/>
  <c r="BH210" i="3"/>
  <c r="AZ210" i="3"/>
  <c r="AY210" i="3"/>
  <c r="AX210" i="3"/>
  <c r="AS210" i="3"/>
  <c r="AO210" i="3"/>
  <c r="AN210" i="3"/>
  <c r="AM210" i="3"/>
  <c r="AE210" i="3"/>
  <c r="AD210" i="3"/>
  <c r="AC210" i="3"/>
  <c r="X210" i="3"/>
  <c r="T210" i="3"/>
  <c r="S210" i="3"/>
  <c r="R210" i="3"/>
  <c r="J210" i="3"/>
  <c r="I210" i="3"/>
  <c r="H210" i="3"/>
  <c r="E210" i="3"/>
  <c r="CI209" i="3"/>
  <c r="CE209" i="3"/>
  <c r="CD209" i="3"/>
  <c r="CC209" i="3"/>
  <c r="BU209" i="3"/>
  <c r="BT209" i="3"/>
  <c r="BS209" i="3"/>
  <c r="BN209" i="3"/>
  <c r="BJ209" i="3"/>
  <c r="BI209" i="3"/>
  <c r="BH209" i="3"/>
  <c r="AZ209" i="3"/>
  <c r="AY209" i="3"/>
  <c r="AX209" i="3"/>
  <c r="AS209" i="3"/>
  <c r="AO209" i="3"/>
  <c r="AN209" i="3"/>
  <c r="AM209" i="3"/>
  <c r="AE209" i="3"/>
  <c r="AD209" i="3"/>
  <c r="AC209" i="3"/>
  <c r="X209" i="3"/>
  <c r="T209" i="3"/>
  <c r="S209" i="3"/>
  <c r="R209" i="3"/>
  <c r="J209" i="3"/>
  <c r="I209" i="3"/>
  <c r="H209" i="3"/>
  <c r="E209" i="3"/>
  <c r="CI208" i="3"/>
  <c r="CE208" i="3"/>
  <c r="CD208" i="3"/>
  <c r="CC208" i="3"/>
  <c r="BU208" i="3"/>
  <c r="BT208" i="3"/>
  <c r="BS208" i="3"/>
  <c r="BN208" i="3"/>
  <c r="BJ208" i="3"/>
  <c r="BI208" i="3"/>
  <c r="BH208" i="3"/>
  <c r="AZ208" i="3"/>
  <c r="AY208" i="3"/>
  <c r="AX208" i="3"/>
  <c r="AS208" i="3"/>
  <c r="AO208" i="3"/>
  <c r="AN208" i="3"/>
  <c r="AM208" i="3"/>
  <c r="AE208" i="3"/>
  <c r="AD208" i="3"/>
  <c r="AC208" i="3"/>
  <c r="X208" i="3"/>
  <c r="T208" i="3"/>
  <c r="S208" i="3"/>
  <c r="R208" i="3"/>
  <c r="J208" i="3"/>
  <c r="I208" i="3"/>
  <c r="H208" i="3"/>
  <c r="E208" i="3"/>
  <c r="CI207" i="3"/>
  <c r="CE207" i="3"/>
  <c r="CD207" i="3"/>
  <c r="CC207" i="3"/>
  <c r="BU207" i="3"/>
  <c r="BT207" i="3"/>
  <c r="BS207" i="3"/>
  <c r="BN207" i="3"/>
  <c r="BJ207" i="3"/>
  <c r="BI207" i="3"/>
  <c r="BH207" i="3"/>
  <c r="AZ207" i="3"/>
  <c r="AY207" i="3"/>
  <c r="AX207" i="3"/>
  <c r="AS207" i="3"/>
  <c r="AO207" i="3"/>
  <c r="AN207" i="3"/>
  <c r="AM207" i="3"/>
  <c r="AE207" i="3"/>
  <c r="AD207" i="3"/>
  <c r="AC207" i="3"/>
  <c r="X207" i="3"/>
  <c r="T207" i="3"/>
  <c r="S207" i="3"/>
  <c r="R207" i="3"/>
  <c r="J207" i="3"/>
  <c r="I207" i="3"/>
  <c r="H207" i="3"/>
  <c r="E207" i="3"/>
  <c r="CI206" i="3"/>
  <c r="CE206" i="3"/>
  <c r="CD206" i="3"/>
  <c r="CC206" i="3"/>
  <c r="BU206" i="3"/>
  <c r="BT206" i="3"/>
  <c r="BS206" i="3"/>
  <c r="BN206" i="3"/>
  <c r="BJ206" i="3"/>
  <c r="BI206" i="3"/>
  <c r="BH206" i="3"/>
  <c r="AZ206" i="3"/>
  <c r="AY206" i="3"/>
  <c r="AX206" i="3"/>
  <c r="AS206" i="3"/>
  <c r="AO206" i="3"/>
  <c r="AN206" i="3"/>
  <c r="AM206" i="3"/>
  <c r="AE206" i="3"/>
  <c r="AD206" i="3"/>
  <c r="AC206" i="3"/>
  <c r="X206" i="3"/>
  <c r="T206" i="3"/>
  <c r="S206" i="3"/>
  <c r="R206" i="3"/>
  <c r="J206" i="3"/>
  <c r="I206" i="3"/>
  <c r="H206" i="3"/>
  <c r="E206" i="3"/>
  <c r="CI205" i="3"/>
  <c r="CE205" i="3"/>
  <c r="CD205" i="3"/>
  <c r="CC205" i="3"/>
  <c r="BU205" i="3"/>
  <c r="BT205" i="3"/>
  <c r="BS205" i="3"/>
  <c r="BN205" i="3"/>
  <c r="BJ205" i="3"/>
  <c r="BI205" i="3"/>
  <c r="BH205" i="3"/>
  <c r="AZ205" i="3"/>
  <c r="AY205" i="3"/>
  <c r="AX205" i="3"/>
  <c r="AS205" i="3"/>
  <c r="AO205" i="3"/>
  <c r="AN205" i="3"/>
  <c r="AM205" i="3"/>
  <c r="AE205" i="3"/>
  <c r="AD205" i="3"/>
  <c r="AC205" i="3"/>
  <c r="X205" i="3"/>
  <c r="T205" i="3"/>
  <c r="S205" i="3"/>
  <c r="R205" i="3"/>
  <c r="J205" i="3"/>
  <c r="I205" i="3"/>
  <c r="H205" i="3"/>
  <c r="E205" i="3"/>
  <c r="CI204" i="3"/>
  <c r="CE204" i="3"/>
  <c r="CD204" i="3"/>
  <c r="CC204" i="3"/>
  <c r="BU204" i="3"/>
  <c r="BT204" i="3"/>
  <c r="BS204" i="3"/>
  <c r="BN204" i="3"/>
  <c r="BJ204" i="3"/>
  <c r="BI204" i="3"/>
  <c r="BH204" i="3"/>
  <c r="AZ204" i="3"/>
  <c r="AY204" i="3"/>
  <c r="AX204" i="3"/>
  <c r="AS204" i="3"/>
  <c r="AO204" i="3"/>
  <c r="AN204" i="3"/>
  <c r="AM204" i="3"/>
  <c r="AE204" i="3"/>
  <c r="AD204" i="3"/>
  <c r="AC204" i="3"/>
  <c r="X204" i="3"/>
  <c r="T204" i="3"/>
  <c r="S204" i="3"/>
  <c r="R204" i="3"/>
  <c r="J204" i="3"/>
  <c r="I204" i="3"/>
  <c r="H204" i="3"/>
  <c r="E204" i="3"/>
  <c r="CI203" i="3"/>
  <c r="CE203" i="3"/>
  <c r="CD203" i="3"/>
  <c r="CC203" i="3"/>
  <c r="BU203" i="3"/>
  <c r="BT203" i="3"/>
  <c r="BS203" i="3"/>
  <c r="BN203" i="3"/>
  <c r="BJ203" i="3"/>
  <c r="BI203" i="3"/>
  <c r="BH203" i="3"/>
  <c r="AZ203" i="3"/>
  <c r="AY203" i="3"/>
  <c r="AX203" i="3"/>
  <c r="AS203" i="3"/>
  <c r="AO203" i="3"/>
  <c r="AN203" i="3"/>
  <c r="AM203" i="3"/>
  <c r="AE203" i="3"/>
  <c r="AD203" i="3"/>
  <c r="AC203" i="3"/>
  <c r="X203" i="3"/>
  <c r="T203" i="3"/>
  <c r="S203" i="3"/>
  <c r="R203" i="3"/>
  <c r="J203" i="3"/>
  <c r="I203" i="3"/>
  <c r="H203" i="3"/>
  <c r="E203" i="3"/>
  <c r="CI202" i="3"/>
  <c r="CE202" i="3"/>
  <c r="CD202" i="3"/>
  <c r="CC202" i="3"/>
  <c r="BU202" i="3"/>
  <c r="BT202" i="3"/>
  <c r="BS202" i="3"/>
  <c r="BN202" i="3"/>
  <c r="BJ202" i="3"/>
  <c r="BI202" i="3"/>
  <c r="BH202" i="3"/>
  <c r="AZ202" i="3"/>
  <c r="AY202" i="3"/>
  <c r="AX202" i="3"/>
  <c r="AS202" i="3"/>
  <c r="AO202" i="3"/>
  <c r="AN202" i="3"/>
  <c r="AM202" i="3"/>
  <c r="AE202" i="3"/>
  <c r="AD202" i="3"/>
  <c r="AC202" i="3"/>
  <c r="X202" i="3"/>
  <c r="T202" i="3"/>
  <c r="S202" i="3"/>
  <c r="R202" i="3"/>
  <c r="J202" i="3"/>
  <c r="I202" i="3"/>
  <c r="H202" i="3"/>
  <c r="E202" i="3"/>
  <c r="CI201" i="3"/>
  <c r="CE201" i="3"/>
  <c r="CD201" i="3"/>
  <c r="CC201" i="3"/>
  <c r="BU201" i="3"/>
  <c r="BT201" i="3"/>
  <c r="BS201" i="3"/>
  <c r="BN201" i="3"/>
  <c r="BJ201" i="3"/>
  <c r="BI201" i="3"/>
  <c r="BH201" i="3"/>
  <c r="AZ201" i="3"/>
  <c r="AY201" i="3"/>
  <c r="AX201" i="3"/>
  <c r="AS201" i="3"/>
  <c r="AO201" i="3"/>
  <c r="AN201" i="3"/>
  <c r="AM201" i="3"/>
  <c r="AE201" i="3"/>
  <c r="AD201" i="3"/>
  <c r="AC201" i="3"/>
  <c r="X201" i="3"/>
  <c r="T201" i="3"/>
  <c r="S201" i="3"/>
  <c r="R201" i="3"/>
  <c r="J201" i="3"/>
  <c r="I201" i="3"/>
  <c r="H201" i="3"/>
  <c r="E201" i="3"/>
  <c r="CI200" i="3"/>
  <c r="CE200" i="3"/>
  <c r="CD200" i="3"/>
  <c r="CC200" i="3"/>
  <c r="BU200" i="3"/>
  <c r="BT200" i="3"/>
  <c r="BS200" i="3"/>
  <c r="BN200" i="3"/>
  <c r="BJ200" i="3"/>
  <c r="BI200" i="3"/>
  <c r="BH200" i="3"/>
  <c r="AZ200" i="3"/>
  <c r="AY200" i="3"/>
  <c r="AX200" i="3"/>
  <c r="AS200" i="3"/>
  <c r="AO200" i="3"/>
  <c r="AN200" i="3"/>
  <c r="AM200" i="3"/>
  <c r="AE200" i="3"/>
  <c r="AD200" i="3"/>
  <c r="AC200" i="3"/>
  <c r="X200" i="3"/>
  <c r="T200" i="3"/>
  <c r="S200" i="3"/>
  <c r="R200" i="3"/>
  <c r="J200" i="3"/>
  <c r="I200" i="3"/>
  <c r="H200" i="3"/>
  <c r="E200" i="3"/>
  <c r="CI199" i="3"/>
  <c r="CE199" i="3"/>
  <c r="CD199" i="3"/>
  <c r="CC199" i="3"/>
  <c r="BU199" i="3"/>
  <c r="BT199" i="3"/>
  <c r="BS199" i="3"/>
  <c r="BN199" i="3"/>
  <c r="BJ199" i="3"/>
  <c r="BI199" i="3"/>
  <c r="BH199" i="3"/>
  <c r="AZ199" i="3"/>
  <c r="AY199" i="3"/>
  <c r="AX199" i="3"/>
  <c r="AS199" i="3"/>
  <c r="AO199" i="3"/>
  <c r="AN199" i="3"/>
  <c r="AM199" i="3"/>
  <c r="AE199" i="3"/>
  <c r="AD199" i="3"/>
  <c r="AC199" i="3"/>
  <c r="X199" i="3"/>
  <c r="T199" i="3"/>
  <c r="S199" i="3"/>
  <c r="R199" i="3"/>
  <c r="J199" i="3"/>
  <c r="I199" i="3"/>
  <c r="H199" i="3"/>
  <c r="E199" i="3"/>
  <c r="CI198" i="3"/>
  <c r="CE198" i="3"/>
  <c r="CD198" i="3"/>
  <c r="CC198" i="3"/>
  <c r="BU198" i="3"/>
  <c r="BT198" i="3"/>
  <c r="BS198" i="3"/>
  <c r="BN198" i="3"/>
  <c r="BJ198" i="3"/>
  <c r="BI198" i="3"/>
  <c r="BH198" i="3"/>
  <c r="AZ198" i="3"/>
  <c r="AY198" i="3"/>
  <c r="AX198" i="3"/>
  <c r="AS198" i="3"/>
  <c r="AO198" i="3"/>
  <c r="AN198" i="3"/>
  <c r="AM198" i="3"/>
  <c r="AE198" i="3"/>
  <c r="AD198" i="3"/>
  <c r="AC198" i="3"/>
  <c r="X198" i="3"/>
  <c r="T198" i="3"/>
  <c r="S198" i="3"/>
  <c r="R198" i="3"/>
  <c r="J198" i="3"/>
  <c r="I198" i="3"/>
  <c r="H198" i="3"/>
  <c r="E198" i="3"/>
  <c r="CI197" i="3"/>
  <c r="CE197" i="3"/>
  <c r="CD197" i="3"/>
  <c r="CC197" i="3"/>
  <c r="BU197" i="3"/>
  <c r="BT197" i="3"/>
  <c r="BS197" i="3"/>
  <c r="BN197" i="3"/>
  <c r="BJ197" i="3"/>
  <c r="BI197" i="3"/>
  <c r="BH197" i="3"/>
  <c r="AZ197" i="3"/>
  <c r="AY197" i="3"/>
  <c r="AX197" i="3"/>
  <c r="AS197" i="3"/>
  <c r="AO197" i="3"/>
  <c r="AN197" i="3"/>
  <c r="AM197" i="3"/>
  <c r="AE197" i="3"/>
  <c r="AD197" i="3"/>
  <c r="AC197" i="3"/>
  <c r="X197" i="3"/>
  <c r="T197" i="3"/>
  <c r="S197" i="3"/>
  <c r="R197" i="3"/>
  <c r="J197" i="3"/>
  <c r="I197" i="3"/>
  <c r="H197" i="3"/>
  <c r="E197" i="3"/>
  <c r="CI196" i="3"/>
  <c r="CE196" i="3"/>
  <c r="CD196" i="3"/>
  <c r="CC196" i="3"/>
  <c r="BU196" i="3"/>
  <c r="BT196" i="3"/>
  <c r="BS196" i="3"/>
  <c r="BN196" i="3"/>
  <c r="BJ196" i="3"/>
  <c r="BI196" i="3"/>
  <c r="BH196" i="3"/>
  <c r="AZ196" i="3"/>
  <c r="AY196" i="3"/>
  <c r="AX196" i="3"/>
  <c r="AS196" i="3"/>
  <c r="AO196" i="3"/>
  <c r="AN196" i="3"/>
  <c r="AM196" i="3"/>
  <c r="AE196" i="3"/>
  <c r="AD196" i="3"/>
  <c r="AC196" i="3"/>
  <c r="X196" i="3"/>
  <c r="T196" i="3"/>
  <c r="S196" i="3"/>
  <c r="R196" i="3"/>
  <c r="J196" i="3"/>
  <c r="I196" i="3"/>
  <c r="H196" i="3"/>
  <c r="E196" i="3"/>
  <c r="CI195" i="3"/>
  <c r="CE195" i="3"/>
  <c r="CD195" i="3"/>
  <c r="CC195" i="3"/>
  <c r="BU195" i="3"/>
  <c r="BT195" i="3"/>
  <c r="BS195" i="3"/>
  <c r="BN195" i="3"/>
  <c r="BJ195" i="3"/>
  <c r="BI195" i="3"/>
  <c r="BH195" i="3"/>
  <c r="AZ195" i="3"/>
  <c r="AY195" i="3"/>
  <c r="AX195" i="3"/>
  <c r="AS195" i="3"/>
  <c r="AO195" i="3"/>
  <c r="AN195" i="3"/>
  <c r="AM195" i="3"/>
  <c r="AE195" i="3"/>
  <c r="AD195" i="3"/>
  <c r="AC195" i="3"/>
  <c r="X195" i="3"/>
  <c r="T195" i="3"/>
  <c r="S195" i="3"/>
  <c r="R195" i="3"/>
  <c r="J195" i="3"/>
  <c r="I195" i="3"/>
  <c r="H195" i="3"/>
  <c r="E195" i="3"/>
  <c r="CI194" i="3"/>
  <c r="CE194" i="3"/>
  <c r="CD194" i="3"/>
  <c r="CC194" i="3"/>
  <c r="BU194" i="3"/>
  <c r="BT194" i="3"/>
  <c r="BS194" i="3"/>
  <c r="BN194" i="3"/>
  <c r="BJ194" i="3"/>
  <c r="BI194" i="3"/>
  <c r="BH194" i="3"/>
  <c r="AZ194" i="3"/>
  <c r="AY194" i="3"/>
  <c r="AX194" i="3"/>
  <c r="AS194" i="3"/>
  <c r="AO194" i="3"/>
  <c r="AN194" i="3"/>
  <c r="AM194" i="3"/>
  <c r="AE194" i="3"/>
  <c r="AD194" i="3"/>
  <c r="AC194" i="3"/>
  <c r="X194" i="3"/>
  <c r="T194" i="3"/>
  <c r="S194" i="3"/>
  <c r="R194" i="3"/>
  <c r="J194" i="3"/>
  <c r="I194" i="3"/>
  <c r="H194" i="3"/>
  <c r="E194" i="3"/>
  <c r="CI193" i="3"/>
  <c r="CE193" i="3"/>
  <c r="CD193" i="3"/>
  <c r="CC193" i="3"/>
  <c r="BU193" i="3"/>
  <c r="BT193" i="3"/>
  <c r="BS193" i="3"/>
  <c r="BN193" i="3"/>
  <c r="BJ193" i="3"/>
  <c r="BI193" i="3"/>
  <c r="BH193" i="3"/>
  <c r="AZ193" i="3"/>
  <c r="AY193" i="3"/>
  <c r="AX193" i="3"/>
  <c r="AS193" i="3"/>
  <c r="AO193" i="3"/>
  <c r="AN193" i="3"/>
  <c r="AM193" i="3"/>
  <c r="AE193" i="3"/>
  <c r="AD193" i="3"/>
  <c r="AC193" i="3"/>
  <c r="X193" i="3"/>
  <c r="T193" i="3"/>
  <c r="S193" i="3"/>
  <c r="R193" i="3"/>
  <c r="J193" i="3"/>
  <c r="I193" i="3"/>
  <c r="H193" i="3"/>
  <c r="E193" i="3"/>
  <c r="CI192" i="3"/>
  <c r="CE192" i="3"/>
  <c r="CD192" i="3"/>
  <c r="CC192" i="3"/>
  <c r="BU192" i="3"/>
  <c r="BT192" i="3"/>
  <c r="BS192" i="3"/>
  <c r="BN192" i="3"/>
  <c r="BJ192" i="3"/>
  <c r="BI192" i="3"/>
  <c r="BH192" i="3"/>
  <c r="AZ192" i="3"/>
  <c r="AY192" i="3"/>
  <c r="AX192" i="3"/>
  <c r="AS192" i="3"/>
  <c r="AO192" i="3"/>
  <c r="AN192" i="3"/>
  <c r="AM192" i="3"/>
  <c r="AE192" i="3"/>
  <c r="AD192" i="3"/>
  <c r="AC192" i="3"/>
  <c r="X192" i="3"/>
  <c r="T192" i="3"/>
  <c r="S192" i="3"/>
  <c r="R192" i="3"/>
  <c r="J192" i="3"/>
  <c r="I192" i="3"/>
  <c r="H192" i="3"/>
  <c r="E192" i="3"/>
  <c r="CI191" i="3"/>
  <c r="CE191" i="3"/>
  <c r="CD191" i="3"/>
  <c r="CC191" i="3"/>
  <c r="BU191" i="3"/>
  <c r="BT191" i="3"/>
  <c r="BS191" i="3"/>
  <c r="BN191" i="3"/>
  <c r="BJ191" i="3"/>
  <c r="BI191" i="3"/>
  <c r="BH191" i="3"/>
  <c r="AZ191" i="3"/>
  <c r="AY191" i="3"/>
  <c r="AX191" i="3"/>
  <c r="AS191" i="3"/>
  <c r="AO191" i="3"/>
  <c r="AN191" i="3"/>
  <c r="AM191" i="3"/>
  <c r="AE191" i="3"/>
  <c r="AD191" i="3"/>
  <c r="AC191" i="3"/>
  <c r="X191" i="3"/>
  <c r="T191" i="3"/>
  <c r="S191" i="3"/>
  <c r="R191" i="3"/>
  <c r="J191" i="3"/>
  <c r="I191" i="3"/>
  <c r="H191" i="3"/>
  <c r="E191" i="3"/>
  <c r="CI190" i="3"/>
  <c r="CE190" i="3"/>
  <c r="CD190" i="3"/>
  <c r="CC190" i="3"/>
  <c r="BU190" i="3"/>
  <c r="BT190" i="3"/>
  <c r="BS190" i="3"/>
  <c r="BN190" i="3"/>
  <c r="BJ190" i="3"/>
  <c r="BI190" i="3"/>
  <c r="BH190" i="3"/>
  <c r="AZ190" i="3"/>
  <c r="AY190" i="3"/>
  <c r="AX190" i="3"/>
  <c r="AS190" i="3"/>
  <c r="AO190" i="3"/>
  <c r="AN190" i="3"/>
  <c r="AM190" i="3"/>
  <c r="AE190" i="3"/>
  <c r="AD190" i="3"/>
  <c r="AC190" i="3"/>
  <c r="X190" i="3"/>
  <c r="T190" i="3"/>
  <c r="S190" i="3"/>
  <c r="R190" i="3"/>
  <c r="J190" i="3"/>
  <c r="I190" i="3"/>
  <c r="H190" i="3"/>
  <c r="E190" i="3"/>
  <c r="CI189" i="3"/>
  <c r="CE189" i="3"/>
  <c r="CD189" i="3"/>
  <c r="CC189" i="3"/>
  <c r="BU189" i="3"/>
  <c r="BT189" i="3"/>
  <c r="BS189" i="3"/>
  <c r="BN189" i="3"/>
  <c r="BJ189" i="3"/>
  <c r="BI189" i="3"/>
  <c r="BH189" i="3"/>
  <c r="AZ189" i="3"/>
  <c r="AY189" i="3"/>
  <c r="AX189" i="3"/>
  <c r="AS189" i="3"/>
  <c r="AO189" i="3"/>
  <c r="AN189" i="3"/>
  <c r="AM189" i="3"/>
  <c r="AE189" i="3"/>
  <c r="AD189" i="3"/>
  <c r="AC189" i="3"/>
  <c r="X189" i="3"/>
  <c r="T189" i="3"/>
  <c r="S189" i="3"/>
  <c r="R189" i="3"/>
  <c r="J189" i="3"/>
  <c r="I189" i="3"/>
  <c r="H189" i="3"/>
  <c r="E189" i="3"/>
  <c r="CI188" i="3"/>
  <c r="CE188" i="3"/>
  <c r="CD188" i="3"/>
  <c r="CC188" i="3"/>
  <c r="BU188" i="3"/>
  <c r="BT188" i="3"/>
  <c r="BS188" i="3"/>
  <c r="BN188" i="3"/>
  <c r="BJ188" i="3"/>
  <c r="BI188" i="3"/>
  <c r="BH188" i="3"/>
  <c r="AZ188" i="3"/>
  <c r="AY188" i="3"/>
  <c r="AX188" i="3"/>
  <c r="AS188" i="3"/>
  <c r="AO188" i="3"/>
  <c r="AN188" i="3"/>
  <c r="AM188" i="3"/>
  <c r="AE188" i="3"/>
  <c r="AD188" i="3"/>
  <c r="AC188" i="3"/>
  <c r="X188" i="3"/>
  <c r="T188" i="3"/>
  <c r="S188" i="3"/>
  <c r="R188" i="3"/>
  <c r="J188" i="3"/>
  <c r="I188" i="3"/>
  <c r="H188" i="3"/>
  <c r="E188" i="3"/>
  <c r="CI187" i="3"/>
  <c r="CE187" i="3"/>
  <c r="CD187" i="3"/>
  <c r="CC187" i="3"/>
  <c r="BU187" i="3"/>
  <c r="BT187" i="3"/>
  <c r="BS187" i="3"/>
  <c r="BN187" i="3"/>
  <c r="BJ187" i="3"/>
  <c r="BI187" i="3"/>
  <c r="BH187" i="3"/>
  <c r="AZ187" i="3"/>
  <c r="AY187" i="3"/>
  <c r="AX187" i="3"/>
  <c r="AS187" i="3"/>
  <c r="AO187" i="3"/>
  <c r="AN187" i="3"/>
  <c r="AM187" i="3"/>
  <c r="AE187" i="3"/>
  <c r="AD187" i="3"/>
  <c r="AC187" i="3"/>
  <c r="X187" i="3"/>
  <c r="T187" i="3"/>
  <c r="S187" i="3"/>
  <c r="R187" i="3"/>
  <c r="J187" i="3"/>
  <c r="I187" i="3"/>
  <c r="H187" i="3"/>
  <c r="E187" i="3"/>
  <c r="CI186" i="3"/>
  <c r="CE186" i="3"/>
  <c r="CD186" i="3"/>
  <c r="CC186" i="3"/>
  <c r="BU186" i="3"/>
  <c r="BT186" i="3"/>
  <c r="BS186" i="3"/>
  <c r="BN186" i="3"/>
  <c r="BJ186" i="3"/>
  <c r="BI186" i="3"/>
  <c r="BH186" i="3"/>
  <c r="AZ186" i="3"/>
  <c r="AY186" i="3"/>
  <c r="AX186" i="3"/>
  <c r="AS186" i="3"/>
  <c r="AO186" i="3"/>
  <c r="AN186" i="3"/>
  <c r="AM186" i="3"/>
  <c r="AE186" i="3"/>
  <c r="AD186" i="3"/>
  <c r="AC186" i="3"/>
  <c r="X186" i="3"/>
  <c r="T186" i="3"/>
  <c r="S186" i="3"/>
  <c r="R186" i="3"/>
  <c r="J186" i="3"/>
  <c r="I186" i="3"/>
  <c r="H186" i="3"/>
  <c r="E186" i="3"/>
  <c r="CI185" i="3"/>
  <c r="CE185" i="3"/>
  <c r="CD185" i="3"/>
  <c r="CC185" i="3"/>
  <c r="BU185" i="3"/>
  <c r="BT185" i="3"/>
  <c r="BS185" i="3"/>
  <c r="BN185" i="3"/>
  <c r="BJ185" i="3"/>
  <c r="BI185" i="3"/>
  <c r="BH185" i="3"/>
  <c r="AZ185" i="3"/>
  <c r="AY185" i="3"/>
  <c r="AX185" i="3"/>
  <c r="AS185" i="3"/>
  <c r="AO185" i="3"/>
  <c r="AN185" i="3"/>
  <c r="AM185" i="3"/>
  <c r="AE185" i="3"/>
  <c r="AD185" i="3"/>
  <c r="AC185" i="3"/>
  <c r="X185" i="3"/>
  <c r="T185" i="3"/>
  <c r="S185" i="3"/>
  <c r="R185" i="3"/>
  <c r="J185" i="3"/>
  <c r="I185" i="3"/>
  <c r="H185" i="3"/>
  <c r="E185" i="3"/>
  <c r="CI184" i="3"/>
  <c r="CE184" i="3"/>
  <c r="CD184" i="3"/>
  <c r="CC184" i="3"/>
  <c r="BU184" i="3"/>
  <c r="BT184" i="3"/>
  <c r="BS184" i="3"/>
  <c r="BN184" i="3"/>
  <c r="BJ184" i="3"/>
  <c r="BI184" i="3"/>
  <c r="BH184" i="3"/>
  <c r="AZ184" i="3"/>
  <c r="AY184" i="3"/>
  <c r="AX184" i="3"/>
  <c r="AS184" i="3"/>
  <c r="AO184" i="3"/>
  <c r="AN184" i="3"/>
  <c r="AM184" i="3"/>
  <c r="AE184" i="3"/>
  <c r="AD184" i="3"/>
  <c r="AC184" i="3"/>
  <c r="X184" i="3"/>
  <c r="T184" i="3"/>
  <c r="S184" i="3"/>
  <c r="R184" i="3"/>
  <c r="J184" i="3"/>
  <c r="I184" i="3"/>
  <c r="H184" i="3"/>
  <c r="E184" i="3"/>
  <c r="CI183" i="3"/>
  <c r="CE183" i="3"/>
  <c r="CD183" i="3"/>
  <c r="CC183" i="3"/>
  <c r="BU183" i="3"/>
  <c r="BT183" i="3"/>
  <c r="BS183" i="3"/>
  <c r="BN183" i="3"/>
  <c r="BJ183" i="3"/>
  <c r="BI183" i="3"/>
  <c r="BH183" i="3"/>
  <c r="AZ183" i="3"/>
  <c r="AY183" i="3"/>
  <c r="AX183" i="3"/>
  <c r="AS183" i="3"/>
  <c r="AO183" i="3"/>
  <c r="AN183" i="3"/>
  <c r="AM183" i="3"/>
  <c r="AE183" i="3"/>
  <c r="AD183" i="3"/>
  <c r="AC183" i="3"/>
  <c r="X183" i="3"/>
  <c r="T183" i="3"/>
  <c r="S183" i="3"/>
  <c r="R183" i="3"/>
  <c r="J183" i="3"/>
  <c r="I183" i="3"/>
  <c r="H183" i="3"/>
  <c r="E183" i="3"/>
  <c r="CI182" i="3"/>
  <c r="CE182" i="3"/>
  <c r="CD182" i="3"/>
  <c r="CC182" i="3"/>
  <c r="BU182" i="3"/>
  <c r="BT182" i="3"/>
  <c r="BS182" i="3"/>
  <c r="BN182" i="3"/>
  <c r="BJ182" i="3"/>
  <c r="BI182" i="3"/>
  <c r="BH182" i="3"/>
  <c r="AZ182" i="3"/>
  <c r="AY182" i="3"/>
  <c r="AX182" i="3"/>
  <c r="AS182" i="3"/>
  <c r="AO182" i="3"/>
  <c r="AN182" i="3"/>
  <c r="AM182" i="3"/>
  <c r="AE182" i="3"/>
  <c r="AD182" i="3"/>
  <c r="AC182" i="3"/>
  <c r="X182" i="3"/>
  <c r="T182" i="3"/>
  <c r="S182" i="3"/>
  <c r="R182" i="3"/>
  <c r="J182" i="3"/>
  <c r="I182" i="3"/>
  <c r="H182" i="3"/>
  <c r="E182" i="3"/>
  <c r="CI181" i="3"/>
  <c r="CE181" i="3"/>
  <c r="CD181" i="3"/>
  <c r="CC181" i="3"/>
  <c r="BU181" i="3"/>
  <c r="BT181" i="3"/>
  <c r="BS181" i="3"/>
  <c r="BN181" i="3"/>
  <c r="BJ181" i="3"/>
  <c r="BI181" i="3"/>
  <c r="BH181" i="3"/>
  <c r="AZ181" i="3"/>
  <c r="AY181" i="3"/>
  <c r="AX181" i="3"/>
  <c r="AS181" i="3"/>
  <c r="AO181" i="3"/>
  <c r="AN181" i="3"/>
  <c r="AM181" i="3"/>
  <c r="AE181" i="3"/>
  <c r="AD181" i="3"/>
  <c r="AC181" i="3"/>
  <c r="X181" i="3"/>
  <c r="T181" i="3"/>
  <c r="S181" i="3"/>
  <c r="R181" i="3"/>
  <c r="J181" i="3"/>
  <c r="I181" i="3"/>
  <c r="H181" i="3"/>
  <c r="E181" i="3"/>
  <c r="CI180" i="3"/>
  <c r="CE180" i="3"/>
  <c r="CD180" i="3"/>
  <c r="CC180" i="3"/>
  <c r="BU180" i="3"/>
  <c r="BT180" i="3"/>
  <c r="BS180" i="3"/>
  <c r="BN180" i="3"/>
  <c r="BJ180" i="3"/>
  <c r="BI180" i="3"/>
  <c r="BH180" i="3"/>
  <c r="AZ180" i="3"/>
  <c r="AY180" i="3"/>
  <c r="AX180" i="3"/>
  <c r="AS180" i="3"/>
  <c r="AO180" i="3"/>
  <c r="AN180" i="3"/>
  <c r="AM180" i="3"/>
  <c r="AE180" i="3"/>
  <c r="AD180" i="3"/>
  <c r="AC180" i="3"/>
  <c r="X180" i="3"/>
  <c r="T180" i="3"/>
  <c r="S180" i="3"/>
  <c r="R180" i="3"/>
  <c r="J180" i="3"/>
  <c r="I180" i="3"/>
  <c r="H180" i="3"/>
  <c r="E180" i="3"/>
  <c r="CI179" i="3"/>
  <c r="CE179" i="3"/>
  <c r="CD179" i="3"/>
  <c r="CC179" i="3"/>
  <c r="BU179" i="3"/>
  <c r="BT179" i="3"/>
  <c r="BS179" i="3"/>
  <c r="BN179" i="3"/>
  <c r="BJ179" i="3"/>
  <c r="BI179" i="3"/>
  <c r="BH179" i="3"/>
  <c r="AZ179" i="3"/>
  <c r="AY179" i="3"/>
  <c r="AX179" i="3"/>
  <c r="AS179" i="3"/>
  <c r="AO179" i="3"/>
  <c r="AN179" i="3"/>
  <c r="AM179" i="3"/>
  <c r="AE179" i="3"/>
  <c r="AD179" i="3"/>
  <c r="AC179" i="3"/>
  <c r="X179" i="3"/>
  <c r="T179" i="3"/>
  <c r="S179" i="3"/>
  <c r="R179" i="3"/>
  <c r="J179" i="3"/>
  <c r="I179" i="3"/>
  <c r="H179" i="3"/>
  <c r="E179" i="3"/>
  <c r="CI178" i="3"/>
  <c r="CE178" i="3"/>
  <c r="CD178" i="3"/>
  <c r="CC178" i="3"/>
  <c r="BU178" i="3"/>
  <c r="BT178" i="3"/>
  <c r="BS178" i="3"/>
  <c r="BN178" i="3"/>
  <c r="BJ178" i="3"/>
  <c r="BI178" i="3"/>
  <c r="BH178" i="3"/>
  <c r="AZ178" i="3"/>
  <c r="AY178" i="3"/>
  <c r="AX178" i="3"/>
  <c r="AS178" i="3"/>
  <c r="AO178" i="3"/>
  <c r="AN178" i="3"/>
  <c r="AM178" i="3"/>
  <c r="AE178" i="3"/>
  <c r="AD178" i="3"/>
  <c r="AC178" i="3"/>
  <c r="X178" i="3"/>
  <c r="T178" i="3"/>
  <c r="S178" i="3"/>
  <c r="R178" i="3"/>
  <c r="J178" i="3"/>
  <c r="I178" i="3"/>
  <c r="H178" i="3"/>
  <c r="E178" i="3"/>
  <c r="CI177" i="3"/>
  <c r="CE177" i="3"/>
  <c r="CD177" i="3"/>
  <c r="CC177" i="3"/>
  <c r="BU177" i="3"/>
  <c r="BT177" i="3"/>
  <c r="BS177" i="3"/>
  <c r="BN177" i="3"/>
  <c r="BJ177" i="3"/>
  <c r="BI177" i="3"/>
  <c r="BH177" i="3"/>
  <c r="AZ177" i="3"/>
  <c r="AY177" i="3"/>
  <c r="AX177" i="3"/>
  <c r="AS177" i="3"/>
  <c r="AO177" i="3"/>
  <c r="AN177" i="3"/>
  <c r="AM177" i="3"/>
  <c r="AE177" i="3"/>
  <c r="AD177" i="3"/>
  <c r="AC177" i="3"/>
  <c r="X177" i="3"/>
  <c r="T177" i="3"/>
  <c r="S177" i="3"/>
  <c r="R177" i="3"/>
  <c r="J177" i="3"/>
  <c r="I177" i="3"/>
  <c r="H177" i="3"/>
  <c r="E177" i="3"/>
  <c r="CI176" i="3"/>
  <c r="CE176" i="3"/>
  <c r="CD176" i="3"/>
  <c r="CC176" i="3"/>
  <c r="BU176" i="3"/>
  <c r="BT176" i="3"/>
  <c r="BS176" i="3"/>
  <c r="BN176" i="3"/>
  <c r="BJ176" i="3"/>
  <c r="BI176" i="3"/>
  <c r="BH176" i="3"/>
  <c r="AZ176" i="3"/>
  <c r="AY176" i="3"/>
  <c r="AX176" i="3"/>
  <c r="AS176" i="3"/>
  <c r="AO176" i="3"/>
  <c r="AN176" i="3"/>
  <c r="AM176" i="3"/>
  <c r="AE176" i="3"/>
  <c r="AD176" i="3"/>
  <c r="AC176" i="3"/>
  <c r="X176" i="3"/>
  <c r="T176" i="3"/>
  <c r="S176" i="3"/>
  <c r="R176" i="3"/>
  <c r="J176" i="3"/>
  <c r="I176" i="3"/>
  <c r="H176" i="3"/>
  <c r="E176" i="3"/>
  <c r="CI175" i="3"/>
  <c r="CE175" i="3"/>
  <c r="CD175" i="3"/>
  <c r="CC175" i="3"/>
  <c r="BU175" i="3"/>
  <c r="BT175" i="3"/>
  <c r="BS175" i="3"/>
  <c r="BN175" i="3"/>
  <c r="BJ175" i="3"/>
  <c r="BI175" i="3"/>
  <c r="BH175" i="3"/>
  <c r="AZ175" i="3"/>
  <c r="AY175" i="3"/>
  <c r="AX175" i="3"/>
  <c r="AS175" i="3"/>
  <c r="AO175" i="3"/>
  <c r="AN175" i="3"/>
  <c r="AM175" i="3"/>
  <c r="AE175" i="3"/>
  <c r="AD175" i="3"/>
  <c r="AC175" i="3"/>
  <c r="X175" i="3"/>
  <c r="T175" i="3"/>
  <c r="S175" i="3"/>
  <c r="R175" i="3"/>
  <c r="J175" i="3"/>
  <c r="I175" i="3"/>
  <c r="H175" i="3"/>
  <c r="E175" i="3"/>
  <c r="CI174" i="3"/>
  <c r="CE174" i="3"/>
  <c r="CD174" i="3"/>
  <c r="CC174" i="3"/>
  <c r="BU174" i="3"/>
  <c r="BT174" i="3"/>
  <c r="BS174" i="3"/>
  <c r="BN174" i="3"/>
  <c r="BJ174" i="3"/>
  <c r="BI174" i="3"/>
  <c r="BH174" i="3"/>
  <c r="AZ174" i="3"/>
  <c r="AY174" i="3"/>
  <c r="AX174" i="3"/>
  <c r="AS174" i="3"/>
  <c r="AO174" i="3"/>
  <c r="AN174" i="3"/>
  <c r="AM174" i="3"/>
  <c r="AE174" i="3"/>
  <c r="AD174" i="3"/>
  <c r="AC174" i="3"/>
  <c r="X174" i="3"/>
  <c r="T174" i="3"/>
  <c r="S174" i="3"/>
  <c r="R174" i="3"/>
  <c r="J174" i="3"/>
  <c r="I174" i="3"/>
  <c r="H174" i="3"/>
  <c r="E174" i="3"/>
  <c r="CI173" i="3"/>
  <c r="CE173" i="3"/>
  <c r="CD173" i="3"/>
  <c r="CC173" i="3"/>
  <c r="BU173" i="3"/>
  <c r="BT173" i="3"/>
  <c r="BS173" i="3"/>
  <c r="BN173" i="3"/>
  <c r="BJ173" i="3"/>
  <c r="BI173" i="3"/>
  <c r="BH173" i="3"/>
  <c r="AZ173" i="3"/>
  <c r="AY173" i="3"/>
  <c r="AX173" i="3"/>
  <c r="AS173" i="3"/>
  <c r="AO173" i="3"/>
  <c r="AN173" i="3"/>
  <c r="AM173" i="3"/>
  <c r="AE173" i="3"/>
  <c r="AD173" i="3"/>
  <c r="AC173" i="3"/>
  <c r="X173" i="3"/>
  <c r="T173" i="3"/>
  <c r="S173" i="3"/>
  <c r="R173" i="3"/>
  <c r="J173" i="3"/>
  <c r="I173" i="3"/>
  <c r="H173" i="3"/>
  <c r="E173" i="3"/>
  <c r="CI172" i="3"/>
  <c r="CE172" i="3"/>
  <c r="CD172" i="3"/>
  <c r="CC172" i="3"/>
  <c r="BU172" i="3"/>
  <c r="BT172" i="3"/>
  <c r="BS172" i="3"/>
  <c r="BN172" i="3"/>
  <c r="BJ172" i="3"/>
  <c r="BI172" i="3"/>
  <c r="BH172" i="3"/>
  <c r="AZ172" i="3"/>
  <c r="AY172" i="3"/>
  <c r="AX172" i="3"/>
  <c r="AS172" i="3"/>
  <c r="AO172" i="3"/>
  <c r="AN172" i="3"/>
  <c r="AM172" i="3"/>
  <c r="AE172" i="3"/>
  <c r="AD172" i="3"/>
  <c r="AC172" i="3"/>
  <c r="X172" i="3"/>
  <c r="T172" i="3"/>
  <c r="S172" i="3"/>
  <c r="R172" i="3"/>
  <c r="J172" i="3"/>
  <c r="I172" i="3"/>
  <c r="H172" i="3"/>
  <c r="E172" i="3"/>
  <c r="CI171" i="3"/>
  <c r="CE171" i="3"/>
  <c r="CD171" i="3"/>
  <c r="CC171" i="3"/>
  <c r="BU171" i="3"/>
  <c r="BT171" i="3"/>
  <c r="BS171" i="3"/>
  <c r="BN171" i="3"/>
  <c r="BJ171" i="3"/>
  <c r="BI171" i="3"/>
  <c r="BH171" i="3"/>
  <c r="AZ171" i="3"/>
  <c r="AY171" i="3"/>
  <c r="AX171" i="3"/>
  <c r="AS171" i="3"/>
  <c r="AO171" i="3"/>
  <c r="AN171" i="3"/>
  <c r="AM171" i="3"/>
  <c r="AE171" i="3"/>
  <c r="AD171" i="3"/>
  <c r="AC171" i="3"/>
  <c r="X171" i="3"/>
  <c r="T171" i="3"/>
  <c r="S171" i="3"/>
  <c r="R171" i="3"/>
  <c r="J171" i="3"/>
  <c r="I171" i="3"/>
  <c r="H171" i="3"/>
  <c r="E171" i="3"/>
  <c r="CI170" i="3"/>
  <c r="CE170" i="3"/>
  <c r="CD170" i="3"/>
  <c r="CC170" i="3"/>
  <c r="BU170" i="3"/>
  <c r="BT170" i="3"/>
  <c r="BS170" i="3"/>
  <c r="BN170" i="3"/>
  <c r="BJ170" i="3"/>
  <c r="BI170" i="3"/>
  <c r="BH170" i="3"/>
  <c r="AZ170" i="3"/>
  <c r="AY170" i="3"/>
  <c r="AX170" i="3"/>
  <c r="AS170" i="3"/>
  <c r="AO170" i="3"/>
  <c r="AN170" i="3"/>
  <c r="AM170" i="3"/>
  <c r="AE170" i="3"/>
  <c r="AD170" i="3"/>
  <c r="AC170" i="3"/>
  <c r="X170" i="3"/>
  <c r="T170" i="3"/>
  <c r="S170" i="3"/>
  <c r="R170" i="3"/>
  <c r="J170" i="3"/>
  <c r="I170" i="3"/>
  <c r="H170" i="3"/>
  <c r="E170" i="3"/>
  <c r="CI169" i="3"/>
  <c r="CE169" i="3"/>
  <c r="CD169" i="3"/>
  <c r="CC169" i="3"/>
  <c r="BU169" i="3"/>
  <c r="BT169" i="3"/>
  <c r="BS169" i="3"/>
  <c r="BN169" i="3"/>
  <c r="BJ169" i="3"/>
  <c r="BI169" i="3"/>
  <c r="BH169" i="3"/>
  <c r="AZ169" i="3"/>
  <c r="AY169" i="3"/>
  <c r="AX169" i="3"/>
  <c r="AS169" i="3"/>
  <c r="AO169" i="3"/>
  <c r="AN169" i="3"/>
  <c r="AM169" i="3"/>
  <c r="AE169" i="3"/>
  <c r="AD169" i="3"/>
  <c r="AC169" i="3"/>
  <c r="X169" i="3"/>
  <c r="T169" i="3"/>
  <c r="S169" i="3"/>
  <c r="R169" i="3"/>
  <c r="J169" i="3"/>
  <c r="I169" i="3"/>
  <c r="H169" i="3"/>
  <c r="E169" i="3"/>
  <c r="CI168" i="3"/>
  <c r="CE168" i="3"/>
  <c r="CD168" i="3"/>
  <c r="CC168" i="3"/>
  <c r="BU168" i="3"/>
  <c r="BT168" i="3"/>
  <c r="BS168" i="3"/>
  <c r="BN168" i="3"/>
  <c r="BJ168" i="3"/>
  <c r="BI168" i="3"/>
  <c r="BH168" i="3"/>
  <c r="AZ168" i="3"/>
  <c r="AY168" i="3"/>
  <c r="AX168" i="3"/>
  <c r="AS168" i="3"/>
  <c r="AO168" i="3"/>
  <c r="AN168" i="3"/>
  <c r="AM168" i="3"/>
  <c r="AE168" i="3"/>
  <c r="AD168" i="3"/>
  <c r="AC168" i="3"/>
  <c r="X168" i="3"/>
  <c r="T168" i="3"/>
  <c r="S168" i="3"/>
  <c r="R168" i="3"/>
  <c r="J168" i="3"/>
  <c r="I168" i="3"/>
  <c r="H168" i="3"/>
  <c r="E168" i="3"/>
  <c r="CI167" i="3"/>
  <c r="CE167" i="3"/>
  <c r="CD167" i="3"/>
  <c r="CC167" i="3"/>
  <c r="BU167" i="3"/>
  <c r="BT167" i="3"/>
  <c r="BS167" i="3"/>
  <c r="BN167" i="3"/>
  <c r="BJ167" i="3"/>
  <c r="BI167" i="3"/>
  <c r="BH167" i="3"/>
  <c r="AZ167" i="3"/>
  <c r="AY167" i="3"/>
  <c r="AX167" i="3"/>
  <c r="AS167" i="3"/>
  <c r="AO167" i="3"/>
  <c r="AN167" i="3"/>
  <c r="AM167" i="3"/>
  <c r="AE167" i="3"/>
  <c r="AD167" i="3"/>
  <c r="AC167" i="3"/>
  <c r="X167" i="3"/>
  <c r="T167" i="3"/>
  <c r="S167" i="3"/>
  <c r="R167" i="3"/>
  <c r="J167" i="3"/>
  <c r="I167" i="3"/>
  <c r="H167" i="3"/>
  <c r="E167" i="3"/>
  <c r="CI166" i="3"/>
  <c r="CE166" i="3"/>
  <c r="CD166" i="3"/>
  <c r="CC166" i="3"/>
  <c r="BU166" i="3"/>
  <c r="BT166" i="3"/>
  <c r="BS166" i="3"/>
  <c r="BN166" i="3"/>
  <c r="BJ166" i="3"/>
  <c r="BI166" i="3"/>
  <c r="BH166" i="3"/>
  <c r="AZ166" i="3"/>
  <c r="AY166" i="3"/>
  <c r="AX166" i="3"/>
  <c r="AS166" i="3"/>
  <c r="AO166" i="3"/>
  <c r="AN166" i="3"/>
  <c r="AM166" i="3"/>
  <c r="AE166" i="3"/>
  <c r="AD166" i="3"/>
  <c r="AC166" i="3"/>
  <c r="X166" i="3"/>
  <c r="T166" i="3"/>
  <c r="S166" i="3"/>
  <c r="R166" i="3"/>
  <c r="J166" i="3"/>
  <c r="I166" i="3"/>
  <c r="H166" i="3"/>
  <c r="E166" i="3"/>
  <c r="CI165" i="3"/>
  <c r="CE165" i="3"/>
  <c r="CD165" i="3"/>
  <c r="CC165" i="3"/>
  <c r="BU165" i="3"/>
  <c r="BT165" i="3"/>
  <c r="BS165" i="3"/>
  <c r="BN165" i="3"/>
  <c r="BJ165" i="3"/>
  <c r="BI165" i="3"/>
  <c r="BH165" i="3"/>
  <c r="AZ165" i="3"/>
  <c r="AY165" i="3"/>
  <c r="AX165" i="3"/>
  <c r="AS165" i="3"/>
  <c r="AO165" i="3"/>
  <c r="AN165" i="3"/>
  <c r="AM165" i="3"/>
  <c r="AE165" i="3"/>
  <c r="AD165" i="3"/>
  <c r="AC165" i="3"/>
  <c r="X165" i="3"/>
  <c r="T165" i="3"/>
  <c r="S165" i="3"/>
  <c r="R165" i="3"/>
  <c r="J165" i="3"/>
  <c r="I165" i="3"/>
  <c r="H165" i="3"/>
  <c r="E165" i="3"/>
  <c r="CI164" i="3"/>
  <c r="CE164" i="3"/>
  <c r="CD164" i="3"/>
  <c r="CC164" i="3"/>
  <c r="BU164" i="3"/>
  <c r="BT164" i="3"/>
  <c r="BS164" i="3"/>
  <c r="BN164" i="3"/>
  <c r="BJ164" i="3"/>
  <c r="BI164" i="3"/>
  <c r="BH164" i="3"/>
  <c r="AZ164" i="3"/>
  <c r="AY164" i="3"/>
  <c r="AX164" i="3"/>
  <c r="AS164" i="3"/>
  <c r="AO164" i="3"/>
  <c r="AN164" i="3"/>
  <c r="AM164" i="3"/>
  <c r="AE164" i="3"/>
  <c r="AD164" i="3"/>
  <c r="AC164" i="3"/>
  <c r="X164" i="3"/>
  <c r="T164" i="3"/>
  <c r="S164" i="3"/>
  <c r="R164" i="3"/>
  <c r="J164" i="3"/>
  <c r="I164" i="3"/>
  <c r="H164" i="3"/>
  <c r="E164" i="3"/>
  <c r="CI163" i="3"/>
  <c r="CE163" i="3"/>
  <c r="CD163" i="3"/>
  <c r="CC163" i="3"/>
  <c r="BU163" i="3"/>
  <c r="BT163" i="3"/>
  <c r="BS163" i="3"/>
  <c r="BN163" i="3"/>
  <c r="BJ163" i="3"/>
  <c r="BI163" i="3"/>
  <c r="BH163" i="3"/>
  <c r="AZ163" i="3"/>
  <c r="AY163" i="3"/>
  <c r="AX163" i="3"/>
  <c r="AS163" i="3"/>
  <c r="AO163" i="3"/>
  <c r="AN163" i="3"/>
  <c r="AM163" i="3"/>
  <c r="AE163" i="3"/>
  <c r="AD163" i="3"/>
  <c r="AC163" i="3"/>
  <c r="X163" i="3"/>
  <c r="T163" i="3"/>
  <c r="S163" i="3"/>
  <c r="R163" i="3"/>
  <c r="J163" i="3"/>
  <c r="I163" i="3"/>
  <c r="H163" i="3"/>
  <c r="E163" i="3"/>
  <c r="CI162" i="3"/>
  <c r="CE162" i="3"/>
  <c r="CD162" i="3"/>
  <c r="CC162" i="3"/>
  <c r="BU162" i="3"/>
  <c r="BT162" i="3"/>
  <c r="BS162" i="3"/>
  <c r="BN162" i="3"/>
  <c r="BJ162" i="3"/>
  <c r="BI162" i="3"/>
  <c r="BH162" i="3"/>
  <c r="AZ162" i="3"/>
  <c r="AY162" i="3"/>
  <c r="AX162" i="3"/>
  <c r="AS162" i="3"/>
  <c r="AO162" i="3"/>
  <c r="AN162" i="3"/>
  <c r="AM162" i="3"/>
  <c r="AE162" i="3"/>
  <c r="AD162" i="3"/>
  <c r="AC162" i="3"/>
  <c r="X162" i="3"/>
  <c r="T162" i="3"/>
  <c r="S162" i="3"/>
  <c r="R162" i="3"/>
  <c r="J162" i="3"/>
  <c r="I162" i="3"/>
  <c r="H162" i="3"/>
  <c r="E162" i="3"/>
  <c r="CI161" i="3"/>
  <c r="CE161" i="3"/>
  <c r="CD161" i="3"/>
  <c r="CC161" i="3"/>
  <c r="BU161" i="3"/>
  <c r="BT161" i="3"/>
  <c r="BS161" i="3"/>
  <c r="BN161" i="3"/>
  <c r="BJ161" i="3"/>
  <c r="BI161" i="3"/>
  <c r="BH161" i="3"/>
  <c r="AZ161" i="3"/>
  <c r="AY161" i="3"/>
  <c r="AX161" i="3"/>
  <c r="AS161" i="3"/>
  <c r="AO161" i="3"/>
  <c r="AN161" i="3"/>
  <c r="AM161" i="3"/>
  <c r="AE161" i="3"/>
  <c r="AD161" i="3"/>
  <c r="AC161" i="3"/>
  <c r="X161" i="3"/>
  <c r="T161" i="3"/>
  <c r="S161" i="3"/>
  <c r="R161" i="3"/>
  <c r="J161" i="3"/>
  <c r="I161" i="3"/>
  <c r="H161" i="3"/>
  <c r="E161" i="3"/>
  <c r="CI160" i="3"/>
  <c r="CE160" i="3"/>
  <c r="CD160" i="3"/>
  <c r="CC160" i="3"/>
  <c r="BU160" i="3"/>
  <c r="BT160" i="3"/>
  <c r="BS160" i="3"/>
  <c r="BN160" i="3"/>
  <c r="BJ160" i="3"/>
  <c r="BI160" i="3"/>
  <c r="BH160" i="3"/>
  <c r="AZ160" i="3"/>
  <c r="AY160" i="3"/>
  <c r="AX160" i="3"/>
  <c r="AS160" i="3"/>
  <c r="AO160" i="3"/>
  <c r="AN160" i="3"/>
  <c r="AM160" i="3"/>
  <c r="AE160" i="3"/>
  <c r="AD160" i="3"/>
  <c r="AC160" i="3"/>
  <c r="X160" i="3"/>
  <c r="T160" i="3"/>
  <c r="S160" i="3"/>
  <c r="R160" i="3"/>
  <c r="J160" i="3"/>
  <c r="I160" i="3"/>
  <c r="H160" i="3"/>
  <c r="E160" i="3"/>
  <c r="CI159" i="3"/>
  <c r="CE159" i="3"/>
  <c r="CD159" i="3"/>
  <c r="CC159" i="3"/>
  <c r="BU159" i="3"/>
  <c r="BT159" i="3"/>
  <c r="BS159" i="3"/>
  <c r="BN159" i="3"/>
  <c r="BJ159" i="3"/>
  <c r="BI159" i="3"/>
  <c r="BH159" i="3"/>
  <c r="AZ159" i="3"/>
  <c r="AY159" i="3"/>
  <c r="AX159" i="3"/>
  <c r="AS159" i="3"/>
  <c r="AO159" i="3"/>
  <c r="AN159" i="3"/>
  <c r="AM159" i="3"/>
  <c r="AE159" i="3"/>
  <c r="AD159" i="3"/>
  <c r="AC159" i="3"/>
  <c r="X159" i="3"/>
  <c r="T159" i="3"/>
  <c r="S159" i="3"/>
  <c r="R159" i="3"/>
  <c r="J159" i="3"/>
  <c r="I159" i="3"/>
  <c r="H159" i="3"/>
  <c r="E159" i="3"/>
  <c r="CI158" i="3"/>
  <c r="CE158" i="3"/>
  <c r="CD158" i="3"/>
  <c r="CC158" i="3"/>
  <c r="BU158" i="3"/>
  <c r="BT158" i="3"/>
  <c r="BS158" i="3"/>
  <c r="BN158" i="3"/>
  <c r="BJ158" i="3"/>
  <c r="BI158" i="3"/>
  <c r="BH158" i="3"/>
  <c r="AZ158" i="3"/>
  <c r="AY158" i="3"/>
  <c r="AX158" i="3"/>
  <c r="AS158" i="3"/>
  <c r="AO158" i="3"/>
  <c r="AN158" i="3"/>
  <c r="AM158" i="3"/>
  <c r="AE158" i="3"/>
  <c r="AD158" i="3"/>
  <c r="AC158" i="3"/>
  <c r="X158" i="3"/>
  <c r="T158" i="3"/>
  <c r="S158" i="3"/>
  <c r="R158" i="3"/>
  <c r="J158" i="3"/>
  <c r="I158" i="3"/>
  <c r="H158" i="3"/>
  <c r="E158" i="3"/>
  <c r="CI157" i="3"/>
  <c r="CE157" i="3"/>
  <c r="CD157" i="3"/>
  <c r="CC157" i="3"/>
  <c r="BU157" i="3"/>
  <c r="BT157" i="3"/>
  <c r="BS157" i="3"/>
  <c r="BN157" i="3"/>
  <c r="BJ157" i="3"/>
  <c r="BI157" i="3"/>
  <c r="BH157" i="3"/>
  <c r="AZ157" i="3"/>
  <c r="AY157" i="3"/>
  <c r="AX157" i="3"/>
  <c r="AS157" i="3"/>
  <c r="AO157" i="3"/>
  <c r="AN157" i="3"/>
  <c r="AM157" i="3"/>
  <c r="AE157" i="3"/>
  <c r="AD157" i="3"/>
  <c r="AC157" i="3"/>
  <c r="X157" i="3"/>
  <c r="T157" i="3"/>
  <c r="S157" i="3"/>
  <c r="R157" i="3"/>
  <c r="J157" i="3"/>
  <c r="I157" i="3"/>
  <c r="H157" i="3"/>
  <c r="E157" i="3"/>
  <c r="CI156" i="3"/>
  <c r="CE156" i="3"/>
  <c r="CD156" i="3"/>
  <c r="CC156" i="3"/>
  <c r="BU156" i="3"/>
  <c r="BT156" i="3"/>
  <c r="BS156" i="3"/>
  <c r="BN156" i="3"/>
  <c r="BJ156" i="3"/>
  <c r="BI156" i="3"/>
  <c r="BH156" i="3"/>
  <c r="AZ156" i="3"/>
  <c r="AY156" i="3"/>
  <c r="AX156" i="3"/>
  <c r="AS156" i="3"/>
  <c r="AO156" i="3"/>
  <c r="AN156" i="3"/>
  <c r="AM156" i="3"/>
  <c r="AE156" i="3"/>
  <c r="AD156" i="3"/>
  <c r="AC156" i="3"/>
  <c r="X156" i="3"/>
  <c r="T156" i="3"/>
  <c r="S156" i="3"/>
  <c r="R156" i="3"/>
  <c r="J156" i="3"/>
  <c r="I156" i="3"/>
  <c r="H156" i="3"/>
  <c r="E156" i="3"/>
  <c r="CI155" i="3"/>
  <c r="CE155" i="3"/>
  <c r="CD155" i="3"/>
  <c r="CC155" i="3"/>
  <c r="BU155" i="3"/>
  <c r="BT155" i="3"/>
  <c r="BS155" i="3"/>
  <c r="BN155" i="3"/>
  <c r="BJ155" i="3"/>
  <c r="BI155" i="3"/>
  <c r="BH155" i="3"/>
  <c r="AZ155" i="3"/>
  <c r="AY155" i="3"/>
  <c r="AX155" i="3"/>
  <c r="AS155" i="3"/>
  <c r="AO155" i="3"/>
  <c r="AN155" i="3"/>
  <c r="AM155" i="3"/>
  <c r="AE155" i="3"/>
  <c r="AD155" i="3"/>
  <c r="AC155" i="3"/>
  <c r="X155" i="3"/>
  <c r="T155" i="3"/>
  <c r="S155" i="3"/>
  <c r="R155" i="3"/>
  <c r="J155" i="3"/>
  <c r="I155" i="3"/>
  <c r="H155" i="3"/>
  <c r="E155" i="3"/>
  <c r="CI154" i="3"/>
  <c r="CE154" i="3"/>
  <c r="CD154" i="3"/>
  <c r="CC154" i="3"/>
  <c r="BU154" i="3"/>
  <c r="BT154" i="3"/>
  <c r="BS154" i="3"/>
  <c r="BN154" i="3"/>
  <c r="BJ154" i="3"/>
  <c r="BI154" i="3"/>
  <c r="BH154" i="3"/>
  <c r="AZ154" i="3"/>
  <c r="AY154" i="3"/>
  <c r="AX154" i="3"/>
  <c r="AS154" i="3"/>
  <c r="AO154" i="3"/>
  <c r="AN154" i="3"/>
  <c r="AM154" i="3"/>
  <c r="AE154" i="3"/>
  <c r="AD154" i="3"/>
  <c r="AC154" i="3"/>
  <c r="X154" i="3"/>
  <c r="T154" i="3"/>
  <c r="S154" i="3"/>
  <c r="R154" i="3"/>
  <c r="J154" i="3"/>
  <c r="I154" i="3"/>
  <c r="H154" i="3"/>
  <c r="E154" i="3"/>
  <c r="CI153" i="3"/>
  <c r="CE153" i="3"/>
  <c r="CD153" i="3"/>
  <c r="CC153" i="3"/>
  <c r="BU153" i="3"/>
  <c r="BT153" i="3"/>
  <c r="BS153" i="3"/>
  <c r="BN153" i="3"/>
  <c r="BJ153" i="3"/>
  <c r="BI153" i="3"/>
  <c r="BH153" i="3"/>
  <c r="AZ153" i="3"/>
  <c r="AY153" i="3"/>
  <c r="AX153" i="3"/>
  <c r="AS153" i="3"/>
  <c r="AO153" i="3"/>
  <c r="AN153" i="3"/>
  <c r="AM153" i="3"/>
  <c r="AE153" i="3"/>
  <c r="AD153" i="3"/>
  <c r="AC153" i="3"/>
  <c r="X153" i="3"/>
  <c r="T153" i="3"/>
  <c r="S153" i="3"/>
  <c r="R153" i="3"/>
  <c r="J153" i="3"/>
  <c r="I153" i="3"/>
  <c r="H153" i="3"/>
  <c r="E153" i="3"/>
  <c r="CI152" i="3"/>
  <c r="CE152" i="3"/>
  <c r="CD152" i="3"/>
  <c r="CC152" i="3"/>
  <c r="BU152" i="3"/>
  <c r="BT152" i="3"/>
  <c r="BS152" i="3"/>
  <c r="BN152" i="3"/>
  <c r="BJ152" i="3"/>
  <c r="BI152" i="3"/>
  <c r="BH152" i="3"/>
  <c r="AZ152" i="3"/>
  <c r="AY152" i="3"/>
  <c r="AX152" i="3"/>
  <c r="AS152" i="3"/>
  <c r="AO152" i="3"/>
  <c r="AN152" i="3"/>
  <c r="AM152" i="3"/>
  <c r="AE152" i="3"/>
  <c r="AD152" i="3"/>
  <c r="AC152" i="3"/>
  <c r="X152" i="3"/>
  <c r="T152" i="3"/>
  <c r="S152" i="3"/>
  <c r="R152" i="3"/>
  <c r="J152" i="3"/>
  <c r="I152" i="3"/>
  <c r="H152" i="3"/>
  <c r="E152" i="3"/>
  <c r="CI151" i="3"/>
  <c r="CE151" i="3"/>
  <c r="CD151" i="3"/>
  <c r="CC151" i="3"/>
  <c r="BU151" i="3"/>
  <c r="BT151" i="3"/>
  <c r="BS151" i="3"/>
  <c r="BN151" i="3"/>
  <c r="BJ151" i="3"/>
  <c r="BI151" i="3"/>
  <c r="BH151" i="3"/>
  <c r="AZ151" i="3"/>
  <c r="AY151" i="3"/>
  <c r="AX151" i="3"/>
  <c r="AS151" i="3"/>
  <c r="AO151" i="3"/>
  <c r="AN151" i="3"/>
  <c r="AM151" i="3"/>
  <c r="AE151" i="3"/>
  <c r="AD151" i="3"/>
  <c r="AC151" i="3"/>
  <c r="X151" i="3"/>
  <c r="T151" i="3"/>
  <c r="S151" i="3"/>
  <c r="R151" i="3"/>
  <c r="J151" i="3"/>
  <c r="I151" i="3"/>
  <c r="H151" i="3"/>
  <c r="E151" i="3"/>
  <c r="CI150" i="3"/>
  <c r="CE150" i="3"/>
  <c r="CD150" i="3"/>
  <c r="CC150" i="3"/>
  <c r="BU150" i="3"/>
  <c r="BT150" i="3"/>
  <c r="BS150" i="3"/>
  <c r="BN150" i="3"/>
  <c r="BJ150" i="3"/>
  <c r="BI150" i="3"/>
  <c r="BH150" i="3"/>
  <c r="AZ150" i="3"/>
  <c r="AY150" i="3"/>
  <c r="AX150" i="3"/>
  <c r="AS150" i="3"/>
  <c r="AO150" i="3"/>
  <c r="AN150" i="3"/>
  <c r="AM150" i="3"/>
  <c r="AE150" i="3"/>
  <c r="AD150" i="3"/>
  <c r="AC150" i="3"/>
  <c r="X150" i="3"/>
  <c r="T150" i="3"/>
  <c r="S150" i="3"/>
  <c r="R150" i="3"/>
  <c r="J150" i="3"/>
  <c r="I150" i="3"/>
  <c r="H150" i="3"/>
  <c r="E150" i="3"/>
  <c r="CI149" i="3"/>
  <c r="CE149" i="3"/>
  <c r="CD149" i="3"/>
  <c r="CC149" i="3"/>
  <c r="BU149" i="3"/>
  <c r="BT149" i="3"/>
  <c r="BS149" i="3"/>
  <c r="BN149" i="3"/>
  <c r="BJ149" i="3"/>
  <c r="BI149" i="3"/>
  <c r="BH149" i="3"/>
  <c r="AZ149" i="3"/>
  <c r="AY149" i="3"/>
  <c r="AX149" i="3"/>
  <c r="AS149" i="3"/>
  <c r="AO149" i="3"/>
  <c r="AN149" i="3"/>
  <c r="AM149" i="3"/>
  <c r="AE149" i="3"/>
  <c r="AD149" i="3"/>
  <c r="AC149" i="3"/>
  <c r="X149" i="3"/>
  <c r="T149" i="3"/>
  <c r="S149" i="3"/>
  <c r="R149" i="3"/>
  <c r="J149" i="3"/>
  <c r="I149" i="3"/>
  <c r="H149" i="3"/>
  <c r="E149" i="3"/>
  <c r="CI148" i="3"/>
  <c r="CE148" i="3"/>
  <c r="CD148" i="3"/>
  <c r="CC148" i="3"/>
  <c r="BU148" i="3"/>
  <c r="BT148" i="3"/>
  <c r="BS148" i="3"/>
  <c r="BN148" i="3"/>
  <c r="BJ148" i="3"/>
  <c r="BI148" i="3"/>
  <c r="BH148" i="3"/>
  <c r="AZ148" i="3"/>
  <c r="AY148" i="3"/>
  <c r="AX148" i="3"/>
  <c r="AS148" i="3"/>
  <c r="AO148" i="3"/>
  <c r="AN148" i="3"/>
  <c r="AM148" i="3"/>
  <c r="AE148" i="3"/>
  <c r="AD148" i="3"/>
  <c r="AC148" i="3"/>
  <c r="X148" i="3"/>
  <c r="T148" i="3"/>
  <c r="S148" i="3"/>
  <c r="R148" i="3"/>
  <c r="J148" i="3"/>
  <c r="I148" i="3"/>
  <c r="H148" i="3"/>
  <c r="E148" i="3"/>
  <c r="CI147" i="3"/>
  <c r="CE147" i="3"/>
  <c r="CD147" i="3"/>
  <c r="CC147" i="3"/>
  <c r="BU147" i="3"/>
  <c r="BT147" i="3"/>
  <c r="BS147" i="3"/>
  <c r="BN147" i="3"/>
  <c r="BJ147" i="3"/>
  <c r="BI147" i="3"/>
  <c r="BH147" i="3"/>
  <c r="AZ147" i="3"/>
  <c r="AY147" i="3"/>
  <c r="AX147" i="3"/>
  <c r="AS147" i="3"/>
  <c r="AO147" i="3"/>
  <c r="AN147" i="3"/>
  <c r="AM147" i="3"/>
  <c r="AE147" i="3"/>
  <c r="AD147" i="3"/>
  <c r="AC147" i="3"/>
  <c r="X147" i="3"/>
  <c r="T147" i="3"/>
  <c r="S147" i="3"/>
  <c r="R147" i="3"/>
  <c r="J147" i="3"/>
  <c r="I147" i="3"/>
  <c r="H147" i="3"/>
  <c r="E147" i="3"/>
  <c r="CI146" i="3"/>
  <c r="CE146" i="3"/>
  <c r="CD146" i="3"/>
  <c r="CC146" i="3"/>
  <c r="BU146" i="3"/>
  <c r="BT146" i="3"/>
  <c r="BS146" i="3"/>
  <c r="BN146" i="3"/>
  <c r="BJ146" i="3"/>
  <c r="BI146" i="3"/>
  <c r="BH146" i="3"/>
  <c r="AZ146" i="3"/>
  <c r="AY146" i="3"/>
  <c r="AX146" i="3"/>
  <c r="AS146" i="3"/>
  <c r="AO146" i="3"/>
  <c r="AN146" i="3"/>
  <c r="AM146" i="3"/>
  <c r="AE146" i="3"/>
  <c r="AD146" i="3"/>
  <c r="AC146" i="3"/>
  <c r="X146" i="3"/>
  <c r="T146" i="3"/>
  <c r="S146" i="3"/>
  <c r="R146" i="3"/>
  <c r="J146" i="3"/>
  <c r="I146" i="3"/>
  <c r="H146" i="3"/>
  <c r="E146" i="3"/>
  <c r="CI145" i="3"/>
  <c r="CE145" i="3"/>
  <c r="CD145" i="3"/>
  <c r="CC145" i="3"/>
  <c r="BU145" i="3"/>
  <c r="BT145" i="3"/>
  <c r="BS145" i="3"/>
  <c r="BN145" i="3"/>
  <c r="BJ145" i="3"/>
  <c r="BI145" i="3"/>
  <c r="BH145" i="3"/>
  <c r="AZ145" i="3"/>
  <c r="AY145" i="3"/>
  <c r="AX145" i="3"/>
  <c r="AS145" i="3"/>
  <c r="AO145" i="3"/>
  <c r="AN145" i="3"/>
  <c r="AM145" i="3"/>
  <c r="AE145" i="3"/>
  <c r="AD145" i="3"/>
  <c r="AC145" i="3"/>
  <c r="X145" i="3"/>
  <c r="T145" i="3"/>
  <c r="S145" i="3"/>
  <c r="R145" i="3"/>
  <c r="J145" i="3"/>
  <c r="I145" i="3"/>
  <c r="H145" i="3"/>
  <c r="E145" i="3"/>
  <c r="CI144" i="3"/>
  <c r="CE144" i="3"/>
  <c r="CD144" i="3"/>
  <c r="CC144" i="3"/>
  <c r="BU144" i="3"/>
  <c r="BT144" i="3"/>
  <c r="BS144" i="3"/>
  <c r="BN144" i="3"/>
  <c r="BJ144" i="3"/>
  <c r="BI144" i="3"/>
  <c r="BH144" i="3"/>
  <c r="AZ144" i="3"/>
  <c r="AY144" i="3"/>
  <c r="AX144" i="3"/>
  <c r="AS144" i="3"/>
  <c r="AO144" i="3"/>
  <c r="AN144" i="3"/>
  <c r="AM144" i="3"/>
  <c r="AE144" i="3"/>
  <c r="AD144" i="3"/>
  <c r="AC144" i="3"/>
  <c r="X144" i="3"/>
  <c r="T144" i="3"/>
  <c r="S144" i="3"/>
  <c r="R144" i="3"/>
  <c r="J144" i="3"/>
  <c r="I144" i="3"/>
  <c r="H144" i="3"/>
  <c r="E144" i="3"/>
  <c r="CI143" i="3"/>
  <c r="CE143" i="3"/>
  <c r="CD143" i="3"/>
  <c r="CC143" i="3"/>
  <c r="BU143" i="3"/>
  <c r="BT143" i="3"/>
  <c r="BS143" i="3"/>
  <c r="BN143" i="3"/>
  <c r="BJ143" i="3"/>
  <c r="BI143" i="3"/>
  <c r="BH143" i="3"/>
  <c r="AZ143" i="3"/>
  <c r="AY143" i="3"/>
  <c r="AX143" i="3"/>
  <c r="AS143" i="3"/>
  <c r="AO143" i="3"/>
  <c r="AN143" i="3"/>
  <c r="AM143" i="3"/>
  <c r="AE143" i="3"/>
  <c r="AD143" i="3"/>
  <c r="AC143" i="3"/>
  <c r="X143" i="3"/>
  <c r="T143" i="3"/>
  <c r="S143" i="3"/>
  <c r="R143" i="3"/>
  <c r="J143" i="3"/>
  <c r="I143" i="3"/>
  <c r="H143" i="3"/>
  <c r="E143" i="3"/>
  <c r="CI142" i="3"/>
  <c r="CE142" i="3"/>
  <c r="CD142" i="3"/>
  <c r="CC142" i="3"/>
  <c r="BU142" i="3"/>
  <c r="BT142" i="3"/>
  <c r="BS142" i="3"/>
  <c r="BN142" i="3"/>
  <c r="BJ142" i="3"/>
  <c r="BI142" i="3"/>
  <c r="BH142" i="3"/>
  <c r="AZ142" i="3"/>
  <c r="AY142" i="3"/>
  <c r="AX142" i="3"/>
  <c r="AS142" i="3"/>
  <c r="AO142" i="3"/>
  <c r="AN142" i="3"/>
  <c r="AM142" i="3"/>
  <c r="AE142" i="3"/>
  <c r="AD142" i="3"/>
  <c r="AC142" i="3"/>
  <c r="X142" i="3"/>
  <c r="T142" i="3"/>
  <c r="S142" i="3"/>
  <c r="R142" i="3"/>
  <c r="J142" i="3"/>
  <c r="I142" i="3"/>
  <c r="H142" i="3"/>
  <c r="E142" i="3"/>
  <c r="CI141" i="3"/>
  <c r="CE141" i="3"/>
  <c r="CD141" i="3"/>
  <c r="CC141" i="3"/>
  <c r="BU141" i="3"/>
  <c r="BT141" i="3"/>
  <c r="BS141" i="3"/>
  <c r="BN141" i="3"/>
  <c r="BJ141" i="3"/>
  <c r="BI141" i="3"/>
  <c r="BH141" i="3"/>
  <c r="AZ141" i="3"/>
  <c r="AY141" i="3"/>
  <c r="AX141" i="3"/>
  <c r="AS141" i="3"/>
  <c r="AO141" i="3"/>
  <c r="AN141" i="3"/>
  <c r="AM141" i="3"/>
  <c r="AE141" i="3"/>
  <c r="AD141" i="3"/>
  <c r="AC141" i="3"/>
  <c r="X141" i="3"/>
  <c r="T141" i="3"/>
  <c r="S141" i="3"/>
  <c r="R141" i="3"/>
  <c r="J141" i="3"/>
  <c r="I141" i="3"/>
  <c r="H141" i="3"/>
  <c r="E141" i="3"/>
  <c r="CI140" i="3"/>
  <c r="CE140" i="3"/>
  <c r="CD140" i="3"/>
  <c r="CC140" i="3"/>
  <c r="BU140" i="3"/>
  <c r="BT140" i="3"/>
  <c r="BS140" i="3"/>
  <c r="BN140" i="3"/>
  <c r="BJ140" i="3"/>
  <c r="BI140" i="3"/>
  <c r="BH140" i="3"/>
  <c r="AZ140" i="3"/>
  <c r="AY140" i="3"/>
  <c r="AX140" i="3"/>
  <c r="AS140" i="3"/>
  <c r="AO140" i="3"/>
  <c r="AN140" i="3"/>
  <c r="AM140" i="3"/>
  <c r="AE140" i="3"/>
  <c r="AD140" i="3"/>
  <c r="AC140" i="3"/>
  <c r="X140" i="3"/>
  <c r="T140" i="3"/>
  <c r="S140" i="3"/>
  <c r="R140" i="3"/>
  <c r="J140" i="3"/>
  <c r="I140" i="3"/>
  <c r="H140" i="3"/>
  <c r="E140" i="3"/>
  <c r="CI139" i="3"/>
  <c r="CE139" i="3"/>
  <c r="CD139" i="3"/>
  <c r="CC139" i="3"/>
  <c r="BU139" i="3"/>
  <c r="BT139" i="3"/>
  <c r="BS139" i="3"/>
  <c r="BN139" i="3"/>
  <c r="BJ139" i="3"/>
  <c r="BI139" i="3"/>
  <c r="BH139" i="3"/>
  <c r="AZ139" i="3"/>
  <c r="AY139" i="3"/>
  <c r="AX139" i="3"/>
  <c r="AS139" i="3"/>
  <c r="AO139" i="3"/>
  <c r="AN139" i="3"/>
  <c r="AM139" i="3"/>
  <c r="AE139" i="3"/>
  <c r="AD139" i="3"/>
  <c r="AC139" i="3"/>
  <c r="X139" i="3"/>
  <c r="T139" i="3"/>
  <c r="S139" i="3"/>
  <c r="R139" i="3"/>
  <c r="J139" i="3"/>
  <c r="I139" i="3"/>
  <c r="H139" i="3"/>
  <c r="E139" i="3"/>
  <c r="CI138" i="3"/>
  <c r="CE138" i="3"/>
  <c r="CD138" i="3"/>
  <c r="CC138" i="3"/>
  <c r="BU138" i="3"/>
  <c r="BT138" i="3"/>
  <c r="BS138" i="3"/>
  <c r="BN138" i="3"/>
  <c r="BJ138" i="3"/>
  <c r="BI138" i="3"/>
  <c r="BH138" i="3"/>
  <c r="AZ138" i="3"/>
  <c r="AY138" i="3"/>
  <c r="AX138" i="3"/>
  <c r="AS138" i="3"/>
  <c r="AO138" i="3"/>
  <c r="AN138" i="3"/>
  <c r="AM138" i="3"/>
  <c r="AE138" i="3"/>
  <c r="AD138" i="3"/>
  <c r="AC138" i="3"/>
  <c r="X138" i="3"/>
  <c r="T138" i="3"/>
  <c r="S138" i="3"/>
  <c r="R138" i="3"/>
  <c r="J138" i="3"/>
  <c r="I138" i="3"/>
  <c r="H138" i="3"/>
  <c r="E138" i="3"/>
  <c r="CI137" i="3"/>
  <c r="CE137" i="3"/>
  <c r="CD137" i="3"/>
  <c r="CC137" i="3"/>
  <c r="BU137" i="3"/>
  <c r="BT137" i="3"/>
  <c r="BS137" i="3"/>
  <c r="BN137" i="3"/>
  <c r="BJ137" i="3"/>
  <c r="BI137" i="3"/>
  <c r="BH137" i="3"/>
  <c r="AZ137" i="3"/>
  <c r="AY137" i="3"/>
  <c r="AX137" i="3"/>
  <c r="AS137" i="3"/>
  <c r="AO137" i="3"/>
  <c r="AN137" i="3"/>
  <c r="AM137" i="3"/>
  <c r="AE137" i="3"/>
  <c r="AD137" i="3"/>
  <c r="AC137" i="3"/>
  <c r="X137" i="3"/>
  <c r="T137" i="3"/>
  <c r="S137" i="3"/>
  <c r="R137" i="3"/>
  <c r="J137" i="3"/>
  <c r="I137" i="3"/>
  <c r="H137" i="3"/>
  <c r="E137" i="3"/>
  <c r="CI136" i="3"/>
  <c r="CE136" i="3"/>
  <c r="CD136" i="3"/>
  <c r="CC136" i="3"/>
  <c r="BU136" i="3"/>
  <c r="BT136" i="3"/>
  <c r="BS136" i="3"/>
  <c r="BN136" i="3"/>
  <c r="BJ136" i="3"/>
  <c r="BI136" i="3"/>
  <c r="BH136" i="3"/>
  <c r="AZ136" i="3"/>
  <c r="AY136" i="3"/>
  <c r="AX136" i="3"/>
  <c r="AS136" i="3"/>
  <c r="AO136" i="3"/>
  <c r="AN136" i="3"/>
  <c r="AM136" i="3"/>
  <c r="AE136" i="3"/>
  <c r="AD136" i="3"/>
  <c r="AC136" i="3"/>
  <c r="X136" i="3"/>
  <c r="T136" i="3"/>
  <c r="S136" i="3"/>
  <c r="R136" i="3"/>
  <c r="J136" i="3"/>
  <c r="I136" i="3"/>
  <c r="H136" i="3"/>
  <c r="E136" i="3"/>
  <c r="CI135" i="3"/>
  <c r="CE135" i="3"/>
  <c r="CD135" i="3"/>
  <c r="CC135" i="3"/>
  <c r="BU135" i="3"/>
  <c r="BT135" i="3"/>
  <c r="BS135" i="3"/>
  <c r="BN135" i="3"/>
  <c r="BJ135" i="3"/>
  <c r="BI135" i="3"/>
  <c r="BH135" i="3"/>
  <c r="AZ135" i="3"/>
  <c r="AY135" i="3"/>
  <c r="AX135" i="3"/>
  <c r="AS135" i="3"/>
  <c r="AO135" i="3"/>
  <c r="AN135" i="3"/>
  <c r="AM135" i="3"/>
  <c r="AE135" i="3"/>
  <c r="AD135" i="3"/>
  <c r="AC135" i="3"/>
  <c r="X135" i="3"/>
  <c r="T135" i="3"/>
  <c r="S135" i="3"/>
  <c r="R135" i="3"/>
  <c r="J135" i="3"/>
  <c r="I135" i="3"/>
  <c r="H135" i="3"/>
  <c r="E135" i="3"/>
  <c r="CI134" i="3"/>
  <c r="CE134" i="3"/>
  <c r="CD134" i="3"/>
  <c r="CC134" i="3"/>
  <c r="BU134" i="3"/>
  <c r="BT134" i="3"/>
  <c r="BS134" i="3"/>
  <c r="BN134" i="3"/>
  <c r="BJ134" i="3"/>
  <c r="BI134" i="3"/>
  <c r="BH134" i="3"/>
  <c r="AZ134" i="3"/>
  <c r="AY134" i="3"/>
  <c r="AX134" i="3"/>
  <c r="AS134" i="3"/>
  <c r="AO134" i="3"/>
  <c r="AN134" i="3"/>
  <c r="AM134" i="3"/>
  <c r="AE134" i="3"/>
  <c r="AD134" i="3"/>
  <c r="AC134" i="3"/>
  <c r="X134" i="3"/>
  <c r="T134" i="3"/>
  <c r="S134" i="3"/>
  <c r="R134" i="3"/>
  <c r="J134" i="3"/>
  <c r="I134" i="3"/>
  <c r="H134" i="3"/>
  <c r="E134" i="3"/>
  <c r="CI133" i="3"/>
  <c r="CE133" i="3"/>
  <c r="CD133" i="3"/>
  <c r="CC133" i="3"/>
  <c r="BU133" i="3"/>
  <c r="BT133" i="3"/>
  <c r="BS133" i="3"/>
  <c r="BN133" i="3"/>
  <c r="BJ133" i="3"/>
  <c r="BI133" i="3"/>
  <c r="BH133" i="3"/>
  <c r="AZ133" i="3"/>
  <c r="AY133" i="3"/>
  <c r="AX133" i="3"/>
  <c r="AS133" i="3"/>
  <c r="AO133" i="3"/>
  <c r="AN133" i="3"/>
  <c r="AM133" i="3"/>
  <c r="AE133" i="3"/>
  <c r="AD133" i="3"/>
  <c r="AC133" i="3"/>
  <c r="X133" i="3"/>
  <c r="T133" i="3"/>
  <c r="S133" i="3"/>
  <c r="R133" i="3"/>
  <c r="J133" i="3"/>
  <c r="I133" i="3"/>
  <c r="H133" i="3"/>
  <c r="E133" i="3"/>
  <c r="CI132" i="3"/>
  <c r="CE132" i="3"/>
  <c r="CD132" i="3"/>
  <c r="CC132" i="3"/>
  <c r="BU132" i="3"/>
  <c r="BT132" i="3"/>
  <c r="BS132" i="3"/>
  <c r="BN132" i="3"/>
  <c r="BJ132" i="3"/>
  <c r="BI132" i="3"/>
  <c r="BH132" i="3"/>
  <c r="AZ132" i="3"/>
  <c r="AY132" i="3"/>
  <c r="AX132" i="3"/>
  <c r="AS132" i="3"/>
  <c r="AO132" i="3"/>
  <c r="AN132" i="3"/>
  <c r="AM132" i="3"/>
  <c r="AE132" i="3"/>
  <c r="AD132" i="3"/>
  <c r="AC132" i="3"/>
  <c r="X132" i="3"/>
  <c r="T132" i="3"/>
  <c r="S132" i="3"/>
  <c r="R132" i="3"/>
  <c r="J132" i="3"/>
  <c r="I132" i="3"/>
  <c r="H132" i="3"/>
  <c r="E132" i="3"/>
  <c r="CI131" i="3"/>
  <c r="CE131" i="3"/>
  <c r="CD131" i="3"/>
  <c r="CC131" i="3"/>
  <c r="BU131" i="3"/>
  <c r="BT131" i="3"/>
  <c r="BS131" i="3"/>
  <c r="BN131" i="3"/>
  <c r="BJ131" i="3"/>
  <c r="BI131" i="3"/>
  <c r="BH131" i="3"/>
  <c r="AZ131" i="3"/>
  <c r="AY131" i="3"/>
  <c r="AX131" i="3"/>
  <c r="AS131" i="3"/>
  <c r="AO131" i="3"/>
  <c r="AN131" i="3"/>
  <c r="AM131" i="3"/>
  <c r="AE131" i="3"/>
  <c r="AD131" i="3"/>
  <c r="AC131" i="3"/>
  <c r="X131" i="3"/>
  <c r="T131" i="3"/>
  <c r="S131" i="3"/>
  <c r="R131" i="3"/>
  <c r="J131" i="3"/>
  <c r="I131" i="3"/>
  <c r="H131" i="3"/>
  <c r="E131" i="3"/>
  <c r="CI130" i="3"/>
  <c r="CE130" i="3"/>
  <c r="CD130" i="3"/>
  <c r="CC130" i="3"/>
  <c r="BU130" i="3"/>
  <c r="BT130" i="3"/>
  <c r="BS130" i="3"/>
  <c r="BN130" i="3"/>
  <c r="BJ130" i="3"/>
  <c r="BI130" i="3"/>
  <c r="BH130" i="3"/>
  <c r="AZ130" i="3"/>
  <c r="AY130" i="3"/>
  <c r="AX130" i="3"/>
  <c r="AS130" i="3"/>
  <c r="AO130" i="3"/>
  <c r="AN130" i="3"/>
  <c r="AM130" i="3"/>
  <c r="AE130" i="3"/>
  <c r="AD130" i="3"/>
  <c r="AC130" i="3"/>
  <c r="X130" i="3"/>
  <c r="T130" i="3"/>
  <c r="S130" i="3"/>
  <c r="R130" i="3"/>
  <c r="J130" i="3"/>
  <c r="I130" i="3"/>
  <c r="H130" i="3"/>
  <c r="E130" i="3"/>
  <c r="CI129" i="3"/>
  <c r="CE129" i="3"/>
  <c r="CD129" i="3"/>
  <c r="CC129" i="3"/>
  <c r="BU129" i="3"/>
  <c r="BT129" i="3"/>
  <c r="BS129" i="3"/>
  <c r="BN129" i="3"/>
  <c r="BJ129" i="3"/>
  <c r="BI129" i="3"/>
  <c r="BH129" i="3"/>
  <c r="AZ129" i="3"/>
  <c r="AY129" i="3"/>
  <c r="AX129" i="3"/>
  <c r="AS129" i="3"/>
  <c r="AO129" i="3"/>
  <c r="AN129" i="3"/>
  <c r="AM129" i="3"/>
  <c r="AE129" i="3"/>
  <c r="AD129" i="3"/>
  <c r="AC129" i="3"/>
  <c r="X129" i="3"/>
  <c r="T129" i="3"/>
  <c r="S129" i="3"/>
  <c r="R129" i="3"/>
  <c r="J129" i="3"/>
  <c r="I129" i="3"/>
  <c r="H129" i="3"/>
  <c r="E129" i="3"/>
  <c r="CI128" i="3"/>
  <c r="CE128" i="3"/>
  <c r="CD128" i="3"/>
  <c r="CC128" i="3"/>
  <c r="BU128" i="3"/>
  <c r="BT128" i="3"/>
  <c r="BS128" i="3"/>
  <c r="BN128" i="3"/>
  <c r="BJ128" i="3"/>
  <c r="BI128" i="3"/>
  <c r="BH128" i="3"/>
  <c r="AZ128" i="3"/>
  <c r="AY128" i="3"/>
  <c r="AX128" i="3"/>
  <c r="AS128" i="3"/>
  <c r="AO128" i="3"/>
  <c r="AN128" i="3"/>
  <c r="AM128" i="3"/>
  <c r="AE128" i="3"/>
  <c r="AD128" i="3"/>
  <c r="AC128" i="3"/>
  <c r="X128" i="3"/>
  <c r="T128" i="3"/>
  <c r="S128" i="3"/>
  <c r="R128" i="3"/>
  <c r="J128" i="3"/>
  <c r="I128" i="3"/>
  <c r="H128" i="3"/>
  <c r="E128" i="3"/>
  <c r="CI127" i="3"/>
  <c r="CE127" i="3"/>
  <c r="CD127" i="3"/>
  <c r="CC127" i="3"/>
  <c r="BU127" i="3"/>
  <c r="BT127" i="3"/>
  <c r="BS127" i="3"/>
  <c r="BN127" i="3"/>
  <c r="BJ127" i="3"/>
  <c r="BI127" i="3"/>
  <c r="BH127" i="3"/>
  <c r="AZ127" i="3"/>
  <c r="AY127" i="3"/>
  <c r="AX127" i="3"/>
  <c r="AS127" i="3"/>
  <c r="AO127" i="3"/>
  <c r="AN127" i="3"/>
  <c r="AM127" i="3"/>
  <c r="AE127" i="3"/>
  <c r="AD127" i="3"/>
  <c r="AC127" i="3"/>
  <c r="X127" i="3"/>
  <c r="T127" i="3"/>
  <c r="S127" i="3"/>
  <c r="R127" i="3"/>
  <c r="J127" i="3"/>
  <c r="I127" i="3"/>
  <c r="H127" i="3"/>
  <c r="E127" i="3"/>
  <c r="CI126" i="3"/>
  <c r="CE126" i="3"/>
  <c r="CD126" i="3"/>
  <c r="CC126" i="3"/>
  <c r="BU126" i="3"/>
  <c r="BT126" i="3"/>
  <c r="BS126" i="3"/>
  <c r="BN126" i="3"/>
  <c r="BJ126" i="3"/>
  <c r="BI126" i="3"/>
  <c r="BH126" i="3"/>
  <c r="AZ126" i="3"/>
  <c r="AY126" i="3"/>
  <c r="AX126" i="3"/>
  <c r="AS126" i="3"/>
  <c r="AO126" i="3"/>
  <c r="AN126" i="3"/>
  <c r="AM126" i="3"/>
  <c r="AE126" i="3"/>
  <c r="AD126" i="3"/>
  <c r="AC126" i="3"/>
  <c r="X126" i="3"/>
  <c r="T126" i="3"/>
  <c r="S126" i="3"/>
  <c r="R126" i="3"/>
  <c r="J126" i="3"/>
  <c r="I126" i="3"/>
  <c r="H126" i="3"/>
  <c r="E126" i="3"/>
  <c r="CI125" i="3"/>
  <c r="CE125" i="3"/>
  <c r="CD125" i="3"/>
  <c r="CC125" i="3"/>
  <c r="BU125" i="3"/>
  <c r="BT125" i="3"/>
  <c r="BS125" i="3"/>
  <c r="BN125" i="3"/>
  <c r="BJ125" i="3"/>
  <c r="BI125" i="3"/>
  <c r="BH125" i="3"/>
  <c r="AZ125" i="3"/>
  <c r="AY125" i="3"/>
  <c r="AX125" i="3"/>
  <c r="AS125" i="3"/>
  <c r="AO125" i="3"/>
  <c r="AN125" i="3"/>
  <c r="AM125" i="3"/>
  <c r="AE125" i="3"/>
  <c r="AD125" i="3"/>
  <c r="AC125" i="3"/>
  <c r="X125" i="3"/>
  <c r="T125" i="3"/>
  <c r="S125" i="3"/>
  <c r="R125" i="3"/>
  <c r="J125" i="3"/>
  <c r="I125" i="3"/>
  <c r="H125" i="3"/>
  <c r="E125" i="3"/>
  <c r="CI124" i="3"/>
  <c r="CE124" i="3"/>
  <c r="CD124" i="3"/>
  <c r="CC124" i="3"/>
  <c r="BU124" i="3"/>
  <c r="BT124" i="3"/>
  <c r="BS124" i="3"/>
  <c r="BN124" i="3"/>
  <c r="BJ124" i="3"/>
  <c r="BI124" i="3"/>
  <c r="BH124" i="3"/>
  <c r="AZ124" i="3"/>
  <c r="AY124" i="3"/>
  <c r="AX124" i="3"/>
  <c r="AS124" i="3"/>
  <c r="AO124" i="3"/>
  <c r="AN124" i="3"/>
  <c r="AM124" i="3"/>
  <c r="AE124" i="3"/>
  <c r="AD124" i="3"/>
  <c r="AC124" i="3"/>
  <c r="X124" i="3"/>
  <c r="T124" i="3"/>
  <c r="S124" i="3"/>
  <c r="R124" i="3"/>
  <c r="J124" i="3"/>
  <c r="I124" i="3"/>
  <c r="H124" i="3"/>
  <c r="E124" i="3"/>
  <c r="CI123" i="3"/>
  <c r="CE123" i="3"/>
  <c r="CD123" i="3"/>
  <c r="CC123" i="3"/>
  <c r="BU123" i="3"/>
  <c r="BT123" i="3"/>
  <c r="BS123" i="3"/>
  <c r="BN123" i="3"/>
  <c r="BJ123" i="3"/>
  <c r="BI123" i="3"/>
  <c r="BH123" i="3"/>
  <c r="AZ123" i="3"/>
  <c r="AY123" i="3"/>
  <c r="AX123" i="3"/>
  <c r="AS123" i="3"/>
  <c r="AO123" i="3"/>
  <c r="AN123" i="3"/>
  <c r="AM123" i="3"/>
  <c r="AE123" i="3"/>
  <c r="AD123" i="3"/>
  <c r="AC123" i="3"/>
  <c r="X123" i="3"/>
  <c r="T123" i="3"/>
  <c r="S123" i="3"/>
  <c r="R123" i="3"/>
  <c r="J123" i="3"/>
  <c r="I123" i="3"/>
  <c r="H123" i="3"/>
  <c r="E123" i="3"/>
  <c r="CI122" i="3"/>
  <c r="CE122" i="3"/>
  <c r="CD122" i="3"/>
  <c r="CC122" i="3"/>
  <c r="BU122" i="3"/>
  <c r="BT122" i="3"/>
  <c r="BS122" i="3"/>
  <c r="BN122" i="3"/>
  <c r="BJ122" i="3"/>
  <c r="BI122" i="3"/>
  <c r="BH122" i="3"/>
  <c r="AZ122" i="3"/>
  <c r="AY122" i="3"/>
  <c r="AX122" i="3"/>
  <c r="AS122" i="3"/>
  <c r="AO122" i="3"/>
  <c r="AN122" i="3"/>
  <c r="AM122" i="3"/>
  <c r="AE122" i="3"/>
  <c r="AD122" i="3"/>
  <c r="AC122" i="3"/>
  <c r="X122" i="3"/>
  <c r="T122" i="3"/>
  <c r="S122" i="3"/>
  <c r="R122" i="3"/>
  <c r="J122" i="3"/>
  <c r="I122" i="3"/>
  <c r="H122" i="3"/>
  <c r="E122" i="3"/>
  <c r="CI121" i="3"/>
  <c r="CE121" i="3"/>
  <c r="CD121" i="3"/>
  <c r="CC121" i="3"/>
  <c r="BU121" i="3"/>
  <c r="BT121" i="3"/>
  <c r="BS121" i="3"/>
  <c r="BN121" i="3"/>
  <c r="BJ121" i="3"/>
  <c r="BI121" i="3"/>
  <c r="BH121" i="3"/>
  <c r="AZ121" i="3"/>
  <c r="AY121" i="3"/>
  <c r="AX121" i="3"/>
  <c r="AS121" i="3"/>
  <c r="AO121" i="3"/>
  <c r="AN121" i="3"/>
  <c r="AM121" i="3"/>
  <c r="AE121" i="3"/>
  <c r="AD121" i="3"/>
  <c r="AC121" i="3"/>
  <c r="X121" i="3"/>
  <c r="T121" i="3"/>
  <c r="S121" i="3"/>
  <c r="R121" i="3"/>
  <c r="J121" i="3"/>
  <c r="I121" i="3"/>
  <c r="H121" i="3"/>
  <c r="E121" i="3"/>
  <c r="CI120" i="3"/>
  <c r="CE120" i="3"/>
  <c r="CD120" i="3"/>
  <c r="CC120" i="3"/>
  <c r="BU120" i="3"/>
  <c r="BT120" i="3"/>
  <c r="BS120" i="3"/>
  <c r="BN120" i="3"/>
  <c r="BJ120" i="3"/>
  <c r="BI120" i="3"/>
  <c r="BH120" i="3"/>
  <c r="AZ120" i="3"/>
  <c r="AY120" i="3"/>
  <c r="AX120" i="3"/>
  <c r="AS120" i="3"/>
  <c r="AO120" i="3"/>
  <c r="AN120" i="3"/>
  <c r="AM120" i="3"/>
  <c r="AE120" i="3"/>
  <c r="AD120" i="3"/>
  <c r="AC120" i="3"/>
  <c r="X120" i="3"/>
  <c r="T120" i="3"/>
  <c r="S120" i="3"/>
  <c r="R120" i="3"/>
  <c r="J120" i="3"/>
  <c r="I120" i="3"/>
  <c r="H120" i="3"/>
  <c r="E120" i="3"/>
  <c r="CI119" i="3"/>
  <c r="CE119" i="3"/>
  <c r="CD119" i="3"/>
  <c r="CC119" i="3"/>
  <c r="BU119" i="3"/>
  <c r="BT119" i="3"/>
  <c r="BS119" i="3"/>
  <c r="BN119" i="3"/>
  <c r="BJ119" i="3"/>
  <c r="BI119" i="3"/>
  <c r="BH119" i="3"/>
  <c r="AZ119" i="3"/>
  <c r="AY119" i="3"/>
  <c r="AX119" i="3"/>
  <c r="AS119" i="3"/>
  <c r="AO119" i="3"/>
  <c r="AN119" i="3"/>
  <c r="AM119" i="3"/>
  <c r="AE119" i="3"/>
  <c r="AD119" i="3"/>
  <c r="AC119" i="3"/>
  <c r="X119" i="3"/>
  <c r="T119" i="3"/>
  <c r="S119" i="3"/>
  <c r="R119" i="3"/>
  <c r="J119" i="3"/>
  <c r="I119" i="3"/>
  <c r="H119" i="3"/>
  <c r="E119" i="3"/>
  <c r="CI118" i="3"/>
  <c r="CE118" i="3"/>
  <c r="CD118" i="3"/>
  <c r="CC118" i="3"/>
  <c r="BU118" i="3"/>
  <c r="BT118" i="3"/>
  <c r="BS118" i="3"/>
  <c r="BN118" i="3"/>
  <c r="BJ118" i="3"/>
  <c r="BI118" i="3"/>
  <c r="BH118" i="3"/>
  <c r="AZ118" i="3"/>
  <c r="AY118" i="3"/>
  <c r="AX118" i="3"/>
  <c r="AS118" i="3"/>
  <c r="AO118" i="3"/>
  <c r="AN118" i="3"/>
  <c r="AM118" i="3"/>
  <c r="AE118" i="3"/>
  <c r="AD118" i="3"/>
  <c r="AC118" i="3"/>
  <c r="X118" i="3"/>
  <c r="T118" i="3"/>
  <c r="S118" i="3"/>
  <c r="R118" i="3"/>
  <c r="J118" i="3"/>
  <c r="I118" i="3"/>
  <c r="H118" i="3"/>
  <c r="E118" i="3"/>
  <c r="CI117" i="3"/>
  <c r="CE117" i="3"/>
  <c r="CD117" i="3"/>
  <c r="CC117" i="3"/>
  <c r="BU117" i="3"/>
  <c r="BT117" i="3"/>
  <c r="BS117" i="3"/>
  <c r="BN117" i="3"/>
  <c r="BJ117" i="3"/>
  <c r="BI117" i="3"/>
  <c r="BH117" i="3"/>
  <c r="AZ117" i="3"/>
  <c r="AY117" i="3"/>
  <c r="AX117" i="3"/>
  <c r="AS117" i="3"/>
  <c r="AO117" i="3"/>
  <c r="AN117" i="3"/>
  <c r="AM117" i="3"/>
  <c r="AE117" i="3"/>
  <c r="AD117" i="3"/>
  <c r="AC117" i="3"/>
  <c r="X117" i="3"/>
  <c r="T117" i="3"/>
  <c r="S117" i="3"/>
  <c r="R117" i="3"/>
  <c r="J117" i="3"/>
  <c r="I117" i="3"/>
  <c r="H117" i="3"/>
  <c r="E117" i="3"/>
  <c r="CI116" i="3"/>
  <c r="CE116" i="3"/>
  <c r="CD116" i="3"/>
  <c r="CC116" i="3"/>
  <c r="BU116" i="3"/>
  <c r="BT116" i="3"/>
  <c r="BS116" i="3"/>
  <c r="BN116" i="3"/>
  <c r="BJ116" i="3"/>
  <c r="BI116" i="3"/>
  <c r="BH116" i="3"/>
  <c r="AZ116" i="3"/>
  <c r="AY116" i="3"/>
  <c r="AX116" i="3"/>
  <c r="AS116" i="3"/>
  <c r="AO116" i="3"/>
  <c r="AN116" i="3"/>
  <c r="AM116" i="3"/>
  <c r="AE116" i="3"/>
  <c r="AD116" i="3"/>
  <c r="AC116" i="3"/>
  <c r="X116" i="3"/>
  <c r="T116" i="3"/>
  <c r="S116" i="3"/>
  <c r="R116" i="3"/>
  <c r="J116" i="3"/>
  <c r="I116" i="3"/>
  <c r="H116" i="3"/>
  <c r="E116" i="3"/>
  <c r="CI115" i="3"/>
  <c r="CE115" i="3"/>
  <c r="CD115" i="3"/>
  <c r="CC115" i="3"/>
  <c r="BU115" i="3"/>
  <c r="BT115" i="3"/>
  <c r="BS115" i="3"/>
  <c r="BN115" i="3"/>
  <c r="BJ115" i="3"/>
  <c r="BI115" i="3"/>
  <c r="BH115" i="3"/>
  <c r="AZ115" i="3"/>
  <c r="AY115" i="3"/>
  <c r="AX115" i="3"/>
  <c r="AS115" i="3"/>
  <c r="AO115" i="3"/>
  <c r="AN115" i="3"/>
  <c r="AM115" i="3"/>
  <c r="AE115" i="3"/>
  <c r="AD115" i="3"/>
  <c r="AC115" i="3"/>
  <c r="X115" i="3"/>
  <c r="T115" i="3"/>
  <c r="S115" i="3"/>
  <c r="R115" i="3"/>
  <c r="J115" i="3"/>
  <c r="I115" i="3"/>
  <c r="H115" i="3"/>
  <c r="E115" i="3"/>
  <c r="CI114" i="3"/>
  <c r="CE114" i="3"/>
  <c r="CD114" i="3"/>
  <c r="CC114" i="3"/>
  <c r="BU114" i="3"/>
  <c r="BT114" i="3"/>
  <c r="BS114" i="3"/>
  <c r="BN114" i="3"/>
  <c r="BJ114" i="3"/>
  <c r="BI114" i="3"/>
  <c r="BH114" i="3"/>
  <c r="AZ114" i="3"/>
  <c r="AY114" i="3"/>
  <c r="AX114" i="3"/>
  <c r="AS114" i="3"/>
  <c r="AO114" i="3"/>
  <c r="AN114" i="3"/>
  <c r="AM114" i="3"/>
  <c r="AE114" i="3"/>
  <c r="AD114" i="3"/>
  <c r="AC114" i="3"/>
  <c r="X114" i="3"/>
  <c r="T114" i="3"/>
  <c r="S114" i="3"/>
  <c r="R114" i="3"/>
  <c r="J114" i="3"/>
  <c r="I114" i="3"/>
  <c r="H114" i="3"/>
  <c r="E114" i="3"/>
  <c r="CI113" i="3"/>
  <c r="CE113" i="3"/>
  <c r="CD113" i="3"/>
  <c r="CC113" i="3"/>
  <c r="BU113" i="3"/>
  <c r="BT113" i="3"/>
  <c r="BS113" i="3"/>
  <c r="BN113" i="3"/>
  <c r="BJ113" i="3"/>
  <c r="BI113" i="3"/>
  <c r="BH113" i="3"/>
  <c r="AZ113" i="3"/>
  <c r="AY113" i="3"/>
  <c r="AX113" i="3"/>
  <c r="AS113" i="3"/>
  <c r="AO113" i="3"/>
  <c r="AN113" i="3"/>
  <c r="AM113" i="3"/>
  <c r="AE113" i="3"/>
  <c r="AD113" i="3"/>
  <c r="AC113" i="3"/>
  <c r="X113" i="3"/>
  <c r="T113" i="3"/>
  <c r="S113" i="3"/>
  <c r="R113" i="3"/>
  <c r="J113" i="3"/>
  <c r="I113" i="3"/>
  <c r="H113" i="3"/>
  <c r="E113" i="3"/>
  <c r="CI112" i="3"/>
  <c r="CE112" i="3"/>
  <c r="CD112" i="3"/>
  <c r="CC112" i="3"/>
  <c r="BU112" i="3"/>
  <c r="BT112" i="3"/>
  <c r="BS112" i="3"/>
  <c r="BN112" i="3"/>
  <c r="BJ112" i="3"/>
  <c r="BI112" i="3"/>
  <c r="BH112" i="3"/>
  <c r="AZ112" i="3"/>
  <c r="AY112" i="3"/>
  <c r="AX112" i="3"/>
  <c r="AS112" i="3"/>
  <c r="AO112" i="3"/>
  <c r="AN112" i="3"/>
  <c r="AM112" i="3"/>
  <c r="AE112" i="3"/>
  <c r="AD112" i="3"/>
  <c r="AC112" i="3"/>
  <c r="X112" i="3"/>
  <c r="T112" i="3"/>
  <c r="S112" i="3"/>
  <c r="R112" i="3"/>
  <c r="J112" i="3"/>
  <c r="I112" i="3"/>
  <c r="H112" i="3"/>
  <c r="E112" i="3"/>
  <c r="CI111" i="3"/>
  <c r="CE111" i="3"/>
  <c r="CD111" i="3"/>
  <c r="CC111" i="3"/>
  <c r="BU111" i="3"/>
  <c r="BT111" i="3"/>
  <c r="BS111" i="3"/>
  <c r="BN111" i="3"/>
  <c r="BJ111" i="3"/>
  <c r="BI111" i="3"/>
  <c r="BH111" i="3"/>
  <c r="AZ111" i="3"/>
  <c r="AY111" i="3"/>
  <c r="AX111" i="3"/>
  <c r="AS111" i="3"/>
  <c r="AO111" i="3"/>
  <c r="AN111" i="3"/>
  <c r="AM111" i="3"/>
  <c r="AE111" i="3"/>
  <c r="AD111" i="3"/>
  <c r="AC111" i="3"/>
  <c r="X111" i="3"/>
  <c r="T111" i="3"/>
  <c r="S111" i="3"/>
  <c r="R111" i="3"/>
  <c r="J111" i="3"/>
  <c r="I111" i="3"/>
  <c r="H111" i="3"/>
  <c r="E111" i="3"/>
  <c r="CI110" i="3"/>
  <c r="CE110" i="3"/>
  <c r="CD110" i="3"/>
  <c r="CC110" i="3"/>
  <c r="BU110" i="3"/>
  <c r="BT110" i="3"/>
  <c r="BS110" i="3"/>
  <c r="BN110" i="3"/>
  <c r="BJ110" i="3"/>
  <c r="BI110" i="3"/>
  <c r="BH110" i="3"/>
  <c r="AZ110" i="3"/>
  <c r="AY110" i="3"/>
  <c r="AX110" i="3"/>
  <c r="AS110" i="3"/>
  <c r="AO110" i="3"/>
  <c r="AN110" i="3"/>
  <c r="AM110" i="3"/>
  <c r="AE110" i="3"/>
  <c r="AD110" i="3"/>
  <c r="AC110" i="3"/>
  <c r="X110" i="3"/>
  <c r="T110" i="3"/>
  <c r="S110" i="3"/>
  <c r="R110" i="3"/>
  <c r="J110" i="3"/>
  <c r="I110" i="3"/>
  <c r="H110" i="3"/>
  <c r="E110" i="3"/>
  <c r="CI109" i="3"/>
  <c r="CE109" i="3"/>
  <c r="CD109" i="3"/>
  <c r="CC109" i="3"/>
  <c r="BU109" i="3"/>
  <c r="BT109" i="3"/>
  <c r="BS109" i="3"/>
  <c r="BN109" i="3"/>
  <c r="BJ109" i="3"/>
  <c r="BI109" i="3"/>
  <c r="BH109" i="3"/>
  <c r="AZ109" i="3"/>
  <c r="AY109" i="3"/>
  <c r="AX109" i="3"/>
  <c r="AS109" i="3"/>
  <c r="AO109" i="3"/>
  <c r="AN109" i="3"/>
  <c r="AM109" i="3"/>
  <c r="AE109" i="3"/>
  <c r="AD109" i="3"/>
  <c r="AC109" i="3"/>
  <c r="X109" i="3"/>
  <c r="T109" i="3"/>
  <c r="S109" i="3"/>
  <c r="R109" i="3"/>
  <c r="J109" i="3"/>
  <c r="I109" i="3"/>
  <c r="H109" i="3"/>
  <c r="E109" i="3"/>
  <c r="CI108" i="3"/>
  <c r="CE108" i="3"/>
  <c r="CD108" i="3"/>
  <c r="CC108" i="3"/>
  <c r="BU108" i="3"/>
  <c r="BT108" i="3"/>
  <c r="BS108" i="3"/>
  <c r="BN108" i="3"/>
  <c r="BJ108" i="3"/>
  <c r="BI108" i="3"/>
  <c r="BH108" i="3"/>
  <c r="AZ108" i="3"/>
  <c r="AY108" i="3"/>
  <c r="AX108" i="3"/>
  <c r="AS108" i="3"/>
  <c r="AO108" i="3"/>
  <c r="AN108" i="3"/>
  <c r="AM108" i="3"/>
  <c r="AE108" i="3"/>
  <c r="AD108" i="3"/>
  <c r="AC108" i="3"/>
  <c r="X108" i="3"/>
  <c r="T108" i="3"/>
  <c r="S108" i="3"/>
  <c r="R108" i="3"/>
  <c r="J108" i="3"/>
  <c r="I108" i="3"/>
  <c r="H108" i="3"/>
  <c r="E108" i="3"/>
  <c r="CI107" i="3"/>
  <c r="CE107" i="3"/>
  <c r="CD107" i="3"/>
  <c r="CC107" i="3"/>
  <c r="BU107" i="3"/>
  <c r="BT107" i="3"/>
  <c r="BS107" i="3"/>
  <c r="BN107" i="3"/>
  <c r="BJ107" i="3"/>
  <c r="BI107" i="3"/>
  <c r="BH107" i="3"/>
  <c r="AZ107" i="3"/>
  <c r="AY107" i="3"/>
  <c r="AX107" i="3"/>
  <c r="AS107" i="3"/>
  <c r="AO107" i="3"/>
  <c r="AN107" i="3"/>
  <c r="AM107" i="3"/>
  <c r="AE107" i="3"/>
  <c r="AD107" i="3"/>
  <c r="AC107" i="3"/>
  <c r="X107" i="3"/>
  <c r="T107" i="3"/>
  <c r="S107" i="3"/>
  <c r="R107" i="3"/>
  <c r="J107" i="3"/>
  <c r="I107" i="3"/>
  <c r="H107" i="3"/>
  <c r="E107" i="3"/>
  <c r="CI106" i="3"/>
  <c r="CE106" i="3"/>
  <c r="CD106" i="3"/>
  <c r="CC106" i="3"/>
  <c r="BU106" i="3"/>
  <c r="BT106" i="3"/>
  <c r="BS106" i="3"/>
  <c r="BN106" i="3"/>
  <c r="BJ106" i="3"/>
  <c r="BI106" i="3"/>
  <c r="BH106" i="3"/>
  <c r="AZ106" i="3"/>
  <c r="AY106" i="3"/>
  <c r="AX106" i="3"/>
  <c r="AS106" i="3"/>
  <c r="AO106" i="3"/>
  <c r="AN106" i="3"/>
  <c r="AM106" i="3"/>
  <c r="AE106" i="3"/>
  <c r="AD106" i="3"/>
  <c r="AC106" i="3"/>
  <c r="X106" i="3"/>
  <c r="T106" i="3"/>
  <c r="S106" i="3"/>
  <c r="R106" i="3"/>
  <c r="J106" i="3"/>
  <c r="I106" i="3"/>
  <c r="H106" i="3"/>
  <c r="E106" i="3"/>
  <c r="CI105" i="3"/>
  <c r="CE105" i="3"/>
  <c r="CD105" i="3"/>
  <c r="CC105" i="3"/>
  <c r="BU105" i="3"/>
  <c r="BT105" i="3"/>
  <c r="BS105" i="3"/>
  <c r="BN105" i="3"/>
  <c r="BJ105" i="3"/>
  <c r="BI105" i="3"/>
  <c r="BH105" i="3"/>
  <c r="AZ105" i="3"/>
  <c r="AY105" i="3"/>
  <c r="AX105" i="3"/>
  <c r="AS105" i="3"/>
  <c r="AO105" i="3"/>
  <c r="AN105" i="3"/>
  <c r="AM105" i="3"/>
  <c r="AE105" i="3"/>
  <c r="AD105" i="3"/>
  <c r="AC105" i="3"/>
  <c r="X105" i="3"/>
  <c r="T105" i="3"/>
  <c r="S105" i="3"/>
  <c r="R105" i="3"/>
  <c r="J105" i="3"/>
  <c r="I105" i="3"/>
  <c r="H105" i="3"/>
  <c r="E105" i="3"/>
  <c r="CI104" i="3"/>
  <c r="CE104" i="3"/>
  <c r="CD104" i="3"/>
  <c r="CC104" i="3"/>
  <c r="BU104" i="3"/>
  <c r="BT104" i="3"/>
  <c r="BS104" i="3"/>
  <c r="BN104" i="3"/>
  <c r="BJ104" i="3"/>
  <c r="BI104" i="3"/>
  <c r="BH104" i="3"/>
  <c r="AZ104" i="3"/>
  <c r="AY104" i="3"/>
  <c r="AX104" i="3"/>
  <c r="AS104" i="3"/>
  <c r="AO104" i="3"/>
  <c r="AN104" i="3"/>
  <c r="AM104" i="3"/>
  <c r="AE104" i="3"/>
  <c r="AD104" i="3"/>
  <c r="AC104" i="3"/>
  <c r="X104" i="3"/>
  <c r="T104" i="3"/>
  <c r="S104" i="3"/>
  <c r="R104" i="3"/>
  <c r="J104" i="3"/>
  <c r="I104" i="3"/>
  <c r="H104" i="3"/>
  <c r="E104" i="3"/>
  <c r="CI103" i="3"/>
  <c r="CE103" i="3"/>
  <c r="CD103" i="3"/>
  <c r="CC103" i="3"/>
  <c r="BU103" i="3"/>
  <c r="BT103" i="3"/>
  <c r="BS103" i="3"/>
  <c r="BN103" i="3"/>
  <c r="BJ103" i="3"/>
  <c r="BI103" i="3"/>
  <c r="BH103" i="3"/>
  <c r="AZ103" i="3"/>
  <c r="AY103" i="3"/>
  <c r="AX103" i="3"/>
  <c r="AS103" i="3"/>
  <c r="AO103" i="3"/>
  <c r="AN103" i="3"/>
  <c r="AM103" i="3"/>
  <c r="AE103" i="3"/>
  <c r="AD103" i="3"/>
  <c r="AC103" i="3"/>
  <c r="X103" i="3"/>
  <c r="T103" i="3"/>
  <c r="S103" i="3"/>
  <c r="R103" i="3"/>
  <c r="J103" i="3"/>
  <c r="I103" i="3"/>
  <c r="H103" i="3"/>
  <c r="E103" i="3"/>
  <c r="CI102" i="3"/>
  <c r="CE102" i="3"/>
  <c r="CD102" i="3"/>
  <c r="CC102" i="3"/>
  <c r="BU102" i="3"/>
  <c r="BT102" i="3"/>
  <c r="BS102" i="3"/>
  <c r="BN102" i="3"/>
  <c r="BJ102" i="3"/>
  <c r="BI102" i="3"/>
  <c r="BH102" i="3"/>
  <c r="AZ102" i="3"/>
  <c r="AY102" i="3"/>
  <c r="AX102" i="3"/>
  <c r="AS102" i="3"/>
  <c r="AO102" i="3"/>
  <c r="AN102" i="3"/>
  <c r="AM102" i="3"/>
  <c r="AE102" i="3"/>
  <c r="AD102" i="3"/>
  <c r="AC102" i="3"/>
  <c r="X102" i="3"/>
  <c r="T102" i="3"/>
  <c r="S102" i="3"/>
  <c r="R102" i="3"/>
  <c r="J102" i="3"/>
  <c r="I102" i="3"/>
  <c r="H102" i="3"/>
  <c r="E102" i="3"/>
  <c r="CI101" i="3"/>
  <c r="CE101" i="3"/>
  <c r="CD101" i="3"/>
  <c r="CC101" i="3"/>
  <c r="BU101" i="3"/>
  <c r="BT101" i="3"/>
  <c r="BS101" i="3"/>
  <c r="BN101" i="3"/>
  <c r="BJ101" i="3"/>
  <c r="BI101" i="3"/>
  <c r="BH101" i="3"/>
  <c r="AZ101" i="3"/>
  <c r="AY101" i="3"/>
  <c r="AX101" i="3"/>
  <c r="AS101" i="3"/>
  <c r="AO101" i="3"/>
  <c r="AN101" i="3"/>
  <c r="AM101" i="3"/>
  <c r="AE101" i="3"/>
  <c r="AD101" i="3"/>
  <c r="AC101" i="3"/>
  <c r="X101" i="3"/>
  <c r="T101" i="3"/>
  <c r="S101" i="3"/>
  <c r="R101" i="3"/>
  <c r="J101" i="3"/>
  <c r="I101" i="3"/>
  <c r="H101" i="3"/>
  <c r="E101" i="3"/>
  <c r="CI100" i="3"/>
  <c r="CE100" i="3"/>
  <c r="CD100" i="3"/>
  <c r="CC100" i="3"/>
  <c r="BU100" i="3"/>
  <c r="BT100" i="3"/>
  <c r="BS100" i="3"/>
  <c r="BN100" i="3"/>
  <c r="BJ100" i="3"/>
  <c r="BI100" i="3"/>
  <c r="BH100" i="3"/>
  <c r="AZ100" i="3"/>
  <c r="AY100" i="3"/>
  <c r="AX100" i="3"/>
  <c r="AS100" i="3"/>
  <c r="AO100" i="3"/>
  <c r="AN100" i="3"/>
  <c r="AM100" i="3"/>
  <c r="AE100" i="3"/>
  <c r="AD100" i="3"/>
  <c r="AC100" i="3"/>
  <c r="X100" i="3"/>
  <c r="T100" i="3"/>
  <c r="S100" i="3"/>
  <c r="R100" i="3"/>
  <c r="J100" i="3"/>
  <c r="I100" i="3"/>
  <c r="H100" i="3"/>
  <c r="E100" i="3"/>
  <c r="CI99" i="3"/>
  <c r="CE99" i="3"/>
  <c r="CD99" i="3"/>
  <c r="CC99" i="3"/>
  <c r="BU99" i="3"/>
  <c r="BT99" i="3"/>
  <c r="BS99" i="3"/>
  <c r="BN99" i="3"/>
  <c r="BJ99" i="3"/>
  <c r="BI99" i="3"/>
  <c r="BH99" i="3"/>
  <c r="AZ99" i="3"/>
  <c r="AY99" i="3"/>
  <c r="AX99" i="3"/>
  <c r="AS99" i="3"/>
  <c r="AO99" i="3"/>
  <c r="AN99" i="3"/>
  <c r="AM99" i="3"/>
  <c r="AE99" i="3"/>
  <c r="AD99" i="3"/>
  <c r="AC99" i="3"/>
  <c r="X99" i="3"/>
  <c r="T99" i="3"/>
  <c r="S99" i="3"/>
  <c r="R99" i="3"/>
  <c r="J99" i="3"/>
  <c r="I99" i="3"/>
  <c r="H99" i="3"/>
  <c r="E99" i="3"/>
  <c r="CI98" i="3"/>
  <c r="CE98" i="3"/>
  <c r="CD98" i="3"/>
  <c r="CC98" i="3"/>
  <c r="BU98" i="3"/>
  <c r="BT98" i="3"/>
  <c r="BS98" i="3"/>
  <c r="BN98" i="3"/>
  <c r="BJ98" i="3"/>
  <c r="BI98" i="3"/>
  <c r="BH98" i="3"/>
  <c r="AZ98" i="3"/>
  <c r="AY98" i="3"/>
  <c r="AX98" i="3"/>
  <c r="AS98" i="3"/>
  <c r="AO98" i="3"/>
  <c r="AN98" i="3"/>
  <c r="AM98" i="3"/>
  <c r="AE98" i="3"/>
  <c r="AD98" i="3"/>
  <c r="AC98" i="3"/>
  <c r="X98" i="3"/>
  <c r="T98" i="3"/>
  <c r="S98" i="3"/>
  <c r="R98" i="3"/>
  <c r="J98" i="3"/>
  <c r="I98" i="3"/>
  <c r="H98" i="3"/>
  <c r="E98" i="3"/>
  <c r="CI97" i="3"/>
  <c r="CE97" i="3"/>
  <c r="CD97" i="3"/>
  <c r="CC97" i="3"/>
  <c r="BU97" i="3"/>
  <c r="BT97" i="3"/>
  <c r="BS97" i="3"/>
  <c r="BN97" i="3"/>
  <c r="BJ97" i="3"/>
  <c r="BI97" i="3"/>
  <c r="BH97" i="3"/>
  <c r="AZ97" i="3"/>
  <c r="AY97" i="3"/>
  <c r="AX97" i="3"/>
  <c r="AS97" i="3"/>
  <c r="AO97" i="3"/>
  <c r="AN97" i="3"/>
  <c r="AM97" i="3"/>
  <c r="AE97" i="3"/>
  <c r="AD97" i="3"/>
  <c r="AC97" i="3"/>
  <c r="X97" i="3"/>
  <c r="T97" i="3"/>
  <c r="S97" i="3"/>
  <c r="R97" i="3"/>
  <c r="J97" i="3"/>
  <c r="I97" i="3"/>
  <c r="H97" i="3"/>
  <c r="E97" i="3"/>
  <c r="CI96" i="3"/>
  <c r="CE96" i="3"/>
  <c r="CD96" i="3"/>
  <c r="CC96" i="3"/>
  <c r="BU96" i="3"/>
  <c r="BT96" i="3"/>
  <c r="BS96" i="3"/>
  <c r="BN96" i="3"/>
  <c r="BJ96" i="3"/>
  <c r="BI96" i="3"/>
  <c r="BH96" i="3"/>
  <c r="AZ96" i="3"/>
  <c r="AY96" i="3"/>
  <c r="AX96" i="3"/>
  <c r="AS96" i="3"/>
  <c r="AO96" i="3"/>
  <c r="AN96" i="3"/>
  <c r="AM96" i="3"/>
  <c r="AE96" i="3"/>
  <c r="AD96" i="3"/>
  <c r="AC96" i="3"/>
  <c r="X96" i="3"/>
  <c r="T96" i="3"/>
  <c r="S96" i="3"/>
  <c r="R96" i="3"/>
  <c r="J96" i="3"/>
  <c r="I96" i="3"/>
  <c r="H96" i="3"/>
  <c r="E96" i="3"/>
  <c r="CI95" i="3"/>
  <c r="CE95" i="3"/>
  <c r="CD95" i="3"/>
  <c r="CC95" i="3"/>
  <c r="BU95" i="3"/>
  <c r="BT95" i="3"/>
  <c r="BS95" i="3"/>
  <c r="BN95" i="3"/>
  <c r="BJ95" i="3"/>
  <c r="BI95" i="3"/>
  <c r="BH95" i="3"/>
  <c r="AZ95" i="3"/>
  <c r="AY95" i="3"/>
  <c r="AX95" i="3"/>
  <c r="AS95" i="3"/>
  <c r="AO95" i="3"/>
  <c r="AN95" i="3"/>
  <c r="AM95" i="3"/>
  <c r="AE95" i="3"/>
  <c r="AD95" i="3"/>
  <c r="AC95" i="3"/>
  <c r="X95" i="3"/>
  <c r="T95" i="3"/>
  <c r="S95" i="3"/>
  <c r="R95" i="3"/>
  <c r="J95" i="3"/>
  <c r="I95" i="3"/>
  <c r="H95" i="3"/>
  <c r="E95" i="3"/>
  <c r="CI94" i="3"/>
  <c r="CE94" i="3"/>
  <c r="CD94" i="3"/>
  <c r="CC94" i="3"/>
  <c r="BU94" i="3"/>
  <c r="BT94" i="3"/>
  <c r="BS94" i="3"/>
  <c r="BN94" i="3"/>
  <c r="BJ94" i="3"/>
  <c r="BI94" i="3"/>
  <c r="BH94" i="3"/>
  <c r="AZ94" i="3"/>
  <c r="AY94" i="3"/>
  <c r="AX94" i="3"/>
  <c r="AS94" i="3"/>
  <c r="AO94" i="3"/>
  <c r="AN94" i="3"/>
  <c r="AM94" i="3"/>
  <c r="AE94" i="3"/>
  <c r="AD94" i="3"/>
  <c r="AC94" i="3"/>
  <c r="X94" i="3"/>
  <c r="T94" i="3"/>
  <c r="S94" i="3"/>
  <c r="R94" i="3"/>
  <c r="J94" i="3"/>
  <c r="I94" i="3"/>
  <c r="H94" i="3"/>
  <c r="E94" i="3"/>
  <c r="CI93" i="3"/>
  <c r="CE93" i="3"/>
  <c r="CD93" i="3"/>
  <c r="CC93" i="3"/>
  <c r="BU93" i="3"/>
  <c r="BT93" i="3"/>
  <c r="BS93" i="3"/>
  <c r="BN93" i="3"/>
  <c r="BJ93" i="3"/>
  <c r="BI93" i="3"/>
  <c r="BH93" i="3"/>
  <c r="AZ93" i="3"/>
  <c r="AY93" i="3"/>
  <c r="AX93" i="3"/>
  <c r="AS93" i="3"/>
  <c r="AO93" i="3"/>
  <c r="AN93" i="3"/>
  <c r="AM93" i="3"/>
  <c r="AE93" i="3"/>
  <c r="AD93" i="3"/>
  <c r="AC93" i="3"/>
  <c r="X93" i="3"/>
  <c r="T93" i="3"/>
  <c r="S93" i="3"/>
  <c r="R93" i="3"/>
  <c r="J93" i="3"/>
  <c r="I93" i="3"/>
  <c r="H93" i="3"/>
  <c r="E93" i="3"/>
  <c r="CI92" i="3"/>
  <c r="CE92" i="3"/>
  <c r="CD92" i="3"/>
  <c r="CC92" i="3"/>
  <c r="BU92" i="3"/>
  <c r="BT92" i="3"/>
  <c r="BS92" i="3"/>
  <c r="BN92" i="3"/>
  <c r="BJ92" i="3"/>
  <c r="BI92" i="3"/>
  <c r="BH92" i="3"/>
  <c r="AZ92" i="3"/>
  <c r="AY92" i="3"/>
  <c r="AX92" i="3"/>
  <c r="AS92" i="3"/>
  <c r="AO92" i="3"/>
  <c r="AN92" i="3"/>
  <c r="AM92" i="3"/>
  <c r="AE92" i="3"/>
  <c r="AD92" i="3"/>
  <c r="AC92" i="3"/>
  <c r="X92" i="3"/>
  <c r="T92" i="3"/>
  <c r="S92" i="3"/>
  <c r="R92" i="3"/>
  <c r="J92" i="3"/>
  <c r="I92" i="3"/>
  <c r="H92" i="3"/>
  <c r="E92" i="3"/>
  <c r="CI91" i="3"/>
  <c r="CE91" i="3"/>
  <c r="CD91" i="3"/>
  <c r="CC91" i="3"/>
  <c r="BU91" i="3"/>
  <c r="BT91" i="3"/>
  <c r="BS91" i="3"/>
  <c r="BN91" i="3"/>
  <c r="BJ91" i="3"/>
  <c r="BI91" i="3"/>
  <c r="BH91" i="3"/>
  <c r="AZ91" i="3"/>
  <c r="AY91" i="3"/>
  <c r="AX91" i="3"/>
  <c r="AS91" i="3"/>
  <c r="AO91" i="3"/>
  <c r="AN91" i="3"/>
  <c r="AM91" i="3"/>
  <c r="AE91" i="3"/>
  <c r="AD91" i="3"/>
  <c r="AC91" i="3"/>
  <c r="X91" i="3"/>
  <c r="T91" i="3"/>
  <c r="S91" i="3"/>
  <c r="R91" i="3"/>
  <c r="J91" i="3"/>
  <c r="I91" i="3"/>
  <c r="H91" i="3"/>
  <c r="E91" i="3"/>
  <c r="CI90" i="3"/>
  <c r="CE90" i="3"/>
  <c r="CD90" i="3"/>
  <c r="CC90" i="3"/>
  <c r="BU90" i="3"/>
  <c r="BT90" i="3"/>
  <c r="BS90" i="3"/>
  <c r="BN90" i="3"/>
  <c r="BJ90" i="3"/>
  <c r="BI90" i="3"/>
  <c r="BH90" i="3"/>
  <c r="AZ90" i="3"/>
  <c r="AY90" i="3"/>
  <c r="AX90" i="3"/>
  <c r="AS90" i="3"/>
  <c r="AO90" i="3"/>
  <c r="AN90" i="3"/>
  <c r="AM90" i="3"/>
  <c r="AE90" i="3"/>
  <c r="AD90" i="3"/>
  <c r="AC90" i="3"/>
  <c r="X90" i="3"/>
  <c r="T90" i="3"/>
  <c r="S90" i="3"/>
  <c r="R90" i="3"/>
  <c r="J90" i="3"/>
  <c r="I90" i="3"/>
  <c r="H90" i="3"/>
  <c r="E90" i="3"/>
  <c r="CI89" i="3"/>
  <c r="CE89" i="3"/>
  <c r="CD89" i="3"/>
  <c r="CC89" i="3"/>
  <c r="BU89" i="3"/>
  <c r="BT89" i="3"/>
  <c r="BS89" i="3"/>
  <c r="BN89" i="3"/>
  <c r="BJ89" i="3"/>
  <c r="BI89" i="3"/>
  <c r="BH89" i="3"/>
  <c r="AZ89" i="3"/>
  <c r="AY89" i="3"/>
  <c r="AX89" i="3"/>
  <c r="AS89" i="3"/>
  <c r="AO89" i="3"/>
  <c r="AN89" i="3"/>
  <c r="AM89" i="3"/>
  <c r="AE89" i="3"/>
  <c r="AD89" i="3"/>
  <c r="AC89" i="3"/>
  <c r="X89" i="3"/>
  <c r="T89" i="3"/>
  <c r="S89" i="3"/>
  <c r="R89" i="3"/>
  <c r="J89" i="3"/>
  <c r="I89" i="3"/>
  <c r="H89" i="3"/>
  <c r="E89" i="3"/>
  <c r="CI88" i="3"/>
  <c r="CE88" i="3"/>
  <c r="CD88" i="3"/>
  <c r="CC88" i="3"/>
  <c r="BU88" i="3"/>
  <c r="BT88" i="3"/>
  <c r="BS88" i="3"/>
  <c r="BN88" i="3"/>
  <c r="BJ88" i="3"/>
  <c r="BI88" i="3"/>
  <c r="BH88" i="3"/>
  <c r="AZ88" i="3"/>
  <c r="AY88" i="3"/>
  <c r="AX88" i="3"/>
  <c r="AS88" i="3"/>
  <c r="AO88" i="3"/>
  <c r="AN88" i="3"/>
  <c r="AM88" i="3"/>
  <c r="AE88" i="3"/>
  <c r="AD88" i="3"/>
  <c r="AC88" i="3"/>
  <c r="X88" i="3"/>
  <c r="T88" i="3"/>
  <c r="S88" i="3"/>
  <c r="R88" i="3"/>
  <c r="J88" i="3"/>
  <c r="I88" i="3"/>
  <c r="H88" i="3"/>
  <c r="E88" i="3"/>
  <c r="CI87" i="3"/>
  <c r="CE87" i="3"/>
  <c r="CD87" i="3"/>
  <c r="CC87" i="3"/>
  <c r="BU87" i="3"/>
  <c r="BT87" i="3"/>
  <c r="BS87" i="3"/>
  <c r="BN87" i="3"/>
  <c r="BJ87" i="3"/>
  <c r="BI87" i="3"/>
  <c r="BH87" i="3"/>
  <c r="AZ87" i="3"/>
  <c r="AY87" i="3"/>
  <c r="AX87" i="3"/>
  <c r="AS87" i="3"/>
  <c r="AO87" i="3"/>
  <c r="AN87" i="3"/>
  <c r="AM87" i="3"/>
  <c r="AE87" i="3"/>
  <c r="AD87" i="3"/>
  <c r="AC87" i="3"/>
  <c r="X87" i="3"/>
  <c r="T87" i="3"/>
  <c r="S87" i="3"/>
  <c r="R87" i="3"/>
  <c r="J87" i="3"/>
  <c r="I87" i="3"/>
  <c r="H87" i="3"/>
  <c r="E87" i="3"/>
  <c r="CI86" i="3"/>
  <c r="CE86" i="3"/>
  <c r="CD86" i="3"/>
  <c r="CC86" i="3"/>
  <c r="BU86" i="3"/>
  <c r="BT86" i="3"/>
  <c r="BS86" i="3"/>
  <c r="BN86" i="3"/>
  <c r="BJ86" i="3"/>
  <c r="BI86" i="3"/>
  <c r="BH86" i="3"/>
  <c r="AZ86" i="3"/>
  <c r="AY86" i="3"/>
  <c r="AX86" i="3"/>
  <c r="AS86" i="3"/>
  <c r="AO86" i="3"/>
  <c r="AN86" i="3"/>
  <c r="AM86" i="3"/>
  <c r="AE86" i="3"/>
  <c r="AD86" i="3"/>
  <c r="AC86" i="3"/>
  <c r="X86" i="3"/>
  <c r="T86" i="3"/>
  <c r="S86" i="3"/>
  <c r="R86" i="3"/>
  <c r="J86" i="3"/>
  <c r="I86" i="3"/>
  <c r="H86" i="3"/>
  <c r="E86" i="3"/>
  <c r="CI85" i="3"/>
  <c r="CE85" i="3"/>
  <c r="CD85" i="3"/>
  <c r="CC85" i="3"/>
  <c r="BU85" i="3"/>
  <c r="BT85" i="3"/>
  <c r="BS85" i="3"/>
  <c r="BN85" i="3"/>
  <c r="BJ85" i="3"/>
  <c r="BI85" i="3"/>
  <c r="BH85" i="3"/>
  <c r="AZ85" i="3"/>
  <c r="AY85" i="3"/>
  <c r="AX85" i="3"/>
  <c r="AS85" i="3"/>
  <c r="AO85" i="3"/>
  <c r="AN85" i="3"/>
  <c r="AM85" i="3"/>
  <c r="AE85" i="3"/>
  <c r="AD85" i="3"/>
  <c r="AC85" i="3"/>
  <c r="X85" i="3"/>
  <c r="T85" i="3"/>
  <c r="S85" i="3"/>
  <c r="R85" i="3"/>
  <c r="J85" i="3"/>
  <c r="I85" i="3"/>
  <c r="H85" i="3"/>
  <c r="E85" i="3"/>
  <c r="CI84" i="3"/>
  <c r="CE84" i="3"/>
  <c r="CD84" i="3"/>
  <c r="CC84" i="3"/>
  <c r="BU84" i="3"/>
  <c r="BT84" i="3"/>
  <c r="BS84" i="3"/>
  <c r="BN84" i="3"/>
  <c r="BJ84" i="3"/>
  <c r="BI84" i="3"/>
  <c r="BH84" i="3"/>
  <c r="AZ84" i="3"/>
  <c r="AY84" i="3"/>
  <c r="AX84" i="3"/>
  <c r="AS84" i="3"/>
  <c r="AO84" i="3"/>
  <c r="AN84" i="3"/>
  <c r="AM84" i="3"/>
  <c r="AE84" i="3"/>
  <c r="AD84" i="3"/>
  <c r="AC84" i="3"/>
  <c r="X84" i="3"/>
  <c r="T84" i="3"/>
  <c r="S84" i="3"/>
  <c r="R84" i="3"/>
  <c r="J84" i="3"/>
  <c r="I84" i="3"/>
  <c r="H84" i="3"/>
  <c r="E84" i="3"/>
  <c r="CI83" i="3"/>
  <c r="CE83" i="3"/>
  <c r="CD83" i="3"/>
  <c r="CC83" i="3"/>
  <c r="BU83" i="3"/>
  <c r="BT83" i="3"/>
  <c r="BS83" i="3"/>
  <c r="BN83" i="3"/>
  <c r="BJ83" i="3"/>
  <c r="BI83" i="3"/>
  <c r="BH83" i="3"/>
  <c r="AZ83" i="3"/>
  <c r="AY83" i="3"/>
  <c r="AX83" i="3"/>
  <c r="AS83" i="3"/>
  <c r="AO83" i="3"/>
  <c r="AN83" i="3"/>
  <c r="AM83" i="3"/>
  <c r="AE83" i="3"/>
  <c r="AD83" i="3"/>
  <c r="AC83" i="3"/>
  <c r="X83" i="3"/>
  <c r="T83" i="3"/>
  <c r="S83" i="3"/>
  <c r="R83" i="3"/>
  <c r="J83" i="3"/>
  <c r="I83" i="3"/>
  <c r="H83" i="3"/>
  <c r="E83" i="3"/>
  <c r="CI82" i="3"/>
  <c r="CE82" i="3"/>
  <c r="CD82" i="3"/>
  <c r="CC82" i="3"/>
  <c r="BU82" i="3"/>
  <c r="BT82" i="3"/>
  <c r="BS82" i="3"/>
  <c r="BN82" i="3"/>
  <c r="BJ82" i="3"/>
  <c r="BI82" i="3"/>
  <c r="BH82" i="3"/>
  <c r="AZ82" i="3"/>
  <c r="AY82" i="3"/>
  <c r="AX82" i="3"/>
  <c r="AS82" i="3"/>
  <c r="AO82" i="3"/>
  <c r="AN82" i="3"/>
  <c r="AM82" i="3"/>
  <c r="AE82" i="3"/>
  <c r="AD82" i="3"/>
  <c r="AC82" i="3"/>
  <c r="X82" i="3"/>
  <c r="T82" i="3"/>
  <c r="S82" i="3"/>
  <c r="R82" i="3"/>
  <c r="J82" i="3"/>
  <c r="I82" i="3"/>
  <c r="H82" i="3"/>
  <c r="E82" i="3"/>
  <c r="CI81" i="3"/>
  <c r="CE81" i="3"/>
  <c r="CD81" i="3"/>
  <c r="CC81" i="3"/>
  <c r="BU81" i="3"/>
  <c r="BT81" i="3"/>
  <c r="BS81" i="3"/>
  <c r="BN81" i="3"/>
  <c r="BJ81" i="3"/>
  <c r="BI81" i="3"/>
  <c r="BH81" i="3"/>
  <c r="AZ81" i="3"/>
  <c r="AY81" i="3"/>
  <c r="AX81" i="3"/>
  <c r="AS81" i="3"/>
  <c r="AO81" i="3"/>
  <c r="AN81" i="3"/>
  <c r="AM81" i="3"/>
  <c r="AE81" i="3"/>
  <c r="AD81" i="3"/>
  <c r="AC81" i="3"/>
  <c r="X81" i="3"/>
  <c r="T81" i="3"/>
  <c r="S81" i="3"/>
  <c r="R81" i="3"/>
  <c r="J81" i="3"/>
  <c r="I81" i="3"/>
  <c r="H81" i="3"/>
  <c r="E81" i="3"/>
  <c r="CI80" i="3"/>
  <c r="CE80" i="3"/>
  <c r="CD80" i="3"/>
  <c r="CC80" i="3"/>
  <c r="BU80" i="3"/>
  <c r="BT80" i="3"/>
  <c r="BS80" i="3"/>
  <c r="BN80" i="3"/>
  <c r="BJ80" i="3"/>
  <c r="BI80" i="3"/>
  <c r="BH80" i="3"/>
  <c r="AZ80" i="3"/>
  <c r="AY80" i="3"/>
  <c r="AX80" i="3"/>
  <c r="AS80" i="3"/>
  <c r="AO80" i="3"/>
  <c r="AN80" i="3"/>
  <c r="AM80" i="3"/>
  <c r="AE80" i="3"/>
  <c r="AD80" i="3"/>
  <c r="AC80" i="3"/>
  <c r="X80" i="3"/>
  <c r="T80" i="3"/>
  <c r="S80" i="3"/>
  <c r="R80" i="3"/>
  <c r="J80" i="3"/>
  <c r="I80" i="3"/>
  <c r="H80" i="3"/>
  <c r="E80" i="3"/>
  <c r="CI79" i="3"/>
  <c r="CE79" i="3"/>
  <c r="CD79" i="3"/>
  <c r="CC79" i="3"/>
  <c r="BU79" i="3"/>
  <c r="BT79" i="3"/>
  <c r="BS79" i="3"/>
  <c r="BN79" i="3"/>
  <c r="BJ79" i="3"/>
  <c r="BI79" i="3"/>
  <c r="BH79" i="3"/>
  <c r="AZ79" i="3"/>
  <c r="AY79" i="3"/>
  <c r="AX79" i="3"/>
  <c r="AS79" i="3"/>
  <c r="AO79" i="3"/>
  <c r="AN79" i="3"/>
  <c r="AM79" i="3"/>
  <c r="AE79" i="3"/>
  <c r="AD79" i="3"/>
  <c r="AC79" i="3"/>
  <c r="X79" i="3"/>
  <c r="T79" i="3"/>
  <c r="S79" i="3"/>
  <c r="R79" i="3"/>
  <c r="J79" i="3"/>
  <c r="I79" i="3"/>
  <c r="H79" i="3"/>
  <c r="E79" i="3"/>
  <c r="CI78" i="3"/>
  <c r="CE78" i="3"/>
  <c r="CD78" i="3"/>
  <c r="CC78" i="3"/>
  <c r="BU78" i="3"/>
  <c r="BT78" i="3"/>
  <c r="BS78" i="3"/>
  <c r="BN78" i="3"/>
  <c r="BJ78" i="3"/>
  <c r="BI78" i="3"/>
  <c r="BH78" i="3"/>
  <c r="AZ78" i="3"/>
  <c r="AY78" i="3"/>
  <c r="AX78" i="3"/>
  <c r="AS78" i="3"/>
  <c r="AO78" i="3"/>
  <c r="AN78" i="3"/>
  <c r="AM78" i="3"/>
  <c r="AE78" i="3"/>
  <c r="AD78" i="3"/>
  <c r="AC78" i="3"/>
  <c r="X78" i="3"/>
  <c r="T78" i="3"/>
  <c r="S78" i="3"/>
  <c r="R78" i="3"/>
  <c r="J78" i="3"/>
  <c r="I78" i="3"/>
  <c r="H78" i="3"/>
  <c r="E78" i="3"/>
  <c r="CI77" i="3"/>
  <c r="CE77" i="3"/>
  <c r="CD77" i="3"/>
  <c r="CC77" i="3"/>
  <c r="BU77" i="3"/>
  <c r="BT77" i="3"/>
  <c r="BS77" i="3"/>
  <c r="BN77" i="3"/>
  <c r="BJ77" i="3"/>
  <c r="BI77" i="3"/>
  <c r="BH77" i="3"/>
  <c r="AZ77" i="3"/>
  <c r="AY77" i="3"/>
  <c r="AX77" i="3"/>
  <c r="AS77" i="3"/>
  <c r="AO77" i="3"/>
  <c r="AN77" i="3"/>
  <c r="AM77" i="3"/>
  <c r="AE77" i="3"/>
  <c r="AD77" i="3"/>
  <c r="AC77" i="3"/>
  <c r="X77" i="3"/>
  <c r="T77" i="3"/>
  <c r="S77" i="3"/>
  <c r="R77" i="3"/>
  <c r="J77" i="3"/>
  <c r="I77" i="3"/>
  <c r="H77" i="3"/>
  <c r="E77" i="3"/>
  <c r="CI76" i="3"/>
  <c r="CE76" i="3"/>
  <c r="CD76" i="3"/>
  <c r="CC76" i="3"/>
  <c r="BU76" i="3"/>
  <c r="BT76" i="3"/>
  <c r="BS76" i="3"/>
  <c r="BN76" i="3"/>
  <c r="BJ76" i="3"/>
  <c r="BI76" i="3"/>
  <c r="BH76" i="3"/>
  <c r="AZ76" i="3"/>
  <c r="AY76" i="3"/>
  <c r="AX76" i="3"/>
  <c r="AS76" i="3"/>
  <c r="AO76" i="3"/>
  <c r="AN76" i="3"/>
  <c r="AM76" i="3"/>
  <c r="AE76" i="3"/>
  <c r="AD76" i="3"/>
  <c r="AC76" i="3"/>
  <c r="X76" i="3"/>
  <c r="T76" i="3"/>
  <c r="S76" i="3"/>
  <c r="R76" i="3"/>
  <c r="J76" i="3"/>
  <c r="I76" i="3"/>
  <c r="H76" i="3"/>
  <c r="E76" i="3"/>
  <c r="CI75" i="3"/>
  <c r="CE75" i="3"/>
  <c r="CD75" i="3"/>
  <c r="CC75" i="3"/>
  <c r="BU75" i="3"/>
  <c r="BT75" i="3"/>
  <c r="BS75" i="3"/>
  <c r="BN75" i="3"/>
  <c r="BJ75" i="3"/>
  <c r="BI75" i="3"/>
  <c r="BH75" i="3"/>
  <c r="AZ75" i="3"/>
  <c r="AY75" i="3"/>
  <c r="AX75" i="3"/>
  <c r="AS75" i="3"/>
  <c r="AO75" i="3"/>
  <c r="AN75" i="3"/>
  <c r="AM75" i="3"/>
  <c r="AE75" i="3"/>
  <c r="AD75" i="3"/>
  <c r="AC75" i="3"/>
  <c r="X75" i="3"/>
  <c r="T75" i="3"/>
  <c r="S75" i="3"/>
  <c r="R75" i="3"/>
  <c r="J75" i="3"/>
  <c r="I75" i="3"/>
  <c r="H75" i="3"/>
  <c r="E75" i="3"/>
  <c r="CI74" i="3"/>
  <c r="CE74" i="3"/>
  <c r="CD74" i="3"/>
  <c r="CC74" i="3"/>
  <c r="BU74" i="3"/>
  <c r="BT74" i="3"/>
  <c r="BS74" i="3"/>
  <c r="BN74" i="3"/>
  <c r="BJ74" i="3"/>
  <c r="BI74" i="3"/>
  <c r="BH74" i="3"/>
  <c r="AZ74" i="3"/>
  <c r="AY74" i="3"/>
  <c r="AX74" i="3"/>
  <c r="AS74" i="3"/>
  <c r="AO74" i="3"/>
  <c r="AN74" i="3"/>
  <c r="AM74" i="3"/>
  <c r="AE74" i="3"/>
  <c r="AD74" i="3"/>
  <c r="AC74" i="3"/>
  <c r="X74" i="3"/>
  <c r="T74" i="3"/>
  <c r="S74" i="3"/>
  <c r="R74" i="3"/>
  <c r="J74" i="3"/>
  <c r="I74" i="3"/>
  <c r="H74" i="3"/>
  <c r="E74" i="3"/>
  <c r="CI73" i="3"/>
  <c r="CE73" i="3"/>
  <c r="CD73" i="3"/>
  <c r="CC73" i="3"/>
  <c r="BU73" i="3"/>
  <c r="BT73" i="3"/>
  <c r="BS73" i="3"/>
  <c r="BN73" i="3"/>
  <c r="BJ73" i="3"/>
  <c r="BI73" i="3"/>
  <c r="BH73" i="3"/>
  <c r="AZ73" i="3"/>
  <c r="AY73" i="3"/>
  <c r="AX73" i="3"/>
  <c r="AS73" i="3"/>
  <c r="AO73" i="3"/>
  <c r="AN73" i="3"/>
  <c r="AM73" i="3"/>
  <c r="AE73" i="3"/>
  <c r="AD73" i="3"/>
  <c r="AC73" i="3"/>
  <c r="X73" i="3"/>
  <c r="T73" i="3"/>
  <c r="S73" i="3"/>
  <c r="R73" i="3"/>
  <c r="J73" i="3"/>
  <c r="I73" i="3"/>
  <c r="H73" i="3"/>
  <c r="E73" i="3"/>
  <c r="CI72" i="3"/>
  <c r="CE72" i="3"/>
  <c r="CD72" i="3"/>
  <c r="CC72" i="3"/>
  <c r="BU72" i="3"/>
  <c r="BT72" i="3"/>
  <c r="BS72" i="3"/>
  <c r="BN72" i="3"/>
  <c r="BJ72" i="3"/>
  <c r="BI72" i="3"/>
  <c r="BH72" i="3"/>
  <c r="AZ72" i="3"/>
  <c r="AY72" i="3"/>
  <c r="AX72" i="3"/>
  <c r="AS72" i="3"/>
  <c r="AO72" i="3"/>
  <c r="AN72" i="3"/>
  <c r="AM72" i="3"/>
  <c r="AE72" i="3"/>
  <c r="AD72" i="3"/>
  <c r="AC72" i="3"/>
  <c r="X72" i="3"/>
  <c r="T72" i="3"/>
  <c r="S72" i="3"/>
  <c r="R72" i="3"/>
  <c r="J72" i="3"/>
  <c r="I72" i="3"/>
  <c r="H72" i="3"/>
  <c r="E72" i="3"/>
  <c r="CI71" i="3"/>
  <c r="CE71" i="3"/>
  <c r="CD71" i="3"/>
  <c r="CC71" i="3"/>
  <c r="BU71" i="3"/>
  <c r="BT71" i="3"/>
  <c r="BS71" i="3"/>
  <c r="BN71" i="3"/>
  <c r="BJ71" i="3"/>
  <c r="BI71" i="3"/>
  <c r="BH71" i="3"/>
  <c r="AZ71" i="3"/>
  <c r="AY71" i="3"/>
  <c r="AX71" i="3"/>
  <c r="AS71" i="3"/>
  <c r="AO71" i="3"/>
  <c r="AN71" i="3"/>
  <c r="AM71" i="3"/>
  <c r="AE71" i="3"/>
  <c r="AD71" i="3"/>
  <c r="AC71" i="3"/>
  <c r="X71" i="3"/>
  <c r="T71" i="3"/>
  <c r="S71" i="3"/>
  <c r="R71" i="3"/>
  <c r="J71" i="3"/>
  <c r="I71" i="3"/>
  <c r="H71" i="3"/>
  <c r="E71" i="3"/>
  <c r="CI70" i="3"/>
  <c r="CE70" i="3"/>
  <c r="CD70" i="3"/>
  <c r="CC70" i="3"/>
  <c r="BU70" i="3"/>
  <c r="BT70" i="3"/>
  <c r="BS70" i="3"/>
  <c r="BN70" i="3"/>
  <c r="BJ70" i="3"/>
  <c r="BI70" i="3"/>
  <c r="BH70" i="3"/>
  <c r="AZ70" i="3"/>
  <c r="AY70" i="3"/>
  <c r="AX70" i="3"/>
  <c r="AS70" i="3"/>
  <c r="AO70" i="3"/>
  <c r="AN70" i="3"/>
  <c r="AM70" i="3"/>
  <c r="AE70" i="3"/>
  <c r="AD70" i="3"/>
  <c r="AC70" i="3"/>
  <c r="X70" i="3"/>
  <c r="T70" i="3"/>
  <c r="S70" i="3"/>
  <c r="R70" i="3"/>
  <c r="J70" i="3"/>
  <c r="I70" i="3"/>
  <c r="H70" i="3"/>
  <c r="E70" i="3"/>
  <c r="CI69" i="3"/>
  <c r="CE69" i="3"/>
  <c r="CD69" i="3"/>
  <c r="CC69" i="3"/>
  <c r="BU69" i="3"/>
  <c r="BT69" i="3"/>
  <c r="BS69" i="3"/>
  <c r="BN69" i="3"/>
  <c r="BJ69" i="3"/>
  <c r="BI69" i="3"/>
  <c r="BH69" i="3"/>
  <c r="AZ69" i="3"/>
  <c r="AY69" i="3"/>
  <c r="AX69" i="3"/>
  <c r="AS69" i="3"/>
  <c r="AO69" i="3"/>
  <c r="AN69" i="3"/>
  <c r="AM69" i="3"/>
  <c r="AE69" i="3"/>
  <c r="AD69" i="3"/>
  <c r="AC69" i="3"/>
  <c r="X69" i="3"/>
  <c r="T69" i="3"/>
  <c r="S69" i="3"/>
  <c r="R69" i="3"/>
  <c r="J69" i="3"/>
  <c r="I69" i="3"/>
  <c r="H69" i="3"/>
  <c r="E69" i="3"/>
  <c r="CI68" i="3"/>
  <c r="CE68" i="3"/>
  <c r="CD68" i="3"/>
  <c r="CC68" i="3"/>
  <c r="BU68" i="3"/>
  <c r="BT68" i="3"/>
  <c r="BS68" i="3"/>
  <c r="BN68" i="3"/>
  <c r="BJ68" i="3"/>
  <c r="BI68" i="3"/>
  <c r="BH68" i="3"/>
  <c r="AZ68" i="3"/>
  <c r="AY68" i="3"/>
  <c r="AX68" i="3"/>
  <c r="AS68" i="3"/>
  <c r="AO68" i="3"/>
  <c r="AN68" i="3"/>
  <c r="AM68" i="3"/>
  <c r="AE68" i="3"/>
  <c r="AD68" i="3"/>
  <c r="AC68" i="3"/>
  <c r="X68" i="3"/>
  <c r="T68" i="3"/>
  <c r="S68" i="3"/>
  <c r="R68" i="3"/>
  <c r="J68" i="3"/>
  <c r="I68" i="3"/>
  <c r="H68" i="3"/>
  <c r="E68" i="3"/>
  <c r="CI67" i="3"/>
  <c r="CE67" i="3"/>
  <c r="CD67" i="3"/>
  <c r="CC67" i="3"/>
  <c r="BU67" i="3"/>
  <c r="BT67" i="3"/>
  <c r="BS67" i="3"/>
  <c r="BN67" i="3"/>
  <c r="BJ67" i="3"/>
  <c r="BI67" i="3"/>
  <c r="BH67" i="3"/>
  <c r="AZ67" i="3"/>
  <c r="AY67" i="3"/>
  <c r="AX67" i="3"/>
  <c r="AS67" i="3"/>
  <c r="AO67" i="3"/>
  <c r="AN67" i="3"/>
  <c r="AM67" i="3"/>
  <c r="AE67" i="3"/>
  <c r="AD67" i="3"/>
  <c r="AC67" i="3"/>
  <c r="X67" i="3"/>
  <c r="T67" i="3"/>
  <c r="S67" i="3"/>
  <c r="R67" i="3"/>
  <c r="J67" i="3"/>
  <c r="I67" i="3"/>
  <c r="H67" i="3"/>
  <c r="E67" i="3"/>
  <c r="CI66" i="3"/>
  <c r="CE66" i="3"/>
  <c r="CD66" i="3"/>
  <c r="CC66" i="3"/>
  <c r="BU66" i="3"/>
  <c r="BT66" i="3"/>
  <c r="BS66" i="3"/>
  <c r="BN66" i="3"/>
  <c r="BJ66" i="3"/>
  <c r="BI66" i="3"/>
  <c r="BH66" i="3"/>
  <c r="AZ66" i="3"/>
  <c r="AY66" i="3"/>
  <c r="AX66" i="3"/>
  <c r="AS66" i="3"/>
  <c r="AO66" i="3"/>
  <c r="AN66" i="3"/>
  <c r="AM66" i="3"/>
  <c r="AE66" i="3"/>
  <c r="AD66" i="3"/>
  <c r="AC66" i="3"/>
  <c r="X66" i="3"/>
  <c r="T66" i="3"/>
  <c r="S66" i="3"/>
  <c r="R66" i="3"/>
  <c r="J66" i="3"/>
  <c r="I66" i="3"/>
  <c r="H66" i="3"/>
  <c r="E66" i="3"/>
  <c r="CI65" i="3"/>
  <c r="CE65" i="3"/>
  <c r="CD65" i="3"/>
  <c r="CC65" i="3"/>
  <c r="BU65" i="3"/>
  <c r="BT65" i="3"/>
  <c r="BS65" i="3"/>
  <c r="BN65" i="3"/>
  <c r="BJ65" i="3"/>
  <c r="BI65" i="3"/>
  <c r="BH65" i="3"/>
  <c r="AZ65" i="3"/>
  <c r="AY65" i="3"/>
  <c r="AX65" i="3"/>
  <c r="AS65" i="3"/>
  <c r="AO65" i="3"/>
  <c r="AN65" i="3"/>
  <c r="AM65" i="3"/>
  <c r="AE65" i="3"/>
  <c r="AD65" i="3"/>
  <c r="AC65" i="3"/>
  <c r="X65" i="3"/>
  <c r="T65" i="3"/>
  <c r="S65" i="3"/>
  <c r="R65" i="3"/>
  <c r="J65" i="3"/>
  <c r="I65" i="3"/>
  <c r="H65" i="3"/>
  <c r="E65" i="3"/>
  <c r="CI64" i="3"/>
  <c r="CE64" i="3"/>
  <c r="CD64" i="3"/>
  <c r="CC64" i="3"/>
  <c r="BU64" i="3"/>
  <c r="BT64" i="3"/>
  <c r="BS64" i="3"/>
  <c r="BN64" i="3"/>
  <c r="BJ64" i="3"/>
  <c r="BI64" i="3"/>
  <c r="BH64" i="3"/>
  <c r="AZ64" i="3"/>
  <c r="AY64" i="3"/>
  <c r="AX64" i="3"/>
  <c r="AS64" i="3"/>
  <c r="AO64" i="3"/>
  <c r="AN64" i="3"/>
  <c r="AM64" i="3"/>
  <c r="AE64" i="3"/>
  <c r="AD64" i="3"/>
  <c r="AC64" i="3"/>
  <c r="X64" i="3"/>
  <c r="T64" i="3"/>
  <c r="S64" i="3"/>
  <c r="R64" i="3"/>
  <c r="J64" i="3"/>
  <c r="I64" i="3"/>
  <c r="H64" i="3"/>
  <c r="E64" i="3"/>
  <c r="CI63" i="3"/>
  <c r="CE63" i="3"/>
  <c r="CD63" i="3"/>
  <c r="CC63" i="3"/>
  <c r="BU63" i="3"/>
  <c r="BT63" i="3"/>
  <c r="BS63" i="3"/>
  <c r="BN63" i="3"/>
  <c r="BJ63" i="3"/>
  <c r="BI63" i="3"/>
  <c r="BH63" i="3"/>
  <c r="AZ63" i="3"/>
  <c r="AY63" i="3"/>
  <c r="AX63" i="3"/>
  <c r="AS63" i="3"/>
  <c r="AO63" i="3"/>
  <c r="AN63" i="3"/>
  <c r="AM63" i="3"/>
  <c r="AE63" i="3"/>
  <c r="AD63" i="3"/>
  <c r="AC63" i="3"/>
  <c r="X63" i="3"/>
  <c r="T63" i="3"/>
  <c r="S63" i="3"/>
  <c r="R63" i="3"/>
  <c r="J63" i="3"/>
  <c r="I63" i="3"/>
  <c r="H63" i="3"/>
  <c r="E63" i="3"/>
  <c r="CI62" i="3"/>
  <c r="CE62" i="3"/>
  <c r="CD62" i="3"/>
  <c r="CC62" i="3"/>
  <c r="BU62" i="3"/>
  <c r="BT62" i="3"/>
  <c r="BS62" i="3"/>
  <c r="BN62" i="3"/>
  <c r="BJ62" i="3"/>
  <c r="BI62" i="3"/>
  <c r="BH62" i="3"/>
  <c r="AZ62" i="3"/>
  <c r="AY62" i="3"/>
  <c r="AX62" i="3"/>
  <c r="AS62" i="3"/>
  <c r="AO62" i="3"/>
  <c r="AN62" i="3"/>
  <c r="AM62" i="3"/>
  <c r="AE62" i="3"/>
  <c r="AD62" i="3"/>
  <c r="AC62" i="3"/>
  <c r="X62" i="3"/>
  <c r="T62" i="3"/>
  <c r="S62" i="3"/>
  <c r="R62" i="3"/>
  <c r="J62" i="3"/>
  <c r="I62" i="3"/>
  <c r="H62" i="3"/>
  <c r="E62" i="3"/>
  <c r="CI61" i="3"/>
  <c r="CE61" i="3"/>
  <c r="CD61" i="3"/>
  <c r="CC61" i="3"/>
  <c r="BU61" i="3"/>
  <c r="BT61" i="3"/>
  <c r="BS61" i="3"/>
  <c r="BN61" i="3"/>
  <c r="BJ61" i="3"/>
  <c r="BI61" i="3"/>
  <c r="BH61" i="3"/>
  <c r="AZ61" i="3"/>
  <c r="AY61" i="3"/>
  <c r="AX61" i="3"/>
  <c r="AS61" i="3"/>
  <c r="AO61" i="3"/>
  <c r="AN61" i="3"/>
  <c r="AM61" i="3"/>
  <c r="AE61" i="3"/>
  <c r="AD61" i="3"/>
  <c r="AC61" i="3"/>
  <c r="X61" i="3"/>
  <c r="T61" i="3"/>
  <c r="S61" i="3"/>
  <c r="R61" i="3"/>
  <c r="J61" i="3"/>
  <c r="I61" i="3"/>
  <c r="H61" i="3"/>
  <c r="E61" i="3"/>
  <c r="CI60" i="3"/>
  <c r="CE60" i="3"/>
  <c r="CD60" i="3"/>
  <c r="CC60" i="3"/>
  <c r="BU60" i="3"/>
  <c r="BT60" i="3"/>
  <c r="BS60" i="3"/>
  <c r="BN60" i="3"/>
  <c r="BJ60" i="3"/>
  <c r="BI60" i="3"/>
  <c r="BH60" i="3"/>
  <c r="AZ60" i="3"/>
  <c r="AY60" i="3"/>
  <c r="AX60" i="3"/>
  <c r="AS60" i="3"/>
  <c r="AO60" i="3"/>
  <c r="AN60" i="3"/>
  <c r="AM60" i="3"/>
  <c r="AE60" i="3"/>
  <c r="AD60" i="3"/>
  <c r="AC60" i="3"/>
  <c r="X60" i="3"/>
  <c r="T60" i="3"/>
  <c r="S60" i="3"/>
  <c r="R60" i="3"/>
  <c r="J60" i="3"/>
  <c r="I60" i="3"/>
  <c r="H60" i="3"/>
  <c r="E60" i="3"/>
  <c r="CI59" i="3"/>
  <c r="CE59" i="3"/>
  <c r="CD59" i="3"/>
  <c r="CC59" i="3"/>
  <c r="BU59" i="3"/>
  <c r="BT59" i="3"/>
  <c r="BS59" i="3"/>
  <c r="BN59" i="3"/>
  <c r="BJ59" i="3"/>
  <c r="BI59" i="3"/>
  <c r="BH59" i="3"/>
  <c r="AZ59" i="3"/>
  <c r="AY59" i="3"/>
  <c r="AX59" i="3"/>
  <c r="AS59" i="3"/>
  <c r="AO59" i="3"/>
  <c r="AN59" i="3"/>
  <c r="AM59" i="3"/>
  <c r="AE59" i="3"/>
  <c r="AD59" i="3"/>
  <c r="AC59" i="3"/>
  <c r="X59" i="3"/>
  <c r="T59" i="3"/>
  <c r="S59" i="3"/>
  <c r="R59" i="3"/>
  <c r="J59" i="3"/>
  <c r="I59" i="3"/>
  <c r="H59" i="3"/>
  <c r="E59" i="3"/>
  <c r="CI58" i="3"/>
  <c r="CE58" i="3"/>
  <c r="CD58" i="3"/>
  <c r="CC58" i="3"/>
  <c r="BU58" i="3"/>
  <c r="BT58" i="3"/>
  <c r="BS58" i="3"/>
  <c r="BN58" i="3"/>
  <c r="BJ58" i="3"/>
  <c r="BI58" i="3"/>
  <c r="BH58" i="3"/>
  <c r="AZ58" i="3"/>
  <c r="AY58" i="3"/>
  <c r="AX58" i="3"/>
  <c r="AS58" i="3"/>
  <c r="AO58" i="3"/>
  <c r="AN58" i="3"/>
  <c r="AM58" i="3"/>
  <c r="AE58" i="3"/>
  <c r="AD58" i="3"/>
  <c r="AC58" i="3"/>
  <c r="X58" i="3"/>
  <c r="T58" i="3"/>
  <c r="S58" i="3"/>
  <c r="R58" i="3"/>
  <c r="J58" i="3"/>
  <c r="I58" i="3"/>
  <c r="H58" i="3"/>
  <c r="E58" i="3"/>
  <c r="CI57" i="3"/>
  <c r="CE57" i="3"/>
  <c r="CD57" i="3"/>
  <c r="CC57" i="3"/>
  <c r="BU57" i="3"/>
  <c r="BT57" i="3"/>
  <c r="BS57" i="3"/>
  <c r="BN57" i="3"/>
  <c r="BJ57" i="3"/>
  <c r="BI57" i="3"/>
  <c r="BH57" i="3"/>
  <c r="AZ57" i="3"/>
  <c r="AY57" i="3"/>
  <c r="AX57" i="3"/>
  <c r="AS57" i="3"/>
  <c r="AO57" i="3"/>
  <c r="AN57" i="3"/>
  <c r="AM57" i="3"/>
  <c r="AE57" i="3"/>
  <c r="AD57" i="3"/>
  <c r="AC57" i="3"/>
  <c r="X57" i="3"/>
  <c r="T57" i="3"/>
  <c r="S57" i="3"/>
  <c r="R57" i="3"/>
  <c r="J57" i="3"/>
  <c r="I57" i="3"/>
  <c r="H57" i="3"/>
  <c r="E57" i="3"/>
  <c r="CI56" i="3"/>
  <c r="CE56" i="3"/>
  <c r="CD56" i="3"/>
  <c r="CC56" i="3"/>
  <c r="BU56" i="3"/>
  <c r="BT56" i="3"/>
  <c r="BS56" i="3"/>
  <c r="BN56" i="3"/>
  <c r="BJ56" i="3"/>
  <c r="BI56" i="3"/>
  <c r="BH56" i="3"/>
  <c r="AZ56" i="3"/>
  <c r="AY56" i="3"/>
  <c r="AX56" i="3"/>
  <c r="AS56" i="3"/>
  <c r="AO56" i="3"/>
  <c r="AN56" i="3"/>
  <c r="AM56" i="3"/>
  <c r="AE56" i="3"/>
  <c r="AD56" i="3"/>
  <c r="AC56" i="3"/>
  <c r="X56" i="3"/>
  <c r="T56" i="3"/>
  <c r="S56" i="3"/>
  <c r="R56" i="3"/>
  <c r="J56" i="3"/>
  <c r="I56" i="3"/>
  <c r="H56" i="3"/>
  <c r="E56" i="3"/>
  <c r="CI55" i="3"/>
  <c r="CE55" i="3"/>
  <c r="CD55" i="3"/>
  <c r="CC55" i="3"/>
  <c r="BU55" i="3"/>
  <c r="BT55" i="3"/>
  <c r="BS55" i="3"/>
  <c r="BN55" i="3"/>
  <c r="BJ55" i="3"/>
  <c r="BI55" i="3"/>
  <c r="BH55" i="3"/>
  <c r="AZ55" i="3"/>
  <c r="AY55" i="3"/>
  <c r="AX55" i="3"/>
  <c r="AS55" i="3"/>
  <c r="AO55" i="3"/>
  <c r="AN55" i="3"/>
  <c r="AM55" i="3"/>
  <c r="AE55" i="3"/>
  <c r="AD55" i="3"/>
  <c r="AC55" i="3"/>
  <c r="X55" i="3"/>
  <c r="T55" i="3"/>
  <c r="S55" i="3"/>
  <c r="R55" i="3"/>
  <c r="J55" i="3"/>
  <c r="I55" i="3"/>
  <c r="H55" i="3"/>
  <c r="E55" i="3"/>
  <c r="CI54" i="3"/>
  <c r="CE54" i="3"/>
  <c r="CD54" i="3"/>
  <c r="CC54" i="3"/>
  <c r="BU54" i="3"/>
  <c r="BT54" i="3"/>
  <c r="BS54" i="3"/>
  <c r="BN54" i="3"/>
  <c r="BJ54" i="3"/>
  <c r="BI54" i="3"/>
  <c r="BH54" i="3"/>
  <c r="AZ54" i="3"/>
  <c r="AY54" i="3"/>
  <c r="AX54" i="3"/>
  <c r="AS54" i="3"/>
  <c r="AO54" i="3"/>
  <c r="AN54" i="3"/>
  <c r="AM54" i="3"/>
  <c r="AE54" i="3"/>
  <c r="AD54" i="3"/>
  <c r="AC54" i="3"/>
  <c r="X54" i="3"/>
  <c r="T54" i="3"/>
  <c r="S54" i="3"/>
  <c r="R54" i="3"/>
  <c r="J54" i="3"/>
  <c r="I54" i="3"/>
  <c r="H54" i="3"/>
  <c r="E54" i="3"/>
  <c r="CI53" i="3"/>
  <c r="CE53" i="3"/>
  <c r="CD53" i="3"/>
  <c r="CC53" i="3"/>
  <c r="BU53" i="3"/>
  <c r="BT53" i="3"/>
  <c r="BS53" i="3"/>
  <c r="BN53" i="3"/>
  <c r="BJ53" i="3"/>
  <c r="BI53" i="3"/>
  <c r="BH53" i="3"/>
  <c r="AZ53" i="3"/>
  <c r="AY53" i="3"/>
  <c r="AX53" i="3"/>
  <c r="AS53" i="3"/>
  <c r="AO53" i="3"/>
  <c r="AN53" i="3"/>
  <c r="AM53" i="3"/>
  <c r="AE53" i="3"/>
  <c r="AD53" i="3"/>
  <c r="AC53" i="3"/>
  <c r="X53" i="3"/>
  <c r="T53" i="3"/>
  <c r="S53" i="3"/>
  <c r="R53" i="3"/>
  <c r="J53" i="3"/>
  <c r="I53" i="3"/>
  <c r="H53" i="3"/>
  <c r="E53" i="3"/>
  <c r="CI52" i="3"/>
  <c r="CE52" i="3"/>
  <c r="CD52" i="3"/>
  <c r="CC52" i="3"/>
  <c r="BU52" i="3"/>
  <c r="BT52" i="3"/>
  <c r="BS52" i="3"/>
  <c r="BN52" i="3"/>
  <c r="BJ52" i="3"/>
  <c r="BI52" i="3"/>
  <c r="BH52" i="3"/>
  <c r="AZ52" i="3"/>
  <c r="AY52" i="3"/>
  <c r="AX52" i="3"/>
  <c r="AS52" i="3"/>
  <c r="AO52" i="3"/>
  <c r="AN52" i="3"/>
  <c r="AM52" i="3"/>
  <c r="AE52" i="3"/>
  <c r="AD52" i="3"/>
  <c r="AC52" i="3"/>
  <c r="X52" i="3"/>
  <c r="T52" i="3"/>
  <c r="S52" i="3"/>
  <c r="R52" i="3"/>
  <c r="J52" i="3"/>
  <c r="I52" i="3"/>
  <c r="H52" i="3"/>
  <c r="E52" i="3"/>
  <c r="CI51" i="3"/>
  <c r="CE51" i="3"/>
  <c r="CD51" i="3"/>
  <c r="CC51" i="3"/>
  <c r="BU51" i="3"/>
  <c r="BT51" i="3"/>
  <c r="BS51" i="3"/>
  <c r="BN51" i="3"/>
  <c r="BJ51" i="3"/>
  <c r="BI51" i="3"/>
  <c r="BH51" i="3"/>
  <c r="AZ51" i="3"/>
  <c r="AY51" i="3"/>
  <c r="AX51" i="3"/>
  <c r="AS51" i="3"/>
  <c r="AO51" i="3"/>
  <c r="AN51" i="3"/>
  <c r="AM51" i="3"/>
  <c r="AE51" i="3"/>
  <c r="AD51" i="3"/>
  <c r="AC51" i="3"/>
  <c r="X51" i="3"/>
  <c r="T51" i="3"/>
  <c r="S51" i="3"/>
  <c r="R51" i="3"/>
  <c r="J51" i="3"/>
  <c r="I51" i="3"/>
  <c r="H51" i="3"/>
  <c r="E51" i="3"/>
  <c r="CI50" i="3"/>
  <c r="CE50" i="3"/>
  <c r="CD50" i="3"/>
  <c r="CC50" i="3"/>
  <c r="BU50" i="3"/>
  <c r="BT50" i="3"/>
  <c r="BS50" i="3"/>
  <c r="BN50" i="3"/>
  <c r="BJ50" i="3"/>
  <c r="BI50" i="3"/>
  <c r="BH50" i="3"/>
  <c r="AZ50" i="3"/>
  <c r="AY50" i="3"/>
  <c r="AX50" i="3"/>
  <c r="AS50" i="3"/>
  <c r="AO50" i="3"/>
  <c r="AN50" i="3"/>
  <c r="AM50" i="3"/>
  <c r="AE50" i="3"/>
  <c r="AD50" i="3"/>
  <c r="AC50" i="3"/>
  <c r="X50" i="3"/>
  <c r="T50" i="3"/>
  <c r="S50" i="3"/>
  <c r="R50" i="3"/>
  <c r="J50" i="3"/>
  <c r="I50" i="3"/>
  <c r="H50" i="3"/>
  <c r="E50" i="3"/>
  <c r="CI49" i="3"/>
  <c r="CE49" i="3"/>
  <c r="CD49" i="3"/>
  <c r="CC49" i="3"/>
  <c r="BU49" i="3"/>
  <c r="BT49" i="3"/>
  <c r="BS49" i="3"/>
  <c r="BN49" i="3"/>
  <c r="BJ49" i="3"/>
  <c r="BI49" i="3"/>
  <c r="BH49" i="3"/>
  <c r="AZ49" i="3"/>
  <c r="AY49" i="3"/>
  <c r="AX49" i="3"/>
  <c r="AS49" i="3"/>
  <c r="AO49" i="3"/>
  <c r="AN49" i="3"/>
  <c r="AM49" i="3"/>
  <c r="AE49" i="3"/>
  <c r="AD49" i="3"/>
  <c r="AC49" i="3"/>
  <c r="X49" i="3"/>
  <c r="T49" i="3"/>
  <c r="S49" i="3"/>
  <c r="R49" i="3"/>
  <c r="J49" i="3"/>
  <c r="I49" i="3"/>
  <c r="H49" i="3"/>
  <c r="E49" i="3"/>
  <c r="CI48" i="3"/>
  <c r="CE48" i="3"/>
  <c r="CD48" i="3"/>
  <c r="CC48" i="3"/>
  <c r="BU48" i="3"/>
  <c r="BT48" i="3"/>
  <c r="BS48" i="3"/>
  <c r="BN48" i="3"/>
  <c r="BJ48" i="3"/>
  <c r="BI48" i="3"/>
  <c r="BH48" i="3"/>
  <c r="AZ48" i="3"/>
  <c r="AY48" i="3"/>
  <c r="AX48" i="3"/>
  <c r="AS48" i="3"/>
  <c r="AO48" i="3"/>
  <c r="AN48" i="3"/>
  <c r="AM48" i="3"/>
  <c r="AE48" i="3"/>
  <c r="AD48" i="3"/>
  <c r="AC48" i="3"/>
  <c r="X48" i="3"/>
  <c r="T48" i="3"/>
  <c r="S48" i="3"/>
  <c r="R48" i="3"/>
  <c r="J48" i="3"/>
  <c r="I48" i="3"/>
  <c r="H48" i="3"/>
  <c r="E48" i="3"/>
  <c r="CI47" i="3"/>
  <c r="CE47" i="3"/>
  <c r="CD47" i="3"/>
  <c r="CC47" i="3"/>
  <c r="BU47" i="3"/>
  <c r="BT47" i="3"/>
  <c r="BS47" i="3"/>
  <c r="BN47" i="3"/>
  <c r="BJ47" i="3"/>
  <c r="BI47" i="3"/>
  <c r="BH47" i="3"/>
  <c r="AZ47" i="3"/>
  <c r="AY47" i="3"/>
  <c r="AX47" i="3"/>
  <c r="AS47" i="3"/>
  <c r="AO47" i="3"/>
  <c r="AN47" i="3"/>
  <c r="AM47" i="3"/>
  <c r="AE47" i="3"/>
  <c r="AD47" i="3"/>
  <c r="AC47" i="3"/>
  <c r="X47" i="3"/>
  <c r="T47" i="3"/>
  <c r="S47" i="3"/>
  <c r="R47" i="3"/>
  <c r="J47" i="3"/>
  <c r="I47" i="3"/>
  <c r="H47" i="3"/>
  <c r="E47" i="3"/>
  <c r="CI46" i="3"/>
  <c r="CE46" i="3"/>
  <c r="CD46" i="3"/>
  <c r="CC46" i="3"/>
  <c r="BU46" i="3"/>
  <c r="BT46" i="3"/>
  <c r="BS46" i="3"/>
  <c r="BN46" i="3"/>
  <c r="BJ46" i="3"/>
  <c r="BI46" i="3"/>
  <c r="BH46" i="3"/>
  <c r="AZ46" i="3"/>
  <c r="AY46" i="3"/>
  <c r="AX46" i="3"/>
  <c r="AS46" i="3"/>
  <c r="AO46" i="3"/>
  <c r="AN46" i="3"/>
  <c r="AM46" i="3"/>
  <c r="AE46" i="3"/>
  <c r="AD46" i="3"/>
  <c r="AC46" i="3"/>
  <c r="X46" i="3"/>
  <c r="T46" i="3"/>
  <c r="S46" i="3"/>
  <c r="R46" i="3"/>
  <c r="J46" i="3"/>
  <c r="I46" i="3"/>
  <c r="H46" i="3"/>
  <c r="E46" i="3"/>
  <c r="CI45" i="3"/>
  <c r="CE45" i="3"/>
  <c r="CD45" i="3"/>
  <c r="CC45" i="3"/>
  <c r="BU45" i="3"/>
  <c r="BT45" i="3"/>
  <c r="BS45" i="3"/>
  <c r="BN45" i="3"/>
  <c r="BJ45" i="3"/>
  <c r="BI45" i="3"/>
  <c r="BH45" i="3"/>
  <c r="AZ45" i="3"/>
  <c r="AY45" i="3"/>
  <c r="AX45" i="3"/>
  <c r="AS45" i="3"/>
  <c r="AO45" i="3"/>
  <c r="AN45" i="3"/>
  <c r="AM45" i="3"/>
  <c r="AE45" i="3"/>
  <c r="AD45" i="3"/>
  <c r="AC45" i="3"/>
  <c r="X45" i="3"/>
  <c r="T45" i="3"/>
  <c r="S45" i="3"/>
  <c r="R45" i="3"/>
  <c r="J45" i="3"/>
  <c r="I45" i="3"/>
  <c r="H45" i="3"/>
  <c r="E45" i="3"/>
  <c r="CI44" i="3"/>
  <c r="CE44" i="3"/>
  <c r="CD44" i="3"/>
  <c r="CC44" i="3"/>
  <c r="BU44" i="3"/>
  <c r="BT44" i="3"/>
  <c r="BS44" i="3"/>
  <c r="BN44" i="3"/>
  <c r="BJ44" i="3"/>
  <c r="BI44" i="3"/>
  <c r="BH44" i="3"/>
  <c r="AZ44" i="3"/>
  <c r="AY44" i="3"/>
  <c r="AX44" i="3"/>
  <c r="AS44" i="3"/>
  <c r="AO44" i="3"/>
  <c r="AN44" i="3"/>
  <c r="AM44" i="3"/>
  <c r="AE44" i="3"/>
  <c r="AD44" i="3"/>
  <c r="AC44" i="3"/>
  <c r="X44" i="3"/>
  <c r="T44" i="3"/>
  <c r="S44" i="3"/>
  <c r="R44" i="3"/>
  <c r="J44" i="3"/>
  <c r="I44" i="3"/>
  <c r="H44" i="3"/>
  <c r="E44" i="3"/>
  <c r="CI43" i="3"/>
  <c r="CE43" i="3"/>
  <c r="CD43" i="3"/>
  <c r="CC43" i="3"/>
  <c r="BU43" i="3"/>
  <c r="BT43" i="3"/>
  <c r="BS43" i="3"/>
  <c r="BN43" i="3"/>
  <c r="BJ43" i="3"/>
  <c r="BI43" i="3"/>
  <c r="BH43" i="3"/>
  <c r="AZ43" i="3"/>
  <c r="AY43" i="3"/>
  <c r="AX43" i="3"/>
  <c r="AS43" i="3"/>
  <c r="AO43" i="3"/>
  <c r="AN43" i="3"/>
  <c r="AM43" i="3"/>
  <c r="AE43" i="3"/>
  <c r="AD43" i="3"/>
  <c r="AC43" i="3"/>
  <c r="X43" i="3"/>
  <c r="T43" i="3"/>
  <c r="S43" i="3"/>
  <c r="R43" i="3"/>
  <c r="J43" i="3"/>
  <c r="I43" i="3"/>
  <c r="H43" i="3"/>
  <c r="E43" i="3"/>
  <c r="CI42" i="3"/>
  <c r="CE42" i="3"/>
  <c r="CD42" i="3"/>
  <c r="CC42" i="3"/>
  <c r="BU42" i="3"/>
  <c r="BT42" i="3"/>
  <c r="BS42" i="3"/>
  <c r="BN42" i="3"/>
  <c r="BJ42" i="3"/>
  <c r="BI42" i="3"/>
  <c r="BH42" i="3"/>
  <c r="AZ42" i="3"/>
  <c r="AY42" i="3"/>
  <c r="AX42" i="3"/>
  <c r="AS42" i="3"/>
  <c r="AO42" i="3"/>
  <c r="AN42" i="3"/>
  <c r="AM42" i="3"/>
  <c r="AE42" i="3"/>
  <c r="AD42" i="3"/>
  <c r="AC42" i="3"/>
  <c r="X42" i="3"/>
  <c r="T42" i="3"/>
  <c r="S42" i="3"/>
  <c r="R42" i="3"/>
  <c r="J42" i="3"/>
  <c r="I42" i="3"/>
  <c r="H42" i="3"/>
  <c r="E42" i="3"/>
  <c r="CI41" i="3"/>
  <c r="CE41" i="3"/>
  <c r="CD41" i="3"/>
  <c r="CC41" i="3"/>
  <c r="BU41" i="3"/>
  <c r="BT41" i="3"/>
  <c r="BS41" i="3"/>
  <c r="BN41" i="3"/>
  <c r="BJ41" i="3"/>
  <c r="BI41" i="3"/>
  <c r="BH41" i="3"/>
  <c r="AZ41" i="3"/>
  <c r="AY41" i="3"/>
  <c r="AX41" i="3"/>
  <c r="AS41" i="3"/>
  <c r="AO41" i="3"/>
  <c r="AN41" i="3"/>
  <c r="AM41" i="3"/>
  <c r="AE41" i="3"/>
  <c r="AD41" i="3"/>
  <c r="AC41" i="3"/>
  <c r="X41" i="3"/>
  <c r="T41" i="3"/>
  <c r="S41" i="3"/>
  <c r="R41" i="3"/>
  <c r="J41" i="3"/>
  <c r="I41" i="3"/>
  <c r="H41" i="3"/>
  <c r="E41" i="3"/>
  <c r="CI40" i="3"/>
  <c r="CE40" i="3"/>
  <c r="CD40" i="3"/>
  <c r="CC40" i="3"/>
  <c r="BU40" i="3"/>
  <c r="BT40" i="3"/>
  <c r="BS40" i="3"/>
  <c r="BN40" i="3"/>
  <c r="BJ40" i="3"/>
  <c r="BI40" i="3"/>
  <c r="BH40" i="3"/>
  <c r="AZ40" i="3"/>
  <c r="AY40" i="3"/>
  <c r="AX40" i="3"/>
  <c r="AS40" i="3"/>
  <c r="AO40" i="3"/>
  <c r="AN40" i="3"/>
  <c r="AM40" i="3"/>
  <c r="AE40" i="3"/>
  <c r="AD40" i="3"/>
  <c r="AC40" i="3"/>
  <c r="X40" i="3"/>
  <c r="T40" i="3"/>
  <c r="S40" i="3"/>
  <c r="R40" i="3"/>
  <c r="J40" i="3"/>
  <c r="I40" i="3"/>
  <c r="H40" i="3"/>
  <c r="E40" i="3"/>
  <c r="CI39" i="3"/>
  <c r="CE39" i="3"/>
  <c r="CD39" i="3"/>
  <c r="CC39" i="3"/>
  <c r="BU39" i="3"/>
  <c r="BT39" i="3"/>
  <c r="BS39" i="3"/>
  <c r="BN39" i="3"/>
  <c r="BJ39" i="3"/>
  <c r="BI39" i="3"/>
  <c r="BH39" i="3"/>
  <c r="AZ39" i="3"/>
  <c r="AY39" i="3"/>
  <c r="AX39" i="3"/>
  <c r="AS39" i="3"/>
  <c r="AO39" i="3"/>
  <c r="AN39" i="3"/>
  <c r="AM39" i="3"/>
  <c r="AE39" i="3"/>
  <c r="AD39" i="3"/>
  <c r="AC39" i="3"/>
  <c r="X39" i="3"/>
  <c r="T39" i="3"/>
  <c r="S39" i="3"/>
  <c r="R39" i="3"/>
  <c r="J39" i="3"/>
  <c r="I39" i="3"/>
  <c r="H39" i="3"/>
  <c r="E39" i="3"/>
  <c r="CI38" i="3"/>
  <c r="CE38" i="3"/>
  <c r="CD38" i="3"/>
  <c r="CC38" i="3"/>
  <c r="BU38" i="3"/>
  <c r="BT38" i="3"/>
  <c r="BS38" i="3"/>
  <c r="BN38" i="3"/>
  <c r="BJ38" i="3"/>
  <c r="BI38" i="3"/>
  <c r="BH38" i="3"/>
  <c r="AZ38" i="3"/>
  <c r="AY38" i="3"/>
  <c r="AX38" i="3"/>
  <c r="AS38" i="3"/>
  <c r="AO38" i="3"/>
  <c r="AN38" i="3"/>
  <c r="AM38" i="3"/>
  <c r="AE38" i="3"/>
  <c r="AD38" i="3"/>
  <c r="AC38" i="3"/>
  <c r="X38" i="3"/>
  <c r="T38" i="3"/>
  <c r="S38" i="3"/>
  <c r="R38" i="3"/>
  <c r="J38" i="3"/>
  <c r="I38" i="3"/>
  <c r="H38" i="3"/>
  <c r="E38" i="3"/>
  <c r="CI37" i="3"/>
  <c r="CE37" i="3"/>
  <c r="CD37" i="3"/>
  <c r="CC37" i="3"/>
  <c r="BU37" i="3"/>
  <c r="BT37" i="3"/>
  <c r="BS37" i="3"/>
  <c r="BN37" i="3"/>
  <c r="BJ37" i="3"/>
  <c r="BI37" i="3"/>
  <c r="BH37" i="3"/>
  <c r="AZ37" i="3"/>
  <c r="AY37" i="3"/>
  <c r="AX37" i="3"/>
  <c r="AS37" i="3"/>
  <c r="AO37" i="3"/>
  <c r="AN37" i="3"/>
  <c r="AM37" i="3"/>
  <c r="AE37" i="3"/>
  <c r="AD37" i="3"/>
  <c r="AC37" i="3"/>
  <c r="X37" i="3"/>
  <c r="T37" i="3"/>
  <c r="S37" i="3"/>
  <c r="R37" i="3"/>
  <c r="J37" i="3"/>
  <c r="I37" i="3"/>
  <c r="H37" i="3"/>
  <c r="E37" i="3"/>
  <c r="CI36" i="3"/>
  <c r="CE36" i="3"/>
  <c r="CD36" i="3"/>
  <c r="CC36" i="3"/>
  <c r="BU36" i="3"/>
  <c r="BT36" i="3"/>
  <c r="BS36" i="3"/>
  <c r="BN36" i="3"/>
  <c r="BJ36" i="3"/>
  <c r="BI36" i="3"/>
  <c r="BH36" i="3"/>
  <c r="AZ36" i="3"/>
  <c r="AY36" i="3"/>
  <c r="AX36" i="3"/>
  <c r="AS36" i="3"/>
  <c r="AO36" i="3"/>
  <c r="AN36" i="3"/>
  <c r="AM36" i="3"/>
  <c r="AE36" i="3"/>
  <c r="AD36" i="3"/>
  <c r="AC36" i="3"/>
  <c r="X36" i="3"/>
  <c r="T36" i="3"/>
  <c r="S36" i="3"/>
  <c r="R36" i="3"/>
  <c r="J36" i="3"/>
  <c r="I36" i="3"/>
  <c r="H36" i="3"/>
  <c r="E36" i="3"/>
  <c r="CI35" i="3"/>
  <c r="CE35" i="3"/>
  <c r="CD35" i="3"/>
  <c r="CC35" i="3"/>
  <c r="BU35" i="3"/>
  <c r="BT35" i="3"/>
  <c r="BS35" i="3"/>
  <c r="BN35" i="3"/>
  <c r="BJ35" i="3"/>
  <c r="BI35" i="3"/>
  <c r="BH35" i="3"/>
  <c r="AZ35" i="3"/>
  <c r="AY35" i="3"/>
  <c r="AX35" i="3"/>
  <c r="AS35" i="3"/>
  <c r="AO35" i="3"/>
  <c r="AN35" i="3"/>
  <c r="AM35" i="3"/>
  <c r="AE35" i="3"/>
  <c r="AD35" i="3"/>
  <c r="AC35" i="3"/>
  <c r="X35" i="3"/>
  <c r="T35" i="3"/>
  <c r="S35" i="3"/>
  <c r="R35" i="3"/>
  <c r="J35" i="3"/>
  <c r="I35" i="3"/>
  <c r="H35" i="3"/>
  <c r="E35" i="3"/>
  <c r="CI34" i="3"/>
  <c r="CE34" i="3"/>
  <c r="CD34" i="3"/>
  <c r="CC34" i="3"/>
  <c r="BU34" i="3"/>
  <c r="BT34" i="3"/>
  <c r="BS34" i="3"/>
  <c r="BN34" i="3"/>
  <c r="BJ34" i="3"/>
  <c r="BI34" i="3"/>
  <c r="BH34" i="3"/>
  <c r="AZ34" i="3"/>
  <c r="AY34" i="3"/>
  <c r="AX34" i="3"/>
  <c r="AS34" i="3"/>
  <c r="AO34" i="3"/>
  <c r="AN34" i="3"/>
  <c r="AM34" i="3"/>
  <c r="AE34" i="3"/>
  <c r="AD34" i="3"/>
  <c r="AC34" i="3"/>
  <c r="X34" i="3"/>
  <c r="T34" i="3"/>
  <c r="S34" i="3"/>
  <c r="R34" i="3"/>
  <c r="J34" i="3"/>
  <c r="I34" i="3"/>
  <c r="H34" i="3"/>
  <c r="E34" i="3"/>
  <c r="CI33" i="3"/>
  <c r="CE33" i="3"/>
  <c r="CD33" i="3"/>
  <c r="CC33" i="3"/>
  <c r="BU33" i="3"/>
  <c r="BT33" i="3"/>
  <c r="BS33" i="3"/>
  <c r="BN33" i="3"/>
  <c r="BJ33" i="3"/>
  <c r="BI33" i="3"/>
  <c r="BH33" i="3"/>
  <c r="AZ33" i="3"/>
  <c r="AY33" i="3"/>
  <c r="AX33" i="3"/>
  <c r="AS33" i="3"/>
  <c r="AO33" i="3"/>
  <c r="AN33" i="3"/>
  <c r="AM33" i="3"/>
  <c r="AE33" i="3"/>
  <c r="AD33" i="3"/>
  <c r="AC33" i="3"/>
  <c r="X33" i="3"/>
  <c r="T33" i="3"/>
  <c r="S33" i="3"/>
  <c r="R33" i="3"/>
  <c r="J33" i="3"/>
  <c r="I33" i="3"/>
  <c r="H33" i="3"/>
  <c r="E33" i="3"/>
  <c r="CI32" i="3"/>
  <c r="CE32" i="3"/>
  <c r="CD32" i="3"/>
  <c r="CC32" i="3"/>
  <c r="BU32" i="3"/>
  <c r="BT32" i="3"/>
  <c r="BS32" i="3"/>
  <c r="BN32" i="3"/>
  <c r="BJ32" i="3"/>
  <c r="BI32" i="3"/>
  <c r="BH32" i="3"/>
  <c r="AZ32" i="3"/>
  <c r="AY32" i="3"/>
  <c r="AX32" i="3"/>
  <c r="AS32" i="3"/>
  <c r="AO32" i="3"/>
  <c r="AN32" i="3"/>
  <c r="AM32" i="3"/>
  <c r="AE32" i="3"/>
  <c r="AD32" i="3"/>
  <c r="AC32" i="3"/>
  <c r="X32" i="3"/>
  <c r="T32" i="3"/>
  <c r="S32" i="3"/>
  <c r="R32" i="3"/>
  <c r="J32" i="3"/>
  <c r="I32" i="3"/>
  <c r="H32" i="3"/>
  <c r="E32" i="3"/>
  <c r="CI31" i="3"/>
  <c r="CE31" i="3"/>
  <c r="CD31" i="3"/>
  <c r="CC31" i="3"/>
  <c r="BU31" i="3"/>
  <c r="BT31" i="3"/>
  <c r="BS31" i="3"/>
  <c r="BN31" i="3"/>
  <c r="BJ31" i="3"/>
  <c r="BI31" i="3"/>
  <c r="BH31" i="3"/>
  <c r="AZ31" i="3"/>
  <c r="AY31" i="3"/>
  <c r="AX31" i="3"/>
  <c r="AS31" i="3"/>
  <c r="AO31" i="3"/>
  <c r="AN31" i="3"/>
  <c r="AM31" i="3"/>
  <c r="AE31" i="3"/>
  <c r="AD31" i="3"/>
  <c r="AC31" i="3"/>
  <c r="X31" i="3"/>
  <c r="T31" i="3"/>
  <c r="S31" i="3"/>
  <c r="R31" i="3"/>
  <c r="J31" i="3"/>
  <c r="I31" i="3"/>
  <c r="H31" i="3"/>
  <c r="E31" i="3"/>
  <c r="CI30" i="3"/>
  <c r="CE30" i="3"/>
  <c r="CD30" i="3"/>
  <c r="CC30" i="3"/>
  <c r="BU30" i="3"/>
  <c r="BT30" i="3"/>
  <c r="BS30" i="3"/>
  <c r="BN30" i="3"/>
  <c r="BJ30" i="3"/>
  <c r="BI30" i="3"/>
  <c r="BH30" i="3"/>
  <c r="AZ30" i="3"/>
  <c r="AY30" i="3"/>
  <c r="AX30" i="3"/>
  <c r="AS30" i="3"/>
  <c r="AO30" i="3"/>
  <c r="AN30" i="3"/>
  <c r="AM30" i="3"/>
  <c r="AE30" i="3"/>
  <c r="AD30" i="3"/>
  <c r="AC30" i="3"/>
  <c r="X30" i="3"/>
  <c r="T30" i="3"/>
  <c r="S30" i="3"/>
  <c r="R30" i="3"/>
  <c r="J30" i="3"/>
  <c r="I30" i="3"/>
  <c r="H30" i="3"/>
  <c r="E30" i="3"/>
  <c r="CI29" i="3"/>
  <c r="CE29" i="3"/>
  <c r="CD29" i="3"/>
  <c r="CC29" i="3"/>
  <c r="BU29" i="3"/>
  <c r="BT29" i="3"/>
  <c r="BS29" i="3"/>
  <c r="BN29" i="3"/>
  <c r="BJ29" i="3"/>
  <c r="BI29" i="3"/>
  <c r="BH29" i="3"/>
  <c r="AZ29" i="3"/>
  <c r="AY29" i="3"/>
  <c r="AX29" i="3"/>
  <c r="AS29" i="3"/>
  <c r="AO29" i="3"/>
  <c r="AN29" i="3"/>
  <c r="AM29" i="3"/>
  <c r="AE29" i="3"/>
  <c r="AD29" i="3"/>
  <c r="AC29" i="3"/>
  <c r="X29" i="3"/>
  <c r="T29" i="3"/>
  <c r="S29" i="3"/>
  <c r="R29" i="3"/>
  <c r="J29" i="3"/>
  <c r="I29" i="3"/>
  <c r="H29" i="3"/>
  <c r="E29" i="3"/>
  <c r="CI28" i="3"/>
  <c r="CE28" i="3"/>
  <c r="CD28" i="3"/>
  <c r="CC28" i="3"/>
  <c r="BU28" i="3"/>
  <c r="BT28" i="3"/>
  <c r="BS28" i="3"/>
  <c r="BN28" i="3"/>
  <c r="BJ28" i="3"/>
  <c r="BI28" i="3"/>
  <c r="BH28" i="3"/>
  <c r="AZ28" i="3"/>
  <c r="AY28" i="3"/>
  <c r="AX28" i="3"/>
  <c r="AS28" i="3"/>
  <c r="AO28" i="3"/>
  <c r="AN28" i="3"/>
  <c r="AM28" i="3"/>
  <c r="AE28" i="3"/>
  <c r="AD28" i="3"/>
  <c r="AC28" i="3"/>
  <c r="X28" i="3"/>
  <c r="T28" i="3"/>
  <c r="S28" i="3"/>
  <c r="R28" i="3"/>
  <c r="J28" i="3"/>
  <c r="I28" i="3"/>
  <c r="H28" i="3"/>
  <c r="E28" i="3"/>
  <c r="CI27" i="3"/>
  <c r="CE27" i="3"/>
  <c r="CD27" i="3"/>
  <c r="CC27" i="3"/>
  <c r="BU27" i="3"/>
  <c r="BT27" i="3"/>
  <c r="BS27" i="3"/>
  <c r="BN27" i="3"/>
  <c r="BJ27" i="3"/>
  <c r="BI27" i="3"/>
  <c r="BH27" i="3"/>
  <c r="AZ27" i="3"/>
  <c r="AY27" i="3"/>
  <c r="AX27" i="3"/>
  <c r="AS27" i="3"/>
  <c r="AO27" i="3"/>
  <c r="AN27" i="3"/>
  <c r="AM27" i="3"/>
  <c r="AE27" i="3"/>
  <c r="AD27" i="3"/>
  <c r="AC27" i="3"/>
  <c r="X27" i="3"/>
  <c r="T27" i="3"/>
  <c r="S27" i="3"/>
  <c r="R27" i="3"/>
  <c r="J27" i="3"/>
  <c r="I27" i="3"/>
  <c r="H27" i="3"/>
  <c r="E27" i="3"/>
  <c r="CI26" i="3"/>
  <c r="CE26" i="3"/>
  <c r="CD26" i="3"/>
  <c r="CC26" i="3"/>
  <c r="BU26" i="3"/>
  <c r="BT26" i="3"/>
  <c r="BS26" i="3"/>
  <c r="BN26" i="3"/>
  <c r="BJ26" i="3"/>
  <c r="BI26" i="3"/>
  <c r="BH26" i="3"/>
  <c r="AZ26" i="3"/>
  <c r="AY26" i="3"/>
  <c r="AX26" i="3"/>
  <c r="AS26" i="3"/>
  <c r="AO26" i="3"/>
  <c r="AN26" i="3"/>
  <c r="AM26" i="3"/>
  <c r="AE26" i="3"/>
  <c r="AD26" i="3"/>
  <c r="AC26" i="3"/>
  <c r="X26" i="3"/>
  <c r="T26" i="3"/>
  <c r="S26" i="3"/>
  <c r="R26" i="3"/>
  <c r="J26" i="3"/>
  <c r="I26" i="3"/>
  <c r="H26" i="3"/>
  <c r="E26" i="3"/>
  <c r="CI25" i="3"/>
  <c r="CE25" i="3"/>
  <c r="CD25" i="3"/>
  <c r="CC25" i="3"/>
  <c r="BU25" i="3"/>
  <c r="BT25" i="3"/>
  <c r="BS25" i="3"/>
  <c r="BN25" i="3"/>
  <c r="BJ25" i="3"/>
  <c r="BI25" i="3"/>
  <c r="BH25" i="3"/>
  <c r="AZ25" i="3"/>
  <c r="AY25" i="3"/>
  <c r="AX25" i="3"/>
  <c r="AS25" i="3"/>
  <c r="AO25" i="3"/>
  <c r="AN25" i="3"/>
  <c r="AM25" i="3"/>
  <c r="AE25" i="3"/>
  <c r="AD25" i="3"/>
  <c r="AC25" i="3"/>
  <c r="X25" i="3"/>
  <c r="T25" i="3"/>
  <c r="S25" i="3"/>
  <c r="R25" i="3"/>
  <c r="J25" i="3"/>
  <c r="I25" i="3"/>
  <c r="H25" i="3"/>
  <c r="E25" i="3"/>
  <c r="CI24" i="3"/>
  <c r="CE24" i="3"/>
  <c r="CD24" i="3"/>
  <c r="CC24" i="3"/>
  <c r="BU24" i="3"/>
  <c r="BT24" i="3"/>
  <c r="BS24" i="3"/>
  <c r="BN24" i="3"/>
  <c r="BJ24" i="3"/>
  <c r="BI24" i="3"/>
  <c r="BH24" i="3"/>
  <c r="AZ24" i="3"/>
  <c r="AY24" i="3"/>
  <c r="AX24" i="3"/>
  <c r="AS24" i="3"/>
  <c r="AO24" i="3"/>
  <c r="AN24" i="3"/>
  <c r="AM24" i="3"/>
  <c r="AE24" i="3"/>
  <c r="AD24" i="3"/>
  <c r="AC24" i="3"/>
  <c r="X24" i="3"/>
  <c r="T24" i="3"/>
  <c r="S24" i="3"/>
  <c r="R24" i="3"/>
  <c r="J24" i="3"/>
  <c r="I24" i="3"/>
  <c r="H24" i="3"/>
  <c r="E24" i="3"/>
  <c r="CI23" i="3"/>
  <c r="CE23" i="3"/>
  <c r="CD23" i="3"/>
  <c r="CC23" i="3"/>
  <c r="BU23" i="3"/>
  <c r="BT23" i="3"/>
  <c r="BS23" i="3"/>
  <c r="BN23" i="3"/>
  <c r="BJ23" i="3"/>
  <c r="BI23" i="3"/>
  <c r="BH23" i="3"/>
  <c r="AZ23" i="3"/>
  <c r="AY23" i="3"/>
  <c r="AX23" i="3"/>
  <c r="AS23" i="3"/>
  <c r="AO23" i="3"/>
  <c r="AN23" i="3"/>
  <c r="AM23" i="3"/>
  <c r="AE23" i="3"/>
  <c r="AD23" i="3"/>
  <c r="AC23" i="3"/>
  <c r="X23" i="3"/>
  <c r="T23" i="3"/>
  <c r="S23" i="3"/>
  <c r="R23" i="3"/>
  <c r="J23" i="3"/>
  <c r="I23" i="3"/>
  <c r="H23" i="3"/>
  <c r="E23" i="3"/>
  <c r="CI22" i="3"/>
  <c r="CE22" i="3"/>
  <c r="CD22" i="3"/>
  <c r="CC22" i="3"/>
  <c r="BU22" i="3"/>
  <c r="BT22" i="3"/>
  <c r="BS22" i="3"/>
  <c r="BN22" i="3"/>
  <c r="BJ22" i="3"/>
  <c r="BI22" i="3"/>
  <c r="BH22" i="3"/>
  <c r="AZ22" i="3"/>
  <c r="AY22" i="3"/>
  <c r="AX22" i="3"/>
  <c r="AS22" i="3"/>
  <c r="AO22" i="3"/>
  <c r="AN22" i="3"/>
  <c r="AM22" i="3"/>
  <c r="AE22" i="3"/>
  <c r="AD22" i="3"/>
  <c r="AC22" i="3"/>
  <c r="X22" i="3"/>
  <c r="T22" i="3"/>
  <c r="S22" i="3"/>
  <c r="R22" i="3"/>
  <c r="J22" i="3"/>
  <c r="I22" i="3"/>
  <c r="H22" i="3"/>
  <c r="E22" i="3"/>
  <c r="CI21" i="3"/>
  <c r="CE21" i="3"/>
  <c r="CD21" i="3"/>
  <c r="CC21" i="3"/>
  <c r="BU21" i="3"/>
  <c r="BT21" i="3"/>
  <c r="BS21" i="3"/>
  <c r="BN21" i="3"/>
  <c r="BJ21" i="3"/>
  <c r="BI21" i="3"/>
  <c r="BH21" i="3"/>
  <c r="AZ21" i="3"/>
  <c r="AY21" i="3"/>
  <c r="AX21" i="3"/>
  <c r="AS21" i="3"/>
  <c r="AO21" i="3"/>
  <c r="AN21" i="3"/>
  <c r="AM21" i="3"/>
  <c r="AE21" i="3"/>
  <c r="AD21" i="3"/>
  <c r="AC21" i="3"/>
  <c r="X21" i="3"/>
  <c r="T21" i="3"/>
  <c r="S21" i="3"/>
  <c r="R21" i="3"/>
  <c r="J21" i="3"/>
  <c r="I21" i="3"/>
  <c r="H21" i="3"/>
  <c r="E21" i="3"/>
  <c r="CI20" i="3"/>
  <c r="CE20" i="3"/>
  <c r="CD20" i="3"/>
  <c r="CC20" i="3"/>
  <c r="BU20" i="3"/>
  <c r="BT20" i="3"/>
  <c r="BS20" i="3"/>
  <c r="BN20" i="3"/>
  <c r="BJ20" i="3"/>
  <c r="BI20" i="3"/>
  <c r="BH20" i="3"/>
  <c r="AZ20" i="3"/>
  <c r="AY20" i="3"/>
  <c r="AX20" i="3"/>
  <c r="AS20" i="3"/>
  <c r="AO20" i="3"/>
  <c r="AN20" i="3"/>
  <c r="AM20" i="3"/>
  <c r="AE20" i="3"/>
  <c r="AD20" i="3"/>
  <c r="AC20" i="3"/>
  <c r="X20" i="3"/>
  <c r="T20" i="3"/>
  <c r="S20" i="3"/>
  <c r="R20" i="3"/>
  <c r="J20" i="3"/>
  <c r="I20" i="3"/>
  <c r="H20" i="3"/>
  <c r="E20" i="3"/>
  <c r="CI19" i="3"/>
  <c r="CE19" i="3"/>
  <c r="CD19" i="3"/>
  <c r="CC19" i="3"/>
  <c r="BU19" i="3"/>
  <c r="BT19" i="3"/>
  <c r="BS19" i="3"/>
  <c r="BN19" i="3"/>
  <c r="BJ19" i="3"/>
  <c r="BI19" i="3"/>
  <c r="BH19" i="3"/>
  <c r="AZ19" i="3"/>
  <c r="AY19" i="3"/>
  <c r="AX19" i="3"/>
  <c r="AS19" i="3"/>
  <c r="AO19" i="3"/>
  <c r="AN19" i="3"/>
  <c r="AM19" i="3"/>
  <c r="AE19" i="3"/>
  <c r="AD19" i="3"/>
  <c r="AC19" i="3"/>
  <c r="X19" i="3"/>
  <c r="T19" i="3"/>
  <c r="S19" i="3"/>
  <c r="R19" i="3"/>
  <c r="J19" i="3"/>
  <c r="I19" i="3"/>
  <c r="H19" i="3"/>
  <c r="E19" i="3"/>
  <c r="CL6" i="3"/>
  <c r="CK6" i="3"/>
  <c r="CJ6" i="3"/>
  <c r="CH6" i="3"/>
  <c r="CG6" i="3"/>
  <c r="CF6" i="3"/>
  <c r="CE6" i="3"/>
  <c r="CD6" i="3"/>
  <c r="CC6" i="3"/>
  <c r="BY6" i="3"/>
  <c r="BX6" i="3"/>
  <c r="BW6" i="3"/>
  <c r="BU6" i="3"/>
  <c r="BT6" i="3"/>
  <c r="BS6" i="3"/>
  <c r="BQ6" i="3"/>
  <c r="BP6" i="3"/>
  <c r="BO6" i="3"/>
  <c r="BM6" i="3"/>
  <c r="BL6" i="3"/>
  <c r="BK6" i="3"/>
  <c r="BJ6" i="3"/>
  <c r="BI6" i="3"/>
  <c r="BH6" i="3"/>
  <c r="BD6" i="3"/>
  <c r="BC6" i="3"/>
  <c r="BB6" i="3"/>
  <c r="AZ6" i="3"/>
  <c r="AY6" i="3"/>
  <c r="AX6" i="3"/>
  <c r="AV6" i="3"/>
  <c r="AU6" i="3"/>
  <c r="AT6" i="3"/>
  <c r="AR6" i="3"/>
  <c r="AQ6" i="3"/>
  <c r="AP6" i="3"/>
  <c r="AO6" i="3"/>
  <c r="AN6" i="3"/>
  <c r="AM6" i="3"/>
  <c r="AI6" i="3"/>
  <c r="AH6" i="3"/>
  <c r="AG6" i="3"/>
  <c r="AE6" i="3"/>
  <c r="AD6" i="3"/>
  <c r="AC6" i="3"/>
  <c r="AA6" i="3"/>
  <c r="Z6" i="3"/>
  <c r="Y6" i="3"/>
  <c r="W6" i="3"/>
  <c r="V6" i="3"/>
  <c r="U6" i="3"/>
  <c r="T6" i="3"/>
  <c r="S6" i="3"/>
  <c r="R6" i="3"/>
  <c r="N6" i="3"/>
  <c r="M6" i="3"/>
  <c r="L6" i="3"/>
  <c r="J6" i="3"/>
  <c r="I6" i="3"/>
  <c r="H6" i="3"/>
  <c r="CM4" i="3"/>
  <c r="BV4" i="3"/>
  <c r="BR4" i="3"/>
  <c r="BA4" i="3"/>
  <c r="AW4" i="3"/>
  <c r="AF4" i="3"/>
  <c r="AB4" i="3"/>
  <c r="K4" i="3"/>
  <c r="E336" i="4"/>
  <c r="E324" i="4"/>
  <c r="E312" i="4"/>
  <c r="E300" i="4"/>
  <c r="E288" i="4"/>
  <c r="E276" i="4"/>
  <c r="E264" i="4"/>
  <c r="E252" i="4"/>
  <c r="E240" i="4"/>
  <c r="E228" i="4"/>
  <c r="E216" i="4"/>
  <c r="E204" i="4"/>
  <c r="E192" i="4"/>
  <c r="E180" i="4"/>
  <c r="E168" i="4"/>
  <c r="E156" i="4"/>
  <c r="E144" i="4"/>
  <c r="E132" i="4"/>
  <c r="E120" i="4"/>
  <c r="E108" i="4"/>
  <c r="E96" i="4"/>
  <c r="E84" i="4"/>
  <c r="E72" i="4"/>
  <c r="E60" i="4"/>
  <c r="E48" i="4"/>
  <c r="E36" i="4"/>
  <c r="E24" i="4"/>
  <c r="E12" i="4"/>
  <c r="Z10" i="4"/>
  <c r="X10" i="4"/>
  <c r="H10" i="4"/>
  <c r="BV342" i="44"/>
  <c r="BA342" i="44"/>
  <c r="AF342" i="44"/>
  <c r="K342" i="44"/>
  <c r="F342" i="44"/>
  <c r="AH342" i="44" s="1"/>
  <c r="BV341" i="44"/>
  <c r="BC341" i="44"/>
  <c r="BA341" i="44"/>
  <c r="AF341" i="44"/>
  <c r="K341" i="44"/>
  <c r="F341" i="44"/>
  <c r="BW341" i="44" s="1"/>
  <c r="BX340" i="44"/>
  <c r="BV340" i="44"/>
  <c r="BC340" i="44"/>
  <c r="BA340" i="44"/>
  <c r="AF340" i="44"/>
  <c r="L340" i="44"/>
  <c r="K340" i="44"/>
  <c r="F340" i="44"/>
  <c r="BD340" i="44" s="1"/>
  <c r="BX339" i="44"/>
  <c r="BV339" i="44"/>
  <c r="BD339" i="44"/>
  <c r="BC339" i="44"/>
  <c r="BA339" i="44"/>
  <c r="AG339" i="44"/>
  <c r="AF339" i="44"/>
  <c r="L339" i="44"/>
  <c r="K339" i="44"/>
  <c r="F339" i="44"/>
  <c r="BY339" i="44" s="1"/>
  <c r="BY338" i="44"/>
  <c r="BX338" i="44"/>
  <c r="BV338" i="44"/>
  <c r="BC338" i="44"/>
  <c r="BB338" i="44"/>
  <c r="BA338" i="44"/>
  <c r="AG338" i="44"/>
  <c r="AF338" i="44"/>
  <c r="N338" i="44"/>
  <c r="M338" i="44"/>
  <c r="L338" i="44"/>
  <c r="K338" i="44"/>
  <c r="F338" i="44"/>
  <c r="AH338" i="44" s="1"/>
  <c r="BW337" i="44"/>
  <c r="BV337" i="44"/>
  <c r="BA337" i="44"/>
  <c r="AI337" i="44"/>
  <c r="AF337" i="44"/>
  <c r="K337" i="44"/>
  <c r="F337" i="44"/>
  <c r="BC337" i="44" s="1"/>
  <c r="BX336" i="44"/>
  <c r="BW336" i="44"/>
  <c r="BV336" i="44"/>
  <c r="BD336" i="44"/>
  <c r="BC336" i="44"/>
  <c r="BB336" i="44"/>
  <c r="BA336" i="44"/>
  <c r="AI336" i="44"/>
  <c r="AG336" i="44"/>
  <c r="AF336" i="44"/>
  <c r="N336" i="44"/>
  <c r="L336" i="44"/>
  <c r="K336" i="44"/>
  <c r="F336" i="44"/>
  <c r="AH336" i="44" s="1"/>
  <c r="BY335" i="44"/>
  <c r="BX335" i="44"/>
  <c r="BW335" i="44"/>
  <c r="BV335" i="44"/>
  <c r="BD335" i="44"/>
  <c r="BC335" i="44"/>
  <c r="BB335" i="44"/>
  <c r="BA335" i="44"/>
  <c r="AI335" i="44"/>
  <c r="AG335" i="44"/>
  <c r="AF335" i="44"/>
  <c r="N335" i="44"/>
  <c r="M335" i="44"/>
  <c r="L335" i="44"/>
  <c r="K335" i="44"/>
  <c r="F335" i="44"/>
  <c r="AH335" i="44" s="1"/>
  <c r="BV334" i="44"/>
  <c r="BA334" i="44"/>
  <c r="AF334" i="44"/>
  <c r="M334" i="44"/>
  <c r="K334" i="44"/>
  <c r="F334" i="44"/>
  <c r="AH334" i="44" s="1"/>
  <c r="BV333" i="44"/>
  <c r="BC333" i="44"/>
  <c r="BA333" i="44"/>
  <c r="AF333" i="44"/>
  <c r="K333" i="44"/>
  <c r="F333" i="44"/>
  <c r="AH333" i="44" s="1"/>
  <c r="BV332" i="44"/>
  <c r="BC332" i="44"/>
  <c r="BA332" i="44"/>
  <c r="AI332" i="44"/>
  <c r="AH332" i="44"/>
  <c r="AF332" i="44"/>
  <c r="L332" i="44"/>
  <c r="K332" i="44"/>
  <c r="F332" i="44"/>
  <c r="BW332" i="44" s="1"/>
  <c r="BX331" i="44"/>
  <c r="BV331" i="44"/>
  <c r="BD331" i="44"/>
  <c r="BC331" i="44"/>
  <c r="BA331" i="44"/>
  <c r="AG331" i="44"/>
  <c r="AF331" i="44"/>
  <c r="K331" i="44"/>
  <c r="F331" i="44"/>
  <c r="BY331" i="44" s="1"/>
  <c r="BV330" i="44"/>
  <c r="K330" i="44"/>
  <c r="F330" i="44"/>
  <c r="BB330" i="44" s="1"/>
  <c r="BV329" i="44"/>
  <c r="BA329" i="44"/>
  <c r="K329" i="44"/>
  <c r="F329" i="44"/>
  <c r="BD329" i="44" s="1"/>
  <c r="BA328" i="44"/>
  <c r="K328" i="44"/>
  <c r="F328" i="44"/>
  <c r="BY328" i="44" s="1"/>
  <c r="BV327" i="44"/>
  <c r="AF327" i="44"/>
  <c r="K327" i="44"/>
  <c r="F327" i="44"/>
  <c r="AI327" i="44" s="1"/>
  <c r="BA326" i="44"/>
  <c r="AF326" i="44"/>
  <c r="F326" i="44"/>
  <c r="BV325" i="44"/>
  <c r="BA325" i="44"/>
  <c r="K325" i="44"/>
  <c r="F325" i="44"/>
  <c r="BA324" i="44"/>
  <c r="AF324" i="44"/>
  <c r="K324" i="44"/>
  <c r="F324" i="44"/>
  <c r="BY324" i="44" s="1"/>
  <c r="BV323" i="44"/>
  <c r="BA323" i="44"/>
  <c r="K323" i="44"/>
  <c r="F323" i="44"/>
  <c r="AI323" i="44" s="1"/>
  <c r="BV322" i="44"/>
  <c r="BA322" i="44"/>
  <c r="F322" i="44"/>
  <c r="AG322" i="44" s="1"/>
  <c r="BV321" i="44"/>
  <c r="BA321" i="44"/>
  <c r="K321" i="44"/>
  <c r="F321" i="44"/>
  <c r="BV320" i="44"/>
  <c r="BA320" i="44"/>
  <c r="F320" i="44"/>
  <c r="BX320" i="44" s="1"/>
  <c r="BV319" i="44"/>
  <c r="BA319" i="44"/>
  <c r="AF319" i="44"/>
  <c r="K319" i="44"/>
  <c r="F319" i="44"/>
  <c r="BA318" i="44"/>
  <c r="K318" i="44"/>
  <c r="F318" i="44"/>
  <c r="BV317" i="44"/>
  <c r="BA317" i="44"/>
  <c r="F317" i="44"/>
  <c r="BY317" i="44" s="1"/>
  <c r="BA316" i="44"/>
  <c r="AF316" i="44"/>
  <c r="K316" i="44"/>
  <c r="F316" i="44"/>
  <c r="AI316" i="44" s="1"/>
  <c r="BA315" i="44"/>
  <c r="K315" i="44"/>
  <c r="F315" i="44"/>
  <c r="BV314" i="44"/>
  <c r="BA314" i="44"/>
  <c r="K314" i="44"/>
  <c r="F314" i="44"/>
  <c r="M314" i="44" s="1"/>
  <c r="BA313" i="44"/>
  <c r="AF313" i="44"/>
  <c r="K313" i="44"/>
  <c r="F313" i="44"/>
  <c r="AH313" i="44" s="1"/>
  <c r="BA312" i="44"/>
  <c r="AF312" i="44"/>
  <c r="K312" i="44"/>
  <c r="F312" i="44"/>
  <c r="BW312" i="44" s="1"/>
  <c r="BV311" i="44"/>
  <c r="AF311" i="44"/>
  <c r="K311" i="44"/>
  <c r="F311" i="44"/>
  <c r="BW311" i="44" s="1"/>
  <c r="BV310" i="44"/>
  <c r="BA310" i="44"/>
  <c r="AF310" i="44"/>
  <c r="F310" i="44"/>
  <c r="BY310" i="44" s="1"/>
  <c r="BV309" i="44"/>
  <c r="BA309" i="44"/>
  <c r="AF309" i="44"/>
  <c r="K309" i="44"/>
  <c r="F309" i="44"/>
  <c r="BY309" i="44" s="1"/>
  <c r="BV308" i="44"/>
  <c r="BA308" i="44"/>
  <c r="AF308" i="44"/>
  <c r="K308" i="44"/>
  <c r="F308" i="44"/>
  <c r="BV307" i="44"/>
  <c r="BA307" i="44"/>
  <c r="AF307" i="44"/>
  <c r="K307" i="44"/>
  <c r="F307" i="44"/>
  <c r="BB307" i="44" s="1"/>
  <c r="BV306" i="44"/>
  <c r="BA306" i="44"/>
  <c r="AF306" i="44"/>
  <c r="K306" i="44"/>
  <c r="F306" i="44"/>
  <c r="AH306" i="44" s="1"/>
  <c r="BA305" i="44"/>
  <c r="K305" i="44"/>
  <c r="F305" i="44"/>
  <c r="BW305" i="44" s="1"/>
  <c r="K304" i="44"/>
  <c r="F304" i="44"/>
  <c r="BC304" i="44" s="1"/>
  <c r="BV303" i="44"/>
  <c r="BA303" i="44"/>
  <c r="AF303" i="44"/>
  <c r="F303" i="44"/>
  <c r="BC303" i="44" s="1"/>
  <c r="BA302" i="44"/>
  <c r="AF302" i="44"/>
  <c r="K302" i="44"/>
  <c r="F302" i="44"/>
  <c r="BY302" i="44" s="1"/>
  <c r="BV301" i="44"/>
  <c r="BA301" i="44"/>
  <c r="K301" i="44"/>
  <c r="F301" i="44"/>
  <c r="M301" i="44" s="1"/>
  <c r="K300" i="44"/>
  <c r="F300" i="44"/>
  <c r="BW300" i="44" s="1"/>
  <c r="BV299" i="44"/>
  <c r="BA299" i="44"/>
  <c r="K299" i="44"/>
  <c r="F299" i="44"/>
  <c r="N299" i="44" s="1"/>
  <c r="BV298" i="44"/>
  <c r="BA298" i="44"/>
  <c r="AF298" i="44"/>
  <c r="K298" i="44"/>
  <c r="F298" i="44"/>
  <c r="AH298" i="44" s="1"/>
  <c r="BV297" i="44"/>
  <c r="BA297" i="44"/>
  <c r="AF297" i="44"/>
  <c r="K297" i="44"/>
  <c r="F297" i="44"/>
  <c r="BB297" i="44" s="1"/>
  <c r="AF296" i="44"/>
  <c r="K296" i="44"/>
  <c r="F296" i="44"/>
  <c r="N296" i="44" s="1"/>
  <c r="BV295" i="44"/>
  <c r="BA295" i="44"/>
  <c r="K295" i="44"/>
  <c r="F295" i="44"/>
  <c r="AG295" i="44" s="1"/>
  <c r="BA294" i="44"/>
  <c r="K294" i="44"/>
  <c r="F294" i="44"/>
  <c r="N294" i="44" s="1"/>
  <c r="AF293" i="44"/>
  <c r="K293" i="44"/>
  <c r="F293" i="44"/>
  <c r="L293" i="44" s="1"/>
  <c r="BV292" i="44"/>
  <c r="BA292" i="44"/>
  <c r="K292" i="44"/>
  <c r="F292" i="44"/>
  <c r="M292" i="44" s="1"/>
  <c r="BV291" i="44"/>
  <c r="BA291" i="44"/>
  <c r="AF291" i="44"/>
  <c r="K291" i="44"/>
  <c r="F291" i="44"/>
  <c r="BW291" i="44" s="1"/>
  <c r="BA290" i="44"/>
  <c r="AF290" i="44"/>
  <c r="K290" i="44"/>
  <c r="F290" i="44"/>
  <c r="BV289" i="44"/>
  <c r="BA289" i="44"/>
  <c r="AF289" i="44"/>
  <c r="K289" i="44"/>
  <c r="F289" i="44"/>
  <c r="AH289" i="44" s="1"/>
  <c r="BV288" i="44"/>
  <c r="BA288" i="44"/>
  <c r="AF288" i="44"/>
  <c r="K288" i="44"/>
  <c r="F288" i="44"/>
  <c r="BV287" i="44"/>
  <c r="BA287" i="44"/>
  <c r="AF287" i="44"/>
  <c r="K287" i="44"/>
  <c r="F287" i="44"/>
  <c r="BD287" i="44" s="1"/>
  <c r="BV286" i="44"/>
  <c r="BA286" i="44"/>
  <c r="AF286" i="44"/>
  <c r="K286" i="44"/>
  <c r="F286" i="44"/>
  <c r="BV285" i="44"/>
  <c r="AF285" i="44"/>
  <c r="K285" i="44"/>
  <c r="F285" i="44"/>
  <c r="AH285" i="44" s="1"/>
  <c r="BV284" i="44"/>
  <c r="BA284" i="44"/>
  <c r="AF284" i="44"/>
  <c r="F284" i="44"/>
  <c r="BC284" i="44" s="1"/>
  <c r="BV283" i="44"/>
  <c r="BA283" i="44"/>
  <c r="AF283" i="44"/>
  <c r="K283" i="44"/>
  <c r="F283" i="44"/>
  <c r="BB283" i="44" s="1"/>
  <c r="BV282" i="44"/>
  <c r="BA282" i="44"/>
  <c r="K282" i="44"/>
  <c r="F282" i="44"/>
  <c r="BC282" i="44" s="1"/>
  <c r="BV281" i="44"/>
  <c r="BA281" i="44"/>
  <c r="AF281" i="44"/>
  <c r="K281" i="44"/>
  <c r="F281" i="44"/>
  <c r="AH281" i="44" s="1"/>
  <c r="BV280" i="44"/>
  <c r="BA280" i="44"/>
  <c r="K280" i="44"/>
  <c r="F280" i="44"/>
  <c r="BB280" i="44" s="1"/>
  <c r="BV279" i="44"/>
  <c r="BA279" i="44"/>
  <c r="AF279" i="44"/>
  <c r="K279" i="44"/>
  <c r="F279" i="44"/>
  <c r="BC279" i="44" s="1"/>
  <c r="BV278" i="44"/>
  <c r="BA278" i="44"/>
  <c r="K278" i="44"/>
  <c r="F278" i="44"/>
  <c r="BA277" i="44"/>
  <c r="AF277" i="44"/>
  <c r="K277" i="44"/>
  <c r="F277" i="44"/>
  <c r="AH277" i="44" s="1"/>
  <c r="BV276" i="44"/>
  <c r="BA276" i="44"/>
  <c r="K276" i="44"/>
  <c r="F276" i="44"/>
  <c r="BA275" i="44"/>
  <c r="AF275" i="44"/>
  <c r="K275" i="44"/>
  <c r="F275" i="44"/>
  <c r="L275" i="44" s="1"/>
  <c r="BV274" i="44"/>
  <c r="BA274" i="44"/>
  <c r="AF274" i="44"/>
  <c r="K274" i="44"/>
  <c r="F274" i="44"/>
  <c r="BC274" i="44" s="1"/>
  <c r="BV273" i="44"/>
  <c r="BA273" i="44"/>
  <c r="AF273" i="44"/>
  <c r="K273" i="44"/>
  <c r="F273" i="44"/>
  <c r="BW273" i="44" s="1"/>
  <c r="BV272" i="44"/>
  <c r="BA272" i="44"/>
  <c r="AF272" i="44"/>
  <c r="K272" i="44"/>
  <c r="F272" i="44"/>
  <c r="AG272" i="44" s="1"/>
  <c r="BV271" i="44"/>
  <c r="BA271" i="44"/>
  <c r="AF271" i="44"/>
  <c r="K271" i="44"/>
  <c r="F271" i="44"/>
  <c r="BV270" i="44"/>
  <c r="BA270" i="44"/>
  <c r="AF270" i="44"/>
  <c r="F270" i="44"/>
  <c r="BB270" i="44" s="1"/>
  <c r="BV269" i="44"/>
  <c r="BA269" i="44"/>
  <c r="AF269" i="44"/>
  <c r="K269" i="44"/>
  <c r="F269" i="44"/>
  <c r="BB269" i="44" s="1"/>
  <c r="BV268" i="44"/>
  <c r="BA268" i="44"/>
  <c r="AF268" i="44"/>
  <c r="K268" i="44"/>
  <c r="F268" i="44"/>
  <c r="BB268" i="44" s="1"/>
  <c r="BV267" i="44"/>
  <c r="AF267" i="44"/>
  <c r="K267" i="44"/>
  <c r="F267" i="44"/>
  <c r="BB267" i="44" s="1"/>
  <c r="BV266" i="44"/>
  <c r="AF266" i="44"/>
  <c r="K266" i="44"/>
  <c r="F266" i="44"/>
  <c r="BX266" i="44" s="1"/>
  <c r="BV265" i="44"/>
  <c r="BA265" i="44"/>
  <c r="AF265" i="44"/>
  <c r="K265" i="44"/>
  <c r="F265" i="44"/>
  <c r="N265" i="44" s="1"/>
  <c r="BV264" i="44"/>
  <c r="BA264" i="44"/>
  <c r="AF264" i="44"/>
  <c r="K264" i="44"/>
  <c r="F264" i="44"/>
  <c r="AH264" i="44" s="1"/>
  <c r="BV263" i="44"/>
  <c r="BA263" i="44"/>
  <c r="AF263" i="44"/>
  <c r="K263" i="44"/>
  <c r="F263" i="44"/>
  <c r="AH263" i="44" s="1"/>
  <c r="BV262" i="44"/>
  <c r="BA262" i="44"/>
  <c r="AF262" i="44"/>
  <c r="K262" i="44"/>
  <c r="F262" i="44"/>
  <c r="BD262" i="44" s="1"/>
  <c r="BV261" i="44"/>
  <c r="BA261" i="44"/>
  <c r="AF261" i="44"/>
  <c r="K261" i="44"/>
  <c r="F261" i="44"/>
  <c r="BB261" i="44" s="1"/>
  <c r="BV260" i="44"/>
  <c r="BA260" i="44"/>
  <c r="AF260" i="44"/>
  <c r="K260" i="44"/>
  <c r="F260" i="44"/>
  <c r="AH260" i="44" s="1"/>
  <c r="BV259" i="44"/>
  <c r="BA259" i="44"/>
  <c r="AF259" i="44"/>
  <c r="K259" i="44"/>
  <c r="F259" i="44"/>
  <c r="AH259" i="44" s="1"/>
  <c r="BV258" i="44"/>
  <c r="BA258" i="44"/>
  <c r="AF258" i="44"/>
  <c r="K258" i="44"/>
  <c r="F258" i="44"/>
  <c r="BC258" i="44" s="1"/>
  <c r="BV257" i="44"/>
  <c r="BA257" i="44"/>
  <c r="AF257" i="44"/>
  <c r="K257" i="44"/>
  <c r="F257" i="44"/>
  <c r="BC257" i="44" s="1"/>
  <c r="BV256" i="44"/>
  <c r="BA256" i="44"/>
  <c r="AF256" i="44"/>
  <c r="K256" i="44"/>
  <c r="F256" i="44"/>
  <c r="BW256" i="44" s="1"/>
  <c r="BV255" i="44"/>
  <c r="BA255" i="44"/>
  <c r="AF255" i="44"/>
  <c r="K255" i="44"/>
  <c r="F255" i="44"/>
  <c r="BW255" i="44" s="1"/>
  <c r="BV254" i="44"/>
  <c r="BA254" i="44"/>
  <c r="AF254" i="44"/>
  <c r="K254" i="44"/>
  <c r="F254" i="44"/>
  <c r="BC254" i="44" s="1"/>
  <c r="BV253" i="44"/>
  <c r="BA253" i="44"/>
  <c r="AF253" i="44"/>
  <c r="K253" i="44"/>
  <c r="F253" i="44"/>
  <c r="BC253" i="44" s="1"/>
  <c r="BV252" i="44"/>
  <c r="BA252" i="44"/>
  <c r="AF252" i="44"/>
  <c r="K252" i="44"/>
  <c r="F252" i="44"/>
  <c r="BW252" i="44" s="1"/>
  <c r="BV251" i="44"/>
  <c r="BA251" i="44"/>
  <c r="AF251" i="44"/>
  <c r="K251" i="44"/>
  <c r="F251" i="44"/>
  <c r="BW251" i="44" s="1"/>
  <c r="BV250" i="44"/>
  <c r="BA250" i="44"/>
  <c r="AF250" i="44"/>
  <c r="K250" i="44"/>
  <c r="F250" i="44"/>
  <c r="BC250" i="44" s="1"/>
  <c r="BV249" i="44"/>
  <c r="BA249" i="44"/>
  <c r="AF249" i="44"/>
  <c r="K249" i="44"/>
  <c r="F249" i="44"/>
  <c r="BC249" i="44" s="1"/>
  <c r="BV248" i="44"/>
  <c r="BA248" i="44"/>
  <c r="AF248" i="44"/>
  <c r="K248" i="44"/>
  <c r="F248" i="44"/>
  <c r="BW248" i="44" s="1"/>
  <c r="BV247" i="44"/>
  <c r="BA247" i="44"/>
  <c r="AF247" i="44"/>
  <c r="K247" i="44"/>
  <c r="F247" i="44"/>
  <c r="BW247" i="44" s="1"/>
  <c r="BY246" i="44"/>
  <c r="BV246" i="44"/>
  <c r="AF246" i="44"/>
  <c r="F246" i="44"/>
  <c r="AH246" i="44" s="1"/>
  <c r="BV245" i="44"/>
  <c r="AF245" i="44"/>
  <c r="K245" i="44"/>
  <c r="F245" i="44"/>
  <c r="AI245" i="44" s="1"/>
  <c r="BA244" i="44"/>
  <c r="AF244" i="44"/>
  <c r="K244" i="44"/>
  <c r="F244" i="44"/>
  <c r="BV243" i="44"/>
  <c r="BA243" i="44"/>
  <c r="AF243" i="44"/>
  <c r="F243" i="44"/>
  <c r="AG243" i="44" s="1"/>
  <c r="BV242" i="44"/>
  <c r="BA242" i="44"/>
  <c r="AF242" i="44"/>
  <c r="K242" i="44"/>
  <c r="F242" i="44"/>
  <c r="BV241" i="44"/>
  <c r="BA241" i="44"/>
  <c r="AF241" i="44"/>
  <c r="K241" i="44"/>
  <c r="F241" i="44"/>
  <c r="BV240" i="44"/>
  <c r="BA240" i="44"/>
  <c r="AF240" i="44"/>
  <c r="K240" i="44"/>
  <c r="F240" i="44"/>
  <c r="BV239" i="44"/>
  <c r="BA239" i="44"/>
  <c r="AF239" i="44"/>
  <c r="F239" i="44"/>
  <c r="AG239" i="44" s="1"/>
  <c r="BV238" i="44"/>
  <c r="BA238" i="44"/>
  <c r="AF238" i="44"/>
  <c r="K238" i="44"/>
  <c r="F238" i="44"/>
  <c r="BV237" i="44"/>
  <c r="BA237" i="44"/>
  <c r="AF237" i="44"/>
  <c r="K237" i="44"/>
  <c r="F237" i="44"/>
  <c r="BV236" i="44"/>
  <c r="BA236" i="44"/>
  <c r="AF236" i="44"/>
  <c r="K236" i="44"/>
  <c r="F236" i="44"/>
  <c r="BV235" i="44"/>
  <c r="BA235" i="44"/>
  <c r="AF235" i="44"/>
  <c r="F235" i="44"/>
  <c r="AG235" i="44" s="1"/>
  <c r="BV234" i="44"/>
  <c r="BA234" i="44"/>
  <c r="AF234" i="44"/>
  <c r="K234" i="44"/>
  <c r="F234" i="44"/>
  <c r="AG234" i="44" s="1"/>
  <c r="BA233" i="44"/>
  <c r="AF233" i="44"/>
  <c r="F233" i="44"/>
  <c r="BC233" i="44" s="1"/>
  <c r="BV232" i="44"/>
  <c r="BA232" i="44"/>
  <c r="K232" i="44"/>
  <c r="F232" i="44"/>
  <c r="AI232" i="44" s="1"/>
  <c r="BV231" i="44"/>
  <c r="BA231" i="44"/>
  <c r="AF231" i="44"/>
  <c r="K231" i="44"/>
  <c r="F231" i="44"/>
  <c r="BW231" i="44" s="1"/>
  <c r="BV230" i="44"/>
  <c r="BA230" i="44"/>
  <c r="K230" i="44"/>
  <c r="F230" i="44"/>
  <c r="AI230" i="44" s="1"/>
  <c r="BA229" i="44"/>
  <c r="AF229" i="44"/>
  <c r="K229" i="44"/>
  <c r="F229" i="44"/>
  <c r="BC229" i="44" s="1"/>
  <c r="BV228" i="44"/>
  <c r="BA228" i="44"/>
  <c r="K228" i="44"/>
  <c r="F228" i="44"/>
  <c r="AI228" i="44" s="1"/>
  <c r="BA227" i="44"/>
  <c r="AF227" i="44"/>
  <c r="K227" i="44"/>
  <c r="F227" i="44"/>
  <c r="BW227" i="44" s="1"/>
  <c r="BV226" i="44"/>
  <c r="BA226" i="44"/>
  <c r="K226" i="44"/>
  <c r="F226" i="44"/>
  <c r="AI226" i="44" s="1"/>
  <c r="BA225" i="44"/>
  <c r="AF225" i="44"/>
  <c r="K225" i="44"/>
  <c r="F225" i="44"/>
  <c r="BC225" i="44" s="1"/>
  <c r="BV224" i="44"/>
  <c r="BA224" i="44"/>
  <c r="K224" i="44"/>
  <c r="F224" i="44"/>
  <c r="AI224" i="44" s="1"/>
  <c r="BA223" i="44"/>
  <c r="AF223" i="44"/>
  <c r="F223" i="44"/>
  <c r="BB223" i="44" s="1"/>
  <c r="BV222" i="44"/>
  <c r="BA222" i="44"/>
  <c r="AF222" i="44"/>
  <c r="K222" i="44"/>
  <c r="F222" i="44"/>
  <c r="BY222" i="44" s="1"/>
  <c r="BV221" i="44"/>
  <c r="BA221" i="44"/>
  <c r="AF221" i="44"/>
  <c r="K221" i="44"/>
  <c r="F221" i="44"/>
  <c r="BV220" i="44"/>
  <c r="BA220" i="44"/>
  <c r="AF220" i="44"/>
  <c r="K220" i="44"/>
  <c r="F220" i="44"/>
  <c r="AG220" i="44" s="1"/>
  <c r="BV219" i="44"/>
  <c r="BA219" i="44"/>
  <c r="AF219" i="44"/>
  <c r="K219" i="44"/>
  <c r="F219" i="44"/>
  <c r="BV218" i="44"/>
  <c r="BA218" i="44"/>
  <c r="AF218" i="44"/>
  <c r="K218" i="44"/>
  <c r="F218" i="44"/>
  <c r="BY218" i="44" s="1"/>
  <c r="BV217" i="44"/>
  <c r="BA217" i="44"/>
  <c r="AF217" i="44"/>
  <c r="K217" i="44"/>
  <c r="F217" i="44"/>
  <c r="BV216" i="44"/>
  <c r="BA216" i="44"/>
  <c r="AF216" i="44"/>
  <c r="K216" i="44"/>
  <c r="F216" i="44"/>
  <c r="AG216" i="44" s="1"/>
  <c r="BV215" i="44"/>
  <c r="BA215" i="44"/>
  <c r="AF215" i="44"/>
  <c r="K215" i="44"/>
  <c r="F215" i="44"/>
  <c r="BV214" i="44"/>
  <c r="BA214" i="44"/>
  <c r="AF214" i="44"/>
  <c r="K214" i="44"/>
  <c r="F214" i="44"/>
  <c r="BV213" i="44"/>
  <c r="BA213" i="44"/>
  <c r="AF213" i="44"/>
  <c r="K213" i="44"/>
  <c r="F213" i="44"/>
  <c r="BY213" i="44" s="1"/>
  <c r="BV212" i="44"/>
  <c r="AF212" i="44"/>
  <c r="K212" i="44"/>
  <c r="F212" i="44"/>
  <c r="AG212" i="44" s="1"/>
  <c r="BV211" i="44"/>
  <c r="BA211" i="44"/>
  <c r="AF211" i="44"/>
  <c r="K211" i="44"/>
  <c r="F211" i="44"/>
  <c r="AG211" i="44" s="1"/>
  <c r="BV210" i="44"/>
  <c r="BA210" i="44"/>
  <c r="AF210" i="44"/>
  <c r="K210" i="44"/>
  <c r="F210" i="44"/>
  <c r="BB210" i="44" s="1"/>
  <c r="BV209" i="44"/>
  <c r="BA209" i="44"/>
  <c r="AF209" i="44"/>
  <c r="K209" i="44"/>
  <c r="F209" i="44"/>
  <c r="AH209" i="44" s="1"/>
  <c r="BX208" i="44"/>
  <c r="BV208" i="44"/>
  <c r="BA208" i="44"/>
  <c r="AF208" i="44"/>
  <c r="K208" i="44"/>
  <c r="F208" i="44"/>
  <c r="AH208" i="44" s="1"/>
  <c r="BV207" i="44"/>
  <c r="BA207" i="44"/>
  <c r="AH207" i="44"/>
  <c r="K207" i="44"/>
  <c r="F207" i="44"/>
  <c r="BB207" i="44" s="1"/>
  <c r="BA206" i="44"/>
  <c r="AF206" i="44"/>
  <c r="K206" i="44"/>
  <c r="F206" i="44"/>
  <c r="L206" i="44" s="1"/>
  <c r="BV205" i="44"/>
  <c r="BA205" i="44"/>
  <c r="AF205" i="44"/>
  <c r="F205" i="44"/>
  <c r="BV204" i="44"/>
  <c r="BD204" i="44"/>
  <c r="BA204" i="44"/>
  <c r="AF204" i="44"/>
  <c r="K204" i="44"/>
  <c r="F204" i="44"/>
  <c r="BX204" i="44" s="1"/>
  <c r="BV203" i="44"/>
  <c r="BA203" i="44"/>
  <c r="AF203" i="44"/>
  <c r="K203" i="44"/>
  <c r="F203" i="44"/>
  <c r="BD203" i="44" s="1"/>
  <c r="BA202" i="44"/>
  <c r="AG202" i="44"/>
  <c r="AF202" i="44"/>
  <c r="F202" i="44"/>
  <c r="BC202" i="44" s="1"/>
  <c r="BV201" i="44"/>
  <c r="BA201" i="44"/>
  <c r="K201" i="44"/>
  <c r="F201" i="44"/>
  <c r="BC201" i="44" s="1"/>
  <c r="BV200" i="44"/>
  <c r="BA200" i="44"/>
  <c r="AF200" i="44"/>
  <c r="K200" i="44"/>
  <c r="F200" i="44"/>
  <c r="BW200" i="44" s="1"/>
  <c r="BV199" i="44"/>
  <c r="BA199" i="44"/>
  <c r="AF199" i="44"/>
  <c r="K199" i="44"/>
  <c r="F199" i="44"/>
  <c r="BW199" i="44" s="1"/>
  <c r="BV198" i="44"/>
  <c r="AF198" i="44"/>
  <c r="K198" i="44"/>
  <c r="F198" i="44"/>
  <c r="N198" i="44" s="1"/>
  <c r="BV197" i="44"/>
  <c r="AF197" i="44"/>
  <c r="F197" i="44"/>
  <c r="BD197" i="44" s="1"/>
  <c r="BV196" i="44"/>
  <c r="BA196" i="44"/>
  <c r="K196" i="44"/>
  <c r="F196" i="44"/>
  <c r="BD196" i="44" s="1"/>
  <c r="BV195" i="44"/>
  <c r="AF195" i="44"/>
  <c r="K195" i="44"/>
  <c r="F195" i="44"/>
  <c r="BB195" i="44" s="1"/>
  <c r="BV194" i="44"/>
  <c r="BA194" i="44"/>
  <c r="AF194" i="44"/>
  <c r="L194" i="44"/>
  <c r="F194" i="44"/>
  <c r="M194" i="44" s="1"/>
  <c r="BV193" i="44"/>
  <c r="AF193" i="44"/>
  <c r="K193" i="44"/>
  <c r="F193" i="44"/>
  <c r="N193" i="44" s="1"/>
  <c r="BV192" i="44"/>
  <c r="AF192" i="44"/>
  <c r="F192" i="44"/>
  <c r="BX192" i="44" s="1"/>
  <c r="BV191" i="44"/>
  <c r="AF191" i="44"/>
  <c r="F191" i="44"/>
  <c r="BC191" i="44" s="1"/>
  <c r="BV190" i="44"/>
  <c r="BA190" i="44"/>
  <c r="AF190" i="44"/>
  <c r="F190" i="44"/>
  <c r="N190" i="44" s="1"/>
  <c r="BV189" i="44"/>
  <c r="BA189" i="44"/>
  <c r="AF189" i="44"/>
  <c r="K189" i="44"/>
  <c r="F189" i="44"/>
  <c r="BX189" i="44" s="1"/>
  <c r="BV188" i="44"/>
  <c r="BA188" i="44"/>
  <c r="AF188" i="44"/>
  <c r="L188" i="44"/>
  <c r="K188" i="44"/>
  <c r="F188" i="44"/>
  <c r="BD188" i="44" s="1"/>
  <c r="BV187" i="44"/>
  <c r="BA187" i="44"/>
  <c r="AF187" i="44"/>
  <c r="F187" i="44"/>
  <c r="BC187" i="44" s="1"/>
  <c r="BV186" i="44"/>
  <c r="BA186" i="44"/>
  <c r="AF186" i="44"/>
  <c r="K186" i="44"/>
  <c r="F186" i="44"/>
  <c r="AI186" i="44" s="1"/>
  <c r="BA185" i="44"/>
  <c r="K185" i="44"/>
  <c r="F185" i="44"/>
  <c r="BC185" i="44" s="1"/>
  <c r="BV184" i="44"/>
  <c r="K184" i="44"/>
  <c r="F184" i="44"/>
  <c r="BW184" i="44" s="1"/>
  <c r="BA183" i="44"/>
  <c r="AF183" i="44"/>
  <c r="K183" i="44"/>
  <c r="F183" i="44"/>
  <c r="BC183" i="44" s="1"/>
  <c r="BV182" i="44"/>
  <c r="BA182" i="44"/>
  <c r="AF182" i="44"/>
  <c r="K182" i="44"/>
  <c r="F182" i="44"/>
  <c r="AH182" i="44" s="1"/>
  <c r="BV181" i="44"/>
  <c r="BA181" i="44"/>
  <c r="K181" i="44"/>
  <c r="F181" i="44"/>
  <c r="BC181" i="44" s="1"/>
  <c r="BV180" i="44"/>
  <c r="BA180" i="44"/>
  <c r="AF180" i="44"/>
  <c r="K180" i="44"/>
  <c r="F180" i="44"/>
  <c r="BY180" i="44" s="1"/>
  <c r="BV179" i="44"/>
  <c r="K179" i="44"/>
  <c r="F179" i="44"/>
  <c r="BY179" i="44" s="1"/>
  <c r="BA178" i="44"/>
  <c r="M178" i="44"/>
  <c r="K178" i="44"/>
  <c r="F178" i="44"/>
  <c r="BV177" i="44"/>
  <c r="BA177" i="44"/>
  <c r="K177" i="44"/>
  <c r="F177" i="44"/>
  <c r="BA176" i="44"/>
  <c r="K176" i="44"/>
  <c r="F176" i="44"/>
  <c r="BC176" i="44" s="1"/>
  <c r="BV175" i="44"/>
  <c r="BA175" i="44"/>
  <c r="K175" i="44"/>
  <c r="F175" i="44"/>
  <c r="BC175" i="44" s="1"/>
  <c r="BV174" i="44"/>
  <c r="BA174" i="44"/>
  <c r="AF174" i="44"/>
  <c r="F174" i="44"/>
  <c r="BV173" i="44"/>
  <c r="BA173" i="44"/>
  <c r="AF173" i="44"/>
  <c r="F173" i="44"/>
  <c r="M173" i="44" s="1"/>
  <c r="BV172" i="44"/>
  <c r="BA172" i="44"/>
  <c r="K172" i="44"/>
  <c r="F172" i="44"/>
  <c r="BD172" i="44" s="1"/>
  <c r="BV171" i="44"/>
  <c r="AF171" i="44"/>
  <c r="F171" i="44"/>
  <c r="N171" i="44" s="1"/>
  <c r="BV170" i="44"/>
  <c r="K170" i="44"/>
  <c r="F170" i="44"/>
  <c r="BC170" i="44" s="1"/>
  <c r="BV169" i="44"/>
  <c r="BA169" i="44"/>
  <c r="F169" i="44"/>
  <c r="M169" i="44" s="1"/>
  <c r="BV168" i="44"/>
  <c r="AF168" i="44"/>
  <c r="K168" i="44"/>
  <c r="F168" i="44"/>
  <c r="BV167" i="44"/>
  <c r="BA167" i="44"/>
  <c r="K167" i="44"/>
  <c r="F167" i="44"/>
  <c r="BB167" i="44" s="1"/>
  <c r="BV166" i="44"/>
  <c r="BA166" i="44"/>
  <c r="AF166" i="44"/>
  <c r="K166" i="44"/>
  <c r="F166" i="44"/>
  <c r="BW166" i="44" s="1"/>
  <c r="BV165" i="44"/>
  <c r="BA165" i="44"/>
  <c r="AF165" i="44"/>
  <c r="F165" i="44"/>
  <c r="AH165" i="44" s="1"/>
  <c r="BV164" i="44"/>
  <c r="BA164" i="44"/>
  <c r="AF164" i="44"/>
  <c r="K164" i="44"/>
  <c r="F164" i="44"/>
  <c r="AI164" i="44" s="1"/>
  <c r="BA163" i="44"/>
  <c r="AF163" i="44"/>
  <c r="F163" i="44"/>
  <c r="BB163" i="44" s="1"/>
  <c r="BV162" i="44"/>
  <c r="BA162" i="44"/>
  <c r="AF162" i="44"/>
  <c r="K162" i="44"/>
  <c r="F162" i="44"/>
  <c r="BX162" i="44" s="1"/>
  <c r="BV161" i="44"/>
  <c r="AF161" i="44"/>
  <c r="F161" i="44"/>
  <c r="M161" i="44" s="1"/>
  <c r="L160" i="44"/>
  <c r="F160" i="44"/>
  <c r="BX160" i="44" s="1"/>
  <c r="BV159" i="44"/>
  <c r="BA159" i="44"/>
  <c r="F159" i="44"/>
  <c r="BV158" i="44"/>
  <c r="BA158" i="44"/>
  <c r="AF158" i="44"/>
  <c r="K158" i="44"/>
  <c r="F158" i="44"/>
  <c r="BY158" i="44" s="1"/>
  <c r="BV157" i="44"/>
  <c r="BA157" i="44"/>
  <c r="AI157" i="44"/>
  <c r="AF157" i="44"/>
  <c r="K157" i="44"/>
  <c r="F157" i="44"/>
  <c r="BW157" i="44" s="1"/>
  <c r="BV156" i="44"/>
  <c r="BA156" i="44"/>
  <c r="AF156" i="44"/>
  <c r="K156" i="44"/>
  <c r="F156" i="44"/>
  <c r="BX156" i="44" s="1"/>
  <c r="BV155" i="44"/>
  <c r="BA155" i="44"/>
  <c r="AF155" i="44"/>
  <c r="K155" i="44"/>
  <c r="F155" i="44"/>
  <c r="BC155" i="44" s="1"/>
  <c r="BA154" i="44"/>
  <c r="AF154" i="44"/>
  <c r="K154" i="44"/>
  <c r="F154" i="44"/>
  <c r="M154" i="44" s="1"/>
  <c r="BV153" i="44"/>
  <c r="BA153" i="44"/>
  <c r="K153" i="44"/>
  <c r="F153" i="44"/>
  <c r="BV152" i="44"/>
  <c r="AF152" i="44"/>
  <c r="K152" i="44"/>
  <c r="F152" i="44"/>
  <c r="L152" i="44" s="1"/>
  <c r="BV151" i="44"/>
  <c r="BA151" i="44"/>
  <c r="AF151" i="44"/>
  <c r="K151" i="44"/>
  <c r="F151" i="44"/>
  <c r="BV150" i="44"/>
  <c r="BA150" i="44"/>
  <c r="AF150" i="44"/>
  <c r="K150" i="44"/>
  <c r="F150" i="44"/>
  <c r="BC150" i="44" s="1"/>
  <c r="BV149" i="44"/>
  <c r="BA149" i="44"/>
  <c r="AF149" i="44"/>
  <c r="K149" i="44"/>
  <c r="F149" i="44"/>
  <c r="BC149" i="44" s="1"/>
  <c r="BV148" i="44"/>
  <c r="BA148" i="44"/>
  <c r="AF148" i="44"/>
  <c r="M148" i="44"/>
  <c r="K148" i="44"/>
  <c r="F148" i="44"/>
  <c r="AH148" i="44" s="1"/>
  <c r="BV147" i="44"/>
  <c r="BA147" i="44"/>
  <c r="AF147" i="44"/>
  <c r="K147" i="44"/>
  <c r="F147" i="44"/>
  <c r="BV146" i="44"/>
  <c r="BA146" i="44"/>
  <c r="AF146" i="44"/>
  <c r="K146" i="44"/>
  <c r="F146" i="44"/>
  <c r="BC146" i="44" s="1"/>
  <c r="BV145" i="44"/>
  <c r="BA145" i="44"/>
  <c r="AF145" i="44"/>
  <c r="K145" i="44"/>
  <c r="F145" i="44"/>
  <c r="M145" i="44" s="1"/>
  <c r="BV144" i="44"/>
  <c r="BA144" i="44"/>
  <c r="AF144" i="44"/>
  <c r="K144" i="44"/>
  <c r="F144" i="44"/>
  <c r="AH144" i="44" s="1"/>
  <c r="BA143" i="44"/>
  <c r="AF143" i="44"/>
  <c r="K143" i="44"/>
  <c r="F143" i="44"/>
  <c r="BA142" i="44"/>
  <c r="K142" i="44"/>
  <c r="F142" i="44"/>
  <c r="BC142" i="44" s="1"/>
  <c r="BV141" i="44"/>
  <c r="BA141" i="44"/>
  <c r="AF141" i="44"/>
  <c r="F141" i="44"/>
  <c r="BC141" i="44" s="1"/>
  <c r="BV140" i="44"/>
  <c r="BA140" i="44"/>
  <c r="AF140" i="44"/>
  <c r="K140" i="44"/>
  <c r="F140" i="44"/>
  <c r="BC140" i="44" s="1"/>
  <c r="BV139" i="44"/>
  <c r="BA139" i="44"/>
  <c r="AF139" i="44"/>
  <c r="K139" i="44"/>
  <c r="F139" i="44"/>
  <c r="BW139" i="44" s="1"/>
  <c r="BV138" i="44"/>
  <c r="AF138" i="44"/>
  <c r="F138" i="44"/>
  <c r="BC138" i="44" s="1"/>
  <c r="BV137" i="44"/>
  <c r="BA137" i="44"/>
  <c r="AF137" i="44"/>
  <c r="K137" i="44"/>
  <c r="F137" i="44"/>
  <c r="N137" i="44" s="1"/>
  <c r="BV136" i="44"/>
  <c r="AF136" i="44"/>
  <c r="K136" i="44"/>
  <c r="F136" i="44"/>
  <c r="N136" i="44" s="1"/>
  <c r="BA135" i="44"/>
  <c r="AF135" i="44"/>
  <c r="K135" i="44"/>
  <c r="F135" i="44"/>
  <c r="BD135" i="44" s="1"/>
  <c r="BV134" i="44"/>
  <c r="BA134" i="44"/>
  <c r="AF134" i="44"/>
  <c r="K134" i="44"/>
  <c r="F134" i="44"/>
  <c r="BB134" i="44" s="1"/>
  <c r="BV133" i="44"/>
  <c r="AF133" i="44"/>
  <c r="K133" i="44"/>
  <c r="F133" i="44"/>
  <c r="BX133" i="44" s="1"/>
  <c r="BV132" i="44"/>
  <c r="BA132" i="44"/>
  <c r="AF132" i="44"/>
  <c r="F132" i="44"/>
  <c r="AH132" i="44" s="1"/>
  <c r="BV131" i="44"/>
  <c r="BA131" i="44"/>
  <c r="AF131" i="44"/>
  <c r="K131" i="44"/>
  <c r="F131" i="44"/>
  <c r="BD131" i="44" s="1"/>
  <c r="BV130" i="44"/>
  <c r="BA130" i="44"/>
  <c r="AF130" i="44"/>
  <c r="K130" i="44"/>
  <c r="F130" i="44"/>
  <c r="BB130" i="44" s="1"/>
  <c r="BV129" i="44"/>
  <c r="BA129" i="44"/>
  <c r="AF129" i="44"/>
  <c r="K129" i="44"/>
  <c r="F129" i="44"/>
  <c r="BV128" i="44"/>
  <c r="BA128" i="44"/>
  <c r="AF128" i="44"/>
  <c r="F128" i="44"/>
  <c r="AH128" i="44" s="1"/>
  <c r="BV127" i="44"/>
  <c r="BA127" i="44"/>
  <c r="AF127" i="44"/>
  <c r="K127" i="44"/>
  <c r="F127" i="44"/>
  <c r="BB127" i="44" s="1"/>
  <c r="BV126" i="44"/>
  <c r="BA126" i="44"/>
  <c r="K126" i="44"/>
  <c r="F126" i="44"/>
  <c r="BC126" i="44" s="1"/>
  <c r="BV125" i="44"/>
  <c r="BA125" i="44"/>
  <c r="AF125" i="44"/>
  <c r="M125" i="44"/>
  <c r="K125" i="44"/>
  <c r="F125" i="44"/>
  <c r="AH125" i="44" s="1"/>
  <c r="BV124" i="44"/>
  <c r="BA124" i="44"/>
  <c r="AF124" i="44"/>
  <c r="K124" i="44"/>
  <c r="F124" i="44"/>
  <c r="BW124" i="44" s="1"/>
  <c r="BA123" i="44"/>
  <c r="AF123" i="44"/>
  <c r="K123" i="44"/>
  <c r="F123" i="44"/>
  <c r="BC123" i="44" s="1"/>
  <c r="BV122" i="44"/>
  <c r="BA122" i="44"/>
  <c r="K122" i="44"/>
  <c r="F122" i="44"/>
  <c r="BC122" i="44" s="1"/>
  <c r="BV121" i="44"/>
  <c r="BA121" i="44"/>
  <c r="AF121" i="44"/>
  <c r="K121" i="44"/>
  <c r="F121" i="44"/>
  <c r="AH121" i="44" s="1"/>
  <c r="BV120" i="44"/>
  <c r="BA120" i="44"/>
  <c r="AF120" i="44"/>
  <c r="K120" i="44"/>
  <c r="F120" i="44"/>
  <c r="BW120" i="44" s="1"/>
  <c r="BA119" i="44"/>
  <c r="AF119" i="44"/>
  <c r="K119" i="44"/>
  <c r="F119" i="44"/>
  <c r="BC119" i="44" s="1"/>
  <c r="BV118" i="44"/>
  <c r="BA118" i="44"/>
  <c r="K118" i="44"/>
  <c r="F118" i="44"/>
  <c r="BC118" i="44" s="1"/>
  <c r="BV117" i="44"/>
  <c r="BA117" i="44"/>
  <c r="AF117" i="44"/>
  <c r="K117" i="44"/>
  <c r="F117" i="44"/>
  <c r="AH117" i="44" s="1"/>
  <c r="BA116" i="44"/>
  <c r="AF116" i="44"/>
  <c r="K116" i="44"/>
  <c r="F116" i="44"/>
  <c r="M116" i="44" s="1"/>
  <c r="BV115" i="44"/>
  <c r="BA115" i="44"/>
  <c r="K115" i="44"/>
  <c r="F115" i="44"/>
  <c r="BV114" i="44"/>
  <c r="BA114" i="44"/>
  <c r="AF114" i="44"/>
  <c r="F114" i="44"/>
  <c r="BB114" i="44" s="1"/>
  <c r="BV113" i="44"/>
  <c r="AF113" i="44"/>
  <c r="K113" i="44"/>
  <c r="F113" i="44"/>
  <c r="N113" i="44" s="1"/>
  <c r="BV112" i="44"/>
  <c r="BA112" i="44"/>
  <c r="AF112" i="44"/>
  <c r="F112" i="44"/>
  <c r="BV111" i="44"/>
  <c r="BA111" i="44"/>
  <c r="AF111" i="44"/>
  <c r="K111" i="44"/>
  <c r="F111" i="44"/>
  <c r="BV110" i="44"/>
  <c r="BA110" i="44"/>
  <c r="AF110" i="44"/>
  <c r="F110" i="44"/>
  <c r="BD110" i="44" s="1"/>
  <c r="BV109" i="44"/>
  <c r="AF109" i="44"/>
  <c r="K109" i="44"/>
  <c r="F109" i="44"/>
  <c r="L109" i="44" s="1"/>
  <c r="BV108" i="44"/>
  <c r="BA108" i="44"/>
  <c r="AF108" i="44"/>
  <c r="F108" i="44"/>
  <c r="AH108" i="44" s="1"/>
  <c r="BV107" i="44"/>
  <c r="BA107" i="44"/>
  <c r="AF107" i="44"/>
  <c r="K107" i="44"/>
  <c r="F107" i="44"/>
  <c r="BV106" i="44"/>
  <c r="BA106" i="44"/>
  <c r="AF106" i="44"/>
  <c r="K106" i="44"/>
  <c r="F106" i="44"/>
  <c r="BV105" i="44"/>
  <c r="BA105" i="44"/>
  <c r="AF105" i="44"/>
  <c r="K105" i="44"/>
  <c r="F105" i="44"/>
  <c r="BB105" i="44" s="1"/>
  <c r="BV104" i="44"/>
  <c r="BA104" i="44"/>
  <c r="AF104" i="44"/>
  <c r="K104" i="44"/>
  <c r="F104" i="44"/>
  <c r="L104" i="44" s="1"/>
  <c r="BV103" i="44"/>
  <c r="BA103" i="44"/>
  <c r="AF103" i="44"/>
  <c r="K103" i="44"/>
  <c r="F103" i="44"/>
  <c r="BV102" i="44"/>
  <c r="BA102" i="44"/>
  <c r="AF102" i="44"/>
  <c r="F102" i="44"/>
  <c r="BC102" i="44" s="1"/>
  <c r="BV101" i="44"/>
  <c r="BA101" i="44"/>
  <c r="K101" i="44"/>
  <c r="F101" i="44"/>
  <c r="BC101" i="44" s="1"/>
  <c r="BV100" i="44"/>
  <c r="BA100" i="44"/>
  <c r="AF100" i="44"/>
  <c r="K100" i="44"/>
  <c r="F100" i="44"/>
  <c r="AH100" i="44" s="1"/>
  <c r="BV99" i="44"/>
  <c r="AF99" i="44"/>
  <c r="K99" i="44"/>
  <c r="F99" i="44"/>
  <c r="AI99" i="44" s="1"/>
  <c r="BV98" i="44"/>
  <c r="BA98" i="44"/>
  <c r="AF98" i="44"/>
  <c r="F98" i="44"/>
  <c r="BC98" i="44" s="1"/>
  <c r="BV97" i="44"/>
  <c r="BA97" i="44"/>
  <c r="K97" i="44"/>
  <c r="F97" i="44"/>
  <c r="BC97" i="44" s="1"/>
  <c r="BV96" i="44"/>
  <c r="BA96" i="44"/>
  <c r="AF96" i="44"/>
  <c r="K96" i="44"/>
  <c r="F96" i="44"/>
  <c r="AH96" i="44" s="1"/>
  <c r="BV95" i="44"/>
  <c r="AF95" i="44"/>
  <c r="K95" i="44"/>
  <c r="F95" i="44"/>
  <c r="BV94" i="44"/>
  <c r="BA94" i="44"/>
  <c r="AF94" i="44"/>
  <c r="F94" i="44"/>
  <c r="BC94" i="44" s="1"/>
  <c r="BV93" i="44"/>
  <c r="BA93" i="44"/>
  <c r="K93" i="44"/>
  <c r="F93" i="44"/>
  <c r="BC93" i="44" s="1"/>
  <c r="BV92" i="44"/>
  <c r="BA92" i="44"/>
  <c r="AF92" i="44"/>
  <c r="K92" i="44"/>
  <c r="F92" i="44"/>
  <c r="AH92" i="44" s="1"/>
  <c r="BV91" i="44"/>
  <c r="AF91" i="44"/>
  <c r="K91" i="44"/>
  <c r="F91" i="44"/>
  <c r="AI91" i="44" s="1"/>
  <c r="BV90" i="44"/>
  <c r="BA90" i="44"/>
  <c r="AF90" i="44"/>
  <c r="K90" i="44"/>
  <c r="F90" i="44"/>
  <c r="BA89" i="44"/>
  <c r="AF89" i="44"/>
  <c r="K89" i="44"/>
  <c r="F89" i="44"/>
  <c r="BB89" i="44" s="1"/>
  <c r="BV88" i="44"/>
  <c r="BA88" i="44"/>
  <c r="K88" i="44"/>
  <c r="F88" i="44"/>
  <c r="BB88" i="44" s="1"/>
  <c r="BV87" i="44"/>
  <c r="AF87" i="44"/>
  <c r="K87" i="44"/>
  <c r="F87" i="44"/>
  <c r="L87" i="44" s="1"/>
  <c r="BV86" i="44"/>
  <c r="BA86" i="44"/>
  <c r="AF86" i="44"/>
  <c r="F86" i="44"/>
  <c r="AG86" i="44" s="1"/>
  <c r="BV85" i="44"/>
  <c r="BA85" i="44"/>
  <c r="AF85" i="44"/>
  <c r="K85" i="44"/>
  <c r="F85" i="44"/>
  <c r="BV84" i="44"/>
  <c r="BA84" i="44"/>
  <c r="K84" i="44"/>
  <c r="F84" i="44"/>
  <c r="BY84" i="44" s="1"/>
  <c r="BV83" i="44"/>
  <c r="AF83" i="44"/>
  <c r="K83" i="44"/>
  <c r="F83" i="44"/>
  <c r="AI83" i="44" s="1"/>
  <c r="BV82" i="44"/>
  <c r="BA82" i="44"/>
  <c r="AF82" i="44"/>
  <c r="F82" i="44"/>
  <c r="AG82" i="44" s="1"/>
  <c r="BA81" i="44"/>
  <c r="AF81" i="44"/>
  <c r="K81" i="44"/>
  <c r="F81" i="44"/>
  <c r="BD81" i="44" s="1"/>
  <c r="BV80" i="44"/>
  <c r="BA80" i="44"/>
  <c r="AF80" i="44"/>
  <c r="K80" i="44"/>
  <c r="F80" i="44"/>
  <c r="N80" i="44" s="1"/>
  <c r="BV79" i="44"/>
  <c r="BA79" i="44"/>
  <c r="AF79" i="44"/>
  <c r="K79" i="44"/>
  <c r="F79" i="44"/>
  <c r="AG79" i="44" s="1"/>
  <c r="BV78" i="44"/>
  <c r="BA78" i="44"/>
  <c r="AF78" i="44"/>
  <c r="K78" i="44"/>
  <c r="F78" i="44"/>
  <c r="AH78" i="44" s="1"/>
  <c r="BA77" i="44"/>
  <c r="AF77" i="44"/>
  <c r="F77" i="44"/>
  <c r="BV76" i="44"/>
  <c r="BA76" i="44"/>
  <c r="K76" i="44"/>
  <c r="F76" i="44"/>
  <c r="BC76" i="44" s="1"/>
  <c r="BV75" i="44"/>
  <c r="BA75" i="44"/>
  <c r="AF75" i="44"/>
  <c r="K75" i="44"/>
  <c r="F75" i="44"/>
  <c r="AH75" i="44" s="1"/>
  <c r="BV74" i="44"/>
  <c r="BA74" i="44"/>
  <c r="AF74" i="44"/>
  <c r="K74" i="44"/>
  <c r="F74" i="44"/>
  <c r="M74" i="44" s="1"/>
  <c r="BA73" i="44"/>
  <c r="K73" i="44"/>
  <c r="F73" i="44"/>
  <c r="BD73" i="44" s="1"/>
  <c r="BA72" i="44"/>
  <c r="K72" i="44"/>
  <c r="F72" i="44"/>
  <c r="BV71" i="44"/>
  <c r="BA71" i="44"/>
  <c r="AF71" i="44"/>
  <c r="K71" i="44"/>
  <c r="F71" i="44"/>
  <c r="L71" i="44" s="1"/>
  <c r="BV70" i="44"/>
  <c r="BA70" i="44"/>
  <c r="K70" i="44"/>
  <c r="F70" i="44"/>
  <c r="AH70" i="44" s="1"/>
  <c r="BV69" i="44"/>
  <c r="BA69" i="44"/>
  <c r="AF69" i="44"/>
  <c r="K69" i="44"/>
  <c r="F69" i="44"/>
  <c r="AG69" i="44" s="1"/>
  <c r="BV68" i="44"/>
  <c r="BA68" i="44"/>
  <c r="K68" i="44"/>
  <c r="F68" i="44"/>
  <c r="AH68" i="44" s="1"/>
  <c r="BV67" i="44"/>
  <c r="BA67" i="44"/>
  <c r="AF67" i="44"/>
  <c r="K67" i="44"/>
  <c r="F67" i="44"/>
  <c r="L67" i="44" s="1"/>
  <c r="BV66" i="44"/>
  <c r="AF66" i="44"/>
  <c r="K66" i="44"/>
  <c r="F66" i="44"/>
  <c r="BB66" i="44" s="1"/>
  <c r="BV65" i="44"/>
  <c r="BA65" i="44"/>
  <c r="AF65" i="44"/>
  <c r="K65" i="44"/>
  <c r="F65" i="44"/>
  <c r="N65" i="44" s="1"/>
  <c r="BV64" i="44"/>
  <c r="BA64" i="44"/>
  <c r="AF64" i="44"/>
  <c r="K64" i="44"/>
  <c r="F64" i="44"/>
  <c r="AH64" i="44" s="1"/>
  <c r="BV63" i="44"/>
  <c r="BA63" i="44"/>
  <c r="AF63" i="44"/>
  <c r="K63" i="44"/>
  <c r="F63" i="44"/>
  <c r="BC63" i="44" s="1"/>
  <c r="BV62" i="44"/>
  <c r="BA62" i="44"/>
  <c r="AF62" i="44"/>
  <c r="K62" i="44"/>
  <c r="F62" i="44"/>
  <c r="BC62" i="44" s="1"/>
  <c r="BV61" i="44"/>
  <c r="BA61" i="44"/>
  <c r="AF61" i="44"/>
  <c r="K61" i="44"/>
  <c r="F61" i="44"/>
  <c r="BY61" i="44" s="1"/>
  <c r="BV60" i="44"/>
  <c r="BA60" i="44"/>
  <c r="AF60" i="44"/>
  <c r="K60" i="44"/>
  <c r="F60" i="44"/>
  <c r="AH60" i="44" s="1"/>
  <c r="BV59" i="44"/>
  <c r="BA59" i="44"/>
  <c r="AF59" i="44"/>
  <c r="K59" i="44"/>
  <c r="F59" i="44"/>
  <c r="BC59" i="44" s="1"/>
  <c r="BV58" i="44"/>
  <c r="BA58" i="44"/>
  <c r="AF58" i="44"/>
  <c r="K58" i="44"/>
  <c r="F58" i="44"/>
  <c r="BC58" i="44" s="1"/>
  <c r="BV57" i="44"/>
  <c r="BA57" i="44"/>
  <c r="AF57" i="44"/>
  <c r="K57" i="44"/>
  <c r="F57" i="44"/>
  <c r="BY57" i="44" s="1"/>
  <c r="BV56" i="44"/>
  <c r="BA56" i="44"/>
  <c r="AF56" i="44"/>
  <c r="K56" i="44"/>
  <c r="F56" i="44"/>
  <c r="AH56" i="44" s="1"/>
  <c r="BV55" i="44"/>
  <c r="BA55" i="44"/>
  <c r="AF55" i="44"/>
  <c r="K55" i="44"/>
  <c r="F55" i="44"/>
  <c r="BV54" i="44"/>
  <c r="BA54" i="44"/>
  <c r="AF54" i="44"/>
  <c r="L54" i="44"/>
  <c r="F54" i="44"/>
  <c r="BC54" i="44" s="1"/>
  <c r="BV53" i="44"/>
  <c r="BA53" i="44"/>
  <c r="AF53" i="44"/>
  <c r="K53" i="44"/>
  <c r="F53" i="44"/>
  <c r="BD53" i="44" s="1"/>
  <c r="BV52" i="44"/>
  <c r="BA52" i="44"/>
  <c r="AF52" i="44"/>
  <c r="K52" i="44"/>
  <c r="F52" i="44"/>
  <c r="N52" i="44" s="1"/>
  <c r="BV51" i="44"/>
  <c r="BA51" i="44"/>
  <c r="AF51" i="44"/>
  <c r="F51" i="44"/>
  <c r="BX51" i="44" s="1"/>
  <c r="BV50" i="44"/>
  <c r="BA50" i="44"/>
  <c r="AF50" i="44"/>
  <c r="F50" i="44"/>
  <c r="BC50" i="44" s="1"/>
  <c r="BV49" i="44"/>
  <c r="BA49" i="44"/>
  <c r="AF49" i="44"/>
  <c r="K49" i="44"/>
  <c r="F49" i="44"/>
  <c r="N49" i="44" s="1"/>
  <c r="AF48" i="44"/>
  <c r="K48" i="44"/>
  <c r="F48" i="44"/>
  <c r="BD48" i="44" s="1"/>
  <c r="BV47" i="44"/>
  <c r="BA47" i="44"/>
  <c r="K47" i="44"/>
  <c r="F47" i="44"/>
  <c r="BX47" i="44" s="1"/>
  <c r="BV46" i="44"/>
  <c r="AF46" i="44"/>
  <c r="K46" i="44"/>
  <c r="F46" i="44"/>
  <c r="BB46" i="44" s="1"/>
  <c r="BV45" i="44"/>
  <c r="BA45" i="44"/>
  <c r="AF45" i="44"/>
  <c r="F45" i="44"/>
  <c r="AH45" i="44" s="1"/>
  <c r="BV44" i="44"/>
  <c r="BA44" i="44"/>
  <c r="AF44" i="44"/>
  <c r="K44" i="44"/>
  <c r="F44" i="44"/>
  <c r="BV43" i="44"/>
  <c r="BA43" i="44"/>
  <c r="AF43" i="44"/>
  <c r="F43" i="44"/>
  <c r="BA42" i="44"/>
  <c r="AF42" i="44"/>
  <c r="K42" i="44"/>
  <c r="F42" i="44"/>
  <c r="L42" i="44" s="1"/>
  <c r="BV41" i="44"/>
  <c r="BA41" i="44"/>
  <c r="K41" i="44"/>
  <c r="F41" i="44"/>
  <c r="BA40" i="44"/>
  <c r="AF40" i="44"/>
  <c r="K40" i="44"/>
  <c r="F40" i="44"/>
  <c r="L40" i="44" s="1"/>
  <c r="BV39" i="44"/>
  <c r="BA39" i="44"/>
  <c r="K39" i="44"/>
  <c r="F39" i="44"/>
  <c r="BA38" i="44"/>
  <c r="AF38" i="44"/>
  <c r="K38" i="44"/>
  <c r="F38" i="44"/>
  <c r="L38" i="44" s="1"/>
  <c r="BV37" i="44"/>
  <c r="BA37" i="44"/>
  <c r="K37" i="44"/>
  <c r="F37" i="44"/>
  <c r="BA36" i="44"/>
  <c r="AF36" i="44"/>
  <c r="K36" i="44"/>
  <c r="F36" i="44"/>
  <c r="L36" i="44" s="1"/>
  <c r="BV35" i="44"/>
  <c r="BA35" i="44"/>
  <c r="K35" i="44"/>
  <c r="F35" i="44"/>
  <c r="BA34" i="44"/>
  <c r="AF34" i="44"/>
  <c r="K34" i="44"/>
  <c r="F34" i="44"/>
  <c r="L34" i="44" s="1"/>
  <c r="BV33" i="44"/>
  <c r="BA33" i="44"/>
  <c r="K33" i="44"/>
  <c r="F33" i="44"/>
  <c r="BA32" i="44"/>
  <c r="AF32" i="44"/>
  <c r="K32" i="44"/>
  <c r="F32" i="44"/>
  <c r="L32" i="44" s="1"/>
  <c r="BV31" i="44"/>
  <c r="BA31" i="44"/>
  <c r="AF31" i="44"/>
  <c r="K31" i="44"/>
  <c r="F31" i="44"/>
  <c r="BV30" i="44"/>
  <c r="BA30" i="44"/>
  <c r="AF30" i="44"/>
  <c r="K30" i="44"/>
  <c r="F30" i="44"/>
  <c r="BW30" i="44" s="1"/>
  <c r="BV29" i="44"/>
  <c r="BA29" i="44"/>
  <c r="AF29" i="44"/>
  <c r="K29" i="44"/>
  <c r="F29" i="44"/>
  <c r="BV28" i="44"/>
  <c r="BA28" i="44"/>
  <c r="AF28" i="44"/>
  <c r="K28" i="44"/>
  <c r="F28" i="44"/>
  <c r="BC28" i="44" s="1"/>
  <c r="BV27" i="44"/>
  <c r="BA27" i="44"/>
  <c r="AF27" i="44"/>
  <c r="K27" i="44"/>
  <c r="F27" i="44"/>
  <c r="BV26" i="44"/>
  <c r="BA26" i="44"/>
  <c r="AF26" i="44"/>
  <c r="K26" i="44"/>
  <c r="F26" i="44"/>
  <c r="BW26" i="44" s="1"/>
  <c r="BV25" i="44"/>
  <c r="BA25" i="44"/>
  <c r="AF25" i="44"/>
  <c r="K25" i="44"/>
  <c r="F25" i="44"/>
  <c r="BV24" i="44"/>
  <c r="BA24" i="44"/>
  <c r="AF24" i="44"/>
  <c r="K24" i="44"/>
  <c r="F24" i="44"/>
  <c r="BC24" i="44" s="1"/>
  <c r="BV23" i="44"/>
  <c r="BA23" i="44"/>
  <c r="AF23" i="44"/>
  <c r="K23" i="44"/>
  <c r="F23" i="44"/>
  <c r="BV22" i="44"/>
  <c r="BA22" i="44"/>
  <c r="AF22" i="44"/>
  <c r="K22" i="44"/>
  <c r="F22" i="44"/>
  <c r="BW22" i="44" s="1"/>
  <c r="BV21" i="44"/>
  <c r="BA21" i="44"/>
  <c r="AF21" i="44"/>
  <c r="K21" i="44"/>
  <c r="F21" i="44"/>
  <c r="BV20" i="44"/>
  <c r="BA20" i="44"/>
  <c r="AF20" i="44"/>
  <c r="K20" i="44"/>
  <c r="F20" i="44"/>
  <c r="BC20" i="44" s="1"/>
  <c r="BV19" i="44"/>
  <c r="BA19" i="44"/>
  <c r="AF19" i="44"/>
  <c r="K19" i="44"/>
  <c r="F19" i="44"/>
  <c r="BB19" i="44" s="1"/>
  <c r="BW18" i="44"/>
  <c r="BV18" i="44"/>
  <c r="BD18" i="44"/>
  <c r="BC18" i="44"/>
  <c r="BA18" i="44"/>
  <c r="AI18" i="44"/>
  <c r="AF18" i="44"/>
  <c r="K18" i="44"/>
  <c r="F18" i="44"/>
  <c r="BB18" i="44" s="1"/>
  <c r="BY17" i="44"/>
  <c r="BX17" i="44"/>
  <c r="BW17" i="44"/>
  <c r="BV17" i="44"/>
  <c r="BD17" i="44"/>
  <c r="BC17" i="44"/>
  <c r="BA17" i="44"/>
  <c r="AI17" i="44"/>
  <c r="AG17" i="44"/>
  <c r="AF17" i="44"/>
  <c r="M17" i="44"/>
  <c r="L17" i="44"/>
  <c r="K17" i="44"/>
  <c r="F17" i="44"/>
  <c r="AH17" i="44" s="1"/>
  <c r="BV16" i="44"/>
  <c r="BA16" i="44"/>
  <c r="AF16" i="44"/>
  <c r="K16" i="44"/>
  <c r="F16" i="44"/>
  <c r="AH16" i="44" s="1"/>
  <c r="BV15" i="44"/>
  <c r="BC15" i="44"/>
  <c r="BA15" i="44"/>
  <c r="AF15" i="44"/>
  <c r="K15" i="44"/>
  <c r="F15" i="44"/>
  <c r="BB15" i="44" s="1"/>
  <c r="BX14" i="44"/>
  <c r="BW14" i="44"/>
  <c r="BV14" i="44"/>
  <c r="BC14" i="44"/>
  <c r="BB14" i="44"/>
  <c r="BA14" i="44"/>
  <c r="AI14" i="44"/>
  <c r="AF14" i="44"/>
  <c r="N14" i="44"/>
  <c r="L14" i="44"/>
  <c r="K14" i="44"/>
  <c r="F14" i="44"/>
  <c r="AH14" i="44" s="1"/>
  <c r="BY13" i="44"/>
  <c r="BX13" i="44"/>
  <c r="BW13" i="44"/>
  <c r="BV13" i="44"/>
  <c r="BD13" i="44"/>
  <c r="BC13" i="44"/>
  <c r="BA13" i="44"/>
  <c r="AI13" i="44"/>
  <c r="AG13" i="44"/>
  <c r="AF13" i="44"/>
  <c r="M13" i="44"/>
  <c r="L13" i="44"/>
  <c r="K13" i="44"/>
  <c r="F13" i="44"/>
  <c r="BB13" i="44" s="1"/>
  <c r="BY12" i="44"/>
  <c r="BV12" i="44"/>
  <c r="BD12" i="44"/>
  <c r="BB12" i="44"/>
  <c r="BA12" i="44"/>
  <c r="AG12" i="44"/>
  <c r="AF12" i="44"/>
  <c r="N12" i="44"/>
  <c r="M12" i="44"/>
  <c r="K12" i="44"/>
  <c r="F12" i="44"/>
  <c r="BX12" i="44" s="1"/>
  <c r="BW11" i="44"/>
  <c r="BV11" i="44"/>
  <c r="BA11" i="44"/>
  <c r="AI11" i="44"/>
  <c r="AF11" i="44"/>
  <c r="K11" i="44"/>
  <c r="F11" i="44"/>
  <c r="AH11" i="44" s="1"/>
  <c r="BV10" i="44"/>
  <c r="BD10" i="44"/>
  <c r="BC10" i="44"/>
  <c r="BA10" i="44"/>
  <c r="AF10" i="44"/>
  <c r="K10" i="44"/>
  <c r="F10" i="44"/>
  <c r="BB10" i="44" s="1"/>
  <c r="BY9" i="44"/>
  <c r="BX9" i="44"/>
  <c r="BW9" i="44"/>
  <c r="BV9" i="44"/>
  <c r="BD9" i="44"/>
  <c r="BC9" i="44"/>
  <c r="BA9" i="44"/>
  <c r="AI9" i="44"/>
  <c r="AG9" i="44"/>
  <c r="AF9" i="44"/>
  <c r="M9" i="44"/>
  <c r="L9" i="44"/>
  <c r="K9" i="44"/>
  <c r="F9" i="44"/>
  <c r="AH9" i="44" s="1"/>
  <c r="BV8" i="44"/>
  <c r="BA8" i="44"/>
  <c r="AF8" i="44"/>
  <c r="K8" i="44"/>
  <c r="F8" i="44"/>
  <c r="AH8" i="44" s="1"/>
  <c r="BV7" i="44"/>
  <c r="BC7" i="44"/>
  <c r="BA7" i="44"/>
  <c r="AH7" i="44"/>
  <c r="AF7" i="44"/>
  <c r="N7" i="44"/>
  <c r="K7" i="44"/>
  <c r="F7" i="44"/>
  <c r="BB7" i="44" s="1"/>
  <c r="CB6" i="44"/>
  <c r="CA6" i="44"/>
  <c r="CA13" i="44" s="1"/>
  <c r="CG13" i="44" s="1"/>
  <c r="CK13" i="44" s="1"/>
  <c r="BZ6" i="44"/>
  <c r="AK6" i="44"/>
  <c r="AK11" i="44" s="1"/>
  <c r="AQ11" i="44" s="1"/>
  <c r="AU11" i="44" s="1"/>
  <c r="AJ6" i="44"/>
  <c r="AL6" i="44"/>
  <c r="O6" i="44"/>
  <c r="BG6" i="44"/>
  <c r="Q6" i="44"/>
  <c r="AC3" i="44"/>
  <c r="H3" i="44"/>
  <c r="AE265" i="4"/>
  <c r="AE266" i="4"/>
  <c r="AE267" i="4"/>
  <c r="AE268" i="4"/>
  <c r="AE269" i="4"/>
  <c r="AE270" i="4"/>
  <c r="AE271" i="4"/>
  <c r="AE272" i="4"/>
  <c r="AE273" i="4"/>
  <c r="AE274" i="4"/>
  <c r="AE275" i="4"/>
  <c r="AE276" i="4"/>
  <c r="AE277" i="4"/>
  <c r="AE278" i="4"/>
  <c r="AE279" i="4"/>
  <c r="AE280" i="4"/>
  <c r="AE281" i="4"/>
  <c r="AE282" i="4"/>
  <c r="AE283" i="4"/>
  <c r="AE284" i="4"/>
  <c r="AE285" i="4"/>
  <c r="AE286" i="4"/>
  <c r="AE287" i="4"/>
  <c r="AE288" i="4"/>
  <c r="AE289" i="4"/>
  <c r="AE290" i="4"/>
  <c r="AE291" i="4"/>
  <c r="AE292" i="4"/>
  <c r="AE293" i="4"/>
  <c r="AE294" i="4"/>
  <c r="AE295" i="4"/>
  <c r="AE296" i="4"/>
  <c r="AE297" i="4"/>
  <c r="AE298" i="4"/>
  <c r="AE299" i="4"/>
  <c r="AE300" i="4"/>
  <c r="AE301" i="4"/>
  <c r="AE302" i="4"/>
  <c r="AE303" i="4"/>
  <c r="AE304" i="4"/>
  <c r="AE305" i="4"/>
  <c r="AE306" i="4"/>
  <c r="AE307" i="4"/>
  <c r="AE308" i="4"/>
  <c r="AE309" i="4"/>
  <c r="AE310" i="4"/>
  <c r="AE311" i="4"/>
  <c r="AE312" i="4"/>
  <c r="AE313" i="4"/>
  <c r="AE314" i="4"/>
  <c r="AE315" i="4"/>
  <c r="AE316" i="4"/>
  <c r="AE317" i="4"/>
  <c r="AE318" i="4"/>
  <c r="AE319" i="4"/>
  <c r="AE320" i="4"/>
  <c r="AE321" i="4"/>
  <c r="AE322" i="4"/>
  <c r="AE323" i="4"/>
  <c r="AE324" i="4"/>
  <c r="AE325" i="4"/>
  <c r="AE326" i="4"/>
  <c r="AE327" i="4"/>
  <c r="AE328" i="4"/>
  <c r="AE329" i="4"/>
  <c r="AE330" i="4"/>
  <c r="AE331" i="4"/>
  <c r="AE332" i="4"/>
  <c r="AE333" i="4"/>
  <c r="AE334" i="4"/>
  <c r="AE335" i="4"/>
  <c r="AE264" i="4"/>
  <c r="AE205" i="4"/>
  <c r="AE206" i="4"/>
  <c r="AE207" i="4"/>
  <c r="AE208" i="4"/>
  <c r="AE209" i="4"/>
  <c r="AE210" i="4"/>
  <c r="AE211" i="4"/>
  <c r="AE212" i="4"/>
  <c r="AE213" i="4"/>
  <c r="AE214" i="4"/>
  <c r="AE215" i="4"/>
  <c r="AE216" i="4"/>
  <c r="AE217" i="4"/>
  <c r="AE218" i="4"/>
  <c r="AE219" i="4"/>
  <c r="AE220" i="4"/>
  <c r="AE221" i="4"/>
  <c r="AE222" i="4"/>
  <c r="AE223" i="4"/>
  <c r="AE224" i="4"/>
  <c r="AE225" i="4"/>
  <c r="AE226" i="4"/>
  <c r="AE227" i="4"/>
  <c r="AE228" i="4"/>
  <c r="AE229" i="4"/>
  <c r="AE230" i="4"/>
  <c r="AE231" i="4"/>
  <c r="AE232" i="4"/>
  <c r="AE233" i="4"/>
  <c r="AE234" i="4"/>
  <c r="AE235" i="4"/>
  <c r="AE236" i="4"/>
  <c r="AE237" i="4"/>
  <c r="AE238" i="4"/>
  <c r="AE239" i="4"/>
  <c r="AE240" i="4"/>
  <c r="AE241" i="4"/>
  <c r="AE242" i="4"/>
  <c r="AE243" i="4"/>
  <c r="AE244" i="4"/>
  <c r="AE245" i="4"/>
  <c r="AE246" i="4"/>
  <c r="AE247" i="4"/>
  <c r="AE248" i="4"/>
  <c r="AE249" i="4"/>
  <c r="AE250" i="4"/>
  <c r="AE251" i="4"/>
  <c r="AE252" i="4"/>
  <c r="AE253" i="4"/>
  <c r="AE254" i="4"/>
  <c r="AE255" i="4"/>
  <c r="AE256" i="4"/>
  <c r="AE257" i="4"/>
  <c r="AE258" i="4"/>
  <c r="AE259" i="4"/>
  <c r="AE260" i="4"/>
  <c r="AE261" i="4"/>
  <c r="AE262" i="4"/>
  <c r="AE263" i="4"/>
  <c r="AE204" i="4"/>
  <c r="AE145" i="4"/>
  <c r="AE146" i="4"/>
  <c r="AE147" i="4"/>
  <c r="AE148" i="4"/>
  <c r="AE149" i="4"/>
  <c r="AE150" i="4"/>
  <c r="AE151" i="4"/>
  <c r="AE152" i="4"/>
  <c r="AE153" i="4"/>
  <c r="AE154" i="4"/>
  <c r="AE155" i="4"/>
  <c r="AE156" i="4"/>
  <c r="AE157" i="4"/>
  <c r="AE158" i="4"/>
  <c r="AE159" i="4"/>
  <c r="AE160" i="4"/>
  <c r="AE161" i="4"/>
  <c r="AE162" i="4"/>
  <c r="AE163" i="4"/>
  <c r="AE164" i="4"/>
  <c r="AE165" i="4"/>
  <c r="AE166" i="4"/>
  <c r="AE167" i="4"/>
  <c r="AE168" i="4"/>
  <c r="AE169" i="4"/>
  <c r="AE170" i="4"/>
  <c r="AE171" i="4"/>
  <c r="AE172" i="4"/>
  <c r="AE173" i="4"/>
  <c r="AE174" i="4"/>
  <c r="AE175" i="4"/>
  <c r="AE176" i="4"/>
  <c r="AE177" i="4"/>
  <c r="AE178" i="4"/>
  <c r="AE179" i="4"/>
  <c r="AE180" i="4"/>
  <c r="AE181" i="4"/>
  <c r="AE182" i="4"/>
  <c r="AE183" i="4"/>
  <c r="AE184" i="4"/>
  <c r="AE185" i="4"/>
  <c r="AE186" i="4"/>
  <c r="AE187" i="4"/>
  <c r="AE188" i="4"/>
  <c r="AE189" i="4"/>
  <c r="AE190" i="4"/>
  <c r="AE191" i="4"/>
  <c r="AE192" i="4"/>
  <c r="AE193" i="4"/>
  <c r="AE194" i="4"/>
  <c r="AE195" i="4"/>
  <c r="AE196" i="4"/>
  <c r="AE197" i="4"/>
  <c r="AE198" i="4"/>
  <c r="AE199" i="4"/>
  <c r="AE200" i="4"/>
  <c r="AE201" i="4"/>
  <c r="AE202" i="4"/>
  <c r="AE203" i="4"/>
  <c r="AE144" i="4"/>
  <c r="AE85" i="4"/>
  <c r="AE86" i="4"/>
  <c r="AE87" i="4"/>
  <c r="AE88" i="4"/>
  <c r="AE89" i="4"/>
  <c r="AE90" i="4"/>
  <c r="AE91" i="4"/>
  <c r="AE92" i="4"/>
  <c r="AE93" i="4"/>
  <c r="AE94" i="4"/>
  <c r="AE95" i="4"/>
  <c r="AE96" i="4"/>
  <c r="AE97" i="4"/>
  <c r="AE98" i="4"/>
  <c r="AE99" i="4"/>
  <c r="AE100" i="4"/>
  <c r="AE101" i="4"/>
  <c r="AE102" i="4"/>
  <c r="AE103" i="4"/>
  <c r="AE104" i="4"/>
  <c r="AE105" i="4"/>
  <c r="AE106" i="4"/>
  <c r="AE107" i="4"/>
  <c r="AE108" i="4"/>
  <c r="AE109" i="4"/>
  <c r="AE110" i="4"/>
  <c r="AE111" i="4"/>
  <c r="AE112" i="4"/>
  <c r="AE113" i="4"/>
  <c r="AE114" i="4"/>
  <c r="AE115" i="4"/>
  <c r="AE116" i="4"/>
  <c r="AE117" i="4"/>
  <c r="AE118" i="4"/>
  <c r="AE119" i="4"/>
  <c r="AE120" i="4"/>
  <c r="AE121" i="4"/>
  <c r="AE122" i="4"/>
  <c r="AE123" i="4"/>
  <c r="AE124" i="4"/>
  <c r="AE125" i="4"/>
  <c r="AE126" i="4"/>
  <c r="AE127" i="4"/>
  <c r="AE128" i="4"/>
  <c r="AE129" i="4"/>
  <c r="AE130" i="4"/>
  <c r="AE131" i="4"/>
  <c r="AE132" i="4"/>
  <c r="AE133" i="4"/>
  <c r="AE134" i="4"/>
  <c r="AE135" i="4"/>
  <c r="AE136" i="4"/>
  <c r="AE137" i="4"/>
  <c r="AE138" i="4"/>
  <c r="AE139" i="4"/>
  <c r="AE140" i="4"/>
  <c r="AE141" i="4"/>
  <c r="AE142" i="4"/>
  <c r="AE143" i="4"/>
  <c r="AE84" i="4"/>
  <c r="AE24" i="4"/>
  <c r="AE25" i="43"/>
  <c r="AE26" i="43"/>
  <c r="AE27" i="43"/>
  <c r="AE28" i="43"/>
  <c r="AE29" i="43"/>
  <c r="AE30" i="43"/>
  <c r="AE31" i="43"/>
  <c r="AE32" i="43"/>
  <c r="AE33" i="43"/>
  <c r="AE34" i="43"/>
  <c r="AE35" i="43"/>
  <c r="AE36" i="43"/>
  <c r="AE37" i="43"/>
  <c r="AE38" i="43"/>
  <c r="AE39" i="43"/>
  <c r="AE40" i="43"/>
  <c r="AE41" i="43"/>
  <c r="AE42" i="43"/>
  <c r="AE43" i="43"/>
  <c r="AE44" i="43"/>
  <c r="AE45" i="43"/>
  <c r="AE46" i="43"/>
  <c r="AE47" i="43"/>
  <c r="AE48" i="43"/>
  <c r="AE49" i="43"/>
  <c r="AE50" i="43"/>
  <c r="AE51" i="43"/>
  <c r="AE52" i="43"/>
  <c r="AE53" i="43"/>
  <c r="AE54" i="43"/>
  <c r="AF48" i="43" s="1"/>
  <c r="BU13" i="43" s="1"/>
  <c r="AE55" i="43"/>
  <c r="AE56" i="43"/>
  <c r="AE57" i="43"/>
  <c r="AE58" i="43"/>
  <c r="AE59" i="43"/>
  <c r="AE60" i="43"/>
  <c r="AE61" i="43"/>
  <c r="AE62" i="43"/>
  <c r="AE63" i="43"/>
  <c r="AE64" i="43"/>
  <c r="AE65" i="43"/>
  <c r="AE66" i="43"/>
  <c r="AE67" i="43"/>
  <c r="AE68" i="43"/>
  <c r="AE69" i="43"/>
  <c r="AE70" i="43"/>
  <c r="AE71" i="43"/>
  <c r="AE72" i="43"/>
  <c r="AE73" i="43"/>
  <c r="AE74" i="43"/>
  <c r="AE75" i="43"/>
  <c r="AE76" i="43"/>
  <c r="AE77" i="43"/>
  <c r="AE78" i="43"/>
  <c r="AE79" i="43"/>
  <c r="AE80" i="43"/>
  <c r="AE81" i="43"/>
  <c r="AE82" i="43"/>
  <c r="AE83" i="43"/>
  <c r="AE87" i="43" s="1"/>
  <c r="AE24" i="43"/>
  <c r="Q25" i="43"/>
  <c r="Q26" i="43"/>
  <c r="Q27" i="43"/>
  <c r="Q28" i="43"/>
  <c r="Q29" i="43"/>
  <c r="Q30" i="43"/>
  <c r="Q31" i="43"/>
  <c r="Q32" i="43"/>
  <c r="Q33" i="43"/>
  <c r="Q34" i="43"/>
  <c r="Q35" i="43"/>
  <c r="Q36" i="43"/>
  <c r="Q37" i="43"/>
  <c r="Q38" i="43"/>
  <c r="Q39" i="43"/>
  <c r="Q40" i="43"/>
  <c r="Q41" i="43"/>
  <c r="Q42" i="43"/>
  <c r="Q43" i="43"/>
  <c r="Q44" i="43"/>
  <c r="Q45" i="43"/>
  <c r="Q46" i="43"/>
  <c r="Q47" i="43"/>
  <c r="Q48" i="43"/>
  <c r="Q49" i="43"/>
  <c r="Q50" i="43"/>
  <c r="Q51" i="43"/>
  <c r="Q52" i="43"/>
  <c r="Q53" i="43"/>
  <c r="Q54" i="43"/>
  <c r="Q55" i="43"/>
  <c r="Q56" i="43"/>
  <c r="Q57" i="43"/>
  <c r="Q58" i="43"/>
  <c r="Q59" i="43"/>
  <c r="Q60" i="43"/>
  <c r="Q61" i="43"/>
  <c r="Q62" i="43"/>
  <c r="Q63" i="43"/>
  <c r="Q64" i="43"/>
  <c r="Q65" i="43"/>
  <c r="Q66" i="43"/>
  <c r="Q67" i="43"/>
  <c r="Q68" i="43"/>
  <c r="Q69" i="43"/>
  <c r="Q70" i="43"/>
  <c r="Q71" i="43"/>
  <c r="Q72" i="43"/>
  <c r="Q73" i="43"/>
  <c r="Q74" i="43"/>
  <c r="Q75" i="43"/>
  <c r="Q76" i="43"/>
  <c r="Q77" i="43"/>
  <c r="Q78" i="43"/>
  <c r="Q79" i="43"/>
  <c r="Q80" i="43"/>
  <c r="Q81" i="43"/>
  <c r="Q82" i="43"/>
  <c r="Q83" i="43"/>
  <c r="Q84" i="43"/>
  <c r="Q85" i="43"/>
  <c r="Q86" i="43"/>
  <c r="Q87" i="43"/>
  <c r="Q88" i="43"/>
  <c r="Q89" i="43"/>
  <c r="Q90" i="43"/>
  <c r="Q91" i="43"/>
  <c r="Q92" i="43"/>
  <c r="Q93" i="43"/>
  <c r="Q94" i="43"/>
  <c r="Q95" i="43"/>
  <c r="Q96" i="43"/>
  <c r="Q97" i="43"/>
  <c r="Q98" i="43"/>
  <c r="Q99" i="43"/>
  <c r="Q100" i="43"/>
  <c r="Q101" i="43"/>
  <c r="Q102" i="43"/>
  <c r="Q103" i="43"/>
  <c r="Q104" i="43"/>
  <c r="Q105" i="43"/>
  <c r="Q106" i="43"/>
  <c r="Q107" i="43"/>
  <c r="Q108" i="43"/>
  <c r="Q109" i="43"/>
  <c r="Q110" i="43"/>
  <c r="Q111" i="43"/>
  <c r="Q112" i="43"/>
  <c r="Q113" i="43"/>
  <c r="Q114" i="43"/>
  <c r="Q115" i="43"/>
  <c r="Q116" i="43"/>
  <c r="Q117" i="43"/>
  <c r="Q118" i="43"/>
  <c r="Q119" i="43"/>
  <c r="Q120" i="43"/>
  <c r="Q121" i="43"/>
  <c r="Q122" i="43"/>
  <c r="Q123" i="43"/>
  <c r="Q124" i="43"/>
  <c r="Q125" i="43"/>
  <c r="Q126" i="43"/>
  <c r="Q127" i="43"/>
  <c r="Q128" i="43"/>
  <c r="Q129" i="43"/>
  <c r="Q130" i="43"/>
  <c r="Q131" i="43"/>
  <c r="Q132" i="43"/>
  <c r="Q133" i="43"/>
  <c r="Q134" i="43"/>
  <c r="Q135" i="43"/>
  <c r="Q136" i="43"/>
  <c r="Q137" i="43"/>
  <c r="Q138" i="43"/>
  <c r="Q139" i="43"/>
  <c r="Q140" i="43"/>
  <c r="Q141" i="43"/>
  <c r="Q142" i="43"/>
  <c r="Q143" i="43"/>
  <c r="Q147" i="43" s="1"/>
  <c r="Q24" i="43"/>
  <c r="AE72" i="4"/>
  <c r="AE73" i="4"/>
  <c r="AE74" i="4"/>
  <c r="AE75" i="4"/>
  <c r="AE76" i="4"/>
  <c r="AE77" i="4"/>
  <c r="AE78" i="4"/>
  <c r="AE79" i="4"/>
  <c r="AE80" i="4"/>
  <c r="AE81" i="4"/>
  <c r="AE82" i="4"/>
  <c r="AE83" i="4"/>
  <c r="AE60" i="4"/>
  <c r="AE61" i="4"/>
  <c r="AE62" i="4"/>
  <c r="AE63" i="4"/>
  <c r="AE64" i="4"/>
  <c r="AE65" i="4"/>
  <c r="AE66" i="4"/>
  <c r="AE67" i="4"/>
  <c r="AE68" i="4"/>
  <c r="AE69" i="4"/>
  <c r="AE70" i="4"/>
  <c r="AE71" i="4"/>
  <c r="U133" i="4"/>
  <c r="U134" i="4"/>
  <c r="U135" i="4"/>
  <c r="U136" i="4"/>
  <c r="U137" i="4"/>
  <c r="U138" i="4"/>
  <c r="U139" i="4"/>
  <c r="U140" i="4"/>
  <c r="U141" i="4"/>
  <c r="U142" i="4"/>
  <c r="U143" i="4"/>
  <c r="U144" i="4"/>
  <c r="U145" i="4"/>
  <c r="U146" i="4"/>
  <c r="U147" i="4"/>
  <c r="U148" i="4"/>
  <c r="U149" i="4"/>
  <c r="U150" i="4"/>
  <c r="U151" i="4"/>
  <c r="U152" i="4"/>
  <c r="U153" i="4"/>
  <c r="U154" i="4"/>
  <c r="U155" i="4"/>
  <c r="U156" i="4"/>
  <c r="U157" i="4"/>
  <c r="U158" i="4"/>
  <c r="U159" i="4"/>
  <c r="U160" i="4"/>
  <c r="U161" i="4"/>
  <c r="U162" i="4"/>
  <c r="U163" i="4"/>
  <c r="U164" i="4"/>
  <c r="U165" i="4"/>
  <c r="U166" i="4"/>
  <c r="U167" i="4"/>
  <c r="U168" i="4"/>
  <c r="U169" i="4"/>
  <c r="U170" i="4"/>
  <c r="U171" i="4"/>
  <c r="U172" i="4"/>
  <c r="U173" i="4"/>
  <c r="U174" i="4"/>
  <c r="U175" i="4"/>
  <c r="U176" i="4"/>
  <c r="U177" i="4"/>
  <c r="U178" i="4"/>
  <c r="U179" i="4"/>
  <c r="U180" i="4"/>
  <c r="U181" i="4"/>
  <c r="U182" i="4"/>
  <c r="U183" i="4"/>
  <c r="U184" i="4"/>
  <c r="U185" i="4"/>
  <c r="U186" i="4"/>
  <c r="U187" i="4"/>
  <c r="U188" i="4"/>
  <c r="U189" i="4"/>
  <c r="U190" i="4"/>
  <c r="U191" i="4"/>
  <c r="U192" i="4"/>
  <c r="U193" i="4"/>
  <c r="U194" i="4"/>
  <c r="U195" i="4"/>
  <c r="U196" i="4"/>
  <c r="U197" i="4"/>
  <c r="U198" i="4"/>
  <c r="U199" i="4"/>
  <c r="U200" i="4"/>
  <c r="U201" i="4"/>
  <c r="U202" i="4"/>
  <c r="U203" i="4"/>
  <c r="U204" i="4"/>
  <c r="U205" i="4"/>
  <c r="U206" i="4"/>
  <c r="U207" i="4"/>
  <c r="U208" i="4"/>
  <c r="U209" i="4"/>
  <c r="U210" i="4"/>
  <c r="U211" i="4"/>
  <c r="U212" i="4"/>
  <c r="U213" i="4"/>
  <c r="U214" i="4"/>
  <c r="U215" i="4"/>
  <c r="U216" i="4"/>
  <c r="U217" i="4"/>
  <c r="U218" i="4"/>
  <c r="U219" i="4"/>
  <c r="U220" i="4"/>
  <c r="U221" i="4"/>
  <c r="U222" i="4"/>
  <c r="U223" i="4"/>
  <c r="U224" i="4"/>
  <c r="U225" i="4"/>
  <c r="U226" i="4"/>
  <c r="U227" i="4"/>
  <c r="U228" i="4"/>
  <c r="U229" i="4"/>
  <c r="U230" i="4"/>
  <c r="U231" i="4"/>
  <c r="U232" i="4"/>
  <c r="U233" i="4"/>
  <c r="U234" i="4"/>
  <c r="U235" i="4"/>
  <c r="U236" i="4"/>
  <c r="U237" i="4"/>
  <c r="U238" i="4"/>
  <c r="U239" i="4"/>
  <c r="U240" i="4"/>
  <c r="U241" i="4"/>
  <c r="U242" i="4"/>
  <c r="U243" i="4"/>
  <c r="U244" i="4"/>
  <c r="U245" i="4"/>
  <c r="U246" i="4"/>
  <c r="U247" i="4"/>
  <c r="U248" i="4"/>
  <c r="U249" i="4"/>
  <c r="U250" i="4"/>
  <c r="U251" i="4"/>
  <c r="U256" i="4" s="1"/>
  <c r="U132" i="4"/>
  <c r="U120" i="4"/>
  <c r="U121" i="4"/>
  <c r="U122" i="4"/>
  <c r="U123" i="4"/>
  <c r="U124" i="4"/>
  <c r="U125" i="4"/>
  <c r="U126" i="4"/>
  <c r="U127" i="4"/>
  <c r="U128" i="4"/>
  <c r="U129" i="4"/>
  <c r="U130" i="4"/>
  <c r="U131" i="4"/>
  <c r="S133" i="4"/>
  <c r="S134" i="4"/>
  <c r="S135" i="4"/>
  <c r="S136" i="4"/>
  <c r="S137" i="4"/>
  <c r="S138" i="4"/>
  <c r="S139" i="4"/>
  <c r="S140" i="4"/>
  <c r="S141" i="4"/>
  <c r="S142" i="4"/>
  <c r="S143" i="4"/>
  <c r="S144" i="4"/>
  <c r="S145" i="4"/>
  <c r="S146" i="4"/>
  <c r="S147" i="4"/>
  <c r="S148" i="4"/>
  <c r="S149" i="4"/>
  <c r="S150" i="4"/>
  <c r="S151" i="4"/>
  <c r="S152" i="4"/>
  <c r="S153" i="4"/>
  <c r="S154" i="4"/>
  <c r="S155" i="4"/>
  <c r="S156" i="4"/>
  <c r="S157" i="4"/>
  <c r="S158" i="4"/>
  <c r="S159" i="4"/>
  <c r="S160" i="4"/>
  <c r="S161" i="4"/>
  <c r="S162" i="4"/>
  <c r="S163" i="4"/>
  <c r="S164" i="4"/>
  <c r="S165" i="4"/>
  <c r="S166" i="4"/>
  <c r="S167" i="4"/>
  <c r="S168" i="4"/>
  <c r="S169" i="4"/>
  <c r="S170" i="4"/>
  <c r="S171" i="4"/>
  <c r="S172" i="4"/>
  <c r="S173" i="4"/>
  <c r="S174" i="4"/>
  <c r="S175" i="4"/>
  <c r="S176" i="4"/>
  <c r="S177" i="4"/>
  <c r="S178" i="4"/>
  <c r="S179" i="4"/>
  <c r="S180" i="4"/>
  <c r="S181" i="4"/>
  <c r="S182" i="4"/>
  <c r="S183" i="4"/>
  <c r="S184" i="4"/>
  <c r="S185" i="4"/>
  <c r="S186" i="4"/>
  <c r="S187" i="4"/>
  <c r="S188" i="4"/>
  <c r="S189" i="4"/>
  <c r="S190" i="4"/>
  <c r="S191" i="4"/>
  <c r="S192" i="4"/>
  <c r="S193" i="4"/>
  <c r="S194" i="4"/>
  <c r="S195" i="4"/>
  <c r="S196" i="4"/>
  <c r="S197" i="4"/>
  <c r="S198" i="4"/>
  <c r="S199" i="4"/>
  <c r="S200" i="4"/>
  <c r="S201" i="4"/>
  <c r="S202" i="4"/>
  <c r="S203" i="4"/>
  <c r="S204" i="4"/>
  <c r="S205" i="4"/>
  <c r="S206" i="4"/>
  <c r="S207" i="4"/>
  <c r="S208" i="4"/>
  <c r="S209" i="4"/>
  <c r="S210" i="4"/>
  <c r="S211" i="4"/>
  <c r="S212" i="4"/>
  <c r="S213" i="4"/>
  <c r="S214" i="4"/>
  <c r="S215" i="4"/>
  <c r="S216" i="4"/>
  <c r="S217" i="4"/>
  <c r="S218" i="4"/>
  <c r="S219" i="4"/>
  <c r="S220" i="4"/>
  <c r="S221" i="4"/>
  <c r="S222" i="4"/>
  <c r="S223" i="4"/>
  <c r="S224" i="4"/>
  <c r="S225" i="4"/>
  <c r="S226" i="4"/>
  <c r="S227" i="4"/>
  <c r="S228" i="4"/>
  <c r="S229" i="4"/>
  <c r="S230" i="4"/>
  <c r="S231" i="4"/>
  <c r="S232" i="4"/>
  <c r="S233" i="4"/>
  <c r="S234" i="4"/>
  <c r="S235" i="4"/>
  <c r="S236" i="4"/>
  <c r="S237" i="4"/>
  <c r="S238" i="4"/>
  <c r="S239" i="4"/>
  <c r="S240" i="4"/>
  <c r="S241" i="4"/>
  <c r="S242" i="4"/>
  <c r="S243" i="4"/>
  <c r="S244" i="4"/>
  <c r="S245" i="4"/>
  <c r="S246" i="4"/>
  <c r="S247" i="4"/>
  <c r="S248" i="4"/>
  <c r="S249" i="4"/>
  <c r="S250" i="4"/>
  <c r="S251" i="4"/>
  <c r="S256" i="4" s="1"/>
  <c r="S132" i="4"/>
  <c r="S120" i="4"/>
  <c r="S121" i="4"/>
  <c r="S122" i="4"/>
  <c r="S123" i="4"/>
  <c r="S124" i="4"/>
  <c r="S125" i="4"/>
  <c r="S126" i="4"/>
  <c r="S127" i="4"/>
  <c r="S128" i="4"/>
  <c r="S129" i="4"/>
  <c r="S130" i="4"/>
  <c r="S131" i="4"/>
  <c r="Q132" i="4"/>
  <c r="Q133" i="4"/>
  <c r="Q134" i="4"/>
  <c r="Q135" i="4"/>
  <c r="Q136" i="4"/>
  <c r="Q137" i="4"/>
  <c r="Q138" i="4"/>
  <c r="Q139" i="4"/>
  <c r="Q140" i="4"/>
  <c r="Q141" i="4"/>
  <c r="Q142" i="4"/>
  <c r="Q143" i="4"/>
  <c r="Q144" i="4"/>
  <c r="Q145" i="4"/>
  <c r="Q146" i="4"/>
  <c r="Q147" i="4"/>
  <c r="Q148" i="4"/>
  <c r="Q149" i="4"/>
  <c r="Q150" i="4"/>
  <c r="Q151" i="4"/>
  <c r="Q152" i="4"/>
  <c r="Q153" i="4"/>
  <c r="Q154" i="4"/>
  <c r="Q155" i="4"/>
  <c r="Q156" i="4"/>
  <c r="Q157" i="4"/>
  <c r="Q158" i="4"/>
  <c r="Q159" i="4"/>
  <c r="Q160" i="4"/>
  <c r="Q161" i="4"/>
  <c r="Q162" i="4"/>
  <c r="Q163" i="4"/>
  <c r="Q164" i="4"/>
  <c r="Q165" i="4"/>
  <c r="Q166" i="4"/>
  <c r="Q167" i="4"/>
  <c r="Q168" i="4"/>
  <c r="Q169" i="4"/>
  <c r="Q170" i="4"/>
  <c r="Q171" i="4"/>
  <c r="Q172" i="4"/>
  <c r="Q173" i="4"/>
  <c r="Q174" i="4"/>
  <c r="Q175" i="4"/>
  <c r="Q176" i="4"/>
  <c r="Q177" i="4"/>
  <c r="Q178" i="4"/>
  <c r="Q179" i="4"/>
  <c r="Q180" i="4"/>
  <c r="Q181" i="4"/>
  <c r="Q182" i="4"/>
  <c r="Q183" i="4"/>
  <c r="Q184" i="4"/>
  <c r="Q185" i="4"/>
  <c r="Q186" i="4"/>
  <c r="Q187" i="4"/>
  <c r="Q188" i="4"/>
  <c r="Q189" i="4"/>
  <c r="Q190" i="4"/>
  <c r="Q191" i="4"/>
  <c r="Q192" i="4"/>
  <c r="Q193" i="4"/>
  <c r="Q194" i="4"/>
  <c r="Q195" i="4"/>
  <c r="Q196" i="4"/>
  <c r="Q197" i="4"/>
  <c r="Q198" i="4"/>
  <c r="Q199" i="4"/>
  <c r="Q200" i="4"/>
  <c r="Q201" i="4"/>
  <c r="Q202" i="4"/>
  <c r="Q203" i="4"/>
  <c r="Q204" i="4"/>
  <c r="Q205" i="4"/>
  <c r="Q206" i="4"/>
  <c r="Q207" i="4"/>
  <c r="Q208" i="4"/>
  <c r="Q209" i="4"/>
  <c r="Q210" i="4"/>
  <c r="Q211" i="4"/>
  <c r="Q212" i="4"/>
  <c r="Q213" i="4"/>
  <c r="Q214" i="4"/>
  <c r="Q215" i="4"/>
  <c r="Q216" i="4"/>
  <c r="Q217" i="4"/>
  <c r="Q218" i="4"/>
  <c r="Q219" i="4"/>
  <c r="Q220" i="4"/>
  <c r="Q221" i="4"/>
  <c r="Q222" i="4"/>
  <c r="Q223" i="4"/>
  <c r="Q224" i="4"/>
  <c r="Q225" i="4"/>
  <c r="Q226" i="4"/>
  <c r="Q227" i="4"/>
  <c r="Q228" i="4"/>
  <c r="Q229" i="4"/>
  <c r="Q230" i="4"/>
  <c r="Q231" i="4"/>
  <c r="Q232" i="4"/>
  <c r="Q233" i="4"/>
  <c r="Q234" i="4"/>
  <c r="Q235" i="4"/>
  <c r="Q236" i="4"/>
  <c r="Q237" i="4"/>
  <c r="Q238" i="4"/>
  <c r="Q239" i="4"/>
  <c r="Q240" i="4"/>
  <c r="Q241" i="4"/>
  <c r="Q242" i="4"/>
  <c r="Q243" i="4"/>
  <c r="Q244" i="4"/>
  <c r="Q245" i="4"/>
  <c r="Q246" i="4"/>
  <c r="Q247" i="4"/>
  <c r="Q248" i="4"/>
  <c r="Q249" i="4"/>
  <c r="Q250" i="4"/>
  <c r="Q251" i="4"/>
  <c r="Q255" i="4" s="1"/>
  <c r="Q120" i="4"/>
  <c r="Q121" i="4"/>
  <c r="Q122" i="4"/>
  <c r="Q123" i="4"/>
  <c r="Q124" i="4"/>
  <c r="Q125" i="4"/>
  <c r="Q126" i="4"/>
  <c r="Q127" i="4"/>
  <c r="Q128" i="4"/>
  <c r="Q129" i="4"/>
  <c r="Q130" i="4"/>
  <c r="Q131" i="4"/>
  <c r="S257" i="43"/>
  <c r="S265" i="43"/>
  <c r="S273" i="43"/>
  <c r="S281" i="43"/>
  <c r="S289" i="43"/>
  <c r="S297" i="43"/>
  <c r="S305" i="43"/>
  <c r="S313" i="43"/>
  <c r="S321" i="43"/>
  <c r="S329" i="43"/>
  <c r="U133" i="43"/>
  <c r="U134" i="43"/>
  <c r="U135" i="43"/>
  <c r="U136" i="43"/>
  <c r="U137" i="43"/>
  <c r="U138" i="43"/>
  <c r="U139" i="43"/>
  <c r="U140" i="43"/>
  <c r="U141" i="43"/>
  <c r="U142" i="43"/>
  <c r="U143" i="43"/>
  <c r="U144" i="43"/>
  <c r="U145" i="43"/>
  <c r="U146" i="43"/>
  <c r="U147" i="43"/>
  <c r="U148" i="43"/>
  <c r="U149" i="43"/>
  <c r="U150" i="43"/>
  <c r="U151" i="43"/>
  <c r="U152" i="43"/>
  <c r="U153" i="43"/>
  <c r="U154" i="43"/>
  <c r="U155" i="43"/>
  <c r="U156" i="43"/>
  <c r="U157" i="43"/>
  <c r="U158" i="43"/>
  <c r="U159" i="43"/>
  <c r="U160" i="43"/>
  <c r="U161" i="43"/>
  <c r="U162" i="43"/>
  <c r="U163" i="43"/>
  <c r="V156" i="43" s="1"/>
  <c r="BP22" i="43" s="1"/>
  <c r="U164" i="43"/>
  <c r="U165" i="43"/>
  <c r="U166" i="43"/>
  <c r="U167" i="43"/>
  <c r="U168" i="43"/>
  <c r="U169" i="43"/>
  <c r="U170" i="43"/>
  <c r="U171" i="43"/>
  <c r="U172" i="43"/>
  <c r="U173" i="43"/>
  <c r="U174" i="43"/>
  <c r="U175" i="43"/>
  <c r="U176" i="43"/>
  <c r="U177" i="43"/>
  <c r="U178" i="43"/>
  <c r="U179" i="43"/>
  <c r="U180" i="43"/>
  <c r="U181" i="43"/>
  <c r="U182" i="43"/>
  <c r="U183" i="43"/>
  <c r="U184" i="43"/>
  <c r="U185" i="43"/>
  <c r="U186" i="43"/>
  <c r="U187" i="43"/>
  <c r="U188" i="43"/>
  <c r="U189" i="43"/>
  <c r="U190" i="43"/>
  <c r="U191" i="43"/>
  <c r="U192" i="43"/>
  <c r="U193" i="43"/>
  <c r="U194" i="43"/>
  <c r="U195" i="43"/>
  <c r="U196" i="43"/>
  <c r="U197" i="43"/>
  <c r="U198" i="43"/>
  <c r="U199" i="43"/>
  <c r="U200" i="43"/>
  <c r="U201" i="43"/>
  <c r="U202" i="43"/>
  <c r="U203" i="43"/>
  <c r="U204" i="43"/>
  <c r="U205" i="43"/>
  <c r="U206" i="43"/>
  <c r="U207" i="43"/>
  <c r="U208" i="43"/>
  <c r="U209" i="43"/>
  <c r="U210" i="43"/>
  <c r="U211" i="43"/>
  <c r="U212" i="43"/>
  <c r="U213" i="43"/>
  <c r="U214" i="43"/>
  <c r="U215" i="43"/>
  <c r="U216" i="43"/>
  <c r="U217" i="43"/>
  <c r="U218" i="43"/>
  <c r="U219" i="43"/>
  <c r="U220" i="43"/>
  <c r="U221" i="43"/>
  <c r="U222" i="43"/>
  <c r="U223" i="43"/>
  <c r="U224" i="43"/>
  <c r="U225" i="43"/>
  <c r="U226" i="43"/>
  <c r="U227" i="43"/>
  <c r="U228" i="43"/>
  <c r="U229" i="43"/>
  <c r="U230" i="43"/>
  <c r="U231" i="43"/>
  <c r="U232" i="43"/>
  <c r="U233" i="43"/>
  <c r="U234" i="43"/>
  <c r="U235" i="43"/>
  <c r="V228" i="43" s="1"/>
  <c r="BP28" i="43" s="1"/>
  <c r="U236" i="43"/>
  <c r="U237" i="43"/>
  <c r="U238" i="43"/>
  <c r="U239" i="43"/>
  <c r="U240" i="43"/>
  <c r="U241" i="43"/>
  <c r="U242" i="43"/>
  <c r="U243" i="43"/>
  <c r="U244" i="43"/>
  <c r="U245" i="43"/>
  <c r="U246" i="43"/>
  <c r="U247" i="43"/>
  <c r="U248" i="43"/>
  <c r="U249" i="43"/>
  <c r="U250" i="43"/>
  <c r="U251" i="43"/>
  <c r="U259" i="43" s="1"/>
  <c r="S133" i="43"/>
  <c r="S134" i="43"/>
  <c r="T132" i="43" s="1"/>
  <c r="BO20" i="43" s="1"/>
  <c r="S135" i="43"/>
  <c r="S136" i="43"/>
  <c r="S137" i="43"/>
  <c r="S138" i="43"/>
  <c r="S139" i="43"/>
  <c r="S140" i="43"/>
  <c r="S141" i="43"/>
  <c r="S142" i="43"/>
  <c r="S143" i="43"/>
  <c r="S144" i="43"/>
  <c r="S145" i="43"/>
  <c r="S146" i="43"/>
  <c r="S147" i="43"/>
  <c r="S148" i="43"/>
  <c r="S149" i="43"/>
  <c r="S150" i="43"/>
  <c r="S151" i="43"/>
  <c r="S152" i="43"/>
  <c r="S153" i="43"/>
  <c r="S154" i="43"/>
  <c r="S155" i="43"/>
  <c r="S156" i="43"/>
  <c r="S157" i="43"/>
  <c r="S158" i="43"/>
  <c r="S159" i="43"/>
  <c r="S160" i="43"/>
  <c r="S161" i="43"/>
  <c r="S162" i="43"/>
  <c r="S163" i="43"/>
  <c r="S164" i="43"/>
  <c r="S165" i="43"/>
  <c r="S166" i="43"/>
  <c r="S167" i="43"/>
  <c r="S168" i="43"/>
  <c r="S169" i="43"/>
  <c r="S170" i="43"/>
  <c r="S171" i="43"/>
  <c r="S172" i="43"/>
  <c r="S173" i="43"/>
  <c r="S174" i="43"/>
  <c r="S175" i="43"/>
  <c r="S176" i="43"/>
  <c r="S177" i="43"/>
  <c r="S178" i="43"/>
  <c r="S179" i="43"/>
  <c r="S180" i="43"/>
  <c r="S181" i="43"/>
  <c r="S182" i="43"/>
  <c r="S183" i="43"/>
  <c r="S184" i="43"/>
  <c r="S185" i="43"/>
  <c r="S186" i="43"/>
  <c r="S187" i="43"/>
  <c r="S188" i="43"/>
  <c r="S189" i="43"/>
  <c r="S190" i="43"/>
  <c r="S191" i="43"/>
  <c r="S192" i="43"/>
  <c r="S193" i="43"/>
  <c r="S194" i="43"/>
  <c r="S195" i="43"/>
  <c r="S196" i="43"/>
  <c r="S197" i="43"/>
  <c r="S198" i="43"/>
  <c r="S199" i="43"/>
  <c r="S200" i="43"/>
  <c r="S201" i="43"/>
  <c r="S202" i="43"/>
  <c r="S203" i="43"/>
  <c r="S204" i="43"/>
  <c r="S205" i="43"/>
  <c r="S206" i="43"/>
  <c r="S207" i="43"/>
  <c r="S208" i="43"/>
  <c r="S209" i="43"/>
  <c r="S210" i="43"/>
  <c r="S211" i="43"/>
  <c r="S212" i="43"/>
  <c r="S213" i="43"/>
  <c r="S214" i="43"/>
  <c r="S215" i="43"/>
  <c r="S216" i="43"/>
  <c r="S217" i="43"/>
  <c r="S218" i="43"/>
  <c r="S219" i="43"/>
  <c r="S220" i="43"/>
  <c r="S221" i="43"/>
  <c r="S222" i="43"/>
  <c r="S223" i="43"/>
  <c r="S224" i="43"/>
  <c r="S225" i="43"/>
  <c r="S226" i="43"/>
  <c r="S227" i="43"/>
  <c r="S228" i="43"/>
  <c r="S229" i="43"/>
  <c r="S230" i="43"/>
  <c r="S231" i="43"/>
  <c r="S232" i="43"/>
  <c r="S233" i="43"/>
  <c r="S234" i="43"/>
  <c r="S235" i="43"/>
  <c r="S236" i="43"/>
  <c r="S237" i="43"/>
  <c r="S238" i="43"/>
  <c r="S239" i="43"/>
  <c r="S240" i="43"/>
  <c r="S241" i="43"/>
  <c r="S242" i="43"/>
  <c r="S243" i="43"/>
  <c r="S244" i="43"/>
  <c r="S245" i="43"/>
  <c r="S246" i="43"/>
  <c r="S247" i="43"/>
  <c r="S248" i="43"/>
  <c r="S249" i="43"/>
  <c r="S250" i="43"/>
  <c r="S251" i="43"/>
  <c r="S259" i="43" s="1"/>
  <c r="U132" i="43"/>
  <c r="S132" i="43"/>
  <c r="U120" i="43"/>
  <c r="U121" i="43"/>
  <c r="U122" i="43"/>
  <c r="U123" i="43"/>
  <c r="U124" i="43"/>
  <c r="U125" i="43"/>
  <c r="U126" i="43"/>
  <c r="V120" i="43" s="1"/>
  <c r="BP19" i="43" s="1"/>
  <c r="U127" i="43"/>
  <c r="U128" i="43"/>
  <c r="U129" i="43"/>
  <c r="U130" i="43"/>
  <c r="U131" i="43"/>
  <c r="S120" i="43"/>
  <c r="S121" i="43"/>
  <c r="S122" i="43"/>
  <c r="S123" i="43"/>
  <c r="S124" i="43"/>
  <c r="S125" i="43"/>
  <c r="S126" i="43"/>
  <c r="S127" i="43"/>
  <c r="S128" i="43"/>
  <c r="S129" i="43"/>
  <c r="S130" i="43"/>
  <c r="S131" i="43"/>
  <c r="AW347" i="43"/>
  <c r="AW346" i="43"/>
  <c r="AW345" i="43"/>
  <c r="AW344" i="43"/>
  <c r="AW343" i="43"/>
  <c r="AW342" i="43"/>
  <c r="AW341" i="43"/>
  <c r="AW340" i="43"/>
  <c r="AW339" i="43"/>
  <c r="AW338" i="43"/>
  <c r="AW337" i="43"/>
  <c r="AZ336" i="43"/>
  <c r="AW336" i="43"/>
  <c r="AV336" i="43"/>
  <c r="AT336" i="43"/>
  <c r="AR336" i="43"/>
  <c r="AP336" i="43"/>
  <c r="AN336" i="43"/>
  <c r="AL336" i="43"/>
  <c r="AJ336" i="43"/>
  <c r="AH336" i="43"/>
  <c r="AF336" i="43"/>
  <c r="AD336" i="43"/>
  <c r="AB336" i="43"/>
  <c r="Z336" i="43"/>
  <c r="X336" i="43"/>
  <c r="V336" i="43"/>
  <c r="T336" i="43"/>
  <c r="R336" i="43"/>
  <c r="P336" i="43"/>
  <c r="N336" i="43"/>
  <c r="L336" i="43"/>
  <c r="J336" i="43"/>
  <c r="H336" i="43"/>
  <c r="AS335" i="43"/>
  <c r="AQ335" i="43"/>
  <c r="AO335" i="43"/>
  <c r="AK335" i="43"/>
  <c r="AC335" i="43"/>
  <c r="AA335" i="43"/>
  <c r="O335" i="43"/>
  <c r="M335" i="43"/>
  <c r="AS334" i="43"/>
  <c r="AQ334" i="43"/>
  <c r="AO334" i="43"/>
  <c r="AK334" i="43"/>
  <c r="AC334" i="43"/>
  <c r="AA334" i="43"/>
  <c r="O334" i="43"/>
  <c r="M334" i="43"/>
  <c r="AS333" i="43"/>
  <c r="AQ333" i="43"/>
  <c r="AO333" i="43"/>
  <c r="AK333" i="43"/>
  <c r="AC333" i="43"/>
  <c r="AA333" i="43"/>
  <c r="O333" i="43"/>
  <c r="M333" i="43"/>
  <c r="AS332" i="43"/>
  <c r="AQ332" i="43"/>
  <c r="AO332" i="43"/>
  <c r="AK332" i="43"/>
  <c r="AC332" i="43"/>
  <c r="AA332" i="43"/>
  <c r="O332" i="43"/>
  <c r="M332" i="43"/>
  <c r="AS331" i="43"/>
  <c r="AQ331" i="43"/>
  <c r="AO331" i="43"/>
  <c r="AK331" i="43"/>
  <c r="AC331" i="43"/>
  <c r="AA331" i="43"/>
  <c r="O331" i="43"/>
  <c r="M331" i="43"/>
  <c r="AS330" i="43"/>
  <c r="AQ330" i="43"/>
  <c r="AO330" i="43"/>
  <c r="AK330" i="43"/>
  <c r="AC330" i="43"/>
  <c r="AA330" i="43"/>
  <c r="O330" i="43"/>
  <c r="M330" i="43"/>
  <c r="AS329" i="43"/>
  <c r="AQ329" i="43"/>
  <c r="AO329" i="43"/>
  <c r="AK329" i="43"/>
  <c r="AC329" i="43"/>
  <c r="AA329" i="43"/>
  <c r="O329" i="43"/>
  <c r="M329" i="43"/>
  <c r="AS328" i="43"/>
  <c r="AQ328" i="43"/>
  <c r="AO328" i="43"/>
  <c r="AK328" i="43"/>
  <c r="AC328" i="43"/>
  <c r="AA328" i="43"/>
  <c r="O328" i="43"/>
  <c r="M328" i="43"/>
  <c r="AS327" i="43"/>
  <c r="AQ327" i="43"/>
  <c r="AO327" i="43"/>
  <c r="AK327" i="43"/>
  <c r="AC327" i="43"/>
  <c r="AA327" i="43"/>
  <c r="O327" i="43"/>
  <c r="M327" i="43"/>
  <c r="AS326" i="43"/>
  <c r="AQ326" i="43"/>
  <c r="AR324" i="43" s="1"/>
  <c r="AO326" i="43"/>
  <c r="AK326" i="43"/>
  <c r="AC326" i="43"/>
  <c r="AA326" i="43"/>
  <c r="O326" i="43"/>
  <c r="M326" i="43"/>
  <c r="AS325" i="43"/>
  <c r="AQ325" i="43"/>
  <c r="AO325" i="43"/>
  <c r="AK325" i="43"/>
  <c r="AL324" i="43" s="1"/>
  <c r="AC325" i="43"/>
  <c r="AD324" i="43" s="1"/>
  <c r="AA325" i="43"/>
  <c r="O325" i="43"/>
  <c r="M325" i="43"/>
  <c r="BB324" i="43"/>
  <c r="AV324" i="43"/>
  <c r="AS324" i="43"/>
  <c r="AQ324" i="43"/>
  <c r="AO324" i="43"/>
  <c r="AP324" i="43" s="1"/>
  <c r="AN324" i="43"/>
  <c r="AK324" i="43"/>
  <c r="AC324" i="43"/>
  <c r="AA324" i="43"/>
  <c r="P324" i="43"/>
  <c r="O324" i="43"/>
  <c r="M324" i="43"/>
  <c r="AS323" i="43"/>
  <c r="AQ323" i="43"/>
  <c r="AO323" i="43"/>
  <c r="AK323" i="43"/>
  <c r="AC323" i="43"/>
  <c r="AA323" i="43"/>
  <c r="O323" i="43"/>
  <c r="M323" i="43"/>
  <c r="AS322" i="43"/>
  <c r="AQ322" i="43"/>
  <c r="AO322" i="43"/>
  <c r="AK322" i="43"/>
  <c r="AC322" i="43"/>
  <c r="AA322" i="43"/>
  <c r="O322" i="43"/>
  <c r="M322" i="43"/>
  <c r="AS321" i="43"/>
  <c r="AQ321" i="43"/>
  <c r="AO321" i="43"/>
  <c r="AK321" i="43"/>
  <c r="AC321" i="43"/>
  <c r="AA321" i="43"/>
  <c r="O321" i="43"/>
  <c r="M321" i="43"/>
  <c r="AS320" i="43"/>
  <c r="AQ320" i="43"/>
  <c r="AO320" i="43"/>
  <c r="AK320" i="43"/>
  <c r="AC320" i="43"/>
  <c r="AA320" i="43"/>
  <c r="O320" i="43"/>
  <c r="M320" i="43"/>
  <c r="AS319" i="43"/>
  <c r="AQ319" i="43"/>
  <c r="AO319" i="43"/>
  <c r="AK319" i="43"/>
  <c r="AC319" i="43"/>
  <c r="AA319" i="43"/>
  <c r="O319" i="43"/>
  <c r="M319" i="43"/>
  <c r="AS318" i="43"/>
  <c r="AQ318" i="43"/>
  <c r="AO318" i="43"/>
  <c r="AK318" i="43"/>
  <c r="AC318" i="43"/>
  <c r="AA318" i="43"/>
  <c r="O318" i="43"/>
  <c r="M318" i="43"/>
  <c r="AS317" i="43"/>
  <c r="AQ317" i="43"/>
  <c r="AO317" i="43"/>
  <c r="AK317" i="43"/>
  <c r="AC317" i="43"/>
  <c r="AA317" i="43"/>
  <c r="O317" i="43"/>
  <c r="M317" i="43"/>
  <c r="AS316" i="43"/>
  <c r="AQ316" i="43"/>
  <c r="AO316" i="43"/>
  <c r="AK316" i="43"/>
  <c r="AC316" i="43"/>
  <c r="AA316" i="43"/>
  <c r="O316" i="43"/>
  <c r="M316" i="43"/>
  <c r="AS315" i="43"/>
  <c r="AQ315" i="43"/>
  <c r="AO315" i="43"/>
  <c r="AK315" i="43"/>
  <c r="AC315" i="43"/>
  <c r="AA315" i="43"/>
  <c r="O315" i="43"/>
  <c r="M315" i="43"/>
  <c r="AS314" i="43"/>
  <c r="AQ314" i="43"/>
  <c r="AO314" i="43"/>
  <c r="AK314" i="43"/>
  <c r="AC314" i="43"/>
  <c r="AD312" i="43" s="1"/>
  <c r="AA314" i="43"/>
  <c r="O314" i="43"/>
  <c r="M314" i="43"/>
  <c r="AS313" i="43"/>
  <c r="AT312" i="43" s="1"/>
  <c r="AQ313" i="43"/>
  <c r="AO313" i="43"/>
  <c r="AK313" i="43"/>
  <c r="AL312" i="43" s="1"/>
  <c r="AC313" i="43"/>
  <c r="AA313" i="43"/>
  <c r="O313" i="43"/>
  <c r="M313" i="43"/>
  <c r="BB312" i="43"/>
  <c r="AV312" i="43"/>
  <c r="AS312" i="43"/>
  <c r="AQ312" i="43"/>
  <c r="AR312" i="43" s="1"/>
  <c r="AO312" i="43"/>
  <c r="AN312" i="43"/>
  <c r="AK312" i="43"/>
  <c r="AC312" i="43"/>
  <c r="AA312" i="43"/>
  <c r="O312" i="43"/>
  <c r="P312" i="43" s="1"/>
  <c r="M312" i="43"/>
  <c r="AS311" i="43"/>
  <c r="AQ311" i="43"/>
  <c r="AO311" i="43"/>
  <c r="AK311" i="43"/>
  <c r="AC311" i="43"/>
  <c r="AA311" i="43"/>
  <c r="O311" i="43"/>
  <c r="M311" i="43"/>
  <c r="AS310" i="43"/>
  <c r="AQ310" i="43"/>
  <c r="AO310" i="43"/>
  <c r="AK310" i="43"/>
  <c r="AC310" i="43"/>
  <c r="AA310" i="43"/>
  <c r="O310" i="43"/>
  <c r="M310" i="43"/>
  <c r="AS309" i="43"/>
  <c r="AQ309" i="43"/>
  <c r="AO309" i="43"/>
  <c r="AK309" i="43"/>
  <c r="AC309" i="43"/>
  <c r="AA309" i="43"/>
  <c r="O309" i="43"/>
  <c r="M309" i="43"/>
  <c r="AS308" i="43"/>
  <c r="AQ308" i="43"/>
  <c r="AO308" i="43"/>
  <c r="AK308" i="43"/>
  <c r="AC308" i="43"/>
  <c r="AA308" i="43"/>
  <c r="O308" i="43"/>
  <c r="M308" i="43"/>
  <c r="AS307" i="43"/>
  <c r="AQ307" i="43"/>
  <c r="AO307" i="43"/>
  <c r="AK307" i="43"/>
  <c r="AC307" i="43"/>
  <c r="AA307" i="43"/>
  <c r="O307" i="43"/>
  <c r="M307" i="43"/>
  <c r="AS306" i="43"/>
  <c r="AQ306" i="43"/>
  <c r="AO306" i="43"/>
  <c r="AK306" i="43"/>
  <c r="AC306" i="43"/>
  <c r="AA306" i="43"/>
  <c r="O306" i="43"/>
  <c r="M306" i="43"/>
  <c r="AS305" i="43"/>
  <c r="AQ305" i="43"/>
  <c r="AO305" i="43"/>
  <c r="AK305" i="43"/>
  <c r="AC305" i="43"/>
  <c r="AA305" i="43"/>
  <c r="O305" i="43"/>
  <c r="M305" i="43"/>
  <c r="AS304" i="43"/>
  <c r="AQ304" i="43"/>
  <c r="AO304" i="43"/>
  <c r="AK304" i="43"/>
  <c r="AC304" i="43"/>
  <c r="AA304" i="43"/>
  <c r="O304" i="43"/>
  <c r="M304" i="43"/>
  <c r="AS303" i="43"/>
  <c r="AQ303" i="43"/>
  <c r="AO303" i="43"/>
  <c r="AK303" i="43"/>
  <c r="AC303" i="43"/>
  <c r="AD300" i="43" s="1"/>
  <c r="AA303" i="43"/>
  <c r="O303" i="43"/>
  <c r="M303" i="43"/>
  <c r="AS302" i="43"/>
  <c r="AQ302" i="43"/>
  <c r="AO302" i="43"/>
  <c r="AK302" i="43"/>
  <c r="AC302" i="43"/>
  <c r="AA302" i="43"/>
  <c r="O302" i="43"/>
  <c r="M302" i="43"/>
  <c r="AS301" i="43"/>
  <c r="AQ301" i="43"/>
  <c r="AO301" i="43"/>
  <c r="AK301" i="43"/>
  <c r="AC301" i="43"/>
  <c r="AA301" i="43"/>
  <c r="O301" i="43"/>
  <c r="M301" i="43"/>
  <c r="BB300" i="43"/>
  <c r="AV300" i="43"/>
  <c r="AS300" i="43"/>
  <c r="AQ300" i="43"/>
  <c r="AP300" i="43"/>
  <c r="AO300" i="43"/>
  <c r="AN300" i="43"/>
  <c r="AL300" i="43"/>
  <c r="AK300" i="43"/>
  <c r="AC300" i="43"/>
  <c r="AA300" i="43"/>
  <c r="O300" i="43"/>
  <c r="N300" i="43"/>
  <c r="M300" i="43"/>
  <c r="AS299" i="43"/>
  <c r="AQ299" i="43"/>
  <c r="AO299" i="43"/>
  <c r="AK299" i="43"/>
  <c r="AC299" i="43"/>
  <c r="AA299" i="43"/>
  <c r="O299" i="43"/>
  <c r="M299" i="43"/>
  <c r="AS298" i="43"/>
  <c r="AQ298" i="43"/>
  <c r="AO298" i="43"/>
  <c r="AK298" i="43"/>
  <c r="AC298" i="43"/>
  <c r="AA298" i="43"/>
  <c r="O298" i="43"/>
  <c r="M298" i="43"/>
  <c r="AS297" i="43"/>
  <c r="AQ297" i="43"/>
  <c r="AO297" i="43"/>
  <c r="AK297" i="43"/>
  <c r="AC297" i="43"/>
  <c r="AA297" i="43"/>
  <c r="O297" i="43"/>
  <c r="M297" i="43"/>
  <c r="AS296" i="43"/>
  <c r="AQ296" i="43"/>
  <c r="AO296" i="43"/>
  <c r="AK296" i="43"/>
  <c r="AC296" i="43"/>
  <c r="AA296" i="43"/>
  <c r="O296" i="43"/>
  <c r="M296" i="43"/>
  <c r="AS295" i="43"/>
  <c r="AQ295" i="43"/>
  <c r="AO295" i="43"/>
  <c r="AK295" i="43"/>
  <c r="AL288" i="43" s="1"/>
  <c r="AC295" i="43"/>
  <c r="AA295" i="43"/>
  <c r="O295" i="43"/>
  <c r="M295" i="43"/>
  <c r="AS294" i="43"/>
  <c r="AQ294" i="43"/>
  <c r="AO294" i="43"/>
  <c r="AK294" i="43"/>
  <c r="AC294" i="43"/>
  <c r="AA294" i="43"/>
  <c r="O294" i="43"/>
  <c r="M294" i="43"/>
  <c r="AS293" i="43"/>
  <c r="AQ293" i="43"/>
  <c r="AO293" i="43"/>
  <c r="AK293" i="43"/>
  <c r="AC293" i="43"/>
  <c r="AA293" i="43"/>
  <c r="O293" i="43"/>
  <c r="M293" i="43"/>
  <c r="AS292" i="43"/>
  <c r="AQ292" i="43"/>
  <c r="AO292" i="43"/>
  <c r="AK292" i="43"/>
  <c r="AC292" i="43"/>
  <c r="AD288" i="43" s="1"/>
  <c r="AA292" i="43"/>
  <c r="O292" i="43"/>
  <c r="M292" i="43"/>
  <c r="AS291" i="43"/>
  <c r="AQ291" i="43"/>
  <c r="AO291" i="43"/>
  <c r="AK291" i="43"/>
  <c r="AC291" i="43"/>
  <c r="AA291" i="43"/>
  <c r="O291" i="43"/>
  <c r="M291" i="43"/>
  <c r="AS290" i="43"/>
  <c r="AQ290" i="43"/>
  <c r="AO290" i="43"/>
  <c r="AK290" i="43"/>
  <c r="AC290" i="43"/>
  <c r="AA290" i="43"/>
  <c r="O290" i="43"/>
  <c r="M290" i="43"/>
  <c r="AS289" i="43"/>
  <c r="AQ289" i="43"/>
  <c r="AO289" i="43"/>
  <c r="AK289" i="43"/>
  <c r="AC289" i="43"/>
  <c r="AA289" i="43"/>
  <c r="O289" i="43"/>
  <c r="M289" i="43"/>
  <c r="BB288" i="43"/>
  <c r="AV288" i="43"/>
  <c r="AS288" i="43"/>
  <c r="AQ288" i="43"/>
  <c r="AR288" i="43" s="1"/>
  <c r="AP288" i="43"/>
  <c r="AO288" i="43"/>
  <c r="AN288" i="43"/>
  <c r="AK288" i="43"/>
  <c r="AC288" i="43"/>
  <c r="AA288" i="43"/>
  <c r="O288" i="43"/>
  <c r="M288" i="43"/>
  <c r="AS287" i="43"/>
  <c r="AQ287" i="43"/>
  <c r="AO287" i="43"/>
  <c r="AK287" i="43"/>
  <c r="AC287" i="43"/>
  <c r="AA287" i="43"/>
  <c r="O287" i="43"/>
  <c r="M287" i="43"/>
  <c r="AS286" i="43"/>
  <c r="AQ286" i="43"/>
  <c r="AO286" i="43"/>
  <c r="AK286" i="43"/>
  <c r="AC286" i="43"/>
  <c r="AA286" i="43"/>
  <c r="O286" i="43"/>
  <c r="M286" i="43"/>
  <c r="AS285" i="43"/>
  <c r="AQ285" i="43"/>
  <c r="AO285" i="43"/>
  <c r="AK285" i="43"/>
  <c r="AC285" i="43"/>
  <c r="AA285" i="43"/>
  <c r="O285" i="43"/>
  <c r="M285" i="43"/>
  <c r="AS284" i="43"/>
  <c r="AQ284" i="43"/>
  <c r="AO284" i="43"/>
  <c r="AK284" i="43"/>
  <c r="AC284" i="43"/>
  <c r="AA284" i="43"/>
  <c r="O284" i="43"/>
  <c r="M284" i="43"/>
  <c r="AS283" i="43"/>
  <c r="AQ283" i="43"/>
  <c r="AO283" i="43"/>
  <c r="AK283" i="43"/>
  <c r="AC283" i="43"/>
  <c r="AA283" i="43"/>
  <c r="O283" i="43"/>
  <c r="M283" i="43"/>
  <c r="AS282" i="43"/>
  <c r="AQ282" i="43"/>
  <c r="AO282" i="43"/>
  <c r="AK282" i="43"/>
  <c r="AC282" i="43"/>
  <c r="AA282" i="43"/>
  <c r="O282" i="43"/>
  <c r="M282" i="43"/>
  <c r="AS281" i="43"/>
  <c r="AQ281" i="43"/>
  <c r="AO281" i="43"/>
  <c r="AK281" i="43"/>
  <c r="AC281" i="43"/>
  <c r="AA281" i="43"/>
  <c r="O281" i="43"/>
  <c r="P276" i="43" s="1"/>
  <c r="M281" i="43"/>
  <c r="AS280" i="43"/>
  <c r="AQ280" i="43"/>
  <c r="AO280" i="43"/>
  <c r="AK280" i="43"/>
  <c r="AC280" i="43"/>
  <c r="AA280" i="43"/>
  <c r="O280" i="43"/>
  <c r="M280" i="43"/>
  <c r="AS279" i="43"/>
  <c r="AQ279" i="43"/>
  <c r="AO279" i="43"/>
  <c r="AK279" i="43"/>
  <c r="AC279" i="43"/>
  <c r="AA279" i="43"/>
  <c r="O279" i="43"/>
  <c r="M279" i="43"/>
  <c r="AS278" i="43"/>
  <c r="AQ278" i="43"/>
  <c r="AR276" i="43" s="1"/>
  <c r="AO278" i="43"/>
  <c r="AK278" i="43"/>
  <c r="AC278" i="43"/>
  <c r="AA278" i="43"/>
  <c r="O278" i="43"/>
  <c r="M278" i="43"/>
  <c r="AS277" i="43"/>
  <c r="AQ277" i="43"/>
  <c r="AO277" i="43"/>
  <c r="AK277" i="43"/>
  <c r="AC277" i="43"/>
  <c r="AA277" i="43"/>
  <c r="O277" i="43"/>
  <c r="M277" i="43"/>
  <c r="BB276" i="43"/>
  <c r="AV276" i="43"/>
  <c r="AS276" i="43"/>
  <c r="AQ276" i="43"/>
  <c r="AO276" i="43"/>
  <c r="AN276" i="43"/>
  <c r="AK276" i="43"/>
  <c r="AC276" i="43"/>
  <c r="AA276" i="43"/>
  <c r="O276" i="43"/>
  <c r="N276" i="43"/>
  <c r="M276" i="43"/>
  <c r="AS275" i="43"/>
  <c r="AQ275" i="43"/>
  <c r="AO275" i="43"/>
  <c r="AK275" i="43"/>
  <c r="AC275" i="43"/>
  <c r="AA275" i="43"/>
  <c r="O275" i="43"/>
  <c r="M275" i="43"/>
  <c r="AS274" i="43"/>
  <c r="AQ274" i="43"/>
  <c r="AO274" i="43"/>
  <c r="AK274" i="43"/>
  <c r="AC274" i="43"/>
  <c r="AA274" i="43"/>
  <c r="O274" i="43"/>
  <c r="M274" i="43"/>
  <c r="AS273" i="43"/>
  <c r="AQ273" i="43"/>
  <c r="AO273" i="43"/>
  <c r="AK273" i="43"/>
  <c r="AC273" i="43"/>
  <c r="AA273" i="43"/>
  <c r="O273" i="43"/>
  <c r="M273" i="43"/>
  <c r="AS272" i="43"/>
  <c r="AQ272" i="43"/>
  <c r="AO272" i="43"/>
  <c r="AK272" i="43"/>
  <c r="AC272" i="43"/>
  <c r="AA272" i="43"/>
  <c r="O272" i="43"/>
  <c r="M272" i="43"/>
  <c r="AS271" i="43"/>
  <c r="AQ271" i="43"/>
  <c r="AO271" i="43"/>
  <c r="AK271" i="43"/>
  <c r="AC271" i="43"/>
  <c r="AA271" i="43"/>
  <c r="O271" i="43"/>
  <c r="M271" i="43"/>
  <c r="AS270" i="43"/>
  <c r="AQ270" i="43"/>
  <c r="AO270" i="43"/>
  <c r="AK270" i="43"/>
  <c r="AC270" i="43"/>
  <c r="AA270" i="43"/>
  <c r="O270" i="43"/>
  <c r="M270" i="43"/>
  <c r="AS269" i="43"/>
  <c r="AQ269" i="43"/>
  <c r="AO269" i="43"/>
  <c r="AK269" i="43"/>
  <c r="AC269" i="43"/>
  <c r="AA269" i="43"/>
  <c r="O269" i="43"/>
  <c r="M269" i="43"/>
  <c r="AS268" i="43"/>
  <c r="AQ268" i="43"/>
  <c r="AO268" i="43"/>
  <c r="AK268" i="43"/>
  <c r="AC268" i="43"/>
  <c r="AA268" i="43"/>
  <c r="O268" i="43"/>
  <c r="M268" i="43"/>
  <c r="AS267" i="43"/>
  <c r="AQ267" i="43"/>
  <c r="AO267" i="43"/>
  <c r="AK267" i="43"/>
  <c r="AC267" i="43"/>
  <c r="AA267" i="43"/>
  <c r="O267" i="43"/>
  <c r="M267" i="43"/>
  <c r="AS266" i="43"/>
  <c r="AQ266" i="43"/>
  <c r="AO266" i="43"/>
  <c r="AK266" i="43"/>
  <c r="AC266" i="43"/>
  <c r="AA266" i="43"/>
  <c r="O266" i="43"/>
  <c r="M266" i="43"/>
  <c r="AS265" i="43"/>
  <c r="AT264" i="43" s="1"/>
  <c r="CB31" i="43" s="1"/>
  <c r="AQ265" i="43"/>
  <c r="AO265" i="43"/>
  <c r="AK265" i="43"/>
  <c r="AC265" i="43"/>
  <c r="AA265" i="43"/>
  <c r="AB264" i="43" s="1"/>
  <c r="BS31" i="43" s="1"/>
  <c r="O265" i="43"/>
  <c r="M265" i="43"/>
  <c r="BB264" i="43"/>
  <c r="AV264" i="43"/>
  <c r="AS264" i="43"/>
  <c r="AQ264" i="43"/>
  <c r="AR264" i="43" s="1"/>
  <c r="AO264" i="43"/>
  <c r="AP264" i="43" s="1"/>
  <c r="AN264" i="43"/>
  <c r="AK264" i="43"/>
  <c r="AL264" i="43" s="1"/>
  <c r="AC264" i="43"/>
  <c r="AA264" i="43"/>
  <c r="O264" i="43"/>
  <c r="P264" i="43" s="1"/>
  <c r="M264" i="43"/>
  <c r="AS263" i="43"/>
  <c r="AQ263" i="43"/>
  <c r="AO263" i="43"/>
  <c r="AK263" i="43"/>
  <c r="AC263" i="43"/>
  <c r="AA263" i="43"/>
  <c r="O263" i="43"/>
  <c r="M263" i="43"/>
  <c r="AS262" i="43"/>
  <c r="AQ262" i="43"/>
  <c r="AO262" i="43"/>
  <c r="AK262" i="43"/>
  <c r="AC262" i="43"/>
  <c r="AA262" i="43"/>
  <c r="O262" i="43"/>
  <c r="M262" i="43"/>
  <c r="AS261" i="43"/>
  <c r="AQ261" i="43"/>
  <c r="AO261" i="43"/>
  <c r="AK261" i="43"/>
  <c r="AC261" i="43"/>
  <c r="AA261" i="43"/>
  <c r="O261" i="43"/>
  <c r="M261" i="43"/>
  <c r="AS260" i="43"/>
  <c r="AQ260" i="43"/>
  <c r="AO260" i="43"/>
  <c r="AK260" i="43"/>
  <c r="AC260" i="43"/>
  <c r="AA260" i="43"/>
  <c r="O260" i="43"/>
  <c r="M260" i="43"/>
  <c r="AS259" i="43"/>
  <c r="AQ259" i="43"/>
  <c r="AO259" i="43"/>
  <c r="AK259" i="43"/>
  <c r="AC259" i="43"/>
  <c r="AA259" i="43"/>
  <c r="O259" i="43"/>
  <c r="M259" i="43"/>
  <c r="AS258" i="43"/>
  <c r="AQ258" i="43"/>
  <c r="AO258" i="43"/>
  <c r="AK258" i="43"/>
  <c r="AC258" i="43"/>
  <c r="AA258" i="43"/>
  <c r="O258" i="43"/>
  <c r="M258" i="43"/>
  <c r="AS257" i="43"/>
  <c r="AQ257" i="43"/>
  <c r="AO257" i="43"/>
  <c r="AK257" i="43"/>
  <c r="AC257" i="43"/>
  <c r="AA257" i="43"/>
  <c r="O257" i="43"/>
  <c r="M257" i="43"/>
  <c r="AS256" i="43"/>
  <c r="AQ256" i="43"/>
  <c r="AO256" i="43"/>
  <c r="AK256" i="43"/>
  <c r="AC256" i="43"/>
  <c r="AA256" i="43"/>
  <c r="O256" i="43"/>
  <c r="M256" i="43"/>
  <c r="AS255" i="43"/>
  <c r="AQ255" i="43"/>
  <c r="AO255" i="43"/>
  <c r="AK255" i="43"/>
  <c r="AC255" i="43"/>
  <c r="AA255" i="43"/>
  <c r="O255" i="43"/>
  <c r="M255" i="43"/>
  <c r="AS254" i="43"/>
  <c r="AQ254" i="43"/>
  <c r="AO254" i="43"/>
  <c r="AK254" i="43"/>
  <c r="AC254" i="43"/>
  <c r="AA254" i="43"/>
  <c r="O254" i="43"/>
  <c r="M254" i="43"/>
  <c r="AS253" i="43"/>
  <c r="AQ253" i="43"/>
  <c r="AO253" i="43"/>
  <c r="AK253" i="43"/>
  <c r="AC253" i="43"/>
  <c r="AA253" i="43"/>
  <c r="O253" i="43"/>
  <c r="M253" i="43"/>
  <c r="BB252" i="43"/>
  <c r="AV252" i="43"/>
  <c r="AS252" i="43"/>
  <c r="AQ252" i="43"/>
  <c r="AO252" i="43"/>
  <c r="AN252" i="43"/>
  <c r="AL252" i="43"/>
  <c r="AK252" i="43"/>
  <c r="AD252" i="43"/>
  <c r="AC252" i="43"/>
  <c r="AA252" i="43"/>
  <c r="AB252" i="43" s="1"/>
  <c r="P252" i="43"/>
  <c r="O252" i="43"/>
  <c r="M252" i="43"/>
  <c r="AS251" i="43"/>
  <c r="AQ251" i="43"/>
  <c r="AO251" i="43"/>
  <c r="AK251" i="43"/>
  <c r="AC251" i="43"/>
  <c r="AA251" i="43"/>
  <c r="O251" i="43"/>
  <c r="M251" i="43"/>
  <c r="AS250" i="43"/>
  <c r="AQ250" i="43"/>
  <c r="AO250" i="43"/>
  <c r="AK250" i="43"/>
  <c r="AC250" i="43"/>
  <c r="AA250" i="43"/>
  <c r="O250" i="43"/>
  <c r="M250" i="43"/>
  <c r="AS249" i="43"/>
  <c r="AQ249" i="43"/>
  <c r="AO249" i="43"/>
  <c r="AK249" i="43"/>
  <c r="AC249" i="43"/>
  <c r="AA249" i="43"/>
  <c r="O249" i="43"/>
  <c r="M249" i="43"/>
  <c r="AS248" i="43"/>
  <c r="AQ248" i="43"/>
  <c r="AO248" i="43"/>
  <c r="AK248" i="43"/>
  <c r="AC248" i="43"/>
  <c r="AA248" i="43"/>
  <c r="O248" i="43"/>
  <c r="M248" i="43"/>
  <c r="AS247" i="43"/>
  <c r="AQ247" i="43"/>
  <c r="AO247" i="43"/>
  <c r="AK247" i="43"/>
  <c r="AC247" i="43"/>
  <c r="AA247" i="43"/>
  <c r="O247" i="43"/>
  <c r="M247" i="43"/>
  <c r="AS246" i="43"/>
  <c r="AQ246" i="43"/>
  <c r="AO246" i="43"/>
  <c r="AK246" i="43"/>
  <c r="AC246" i="43"/>
  <c r="AA246" i="43"/>
  <c r="O246" i="43"/>
  <c r="M246" i="43"/>
  <c r="AS245" i="43"/>
  <c r="AQ245" i="43"/>
  <c r="AO245" i="43"/>
  <c r="AK245" i="43"/>
  <c r="AC245" i="43"/>
  <c r="AA245" i="43"/>
  <c r="O245" i="43"/>
  <c r="M245" i="43"/>
  <c r="AS244" i="43"/>
  <c r="AQ244" i="43"/>
  <c r="AO244" i="43"/>
  <c r="AK244" i="43"/>
  <c r="AC244" i="43"/>
  <c r="AA244" i="43"/>
  <c r="O244" i="43"/>
  <c r="M244" i="43"/>
  <c r="AS243" i="43"/>
  <c r="AQ243" i="43"/>
  <c r="AO243" i="43"/>
  <c r="AK243" i="43"/>
  <c r="AC243" i="43"/>
  <c r="AA243" i="43"/>
  <c r="O243" i="43"/>
  <c r="M243" i="43"/>
  <c r="AS242" i="43"/>
  <c r="AQ242" i="43"/>
  <c r="AO242" i="43"/>
  <c r="AK242" i="43"/>
  <c r="AC242" i="43"/>
  <c r="AA242" i="43"/>
  <c r="O242" i="43"/>
  <c r="M242" i="43"/>
  <c r="AS241" i="43"/>
  <c r="AQ241" i="43"/>
  <c r="AO241" i="43"/>
  <c r="AK241" i="43"/>
  <c r="AC241" i="43"/>
  <c r="AA241" i="43"/>
  <c r="O241" i="43"/>
  <c r="M241" i="43"/>
  <c r="BB240" i="43"/>
  <c r="AV240" i="43"/>
  <c r="AS240" i="43"/>
  <c r="AQ240" i="43"/>
  <c r="AO240" i="43"/>
  <c r="AN240" i="43"/>
  <c r="AK240" i="43"/>
  <c r="AL240" i="43" s="1"/>
  <c r="AC240" i="43"/>
  <c r="AD240" i="43" s="1"/>
  <c r="AA240" i="43"/>
  <c r="O240" i="43"/>
  <c r="P240" i="43" s="1"/>
  <c r="M240" i="43"/>
  <c r="AS239" i="43"/>
  <c r="AQ239" i="43"/>
  <c r="AO239" i="43"/>
  <c r="AK239" i="43"/>
  <c r="AC239" i="43"/>
  <c r="AA239" i="43"/>
  <c r="O239" i="43"/>
  <c r="M239" i="43"/>
  <c r="AS238" i="43"/>
  <c r="AQ238" i="43"/>
  <c r="AO238" i="43"/>
  <c r="AK238" i="43"/>
  <c r="AC238" i="43"/>
  <c r="AA238" i="43"/>
  <c r="O238" i="43"/>
  <c r="M238" i="43"/>
  <c r="AS237" i="43"/>
  <c r="AQ237" i="43"/>
  <c r="AO237" i="43"/>
  <c r="AK237" i="43"/>
  <c r="AC237" i="43"/>
  <c r="AA237" i="43"/>
  <c r="O237" i="43"/>
  <c r="M237" i="43"/>
  <c r="AS236" i="43"/>
  <c r="AQ236" i="43"/>
  <c r="AO236" i="43"/>
  <c r="AK236" i="43"/>
  <c r="AC236" i="43"/>
  <c r="AA236" i="43"/>
  <c r="O236" i="43"/>
  <c r="M236" i="43"/>
  <c r="AS235" i="43"/>
  <c r="AQ235" i="43"/>
  <c r="AO235" i="43"/>
  <c r="AK235" i="43"/>
  <c r="AC235" i="43"/>
  <c r="AA235" i="43"/>
  <c r="O235" i="43"/>
  <c r="M235" i="43"/>
  <c r="AS234" i="43"/>
  <c r="AQ234" i="43"/>
  <c r="AO234" i="43"/>
  <c r="AK234" i="43"/>
  <c r="AC234" i="43"/>
  <c r="AA234" i="43"/>
  <c r="O234" i="43"/>
  <c r="M234" i="43"/>
  <c r="AS233" i="43"/>
  <c r="AQ233" i="43"/>
  <c r="AO233" i="43"/>
  <c r="AK233" i="43"/>
  <c r="AC233" i="43"/>
  <c r="AA233" i="43"/>
  <c r="O233" i="43"/>
  <c r="M233" i="43"/>
  <c r="AS232" i="43"/>
  <c r="AQ232" i="43"/>
  <c r="AO232" i="43"/>
  <c r="AK232" i="43"/>
  <c r="AC232" i="43"/>
  <c r="AA232" i="43"/>
  <c r="O232" i="43"/>
  <c r="M232" i="43"/>
  <c r="AS231" i="43"/>
  <c r="AQ231" i="43"/>
  <c r="AO231" i="43"/>
  <c r="AK231" i="43"/>
  <c r="AC231" i="43"/>
  <c r="AA231" i="43"/>
  <c r="O231" i="43"/>
  <c r="M231" i="43"/>
  <c r="AS230" i="43"/>
  <c r="AQ230" i="43"/>
  <c r="AO230" i="43"/>
  <c r="AK230" i="43"/>
  <c r="AC230" i="43"/>
  <c r="AA230" i="43"/>
  <c r="O230" i="43"/>
  <c r="M230" i="43"/>
  <c r="AS229" i="43"/>
  <c r="AQ229" i="43"/>
  <c r="AO229" i="43"/>
  <c r="AK229" i="43"/>
  <c r="AC229" i="43"/>
  <c r="AA229" i="43"/>
  <c r="O229" i="43"/>
  <c r="M229" i="43"/>
  <c r="BB228" i="43"/>
  <c r="AV228" i="43"/>
  <c r="AS228" i="43"/>
  <c r="AQ228" i="43"/>
  <c r="AO228" i="43"/>
  <c r="AN228" i="43"/>
  <c r="AL228" i="43"/>
  <c r="AK228" i="43"/>
  <c r="AD228" i="43"/>
  <c r="AC228" i="43"/>
  <c r="AB228" i="43"/>
  <c r="AA228" i="43"/>
  <c r="O228" i="43"/>
  <c r="M228" i="43"/>
  <c r="N228" i="43" s="1"/>
  <c r="BL28" i="43" s="1"/>
  <c r="AS227" i="43"/>
  <c r="AQ227" i="43"/>
  <c r="AO227" i="43"/>
  <c r="AK227" i="43"/>
  <c r="AC227" i="43"/>
  <c r="AA227" i="43"/>
  <c r="O227" i="43"/>
  <c r="M227" i="43"/>
  <c r="AS226" i="43"/>
  <c r="AQ226" i="43"/>
  <c r="AO226" i="43"/>
  <c r="AK226" i="43"/>
  <c r="AC226" i="43"/>
  <c r="AA226" i="43"/>
  <c r="O226" i="43"/>
  <c r="M226" i="43"/>
  <c r="AS225" i="43"/>
  <c r="AQ225" i="43"/>
  <c r="AO225" i="43"/>
  <c r="AK225" i="43"/>
  <c r="AC225" i="43"/>
  <c r="AA225" i="43"/>
  <c r="O225" i="43"/>
  <c r="M225" i="43"/>
  <c r="AS224" i="43"/>
  <c r="AQ224" i="43"/>
  <c r="AO224" i="43"/>
  <c r="AK224" i="43"/>
  <c r="AC224" i="43"/>
  <c r="AA224" i="43"/>
  <c r="O224" i="43"/>
  <c r="M224" i="43"/>
  <c r="AS223" i="43"/>
  <c r="AQ223" i="43"/>
  <c r="AO223" i="43"/>
  <c r="AK223" i="43"/>
  <c r="AC223" i="43"/>
  <c r="AA223" i="43"/>
  <c r="O223" i="43"/>
  <c r="M223" i="43"/>
  <c r="AS222" i="43"/>
  <c r="AQ222" i="43"/>
  <c r="AO222" i="43"/>
  <c r="AK222" i="43"/>
  <c r="AC222" i="43"/>
  <c r="AA222" i="43"/>
  <c r="O222" i="43"/>
  <c r="M222" i="43"/>
  <c r="AS221" i="43"/>
  <c r="AQ221" i="43"/>
  <c r="AR216" i="43" s="1"/>
  <c r="AO221" i="43"/>
  <c r="AK221" i="43"/>
  <c r="AC221" i="43"/>
  <c r="AA221" i="43"/>
  <c r="O221" i="43"/>
  <c r="M221" i="43"/>
  <c r="AS220" i="43"/>
  <c r="AQ220" i="43"/>
  <c r="AO220" i="43"/>
  <c r="AK220" i="43"/>
  <c r="AC220" i="43"/>
  <c r="AA220" i="43"/>
  <c r="O220" i="43"/>
  <c r="M220" i="43"/>
  <c r="AS219" i="43"/>
  <c r="AQ219" i="43"/>
  <c r="AO219" i="43"/>
  <c r="AK219" i="43"/>
  <c r="AC219" i="43"/>
  <c r="AA219" i="43"/>
  <c r="O219" i="43"/>
  <c r="M219" i="43"/>
  <c r="AS218" i="43"/>
  <c r="AQ218" i="43"/>
  <c r="AO218" i="43"/>
  <c r="AK218" i="43"/>
  <c r="AC218" i="43"/>
  <c r="AA218" i="43"/>
  <c r="O218" i="43"/>
  <c r="M218" i="43"/>
  <c r="AS217" i="43"/>
  <c r="AQ217" i="43"/>
  <c r="AO217" i="43"/>
  <c r="AK217" i="43"/>
  <c r="AC217" i="43"/>
  <c r="AA217" i="43"/>
  <c r="O217" i="43"/>
  <c r="M217" i="43"/>
  <c r="BB216" i="43"/>
  <c r="AV216" i="43"/>
  <c r="AS216" i="43"/>
  <c r="AQ216" i="43"/>
  <c r="AO216" i="43"/>
  <c r="AN216" i="43"/>
  <c r="AK216" i="43"/>
  <c r="AL216" i="43" s="1"/>
  <c r="AC216" i="43"/>
  <c r="AD216" i="43" s="1"/>
  <c r="AA216" i="43"/>
  <c r="O216" i="43"/>
  <c r="P216" i="43" s="1"/>
  <c r="M216" i="43"/>
  <c r="AS215" i="43"/>
  <c r="AQ215" i="43"/>
  <c r="AO215" i="43"/>
  <c r="AK215" i="43"/>
  <c r="AC215" i="43"/>
  <c r="AA215" i="43"/>
  <c r="O215" i="43"/>
  <c r="M215" i="43"/>
  <c r="AS214" i="43"/>
  <c r="AQ214" i="43"/>
  <c r="AO214" i="43"/>
  <c r="AK214" i="43"/>
  <c r="AC214" i="43"/>
  <c r="AA214" i="43"/>
  <c r="O214" i="43"/>
  <c r="M214" i="43"/>
  <c r="AS213" i="43"/>
  <c r="AQ213" i="43"/>
  <c r="AO213" i="43"/>
  <c r="AK213" i="43"/>
  <c r="AC213" i="43"/>
  <c r="AA213" i="43"/>
  <c r="O213" i="43"/>
  <c r="M213" i="43"/>
  <c r="AS212" i="43"/>
  <c r="AQ212" i="43"/>
  <c r="AO212" i="43"/>
  <c r="AK212" i="43"/>
  <c r="AC212" i="43"/>
  <c r="AA212" i="43"/>
  <c r="O212" i="43"/>
  <c r="M212" i="43"/>
  <c r="AS211" i="43"/>
  <c r="AQ211" i="43"/>
  <c r="AO211" i="43"/>
  <c r="AK211" i="43"/>
  <c r="AC211" i="43"/>
  <c r="AA211" i="43"/>
  <c r="O211" i="43"/>
  <c r="M211" i="43"/>
  <c r="AS210" i="43"/>
  <c r="AQ210" i="43"/>
  <c r="AO210" i="43"/>
  <c r="AK210" i="43"/>
  <c r="AC210" i="43"/>
  <c r="AA210" i="43"/>
  <c r="O210" i="43"/>
  <c r="M210" i="43"/>
  <c r="AS209" i="43"/>
  <c r="AQ209" i="43"/>
  <c r="AO209" i="43"/>
  <c r="AK209" i="43"/>
  <c r="AC209" i="43"/>
  <c r="AA209" i="43"/>
  <c r="O209" i="43"/>
  <c r="M209" i="43"/>
  <c r="AS208" i="43"/>
  <c r="AQ208" i="43"/>
  <c r="AO208" i="43"/>
  <c r="AK208" i="43"/>
  <c r="AC208" i="43"/>
  <c r="AA208" i="43"/>
  <c r="O208" i="43"/>
  <c r="M208" i="43"/>
  <c r="AS207" i="43"/>
  <c r="AQ207" i="43"/>
  <c r="AO207" i="43"/>
  <c r="AK207" i="43"/>
  <c r="AC207" i="43"/>
  <c r="AA207" i="43"/>
  <c r="O207" i="43"/>
  <c r="M207" i="43"/>
  <c r="AS206" i="43"/>
  <c r="AQ206" i="43"/>
  <c r="AO206" i="43"/>
  <c r="AK206" i="43"/>
  <c r="AC206" i="43"/>
  <c r="AA206" i="43"/>
  <c r="O206" i="43"/>
  <c r="M206" i="43"/>
  <c r="AS205" i="43"/>
  <c r="AQ205" i="43"/>
  <c r="AO205" i="43"/>
  <c r="AK205" i="43"/>
  <c r="AC205" i="43"/>
  <c r="AA205" i="43"/>
  <c r="O205" i="43"/>
  <c r="M205" i="43"/>
  <c r="BB204" i="43"/>
  <c r="AV204" i="43"/>
  <c r="AS204" i="43"/>
  <c r="AQ204" i="43"/>
  <c r="AO204" i="43"/>
  <c r="AN204" i="43"/>
  <c r="AK204" i="43"/>
  <c r="AC204" i="43"/>
  <c r="AA204" i="43"/>
  <c r="AB204" i="43" s="1"/>
  <c r="BS26" i="43" s="1"/>
  <c r="O204" i="43"/>
  <c r="M204" i="43"/>
  <c r="AS203" i="43"/>
  <c r="AQ203" i="43"/>
  <c r="AO203" i="43"/>
  <c r="AK203" i="43"/>
  <c r="AC203" i="43"/>
  <c r="AA203" i="43"/>
  <c r="O203" i="43"/>
  <c r="M203" i="43"/>
  <c r="AS202" i="43"/>
  <c r="AQ202" i="43"/>
  <c r="AO202" i="43"/>
  <c r="AK202" i="43"/>
  <c r="AC202" i="43"/>
  <c r="AA202" i="43"/>
  <c r="O202" i="43"/>
  <c r="M202" i="43"/>
  <c r="AS201" i="43"/>
  <c r="AQ201" i="43"/>
  <c r="AO201" i="43"/>
  <c r="AK201" i="43"/>
  <c r="AC201" i="43"/>
  <c r="AA201" i="43"/>
  <c r="O201" i="43"/>
  <c r="M201" i="43"/>
  <c r="AS200" i="43"/>
  <c r="AQ200" i="43"/>
  <c r="AO200" i="43"/>
  <c r="AK200" i="43"/>
  <c r="AC200" i="43"/>
  <c r="AA200" i="43"/>
  <c r="O200" i="43"/>
  <c r="M200" i="43"/>
  <c r="AS199" i="43"/>
  <c r="AQ199" i="43"/>
  <c r="AO199" i="43"/>
  <c r="AK199" i="43"/>
  <c r="AC199" i="43"/>
  <c r="AA199" i="43"/>
  <c r="O199" i="43"/>
  <c r="M199" i="43"/>
  <c r="AS198" i="43"/>
  <c r="AQ198" i="43"/>
  <c r="AO198" i="43"/>
  <c r="AK198" i="43"/>
  <c r="AC198" i="43"/>
  <c r="AA198" i="43"/>
  <c r="O198" i="43"/>
  <c r="M198" i="43"/>
  <c r="AS197" i="43"/>
  <c r="AQ197" i="43"/>
  <c r="AO197" i="43"/>
  <c r="AK197" i="43"/>
  <c r="AC197" i="43"/>
  <c r="AA197" i="43"/>
  <c r="O197" i="43"/>
  <c r="M197" i="43"/>
  <c r="AS196" i="43"/>
  <c r="AQ196" i="43"/>
  <c r="AO196" i="43"/>
  <c r="AK196" i="43"/>
  <c r="AC196" i="43"/>
  <c r="AA196" i="43"/>
  <c r="O196" i="43"/>
  <c r="M196" i="43"/>
  <c r="AS195" i="43"/>
  <c r="AQ195" i="43"/>
  <c r="AO195" i="43"/>
  <c r="AK195" i="43"/>
  <c r="AC195" i="43"/>
  <c r="AA195" i="43"/>
  <c r="O195" i="43"/>
  <c r="M195" i="43"/>
  <c r="AS194" i="43"/>
  <c r="AQ194" i="43"/>
  <c r="AO194" i="43"/>
  <c r="AK194" i="43"/>
  <c r="AC194" i="43"/>
  <c r="AA194" i="43"/>
  <c r="O194" i="43"/>
  <c r="M194" i="43"/>
  <c r="AS193" i="43"/>
  <c r="AQ193" i="43"/>
  <c r="AO193" i="43"/>
  <c r="AK193" i="43"/>
  <c r="AC193" i="43"/>
  <c r="AA193" i="43"/>
  <c r="O193" i="43"/>
  <c r="P192" i="43" s="1"/>
  <c r="M193" i="43"/>
  <c r="BB192" i="43"/>
  <c r="AV192" i="43"/>
  <c r="AS192" i="43"/>
  <c r="AR192" i="43"/>
  <c r="AQ192" i="43"/>
  <c r="AO192" i="43"/>
  <c r="AN192" i="43"/>
  <c r="AK192" i="43"/>
  <c r="AC192" i="43"/>
  <c r="AA192" i="43"/>
  <c r="O192" i="43"/>
  <c r="M192" i="43"/>
  <c r="AS191" i="43"/>
  <c r="AQ191" i="43"/>
  <c r="AO191" i="43"/>
  <c r="AK191" i="43"/>
  <c r="AC191" i="43"/>
  <c r="AA191" i="43"/>
  <c r="O191" i="43"/>
  <c r="M191" i="43"/>
  <c r="AS190" i="43"/>
  <c r="AQ190" i="43"/>
  <c r="AO190" i="43"/>
  <c r="AK190" i="43"/>
  <c r="AC190" i="43"/>
  <c r="AA190" i="43"/>
  <c r="O190" i="43"/>
  <c r="P180" i="43" s="1"/>
  <c r="M190" i="43"/>
  <c r="AS189" i="43"/>
  <c r="AQ189" i="43"/>
  <c r="AO189" i="43"/>
  <c r="AK189" i="43"/>
  <c r="AC189" i="43"/>
  <c r="AA189" i="43"/>
  <c r="O189" i="43"/>
  <c r="M189" i="43"/>
  <c r="AS188" i="43"/>
  <c r="AQ188" i="43"/>
  <c r="AO188" i="43"/>
  <c r="AK188" i="43"/>
  <c r="AC188" i="43"/>
  <c r="AA188" i="43"/>
  <c r="O188" i="43"/>
  <c r="M188" i="43"/>
  <c r="AS187" i="43"/>
  <c r="AQ187" i="43"/>
  <c r="AO187" i="43"/>
  <c r="AK187" i="43"/>
  <c r="AC187" i="43"/>
  <c r="AA187" i="43"/>
  <c r="O187" i="43"/>
  <c r="M187" i="43"/>
  <c r="AS186" i="43"/>
  <c r="AQ186" i="43"/>
  <c r="AO186" i="43"/>
  <c r="AK186" i="43"/>
  <c r="AC186" i="43"/>
  <c r="AA186" i="43"/>
  <c r="O186" i="43"/>
  <c r="M186" i="43"/>
  <c r="AS185" i="43"/>
  <c r="AQ185" i="43"/>
  <c r="AO185" i="43"/>
  <c r="AK185" i="43"/>
  <c r="AC185" i="43"/>
  <c r="AA185" i="43"/>
  <c r="O185" i="43"/>
  <c r="M185" i="43"/>
  <c r="AS184" i="43"/>
  <c r="AQ184" i="43"/>
  <c r="AO184" i="43"/>
  <c r="AK184" i="43"/>
  <c r="AC184" i="43"/>
  <c r="AD180" i="43" s="1"/>
  <c r="AA184" i="43"/>
  <c r="O184" i="43"/>
  <c r="M184" i="43"/>
  <c r="AS183" i="43"/>
  <c r="AQ183" i="43"/>
  <c r="AO183" i="43"/>
  <c r="AK183" i="43"/>
  <c r="AC183" i="43"/>
  <c r="AA183" i="43"/>
  <c r="O183" i="43"/>
  <c r="M183" i="43"/>
  <c r="AS182" i="43"/>
  <c r="AQ182" i="43"/>
  <c r="AO182" i="43"/>
  <c r="AK182" i="43"/>
  <c r="AC182" i="43"/>
  <c r="AA182" i="43"/>
  <c r="AB180" i="43" s="1"/>
  <c r="V180" i="43"/>
  <c r="BP24" i="43" s="1"/>
  <c r="O182" i="43"/>
  <c r="M182" i="43"/>
  <c r="AS181" i="43"/>
  <c r="AQ181" i="43"/>
  <c r="AO181" i="43"/>
  <c r="AK181" i="43"/>
  <c r="AC181" i="43"/>
  <c r="AA181" i="43"/>
  <c r="O181" i="43"/>
  <c r="M181" i="43"/>
  <c r="BB180" i="43"/>
  <c r="AV180" i="43"/>
  <c r="AS180" i="43"/>
  <c r="AQ180" i="43"/>
  <c r="AO180" i="43"/>
  <c r="AN180" i="43"/>
  <c r="AL180" i="43"/>
  <c r="AK180" i="43"/>
  <c r="AC180" i="43"/>
  <c r="AA180" i="43"/>
  <c r="O180" i="43"/>
  <c r="N180" i="43"/>
  <c r="M180" i="43"/>
  <c r="AS179" i="43"/>
  <c r="AQ179" i="43"/>
  <c r="AO179" i="43"/>
  <c r="AK179" i="43"/>
  <c r="AC179" i="43"/>
  <c r="AA179" i="43"/>
  <c r="O179" i="43"/>
  <c r="M179" i="43"/>
  <c r="AS178" i="43"/>
  <c r="AQ178" i="43"/>
  <c r="AO178" i="43"/>
  <c r="AK178" i="43"/>
  <c r="AC178" i="43"/>
  <c r="AA178" i="43"/>
  <c r="O178" i="43"/>
  <c r="M178" i="43"/>
  <c r="AS177" i="43"/>
  <c r="AQ177" i="43"/>
  <c r="AO177" i="43"/>
  <c r="AK177" i="43"/>
  <c r="AC177" i="43"/>
  <c r="AA177" i="43"/>
  <c r="O177" i="43"/>
  <c r="M177" i="43"/>
  <c r="AS176" i="43"/>
  <c r="AQ176" i="43"/>
  <c r="AO176" i="43"/>
  <c r="AK176" i="43"/>
  <c r="AC176" i="43"/>
  <c r="AA176" i="43"/>
  <c r="O176" i="43"/>
  <c r="M176" i="43"/>
  <c r="AS175" i="43"/>
  <c r="AQ175" i="43"/>
  <c r="AO175" i="43"/>
  <c r="AK175" i="43"/>
  <c r="AC175" i="43"/>
  <c r="AA175" i="43"/>
  <c r="O175" i="43"/>
  <c r="M175" i="43"/>
  <c r="AS174" i="43"/>
  <c r="AQ174" i="43"/>
  <c r="AO174" i="43"/>
  <c r="AK174" i="43"/>
  <c r="AC174" i="43"/>
  <c r="AA174" i="43"/>
  <c r="O174" i="43"/>
  <c r="M174" i="43"/>
  <c r="AS173" i="43"/>
  <c r="AQ173" i="43"/>
  <c r="AO173" i="43"/>
  <c r="AK173" i="43"/>
  <c r="AC173" i="43"/>
  <c r="AA173" i="43"/>
  <c r="O173" i="43"/>
  <c r="M173" i="43"/>
  <c r="AS172" i="43"/>
  <c r="AQ172" i="43"/>
  <c r="AO172" i="43"/>
  <c r="AK172" i="43"/>
  <c r="AC172" i="43"/>
  <c r="AA172" i="43"/>
  <c r="O172" i="43"/>
  <c r="M172" i="43"/>
  <c r="AS171" i="43"/>
  <c r="AQ171" i="43"/>
  <c r="AO171" i="43"/>
  <c r="AK171" i="43"/>
  <c r="AC171" i="43"/>
  <c r="AA171" i="43"/>
  <c r="O171" i="43"/>
  <c r="M171" i="43"/>
  <c r="AS170" i="43"/>
  <c r="AQ170" i="43"/>
  <c r="AR168" i="43" s="1"/>
  <c r="AO170" i="43"/>
  <c r="AK170" i="43"/>
  <c r="AC170" i="43"/>
  <c r="AA170" i="43"/>
  <c r="O170" i="43"/>
  <c r="M170" i="43"/>
  <c r="AS169" i="43"/>
  <c r="AQ169" i="43"/>
  <c r="AO169" i="43"/>
  <c r="AK169" i="43"/>
  <c r="AC169" i="43"/>
  <c r="AA169" i="43"/>
  <c r="O169" i="43"/>
  <c r="M169" i="43"/>
  <c r="BB168" i="43"/>
  <c r="AV168" i="43"/>
  <c r="AS168" i="43"/>
  <c r="AQ168" i="43"/>
  <c r="AO168" i="43"/>
  <c r="AP168" i="43" s="1"/>
  <c r="AN168" i="43"/>
  <c r="AK168" i="43"/>
  <c r="AL168" i="43" s="1"/>
  <c r="AC168" i="43"/>
  <c r="AD168" i="43" s="1"/>
  <c r="AA168" i="43"/>
  <c r="O168" i="43"/>
  <c r="M168" i="43"/>
  <c r="AS167" i="43"/>
  <c r="AQ167" i="43"/>
  <c r="AO167" i="43"/>
  <c r="AK167" i="43"/>
  <c r="AC167" i="43"/>
  <c r="AA167" i="43"/>
  <c r="O167" i="43"/>
  <c r="M167" i="43"/>
  <c r="AS166" i="43"/>
  <c r="AQ166" i="43"/>
  <c r="AO166" i="43"/>
  <c r="AK166" i="43"/>
  <c r="AC166" i="43"/>
  <c r="AA166" i="43"/>
  <c r="O166" i="43"/>
  <c r="M166" i="43"/>
  <c r="AS165" i="43"/>
  <c r="AQ165" i="43"/>
  <c r="AO165" i="43"/>
  <c r="AK165" i="43"/>
  <c r="AC165" i="43"/>
  <c r="AA165" i="43"/>
  <c r="O165" i="43"/>
  <c r="M165" i="43"/>
  <c r="AS164" i="43"/>
  <c r="AQ164" i="43"/>
  <c r="AO164" i="43"/>
  <c r="AK164" i="43"/>
  <c r="AC164" i="43"/>
  <c r="AA164" i="43"/>
  <c r="O164" i="43"/>
  <c r="M164" i="43"/>
  <c r="AS163" i="43"/>
  <c r="AQ163" i="43"/>
  <c r="AO163" i="43"/>
  <c r="AK163" i="43"/>
  <c r="AC163" i="43"/>
  <c r="AA163" i="43"/>
  <c r="O163" i="43"/>
  <c r="M163" i="43"/>
  <c r="AS162" i="43"/>
  <c r="AQ162" i="43"/>
  <c r="AO162" i="43"/>
  <c r="AK162" i="43"/>
  <c r="AC162" i="43"/>
  <c r="AA162" i="43"/>
  <c r="O162" i="43"/>
  <c r="M162" i="43"/>
  <c r="AS161" i="43"/>
  <c r="AQ161" i="43"/>
  <c r="AO161" i="43"/>
  <c r="AK161" i="43"/>
  <c r="AC161" i="43"/>
  <c r="AA161" i="43"/>
  <c r="O161" i="43"/>
  <c r="M161" i="43"/>
  <c r="AS160" i="43"/>
  <c r="AQ160" i="43"/>
  <c r="AO160" i="43"/>
  <c r="AK160" i="43"/>
  <c r="AC160" i="43"/>
  <c r="AA160" i="43"/>
  <c r="O160" i="43"/>
  <c r="M160" i="43"/>
  <c r="AS159" i="43"/>
  <c r="AQ159" i="43"/>
  <c r="AO159" i="43"/>
  <c r="AK159" i="43"/>
  <c r="AC159" i="43"/>
  <c r="AA159" i="43"/>
  <c r="O159" i="43"/>
  <c r="M159" i="43"/>
  <c r="AS158" i="43"/>
  <c r="AQ158" i="43"/>
  <c r="AO158" i="43"/>
  <c r="AK158" i="43"/>
  <c r="AC158" i="43"/>
  <c r="AA158" i="43"/>
  <c r="O158" i="43"/>
  <c r="M158" i="43"/>
  <c r="AS157" i="43"/>
  <c r="AQ157" i="43"/>
  <c r="AO157" i="43"/>
  <c r="AK157" i="43"/>
  <c r="AC157" i="43"/>
  <c r="AA157" i="43"/>
  <c r="O157" i="43"/>
  <c r="M157" i="43"/>
  <c r="N156" i="43" s="1"/>
  <c r="BL22" i="43" s="1"/>
  <c r="BB156" i="43"/>
  <c r="AV156" i="43"/>
  <c r="AS156" i="43"/>
  <c r="AR156" i="43"/>
  <c r="AQ156" i="43"/>
  <c r="AO156" i="43"/>
  <c r="AN156" i="43"/>
  <c r="AL156" i="43"/>
  <c r="AK156" i="43"/>
  <c r="AC156" i="43"/>
  <c r="AA156" i="43"/>
  <c r="AB156" i="43" s="1"/>
  <c r="O156" i="43"/>
  <c r="M156" i="43"/>
  <c r="AS155" i="43"/>
  <c r="AQ155" i="43"/>
  <c r="AO155" i="43"/>
  <c r="AK155" i="43"/>
  <c r="AC155" i="43"/>
  <c r="AA155" i="43"/>
  <c r="O155" i="43"/>
  <c r="M155" i="43"/>
  <c r="AS154" i="43"/>
  <c r="AQ154" i="43"/>
  <c r="AO154" i="43"/>
  <c r="AK154" i="43"/>
  <c r="AC154" i="43"/>
  <c r="AA154" i="43"/>
  <c r="O154" i="43"/>
  <c r="M154" i="43"/>
  <c r="AS153" i="43"/>
  <c r="AQ153" i="43"/>
  <c r="AO153" i="43"/>
  <c r="AK153" i="43"/>
  <c r="AC153" i="43"/>
  <c r="AA153" i="43"/>
  <c r="O153" i="43"/>
  <c r="M153" i="43"/>
  <c r="AS152" i="43"/>
  <c r="AQ152" i="43"/>
  <c r="AO152" i="43"/>
  <c r="AK152" i="43"/>
  <c r="AC152" i="43"/>
  <c r="AA152" i="43"/>
  <c r="O152" i="43"/>
  <c r="M152" i="43"/>
  <c r="AS151" i="43"/>
  <c r="AQ151" i="43"/>
  <c r="AO151" i="43"/>
  <c r="AK151" i="43"/>
  <c r="AC151" i="43"/>
  <c r="AA151" i="43"/>
  <c r="O151" i="43"/>
  <c r="M151" i="43"/>
  <c r="AS150" i="43"/>
  <c r="AQ150" i="43"/>
  <c r="AO150" i="43"/>
  <c r="AK150" i="43"/>
  <c r="AL144" i="43" s="1"/>
  <c r="AC150" i="43"/>
  <c r="AA150" i="43"/>
  <c r="O150" i="43"/>
  <c r="M150" i="43"/>
  <c r="AS149" i="43"/>
  <c r="AQ149" i="43"/>
  <c r="AO149" i="43"/>
  <c r="AK149" i="43"/>
  <c r="AC149" i="43"/>
  <c r="AA149" i="43"/>
  <c r="O149" i="43"/>
  <c r="M149" i="43"/>
  <c r="AS148" i="43"/>
  <c r="AQ148" i="43"/>
  <c r="AO148" i="43"/>
  <c r="AK148" i="43"/>
  <c r="AC148" i="43"/>
  <c r="AA148" i="43"/>
  <c r="O148" i="43"/>
  <c r="M148" i="43"/>
  <c r="AS147" i="43"/>
  <c r="AQ147" i="43"/>
  <c r="AO147" i="43"/>
  <c r="AK147" i="43"/>
  <c r="AC147" i="43"/>
  <c r="AA147" i="43"/>
  <c r="O147" i="43"/>
  <c r="P144" i="43" s="1"/>
  <c r="M147" i="43"/>
  <c r="AS146" i="43"/>
  <c r="AQ146" i="43"/>
  <c r="AO146" i="43"/>
  <c r="AK146" i="43"/>
  <c r="AC146" i="43"/>
  <c r="AD144" i="43" s="1"/>
  <c r="AA146" i="43"/>
  <c r="O146" i="43"/>
  <c r="M146" i="43"/>
  <c r="AS145" i="43"/>
  <c r="AQ145" i="43"/>
  <c r="AO145" i="43"/>
  <c r="AK145" i="43"/>
  <c r="AC145" i="43"/>
  <c r="AA145" i="43"/>
  <c r="AB144" i="43" s="1"/>
  <c r="O145" i="43"/>
  <c r="M145" i="43"/>
  <c r="BB144" i="43"/>
  <c r="AV144" i="43"/>
  <c r="AS144" i="43"/>
  <c r="AQ144" i="43"/>
  <c r="AR144" i="43" s="1"/>
  <c r="AO144" i="43"/>
  <c r="AP144" i="43" s="1"/>
  <c r="AN144" i="43"/>
  <c r="AK144" i="43"/>
  <c r="AC144" i="43"/>
  <c r="AA144" i="43"/>
  <c r="O144" i="43"/>
  <c r="M144" i="43"/>
  <c r="AS143" i="43"/>
  <c r="AQ143" i="43"/>
  <c r="AO143" i="43"/>
  <c r="AK143" i="43"/>
  <c r="AC143" i="43"/>
  <c r="AA143" i="43"/>
  <c r="O143" i="43"/>
  <c r="M143" i="43"/>
  <c r="AS142" i="43"/>
  <c r="AQ142" i="43"/>
  <c r="AO142" i="43"/>
  <c r="AK142" i="43"/>
  <c r="AC142" i="43"/>
  <c r="AA142" i="43"/>
  <c r="O142" i="43"/>
  <c r="M142" i="43"/>
  <c r="AS141" i="43"/>
  <c r="AQ141" i="43"/>
  <c r="AO141" i="43"/>
  <c r="AK141" i="43"/>
  <c r="AC141" i="43"/>
  <c r="AA141" i="43"/>
  <c r="O141" i="43"/>
  <c r="M141" i="43"/>
  <c r="AS140" i="43"/>
  <c r="AQ140" i="43"/>
  <c r="AO140" i="43"/>
  <c r="AK140" i="43"/>
  <c r="AC140" i="43"/>
  <c r="AA140" i="43"/>
  <c r="O140" i="43"/>
  <c r="M140" i="43"/>
  <c r="AS139" i="43"/>
  <c r="AQ139" i="43"/>
  <c r="AO139" i="43"/>
  <c r="AK139" i="43"/>
  <c r="AC139" i="43"/>
  <c r="AA139" i="43"/>
  <c r="O139" i="43"/>
  <c r="M139" i="43"/>
  <c r="AS138" i="43"/>
  <c r="AQ138" i="43"/>
  <c r="AO138" i="43"/>
  <c r="AK138" i="43"/>
  <c r="AC138" i="43"/>
  <c r="AA138" i="43"/>
  <c r="O138" i="43"/>
  <c r="M138" i="43"/>
  <c r="AS137" i="43"/>
  <c r="AQ137" i="43"/>
  <c r="AO137" i="43"/>
  <c r="AK137" i="43"/>
  <c r="AC137" i="43"/>
  <c r="AA137" i="43"/>
  <c r="O137" i="43"/>
  <c r="M137" i="43"/>
  <c r="AS136" i="43"/>
  <c r="AQ136" i="43"/>
  <c r="AO136" i="43"/>
  <c r="AK136" i="43"/>
  <c r="AC136" i="43"/>
  <c r="AA136" i="43"/>
  <c r="O136" i="43"/>
  <c r="M136" i="43"/>
  <c r="AS135" i="43"/>
  <c r="AQ135" i="43"/>
  <c r="AO135" i="43"/>
  <c r="AK135" i="43"/>
  <c r="AC135" i="43"/>
  <c r="AA135" i="43"/>
  <c r="O135" i="43"/>
  <c r="M135" i="43"/>
  <c r="AS134" i="43"/>
  <c r="AQ134" i="43"/>
  <c r="AO134" i="43"/>
  <c r="AK134" i="43"/>
  <c r="AC134" i="43"/>
  <c r="AA134" i="43"/>
  <c r="O134" i="43"/>
  <c r="M134" i="43"/>
  <c r="AS133" i="43"/>
  <c r="AQ133" i="43"/>
  <c r="AR132" i="43" s="1"/>
  <c r="AO133" i="43"/>
  <c r="AK133" i="43"/>
  <c r="AC133" i="43"/>
  <c r="AA133" i="43"/>
  <c r="O133" i="43"/>
  <c r="M133" i="43"/>
  <c r="BB132" i="43"/>
  <c r="AV132" i="43"/>
  <c r="AS132" i="43"/>
  <c r="AQ132" i="43"/>
  <c r="AP132" i="43"/>
  <c r="AO132" i="43"/>
  <c r="AN132" i="43"/>
  <c r="AK132" i="43"/>
  <c r="AC132" i="43"/>
  <c r="AD132" i="43" s="1"/>
  <c r="AA132" i="43"/>
  <c r="O132" i="43"/>
  <c r="M132" i="43"/>
  <c r="AS131" i="43"/>
  <c r="AQ131" i="43"/>
  <c r="AO131" i="43"/>
  <c r="AK131" i="43"/>
  <c r="AC131" i="43"/>
  <c r="AA131" i="43"/>
  <c r="O131" i="43"/>
  <c r="M131" i="43"/>
  <c r="AS130" i="43"/>
  <c r="AQ130" i="43"/>
  <c r="AO130" i="43"/>
  <c r="AK130" i="43"/>
  <c r="AC130" i="43"/>
  <c r="AA130" i="43"/>
  <c r="O130" i="43"/>
  <c r="M130" i="43"/>
  <c r="AS129" i="43"/>
  <c r="AQ129" i="43"/>
  <c r="AO129" i="43"/>
  <c r="AK129" i="43"/>
  <c r="AC129" i="43"/>
  <c r="AA129" i="43"/>
  <c r="O129" i="43"/>
  <c r="M129" i="43"/>
  <c r="AS128" i="43"/>
  <c r="AQ128" i="43"/>
  <c r="AO128" i="43"/>
  <c r="AK128" i="43"/>
  <c r="AL120" i="43" s="1"/>
  <c r="AC128" i="43"/>
  <c r="AA128" i="43"/>
  <c r="O128" i="43"/>
  <c r="M128" i="43"/>
  <c r="AS127" i="43"/>
  <c r="AQ127" i="43"/>
  <c r="AO127" i="43"/>
  <c r="AK127" i="43"/>
  <c r="AC127" i="43"/>
  <c r="AA127" i="43"/>
  <c r="O127" i="43"/>
  <c r="M127" i="43"/>
  <c r="AS126" i="43"/>
  <c r="AQ126" i="43"/>
  <c r="AO126" i="43"/>
  <c r="AK126" i="43"/>
  <c r="AC126" i="43"/>
  <c r="AA126" i="43"/>
  <c r="O126" i="43"/>
  <c r="M126" i="43"/>
  <c r="AS125" i="43"/>
  <c r="AQ125" i="43"/>
  <c r="AO125" i="43"/>
  <c r="AK125" i="43"/>
  <c r="AC125" i="43"/>
  <c r="AA125" i="43"/>
  <c r="O125" i="43"/>
  <c r="P120" i="43" s="1"/>
  <c r="M125" i="43"/>
  <c r="AS124" i="43"/>
  <c r="AQ124" i="43"/>
  <c r="AO124" i="43"/>
  <c r="AK124" i="43"/>
  <c r="AC124" i="43"/>
  <c r="AD120" i="43" s="1"/>
  <c r="AA124" i="43"/>
  <c r="O124" i="43"/>
  <c r="M124" i="43"/>
  <c r="AS123" i="43"/>
  <c r="AQ123" i="43"/>
  <c r="AO123" i="43"/>
  <c r="AK123" i="43"/>
  <c r="AC123" i="43"/>
  <c r="AA123" i="43"/>
  <c r="O123" i="43"/>
  <c r="M123" i="43"/>
  <c r="AS122" i="43"/>
  <c r="AQ122" i="43"/>
  <c r="AO122" i="43"/>
  <c r="AK122" i="43"/>
  <c r="AC122" i="43"/>
  <c r="AA122" i="43"/>
  <c r="O122" i="43"/>
  <c r="M122" i="43"/>
  <c r="AS121" i="43"/>
  <c r="AQ121" i="43"/>
  <c r="AO121" i="43"/>
  <c r="AK121" i="43"/>
  <c r="AC121" i="43"/>
  <c r="AA121" i="43"/>
  <c r="O121" i="43"/>
  <c r="M121" i="43"/>
  <c r="BB120" i="43"/>
  <c r="AV120" i="43"/>
  <c r="AS120" i="43"/>
  <c r="AT120" i="43" s="1"/>
  <c r="CB19" i="43" s="1"/>
  <c r="AQ120" i="43"/>
  <c r="AR120" i="43" s="1"/>
  <c r="AO120" i="43"/>
  <c r="AN120" i="43"/>
  <c r="AK120" i="43"/>
  <c r="AC120" i="43"/>
  <c r="AA120" i="43"/>
  <c r="O120" i="43"/>
  <c r="M120" i="43"/>
  <c r="AS119" i="43"/>
  <c r="AQ119" i="43"/>
  <c r="AO119" i="43"/>
  <c r="AK119" i="43"/>
  <c r="AC119" i="43"/>
  <c r="AA119" i="43"/>
  <c r="U119" i="43"/>
  <c r="S119" i="43"/>
  <c r="O119" i="43"/>
  <c r="M119" i="43"/>
  <c r="AS118" i="43"/>
  <c r="AQ118" i="43"/>
  <c r="AO118" i="43"/>
  <c r="AK118" i="43"/>
  <c r="AC118" i="43"/>
  <c r="AA118" i="43"/>
  <c r="U118" i="43"/>
  <c r="S118" i="43"/>
  <c r="O118" i="43"/>
  <c r="M118" i="43"/>
  <c r="AS117" i="43"/>
  <c r="AQ117" i="43"/>
  <c r="AO117" i="43"/>
  <c r="AK117" i="43"/>
  <c r="AC117" i="43"/>
  <c r="AA117" i="43"/>
  <c r="U117" i="43"/>
  <c r="S117" i="43"/>
  <c r="O117" i="43"/>
  <c r="M117" i="43"/>
  <c r="AS116" i="43"/>
  <c r="AQ116" i="43"/>
  <c r="AO116" i="43"/>
  <c r="AK116" i="43"/>
  <c r="AC116" i="43"/>
  <c r="AA116" i="43"/>
  <c r="U116" i="43"/>
  <c r="S116" i="43"/>
  <c r="O116" i="43"/>
  <c r="M116" i="43"/>
  <c r="AS115" i="43"/>
  <c r="AQ115" i="43"/>
  <c r="AO115" i="43"/>
  <c r="AK115" i="43"/>
  <c r="AC115" i="43"/>
  <c r="AA115" i="43"/>
  <c r="U115" i="43"/>
  <c r="S115" i="43"/>
  <c r="O115" i="43"/>
  <c r="M115" i="43"/>
  <c r="AS114" i="43"/>
  <c r="AQ114" i="43"/>
  <c r="AO114" i="43"/>
  <c r="AK114" i="43"/>
  <c r="AC114" i="43"/>
  <c r="AA114" i="43"/>
  <c r="U114" i="43"/>
  <c r="S114" i="43"/>
  <c r="O114" i="43"/>
  <c r="M114" i="43"/>
  <c r="AS113" i="43"/>
  <c r="AQ113" i="43"/>
  <c r="AO113" i="43"/>
  <c r="AK113" i="43"/>
  <c r="AC113" i="43"/>
  <c r="AA113" i="43"/>
  <c r="U113" i="43"/>
  <c r="S113" i="43"/>
  <c r="O113" i="43"/>
  <c r="M113" i="43"/>
  <c r="AS112" i="43"/>
  <c r="AQ112" i="43"/>
  <c r="AO112" i="43"/>
  <c r="AK112" i="43"/>
  <c r="AC112" i="43"/>
  <c r="AA112" i="43"/>
  <c r="U112" i="43"/>
  <c r="S112" i="43"/>
  <c r="O112" i="43"/>
  <c r="M112" i="43"/>
  <c r="AS111" i="43"/>
  <c r="AQ111" i="43"/>
  <c r="AO111" i="43"/>
  <c r="AK111" i="43"/>
  <c r="AC111" i="43"/>
  <c r="AA111" i="43"/>
  <c r="U111" i="43"/>
  <c r="S111" i="43"/>
  <c r="O111" i="43"/>
  <c r="M111" i="43"/>
  <c r="AS110" i="43"/>
  <c r="AQ110" i="43"/>
  <c r="AO110" i="43"/>
  <c r="AK110" i="43"/>
  <c r="AC110" i="43"/>
  <c r="AA110" i="43"/>
  <c r="U110" i="43"/>
  <c r="S110" i="43"/>
  <c r="O110" i="43"/>
  <c r="M110" i="43"/>
  <c r="AS109" i="43"/>
  <c r="AQ109" i="43"/>
  <c r="AO109" i="43"/>
  <c r="AK109" i="43"/>
  <c r="AC109" i="43"/>
  <c r="AA109" i="43"/>
  <c r="U109" i="43"/>
  <c r="S109" i="43"/>
  <c r="O109" i="43"/>
  <c r="M109" i="43"/>
  <c r="BB108" i="43"/>
  <c r="AV108" i="43"/>
  <c r="AS108" i="43"/>
  <c r="AR108" i="43"/>
  <c r="AQ108" i="43"/>
  <c r="AO108" i="43"/>
  <c r="AN108" i="43"/>
  <c r="AK108" i="43"/>
  <c r="AC108" i="43"/>
  <c r="AA108" i="43"/>
  <c r="U108" i="43"/>
  <c r="S108" i="43"/>
  <c r="T108" i="43" s="1"/>
  <c r="BO18" i="43" s="1"/>
  <c r="O108" i="43"/>
  <c r="M108" i="43"/>
  <c r="N108" i="43" s="1"/>
  <c r="AS107" i="43"/>
  <c r="AQ107" i="43"/>
  <c r="AO107" i="43"/>
  <c r="AK107" i="43"/>
  <c r="AC107" i="43"/>
  <c r="AA107" i="43"/>
  <c r="U107" i="43"/>
  <c r="S107" i="43"/>
  <c r="O107" i="43"/>
  <c r="M107" i="43"/>
  <c r="AS106" i="43"/>
  <c r="AQ106" i="43"/>
  <c r="AO106" i="43"/>
  <c r="AK106" i="43"/>
  <c r="AC106" i="43"/>
  <c r="AA106" i="43"/>
  <c r="U106" i="43"/>
  <c r="S106" i="43"/>
  <c r="O106" i="43"/>
  <c r="M106" i="43"/>
  <c r="AS105" i="43"/>
  <c r="AQ105" i="43"/>
  <c r="AO105" i="43"/>
  <c r="AK105" i="43"/>
  <c r="AC105" i="43"/>
  <c r="AA105" i="43"/>
  <c r="U105" i="43"/>
  <c r="S105" i="43"/>
  <c r="O105" i="43"/>
  <c r="M105" i="43"/>
  <c r="AS104" i="43"/>
  <c r="AQ104" i="43"/>
  <c r="AO104" i="43"/>
  <c r="AK104" i="43"/>
  <c r="AC104" i="43"/>
  <c r="AA104" i="43"/>
  <c r="U104" i="43"/>
  <c r="S104" i="43"/>
  <c r="O104" i="43"/>
  <c r="M104" i="43"/>
  <c r="AS103" i="43"/>
  <c r="AQ103" i="43"/>
  <c r="AO103" i="43"/>
  <c r="AK103" i="43"/>
  <c r="AC103" i="43"/>
  <c r="AA103" i="43"/>
  <c r="U103" i="43"/>
  <c r="S103" i="43"/>
  <c r="O103" i="43"/>
  <c r="M103" i="43"/>
  <c r="AS102" i="43"/>
  <c r="AQ102" i="43"/>
  <c r="AO102" i="43"/>
  <c r="AK102" i="43"/>
  <c r="AC102" i="43"/>
  <c r="AA102" i="43"/>
  <c r="U102" i="43"/>
  <c r="S102" i="43"/>
  <c r="O102" i="43"/>
  <c r="M102" i="43"/>
  <c r="AS101" i="43"/>
  <c r="AQ101" i="43"/>
  <c r="AO101" i="43"/>
  <c r="AK101" i="43"/>
  <c r="AC101" i="43"/>
  <c r="AA101" i="43"/>
  <c r="U101" i="43"/>
  <c r="S101" i="43"/>
  <c r="O101" i="43"/>
  <c r="M101" i="43"/>
  <c r="AS100" i="43"/>
  <c r="AQ100" i="43"/>
  <c r="AO100" i="43"/>
  <c r="AK100" i="43"/>
  <c r="AC100" i="43"/>
  <c r="AA100" i="43"/>
  <c r="U100" i="43"/>
  <c r="S100" i="43"/>
  <c r="O100" i="43"/>
  <c r="M100" i="43"/>
  <c r="AS99" i="43"/>
  <c r="AQ99" i="43"/>
  <c r="AO99" i="43"/>
  <c r="AK99" i="43"/>
  <c r="AC99" i="43"/>
  <c r="AA99" i="43"/>
  <c r="U99" i="43"/>
  <c r="S99" i="43"/>
  <c r="O99" i="43"/>
  <c r="M99" i="43"/>
  <c r="AS98" i="43"/>
  <c r="AT96" i="43" s="1"/>
  <c r="AQ98" i="43"/>
  <c r="AO98" i="43"/>
  <c r="AK98" i="43"/>
  <c r="AC98" i="43"/>
  <c r="AA98" i="43"/>
  <c r="U98" i="43"/>
  <c r="S98" i="43"/>
  <c r="O98" i="43"/>
  <c r="M98" i="43"/>
  <c r="AS97" i="43"/>
  <c r="AQ97" i="43"/>
  <c r="AO97" i="43"/>
  <c r="AK97" i="43"/>
  <c r="AC97" i="43"/>
  <c r="AA97" i="43"/>
  <c r="U97" i="43"/>
  <c r="S97" i="43"/>
  <c r="O97" i="43"/>
  <c r="M97" i="43"/>
  <c r="BB96" i="43"/>
  <c r="AV96" i="43"/>
  <c r="AS96" i="43"/>
  <c r="AQ96" i="43"/>
  <c r="AR96" i="43" s="1"/>
  <c r="AP96" i="43"/>
  <c r="AO96" i="43"/>
  <c r="AN96" i="43"/>
  <c r="AK96" i="43"/>
  <c r="AL96" i="43" s="1"/>
  <c r="AC96" i="43"/>
  <c r="AA96" i="43"/>
  <c r="U96" i="43"/>
  <c r="V96" i="43" s="1"/>
  <c r="BP17" i="43" s="1"/>
  <c r="S96" i="43"/>
  <c r="O96" i="43"/>
  <c r="P96" i="43" s="1"/>
  <c r="M96" i="43"/>
  <c r="N96" i="43" s="1"/>
  <c r="AS95" i="43"/>
  <c r="AQ95" i="43"/>
  <c r="AO95" i="43"/>
  <c r="AK95" i="43"/>
  <c r="AC95" i="43"/>
  <c r="AA95" i="43"/>
  <c r="U95" i="43"/>
  <c r="S95" i="43"/>
  <c r="O95" i="43"/>
  <c r="M95" i="43"/>
  <c r="AS94" i="43"/>
  <c r="AQ94" i="43"/>
  <c r="AO94" i="43"/>
  <c r="AK94" i="43"/>
  <c r="AC94" i="43"/>
  <c r="AA94" i="43"/>
  <c r="U94" i="43"/>
  <c r="S94" i="43"/>
  <c r="O94" i="43"/>
  <c r="M94" i="43"/>
  <c r="AS93" i="43"/>
  <c r="AQ93" i="43"/>
  <c r="AO93" i="43"/>
  <c r="AK93" i="43"/>
  <c r="AC93" i="43"/>
  <c r="AA93" i="43"/>
  <c r="U93" i="43"/>
  <c r="S93" i="43"/>
  <c r="O93" i="43"/>
  <c r="M93" i="43"/>
  <c r="G93" i="43"/>
  <c r="AS92" i="43"/>
  <c r="AQ92" i="43"/>
  <c r="AO92" i="43"/>
  <c r="AK92" i="43"/>
  <c r="AL84" i="43" s="1"/>
  <c r="AC92" i="43"/>
  <c r="AA92" i="43"/>
  <c r="U92" i="43"/>
  <c r="S92" i="43"/>
  <c r="O92" i="43"/>
  <c r="M92" i="43"/>
  <c r="AS91" i="43"/>
  <c r="AQ91" i="43"/>
  <c r="AO91" i="43"/>
  <c r="AK91" i="43"/>
  <c r="AC91" i="43"/>
  <c r="AA91" i="43"/>
  <c r="U91" i="43"/>
  <c r="S91" i="43"/>
  <c r="O91" i="43"/>
  <c r="M91" i="43"/>
  <c r="AS90" i="43"/>
  <c r="AQ90" i="43"/>
  <c r="AO90" i="43"/>
  <c r="AK90" i="43"/>
  <c r="AC90" i="43"/>
  <c r="AA90" i="43"/>
  <c r="U90" i="43"/>
  <c r="S90" i="43"/>
  <c r="O90" i="43"/>
  <c r="M90" i="43"/>
  <c r="AS89" i="43"/>
  <c r="AQ89" i="43"/>
  <c r="AO89" i="43"/>
  <c r="AK89" i="43"/>
  <c r="AC89" i="43"/>
  <c r="AA89" i="43"/>
  <c r="U89" i="43"/>
  <c r="S89" i="43"/>
  <c r="O89" i="43"/>
  <c r="P84" i="43" s="1"/>
  <c r="BM16" i="43" s="1"/>
  <c r="M89" i="43"/>
  <c r="AS88" i="43"/>
  <c r="AQ88" i="43"/>
  <c r="AO88" i="43"/>
  <c r="AK88" i="43"/>
  <c r="AC88" i="43"/>
  <c r="AD84" i="43" s="1"/>
  <c r="BT16" i="43" s="1"/>
  <c r="AA88" i="43"/>
  <c r="U88" i="43"/>
  <c r="S88" i="43"/>
  <c r="O88" i="43"/>
  <c r="M88" i="43"/>
  <c r="AS87" i="43"/>
  <c r="AQ87" i="43"/>
  <c r="AO87" i="43"/>
  <c r="AK87" i="43"/>
  <c r="AC87" i="43"/>
  <c r="AA87" i="43"/>
  <c r="U87" i="43"/>
  <c r="S87" i="43"/>
  <c r="O87" i="43"/>
  <c r="M87" i="43"/>
  <c r="AS86" i="43"/>
  <c r="AQ86" i="43"/>
  <c r="AR84" i="43" s="1"/>
  <c r="AO86" i="43"/>
  <c r="AK86" i="43"/>
  <c r="AC86" i="43"/>
  <c r="AA86" i="43"/>
  <c r="U86" i="43"/>
  <c r="S86" i="43"/>
  <c r="O86" i="43"/>
  <c r="M86" i="43"/>
  <c r="AS85" i="43"/>
  <c r="AQ85" i="43"/>
  <c r="AO85" i="43"/>
  <c r="AK85" i="43"/>
  <c r="AC85" i="43"/>
  <c r="AA85" i="43"/>
  <c r="U85" i="43"/>
  <c r="S85" i="43"/>
  <c r="O85" i="43"/>
  <c r="M85" i="43"/>
  <c r="G85" i="43"/>
  <c r="BB84" i="43"/>
  <c r="AV84" i="43"/>
  <c r="AS84" i="43"/>
  <c r="AQ84" i="43"/>
  <c r="AO84" i="43"/>
  <c r="AN84" i="43"/>
  <c r="AK84" i="43"/>
  <c r="AC84" i="43"/>
  <c r="AA84" i="43"/>
  <c r="U84" i="43"/>
  <c r="S84" i="43"/>
  <c r="O84" i="43"/>
  <c r="M84" i="43"/>
  <c r="AS83" i="43"/>
  <c r="AQ83" i="43"/>
  <c r="AO83" i="43"/>
  <c r="AK83" i="43"/>
  <c r="AC83" i="43"/>
  <c r="AA83" i="43"/>
  <c r="U83" i="43"/>
  <c r="S83" i="43"/>
  <c r="O83" i="43"/>
  <c r="M83" i="43"/>
  <c r="AS82" i="43"/>
  <c r="AQ82" i="43"/>
  <c r="AO82" i="43"/>
  <c r="AK82" i="43"/>
  <c r="AC82" i="43"/>
  <c r="AA82" i="43"/>
  <c r="U82" i="43"/>
  <c r="S82" i="43"/>
  <c r="O82" i="43"/>
  <c r="M82" i="43"/>
  <c r="AS81" i="43"/>
  <c r="AQ81" i="43"/>
  <c r="AO81" i="43"/>
  <c r="AK81" i="43"/>
  <c r="AC81" i="43"/>
  <c r="AA81" i="43"/>
  <c r="U81" i="43"/>
  <c r="S81" i="43"/>
  <c r="O81" i="43"/>
  <c r="M81" i="43"/>
  <c r="AS80" i="43"/>
  <c r="AQ80" i="43"/>
  <c r="AO80" i="43"/>
  <c r="AK80" i="43"/>
  <c r="AC80" i="43"/>
  <c r="AA80" i="43"/>
  <c r="U80" i="43"/>
  <c r="S80" i="43"/>
  <c r="O80" i="43"/>
  <c r="M80" i="43"/>
  <c r="AS79" i="43"/>
  <c r="AQ79" i="43"/>
  <c r="AO79" i="43"/>
  <c r="AK79" i="43"/>
  <c r="AC79" i="43"/>
  <c r="AA79" i="43"/>
  <c r="U79" i="43"/>
  <c r="S79" i="43"/>
  <c r="O79" i="43"/>
  <c r="M79" i="43"/>
  <c r="AS78" i="43"/>
  <c r="AQ78" i="43"/>
  <c r="AO78" i="43"/>
  <c r="AK78" i="43"/>
  <c r="AC78" i="43"/>
  <c r="AA78" i="43"/>
  <c r="U78" i="43"/>
  <c r="S78" i="43"/>
  <c r="O78" i="43"/>
  <c r="M78" i="43"/>
  <c r="AS77" i="43"/>
  <c r="AQ77" i="43"/>
  <c r="AO77" i="43"/>
  <c r="AK77" i="43"/>
  <c r="AC77" i="43"/>
  <c r="AA77" i="43"/>
  <c r="U77" i="43"/>
  <c r="S77" i="43"/>
  <c r="O77" i="43"/>
  <c r="M77" i="43"/>
  <c r="AS76" i="43"/>
  <c r="AQ76" i="43"/>
  <c r="AO76" i="43"/>
  <c r="AK76" i="43"/>
  <c r="AC76" i="43"/>
  <c r="AA76" i="43"/>
  <c r="U76" i="43"/>
  <c r="S76" i="43"/>
  <c r="O76" i="43"/>
  <c r="M76" i="43"/>
  <c r="AS75" i="43"/>
  <c r="AQ75" i="43"/>
  <c r="AR72" i="43" s="1"/>
  <c r="AO75" i="43"/>
  <c r="AK75" i="43"/>
  <c r="AC75" i="43"/>
  <c r="AA75" i="43"/>
  <c r="U75" i="43"/>
  <c r="S75" i="43"/>
  <c r="O75" i="43"/>
  <c r="M75" i="43"/>
  <c r="AS74" i="43"/>
  <c r="AQ74" i="43"/>
  <c r="AO74" i="43"/>
  <c r="AP72" i="43" s="1"/>
  <c r="AK74" i="43"/>
  <c r="AC74" i="43"/>
  <c r="AA74" i="43"/>
  <c r="U74" i="43"/>
  <c r="S74" i="43"/>
  <c r="O74" i="43"/>
  <c r="M74" i="43"/>
  <c r="AS73" i="43"/>
  <c r="AQ73" i="43"/>
  <c r="AO73" i="43"/>
  <c r="AK73" i="43"/>
  <c r="AC73" i="43"/>
  <c r="AA73" i="43"/>
  <c r="U73" i="43"/>
  <c r="S73" i="43"/>
  <c r="O73" i="43"/>
  <c r="M73" i="43"/>
  <c r="BB72" i="43"/>
  <c r="AV72" i="43"/>
  <c r="AS72" i="43"/>
  <c r="AQ72" i="43"/>
  <c r="AO72" i="43"/>
  <c r="AN72" i="43"/>
  <c r="AK72" i="43"/>
  <c r="AL72" i="43" s="1"/>
  <c r="AC72" i="43"/>
  <c r="AA72" i="43"/>
  <c r="AB72" i="43" s="1"/>
  <c r="BS15" i="43" s="1"/>
  <c r="U72" i="43"/>
  <c r="V72" i="43" s="1"/>
  <c r="S72" i="43"/>
  <c r="T72" i="43" s="1"/>
  <c r="O72" i="43"/>
  <c r="P72" i="43" s="1"/>
  <c r="M72" i="43"/>
  <c r="AS71" i="43"/>
  <c r="AQ71" i="43"/>
  <c r="AO71" i="43"/>
  <c r="AK71" i="43"/>
  <c r="AC71" i="43"/>
  <c r="AA71" i="43"/>
  <c r="U71" i="43"/>
  <c r="S71" i="43"/>
  <c r="O71" i="43"/>
  <c r="M71" i="43"/>
  <c r="AS70" i="43"/>
  <c r="AQ70" i="43"/>
  <c r="AO70" i="43"/>
  <c r="AK70" i="43"/>
  <c r="AC70" i="43"/>
  <c r="AA70" i="43"/>
  <c r="U70" i="43"/>
  <c r="S70" i="43"/>
  <c r="O70" i="43"/>
  <c r="M70" i="43"/>
  <c r="AS69" i="43"/>
  <c r="AQ69" i="43"/>
  <c r="AO69" i="43"/>
  <c r="AK69" i="43"/>
  <c r="AC69" i="43"/>
  <c r="AA69" i="43"/>
  <c r="U69" i="43"/>
  <c r="S69" i="43"/>
  <c r="O69" i="43"/>
  <c r="M69" i="43"/>
  <c r="AS68" i="43"/>
  <c r="AQ68" i="43"/>
  <c r="AO68" i="43"/>
  <c r="AK68" i="43"/>
  <c r="AC68" i="43"/>
  <c r="AA68" i="43"/>
  <c r="U68" i="43"/>
  <c r="S68" i="43"/>
  <c r="O68" i="43"/>
  <c r="M68" i="43"/>
  <c r="AS67" i="43"/>
  <c r="AQ67" i="43"/>
  <c r="AO67" i="43"/>
  <c r="AK67" i="43"/>
  <c r="AC67" i="43"/>
  <c r="AA67" i="43"/>
  <c r="U67" i="43"/>
  <c r="S67" i="43"/>
  <c r="O67" i="43"/>
  <c r="M67" i="43"/>
  <c r="AS66" i="43"/>
  <c r="AQ66" i="43"/>
  <c r="AO66" i="43"/>
  <c r="AK66" i="43"/>
  <c r="AC66" i="43"/>
  <c r="AD60" i="43" s="1"/>
  <c r="BT14" i="43" s="1"/>
  <c r="AA66" i="43"/>
  <c r="U66" i="43"/>
  <c r="S66" i="43"/>
  <c r="O66" i="43"/>
  <c r="M66" i="43"/>
  <c r="AS65" i="43"/>
  <c r="AQ65" i="43"/>
  <c r="AO65" i="43"/>
  <c r="AK65" i="43"/>
  <c r="AC65" i="43"/>
  <c r="AA65" i="43"/>
  <c r="U65" i="43"/>
  <c r="S65" i="43"/>
  <c r="O65" i="43"/>
  <c r="M65" i="43"/>
  <c r="AS64" i="43"/>
  <c r="AQ64" i="43"/>
  <c r="AO64" i="43"/>
  <c r="AK64" i="43"/>
  <c r="AC64" i="43"/>
  <c r="AA64" i="43"/>
  <c r="U64" i="43"/>
  <c r="V60" i="43" s="1"/>
  <c r="BP14" i="43" s="1"/>
  <c r="S64" i="43"/>
  <c r="O64" i="43"/>
  <c r="M64" i="43"/>
  <c r="AS63" i="43"/>
  <c r="AQ63" i="43"/>
  <c r="AO63" i="43"/>
  <c r="AP60" i="43" s="1"/>
  <c r="AK63" i="43"/>
  <c r="AC63" i="43"/>
  <c r="AA63" i="43"/>
  <c r="U63" i="43"/>
  <c r="S63" i="43"/>
  <c r="O63" i="43"/>
  <c r="M63" i="43"/>
  <c r="AS62" i="43"/>
  <c r="AQ62" i="43"/>
  <c r="AO62" i="43"/>
  <c r="AK62" i="43"/>
  <c r="AC62" i="43"/>
  <c r="AA62" i="43"/>
  <c r="U62" i="43"/>
  <c r="S62" i="43"/>
  <c r="O62" i="43"/>
  <c r="M62" i="43"/>
  <c r="AS61" i="43"/>
  <c r="AQ61" i="43"/>
  <c r="AO61" i="43"/>
  <c r="AK61" i="43"/>
  <c r="AC61" i="43"/>
  <c r="AA61" i="43"/>
  <c r="U61" i="43"/>
  <c r="S61" i="43"/>
  <c r="O61" i="43"/>
  <c r="M61" i="43"/>
  <c r="BB60" i="43"/>
  <c r="AV60" i="43"/>
  <c r="AS60" i="43"/>
  <c r="AQ60" i="43"/>
  <c r="AO60" i="43"/>
  <c r="AN60" i="43"/>
  <c r="AL60" i="43"/>
  <c r="AK60" i="43"/>
  <c r="AC60" i="43"/>
  <c r="AA60" i="43"/>
  <c r="U60" i="43"/>
  <c r="S60" i="43"/>
  <c r="O60" i="43"/>
  <c r="P60" i="43" s="1"/>
  <c r="N60" i="43"/>
  <c r="M60" i="43"/>
  <c r="AS59" i="43"/>
  <c r="AQ59" i="43"/>
  <c r="AO59" i="43"/>
  <c r="AK59" i="43"/>
  <c r="AC59" i="43"/>
  <c r="AA59" i="43"/>
  <c r="U59" i="43"/>
  <c r="S59" i="43"/>
  <c r="O59" i="43"/>
  <c r="M59" i="43"/>
  <c r="AS58" i="43"/>
  <c r="AQ58" i="43"/>
  <c r="AO58" i="43"/>
  <c r="AK58" i="43"/>
  <c r="AC58" i="43"/>
  <c r="AA58" i="43"/>
  <c r="U58" i="43"/>
  <c r="S58" i="43"/>
  <c r="O58" i="43"/>
  <c r="M58" i="43"/>
  <c r="AS57" i="43"/>
  <c r="AQ57" i="43"/>
  <c r="AO57" i="43"/>
  <c r="AK57" i="43"/>
  <c r="AC57" i="43"/>
  <c r="AA57" i="43"/>
  <c r="U57" i="43"/>
  <c r="S57" i="43"/>
  <c r="O57" i="43"/>
  <c r="M57" i="43"/>
  <c r="AS56" i="43"/>
  <c r="AQ56" i="43"/>
  <c r="AO56" i="43"/>
  <c r="AK56" i="43"/>
  <c r="AC56" i="43"/>
  <c r="AA56" i="43"/>
  <c r="U56" i="43"/>
  <c r="S56" i="43"/>
  <c r="O56" i="43"/>
  <c r="P48" i="43" s="1"/>
  <c r="M56" i="43"/>
  <c r="AS55" i="43"/>
  <c r="AQ55" i="43"/>
  <c r="AO55" i="43"/>
  <c r="AK55" i="43"/>
  <c r="AC55" i="43"/>
  <c r="AA55" i="43"/>
  <c r="U55" i="43"/>
  <c r="S55" i="43"/>
  <c r="O55" i="43"/>
  <c r="M55" i="43"/>
  <c r="AS54" i="43"/>
  <c r="AT48" i="43" s="1"/>
  <c r="CB13" i="43" s="1"/>
  <c r="AQ54" i="43"/>
  <c r="AO54" i="43"/>
  <c r="AK54" i="43"/>
  <c r="AC54" i="43"/>
  <c r="AA54" i="43"/>
  <c r="U54" i="43"/>
  <c r="S54" i="43"/>
  <c r="O54" i="43"/>
  <c r="M54" i="43"/>
  <c r="AS53" i="43"/>
  <c r="AQ53" i="43"/>
  <c r="AR48" i="43" s="1"/>
  <c r="AO53" i="43"/>
  <c r="AK53" i="43"/>
  <c r="AC53" i="43"/>
  <c r="AA53" i="43"/>
  <c r="U53" i="43"/>
  <c r="S53" i="43"/>
  <c r="O53" i="43"/>
  <c r="M53" i="43"/>
  <c r="AS52" i="43"/>
  <c r="AQ52" i="43"/>
  <c r="AO52" i="43"/>
  <c r="AK52" i="43"/>
  <c r="AC52" i="43"/>
  <c r="AA52" i="43"/>
  <c r="U52" i="43"/>
  <c r="S52" i="43"/>
  <c r="O52" i="43"/>
  <c r="M52" i="43"/>
  <c r="G52" i="43"/>
  <c r="AS51" i="43"/>
  <c r="AQ51" i="43"/>
  <c r="AO51" i="43"/>
  <c r="AK51" i="43"/>
  <c r="AC51" i="43"/>
  <c r="AA51" i="43"/>
  <c r="U51" i="43"/>
  <c r="S51" i="43"/>
  <c r="O51" i="43"/>
  <c r="M51" i="43"/>
  <c r="AS50" i="43"/>
  <c r="AQ50" i="43"/>
  <c r="AO50" i="43"/>
  <c r="AK50" i="43"/>
  <c r="AC50" i="43"/>
  <c r="AA50" i="43"/>
  <c r="U50" i="43"/>
  <c r="S50" i="43"/>
  <c r="O50" i="43"/>
  <c r="M50" i="43"/>
  <c r="AS49" i="43"/>
  <c r="AQ49" i="43"/>
  <c r="AO49" i="43"/>
  <c r="AK49" i="43"/>
  <c r="AC49" i="43"/>
  <c r="AA49" i="43"/>
  <c r="U49" i="43"/>
  <c r="S49" i="43"/>
  <c r="O49" i="43"/>
  <c r="M49" i="43"/>
  <c r="BB48" i="43"/>
  <c r="AV48" i="43"/>
  <c r="AS48" i="43"/>
  <c r="AQ48" i="43"/>
  <c r="AO48" i="43"/>
  <c r="AN48" i="43"/>
  <c r="AK48" i="43"/>
  <c r="AL48" i="43" s="1"/>
  <c r="AC48" i="43"/>
  <c r="AA48" i="43"/>
  <c r="U48" i="43"/>
  <c r="S48" i="43"/>
  <c r="O48" i="43"/>
  <c r="M48" i="43"/>
  <c r="N48" i="43" s="1"/>
  <c r="AS47" i="43"/>
  <c r="AQ47" i="43"/>
  <c r="AO47" i="43"/>
  <c r="AK47" i="43"/>
  <c r="AC47" i="43"/>
  <c r="AA47" i="43"/>
  <c r="U47" i="43"/>
  <c r="S47" i="43"/>
  <c r="O47" i="43"/>
  <c r="M47" i="43"/>
  <c r="AS46" i="43"/>
  <c r="AQ46" i="43"/>
  <c r="AO46" i="43"/>
  <c r="AK46" i="43"/>
  <c r="AC46" i="43"/>
  <c r="AA46" i="43"/>
  <c r="U46" i="43"/>
  <c r="S46" i="43"/>
  <c r="O46" i="43"/>
  <c r="M46" i="43"/>
  <c r="AS45" i="43"/>
  <c r="AQ45" i="43"/>
  <c r="AO45" i="43"/>
  <c r="AK45" i="43"/>
  <c r="AC45" i="43"/>
  <c r="AA45" i="43"/>
  <c r="U45" i="43"/>
  <c r="S45" i="43"/>
  <c r="O45" i="43"/>
  <c r="M45" i="43"/>
  <c r="AS44" i="43"/>
  <c r="AQ44" i="43"/>
  <c r="AO44" i="43"/>
  <c r="AK44" i="43"/>
  <c r="AC44" i="43"/>
  <c r="AA44" i="43"/>
  <c r="U44" i="43"/>
  <c r="S44" i="43"/>
  <c r="O44" i="43"/>
  <c r="M44" i="43"/>
  <c r="AS43" i="43"/>
  <c r="AQ43" i="43"/>
  <c r="AO43" i="43"/>
  <c r="AK43" i="43"/>
  <c r="AC43" i="43"/>
  <c r="AA43" i="43"/>
  <c r="U43" i="43"/>
  <c r="S43" i="43"/>
  <c r="O43" i="43"/>
  <c r="M43" i="43"/>
  <c r="AS42" i="43"/>
  <c r="AQ42" i="43"/>
  <c r="AO42" i="43"/>
  <c r="AK42" i="43"/>
  <c r="AL36" i="43" s="1"/>
  <c r="BX12" i="43" s="1"/>
  <c r="AC42" i="43"/>
  <c r="AA42" i="43"/>
  <c r="U42" i="43"/>
  <c r="S42" i="43"/>
  <c r="O42" i="43"/>
  <c r="M42" i="43"/>
  <c r="AS41" i="43"/>
  <c r="AQ41" i="43"/>
  <c r="AO41" i="43"/>
  <c r="AK41" i="43"/>
  <c r="AC41" i="43"/>
  <c r="AA41" i="43"/>
  <c r="U41" i="43"/>
  <c r="S41" i="43"/>
  <c r="O41" i="43"/>
  <c r="M41" i="43"/>
  <c r="AS40" i="43"/>
  <c r="AQ40" i="43"/>
  <c r="AO40" i="43"/>
  <c r="AK40" i="43"/>
  <c r="AC40" i="43"/>
  <c r="AA40" i="43"/>
  <c r="U40" i="43"/>
  <c r="S40" i="43"/>
  <c r="O40" i="43"/>
  <c r="M40" i="43"/>
  <c r="AS39" i="43"/>
  <c r="AQ39" i="43"/>
  <c r="AO39" i="43"/>
  <c r="AK39" i="43"/>
  <c r="AC39" i="43"/>
  <c r="AA39" i="43"/>
  <c r="U39" i="43"/>
  <c r="S39" i="43"/>
  <c r="O39" i="43"/>
  <c r="M39" i="43"/>
  <c r="AS38" i="43"/>
  <c r="AQ38" i="43"/>
  <c r="AO38" i="43"/>
  <c r="AK38" i="43"/>
  <c r="AC38" i="43"/>
  <c r="AA38" i="43"/>
  <c r="U38" i="43"/>
  <c r="S38" i="43"/>
  <c r="O38" i="43"/>
  <c r="M38" i="43"/>
  <c r="CE37" i="43"/>
  <c r="CC37" i="43"/>
  <c r="CB37" i="43"/>
  <c r="CA37" i="43"/>
  <c r="BZ37" i="43"/>
  <c r="BY37" i="43"/>
  <c r="BX37" i="43"/>
  <c r="BW37" i="43"/>
  <c r="BV37" i="43"/>
  <c r="BU37" i="43"/>
  <c r="BT37" i="43"/>
  <c r="BS37" i="43"/>
  <c r="BR37" i="43"/>
  <c r="BQ37" i="43"/>
  <c r="BP37" i="43"/>
  <c r="BO37" i="43"/>
  <c r="BN37" i="43"/>
  <c r="BM37" i="43"/>
  <c r="BL37" i="43"/>
  <c r="BK37" i="43"/>
  <c r="BJ37" i="43"/>
  <c r="BI37" i="43"/>
  <c r="AS37" i="43"/>
  <c r="AQ37" i="43"/>
  <c r="AO37" i="43"/>
  <c r="AK37" i="43"/>
  <c r="AC37" i="43"/>
  <c r="AA37" i="43"/>
  <c r="AB36" i="43" s="1"/>
  <c r="BS12" i="43" s="1"/>
  <c r="U37" i="43"/>
  <c r="S37" i="43"/>
  <c r="O37" i="43"/>
  <c r="M37" i="43"/>
  <c r="CF36" i="43"/>
  <c r="CC36" i="43"/>
  <c r="CA36" i="43"/>
  <c r="BZ36" i="43"/>
  <c r="BY36" i="43"/>
  <c r="BX36" i="43"/>
  <c r="BT36" i="43"/>
  <c r="BM36" i="43"/>
  <c r="BB36" i="43"/>
  <c r="AV36" i="43"/>
  <c r="AS36" i="43"/>
  <c r="AT36" i="43" s="1"/>
  <c r="CB12" i="43" s="1"/>
  <c r="AR36" i="43"/>
  <c r="AQ36" i="43"/>
  <c r="AO36" i="43"/>
  <c r="AN36" i="43"/>
  <c r="AK36" i="43"/>
  <c r="AD36" i="43"/>
  <c r="AC36" i="43"/>
  <c r="AA36" i="43"/>
  <c r="U36" i="43"/>
  <c r="V36" i="43" s="1"/>
  <c r="BP12" i="43" s="1"/>
  <c r="S36" i="43"/>
  <c r="T36" i="43" s="1"/>
  <c r="BO12" i="43" s="1"/>
  <c r="O36" i="43"/>
  <c r="P36" i="43" s="1"/>
  <c r="BM12" i="43" s="1"/>
  <c r="M36" i="43"/>
  <c r="CF35" i="43"/>
  <c r="CC35" i="43"/>
  <c r="CB35" i="43"/>
  <c r="CA35" i="43"/>
  <c r="BY35" i="43"/>
  <c r="BX35" i="43"/>
  <c r="BT35" i="43"/>
  <c r="BM35" i="43"/>
  <c r="AS35" i="43"/>
  <c r="AQ35" i="43"/>
  <c r="AO35" i="43"/>
  <c r="AK35" i="43"/>
  <c r="AC35" i="43"/>
  <c r="AA35" i="43"/>
  <c r="U35" i="43"/>
  <c r="S35" i="43"/>
  <c r="O35" i="43"/>
  <c r="M35" i="43"/>
  <c r="CF34" i="43"/>
  <c r="CC34" i="43"/>
  <c r="BZ34" i="43"/>
  <c r="BY34" i="43"/>
  <c r="BX34" i="43"/>
  <c r="BT34" i="43"/>
  <c r="BL34" i="43"/>
  <c r="AS34" i="43"/>
  <c r="AQ34" i="43"/>
  <c r="AO34" i="43"/>
  <c r="AK34" i="43"/>
  <c r="AC34" i="43"/>
  <c r="AA34" i="43"/>
  <c r="U34" i="43"/>
  <c r="S34" i="43"/>
  <c r="O34" i="43"/>
  <c r="M34" i="43"/>
  <c r="CF33" i="43"/>
  <c r="CC33" i="43"/>
  <c r="CA33" i="43"/>
  <c r="BZ33" i="43"/>
  <c r="BY33" i="43"/>
  <c r="BX33" i="43"/>
  <c r="BT33" i="43"/>
  <c r="AS33" i="43"/>
  <c r="AQ33" i="43"/>
  <c r="AO33" i="43"/>
  <c r="AK33" i="43"/>
  <c r="AC33" i="43"/>
  <c r="AA33" i="43"/>
  <c r="U33" i="43"/>
  <c r="S33" i="43"/>
  <c r="O33" i="43"/>
  <c r="M33" i="43"/>
  <c r="CF32" i="43"/>
  <c r="CC32" i="43"/>
  <c r="CA32" i="43"/>
  <c r="BY32" i="43"/>
  <c r="BM32" i="43"/>
  <c r="BL32" i="43"/>
  <c r="AS32" i="43"/>
  <c r="AQ32" i="43"/>
  <c r="AO32" i="43"/>
  <c r="AK32" i="43"/>
  <c r="AC32" i="43"/>
  <c r="AA32" i="43"/>
  <c r="U32" i="43"/>
  <c r="S32" i="43"/>
  <c r="O32" i="43"/>
  <c r="M32" i="43"/>
  <c r="CF31" i="43"/>
  <c r="CC31" i="43"/>
  <c r="CA31" i="43"/>
  <c r="BZ31" i="43"/>
  <c r="BY31" i="43"/>
  <c r="BX31" i="43"/>
  <c r="BM31" i="43"/>
  <c r="AS31" i="43"/>
  <c r="AQ31" i="43"/>
  <c r="AO31" i="43"/>
  <c r="AK31" i="43"/>
  <c r="AC31" i="43"/>
  <c r="AA31" i="43"/>
  <c r="U31" i="43"/>
  <c r="S31" i="43"/>
  <c r="O31" i="43"/>
  <c r="M31" i="43"/>
  <c r="CF30" i="43"/>
  <c r="CC30" i="43"/>
  <c r="BY30" i="43"/>
  <c r="BX30" i="43"/>
  <c r="BT30" i="43"/>
  <c r="BS30" i="43"/>
  <c r="BM30" i="43"/>
  <c r="AS30" i="43"/>
  <c r="AQ30" i="43"/>
  <c r="AO30" i="43"/>
  <c r="AK30" i="43"/>
  <c r="AC30" i="43"/>
  <c r="AA30" i="43"/>
  <c r="U30" i="43"/>
  <c r="S30" i="43"/>
  <c r="O30" i="43"/>
  <c r="M30" i="43"/>
  <c r="CF29" i="43"/>
  <c r="CC29" i="43"/>
  <c r="BY29" i="43"/>
  <c r="BX29" i="43"/>
  <c r="BT29" i="43"/>
  <c r="BM29" i="43"/>
  <c r="AS29" i="43"/>
  <c r="AQ29" i="43"/>
  <c r="AO29" i="43"/>
  <c r="AK29" i="43"/>
  <c r="AC29" i="43"/>
  <c r="AA29" i="43"/>
  <c r="U29" i="43"/>
  <c r="S29" i="43"/>
  <c r="O29" i="43"/>
  <c r="M29" i="43"/>
  <c r="CF28" i="43"/>
  <c r="CC28" i="43"/>
  <c r="BY28" i="43"/>
  <c r="BX28" i="43"/>
  <c r="BT28" i="43"/>
  <c r="BS28" i="43"/>
  <c r="AS28" i="43"/>
  <c r="AQ28" i="43"/>
  <c r="AO28" i="43"/>
  <c r="AK28" i="43"/>
  <c r="AC28" i="43"/>
  <c r="AA28" i="43"/>
  <c r="U28" i="43"/>
  <c r="S28" i="43"/>
  <c r="O28" i="43"/>
  <c r="P24" i="43" s="1"/>
  <c r="BM11" i="43" s="1"/>
  <c r="M28" i="43"/>
  <c r="CF27" i="43"/>
  <c r="CC27" i="43"/>
  <c r="CA27" i="43"/>
  <c r="BY27" i="43"/>
  <c r="BX27" i="43"/>
  <c r="BT27" i="43"/>
  <c r="BM27" i="43"/>
  <c r="AS27" i="43"/>
  <c r="AQ27" i="43"/>
  <c r="AO27" i="43"/>
  <c r="AK27" i="43"/>
  <c r="AC27" i="43"/>
  <c r="AA27" i="43"/>
  <c r="U27" i="43"/>
  <c r="S27" i="43"/>
  <c r="O27" i="43"/>
  <c r="M27" i="43"/>
  <c r="CF26" i="43"/>
  <c r="CC26" i="43"/>
  <c r="BY26" i="43"/>
  <c r="AS26" i="43"/>
  <c r="AS8" i="43" s="1"/>
  <c r="AQ26" i="43"/>
  <c r="AR24" i="43" s="1"/>
  <c r="CA11" i="43" s="1"/>
  <c r="AO26" i="43"/>
  <c r="AK26" i="43"/>
  <c r="AC26" i="43"/>
  <c r="AA26" i="43"/>
  <c r="U26" i="43"/>
  <c r="S26" i="43"/>
  <c r="O26" i="43"/>
  <c r="M26" i="43"/>
  <c r="CF25" i="43"/>
  <c r="CC25" i="43"/>
  <c r="CA25" i="43"/>
  <c r="BY25" i="43"/>
  <c r="BM25" i="43"/>
  <c r="AS25" i="43"/>
  <c r="AQ25" i="43"/>
  <c r="AO25" i="43"/>
  <c r="AK25" i="43"/>
  <c r="AK8" i="43" s="1"/>
  <c r="AC25" i="43"/>
  <c r="AA25" i="43"/>
  <c r="U25" i="43"/>
  <c r="S25" i="43"/>
  <c r="T24" i="43" s="1"/>
  <c r="BO11" i="43" s="1"/>
  <c r="O25" i="43"/>
  <c r="M25" i="43"/>
  <c r="CF24" i="43"/>
  <c r="CC24" i="43"/>
  <c r="BY24" i="43"/>
  <c r="BX24" i="43"/>
  <c r="BT24" i="43"/>
  <c r="BS24" i="43"/>
  <c r="BM24" i="43"/>
  <c r="BL24" i="43"/>
  <c r="BB24" i="43"/>
  <c r="AV24" i="43"/>
  <c r="AS24" i="43"/>
  <c r="AQ24" i="43"/>
  <c r="AP24" i="43"/>
  <c r="BZ11" i="43" s="1"/>
  <c r="AO24" i="43"/>
  <c r="AN24" i="43"/>
  <c r="AK24" i="43"/>
  <c r="AL24" i="43" s="1"/>
  <c r="BX11" i="43" s="1"/>
  <c r="AC24" i="43"/>
  <c r="AD24" i="43" s="1"/>
  <c r="BT11" i="43" s="1"/>
  <c r="AA24" i="43"/>
  <c r="AB24" i="43" s="1"/>
  <c r="BS11" i="43" s="1"/>
  <c r="U24" i="43"/>
  <c r="V24" i="43" s="1"/>
  <c r="BP11" i="43" s="1"/>
  <c r="S24" i="43"/>
  <c r="O24" i="43"/>
  <c r="M24" i="43"/>
  <c r="N24" i="43" s="1"/>
  <c r="BL11" i="43" s="1"/>
  <c r="CF23" i="43"/>
  <c r="CC23" i="43"/>
  <c r="CA23" i="43"/>
  <c r="BZ23" i="43"/>
  <c r="BY23" i="43"/>
  <c r="BX23" i="43"/>
  <c r="BT23" i="43"/>
  <c r="CF22" i="43"/>
  <c r="CC22" i="43"/>
  <c r="CA22" i="43"/>
  <c r="BY22" i="43"/>
  <c r="BX22" i="43"/>
  <c r="BS22" i="43"/>
  <c r="CF21" i="43"/>
  <c r="CC21" i="43"/>
  <c r="CA21" i="43"/>
  <c r="BZ21" i="43"/>
  <c r="BY21" i="43"/>
  <c r="BX21" i="43"/>
  <c r="BT21" i="43"/>
  <c r="BS21" i="43"/>
  <c r="BM21" i="43"/>
  <c r="CF20" i="43"/>
  <c r="CC20" i="43"/>
  <c r="CA20" i="43"/>
  <c r="BZ20" i="43"/>
  <c r="BY20" i="43"/>
  <c r="BT20" i="43"/>
  <c r="CF19" i="43"/>
  <c r="CC19" i="43"/>
  <c r="CA19" i="43"/>
  <c r="BY19" i="43"/>
  <c r="BX19" i="43"/>
  <c r="BT19" i="43"/>
  <c r="BM19" i="43"/>
  <c r="CF18" i="43"/>
  <c r="CC18" i="43"/>
  <c r="CA18" i="43"/>
  <c r="BY18" i="43"/>
  <c r="BL18" i="43"/>
  <c r="CF17" i="43"/>
  <c r="CC17" i="43"/>
  <c r="CB17" i="43"/>
  <c r="CA17" i="43"/>
  <c r="BZ17" i="43"/>
  <c r="BY17" i="43"/>
  <c r="BX17" i="43"/>
  <c r="BM17" i="43"/>
  <c r="BL17" i="43"/>
  <c r="CF16" i="43"/>
  <c r="CC16" i="43"/>
  <c r="CA16" i="43"/>
  <c r="BY16" i="43"/>
  <c r="BX16" i="43"/>
  <c r="CF15" i="43"/>
  <c r="CC15" i="43"/>
  <c r="CA15" i="43"/>
  <c r="BZ15" i="43"/>
  <c r="BY15" i="43"/>
  <c r="BX15" i="43"/>
  <c r="BP15" i="43"/>
  <c r="BO15" i="43"/>
  <c r="BM15" i="43"/>
  <c r="N12" i="43"/>
  <c r="BL10" i="43" s="1"/>
  <c r="L12" i="43"/>
  <c r="BK10" i="43" s="1"/>
  <c r="CF14" i="43"/>
  <c r="CC14" i="43"/>
  <c r="BZ14" i="43"/>
  <c r="BY14" i="43"/>
  <c r="BX14" i="43"/>
  <c r="BM14" i="43"/>
  <c r="BL14" i="43"/>
  <c r="CF13" i="43"/>
  <c r="CC13" i="43"/>
  <c r="CA13" i="43"/>
  <c r="BY13" i="43"/>
  <c r="BX13" i="43"/>
  <c r="BM13" i="43"/>
  <c r="BL13" i="43"/>
  <c r="J12" i="43"/>
  <c r="BJ10" i="43" s="1"/>
  <c r="H12" i="43"/>
  <c r="BI10" i="43" s="1"/>
  <c r="CF12" i="43"/>
  <c r="CC12" i="43"/>
  <c r="CA12" i="43"/>
  <c r="BY12" i="43"/>
  <c r="BT12" i="43"/>
  <c r="BB12" i="43"/>
  <c r="CF10" i="43" s="1"/>
  <c r="AZ12" i="43"/>
  <c r="AX12" i="43"/>
  <c r="AV12" i="43"/>
  <c r="CC10" i="43" s="1"/>
  <c r="AT12" i="43"/>
  <c r="CB10" i="43" s="1"/>
  <c r="AR12" i="43"/>
  <c r="AP12" i="43"/>
  <c r="AN12" i="43"/>
  <c r="AL12" i="43"/>
  <c r="BX10" i="43" s="1"/>
  <c r="AJ12" i="43"/>
  <c r="AH12" i="43"/>
  <c r="AF12" i="43"/>
  <c r="BU10" i="43" s="1"/>
  <c r="AD12" i="43"/>
  <c r="BT10" i="43" s="1"/>
  <c r="AB12" i="43"/>
  <c r="Z12" i="43"/>
  <c r="X12" i="43"/>
  <c r="V12" i="43"/>
  <c r="BP10" i="43" s="1"/>
  <c r="T12" i="43"/>
  <c r="R12" i="43"/>
  <c r="P12" i="43"/>
  <c r="BM10" i="43" s="1"/>
  <c r="CF11" i="43"/>
  <c r="CC11" i="43"/>
  <c r="BY11" i="43"/>
  <c r="CE10" i="43"/>
  <c r="CD10" i="43"/>
  <c r="CA10" i="43"/>
  <c r="BZ10" i="43"/>
  <c r="BY10" i="43"/>
  <c r="BW10" i="43"/>
  <c r="BV10" i="43"/>
  <c r="BS10" i="43"/>
  <c r="BR10" i="43"/>
  <c r="BQ10" i="43"/>
  <c r="BO10" i="43"/>
  <c r="BN10" i="43"/>
  <c r="W93" i="43"/>
  <c r="L10" i="43"/>
  <c r="K43" i="43" s="1"/>
  <c r="G34" i="43"/>
  <c r="AU8" i="43"/>
  <c r="AO8" i="43"/>
  <c r="AU3" i="43"/>
  <c r="C100" i="42"/>
  <c r="C80" i="42"/>
  <c r="B77" i="42"/>
  <c r="B76" i="42"/>
  <c r="B75" i="42"/>
  <c r="C73" i="42"/>
  <c r="D67" i="42"/>
  <c r="B50" i="42"/>
  <c r="B49" i="42"/>
  <c r="B48" i="42"/>
  <c r="C46" i="42"/>
  <c r="D40" i="42"/>
  <c r="C100" i="41"/>
  <c r="C94" i="41"/>
  <c r="C80" i="41"/>
  <c r="B12" i="5" s="1"/>
  <c r="B77" i="41"/>
  <c r="B76" i="41"/>
  <c r="B75" i="41"/>
  <c r="C73" i="41"/>
  <c r="D67" i="41"/>
  <c r="B50" i="41"/>
  <c r="B49" i="41"/>
  <c r="B48" i="41"/>
  <c r="C46" i="41"/>
  <c r="D40" i="41"/>
  <c r="C16" i="41"/>
  <c r="F10" i="4" s="1"/>
  <c r="AE142" i="43" l="1"/>
  <c r="AE134" i="43"/>
  <c r="AE126" i="43"/>
  <c r="AE118" i="43"/>
  <c r="AE110" i="43"/>
  <c r="AE102" i="43"/>
  <c r="AE94" i="43"/>
  <c r="AE86" i="43"/>
  <c r="AE141" i="43"/>
  <c r="AE133" i="43"/>
  <c r="AE125" i="43"/>
  <c r="AE117" i="43"/>
  <c r="AE109" i="43"/>
  <c r="AE101" i="43"/>
  <c r="AE93" i="43"/>
  <c r="AE85" i="43"/>
  <c r="AE140" i="43"/>
  <c r="AE132" i="43"/>
  <c r="AE124" i="43"/>
  <c r="AE116" i="43"/>
  <c r="AE108" i="43"/>
  <c r="AE100" i="43"/>
  <c r="AE92" i="43"/>
  <c r="AE139" i="43"/>
  <c r="AE131" i="43"/>
  <c r="AE123" i="43"/>
  <c r="AE115" i="43"/>
  <c r="AE107" i="43"/>
  <c r="AE99" i="43"/>
  <c r="AE91" i="43"/>
  <c r="AE138" i="43"/>
  <c r="AE130" i="43"/>
  <c r="AE122" i="43"/>
  <c r="AE114" i="43"/>
  <c r="AE106" i="43"/>
  <c r="AE98" i="43"/>
  <c r="AE90" i="43"/>
  <c r="AE137" i="43"/>
  <c r="AE129" i="43"/>
  <c r="AE121" i="43"/>
  <c r="AE113" i="43"/>
  <c r="AE105" i="43"/>
  <c r="AE97" i="43"/>
  <c r="AE89" i="43"/>
  <c r="AE84" i="43"/>
  <c r="AE136" i="43"/>
  <c r="AE128" i="43"/>
  <c r="AE120" i="43"/>
  <c r="AE112" i="43"/>
  <c r="AE104" i="43"/>
  <c r="AE96" i="43"/>
  <c r="AE88" i="43"/>
  <c r="AE143" i="43"/>
  <c r="AE135" i="43"/>
  <c r="AE127" i="43"/>
  <c r="AE119" i="43"/>
  <c r="AE111" i="43"/>
  <c r="AE103" i="43"/>
  <c r="AE95" i="43"/>
  <c r="AT276" i="43"/>
  <c r="CB32" i="43" s="1"/>
  <c r="AT24" i="43"/>
  <c r="CB11" i="43" s="1"/>
  <c r="AT108" i="43"/>
  <c r="CB18" i="43" s="1"/>
  <c r="AT168" i="43"/>
  <c r="CB23" i="43" s="1"/>
  <c r="AT216" i="43"/>
  <c r="CB27" i="43" s="1"/>
  <c r="AT240" i="43"/>
  <c r="CB29" i="43" s="1"/>
  <c r="AT228" i="43"/>
  <c r="CB28" i="43" s="1"/>
  <c r="AT132" i="43"/>
  <c r="CB20" i="43" s="1"/>
  <c r="AB192" i="43"/>
  <c r="BS25" i="43" s="1"/>
  <c r="AA8" i="43"/>
  <c r="AB96" i="43"/>
  <c r="BS17" i="43" s="1"/>
  <c r="AB168" i="43"/>
  <c r="BS23" i="43" s="1"/>
  <c r="AB132" i="43"/>
  <c r="BS20" i="43" s="1"/>
  <c r="AB60" i="43"/>
  <c r="BS14" i="43" s="1"/>
  <c r="AB300" i="43"/>
  <c r="BS34" i="43" s="1"/>
  <c r="AB312" i="43"/>
  <c r="BS35" i="43" s="1"/>
  <c r="S330" i="43"/>
  <c r="S322" i="43"/>
  <c r="S314" i="43"/>
  <c r="S306" i="43"/>
  <c r="S298" i="43"/>
  <c r="S290" i="43"/>
  <c r="S282" i="43"/>
  <c r="S274" i="43"/>
  <c r="S266" i="43"/>
  <c r="S258" i="43"/>
  <c r="T84" i="43"/>
  <c r="BO16" i="43" s="1"/>
  <c r="S252" i="43"/>
  <c r="S328" i="43"/>
  <c r="S320" i="43"/>
  <c r="S312" i="43"/>
  <c r="S304" i="43"/>
  <c r="S296" i="43"/>
  <c r="S288" i="43"/>
  <c r="S280" i="43"/>
  <c r="S272" i="43"/>
  <c r="S264" i="43"/>
  <c r="S256" i="43"/>
  <c r="T228" i="43"/>
  <c r="BO28" i="43" s="1"/>
  <c r="T204" i="43"/>
  <c r="BO26" i="43" s="1"/>
  <c r="T192" i="43"/>
  <c r="BO25" i="43" s="1"/>
  <c r="T180" i="43"/>
  <c r="BO24" i="43" s="1"/>
  <c r="T168" i="43"/>
  <c r="BO23" i="43" s="1"/>
  <c r="T144" i="43"/>
  <c r="BO21" i="43" s="1"/>
  <c r="S335" i="43"/>
  <c r="S327" i="43"/>
  <c r="S319" i="43"/>
  <c r="S311" i="43"/>
  <c r="S303" i="43"/>
  <c r="S295" i="43"/>
  <c r="S287" i="43"/>
  <c r="S279" i="43"/>
  <c r="S271" i="43"/>
  <c r="S263" i="43"/>
  <c r="S255" i="43"/>
  <c r="T48" i="43"/>
  <c r="BO13" i="43" s="1"/>
  <c r="S334" i="43"/>
  <c r="S326" i="43"/>
  <c r="S318" i="43"/>
  <c r="S310" i="43"/>
  <c r="S302" i="43"/>
  <c r="S294" i="43"/>
  <c r="S286" i="43"/>
  <c r="S278" i="43"/>
  <c r="S270" i="43"/>
  <c r="S262" i="43"/>
  <c r="S254" i="43"/>
  <c r="S333" i="43"/>
  <c r="S325" i="43"/>
  <c r="S317" i="43"/>
  <c r="S309" i="43"/>
  <c r="S301" i="43"/>
  <c r="S293" i="43"/>
  <c r="S285" i="43"/>
  <c r="S277" i="43"/>
  <c r="S269" i="43"/>
  <c r="S261" i="43"/>
  <c r="S253" i="43"/>
  <c r="T120" i="43"/>
  <c r="BO19" i="43" s="1"/>
  <c r="S332" i="43"/>
  <c r="S324" i="43"/>
  <c r="S316" i="43"/>
  <c r="S308" i="43"/>
  <c r="S300" i="43"/>
  <c r="S292" i="43"/>
  <c r="S284" i="43"/>
  <c r="S276" i="43"/>
  <c r="S268" i="43"/>
  <c r="S260" i="43"/>
  <c r="T60" i="43"/>
  <c r="BO14" i="43" s="1"/>
  <c r="T96" i="43"/>
  <c r="BO17" i="43" s="1"/>
  <c r="S331" i="43"/>
  <c r="S323" i="43"/>
  <c r="S315" i="43"/>
  <c r="S307" i="43"/>
  <c r="S299" i="43"/>
  <c r="S291" i="43"/>
  <c r="S283" i="43"/>
  <c r="S275" i="43"/>
  <c r="S267" i="43"/>
  <c r="U330" i="43"/>
  <c r="U322" i="43"/>
  <c r="U314" i="43"/>
  <c r="U306" i="43"/>
  <c r="U298" i="43"/>
  <c r="U290" i="43"/>
  <c r="U282" i="43"/>
  <c r="U274" i="43"/>
  <c r="U266" i="43"/>
  <c r="U258" i="43"/>
  <c r="V84" i="43"/>
  <c r="BP16" i="43" s="1"/>
  <c r="U329" i="43"/>
  <c r="U321" i="43"/>
  <c r="U313" i="43"/>
  <c r="U305" i="43"/>
  <c r="U297" i="43"/>
  <c r="U289" i="43"/>
  <c r="U281" i="43"/>
  <c r="U273" i="43"/>
  <c r="U265" i="43"/>
  <c r="U257" i="43"/>
  <c r="U328" i="43"/>
  <c r="U320" i="43"/>
  <c r="U312" i="43"/>
  <c r="U304" i="43"/>
  <c r="U296" i="43"/>
  <c r="U288" i="43"/>
  <c r="U280" i="43"/>
  <c r="U272" i="43"/>
  <c r="U264" i="43"/>
  <c r="U256" i="43"/>
  <c r="U335" i="43"/>
  <c r="U327" i="43"/>
  <c r="U319" i="43"/>
  <c r="U311" i="43"/>
  <c r="U303" i="43"/>
  <c r="U295" i="43"/>
  <c r="U287" i="43"/>
  <c r="U279" i="43"/>
  <c r="U271" i="43"/>
  <c r="U263" i="43"/>
  <c r="U255" i="43"/>
  <c r="U334" i="43"/>
  <c r="U326" i="43"/>
  <c r="U318" i="43"/>
  <c r="U310" i="43"/>
  <c r="U302" i="43"/>
  <c r="U294" i="43"/>
  <c r="U286" i="43"/>
  <c r="U278" i="43"/>
  <c r="U270" i="43"/>
  <c r="U262" i="43"/>
  <c r="U254" i="43"/>
  <c r="U333" i="43"/>
  <c r="U325" i="43"/>
  <c r="U317" i="43"/>
  <c r="U309" i="43"/>
  <c r="U301" i="43"/>
  <c r="U293" i="43"/>
  <c r="U285" i="43"/>
  <c r="U277" i="43"/>
  <c r="U269" i="43"/>
  <c r="U261" i="43"/>
  <c r="U253" i="43"/>
  <c r="U332" i="43"/>
  <c r="U324" i="43"/>
  <c r="U316" i="43"/>
  <c r="U308" i="43"/>
  <c r="U300" i="43"/>
  <c r="U292" i="43"/>
  <c r="U284" i="43"/>
  <c r="U276" i="43"/>
  <c r="U268" i="43"/>
  <c r="U260" i="43"/>
  <c r="U252" i="43"/>
  <c r="U331" i="43"/>
  <c r="U323" i="43"/>
  <c r="U315" i="43"/>
  <c r="U307" i="43"/>
  <c r="U299" i="43"/>
  <c r="U291" i="43"/>
  <c r="U283" i="43"/>
  <c r="U275" i="43"/>
  <c r="U267" i="43"/>
  <c r="Q224" i="43"/>
  <c r="Q160" i="43"/>
  <c r="Q216" i="43"/>
  <c r="Q152" i="43"/>
  <c r="Q208" i="43"/>
  <c r="Q200" i="43"/>
  <c r="Q192" i="43"/>
  <c r="Q248" i="43"/>
  <c r="Q184" i="43"/>
  <c r="Q240" i="43"/>
  <c r="Q176" i="43"/>
  <c r="Q232" i="43"/>
  <c r="Q168" i="43"/>
  <c r="Q250" i="43"/>
  <c r="Q242" i="43"/>
  <c r="Q234" i="43"/>
  <c r="Q226" i="43"/>
  <c r="Q218" i="43"/>
  <c r="Q210" i="43"/>
  <c r="Q202" i="43"/>
  <c r="Q194" i="43"/>
  <c r="Q186" i="43"/>
  <c r="Q178" i="43"/>
  <c r="Q170" i="43"/>
  <c r="Q162" i="43"/>
  <c r="Q154" i="43"/>
  <c r="Q146" i="43"/>
  <c r="Q249" i="43"/>
  <c r="Q241" i="43"/>
  <c r="Q233" i="43"/>
  <c r="Q225" i="43"/>
  <c r="Q217" i="43"/>
  <c r="Q209" i="43"/>
  <c r="Q201" i="43"/>
  <c r="Q193" i="43"/>
  <c r="Q185" i="43"/>
  <c r="Q177" i="43"/>
  <c r="Q169" i="43"/>
  <c r="Q161" i="43"/>
  <c r="Q153" i="43"/>
  <c r="Q145" i="43"/>
  <c r="Q247" i="43"/>
  <c r="Q239" i="43"/>
  <c r="Q231" i="43"/>
  <c r="Q223" i="43"/>
  <c r="Q215" i="43"/>
  <c r="Q207" i="43"/>
  <c r="Q199" i="43"/>
  <c r="Q191" i="43"/>
  <c r="Q183" i="43"/>
  <c r="Q175" i="43"/>
  <c r="Q167" i="43"/>
  <c r="Q159" i="43"/>
  <c r="Q151" i="43"/>
  <c r="Q246" i="43"/>
  <c r="Q238" i="43"/>
  <c r="Q230" i="43"/>
  <c r="Q222" i="43"/>
  <c r="Q214" i="43"/>
  <c r="Q206" i="43"/>
  <c r="Q198" i="43"/>
  <c r="Q190" i="43"/>
  <c r="Q182" i="43"/>
  <c r="Q174" i="43"/>
  <c r="Q166" i="43"/>
  <c r="Q158" i="43"/>
  <c r="Q150" i="43"/>
  <c r="Q245" i="43"/>
  <c r="Q237" i="43"/>
  <c r="R228" i="43" s="1"/>
  <c r="BN28" i="43" s="1"/>
  <c r="Q229" i="43"/>
  <c r="Q221" i="43"/>
  <c r="Q213" i="43"/>
  <c r="Q205" i="43"/>
  <c r="Q197" i="43"/>
  <c r="Q189" i="43"/>
  <c r="Q181" i="43"/>
  <c r="Q173" i="43"/>
  <c r="R168" i="43" s="1"/>
  <c r="BN23" i="43" s="1"/>
  <c r="Q165" i="43"/>
  <c r="Q157" i="43"/>
  <c r="Q149" i="43"/>
  <c r="Q144" i="43"/>
  <c r="Q244" i="43"/>
  <c r="Q236" i="43"/>
  <c r="Q228" i="43"/>
  <c r="Q220" i="43"/>
  <c r="R216" i="43" s="1"/>
  <c r="BN27" i="43" s="1"/>
  <c r="Q212" i="43"/>
  <c r="Q204" i="43"/>
  <c r="Q196" i="43"/>
  <c r="Q188" i="43"/>
  <c r="Q180" i="43"/>
  <c r="Q172" i="43"/>
  <c r="Q164" i="43"/>
  <c r="Q156" i="43"/>
  <c r="R156" i="43" s="1"/>
  <c r="BN22" i="43" s="1"/>
  <c r="Q148" i="43"/>
  <c r="Q251" i="43"/>
  <c r="Q253" i="43" s="1"/>
  <c r="Q243" i="43"/>
  <c r="Q235" i="43"/>
  <c r="Q227" i="43"/>
  <c r="Q219" i="43"/>
  <c r="Q211" i="43"/>
  <c r="Q203" i="43"/>
  <c r="Q195" i="43"/>
  <c r="Q187" i="43"/>
  <c r="Q179" i="43"/>
  <c r="Q171" i="43"/>
  <c r="Q163" i="43"/>
  <c r="Q155" i="43"/>
  <c r="N192" i="43"/>
  <c r="BL25" i="43" s="1"/>
  <c r="N120" i="43"/>
  <c r="BL19" i="43" s="1"/>
  <c r="N144" i="43"/>
  <c r="BL21" i="43" s="1"/>
  <c r="N312" i="43"/>
  <c r="BL35" i="43" s="1"/>
  <c r="M8" i="43"/>
  <c r="N252" i="43"/>
  <c r="BL30" i="43" s="1"/>
  <c r="N36" i="43"/>
  <c r="BL12" i="43" s="1"/>
  <c r="N204" i="43"/>
  <c r="BL26" i="43" s="1"/>
  <c r="N84" i="43"/>
  <c r="BL16" i="43" s="1"/>
  <c r="BD270" i="44"/>
  <c r="AI258" i="44"/>
  <c r="BD89" i="44"/>
  <c r="M136" i="44"/>
  <c r="AI280" i="44"/>
  <c r="BY63" i="44"/>
  <c r="M38" i="44"/>
  <c r="AG38" i="44"/>
  <c r="BD313" i="44"/>
  <c r="M277" i="44"/>
  <c r="BB265" i="44"/>
  <c r="M313" i="44"/>
  <c r="BW277" i="44"/>
  <c r="AI313" i="44"/>
  <c r="AI96" i="44"/>
  <c r="L300" i="44"/>
  <c r="N84" i="44"/>
  <c r="AG70" i="44"/>
  <c r="BY273" i="44"/>
  <c r="M309" i="44"/>
  <c r="AG225" i="44"/>
  <c r="BD309" i="44"/>
  <c r="AH295" i="44"/>
  <c r="AI247" i="44"/>
  <c r="L295" i="44"/>
  <c r="U335" i="4"/>
  <c r="U327" i="4"/>
  <c r="U319" i="4"/>
  <c r="U311" i="4"/>
  <c r="U303" i="4"/>
  <c r="U295" i="4"/>
  <c r="U287" i="4"/>
  <c r="U279" i="4"/>
  <c r="U271" i="4"/>
  <c r="U263" i="4"/>
  <c r="U255" i="4"/>
  <c r="U334" i="4"/>
  <c r="U326" i="4"/>
  <c r="U318" i="4"/>
  <c r="U310" i="4"/>
  <c r="U302" i="4"/>
  <c r="U294" i="4"/>
  <c r="U286" i="4"/>
  <c r="U278" i="4"/>
  <c r="U270" i="4"/>
  <c r="U262" i="4"/>
  <c r="U254" i="4"/>
  <c r="U333" i="4"/>
  <c r="U325" i="4"/>
  <c r="U317" i="4"/>
  <c r="U309" i="4"/>
  <c r="U301" i="4"/>
  <c r="U293" i="4"/>
  <c r="U285" i="4"/>
  <c r="U277" i="4"/>
  <c r="U269" i="4"/>
  <c r="U261" i="4"/>
  <c r="U253" i="4"/>
  <c r="U332" i="4"/>
  <c r="U324" i="4"/>
  <c r="U316" i="4"/>
  <c r="U308" i="4"/>
  <c r="U300" i="4"/>
  <c r="U292" i="4"/>
  <c r="U284" i="4"/>
  <c r="U276" i="4"/>
  <c r="U268" i="4"/>
  <c r="U260" i="4"/>
  <c r="U331" i="4"/>
  <c r="U323" i="4"/>
  <c r="U315" i="4"/>
  <c r="U307" i="4"/>
  <c r="U299" i="4"/>
  <c r="U291" i="4"/>
  <c r="U283" i="4"/>
  <c r="U275" i="4"/>
  <c r="U267" i="4"/>
  <c r="U259" i="4"/>
  <c r="U330" i="4"/>
  <c r="U322" i="4"/>
  <c r="U314" i="4"/>
  <c r="U306" i="4"/>
  <c r="U298" i="4"/>
  <c r="U290" i="4"/>
  <c r="U282" i="4"/>
  <c r="U274" i="4"/>
  <c r="U266" i="4"/>
  <c r="U258" i="4"/>
  <c r="U329" i="4"/>
  <c r="U321" i="4"/>
  <c r="U313" i="4"/>
  <c r="U305" i="4"/>
  <c r="U297" i="4"/>
  <c r="U289" i="4"/>
  <c r="U281" i="4"/>
  <c r="U273" i="4"/>
  <c r="U265" i="4"/>
  <c r="U257" i="4"/>
  <c r="U252" i="4"/>
  <c r="U328" i="4"/>
  <c r="U320" i="4"/>
  <c r="U312" i="4"/>
  <c r="U304" i="4"/>
  <c r="U296" i="4"/>
  <c r="U288" i="4"/>
  <c r="U280" i="4"/>
  <c r="U272" i="4"/>
  <c r="U264" i="4"/>
  <c r="S335" i="4"/>
  <c r="S327" i="4"/>
  <c r="S319" i="4"/>
  <c r="S311" i="4"/>
  <c r="S303" i="4"/>
  <c r="S295" i="4"/>
  <c r="S287" i="4"/>
  <c r="S279" i="4"/>
  <c r="S271" i="4"/>
  <c r="S263" i="4"/>
  <c r="S255" i="4"/>
  <c r="S334" i="4"/>
  <c r="S326" i="4"/>
  <c r="S318" i="4"/>
  <c r="S310" i="4"/>
  <c r="S302" i="4"/>
  <c r="S294" i="4"/>
  <c r="S286" i="4"/>
  <c r="S278" i="4"/>
  <c r="S270" i="4"/>
  <c r="S262" i="4"/>
  <c r="S254" i="4"/>
  <c r="S333" i="4"/>
  <c r="S325" i="4"/>
  <c r="S317" i="4"/>
  <c r="S309" i="4"/>
  <c r="S301" i="4"/>
  <c r="S293" i="4"/>
  <c r="S285" i="4"/>
  <c r="S277" i="4"/>
  <c r="S269" i="4"/>
  <c r="S261" i="4"/>
  <c r="S253" i="4"/>
  <c r="S332" i="4"/>
  <c r="S324" i="4"/>
  <c r="S316" i="4"/>
  <c r="S308" i="4"/>
  <c r="S300" i="4"/>
  <c r="S292" i="4"/>
  <c r="S284" i="4"/>
  <c r="S276" i="4"/>
  <c r="S268" i="4"/>
  <c r="S260" i="4"/>
  <c r="S331" i="4"/>
  <c r="S323" i="4"/>
  <c r="S315" i="4"/>
  <c r="S307" i="4"/>
  <c r="S299" i="4"/>
  <c r="S291" i="4"/>
  <c r="S283" i="4"/>
  <c r="S275" i="4"/>
  <c r="S267" i="4"/>
  <c r="S259" i="4"/>
  <c r="S330" i="4"/>
  <c r="S322" i="4"/>
  <c r="S314" i="4"/>
  <c r="S306" i="4"/>
  <c r="S298" i="4"/>
  <c r="S290" i="4"/>
  <c r="S282" i="4"/>
  <c r="S274" i="4"/>
  <c r="S266" i="4"/>
  <c r="S258" i="4"/>
  <c r="S329" i="4"/>
  <c r="S321" i="4"/>
  <c r="S313" i="4"/>
  <c r="S305" i="4"/>
  <c r="S297" i="4"/>
  <c r="S289" i="4"/>
  <c r="S281" i="4"/>
  <c r="S273" i="4"/>
  <c r="S265" i="4"/>
  <c r="S257" i="4"/>
  <c r="S252" i="4"/>
  <c r="S328" i="4"/>
  <c r="S320" i="4"/>
  <c r="S312" i="4"/>
  <c r="S304" i="4"/>
  <c r="S296" i="4"/>
  <c r="S288" i="4"/>
  <c r="S280" i="4"/>
  <c r="S272" i="4"/>
  <c r="S264" i="4"/>
  <c r="Q334" i="4"/>
  <c r="Q326" i="4"/>
  <c r="Q318" i="4"/>
  <c r="Q310" i="4"/>
  <c r="Q302" i="4"/>
  <c r="Q294" i="4"/>
  <c r="Q286" i="4"/>
  <c r="Q278" i="4"/>
  <c r="Q270" i="4"/>
  <c r="Q262" i="4"/>
  <c r="Q254" i="4"/>
  <c r="Q333" i="4"/>
  <c r="Q325" i="4"/>
  <c r="Q317" i="4"/>
  <c r="Q309" i="4"/>
  <c r="Q301" i="4"/>
  <c r="Q293" i="4"/>
  <c r="Q285" i="4"/>
  <c r="Q277" i="4"/>
  <c r="Q269" i="4"/>
  <c r="Q261" i="4"/>
  <c r="Q253" i="4"/>
  <c r="Q332" i="4"/>
  <c r="Q324" i="4"/>
  <c r="Q316" i="4"/>
  <c r="Q308" i="4"/>
  <c r="Q300" i="4"/>
  <c r="Q292" i="4"/>
  <c r="Q284" i="4"/>
  <c r="Q276" i="4"/>
  <c r="Q268" i="4"/>
  <c r="Q260" i="4"/>
  <c r="Q331" i="4"/>
  <c r="Q323" i="4"/>
  <c r="Q315" i="4"/>
  <c r="Q307" i="4"/>
  <c r="Q299" i="4"/>
  <c r="Q291" i="4"/>
  <c r="Q283" i="4"/>
  <c r="Q275" i="4"/>
  <c r="Q267" i="4"/>
  <c r="Q259" i="4"/>
  <c r="Q330" i="4"/>
  <c r="Q322" i="4"/>
  <c r="Q314" i="4"/>
  <c r="Q306" i="4"/>
  <c r="Q298" i="4"/>
  <c r="Q290" i="4"/>
  <c r="Q282" i="4"/>
  <c r="Q274" i="4"/>
  <c r="Q266" i="4"/>
  <c r="Q258" i="4"/>
  <c r="Q329" i="4"/>
  <c r="Q321" i="4"/>
  <c r="Q313" i="4"/>
  <c r="Q305" i="4"/>
  <c r="Q297" i="4"/>
  <c r="Q289" i="4"/>
  <c r="Q281" i="4"/>
  <c r="Q273" i="4"/>
  <c r="Q265" i="4"/>
  <c r="Q257" i="4"/>
  <c r="Q328" i="4"/>
  <c r="Q320" i="4"/>
  <c r="Q312" i="4"/>
  <c r="Q304" i="4"/>
  <c r="Q296" i="4"/>
  <c r="Q288" i="4"/>
  <c r="Q280" i="4"/>
  <c r="Q272" i="4"/>
  <c r="Q264" i="4"/>
  <c r="Q256" i="4"/>
  <c r="Q252" i="4"/>
  <c r="Q335" i="4"/>
  <c r="Q327" i="4"/>
  <c r="Q319" i="4"/>
  <c r="Q311" i="4"/>
  <c r="Q303" i="4"/>
  <c r="Q295" i="4"/>
  <c r="Q287" i="4"/>
  <c r="Q279" i="4"/>
  <c r="Q271" i="4"/>
  <c r="Q263" i="4"/>
  <c r="BW144" i="44"/>
  <c r="BY200" i="44"/>
  <c r="BX264" i="44"/>
  <c r="BB294" i="44"/>
  <c r="BY301" i="44"/>
  <c r="AH54" i="44"/>
  <c r="L113" i="44"/>
  <c r="BX152" i="44"/>
  <c r="CA152" i="44" s="1"/>
  <c r="CG152" i="44" s="1"/>
  <c r="CK152" i="44" s="1"/>
  <c r="N164" i="44"/>
  <c r="BX193" i="44"/>
  <c r="BY225" i="44"/>
  <c r="AG229" i="44"/>
  <c r="AI251" i="44"/>
  <c r="BW272" i="44"/>
  <c r="BW60" i="44"/>
  <c r="BD243" i="44"/>
  <c r="BG243" i="44" s="1"/>
  <c r="BM243" i="44" s="1"/>
  <c r="BQ243" i="44" s="1"/>
  <c r="BD277" i="44"/>
  <c r="BW280" i="44"/>
  <c r="BD127" i="44"/>
  <c r="M121" i="44"/>
  <c r="BX250" i="44"/>
  <c r="M272" i="44"/>
  <c r="AI305" i="44"/>
  <c r="L63" i="44"/>
  <c r="N207" i="44"/>
  <c r="BD239" i="44"/>
  <c r="AI255" i="44"/>
  <c r="BY256" i="44"/>
  <c r="BD297" i="44"/>
  <c r="AG42" i="44"/>
  <c r="BD49" i="44"/>
  <c r="L59" i="44"/>
  <c r="O59" i="44" s="1"/>
  <c r="U59" i="44" s="1"/>
  <c r="Y59" i="44" s="1"/>
  <c r="AI64" i="44"/>
  <c r="BW74" i="44"/>
  <c r="BZ74" i="44" s="1"/>
  <c r="CF74" i="44" s="1"/>
  <c r="CJ74" i="44" s="1"/>
  <c r="AI79" i="44"/>
  <c r="BX138" i="44"/>
  <c r="BB187" i="44"/>
  <c r="BB188" i="44"/>
  <c r="AI216" i="44"/>
  <c r="AG231" i="44"/>
  <c r="AJ231" i="44" s="1"/>
  <c r="AP231" i="44" s="1"/>
  <c r="AT231" i="44" s="1"/>
  <c r="M256" i="44"/>
  <c r="AI275" i="44"/>
  <c r="BD284" i="44"/>
  <c r="BC292" i="44"/>
  <c r="M303" i="44"/>
  <c r="N186" i="44"/>
  <c r="M317" i="44"/>
  <c r="BY42" i="44"/>
  <c r="CB42" i="44" s="1"/>
  <c r="CH42" i="44" s="1"/>
  <c r="CL42" i="44" s="1"/>
  <c r="BW73" i="44"/>
  <c r="BB76" i="44"/>
  <c r="BY100" i="44"/>
  <c r="N109" i="44"/>
  <c r="BD160" i="44"/>
  <c r="BD190" i="44"/>
  <c r="L235" i="44"/>
  <c r="AH239" i="44"/>
  <c r="AK239" i="44" s="1"/>
  <c r="AQ239" i="44" s="1"/>
  <c r="AU239" i="44" s="1"/>
  <c r="BD245" i="44"/>
  <c r="AH270" i="44"/>
  <c r="BY281" i="44"/>
  <c r="M32" i="44"/>
  <c r="BD137" i="44"/>
  <c r="BW148" i="44"/>
  <c r="BW172" i="44"/>
  <c r="L198" i="44"/>
  <c r="O198" i="44" s="1"/>
  <c r="U198" i="44" s="1"/>
  <c r="Y198" i="44" s="1"/>
  <c r="M203" i="44"/>
  <c r="AG223" i="44"/>
  <c r="BY233" i="44"/>
  <c r="AI235" i="44"/>
  <c r="BX289" i="44"/>
  <c r="AG296" i="44"/>
  <c r="BW56" i="44"/>
  <c r="BY76" i="44"/>
  <c r="CB76" i="44" s="1"/>
  <c r="CH76" i="44" s="1"/>
  <c r="CL76" i="44" s="1"/>
  <c r="G115" i="44"/>
  <c r="BY140" i="44"/>
  <c r="BX210" i="44"/>
  <c r="BW245" i="44"/>
  <c r="AG254" i="44"/>
  <c r="M328" i="44"/>
  <c r="L330" i="44"/>
  <c r="BW59" i="44"/>
  <c r="BZ59" i="44" s="1"/>
  <c r="CF59" i="44" s="1"/>
  <c r="CJ59" i="44" s="1"/>
  <c r="AI203" i="44"/>
  <c r="AH235" i="44"/>
  <c r="AI254" i="44"/>
  <c r="AL254" i="44" s="1"/>
  <c r="AR254" i="44" s="1"/>
  <c r="AV254" i="44" s="1"/>
  <c r="M42" i="44"/>
  <c r="N47" i="44"/>
  <c r="BX75" i="44"/>
  <c r="L100" i="44"/>
  <c r="N110" i="44"/>
  <c r="Q110" i="44" s="1"/>
  <c r="W110" i="44" s="1"/>
  <c r="AA110" i="44" s="1"/>
  <c r="AI125" i="44"/>
  <c r="L133" i="44"/>
  <c r="BY139" i="44"/>
  <c r="AG188" i="44"/>
  <c r="AH191" i="44"/>
  <c r="L197" i="44"/>
  <c r="M224" i="44"/>
  <c r="BC232" i="44"/>
  <c r="L243" i="44"/>
  <c r="M246" i="44"/>
  <c r="BD306" i="44"/>
  <c r="AI309" i="44"/>
  <c r="AL309" i="44" s="1"/>
  <c r="AR309" i="44" s="1"/>
  <c r="AV309" i="44" s="1"/>
  <c r="BD324" i="44"/>
  <c r="BD235" i="44"/>
  <c r="AI281" i="44"/>
  <c r="L289" i="44"/>
  <c r="O289" i="44" s="1"/>
  <c r="U289" i="44" s="1"/>
  <c r="Y289" i="44" s="1"/>
  <c r="AI294" i="44"/>
  <c r="B10" i="5"/>
  <c r="B11" i="5"/>
  <c r="K76" i="43"/>
  <c r="BW162" i="44"/>
  <c r="L22" i="44"/>
  <c r="L26" i="44"/>
  <c r="M34" i="44"/>
  <c r="M67" i="44"/>
  <c r="BW92" i="44"/>
  <c r="M162" i="44"/>
  <c r="N169" i="44"/>
  <c r="Q169" i="44" s="1"/>
  <c r="W169" i="44" s="1"/>
  <c r="AA169" i="44" s="1"/>
  <c r="L185" i="44"/>
  <c r="M227" i="44"/>
  <c r="M252" i="44"/>
  <c r="N269" i="44"/>
  <c r="Q269" i="44" s="1"/>
  <c r="W269" i="44" s="1"/>
  <c r="AA269" i="44" s="1"/>
  <c r="L299" i="44"/>
  <c r="BW306" i="44"/>
  <c r="N312" i="44"/>
  <c r="BY67" i="44"/>
  <c r="CB67" i="44" s="1"/>
  <c r="CH67" i="44" s="1"/>
  <c r="CL67" i="44" s="1"/>
  <c r="BW28" i="44"/>
  <c r="BZ28" i="44" s="1"/>
  <c r="CF28" i="44" s="1"/>
  <c r="CJ28" i="44" s="1"/>
  <c r="L30" i="44"/>
  <c r="BY32" i="44"/>
  <c r="M40" i="44"/>
  <c r="L46" i="44"/>
  <c r="BY56" i="44"/>
  <c r="BY60" i="44"/>
  <c r="BW63" i="44"/>
  <c r="BZ63" i="44" s="1"/>
  <c r="CF63" i="44" s="1"/>
  <c r="CJ63" i="44" s="1"/>
  <c r="BW64" i="44"/>
  <c r="BZ64" i="44" s="1"/>
  <c r="CF64" i="44" s="1"/>
  <c r="CJ64" i="44" s="1"/>
  <c r="N68" i="44"/>
  <c r="L75" i="44"/>
  <c r="BY75" i="44"/>
  <c r="CB75" i="44" s="1"/>
  <c r="CH75" i="44" s="1"/>
  <c r="CL75" i="44" s="1"/>
  <c r="BX92" i="44"/>
  <c r="AG94" i="44"/>
  <c r="BW96" i="44"/>
  <c r="BB113" i="44"/>
  <c r="AI120" i="44"/>
  <c r="AI121" i="44"/>
  <c r="L138" i="44"/>
  <c r="M139" i="44"/>
  <c r="BW140" i="44"/>
  <c r="BY144" i="44"/>
  <c r="AI154" i="44"/>
  <c r="AG155" i="44"/>
  <c r="AJ155" i="44" s="1"/>
  <c r="AP155" i="44" s="1"/>
  <c r="AT155" i="44" s="1"/>
  <c r="BY157" i="44"/>
  <c r="BC158" i="44"/>
  <c r="AG160" i="44"/>
  <c r="AH161" i="44"/>
  <c r="AK161" i="44" s="1"/>
  <c r="AQ161" i="44" s="1"/>
  <c r="AU161" i="44" s="1"/>
  <c r="L166" i="44"/>
  <c r="L169" i="44"/>
  <c r="AG180" i="44"/>
  <c r="BC182" i="44"/>
  <c r="AG185" i="44"/>
  <c r="BX187" i="44"/>
  <c r="BB189" i="44"/>
  <c r="L193" i="44"/>
  <c r="O193" i="44" s="1"/>
  <c r="U193" i="44" s="1"/>
  <c r="Y193" i="44" s="1"/>
  <c r="N194" i="44"/>
  <c r="BY202" i="44"/>
  <c r="M210" i="44"/>
  <c r="M211" i="44"/>
  <c r="AI212" i="44"/>
  <c r="AL212" i="44" s="1"/>
  <c r="AR212" i="44" s="1"/>
  <c r="AV212" i="44" s="1"/>
  <c r="BW216" i="44"/>
  <c r="BC223" i="44"/>
  <c r="AI231" i="44"/>
  <c r="AL231" i="44" s="1"/>
  <c r="AR231" i="44" s="1"/>
  <c r="AV231" i="44" s="1"/>
  <c r="BX246" i="44"/>
  <c r="AG250" i="44"/>
  <c r="BW258" i="44"/>
  <c r="BW281" i="44"/>
  <c r="BZ281" i="44" s="1"/>
  <c r="CF281" i="44" s="1"/>
  <c r="CJ281" i="44" s="1"/>
  <c r="L284" i="44"/>
  <c r="BY284" i="44"/>
  <c r="BY291" i="44"/>
  <c r="BX295" i="44"/>
  <c r="CA295" i="44" s="1"/>
  <c r="CG295" i="44" s="1"/>
  <c r="CK295" i="44" s="1"/>
  <c r="AI299" i="44"/>
  <c r="BY306" i="44"/>
  <c r="BC314" i="44"/>
  <c r="BW323" i="44"/>
  <c r="BZ323" i="44" s="1"/>
  <c r="CF323" i="44" s="1"/>
  <c r="CJ323" i="44" s="1"/>
  <c r="BX324" i="44"/>
  <c r="AG328" i="44"/>
  <c r="BY169" i="44"/>
  <c r="AG34" i="44"/>
  <c r="AJ34" i="44" s="1"/>
  <c r="AP34" i="44" s="1"/>
  <c r="AT34" i="44" s="1"/>
  <c r="BY38" i="44"/>
  <c r="L51" i="44"/>
  <c r="L52" i="44"/>
  <c r="BD54" i="44"/>
  <c r="BG54" i="44" s="1"/>
  <c r="BM54" i="44" s="1"/>
  <c r="BQ54" i="44" s="1"/>
  <c r="AG58" i="44"/>
  <c r="AG59" i="44"/>
  <c r="AG62" i="44"/>
  <c r="AG63" i="44"/>
  <c r="BY64" i="44"/>
  <c r="N66" i="44"/>
  <c r="AI67" i="44"/>
  <c r="AG68" i="44"/>
  <c r="AJ68" i="44" s="1"/>
  <c r="AP68" i="44" s="1"/>
  <c r="AT68" i="44" s="1"/>
  <c r="M75" i="44"/>
  <c r="BW78" i="44"/>
  <c r="BB80" i="44"/>
  <c r="L92" i="44"/>
  <c r="O92" i="44" s="1"/>
  <c r="U92" i="44" s="1"/>
  <c r="Y92" i="44" s="1"/>
  <c r="BY92" i="44"/>
  <c r="BX96" i="44"/>
  <c r="AG98" i="44"/>
  <c r="BW100" i="44"/>
  <c r="BZ100" i="44" s="1"/>
  <c r="CF100" i="44" s="1"/>
  <c r="CJ100" i="44" s="1"/>
  <c r="BB109" i="44"/>
  <c r="BD113" i="44"/>
  <c r="BW117" i="44"/>
  <c r="AI142" i="44"/>
  <c r="AI161" i="44"/>
  <c r="AI162" i="44"/>
  <c r="AG169" i="44"/>
  <c r="N172" i="44"/>
  <c r="Q172" i="44" s="1"/>
  <c r="W172" i="44" s="1"/>
  <c r="AA172" i="44" s="1"/>
  <c r="M175" i="44"/>
  <c r="M184" i="44"/>
  <c r="BX188" i="44"/>
  <c r="BX190" i="44"/>
  <c r="N192" i="44"/>
  <c r="M200" i="44"/>
  <c r="BW202" i="44"/>
  <c r="BZ202" i="44" s="1"/>
  <c r="CF202" i="44" s="1"/>
  <c r="CJ202" i="44" s="1"/>
  <c r="BB203" i="44"/>
  <c r="BD223" i="44"/>
  <c r="AG227" i="44"/>
  <c r="AI250" i="44"/>
  <c r="AL250" i="44" s="1"/>
  <c r="AR250" i="44" s="1"/>
  <c r="AV250" i="44" s="1"/>
  <c r="L258" i="44"/>
  <c r="O258" i="44" s="1"/>
  <c r="U258" i="44" s="1"/>
  <c r="Y258" i="44" s="1"/>
  <c r="BX258" i="44"/>
  <c r="N261" i="44"/>
  <c r="M273" i="44"/>
  <c r="BX275" i="44"/>
  <c r="CA275" i="44" s="1"/>
  <c r="CG275" i="44" s="1"/>
  <c r="CK275" i="44" s="1"/>
  <c r="M284" i="44"/>
  <c r="G295" i="44"/>
  <c r="N297" i="44"/>
  <c r="N301" i="44"/>
  <c r="Q301" i="44" s="1"/>
  <c r="W301" i="44" s="1"/>
  <c r="AA301" i="44" s="1"/>
  <c r="M306" i="44"/>
  <c r="AI312" i="44"/>
  <c r="AH328" i="44"/>
  <c r="M329" i="44"/>
  <c r="AK9" i="44"/>
  <c r="AQ9" i="44" s="1"/>
  <c r="AU9" i="44" s="1"/>
  <c r="M36" i="44"/>
  <c r="AG40" i="44"/>
  <c r="M45" i="44"/>
  <c r="L48" i="44"/>
  <c r="M56" i="44"/>
  <c r="AI59" i="44"/>
  <c r="M60" i="44"/>
  <c r="AI63" i="44"/>
  <c r="AL63" i="44" s="1"/>
  <c r="AR63" i="44" s="1"/>
  <c r="AV63" i="44" s="1"/>
  <c r="M71" i="44"/>
  <c r="BW79" i="44"/>
  <c r="M84" i="44"/>
  <c r="M92" i="44"/>
  <c r="BD94" i="44"/>
  <c r="BG94" i="44" s="1"/>
  <c r="BM94" i="44" s="1"/>
  <c r="BQ94" i="44" s="1"/>
  <c r="L96" i="44"/>
  <c r="BY96" i="44"/>
  <c r="BX100" i="44"/>
  <c r="AG102" i="44"/>
  <c r="BD109" i="44"/>
  <c r="BY117" i="44"/>
  <c r="CB117" i="44" s="1"/>
  <c r="CH117" i="44" s="1"/>
  <c r="CL117" i="44" s="1"/>
  <c r="BW125" i="44"/>
  <c r="AH138" i="44"/>
  <c r="AG139" i="44"/>
  <c r="M140" i="44"/>
  <c r="M144" i="44"/>
  <c r="AG146" i="44"/>
  <c r="BY148" i="44"/>
  <c r="BD154" i="44"/>
  <c r="BG154" i="44" s="1"/>
  <c r="BM154" i="44" s="1"/>
  <c r="BQ154" i="44" s="1"/>
  <c r="BX158" i="44"/>
  <c r="BC160" i="44"/>
  <c r="BB161" i="44"/>
  <c r="BX163" i="44"/>
  <c r="CA163" i="44" s="1"/>
  <c r="CG163" i="44" s="1"/>
  <c r="CK163" i="44" s="1"/>
  <c r="AH169" i="44"/>
  <c r="M179" i="44"/>
  <c r="BC180" i="44"/>
  <c r="BY182" i="44"/>
  <c r="CB182" i="44" s="1"/>
  <c r="CH182" i="44" s="1"/>
  <c r="CL182" i="44" s="1"/>
  <c r="AH184" i="44"/>
  <c r="N187" i="44"/>
  <c r="BW189" i="44"/>
  <c r="AI193" i="44"/>
  <c r="AL193" i="44" s="1"/>
  <c r="AR193" i="44" s="1"/>
  <c r="AV193" i="44" s="1"/>
  <c r="AH194" i="44"/>
  <c r="BX202" i="44"/>
  <c r="BD206" i="44"/>
  <c r="AG210" i="44"/>
  <c r="AJ210" i="44" s="1"/>
  <c r="AP210" i="44" s="1"/>
  <c r="AT210" i="44" s="1"/>
  <c r="BW212" i="44"/>
  <c r="G223" i="44"/>
  <c r="BW223" i="44"/>
  <c r="BZ223" i="44" s="1"/>
  <c r="CF223" i="44" s="1"/>
  <c r="CJ223" i="44" s="1"/>
  <c r="M233" i="44"/>
  <c r="M248" i="44"/>
  <c r="BW254" i="44"/>
  <c r="BZ254" i="44" s="1"/>
  <c r="CF254" i="44" s="1"/>
  <c r="CJ254" i="44" s="1"/>
  <c r="L260" i="44"/>
  <c r="AI272" i="44"/>
  <c r="AL272" i="44" s="1"/>
  <c r="AR272" i="44" s="1"/>
  <c r="AV272" i="44" s="1"/>
  <c r="AI277" i="44"/>
  <c r="N280" i="44"/>
  <c r="M281" i="44"/>
  <c r="AI283" i="44"/>
  <c r="AL283" i="44" s="1"/>
  <c r="AR283" i="44" s="1"/>
  <c r="AV283" i="44" s="1"/>
  <c r="BC293" i="44"/>
  <c r="AI301" i="44"/>
  <c r="L311" i="44"/>
  <c r="BW313" i="44"/>
  <c r="BZ313" i="44" s="1"/>
  <c r="CF313" i="44" s="1"/>
  <c r="CJ313" i="44" s="1"/>
  <c r="AI328" i="44"/>
  <c r="BX22" i="44"/>
  <c r="BX26" i="44"/>
  <c r="CA26" i="44" s="1"/>
  <c r="CG26" i="44" s="1"/>
  <c r="CK26" i="44" s="1"/>
  <c r="BY34" i="44"/>
  <c r="CB34" i="44" s="1"/>
  <c r="CH34" i="44" s="1"/>
  <c r="CL34" i="44" s="1"/>
  <c r="AH51" i="44"/>
  <c r="M64" i="44"/>
  <c r="AH66" i="44"/>
  <c r="BC67" i="44"/>
  <c r="AI75" i="44"/>
  <c r="N76" i="44"/>
  <c r="BX79" i="44"/>
  <c r="M96" i="44"/>
  <c r="BD98" i="44"/>
  <c r="AG119" i="44"/>
  <c r="BW121" i="44"/>
  <c r="BZ121" i="44" s="1"/>
  <c r="CF121" i="44" s="1"/>
  <c r="CJ121" i="44" s="1"/>
  <c r="BY125" i="44"/>
  <c r="CB125" i="44" s="1"/>
  <c r="CH125" i="44" s="1"/>
  <c r="CL125" i="44" s="1"/>
  <c r="N130" i="44"/>
  <c r="BD138" i="44"/>
  <c r="AI139" i="44"/>
  <c r="M141" i="44"/>
  <c r="BW142" i="44"/>
  <c r="AG150" i="44"/>
  <c r="BY154" i="44"/>
  <c r="CB154" i="44" s="1"/>
  <c r="CH154" i="44" s="1"/>
  <c r="CL154" i="44" s="1"/>
  <c r="N157" i="44"/>
  <c r="Q157" i="44" s="1"/>
  <c r="W157" i="44" s="1"/>
  <c r="AA157" i="44" s="1"/>
  <c r="L158" i="44"/>
  <c r="BW160" i="44"/>
  <c r="BD162" i="44"/>
  <c r="L191" i="44"/>
  <c r="O191" i="44" s="1"/>
  <c r="U191" i="44" s="1"/>
  <c r="Y191" i="44" s="1"/>
  <c r="AH192" i="44"/>
  <c r="BD193" i="44"/>
  <c r="AI199" i="44"/>
  <c r="L202" i="44"/>
  <c r="O202" i="44" s="1"/>
  <c r="U202" i="44" s="1"/>
  <c r="Y202" i="44" s="1"/>
  <c r="M208" i="44"/>
  <c r="AI220" i="44"/>
  <c r="L223" i="44"/>
  <c r="M225" i="44"/>
  <c r="BY227" i="44"/>
  <c r="BY231" i="44"/>
  <c r="L239" i="44"/>
  <c r="AH243" i="44"/>
  <c r="AK243" i="44" s="1"/>
  <c r="AQ243" i="44" s="1"/>
  <c r="AU243" i="44" s="1"/>
  <c r="L246" i="44"/>
  <c r="BY252" i="44"/>
  <c r="L254" i="44"/>
  <c r="O254" i="44" s="1"/>
  <c r="U254" i="44" s="1"/>
  <c r="Y254" i="44" s="1"/>
  <c r="BX254" i="44"/>
  <c r="CA254" i="44" s="1"/>
  <c r="CG254" i="44" s="1"/>
  <c r="CK254" i="44" s="1"/>
  <c r="AG258" i="44"/>
  <c r="L264" i="44"/>
  <c r="AG280" i="44"/>
  <c r="AH284" i="44"/>
  <c r="AK284" i="44" s="1"/>
  <c r="AQ284" i="44" s="1"/>
  <c r="AU284" i="44" s="1"/>
  <c r="L285" i="44"/>
  <c r="M291" i="44"/>
  <c r="L296" i="44"/>
  <c r="AG305" i="44"/>
  <c r="AJ305" i="44" s="1"/>
  <c r="AP305" i="44" s="1"/>
  <c r="AT305" i="44" s="1"/>
  <c r="AI306" i="44"/>
  <c r="BY313" i="44"/>
  <c r="N323" i="44"/>
  <c r="L324" i="44"/>
  <c r="O324" i="44" s="1"/>
  <c r="U324" i="44" s="1"/>
  <c r="Y324" i="44" s="1"/>
  <c r="AI24" i="44"/>
  <c r="AI28" i="44"/>
  <c r="BX30" i="44"/>
  <c r="AG36" i="44"/>
  <c r="BY40" i="44"/>
  <c r="AH50" i="44"/>
  <c r="BB52" i="44"/>
  <c r="AI56" i="44"/>
  <c r="AL56" i="44" s="1"/>
  <c r="AR56" i="44" s="1"/>
  <c r="AV56" i="44" s="1"/>
  <c r="BD59" i="44"/>
  <c r="AI60" i="44"/>
  <c r="BD63" i="44"/>
  <c r="N70" i="44"/>
  <c r="Q70" i="44" s="1"/>
  <c r="W70" i="44" s="1"/>
  <c r="AA70" i="44" s="1"/>
  <c r="AI71" i="44"/>
  <c r="AI73" i="44"/>
  <c r="L79" i="44"/>
  <c r="AI92" i="44"/>
  <c r="AL92" i="44" s="1"/>
  <c r="AR92" i="44" s="1"/>
  <c r="AV92" i="44" s="1"/>
  <c r="M100" i="44"/>
  <c r="BD102" i="44"/>
  <c r="M117" i="44"/>
  <c r="BY121" i="44"/>
  <c r="CB121" i="44" s="1"/>
  <c r="CH121" i="44" s="1"/>
  <c r="CL121" i="44" s="1"/>
  <c r="AG123" i="44"/>
  <c r="AI140" i="44"/>
  <c r="AI144" i="44"/>
  <c r="M158" i="44"/>
  <c r="BW161" i="44"/>
  <c r="BZ161" i="44" s="1"/>
  <c r="CF161" i="44" s="1"/>
  <c r="CJ161" i="44" s="1"/>
  <c r="BX166" i="44"/>
  <c r="BB171" i="44"/>
  <c r="M182" i="44"/>
  <c r="N189" i="44"/>
  <c r="Q189" i="44" s="1"/>
  <c r="W189" i="44" s="1"/>
  <c r="AA189" i="44" s="1"/>
  <c r="M190" i="44"/>
  <c r="BD192" i="44"/>
  <c r="BW250" i="44"/>
  <c r="BZ250" i="44" s="1"/>
  <c r="CF250" i="44" s="1"/>
  <c r="CJ250" i="44" s="1"/>
  <c r="AH258" i="44"/>
  <c r="BD283" i="44"/>
  <c r="AH323" i="44"/>
  <c r="BD328" i="44"/>
  <c r="BG328" i="44" s="1"/>
  <c r="BM328" i="44" s="1"/>
  <c r="BQ328" i="44" s="1"/>
  <c r="AG324" i="44"/>
  <c r="L328" i="44"/>
  <c r="BW328" i="44"/>
  <c r="BZ328" i="44" s="1"/>
  <c r="CF328" i="44" s="1"/>
  <c r="CJ328" i="44" s="1"/>
  <c r="BD20" i="44"/>
  <c r="BG20" i="44" s="1"/>
  <c r="BM20" i="44" s="1"/>
  <c r="BQ20" i="44" s="1"/>
  <c r="BD24" i="44"/>
  <c r="BD28" i="44"/>
  <c r="AG32" i="44"/>
  <c r="BY36" i="44"/>
  <c r="BD50" i="44"/>
  <c r="M59" i="44"/>
  <c r="BY59" i="44"/>
  <c r="M63" i="44"/>
  <c r="BX63" i="44"/>
  <c r="M69" i="44"/>
  <c r="BW75" i="44"/>
  <c r="BZ75" i="44" s="1"/>
  <c r="CF75" i="44" s="1"/>
  <c r="CJ75" i="44" s="1"/>
  <c r="AH79" i="44"/>
  <c r="AK79" i="44" s="1"/>
  <c r="AQ79" i="44" s="1"/>
  <c r="AU79" i="44" s="1"/>
  <c r="M80" i="44"/>
  <c r="N88" i="44"/>
  <c r="AI100" i="44"/>
  <c r="BD114" i="44"/>
  <c r="BG114" i="44" s="1"/>
  <c r="BM114" i="44" s="1"/>
  <c r="BQ114" i="44" s="1"/>
  <c r="AI117" i="44"/>
  <c r="AL117" i="44" s="1"/>
  <c r="AR117" i="44" s="1"/>
  <c r="AV117" i="44" s="1"/>
  <c r="AI148" i="44"/>
  <c r="L154" i="44"/>
  <c r="M155" i="44"/>
  <c r="AI156" i="44"/>
  <c r="AL156" i="44" s="1"/>
  <c r="AR156" i="44" s="1"/>
  <c r="AV156" i="44" s="1"/>
  <c r="AI158" i="44"/>
  <c r="BY162" i="44"/>
  <c r="BX171" i="44"/>
  <c r="CA171" i="44" s="1"/>
  <c r="CG171" i="44" s="1"/>
  <c r="CK171" i="44" s="1"/>
  <c r="BD187" i="44"/>
  <c r="AH189" i="44"/>
  <c r="AI202" i="44"/>
  <c r="AL202" i="44" s="1"/>
  <c r="AR202" i="44" s="1"/>
  <c r="AV202" i="44" s="1"/>
  <c r="BW220" i="44"/>
  <c r="BZ220" i="44" s="1"/>
  <c r="CF220" i="44" s="1"/>
  <c r="CJ220" i="44" s="1"/>
  <c r="AH223" i="44"/>
  <c r="BY229" i="44"/>
  <c r="BY248" i="44"/>
  <c r="L250" i="44"/>
  <c r="O250" i="44" s="1"/>
  <c r="U250" i="44" s="1"/>
  <c r="Y250" i="44" s="1"/>
  <c r="AH254" i="44"/>
  <c r="BX260" i="44"/>
  <c r="BY272" i="44"/>
  <c r="BY277" i="44"/>
  <c r="CB277" i="44" s="1"/>
  <c r="CH277" i="44" s="1"/>
  <c r="CL277" i="44" s="1"/>
  <c r="BD281" i="44"/>
  <c r="BG281" i="44" s="1"/>
  <c r="BM281" i="44" s="1"/>
  <c r="BQ281" i="44" s="1"/>
  <c r="BW283" i="44"/>
  <c r="BZ283" i="44" s="1"/>
  <c r="CF283" i="44" s="1"/>
  <c r="CJ283" i="44" s="1"/>
  <c r="BX284" i="44"/>
  <c r="BX285" i="44"/>
  <c r="CA285" i="44" s="1"/>
  <c r="CG285" i="44" s="1"/>
  <c r="CK285" i="44" s="1"/>
  <c r="BD291" i="44"/>
  <c r="BC295" i="44"/>
  <c r="BB296" i="44"/>
  <c r="M322" i="44"/>
  <c r="BC323" i="44"/>
  <c r="C11" i="5"/>
  <c r="C10" i="5"/>
  <c r="C12" i="5"/>
  <c r="AH25" i="44"/>
  <c r="AG25" i="44"/>
  <c r="BD25" i="44"/>
  <c r="BC25" i="44"/>
  <c r="BB25" i="44"/>
  <c r="N25" i="44"/>
  <c r="BY25" i="44"/>
  <c r="M25" i="44"/>
  <c r="BX25" i="44"/>
  <c r="L25" i="44"/>
  <c r="BW25" i="44"/>
  <c r="BZ25" i="44" s="1"/>
  <c r="CF25" i="44" s="1"/>
  <c r="CJ25" i="44" s="1"/>
  <c r="AI25" i="44"/>
  <c r="AL25" i="44" s="1"/>
  <c r="AR25" i="44" s="1"/>
  <c r="AV25" i="44" s="1"/>
  <c r="BD35" i="44"/>
  <c r="BG35" i="44" s="1"/>
  <c r="BM35" i="44" s="1"/>
  <c r="BQ35" i="44" s="1"/>
  <c r="BX35" i="44"/>
  <c r="L35" i="44"/>
  <c r="BY35" i="44"/>
  <c r="BW35" i="44"/>
  <c r="BZ35" i="44" s="1"/>
  <c r="CF35" i="44" s="1"/>
  <c r="CJ35" i="44" s="1"/>
  <c r="BC35" i="44"/>
  <c r="BB35" i="44"/>
  <c r="AI35" i="44"/>
  <c r="AL35" i="44" s="1"/>
  <c r="AR35" i="44" s="1"/>
  <c r="AV35" i="44" s="1"/>
  <c r="AH35" i="44"/>
  <c r="AG35" i="44"/>
  <c r="N35" i="44"/>
  <c r="M35" i="44"/>
  <c r="BB23" i="44"/>
  <c r="N23" i="44"/>
  <c r="BY23" i="44"/>
  <c r="M23" i="44"/>
  <c r="BX23" i="44"/>
  <c r="L23" i="44"/>
  <c r="BW23" i="44"/>
  <c r="BZ23" i="44" s="1"/>
  <c r="CF23" i="44" s="1"/>
  <c r="CJ23" i="44" s="1"/>
  <c r="AI23" i="44"/>
  <c r="AL23" i="44" s="1"/>
  <c r="AR23" i="44" s="1"/>
  <c r="AV23" i="44" s="1"/>
  <c r="AH23" i="44"/>
  <c r="AG23" i="44"/>
  <c r="BD23" i="44"/>
  <c r="BC23" i="44"/>
  <c r="BX37" i="44"/>
  <c r="L37" i="44"/>
  <c r="BD37" i="44"/>
  <c r="BY37" i="44"/>
  <c r="CB37" i="44" s="1"/>
  <c r="CH37" i="44" s="1"/>
  <c r="CL37" i="44" s="1"/>
  <c r="BW37" i="44"/>
  <c r="BZ37" i="44" s="1"/>
  <c r="CF37" i="44" s="1"/>
  <c r="CJ37" i="44" s="1"/>
  <c r="BC37" i="44"/>
  <c r="BB37" i="44"/>
  <c r="AI37" i="44"/>
  <c r="AL37" i="44" s="1"/>
  <c r="AR37" i="44" s="1"/>
  <c r="AV37" i="44" s="1"/>
  <c r="AH37" i="44"/>
  <c r="AG37" i="44"/>
  <c r="N37" i="44"/>
  <c r="M37" i="44"/>
  <c r="AG44" i="44"/>
  <c r="BY44" i="44"/>
  <c r="M44" i="44"/>
  <c r="BX44" i="44"/>
  <c r="CA44" i="44" s="1"/>
  <c r="CG44" i="44" s="1"/>
  <c r="CK44" i="44" s="1"/>
  <c r="BW44" i="44"/>
  <c r="BZ44" i="44" s="1"/>
  <c r="CF44" i="44" s="1"/>
  <c r="CJ44" i="44" s="1"/>
  <c r="BD44" i="44"/>
  <c r="BC44" i="44"/>
  <c r="BB44" i="44"/>
  <c r="AI44" i="44"/>
  <c r="AH44" i="44"/>
  <c r="N44" i="44"/>
  <c r="L44" i="44"/>
  <c r="BZ337" i="44"/>
  <c r="CF337" i="44" s="1"/>
  <c r="CJ337" i="44" s="1"/>
  <c r="BZ332" i="44"/>
  <c r="CF332" i="44" s="1"/>
  <c r="CJ332" i="44" s="1"/>
  <c r="BZ335" i="44"/>
  <c r="CF335" i="44" s="1"/>
  <c r="CJ335" i="44" s="1"/>
  <c r="BZ341" i="44"/>
  <c r="CF341" i="44" s="1"/>
  <c r="CJ341" i="44" s="1"/>
  <c r="BZ336" i="44"/>
  <c r="CF336" i="44" s="1"/>
  <c r="CJ336" i="44" s="1"/>
  <c r="BZ311" i="44"/>
  <c r="CF311" i="44" s="1"/>
  <c r="CJ311" i="44" s="1"/>
  <c r="BZ300" i="44"/>
  <c r="CF300" i="44" s="1"/>
  <c r="CJ300" i="44" s="1"/>
  <c r="BZ312" i="44"/>
  <c r="CF312" i="44" s="1"/>
  <c r="CJ312" i="44" s="1"/>
  <c r="BZ306" i="44"/>
  <c r="CF306" i="44" s="1"/>
  <c r="CJ306" i="44" s="1"/>
  <c r="BZ305" i="44"/>
  <c r="CF305" i="44" s="1"/>
  <c r="CJ305" i="44" s="1"/>
  <c r="BZ291" i="44"/>
  <c r="CF291" i="44" s="1"/>
  <c r="CJ291" i="44" s="1"/>
  <c r="BZ277" i="44"/>
  <c r="CF277" i="44" s="1"/>
  <c r="CJ277" i="44" s="1"/>
  <c r="BZ280" i="44"/>
  <c r="CF280" i="44" s="1"/>
  <c r="CJ280" i="44" s="1"/>
  <c r="BZ272" i="44"/>
  <c r="CF272" i="44" s="1"/>
  <c r="CJ272" i="44" s="1"/>
  <c r="BZ273" i="44"/>
  <c r="CF273" i="44" s="1"/>
  <c r="CJ273" i="44" s="1"/>
  <c r="BZ245" i="44"/>
  <c r="CF245" i="44" s="1"/>
  <c r="CJ245" i="44" s="1"/>
  <c r="BZ258" i="44"/>
  <c r="CF258" i="44" s="1"/>
  <c r="CJ258" i="44" s="1"/>
  <c r="BZ255" i="44"/>
  <c r="CF255" i="44" s="1"/>
  <c r="CJ255" i="44" s="1"/>
  <c r="BZ251" i="44"/>
  <c r="CF251" i="44" s="1"/>
  <c r="CJ251" i="44" s="1"/>
  <c r="BZ247" i="44"/>
  <c r="CF247" i="44" s="1"/>
  <c r="CJ247" i="44" s="1"/>
  <c r="BZ256" i="44"/>
  <c r="CF256" i="44" s="1"/>
  <c r="CJ256" i="44" s="1"/>
  <c r="BZ252" i="44"/>
  <c r="CF252" i="44" s="1"/>
  <c r="CJ252" i="44" s="1"/>
  <c r="BZ248" i="44"/>
  <c r="CF248" i="44" s="1"/>
  <c r="CJ248" i="44" s="1"/>
  <c r="BZ231" i="44"/>
  <c r="CF231" i="44" s="1"/>
  <c r="CJ231" i="44" s="1"/>
  <c r="BZ227" i="44"/>
  <c r="CF227" i="44" s="1"/>
  <c r="CJ227" i="44" s="1"/>
  <c r="BZ216" i="44"/>
  <c r="CF216" i="44" s="1"/>
  <c r="CJ216" i="44" s="1"/>
  <c r="BZ212" i="44"/>
  <c r="CF212" i="44" s="1"/>
  <c r="CJ212" i="44" s="1"/>
  <c r="BZ199" i="44"/>
  <c r="CF199" i="44" s="1"/>
  <c r="CJ199" i="44" s="1"/>
  <c r="BZ200" i="44"/>
  <c r="CF200" i="44" s="1"/>
  <c r="CJ200" i="44" s="1"/>
  <c r="BZ184" i="44"/>
  <c r="CF184" i="44" s="1"/>
  <c r="CJ184" i="44" s="1"/>
  <c r="BZ189" i="44"/>
  <c r="CF189" i="44" s="1"/>
  <c r="CJ189" i="44" s="1"/>
  <c r="BZ160" i="44"/>
  <c r="CF160" i="44" s="1"/>
  <c r="CJ160" i="44" s="1"/>
  <c r="BZ166" i="44"/>
  <c r="CF166" i="44" s="1"/>
  <c r="CJ166" i="44" s="1"/>
  <c r="BZ172" i="44"/>
  <c r="CF172" i="44" s="1"/>
  <c r="CJ172" i="44" s="1"/>
  <c r="BZ162" i="44"/>
  <c r="CF162" i="44" s="1"/>
  <c r="CJ162" i="44" s="1"/>
  <c r="BZ142" i="44"/>
  <c r="CF142" i="44" s="1"/>
  <c r="CJ142" i="44" s="1"/>
  <c r="BZ139" i="44"/>
  <c r="CF139" i="44" s="1"/>
  <c r="CJ139" i="44" s="1"/>
  <c r="BZ157" i="44"/>
  <c r="CF157" i="44" s="1"/>
  <c r="CJ157" i="44" s="1"/>
  <c r="BZ148" i="44"/>
  <c r="CF148" i="44" s="1"/>
  <c r="CJ148" i="44" s="1"/>
  <c r="BZ144" i="44"/>
  <c r="CF144" i="44" s="1"/>
  <c r="CJ144" i="44" s="1"/>
  <c r="BZ140" i="44"/>
  <c r="CF140" i="44" s="1"/>
  <c r="CJ140" i="44" s="1"/>
  <c r="BZ124" i="44"/>
  <c r="CF124" i="44" s="1"/>
  <c r="CJ124" i="44" s="1"/>
  <c r="BZ120" i="44"/>
  <c r="CF120" i="44" s="1"/>
  <c r="CJ120" i="44" s="1"/>
  <c r="BZ125" i="44"/>
  <c r="CF125" i="44" s="1"/>
  <c r="CJ125" i="44" s="1"/>
  <c r="BZ117" i="44"/>
  <c r="CF117" i="44" s="1"/>
  <c r="CJ117" i="44" s="1"/>
  <c r="BZ73" i="44"/>
  <c r="CF73" i="44" s="1"/>
  <c r="CJ73" i="44" s="1"/>
  <c r="BZ78" i="44"/>
  <c r="CF78" i="44" s="1"/>
  <c r="CJ78" i="44" s="1"/>
  <c r="BZ79" i="44"/>
  <c r="CF79" i="44" s="1"/>
  <c r="CJ79" i="44" s="1"/>
  <c r="BZ96" i="44"/>
  <c r="CF96" i="44" s="1"/>
  <c r="CJ96" i="44" s="1"/>
  <c r="BZ92" i="44"/>
  <c r="CF92" i="44" s="1"/>
  <c r="CJ92" i="44" s="1"/>
  <c r="BZ60" i="44"/>
  <c r="CF60" i="44" s="1"/>
  <c r="CJ60" i="44" s="1"/>
  <c r="BZ56" i="44"/>
  <c r="CF56" i="44" s="1"/>
  <c r="CJ56" i="44" s="1"/>
  <c r="BZ18" i="44"/>
  <c r="CF18" i="44" s="1"/>
  <c r="CJ18" i="44" s="1"/>
  <c r="BZ13" i="44"/>
  <c r="CF13" i="44" s="1"/>
  <c r="CJ13" i="44" s="1"/>
  <c r="BZ11" i="44"/>
  <c r="CF11" i="44" s="1"/>
  <c r="CJ11" i="44" s="1"/>
  <c r="BZ30" i="44"/>
  <c r="CF30" i="44" s="1"/>
  <c r="CJ30" i="44" s="1"/>
  <c r="BZ26" i="44"/>
  <c r="CF26" i="44" s="1"/>
  <c r="CJ26" i="44" s="1"/>
  <c r="BZ22" i="44"/>
  <c r="CF22" i="44" s="1"/>
  <c r="CJ22" i="44" s="1"/>
  <c r="BZ14" i="44"/>
  <c r="CF14" i="44" s="1"/>
  <c r="CJ14" i="44" s="1"/>
  <c r="BZ17" i="44"/>
  <c r="CF17" i="44" s="1"/>
  <c r="CJ17" i="44" s="1"/>
  <c r="BZ9" i="44"/>
  <c r="CF9" i="44" s="1"/>
  <c r="CJ9" i="44" s="1"/>
  <c r="AH21" i="44"/>
  <c r="AG21" i="44"/>
  <c r="BD21" i="44"/>
  <c r="BG21" i="44" s="1"/>
  <c r="BM21" i="44" s="1"/>
  <c r="BQ21" i="44" s="1"/>
  <c r="BC21" i="44"/>
  <c r="BB21" i="44"/>
  <c r="N21" i="44"/>
  <c r="Q21" i="44" s="1"/>
  <c r="W21" i="44" s="1"/>
  <c r="AA21" i="44" s="1"/>
  <c r="BY21" i="44"/>
  <c r="M21" i="44"/>
  <c r="BX21" i="44"/>
  <c r="L21" i="44"/>
  <c r="BW21" i="44"/>
  <c r="BZ21" i="44" s="1"/>
  <c r="CF21" i="44" s="1"/>
  <c r="CJ21" i="44" s="1"/>
  <c r="AI21" i="44"/>
  <c r="AL21" i="44" s="1"/>
  <c r="AR21" i="44" s="1"/>
  <c r="AV21" i="44" s="1"/>
  <c r="BD39" i="44"/>
  <c r="BG39" i="44" s="1"/>
  <c r="BM39" i="44" s="1"/>
  <c r="BQ39" i="44" s="1"/>
  <c r="BX39" i="44"/>
  <c r="L39" i="44"/>
  <c r="BY39" i="44"/>
  <c r="CB39" i="44" s="1"/>
  <c r="CH39" i="44" s="1"/>
  <c r="CL39" i="44" s="1"/>
  <c r="BW39" i="44"/>
  <c r="BZ39" i="44" s="1"/>
  <c r="CF39" i="44" s="1"/>
  <c r="CJ39" i="44" s="1"/>
  <c r="BC39" i="44"/>
  <c r="BB39" i="44"/>
  <c r="AI39" i="44"/>
  <c r="AL39" i="44" s="1"/>
  <c r="AR39" i="44" s="1"/>
  <c r="AV39" i="44" s="1"/>
  <c r="AH39" i="44"/>
  <c r="AG39" i="44"/>
  <c r="N39" i="44"/>
  <c r="M39" i="44"/>
  <c r="Q335" i="44"/>
  <c r="W335" i="44" s="1"/>
  <c r="AA335" i="44" s="1"/>
  <c r="Q338" i="44"/>
  <c r="W338" i="44" s="1"/>
  <c r="AA338" i="44" s="1"/>
  <c r="Q336" i="44"/>
  <c r="W336" i="44" s="1"/>
  <c r="AA336" i="44" s="1"/>
  <c r="Q323" i="44"/>
  <c r="W323" i="44" s="1"/>
  <c r="AA323" i="44" s="1"/>
  <c r="Q312" i="44"/>
  <c r="W312" i="44" s="1"/>
  <c r="AA312" i="44" s="1"/>
  <c r="Q299" i="44"/>
  <c r="W299" i="44" s="1"/>
  <c r="AA299" i="44" s="1"/>
  <c r="Q297" i="44"/>
  <c r="W297" i="44" s="1"/>
  <c r="AA297" i="44" s="1"/>
  <c r="Q294" i="44"/>
  <c r="W294" i="44" s="1"/>
  <c r="AA294" i="44" s="1"/>
  <c r="Q296" i="44"/>
  <c r="W296" i="44" s="1"/>
  <c r="AA296" i="44" s="1"/>
  <c r="Q280" i="44"/>
  <c r="W280" i="44" s="1"/>
  <c r="AA280" i="44" s="1"/>
  <c r="Q265" i="44"/>
  <c r="W265" i="44" s="1"/>
  <c r="AA265" i="44" s="1"/>
  <c r="Q261" i="44"/>
  <c r="W261" i="44" s="1"/>
  <c r="AA261" i="44" s="1"/>
  <c r="Q207" i="44"/>
  <c r="W207" i="44" s="1"/>
  <c r="AA207" i="44" s="1"/>
  <c r="Q187" i="44"/>
  <c r="W187" i="44" s="1"/>
  <c r="AA187" i="44" s="1"/>
  <c r="Q193" i="44"/>
  <c r="W193" i="44" s="1"/>
  <c r="AA193" i="44" s="1"/>
  <c r="Q198" i="44"/>
  <c r="W198" i="44" s="1"/>
  <c r="AA198" i="44" s="1"/>
  <c r="Q194" i="44"/>
  <c r="W194" i="44" s="1"/>
  <c r="AA194" i="44" s="1"/>
  <c r="Q190" i="44"/>
  <c r="W190" i="44" s="1"/>
  <c r="AA190" i="44" s="1"/>
  <c r="Q192" i="44"/>
  <c r="W192" i="44" s="1"/>
  <c r="AA192" i="44" s="1"/>
  <c r="Q186" i="44"/>
  <c r="W186" i="44" s="1"/>
  <c r="AA186" i="44" s="1"/>
  <c r="Q171" i="44"/>
  <c r="W171" i="44" s="1"/>
  <c r="AA171" i="44" s="1"/>
  <c r="Q164" i="44"/>
  <c r="W164" i="44" s="1"/>
  <c r="AA164" i="44" s="1"/>
  <c r="Q137" i="44"/>
  <c r="W137" i="44" s="1"/>
  <c r="AA137" i="44" s="1"/>
  <c r="Q136" i="44"/>
  <c r="W136" i="44" s="1"/>
  <c r="AA136" i="44" s="1"/>
  <c r="Q130" i="44"/>
  <c r="W130" i="44" s="1"/>
  <c r="AA130" i="44" s="1"/>
  <c r="Q113" i="44"/>
  <c r="W113" i="44" s="1"/>
  <c r="AA113" i="44" s="1"/>
  <c r="Q109" i="44"/>
  <c r="W109" i="44" s="1"/>
  <c r="AA109" i="44" s="1"/>
  <c r="Q66" i="44"/>
  <c r="W66" i="44" s="1"/>
  <c r="AA66" i="44" s="1"/>
  <c r="Q88" i="44"/>
  <c r="W88" i="44" s="1"/>
  <c r="AA88" i="44" s="1"/>
  <c r="Q84" i="44"/>
  <c r="W84" i="44" s="1"/>
  <c r="AA84" i="44" s="1"/>
  <c r="Q80" i="44"/>
  <c r="W80" i="44" s="1"/>
  <c r="AA80" i="44" s="1"/>
  <c r="Q76" i="44"/>
  <c r="W76" i="44" s="1"/>
  <c r="AA76" i="44" s="1"/>
  <c r="Q52" i="44"/>
  <c r="W52" i="44" s="1"/>
  <c r="AA52" i="44" s="1"/>
  <c r="Q44" i="44"/>
  <c r="W44" i="44" s="1"/>
  <c r="AA44" i="44" s="1"/>
  <c r="Q68" i="44"/>
  <c r="W68" i="44" s="1"/>
  <c r="AA68" i="44" s="1"/>
  <c r="Q65" i="44"/>
  <c r="W65" i="44" s="1"/>
  <c r="AA65" i="44" s="1"/>
  <c r="Q49" i="44"/>
  <c r="W49" i="44" s="1"/>
  <c r="AA49" i="44" s="1"/>
  <c r="Q47" i="44"/>
  <c r="W47" i="44" s="1"/>
  <c r="AA47" i="44" s="1"/>
  <c r="Q25" i="44"/>
  <c r="W25" i="44" s="1"/>
  <c r="AA25" i="44" s="1"/>
  <c r="Q14" i="44"/>
  <c r="W14" i="44" s="1"/>
  <c r="AA14" i="44" s="1"/>
  <c r="Q39" i="44"/>
  <c r="W39" i="44" s="1"/>
  <c r="AA39" i="44" s="1"/>
  <c r="Q37" i="44"/>
  <c r="W37" i="44" s="1"/>
  <c r="AA37" i="44" s="1"/>
  <c r="Q35" i="44"/>
  <c r="W35" i="44" s="1"/>
  <c r="AA35" i="44" s="1"/>
  <c r="Q23" i="44"/>
  <c r="W23" i="44" s="1"/>
  <c r="AA23" i="44" s="1"/>
  <c r="Q12" i="44"/>
  <c r="W12" i="44" s="1"/>
  <c r="AA12" i="44" s="1"/>
  <c r="Q7" i="44"/>
  <c r="W7" i="44" s="1"/>
  <c r="AA7" i="44" s="1"/>
  <c r="BX41" i="44"/>
  <c r="CA41" i="44" s="1"/>
  <c r="CG41" i="44" s="1"/>
  <c r="CK41" i="44" s="1"/>
  <c r="L41" i="44"/>
  <c r="O41" i="44" s="1"/>
  <c r="U41" i="44" s="1"/>
  <c r="Y41" i="44" s="1"/>
  <c r="BD41" i="44"/>
  <c r="BY41" i="44"/>
  <c r="CB41" i="44" s="1"/>
  <c r="CH41" i="44" s="1"/>
  <c r="CL41" i="44" s="1"/>
  <c r="BW41" i="44"/>
  <c r="BZ41" i="44" s="1"/>
  <c r="CF41" i="44" s="1"/>
  <c r="CJ41" i="44" s="1"/>
  <c r="BC41" i="44"/>
  <c r="BB41" i="44"/>
  <c r="AI41" i="44"/>
  <c r="AL41" i="44" s="1"/>
  <c r="AR41" i="44" s="1"/>
  <c r="AV41" i="44" s="1"/>
  <c r="AH41" i="44"/>
  <c r="AG41" i="44"/>
  <c r="AJ41" i="44" s="1"/>
  <c r="AP41" i="44" s="1"/>
  <c r="AT41" i="44" s="1"/>
  <c r="N41" i="44"/>
  <c r="Q41" i="44" s="1"/>
  <c r="W41" i="44" s="1"/>
  <c r="AA41" i="44" s="1"/>
  <c r="M41" i="44"/>
  <c r="AL337" i="44"/>
  <c r="AR337" i="44" s="1"/>
  <c r="AV337" i="44" s="1"/>
  <c r="AL332" i="44"/>
  <c r="AR332" i="44" s="1"/>
  <c r="AV332" i="44" s="1"/>
  <c r="AL335" i="44"/>
  <c r="AR335" i="44" s="1"/>
  <c r="AV335" i="44" s="1"/>
  <c r="AL336" i="44"/>
  <c r="AR336" i="44" s="1"/>
  <c r="AV336" i="44" s="1"/>
  <c r="AL328" i="44"/>
  <c r="AR328" i="44" s="1"/>
  <c r="AV328" i="44" s="1"/>
  <c r="AL327" i="44"/>
  <c r="AR327" i="44" s="1"/>
  <c r="AV327" i="44" s="1"/>
  <c r="AL323" i="44"/>
  <c r="AR323" i="44" s="1"/>
  <c r="AV323" i="44" s="1"/>
  <c r="AL316" i="44"/>
  <c r="AR316" i="44" s="1"/>
  <c r="AV316" i="44" s="1"/>
  <c r="AL313" i="44"/>
  <c r="AR313" i="44" s="1"/>
  <c r="AV313" i="44" s="1"/>
  <c r="AL312" i="44"/>
  <c r="AR312" i="44" s="1"/>
  <c r="AV312" i="44" s="1"/>
  <c r="AL306" i="44"/>
  <c r="AR306" i="44" s="1"/>
  <c r="AV306" i="44" s="1"/>
  <c r="AL305" i="44"/>
  <c r="AR305" i="44" s="1"/>
  <c r="AV305" i="44" s="1"/>
  <c r="AL301" i="44"/>
  <c r="AR301" i="44" s="1"/>
  <c r="AV301" i="44" s="1"/>
  <c r="AL275" i="44"/>
  <c r="AR275" i="44" s="1"/>
  <c r="AV275" i="44" s="1"/>
  <c r="AL299" i="44"/>
  <c r="AR299" i="44" s="1"/>
  <c r="AV299" i="44" s="1"/>
  <c r="AL281" i="44"/>
  <c r="AR281" i="44" s="1"/>
  <c r="AV281" i="44" s="1"/>
  <c r="AL277" i="44"/>
  <c r="AR277" i="44" s="1"/>
  <c r="AV277" i="44" s="1"/>
  <c r="AL294" i="44"/>
  <c r="AR294" i="44" s="1"/>
  <c r="AV294" i="44" s="1"/>
  <c r="AL280" i="44"/>
  <c r="AR280" i="44" s="1"/>
  <c r="AV280" i="44" s="1"/>
  <c r="AL245" i="44"/>
  <c r="AR245" i="44" s="1"/>
  <c r="AV245" i="44" s="1"/>
  <c r="AL258" i="44"/>
  <c r="AR258" i="44" s="1"/>
  <c r="AV258" i="44" s="1"/>
  <c r="AL255" i="44"/>
  <c r="AR255" i="44" s="1"/>
  <c r="AV255" i="44" s="1"/>
  <c r="AL251" i="44"/>
  <c r="AR251" i="44" s="1"/>
  <c r="AV251" i="44" s="1"/>
  <c r="AL247" i="44"/>
  <c r="AR247" i="44" s="1"/>
  <c r="AV247" i="44" s="1"/>
  <c r="AL230" i="44"/>
  <c r="AR230" i="44" s="1"/>
  <c r="AV230" i="44" s="1"/>
  <c r="AL226" i="44"/>
  <c r="AR226" i="44" s="1"/>
  <c r="AV226" i="44" s="1"/>
  <c r="AL235" i="44"/>
  <c r="AR235" i="44" s="1"/>
  <c r="AV235" i="44" s="1"/>
  <c r="AL232" i="44"/>
  <c r="AR232" i="44" s="1"/>
  <c r="AV232" i="44" s="1"/>
  <c r="AL228" i="44"/>
  <c r="AR228" i="44" s="1"/>
  <c r="AV228" i="44" s="1"/>
  <c r="AL224" i="44"/>
  <c r="AR224" i="44" s="1"/>
  <c r="AV224" i="44" s="1"/>
  <c r="AL220" i="44"/>
  <c r="AR220" i="44" s="1"/>
  <c r="AV220" i="44" s="1"/>
  <c r="AL216" i="44"/>
  <c r="AR216" i="44" s="1"/>
  <c r="AV216" i="44" s="1"/>
  <c r="AL203" i="44"/>
  <c r="AR203" i="44" s="1"/>
  <c r="AV203" i="44" s="1"/>
  <c r="AL199" i="44"/>
  <c r="AR199" i="44" s="1"/>
  <c r="AV199" i="44" s="1"/>
  <c r="AL186" i="44"/>
  <c r="AR186" i="44" s="1"/>
  <c r="AV186" i="44" s="1"/>
  <c r="AL162" i="44"/>
  <c r="AR162" i="44" s="1"/>
  <c r="AV162" i="44" s="1"/>
  <c r="AL158" i="44"/>
  <c r="AR158" i="44" s="1"/>
  <c r="AV158" i="44" s="1"/>
  <c r="AL154" i="44"/>
  <c r="AR154" i="44" s="1"/>
  <c r="AV154" i="44" s="1"/>
  <c r="AL161" i="44"/>
  <c r="AR161" i="44" s="1"/>
  <c r="AV161" i="44" s="1"/>
  <c r="AL142" i="44"/>
  <c r="AR142" i="44" s="1"/>
  <c r="AV142" i="44" s="1"/>
  <c r="AL164" i="44"/>
  <c r="AR164" i="44" s="1"/>
  <c r="AV164" i="44" s="1"/>
  <c r="AL139" i="44"/>
  <c r="AR139" i="44" s="1"/>
  <c r="AV139" i="44" s="1"/>
  <c r="AL157" i="44"/>
  <c r="AR157" i="44" s="1"/>
  <c r="AV157" i="44" s="1"/>
  <c r="AL148" i="44"/>
  <c r="AR148" i="44" s="1"/>
  <c r="AV148" i="44" s="1"/>
  <c r="AL144" i="44"/>
  <c r="AR144" i="44" s="1"/>
  <c r="AV144" i="44" s="1"/>
  <c r="AL140" i="44"/>
  <c r="AR140" i="44" s="1"/>
  <c r="AV140" i="44" s="1"/>
  <c r="AL120" i="44"/>
  <c r="AR120" i="44" s="1"/>
  <c r="AV120" i="44" s="1"/>
  <c r="AL125" i="44"/>
  <c r="AR125" i="44" s="1"/>
  <c r="AV125" i="44" s="1"/>
  <c r="AL121" i="44"/>
  <c r="AR121" i="44" s="1"/>
  <c r="AV121" i="44" s="1"/>
  <c r="AL73" i="44"/>
  <c r="AR73" i="44" s="1"/>
  <c r="AV73" i="44" s="1"/>
  <c r="AL99" i="44"/>
  <c r="AR99" i="44" s="1"/>
  <c r="AV99" i="44" s="1"/>
  <c r="AL91" i="44"/>
  <c r="AR91" i="44" s="1"/>
  <c r="AV91" i="44" s="1"/>
  <c r="AL83" i="44"/>
  <c r="AR83" i="44" s="1"/>
  <c r="AV83" i="44" s="1"/>
  <c r="AL79" i="44"/>
  <c r="AR79" i="44" s="1"/>
  <c r="AV79" i="44" s="1"/>
  <c r="AL100" i="44"/>
  <c r="AR100" i="44" s="1"/>
  <c r="AV100" i="44" s="1"/>
  <c r="AL96" i="44"/>
  <c r="AR96" i="44" s="1"/>
  <c r="AV96" i="44" s="1"/>
  <c r="AL75" i="44"/>
  <c r="AR75" i="44" s="1"/>
  <c r="AV75" i="44" s="1"/>
  <c r="AL71" i="44"/>
  <c r="AR71" i="44" s="1"/>
  <c r="AV71" i="44" s="1"/>
  <c r="AL67" i="44"/>
  <c r="AR67" i="44" s="1"/>
  <c r="AV67" i="44" s="1"/>
  <c r="AL59" i="44"/>
  <c r="AR59" i="44" s="1"/>
  <c r="AV59" i="44" s="1"/>
  <c r="AL64" i="44"/>
  <c r="AR64" i="44" s="1"/>
  <c r="AV64" i="44" s="1"/>
  <c r="AL60" i="44"/>
  <c r="AR60" i="44" s="1"/>
  <c r="AV60" i="44" s="1"/>
  <c r="AL28" i="44"/>
  <c r="AR28" i="44" s="1"/>
  <c r="AV28" i="44" s="1"/>
  <c r="AL24" i="44"/>
  <c r="AR24" i="44" s="1"/>
  <c r="AV24" i="44" s="1"/>
  <c r="AL18" i="44"/>
  <c r="AR18" i="44" s="1"/>
  <c r="AV18" i="44" s="1"/>
  <c r="AL44" i="44"/>
  <c r="AR44" i="44" s="1"/>
  <c r="AV44" i="44" s="1"/>
  <c r="AL13" i="44"/>
  <c r="AR13" i="44" s="1"/>
  <c r="AV13" i="44" s="1"/>
  <c r="AL11" i="44"/>
  <c r="AR11" i="44" s="1"/>
  <c r="AV11" i="44" s="1"/>
  <c r="AL14" i="44"/>
  <c r="AR14" i="44" s="1"/>
  <c r="AV14" i="44" s="1"/>
  <c r="AL17" i="44"/>
  <c r="AR17" i="44" s="1"/>
  <c r="AV17" i="44" s="1"/>
  <c r="AL9" i="44"/>
  <c r="AR9" i="44" s="1"/>
  <c r="AV9" i="44" s="1"/>
  <c r="BC43" i="44"/>
  <c r="G43" i="44"/>
  <c r="BW43" i="44"/>
  <c r="BZ43" i="44" s="1"/>
  <c r="CF43" i="44" s="1"/>
  <c r="CJ43" i="44" s="1"/>
  <c r="AI43" i="44"/>
  <c r="AL43" i="44" s="1"/>
  <c r="AR43" i="44" s="1"/>
  <c r="AV43" i="44" s="1"/>
  <c r="L43" i="44"/>
  <c r="BY43" i="44"/>
  <c r="BX43" i="44"/>
  <c r="BD43" i="44"/>
  <c r="BG43" i="44" s="1"/>
  <c r="BM43" i="44" s="1"/>
  <c r="BQ43" i="44" s="1"/>
  <c r="BB43" i="44"/>
  <c r="AH43" i="44"/>
  <c r="AK43" i="44" s="1"/>
  <c r="AQ43" i="44" s="1"/>
  <c r="AU43" i="44" s="1"/>
  <c r="AG43" i="44"/>
  <c r="N43" i="44"/>
  <c r="Q43" i="44" s="1"/>
  <c r="W43" i="44" s="1"/>
  <c r="AA43" i="44" s="1"/>
  <c r="M43" i="44"/>
  <c r="BX31" i="44"/>
  <c r="CA31" i="44" s="1"/>
  <c r="CG31" i="44" s="1"/>
  <c r="CK31" i="44" s="1"/>
  <c r="M31" i="44"/>
  <c r="BY31" i="44"/>
  <c r="L31" i="44"/>
  <c r="BW31" i="44"/>
  <c r="BZ31" i="44" s="1"/>
  <c r="CF31" i="44" s="1"/>
  <c r="CJ31" i="44" s="1"/>
  <c r="AI31" i="44"/>
  <c r="AL31" i="44" s="1"/>
  <c r="AR31" i="44" s="1"/>
  <c r="AV31" i="44" s="1"/>
  <c r="AH31" i="44"/>
  <c r="AG31" i="44"/>
  <c r="BD31" i="44"/>
  <c r="BC31" i="44"/>
  <c r="G31" i="44"/>
  <c r="BB31" i="44"/>
  <c r="N31" i="44"/>
  <c r="Q31" i="44" s="1"/>
  <c r="W31" i="44" s="1"/>
  <c r="AA31" i="44" s="1"/>
  <c r="BG336" i="44"/>
  <c r="BM336" i="44" s="1"/>
  <c r="BQ336" i="44" s="1"/>
  <c r="BG339" i="44"/>
  <c r="BM339" i="44" s="1"/>
  <c r="BQ339" i="44" s="1"/>
  <c r="BG331" i="44"/>
  <c r="BM331" i="44" s="1"/>
  <c r="BQ331" i="44" s="1"/>
  <c r="BG329" i="44"/>
  <c r="BM329" i="44" s="1"/>
  <c r="BQ329" i="44" s="1"/>
  <c r="BG340" i="44"/>
  <c r="BM340" i="44" s="1"/>
  <c r="BQ340" i="44" s="1"/>
  <c r="BG335" i="44"/>
  <c r="BM335" i="44" s="1"/>
  <c r="BQ335" i="44" s="1"/>
  <c r="BG324" i="44"/>
  <c r="BM324" i="44" s="1"/>
  <c r="BQ324" i="44" s="1"/>
  <c r="BG306" i="44"/>
  <c r="BM306" i="44" s="1"/>
  <c r="BQ306" i="44" s="1"/>
  <c r="BG309" i="44"/>
  <c r="BM309" i="44" s="1"/>
  <c r="BQ309" i="44" s="1"/>
  <c r="BG313" i="44"/>
  <c r="BM313" i="44" s="1"/>
  <c r="BQ313" i="44" s="1"/>
  <c r="BG297" i="44"/>
  <c r="BM297" i="44" s="1"/>
  <c r="BQ297" i="44" s="1"/>
  <c r="BG291" i="44"/>
  <c r="BM291" i="44" s="1"/>
  <c r="BQ291" i="44" s="1"/>
  <c r="BG287" i="44"/>
  <c r="BM287" i="44" s="1"/>
  <c r="BQ287" i="44" s="1"/>
  <c r="BG283" i="44"/>
  <c r="BM283" i="44" s="1"/>
  <c r="BQ283" i="44" s="1"/>
  <c r="BG284" i="44"/>
  <c r="BM284" i="44" s="1"/>
  <c r="BQ284" i="44" s="1"/>
  <c r="BG277" i="44"/>
  <c r="BM277" i="44" s="1"/>
  <c r="BQ277" i="44" s="1"/>
  <c r="BG270" i="44"/>
  <c r="BM270" i="44" s="1"/>
  <c r="BQ270" i="44" s="1"/>
  <c r="BG262" i="44"/>
  <c r="BM262" i="44" s="1"/>
  <c r="BQ262" i="44" s="1"/>
  <c r="BG245" i="44"/>
  <c r="BM245" i="44" s="1"/>
  <c r="BQ245" i="44" s="1"/>
  <c r="BG239" i="44"/>
  <c r="BM239" i="44" s="1"/>
  <c r="BQ239" i="44" s="1"/>
  <c r="BG235" i="44"/>
  <c r="BM235" i="44" s="1"/>
  <c r="BQ235" i="44" s="1"/>
  <c r="BG223" i="44"/>
  <c r="BM223" i="44" s="1"/>
  <c r="BQ223" i="44" s="1"/>
  <c r="BG206" i="44"/>
  <c r="BM206" i="44" s="1"/>
  <c r="BQ206" i="44" s="1"/>
  <c r="BG203" i="44"/>
  <c r="BM203" i="44" s="1"/>
  <c r="BQ203" i="44" s="1"/>
  <c r="BG204" i="44"/>
  <c r="BM204" i="44" s="1"/>
  <c r="BQ204" i="44" s="1"/>
  <c r="BG196" i="44"/>
  <c r="BM196" i="44" s="1"/>
  <c r="BQ196" i="44" s="1"/>
  <c r="BG192" i="44"/>
  <c r="BM192" i="44" s="1"/>
  <c r="BQ192" i="44" s="1"/>
  <c r="BG188" i="44"/>
  <c r="BM188" i="44" s="1"/>
  <c r="BQ188" i="44" s="1"/>
  <c r="BG197" i="44"/>
  <c r="BM197" i="44" s="1"/>
  <c r="BQ197" i="44" s="1"/>
  <c r="BG190" i="44"/>
  <c r="BM190" i="44" s="1"/>
  <c r="BQ190" i="44" s="1"/>
  <c r="BG187" i="44"/>
  <c r="BM187" i="44" s="1"/>
  <c r="BQ187" i="44" s="1"/>
  <c r="BG193" i="44"/>
  <c r="BM193" i="44" s="1"/>
  <c r="BQ193" i="44" s="1"/>
  <c r="BG172" i="44"/>
  <c r="BM172" i="44" s="1"/>
  <c r="BQ172" i="44" s="1"/>
  <c r="BG160" i="44"/>
  <c r="BM160" i="44" s="1"/>
  <c r="BQ160" i="44" s="1"/>
  <c r="BG137" i="44"/>
  <c r="BM137" i="44" s="1"/>
  <c r="BQ137" i="44" s="1"/>
  <c r="BG138" i="44"/>
  <c r="BM138" i="44" s="1"/>
  <c r="BQ138" i="44" s="1"/>
  <c r="BG113" i="44"/>
  <c r="BM113" i="44" s="1"/>
  <c r="BQ113" i="44" s="1"/>
  <c r="BG109" i="44"/>
  <c r="BM109" i="44" s="1"/>
  <c r="BQ109" i="44" s="1"/>
  <c r="BG135" i="44"/>
  <c r="BM135" i="44" s="1"/>
  <c r="BQ135" i="44" s="1"/>
  <c r="BG131" i="44"/>
  <c r="BM131" i="44" s="1"/>
  <c r="BQ131" i="44" s="1"/>
  <c r="BG127" i="44"/>
  <c r="BM127" i="44" s="1"/>
  <c r="BQ127" i="44" s="1"/>
  <c r="BG110" i="44"/>
  <c r="BM110" i="44" s="1"/>
  <c r="BQ110" i="44" s="1"/>
  <c r="BG162" i="44"/>
  <c r="BM162" i="44" s="1"/>
  <c r="BQ162" i="44" s="1"/>
  <c r="BG89" i="44"/>
  <c r="BM89" i="44" s="1"/>
  <c r="BQ89" i="44" s="1"/>
  <c r="BG81" i="44"/>
  <c r="BM81" i="44" s="1"/>
  <c r="BQ81" i="44" s="1"/>
  <c r="BG102" i="44"/>
  <c r="BM102" i="44" s="1"/>
  <c r="BQ102" i="44" s="1"/>
  <c r="BG98" i="44"/>
  <c r="BM98" i="44" s="1"/>
  <c r="BQ98" i="44" s="1"/>
  <c r="BG48" i="44"/>
  <c r="BM48" i="44" s="1"/>
  <c r="BQ48" i="44" s="1"/>
  <c r="BG73" i="44"/>
  <c r="BM73" i="44" s="1"/>
  <c r="BQ73" i="44" s="1"/>
  <c r="BG53" i="44"/>
  <c r="BM53" i="44" s="1"/>
  <c r="BQ53" i="44" s="1"/>
  <c r="BG49" i="44"/>
  <c r="BM49" i="44" s="1"/>
  <c r="BQ49" i="44" s="1"/>
  <c r="BG50" i="44"/>
  <c r="BM50" i="44" s="1"/>
  <c r="BQ50" i="44" s="1"/>
  <c r="BG63" i="44"/>
  <c r="BM63" i="44" s="1"/>
  <c r="BQ63" i="44" s="1"/>
  <c r="BG59" i="44"/>
  <c r="BM59" i="44" s="1"/>
  <c r="BQ59" i="44" s="1"/>
  <c r="BG41" i="44"/>
  <c r="BM41" i="44" s="1"/>
  <c r="BQ41" i="44" s="1"/>
  <c r="BG37" i="44"/>
  <c r="BM37" i="44" s="1"/>
  <c r="BQ37" i="44" s="1"/>
  <c r="BG44" i="44"/>
  <c r="BM44" i="44" s="1"/>
  <c r="BQ44" i="44" s="1"/>
  <c r="BG31" i="44"/>
  <c r="BM31" i="44" s="1"/>
  <c r="BQ31" i="44" s="1"/>
  <c r="BG17" i="44"/>
  <c r="BM17" i="44" s="1"/>
  <c r="BQ17" i="44" s="1"/>
  <c r="BG9" i="44"/>
  <c r="BM9" i="44" s="1"/>
  <c r="BQ9" i="44" s="1"/>
  <c r="BG23" i="44"/>
  <c r="BM23" i="44" s="1"/>
  <c r="BQ23" i="44" s="1"/>
  <c r="BG12" i="44"/>
  <c r="BM12" i="44" s="1"/>
  <c r="BQ12" i="44" s="1"/>
  <c r="BG15" i="44"/>
  <c r="BM15" i="44" s="1"/>
  <c r="BQ15" i="44" s="1"/>
  <c r="BG7" i="44"/>
  <c r="BM7" i="44" s="1"/>
  <c r="BQ7" i="44" s="1"/>
  <c r="BG28" i="44"/>
  <c r="BM28" i="44" s="1"/>
  <c r="BQ28" i="44" s="1"/>
  <c r="BG24" i="44"/>
  <c r="BM24" i="44" s="1"/>
  <c r="BQ24" i="44" s="1"/>
  <c r="BG18" i="44"/>
  <c r="BM18" i="44" s="1"/>
  <c r="BQ18" i="44" s="1"/>
  <c r="BG10" i="44"/>
  <c r="BM10" i="44" s="1"/>
  <c r="BQ10" i="44" s="1"/>
  <c r="BG13" i="44"/>
  <c r="BM13" i="44" s="1"/>
  <c r="BQ13" i="44" s="1"/>
  <c r="BG25" i="44"/>
  <c r="BM25" i="44" s="1"/>
  <c r="BQ25" i="44" s="1"/>
  <c r="BB27" i="44"/>
  <c r="N27" i="44"/>
  <c r="Q27" i="44" s="1"/>
  <c r="W27" i="44" s="1"/>
  <c r="AA27" i="44" s="1"/>
  <c r="BY27" i="44"/>
  <c r="CB27" i="44" s="1"/>
  <c r="CH27" i="44" s="1"/>
  <c r="CL27" i="44" s="1"/>
  <c r="M27" i="44"/>
  <c r="BX27" i="44"/>
  <c r="L27" i="44"/>
  <c r="O27" i="44" s="1"/>
  <c r="U27" i="44" s="1"/>
  <c r="Y27" i="44" s="1"/>
  <c r="BW27" i="44"/>
  <c r="BZ27" i="44" s="1"/>
  <c r="CF27" i="44" s="1"/>
  <c r="CJ27" i="44" s="1"/>
  <c r="AI27" i="44"/>
  <c r="AL27" i="44" s="1"/>
  <c r="AR27" i="44" s="1"/>
  <c r="AV27" i="44" s="1"/>
  <c r="AH27" i="44"/>
  <c r="AG27" i="44"/>
  <c r="BD27" i="44"/>
  <c r="BG27" i="44" s="1"/>
  <c r="BM27" i="44" s="1"/>
  <c r="BQ27" i="44" s="1"/>
  <c r="BC27" i="44"/>
  <c r="AH29" i="44"/>
  <c r="AK29" i="44" s="1"/>
  <c r="AQ29" i="44" s="1"/>
  <c r="AU29" i="44" s="1"/>
  <c r="AG29" i="44"/>
  <c r="AJ29" i="44" s="1"/>
  <c r="AP29" i="44" s="1"/>
  <c r="AT29" i="44" s="1"/>
  <c r="BD29" i="44"/>
  <c r="BG29" i="44" s="1"/>
  <c r="BM29" i="44" s="1"/>
  <c r="BQ29" i="44" s="1"/>
  <c r="BC29" i="44"/>
  <c r="BB29" i="44"/>
  <c r="N29" i="44"/>
  <c r="Q29" i="44" s="1"/>
  <c r="W29" i="44" s="1"/>
  <c r="AA29" i="44" s="1"/>
  <c r="BY29" i="44"/>
  <c r="CB29" i="44" s="1"/>
  <c r="CH29" i="44" s="1"/>
  <c r="CL29" i="44" s="1"/>
  <c r="M29" i="44"/>
  <c r="BX29" i="44"/>
  <c r="CA29" i="44" s="1"/>
  <c r="CG29" i="44" s="1"/>
  <c r="CK29" i="44" s="1"/>
  <c r="L29" i="44"/>
  <c r="BW29" i="44"/>
  <c r="BZ29" i="44" s="1"/>
  <c r="CF29" i="44" s="1"/>
  <c r="CJ29" i="44" s="1"/>
  <c r="AI29" i="44"/>
  <c r="AL29" i="44" s="1"/>
  <c r="AR29" i="44" s="1"/>
  <c r="AV29" i="44" s="1"/>
  <c r="BX33" i="44"/>
  <c r="CA33" i="44" s="1"/>
  <c r="CG33" i="44" s="1"/>
  <c r="CK33" i="44" s="1"/>
  <c r="L33" i="44"/>
  <c r="BD33" i="44"/>
  <c r="BG33" i="44" s="1"/>
  <c r="BM33" i="44" s="1"/>
  <c r="BQ33" i="44" s="1"/>
  <c r="BY33" i="44"/>
  <c r="BW33" i="44"/>
  <c r="BZ33" i="44" s="1"/>
  <c r="CF33" i="44" s="1"/>
  <c r="CJ33" i="44" s="1"/>
  <c r="BC33" i="44"/>
  <c r="BB33" i="44"/>
  <c r="AI33" i="44"/>
  <c r="AL33" i="44" s="1"/>
  <c r="AR33" i="44" s="1"/>
  <c r="AV33" i="44" s="1"/>
  <c r="AH33" i="44"/>
  <c r="AK33" i="44" s="1"/>
  <c r="AQ33" i="44" s="1"/>
  <c r="AU33" i="44" s="1"/>
  <c r="AG33" i="44"/>
  <c r="AJ33" i="44" s="1"/>
  <c r="AP33" i="44" s="1"/>
  <c r="AT33" i="44" s="1"/>
  <c r="N33" i="44"/>
  <c r="Q33" i="44" s="1"/>
  <c r="W33" i="44" s="1"/>
  <c r="AA33" i="44" s="1"/>
  <c r="M33" i="44"/>
  <c r="P6" i="44"/>
  <c r="BD7" i="44"/>
  <c r="AI8" i="44"/>
  <c r="AL8" i="44" s="1"/>
  <c r="AR8" i="44" s="1"/>
  <c r="AV8" i="44" s="1"/>
  <c r="BW8" i="44"/>
  <c r="BZ8" i="44" s="1"/>
  <c r="CF8" i="44" s="1"/>
  <c r="CJ8" i="44" s="1"/>
  <c r="N9" i="44"/>
  <c r="Q9" i="44" s="1"/>
  <c r="W9" i="44" s="1"/>
  <c r="AA9" i="44" s="1"/>
  <c r="BB9" i="44"/>
  <c r="AG10" i="44"/>
  <c r="L11" i="44"/>
  <c r="BX11" i="44"/>
  <c r="BC12" i="44"/>
  <c r="CA12" i="44"/>
  <c r="CG12" i="44" s="1"/>
  <c r="CK12" i="44" s="1"/>
  <c r="AH13" i="44"/>
  <c r="M14" i="44"/>
  <c r="AK14" i="44"/>
  <c r="AQ14" i="44" s="1"/>
  <c r="AU14" i="44" s="1"/>
  <c r="BY14" i="44"/>
  <c r="BD15" i="44"/>
  <c r="AI16" i="44"/>
  <c r="AL16" i="44" s="1"/>
  <c r="AR16" i="44" s="1"/>
  <c r="AV16" i="44" s="1"/>
  <c r="BW16" i="44"/>
  <c r="BZ16" i="44" s="1"/>
  <c r="CF16" i="44" s="1"/>
  <c r="CJ16" i="44" s="1"/>
  <c r="N17" i="44"/>
  <c r="Q17" i="44" s="1"/>
  <c r="W17" i="44" s="1"/>
  <c r="AA17" i="44" s="1"/>
  <c r="BB17" i="44"/>
  <c r="AG18" i="44"/>
  <c r="G19" i="44"/>
  <c r="BC19" i="44"/>
  <c r="AG20" i="44"/>
  <c r="AJ20" i="44" s="1"/>
  <c r="AP20" i="44" s="1"/>
  <c r="AT20" i="44" s="1"/>
  <c r="M22" i="44"/>
  <c r="BY22" i="44"/>
  <c r="O23" i="44"/>
  <c r="U23" i="44" s="1"/>
  <c r="Y23" i="44" s="1"/>
  <c r="CA23" i="44"/>
  <c r="CG23" i="44" s="1"/>
  <c r="CK23" i="44" s="1"/>
  <c r="AG24" i="44"/>
  <c r="M26" i="44"/>
  <c r="BY26" i="44"/>
  <c r="CB26" i="44" s="1"/>
  <c r="CH26" i="44" s="1"/>
  <c r="CL26" i="44" s="1"/>
  <c r="CA27" i="44"/>
  <c r="CG27" i="44" s="1"/>
  <c r="CK27" i="44" s="1"/>
  <c r="AG28" i="44"/>
  <c r="M30" i="44"/>
  <c r="BY30" i="44"/>
  <c r="CB32" i="44"/>
  <c r="CH32" i="44" s="1"/>
  <c r="CL32" i="44" s="1"/>
  <c r="CA35" i="44"/>
  <c r="CG35" i="44" s="1"/>
  <c r="CK35" i="44" s="1"/>
  <c r="CB36" i="44"/>
  <c r="CH36" i="44" s="1"/>
  <c r="CL36" i="44" s="1"/>
  <c r="CA37" i="44"/>
  <c r="CG37" i="44" s="1"/>
  <c r="CK37" i="44" s="1"/>
  <c r="CB38" i="44"/>
  <c r="CH38" i="44" s="1"/>
  <c r="CL38" i="44" s="1"/>
  <c r="CA39" i="44"/>
  <c r="CG39" i="44" s="1"/>
  <c r="CK39" i="44" s="1"/>
  <c r="CB40" i="44"/>
  <c r="CH40" i="44" s="1"/>
  <c r="CL40" i="44" s="1"/>
  <c r="CB44" i="44"/>
  <c r="CH44" i="44" s="1"/>
  <c r="CL44" i="44" s="1"/>
  <c r="N45" i="44"/>
  <c r="Q45" i="44" s="1"/>
  <c r="W45" i="44" s="1"/>
  <c r="AA45" i="44" s="1"/>
  <c r="AG45" i="44"/>
  <c r="N46" i="44"/>
  <c r="Q46" i="44" s="1"/>
  <c r="W46" i="44" s="1"/>
  <c r="AA46" i="44" s="1"/>
  <c r="AH46" i="44"/>
  <c r="AK46" i="44" s="1"/>
  <c r="AQ46" i="44" s="1"/>
  <c r="AU46" i="44" s="1"/>
  <c r="AF47" i="44"/>
  <c r="N48" i="44"/>
  <c r="Q48" i="44" s="1"/>
  <c r="W48" i="44" s="1"/>
  <c r="AA48" i="44" s="1"/>
  <c r="BB48" i="44"/>
  <c r="BX72" i="44"/>
  <c r="L72" i="44"/>
  <c r="O72" i="44" s="1"/>
  <c r="U72" i="44" s="1"/>
  <c r="Y72" i="44" s="1"/>
  <c r="BW72" i="44"/>
  <c r="BZ72" i="44" s="1"/>
  <c r="CF72" i="44" s="1"/>
  <c r="CJ72" i="44" s="1"/>
  <c r="AI72" i="44"/>
  <c r="AL72" i="44" s="1"/>
  <c r="AR72" i="44" s="1"/>
  <c r="AV72" i="44" s="1"/>
  <c r="AH72" i="44"/>
  <c r="BD72" i="44"/>
  <c r="BG72" i="44" s="1"/>
  <c r="BM72" i="44" s="1"/>
  <c r="BQ72" i="44" s="1"/>
  <c r="BY72" i="44"/>
  <c r="N72" i="44"/>
  <c r="Q72" i="44" s="1"/>
  <c r="W72" i="44" s="1"/>
  <c r="AA72" i="44" s="1"/>
  <c r="M72" i="44"/>
  <c r="AG72" i="44"/>
  <c r="AJ72" i="44" s="1"/>
  <c r="AP72" i="44" s="1"/>
  <c r="AT72" i="44" s="1"/>
  <c r="G67" i="44"/>
  <c r="BC72" i="44"/>
  <c r="BB72" i="44"/>
  <c r="AJ336" i="44"/>
  <c r="AP336" i="44" s="1"/>
  <c r="AT336" i="44" s="1"/>
  <c r="AJ339" i="44"/>
  <c r="AP339" i="44" s="1"/>
  <c r="AT339" i="44" s="1"/>
  <c r="AJ335" i="44"/>
  <c r="AP335" i="44" s="1"/>
  <c r="AT335" i="44" s="1"/>
  <c r="AJ338" i="44"/>
  <c r="AP338" i="44" s="1"/>
  <c r="AT338" i="44" s="1"/>
  <c r="AJ331" i="44"/>
  <c r="AP331" i="44" s="1"/>
  <c r="AT331" i="44" s="1"/>
  <c r="AJ328" i="44"/>
  <c r="AP328" i="44" s="1"/>
  <c r="AT328" i="44" s="1"/>
  <c r="AJ324" i="44"/>
  <c r="AP324" i="44" s="1"/>
  <c r="AT324" i="44" s="1"/>
  <c r="AJ322" i="44"/>
  <c r="AP322" i="44" s="1"/>
  <c r="AT322" i="44" s="1"/>
  <c r="AJ296" i="44"/>
  <c r="AP296" i="44" s="1"/>
  <c r="AT296" i="44" s="1"/>
  <c r="AJ295" i="44"/>
  <c r="AP295" i="44" s="1"/>
  <c r="AT295" i="44" s="1"/>
  <c r="AJ280" i="44"/>
  <c r="AP280" i="44" s="1"/>
  <c r="AT280" i="44" s="1"/>
  <c r="AJ272" i="44"/>
  <c r="AP272" i="44" s="1"/>
  <c r="AT272" i="44" s="1"/>
  <c r="AJ258" i="44"/>
  <c r="AP258" i="44" s="1"/>
  <c r="AT258" i="44" s="1"/>
  <c r="AJ254" i="44"/>
  <c r="AP254" i="44" s="1"/>
  <c r="AT254" i="44" s="1"/>
  <c r="AJ250" i="44"/>
  <c r="AP250" i="44" s="1"/>
  <c r="AT250" i="44" s="1"/>
  <c r="AJ229" i="44"/>
  <c r="AP229" i="44" s="1"/>
  <c r="AT229" i="44" s="1"/>
  <c r="AJ225" i="44"/>
  <c r="AP225" i="44" s="1"/>
  <c r="AT225" i="44" s="1"/>
  <c r="AJ234" i="44"/>
  <c r="AP234" i="44" s="1"/>
  <c r="AT234" i="44" s="1"/>
  <c r="AJ243" i="44"/>
  <c r="AP243" i="44" s="1"/>
  <c r="AT243" i="44" s="1"/>
  <c r="AJ239" i="44"/>
  <c r="AP239" i="44" s="1"/>
  <c r="AT239" i="44" s="1"/>
  <c r="AJ235" i="44"/>
  <c r="AP235" i="44" s="1"/>
  <c r="AT235" i="44" s="1"/>
  <c r="AJ227" i="44"/>
  <c r="AP227" i="44" s="1"/>
  <c r="AT227" i="44" s="1"/>
  <c r="AJ223" i="44"/>
  <c r="AP223" i="44" s="1"/>
  <c r="AT223" i="44" s="1"/>
  <c r="AJ211" i="44"/>
  <c r="AP211" i="44" s="1"/>
  <c r="AT211" i="44" s="1"/>
  <c r="AJ220" i="44"/>
  <c r="AP220" i="44" s="1"/>
  <c r="AT220" i="44" s="1"/>
  <c r="AJ216" i="44"/>
  <c r="AP216" i="44" s="1"/>
  <c r="AT216" i="44" s="1"/>
  <c r="AJ212" i="44"/>
  <c r="AP212" i="44" s="1"/>
  <c r="AT212" i="44" s="1"/>
  <c r="AJ202" i="44"/>
  <c r="AP202" i="44" s="1"/>
  <c r="AT202" i="44" s="1"/>
  <c r="AJ180" i="44"/>
  <c r="AP180" i="44" s="1"/>
  <c r="AT180" i="44" s="1"/>
  <c r="AJ169" i="44"/>
  <c r="AP169" i="44" s="1"/>
  <c r="AT169" i="44" s="1"/>
  <c r="AJ188" i="44"/>
  <c r="AP188" i="44" s="1"/>
  <c r="AT188" i="44" s="1"/>
  <c r="AJ160" i="44"/>
  <c r="AP160" i="44" s="1"/>
  <c r="AT160" i="44" s="1"/>
  <c r="AJ150" i="44"/>
  <c r="AP150" i="44" s="1"/>
  <c r="AT150" i="44" s="1"/>
  <c r="AJ146" i="44"/>
  <c r="AP146" i="44" s="1"/>
  <c r="AT146" i="44" s="1"/>
  <c r="AJ139" i="44"/>
  <c r="AP139" i="44" s="1"/>
  <c r="AT139" i="44" s="1"/>
  <c r="AJ185" i="44"/>
  <c r="AP185" i="44" s="1"/>
  <c r="AT185" i="44" s="1"/>
  <c r="AJ123" i="44"/>
  <c r="AP123" i="44" s="1"/>
  <c r="AT123" i="44" s="1"/>
  <c r="AJ119" i="44"/>
  <c r="AP119" i="44" s="1"/>
  <c r="AT119" i="44" s="1"/>
  <c r="AJ102" i="44"/>
  <c r="AP102" i="44" s="1"/>
  <c r="AT102" i="44" s="1"/>
  <c r="AJ98" i="44"/>
  <c r="AP98" i="44" s="1"/>
  <c r="AT98" i="44" s="1"/>
  <c r="AJ94" i="44"/>
  <c r="AP94" i="44" s="1"/>
  <c r="AT94" i="44" s="1"/>
  <c r="AJ86" i="44"/>
  <c r="AP86" i="44" s="1"/>
  <c r="AT86" i="44" s="1"/>
  <c r="AJ82" i="44"/>
  <c r="AP82" i="44" s="1"/>
  <c r="AT82" i="44" s="1"/>
  <c r="AJ70" i="44"/>
  <c r="AP70" i="44" s="1"/>
  <c r="AT70" i="44" s="1"/>
  <c r="AJ69" i="44"/>
  <c r="AP69" i="44" s="1"/>
  <c r="AT69" i="44" s="1"/>
  <c r="AJ62" i="44"/>
  <c r="AP62" i="44" s="1"/>
  <c r="AT62" i="44" s="1"/>
  <c r="AJ58" i="44"/>
  <c r="AP58" i="44" s="1"/>
  <c r="AT58" i="44" s="1"/>
  <c r="AJ37" i="44"/>
  <c r="AP37" i="44" s="1"/>
  <c r="AT37" i="44" s="1"/>
  <c r="AJ79" i="44"/>
  <c r="AP79" i="44" s="1"/>
  <c r="AT79" i="44" s="1"/>
  <c r="AJ63" i="44"/>
  <c r="AP63" i="44" s="1"/>
  <c r="AT63" i="44" s="1"/>
  <c r="AJ59" i="44"/>
  <c r="AP59" i="44" s="1"/>
  <c r="AT59" i="44" s="1"/>
  <c r="AJ39" i="44"/>
  <c r="AP39" i="44" s="1"/>
  <c r="AT39" i="44" s="1"/>
  <c r="AJ35" i="44"/>
  <c r="AP35" i="44" s="1"/>
  <c r="AT35" i="44" s="1"/>
  <c r="AG7" i="44"/>
  <c r="L8" i="44"/>
  <c r="BX8" i="44"/>
  <c r="O9" i="44"/>
  <c r="U9" i="44" s="1"/>
  <c r="Y9" i="44" s="1"/>
  <c r="CA9" i="44"/>
  <c r="CG9" i="44" s="1"/>
  <c r="CK9" i="44" s="1"/>
  <c r="AH10" i="44"/>
  <c r="M11" i="44"/>
  <c r="BY11" i="44"/>
  <c r="CB12" i="44"/>
  <c r="CH12" i="44" s="1"/>
  <c r="CL12" i="44" s="1"/>
  <c r="AG15" i="44"/>
  <c r="L16" i="44"/>
  <c r="BX16" i="44"/>
  <c r="O17" i="44"/>
  <c r="U17" i="44" s="1"/>
  <c r="Y17" i="44" s="1"/>
  <c r="CA17" i="44"/>
  <c r="CG17" i="44" s="1"/>
  <c r="CK17" i="44" s="1"/>
  <c r="AH18" i="44"/>
  <c r="BD19" i="44"/>
  <c r="BG19" i="44" s="1"/>
  <c r="BM19" i="44" s="1"/>
  <c r="BQ19" i="44" s="1"/>
  <c r="AH20" i="44"/>
  <c r="AK20" i="44" s="1"/>
  <c r="AQ20" i="44" s="1"/>
  <c r="AU20" i="44" s="1"/>
  <c r="AJ21" i="44"/>
  <c r="AP21" i="44" s="1"/>
  <c r="AT21" i="44" s="1"/>
  <c r="N22" i="44"/>
  <c r="Q22" i="44" s="1"/>
  <c r="W22" i="44" s="1"/>
  <c r="AA22" i="44" s="1"/>
  <c r="BB22" i="44"/>
  <c r="CB23" i="44"/>
  <c r="CH23" i="44" s="1"/>
  <c r="CL23" i="44" s="1"/>
  <c r="AH24" i="44"/>
  <c r="AJ25" i="44"/>
  <c r="AP25" i="44" s="1"/>
  <c r="AT25" i="44" s="1"/>
  <c r="N26" i="44"/>
  <c r="Q26" i="44" s="1"/>
  <c r="W26" i="44" s="1"/>
  <c r="AA26" i="44" s="1"/>
  <c r="BB26" i="44"/>
  <c r="AH28" i="44"/>
  <c r="N30" i="44"/>
  <c r="Q30" i="44" s="1"/>
  <c r="W30" i="44" s="1"/>
  <c r="AA30" i="44" s="1"/>
  <c r="BB30" i="44"/>
  <c r="O31" i="44"/>
  <c r="U31" i="44" s="1"/>
  <c r="Y31" i="44" s="1"/>
  <c r="BV32" i="44"/>
  <c r="BV34" i="44"/>
  <c r="BV36" i="44"/>
  <c r="BV38" i="44"/>
  <c r="BV40" i="44"/>
  <c r="BV42" i="44"/>
  <c r="O46" i="44"/>
  <c r="U46" i="44" s="1"/>
  <c r="Y46" i="44" s="1"/>
  <c r="AI46" i="44"/>
  <c r="AL46" i="44" s="1"/>
  <c r="AR46" i="44" s="1"/>
  <c r="AV46" i="44" s="1"/>
  <c r="BD47" i="44"/>
  <c r="BG47" i="44" s="1"/>
  <c r="BM47" i="44" s="1"/>
  <c r="BQ47" i="44" s="1"/>
  <c r="BC47" i="44"/>
  <c r="BY47" i="44"/>
  <c r="M47" i="44"/>
  <c r="BW47" i="44"/>
  <c r="BZ47" i="44" s="1"/>
  <c r="CF47" i="44" s="1"/>
  <c r="CJ47" i="44" s="1"/>
  <c r="AI47" i="44"/>
  <c r="AL47" i="44" s="1"/>
  <c r="AR47" i="44" s="1"/>
  <c r="AV47" i="44" s="1"/>
  <c r="BV48" i="44"/>
  <c r="AK342" i="44"/>
  <c r="AQ342" i="44" s="1"/>
  <c r="AU342" i="44" s="1"/>
  <c r="AK332" i="44"/>
  <c r="AQ332" i="44" s="1"/>
  <c r="AU332" i="44" s="1"/>
  <c r="AK338" i="44"/>
  <c r="AQ338" i="44" s="1"/>
  <c r="AU338" i="44" s="1"/>
  <c r="AK333" i="44"/>
  <c r="AQ333" i="44" s="1"/>
  <c r="AU333" i="44" s="1"/>
  <c r="AK336" i="44"/>
  <c r="AQ336" i="44" s="1"/>
  <c r="AU336" i="44" s="1"/>
  <c r="AK335" i="44"/>
  <c r="AQ335" i="44" s="1"/>
  <c r="AU335" i="44" s="1"/>
  <c r="AK334" i="44"/>
  <c r="AQ334" i="44" s="1"/>
  <c r="AU334" i="44" s="1"/>
  <c r="AK323" i="44"/>
  <c r="AQ323" i="44" s="1"/>
  <c r="AU323" i="44" s="1"/>
  <c r="AK328" i="44"/>
  <c r="AQ328" i="44" s="1"/>
  <c r="AU328" i="44" s="1"/>
  <c r="AK313" i="44"/>
  <c r="AQ313" i="44" s="1"/>
  <c r="AU313" i="44" s="1"/>
  <c r="AK306" i="44"/>
  <c r="AQ306" i="44" s="1"/>
  <c r="AU306" i="44" s="1"/>
  <c r="AK298" i="44"/>
  <c r="AQ298" i="44" s="1"/>
  <c r="AU298" i="44" s="1"/>
  <c r="AK295" i="44"/>
  <c r="AQ295" i="44" s="1"/>
  <c r="AU295" i="44" s="1"/>
  <c r="AK289" i="44"/>
  <c r="AQ289" i="44" s="1"/>
  <c r="AU289" i="44" s="1"/>
  <c r="AK285" i="44"/>
  <c r="AQ285" i="44" s="1"/>
  <c r="AU285" i="44" s="1"/>
  <c r="AK281" i="44"/>
  <c r="AQ281" i="44" s="1"/>
  <c r="AU281" i="44" s="1"/>
  <c r="AK270" i="44"/>
  <c r="AQ270" i="44" s="1"/>
  <c r="AU270" i="44" s="1"/>
  <c r="AK277" i="44"/>
  <c r="AQ277" i="44" s="1"/>
  <c r="AU277" i="44" s="1"/>
  <c r="AK258" i="44"/>
  <c r="AQ258" i="44" s="1"/>
  <c r="AU258" i="44" s="1"/>
  <c r="AK254" i="44"/>
  <c r="AQ254" i="44" s="1"/>
  <c r="AU254" i="44" s="1"/>
  <c r="AK263" i="44"/>
  <c r="AQ263" i="44" s="1"/>
  <c r="AU263" i="44" s="1"/>
  <c r="AK259" i="44"/>
  <c r="AQ259" i="44" s="1"/>
  <c r="AU259" i="44" s="1"/>
  <c r="AK264" i="44"/>
  <c r="AQ264" i="44" s="1"/>
  <c r="AU264" i="44" s="1"/>
  <c r="AK260" i="44"/>
  <c r="AQ260" i="44" s="1"/>
  <c r="AU260" i="44" s="1"/>
  <c r="AK235" i="44"/>
  <c r="AQ235" i="44" s="1"/>
  <c r="AU235" i="44" s="1"/>
  <c r="AK246" i="44"/>
  <c r="AQ246" i="44" s="1"/>
  <c r="AU246" i="44" s="1"/>
  <c r="AK223" i="44"/>
  <c r="AQ223" i="44" s="1"/>
  <c r="AU223" i="44" s="1"/>
  <c r="AK207" i="44"/>
  <c r="AQ207" i="44" s="1"/>
  <c r="AU207" i="44" s="1"/>
  <c r="AK208" i="44"/>
  <c r="AQ208" i="44" s="1"/>
  <c r="AU208" i="44" s="1"/>
  <c r="AK209" i="44"/>
  <c r="AQ209" i="44" s="1"/>
  <c r="AU209" i="44" s="1"/>
  <c r="AK189" i="44"/>
  <c r="AQ189" i="44" s="1"/>
  <c r="AU189" i="44" s="1"/>
  <c r="AK191" i="44"/>
  <c r="AQ191" i="44" s="1"/>
  <c r="AU191" i="44" s="1"/>
  <c r="AK192" i="44"/>
  <c r="AQ192" i="44" s="1"/>
  <c r="AU192" i="44" s="1"/>
  <c r="AK194" i="44"/>
  <c r="AQ194" i="44" s="1"/>
  <c r="AU194" i="44" s="1"/>
  <c r="AK182" i="44"/>
  <c r="AQ182" i="44" s="1"/>
  <c r="AU182" i="44" s="1"/>
  <c r="AK184" i="44"/>
  <c r="AQ184" i="44" s="1"/>
  <c r="AU184" i="44" s="1"/>
  <c r="AK169" i="44"/>
  <c r="AQ169" i="44" s="1"/>
  <c r="AU169" i="44" s="1"/>
  <c r="AK165" i="44"/>
  <c r="AQ165" i="44" s="1"/>
  <c r="AU165" i="44" s="1"/>
  <c r="AK138" i="44"/>
  <c r="AQ138" i="44" s="1"/>
  <c r="AU138" i="44" s="1"/>
  <c r="AK148" i="44"/>
  <c r="AQ148" i="44" s="1"/>
  <c r="AU148" i="44" s="1"/>
  <c r="AK132" i="44"/>
  <c r="AQ132" i="44" s="1"/>
  <c r="AU132" i="44" s="1"/>
  <c r="AK128" i="44"/>
  <c r="AQ128" i="44" s="1"/>
  <c r="AU128" i="44" s="1"/>
  <c r="AK108" i="44"/>
  <c r="AQ108" i="44" s="1"/>
  <c r="AU108" i="44" s="1"/>
  <c r="AK144" i="44"/>
  <c r="AQ144" i="44" s="1"/>
  <c r="AU144" i="44" s="1"/>
  <c r="AK117" i="44"/>
  <c r="AQ117" i="44" s="1"/>
  <c r="AU117" i="44" s="1"/>
  <c r="AK121" i="44"/>
  <c r="AQ121" i="44" s="1"/>
  <c r="AU121" i="44" s="1"/>
  <c r="AK78" i="44"/>
  <c r="AQ78" i="44" s="1"/>
  <c r="AU78" i="44" s="1"/>
  <c r="AK125" i="44"/>
  <c r="AQ125" i="44" s="1"/>
  <c r="AU125" i="44" s="1"/>
  <c r="AK66" i="44"/>
  <c r="AQ66" i="44" s="1"/>
  <c r="AU66" i="44" s="1"/>
  <c r="AK75" i="44"/>
  <c r="AQ75" i="44" s="1"/>
  <c r="AU75" i="44" s="1"/>
  <c r="AK100" i="44"/>
  <c r="AQ100" i="44" s="1"/>
  <c r="AU100" i="44" s="1"/>
  <c r="AK92" i="44"/>
  <c r="AQ92" i="44" s="1"/>
  <c r="AU92" i="44" s="1"/>
  <c r="AK72" i="44"/>
  <c r="AQ72" i="44" s="1"/>
  <c r="AU72" i="44" s="1"/>
  <c r="AK70" i="44"/>
  <c r="AQ70" i="44" s="1"/>
  <c r="AU70" i="44" s="1"/>
  <c r="AK68" i="44"/>
  <c r="AQ68" i="44" s="1"/>
  <c r="AU68" i="44" s="1"/>
  <c r="AK54" i="44"/>
  <c r="AQ54" i="44" s="1"/>
  <c r="AU54" i="44" s="1"/>
  <c r="AK50" i="44"/>
  <c r="AQ50" i="44" s="1"/>
  <c r="AU50" i="44" s="1"/>
  <c r="AK51" i="44"/>
  <c r="AQ51" i="44" s="1"/>
  <c r="AU51" i="44" s="1"/>
  <c r="AK64" i="44"/>
  <c r="AQ64" i="44" s="1"/>
  <c r="AU64" i="44" s="1"/>
  <c r="AK60" i="44"/>
  <c r="AQ60" i="44" s="1"/>
  <c r="AU60" i="44" s="1"/>
  <c r="AK56" i="44"/>
  <c r="AQ56" i="44" s="1"/>
  <c r="AU56" i="44" s="1"/>
  <c r="AK96" i="44"/>
  <c r="AQ96" i="44" s="1"/>
  <c r="AU96" i="44" s="1"/>
  <c r="AK44" i="44"/>
  <c r="AQ44" i="44" s="1"/>
  <c r="AU44" i="44" s="1"/>
  <c r="G7" i="44"/>
  <c r="M8" i="44"/>
  <c r="AK8" i="44"/>
  <c r="AQ8" i="44" s="1"/>
  <c r="AU8" i="44" s="1"/>
  <c r="BY8" i="44"/>
  <c r="CB8" i="44" s="1"/>
  <c r="CH8" i="44" s="1"/>
  <c r="CL8" i="44" s="1"/>
  <c r="CB9" i="44"/>
  <c r="CH9" i="44" s="1"/>
  <c r="CL9" i="44" s="1"/>
  <c r="AI10" i="44"/>
  <c r="AL10" i="44" s="1"/>
  <c r="AR10" i="44" s="1"/>
  <c r="AV10" i="44" s="1"/>
  <c r="BW10" i="44"/>
  <c r="BZ10" i="44" s="1"/>
  <c r="CF10" i="44" s="1"/>
  <c r="CJ10" i="44" s="1"/>
  <c r="N11" i="44"/>
  <c r="Q11" i="44" s="1"/>
  <c r="W11" i="44" s="1"/>
  <c r="AA11" i="44" s="1"/>
  <c r="BB11" i="44"/>
  <c r="AJ13" i="44"/>
  <c r="AP13" i="44" s="1"/>
  <c r="AT13" i="44" s="1"/>
  <c r="O14" i="44"/>
  <c r="U14" i="44" s="1"/>
  <c r="Y14" i="44" s="1"/>
  <c r="CA14" i="44"/>
  <c r="CG14" i="44" s="1"/>
  <c r="CK14" i="44" s="1"/>
  <c r="AH15" i="44"/>
  <c r="M16" i="44"/>
  <c r="AK16" i="44"/>
  <c r="AQ16" i="44" s="1"/>
  <c r="AU16" i="44" s="1"/>
  <c r="BY16" i="44"/>
  <c r="CB17" i="44"/>
  <c r="CH17" i="44" s="1"/>
  <c r="CL17" i="44" s="1"/>
  <c r="AG19" i="44"/>
  <c r="AJ19" i="44" s="1"/>
  <c r="AP19" i="44" s="1"/>
  <c r="AT19" i="44" s="1"/>
  <c r="AI20" i="44"/>
  <c r="AL20" i="44" s="1"/>
  <c r="AR20" i="44" s="1"/>
  <c r="AV20" i="44" s="1"/>
  <c r="BW20" i="44"/>
  <c r="BZ20" i="44" s="1"/>
  <c r="CF20" i="44" s="1"/>
  <c r="CJ20" i="44" s="1"/>
  <c r="AK21" i="44"/>
  <c r="AQ21" i="44" s="1"/>
  <c r="AU21" i="44" s="1"/>
  <c r="O22" i="44"/>
  <c r="U22" i="44" s="1"/>
  <c r="Y22" i="44" s="1"/>
  <c r="BC22" i="44"/>
  <c r="CA22" i="44"/>
  <c r="CG22" i="44" s="1"/>
  <c r="CK22" i="44" s="1"/>
  <c r="BW24" i="44"/>
  <c r="BZ24" i="44" s="1"/>
  <c r="CF24" i="44" s="1"/>
  <c r="CJ24" i="44" s="1"/>
  <c r="AK25" i="44"/>
  <c r="AQ25" i="44" s="1"/>
  <c r="AU25" i="44" s="1"/>
  <c r="O26" i="44"/>
  <c r="U26" i="44" s="1"/>
  <c r="Y26" i="44" s="1"/>
  <c r="BC26" i="44"/>
  <c r="O30" i="44"/>
  <c r="U30" i="44" s="1"/>
  <c r="Y30" i="44" s="1"/>
  <c r="BC30" i="44"/>
  <c r="CA30" i="44"/>
  <c r="CG30" i="44" s="1"/>
  <c r="CK30" i="44" s="1"/>
  <c r="O32" i="44"/>
  <c r="U32" i="44" s="1"/>
  <c r="Y32" i="44" s="1"/>
  <c r="O33" i="44"/>
  <c r="U33" i="44" s="1"/>
  <c r="Y33" i="44" s="1"/>
  <c r="O34" i="44"/>
  <c r="U34" i="44" s="1"/>
  <c r="Y34" i="44" s="1"/>
  <c r="O35" i="44"/>
  <c r="U35" i="44" s="1"/>
  <c r="Y35" i="44" s="1"/>
  <c r="O36" i="44"/>
  <c r="U36" i="44" s="1"/>
  <c r="Y36" i="44" s="1"/>
  <c r="O37" i="44"/>
  <c r="U37" i="44" s="1"/>
  <c r="Y37" i="44" s="1"/>
  <c r="O38" i="44"/>
  <c r="U38" i="44" s="1"/>
  <c r="Y38" i="44" s="1"/>
  <c r="O39" i="44"/>
  <c r="U39" i="44" s="1"/>
  <c r="Y39" i="44" s="1"/>
  <c r="O40" i="44"/>
  <c r="U40" i="44" s="1"/>
  <c r="Y40" i="44" s="1"/>
  <c r="O42" i="44"/>
  <c r="U42" i="44" s="1"/>
  <c r="Y42" i="44" s="1"/>
  <c r="O44" i="44"/>
  <c r="U44" i="44" s="1"/>
  <c r="Y44" i="44" s="1"/>
  <c r="BW45" i="44"/>
  <c r="BZ45" i="44" s="1"/>
  <c r="CF45" i="44" s="1"/>
  <c r="CJ45" i="44" s="1"/>
  <c r="AI45" i="44"/>
  <c r="AL45" i="44" s="1"/>
  <c r="AR45" i="44" s="1"/>
  <c r="AV45" i="44" s="1"/>
  <c r="BC45" i="44"/>
  <c r="AJ45" i="44"/>
  <c r="AP45" i="44" s="1"/>
  <c r="AT45" i="44" s="1"/>
  <c r="BB45" i="44"/>
  <c r="BY46" i="44"/>
  <c r="M46" i="44"/>
  <c r="AG46" i="44"/>
  <c r="AJ46" i="44" s="1"/>
  <c r="AP46" i="44" s="1"/>
  <c r="AT46" i="44" s="1"/>
  <c r="BC46" i="44"/>
  <c r="BB47" i="44"/>
  <c r="BW48" i="44"/>
  <c r="BZ48" i="44" s="1"/>
  <c r="CF48" i="44" s="1"/>
  <c r="CJ48" i="44" s="1"/>
  <c r="AI48" i="44"/>
  <c r="AL48" i="44" s="1"/>
  <c r="AR48" i="44" s="1"/>
  <c r="AV48" i="44" s="1"/>
  <c r="AH48" i="44"/>
  <c r="AK48" i="44" s="1"/>
  <c r="AQ48" i="44" s="1"/>
  <c r="AU48" i="44" s="1"/>
  <c r="AG48" i="44"/>
  <c r="AJ48" i="44" s="1"/>
  <c r="AP48" i="44" s="1"/>
  <c r="AT48" i="44" s="1"/>
  <c r="BC48" i="44"/>
  <c r="BY48" i="44"/>
  <c r="CB48" i="44" s="1"/>
  <c r="CH48" i="44" s="1"/>
  <c r="CL48" i="44" s="1"/>
  <c r="M48" i="44"/>
  <c r="BE6" i="44"/>
  <c r="AI7" i="44"/>
  <c r="AL7" i="44" s="1"/>
  <c r="AR7" i="44" s="1"/>
  <c r="AV7" i="44" s="1"/>
  <c r="BW7" i="44"/>
  <c r="BZ7" i="44" s="1"/>
  <c r="CF7" i="44" s="1"/>
  <c r="CJ7" i="44" s="1"/>
  <c r="N8" i="44"/>
  <c r="Q8" i="44" s="1"/>
  <c r="W8" i="44" s="1"/>
  <c r="AA8" i="44" s="1"/>
  <c r="BB8" i="44"/>
  <c r="L10" i="44"/>
  <c r="O10" i="44" s="1"/>
  <c r="U10" i="44" s="1"/>
  <c r="Y10" i="44" s="1"/>
  <c r="AJ10" i="44"/>
  <c r="AP10" i="44" s="1"/>
  <c r="AT10" i="44" s="1"/>
  <c r="BX10" i="44"/>
  <c r="O11" i="44"/>
  <c r="U11" i="44" s="1"/>
  <c r="Y11" i="44" s="1"/>
  <c r="BC11" i="44"/>
  <c r="CA11" i="44"/>
  <c r="CG11" i="44" s="1"/>
  <c r="CK11" i="44" s="1"/>
  <c r="AH12" i="44"/>
  <c r="AK13" i="44"/>
  <c r="AQ13" i="44" s="1"/>
  <c r="AU13" i="44" s="1"/>
  <c r="BD14" i="44"/>
  <c r="BG14" i="44" s="1"/>
  <c r="BM14" i="44" s="1"/>
  <c r="BQ14" i="44" s="1"/>
  <c r="CB14" i="44"/>
  <c r="CH14" i="44" s="1"/>
  <c r="CL14" i="44" s="1"/>
  <c r="AI15" i="44"/>
  <c r="AL15" i="44" s="1"/>
  <c r="AR15" i="44" s="1"/>
  <c r="AV15" i="44" s="1"/>
  <c r="BW15" i="44"/>
  <c r="BZ15" i="44" s="1"/>
  <c r="CF15" i="44" s="1"/>
  <c r="CJ15" i="44" s="1"/>
  <c r="N16" i="44"/>
  <c r="Q16" i="44" s="1"/>
  <c r="W16" i="44" s="1"/>
  <c r="AA16" i="44" s="1"/>
  <c r="BB16" i="44"/>
  <c r="L18" i="44"/>
  <c r="AJ18" i="44"/>
  <c r="AP18" i="44" s="1"/>
  <c r="AT18" i="44" s="1"/>
  <c r="BX18" i="44"/>
  <c r="CA18" i="44" s="1"/>
  <c r="CG18" i="44" s="1"/>
  <c r="CK18" i="44" s="1"/>
  <c r="AH19" i="44"/>
  <c r="AK19" i="44" s="1"/>
  <c r="AQ19" i="44" s="1"/>
  <c r="AU19" i="44" s="1"/>
  <c r="L20" i="44"/>
  <c r="BX20" i="44"/>
  <c r="BD22" i="44"/>
  <c r="BG22" i="44" s="1"/>
  <c r="BM22" i="44" s="1"/>
  <c r="BQ22" i="44" s="1"/>
  <c r="CB22" i="44"/>
  <c r="CH22" i="44" s="1"/>
  <c r="CL22" i="44" s="1"/>
  <c r="L24" i="44"/>
  <c r="O24" i="44" s="1"/>
  <c r="U24" i="44" s="1"/>
  <c r="Y24" i="44" s="1"/>
  <c r="AJ24" i="44"/>
  <c r="AP24" i="44" s="1"/>
  <c r="AT24" i="44" s="1"/>
  <c r="BX24" i="44"/>
  <c r="BD26" i="44"/>
  <c r="BG26" i="44" s="1"/>
  <c r="BM26" i="44" s="1"/>
  <c r="BQ26" i="44" s="1"/>
  <c r="L28" i="44"/>
  <c r="O28" i="44" s="1"/>
  <c r="U28" i="44" s="1"/>
  <c r="Y28" i="44" s="1"/>
  <c r="AJ28" i="44"/>
  <c r="AP28" i="44" s="1"/>
  <c r="AT28" i="44" s="1"/>
  <c r="BX28" i="44"/>
  <c r="BD30" i="44"/>
  <c r="BG30" i="44" s="1"/>
  <c r="BM30" i="44" s="1"/>
  <c r="BQ30" i="44" s="1"/>
  <c r="CB30" i="44"/>
  <c r="CH30" i="44" s="1"/>
  <c r="CL30" i="44" s="1"/>
  <c r="AH32" i="44"/>
  <c r="BB32" i="44"/>
  <c r="N32" i="44"/>
  <c r="Q32" i="44" s="1"/>
  <c r="W32" i="44" s="1"/>
  <c r="AA32" i="44" s="1"/>
  <c r="AI32" i="44"/>
  <c r="AL32" i="44" s="1"/>
  <c r="AR32" i="44" s="1"/>
  <c r="AV32" i="44" s="1"/>
  <c r="BC32" i="44"/>
  <c r="BB34" i="44"/>
  <c r="N34" i="44"/>
  <c r="Q34" i="44" s="1"/>
  <c r="W34" i="44" s="1"/>
  <c r="AA34" i="44" s="1"/>
  <c r="AH34" i="44"/>
  <c r="AI34" i="44"/>
  <c r="AL34" i="44" s="1"/>
  <c r="AR34" i="44" s="1"/>
  <c r="AV34" i="44" s="1"/>
  <c r="BC34" i="44"/>
  <c r="AH36" i="44"/>
  <c r="BB36" i="44"/>
  <c r="N36" i="44"/>
  <c r="Q36" i="44" s="1"/>
  <c r="W36" i="44" s="1"/>
  <c r="AA36" i="44" s="1"/>
  <c r="AI36" i="44"/>
  <c r="AL36" i="44" s="1"/>
  <c r="AR36" i="44" s="1"/>
  <c r="AV36" i="44" s="1"/>
  <c r="BC36" i="44"/>
  <c r="BB38" i="44"/>
  <c r="N38" i="44"/>
  <c r="Q38" i="44" s="1"/>
  <c r="W38" i="44" s="1"/>
  <c r="AA38" i="44" s="1"/>
  <c r="AH38" i="44"/>
  <c r="AK38" i="44" s="1"/>
  <c r="AQ38" i="44" s="1"/>
  <c r="AU38" i="44" s="1"/>
  <c r="AI38" i="44"/>
  <c r="AL38" i="44" s="1"/>
  <c r="AR38" i="44" s="1"/>
  <c r="AV38" i="44" s="1"/>
  <c r="BC38" i="44"/>
  <c r="AH40" i="44"/>
  <c r="BB40" i="44"/>
  <c r="N40" i="44"/>
  <c r="Q40" i="44" s="1"/>
  <c r="W40" i="44" s="1"/>
  <c r="AA40" i="44" s="1"/>
  <c r="AI40" i="44"/>
  <c r="AL40" i="44" s="1"/>
  <c r="AR40" i="44" s="1"/>
  <c r="AV40" i="44" s="1"/>
  <c r="BC40" i="44"/>
  <c r="BB42" i="44"/>
  <c r="N42" i="44"/>
  <c r="Q42" i="44" s="1"/>
  <c r="W42" i="44" s="1"/>
  <c r="AA42" i="44" s="1"/>
  <c r="AH42" i="44"/>
  <c r="AK42" i="44" s="1"/>
  <c r="AQ42" i="44" s="1"/>
  <c r="AU42" i="44" s="1"/>
  <c r="AI42" i="44"/>
  <c r="AL42" i="44" s="1"/>
  <c r="AR42" i="44" s="1"/>
  <c r="AV42" i="44" s="1"/>
  <c r="BC42" i="44"/>
  <c r="AJ43" i="44"/>
  <c r="AP43" i="44" s="1"/>
  <c r="AT43" i="44" s="1"/>
  <c r="AJ44" i="44"/>
  <c r="AP44" i="44" s="1"/>
  <c r="AT44" i="44" s="1"/>
  <c r="K45" i="44"/>
  <c r="AK45" i="44"/>
  <c r="AQ45" i="44" s="1"/>
  <c r="AU45" i="44" s="1"/>
  <c r="BD45" i="44"/>
  <c r="BG45" i="44" s="1"/>
  <c r="BM45" i="44" s="1"/>
  <c r="BQ45" i="44" s="1"/>
  <c r="BX45" i="44"/>
  <c r="BD46" i="44"/>
  <c r="BG46" i="44" s="1"/>
  <c r="BM46" i="44" s="1"/>
  <c r="BQ46" i="44" s="1"/>
  <c r="BW46" i="44"/>
  <c r="BZ46" i="44" s="1"/>
  <c r="CF46" i="44" s="1"/>
  <c r="CJ46" i="44" s="1"/>
  <c r="AG47" i="44"/>
  <c r="AJ47" i="44" s="1"/>
  <c r="AP47" i="44" s="1"/>
  <c r="AT47" i="44" s="1"/>
  <c r="L50" i="44"/>
  <c r="K50" i="44"/>
  <c r="BF6" i="44"/>
  <c r="L7" i="44"/>
  <c r="AJ7" i="44"/>
  <c r="AP7" i="44" s="1"/>
  <c r="AT7" i="44" s="1"/>
  <c r="BX7" i="44"/>
  <c r="CA7" i="44" s="1"/>
  <c r="CG7" i="44" s="1"/>
  <c r="CK7" i="44" s="1"/>
  <c r="O8" i="44"/>
  <c r="U8" i="44" s="1"/>
  <c r="Y8" i="44" s="1"/>
  <c r="BC8" i="44"/>
  <c r="CA8" i="44"/>
  <c r="CG8" i="44" s="1"/>
  <c r="CK8" i="44" s="1"/>
  <c r="M10" i="44"/>
  <c r="AK10" i="44"/>
  <c r="AQ10" i="44" s="1"/>
  <c r="AU10" i="44" s="1"/>
  <c r="BY10" i="44"/>
  <c r="BD11" i="44"/>
  <c r="BG11" i="44" s="1"/>
  <c r="BM11" i="44" s="1"/>
  <c r="BQ11" i="44" s="1"/>
  <c r="CB11" i="44"/>
  <c r="CH11" i="44" s="1"/>
  <c r="CL11" i="44" s="1"/>
  <c r="AI12" i="44"/>
  <c r="AL12" i="44" s="1"/>
  <c r="AR12" i="44" s="1"/>
  <c r="AV12" i="44" s="1"/>
  <c r="BW12" i="44"/>
  <c r="BZ12" i="44" s="1"/>
  <c r="CF12" i="44" s="1"/>
  <c r="CJ12" i="44" s="1"/>
  <c r="N13" i="44"/>
  <c r="Q13" i="44" s="1"/>
  <c r="W13" i="44" s="1"/>
  <c r="AA13" i="44" s="1"/>
  <c r="AG14" i="44"/>
  <c r="AJ14" i="44" s="1"/>
  <c r="AP14" i="44" s="1"/>
  <c r="AT14" i="44" s="1"/>
  <c r="L15" i="44"/>
  <c r="AJ15" i="44"/>
  <c r="AP15" i="44" s="1"/>
  <c r="AT15" i="44" s="1"/>
  <c r="BX15" i="44"/>
  <c r="CA15" i="44" s="1"/>
  <c r="CG15" i="44" s="1"/>
  <c r="CK15" i="44" s="1"/>
  <c r="O16" i="44"/>
  <c r="U16" i="44" s="1"/>
  <c r="Y16" i="44" s="1"/>
  <c r="BC16" i="44"/>
  <c r="CA16" i="44"/>
  <c r="CG16" i="44" s="1"/>
  <c r="CK16" i="44" s="1"/>
  <c r="M18" i="44"/>
  <c r="AK18" i="44"/>
  <c r="AQ18" i="44" s="1"/>
  <c r="AU18" i="44" s="1"/>
  <c r="BY18" i="44"/>
  <c r="AI19" i="44"/>
  <c r="AL19" i="44" s="1"/>
  <c r="AR19" i="44" s="1"/>
  <c r="AV19" i="44" s="1"/>
  <c r="BW19" i="44"/>
  <c r="BZ19" i="44" s="1"/>
  <c r="CF19" i="44" s="1"/>
  <c r="CJ19" i="44" s="1"/>
  <c r="M20" i="44"/>
  <c r="BY20" i="44"/>
  <c r="CB20" i="44" s="1"/>
  <c r="CH20" i="44" s="1"/>
  <c r="CL20" i="44" s="1"/>
  <c r="O21" i="44"/>
  <c r="U21" i="44" s="1"/>
  <c r="Y21" i="44" s="1"/>
  <c r="CA21" i="44"/>
  <c r="CG21" i="44" s="1"/>
  <c r="CK21" i="44" s="1"/>
  <c r="AG22" i="44"/>
  <c r="M24" i="44"/>
  <c r="AK24" i="44"/>
  <c r="AQ24" i="44" s="1"/>
  <c r="AU24" i="44" s="1"/>
  <c r="BY24" i="44"/>
  <c r="O25" i="44"/>
  <c r="U25" i="44" s="1"/>
  <c r="Y25" i="44" s="1"/>
  <c r="CA25" i="44"/>
  <c r="CG25" i="44" s="1"/>
  <c r="CK25" i="44" s="1"/>
  <c r="AG26" i="44"/>
  <c r="AJ26" i="44" s="1"/>
  <c r="AP26" i="44" s="1"/>
  <c r="AT26" i="44" s="1"/>
  <c r="M28" i="44"/>
  <c r="AK28" i="44"/>
  <c r="AQ28" i="44" s="1"/>
  <c r="AU28" i="44" s="1"/>
  <c r="BY28" i="44"/>
  <c r="O29" i="44"/>
  <c r="U29" i="44" s="1"/>
  <c r="Y29" i="44" s="1"/>
  <c r="AG30" i="44"/>
  <c r="AJ32" i="44"/>
  <c r="AP32" i="44" s="1"/>
  <c r="AT32" i="44" s="1"/>
  <c r="BD32" i="44"/>
  <c r="BG32" i="44" s="1"/>
  <c r="BM32" i="44" s="1"/>
  <c r="BQ32" i="44" s="1"/>
  <c r="BW32" i="44"/>
  <c r="BZ32" i="44" s="1"/>
  <c r="CF32" i="44" s="1"/>
  <c r="CJ32" i="44" s="1"/>
  <c r="BD34" i="44"/>
  <c r="BG34" i="44" s="1"/>
  <c r="BM34" i="44" s="1"/>
  <c r="BQ34" i="44" s="1"/>
  <c r="BW34" i="44"/>
  <c r="BZ34" i="44" s="1"/>
  <c r="CF34" i="44" s="1"/>
  <c r="CJ34" i="44" s="1"/>
  <c r="AK35" i="44"/>
  <c r="AQ35" i="44" s="1"/>
  <c r="AU35" i="44" s="1"/>
  <c r="AJ36" i="44"/>
  <c r="AP36" i="44" s="1"/>
  <c r="AT36" i="44" s="1"/>
  <c r="BD36" i="44"/>
  <c r="BG36" i="44" s="1"/>
  <c r="BM36" i="44" s="1"/>
  <c r="BQ36" i="44" s="1"/>
  <c r="BW36" i="44"/>
  <c r="BZ36" i="44" s="1"/>
  <c r="CF36" i="44" s="1"/>
  <c r="CJ36" i="44" s="1"/>
  <c r="AK37" i="44"/>
  <c r="AQ37" i="44" s="1"/>
  <c r="AU37" i="44" s="1"/>
  <c r="AJ38" i="44"/>
  <c r="AP38" i="44" s="1"/>
  <c r="AT38" i="44" s="1"/>
  <c r="BD38" i="44"/>
  <c r="BG38" i="44" s="1"/>
  <c r="BM38" i="44" s="1"/>
  <c r="BQ38" i="44" s="1"/>
  <c r="BW38" i="44"/>
  <c r="BZ38" i="44" s="1"/>
  <c r="CF38" i="44" s="1"/>
  <c r="CJ38" i="44" s="1"/>
  <c r="AK39" i="44"/>
  <c r="AQ39" i="44" s="1"/>
  <c r="AU39" i="44" s="1"/>
  <c r="AJ40" i="44"/>
  <c r="AP40" i="44" s="1"/>
  <c r="AT40" i="44" s="1"/>
  <c r="BD40" i="44"/>
  <c r="BG40" i="44" s="1"/>
  <c r="BM40" i="44" s="1"/>
  <c r="BQ40" i="44" s="1"/>
  <c r="BW40" i="44"/>
  <c r="BZ40" i="44" s="1"/>
  <c r="CF40" i="44" s="1"/>
  <c r="CJ40" i="44" s="1"/>
  <c r="AK41" i="44"/>
  <c r="AQ41" i="44" s="1"/>
  <c r="AU41" i="44" s="1"/>
  <c r="AJ42" i="44"/>
  <c r="AP42" i="44" s="1"/>
  <c r="AT42" i="44" s="1"/>
  <c r="BD42" i="44"/>
  <c r="BG42" i="44" s="1"/>
  <c r="BM42" i="44" s="1"/>
  <c r="BQ42" i="44" s="1"/>
  <c r="BW42" i="44"/>
  <c r="BZ42" i="44" s="1"/>
  <c r="CF42" i="44" s="1"/>
  <c r="CJ42" i="44" s="1"/>
  <c r="K43" i="44"/>
  <c r="BY45" i="44"/>
  <c r="CB45" i="44" s="1"/>
  <c r="CH45" i="44" s="1"/>
  <c r="CL45" i="44" s="1"/>
  <c r="BX46" i="44"/>
  <c r="CA46" i="44" s="1"/>
  <c r="CG46" i="44" s="1"/>
  <c r="CK46" i="44" s="1"/>
  <c r="AH47" i="44"/>
  <c r="AK47" i="44" s="1"/>
  <c r="AQ47" i="44" s="1"/>
  <c r="AU47" i="44" s="1"/>
  <c r="BX48" i="44"/>
  <c r="CA48" i="44" s="1"/>
  <c r="CG48" i="44" s="1"/>
  <c r="CK48" i="44" s="1"/>
  <c r="AG51" i="44"/>
  <c r="AJ51" i="44" s="1"/>
  <c r="AP51" i="44" s="1"/>
  <c r="AT51" i="44" s="1"/>
  <c r="BD51" i="44"/>
  <c r="BG51" i="44" s="1"/>
  <c r="BM51" i="44" s="1"/>
  <c r="BQ51" i="44" s="1"/>
  <c r="BC51" i="44"/>
  <c r="BB51" i="44"/>
  <c r="N51" i="44"/>
  <c r="Q51" i="44" s="1"/>
  <c r="W51" i="44" s="1"/>
  <c r="AA51" i="44" s="1"/>
  <c r="BY51" i="44"/>
  <c r="CB51" i="44" s="1"/>
  <c r="CH51" i="44" s="1"/>
  <c r="CL51" i="44" s="1"/>
  <c r="M51" i="44"/>
  <c r="BW51" i="44"/>
  <c r="BZ51" i="44" s="1"/>
  <c r="CF51" i="44" s="1"/>
  <c r="CJ51" i="44" s="1"/>
  <c r="AI51" i="44"/>
  <c r="AL51" i="44" s="1"/>
  <c r="AR51" i="44" s="1"/>
  <c r="AV51" i="44" s="1"/>
  <c r="BB53" i="44"/>
  <c r="N53" i="44"/>
  <c r="Q53" i="44" s="1"/>
  <c r="W53" i="44" s="1"/>
  <c r="AA53" i="44" s="1"/>
  <c r="BY53" i="44"/>
  <c r="CB53" i="44" s="1"/>
  <c r="CH53" i="44" s="1"/>
  <c r="CL53" i="44" s="1"/>
  <c r="M53" i="44"/>
  <c r="BX53" i="44"/>
  <c r="CA53" i="44" s="1"/>
  <c r="CG53" i="44" s="1"/>
  <c r="CK53" i="44" s="1"/>
  <c r="L53" i="44"/>
  <c r="BW53" i="44"/>
  <c r="BZ53" i="44" s="1"/>
  <c r="CF53" i="44" s="1"/>
  <c r="CJ53" i="44" s="1"/>
  <c r="AI53" i="44"/>
  <c r="AL53" i="44" s="1"/>
  <c r="AR53" i="44" s="1"/>
  <c r="AV53" i="44" s="1"/>
  <c r="AH53" i="44"/>
  <c r="AK53" i="44" s="1"/>
  <c r="AQ53" i="44" s="1"/>
  <c r="AU53" i="44" s="1"/>
  <c r="AG53" i="44"/>
  <c r="AJ53" i="44" s="1"/>
  <c r="AP53" i="44" s="1"/>
  <c r="AT53" i="44" s="1"/>
  <c r="BC53" i="44"/>
  <c r="M7" i="44"/>
  <c r="AK7" i="44"/>
  <c r="AQ7" i="44" s="1"/>
  <c r="AU7" i="44" s="1"/>
  <c r="BY7" i="44"/>
  <c r="CB7" i="44" s="1"/>
  <c r="CH7" i="44" s="1"/>
  <c r="CL7" i="44" s="1"/>
  <c r="BD8" i="44"/>
  <c r="BG8" i="44" s="1"/>
  <c r="BM8" i="44" s="1"/>
  <c r="BQ8" i="44" s="1"/>
  <c r="N10" i="44"/>
  <c r="Q10" i="44" s="1"/>
  <c r="W10" i="44" s="1"/>
  <c r="AA10" i="44" s="1"/>
  <c r="AG11" i="44"/>
  <c r="AJ11" i="44" s="1"/>
  <c r="AP11" i="44" s="1"/>
  <c r="AT11" i="44" s="1"/>
  <c r="L12" i="44"/>
  <c r="O12" i="44" s="1"/>
  <c r="U12" i="44" s="1"/>
  <c r="Y12" i="44" s="1"/>
  <c r="AJ12" i="44"/>
  <c r="AP12" i="44" s="1"/>
  <c r="AT12" i="44" s="1"/>
  <c r="O13" i="44"/>
  <c r="U13" i="44" s="1"/>
  <c r="Y13" i="44" s="1"/>
  <c r="M15" i="44"/>
  <c r="AK15" i="44"/>
  <c r="AQ15" i="44" s="1"/>
  <c r="AU15" i="44" s="1"/>
  <c r="BY15" i="44"/>
  <c r="CB15" i="44" s="1"/>
  <c r="CH15" i="44" s="1"/>
  <c r="CL15" i="44" s="1"/>
  <c r="BD16" i="44"/>
  <c r="BG16" i="44" s="1"/>
  <c r="BM16" i="44" s="1"/>
  <c r="BQ16" i="44" s="1"/>
  <c r="CB16" i="44"/>
  <c r="CH16" i="44" s="1"/>
  <c r="CL16" i="44" s="1"/>
  <c r="N18" i="44"/>
  <c r="Q18" i="44" s="1"/>
  <c r="W18" i="44" s="1"/>
  <c r="AA18" i="44" s="1"/>
  <c r="L19" i="44"/>
  <c r="O19" i="44" s="1"/>
  <c r="U19" i="44" s="1"/>
  <c r="Y19" i="44" s="1"/>
  <c r="BX19" i="44"/>
  <c r="CA19" i="44" s="1"/>
  <c r="CG19" i="44" s="1"/>
  <c r="CK19" i="44" s="1"/>
  <c r="N20" i="44"/>
  <c r="Q20" i="44" s="1"/>
  <c r="W20" i="44" s="1"/>
  <c r="AA20" i="44" s="1"/>
  <c r="BB20" i="44"/>
  <c r="CB21" i="44"/>
  <c r="CH21" i="44" s="1"/>
  <c r="CL21" i="44" s="1"/>
  <c r="AH22" i="44"/>
  <c r="AK22" i="44" s="1"/>
  <c r="AQ22" i="44" s="1"/>
  <c r="AU22" i="44" s="1"/>
  <c r="AJ23" i="44"/>
  <c r="AP23" i="44" s="1"/>
  <c r="AT23" i="44" s="1"/>
  <c r="N24" i="44"/>
  <c r="Q24" i="44" s="1"/>
  <c r="W24" i="44" s="1"/>
  <c r="AA24" i="44" s="1"/>
  <c r="BB24" i="44"/>
  <c r="CB25" i="44"/>
  <c r="CH25" i="44" s="1"/>
  <c r="CL25" i="44" s="1"/>
  <c r="AH26" i="44"/>
  <c r="AK26" i="44" s="1"/>
  <c r="AQ26" i="44" s="1"/>
  <c r="AU26" i="44" s="1"/>
  <c r="AJ27" i="44"/>
  <c r="AP27" i="44" s="1"/>
  <c r="AT27" i="44" s="1"/>
  <c r="N28" i="44"/>
  <c r="Q28" i="44" s="1"/>
  <c r="W28" i="44" s="1"/>
  <c r="AA28" i="44" s="1"/>
  <c r="BB28" i="44"/>
  <c r="AH30" i="44"/>
  <c r="AK30" i="44" s="1"/>
  <c r="AQ30" i="44" s="1"/>
  <c r="AU30" i="44" s="1"/>
  <c r="AK32" i="44"/>
  <c r="AQ32" i="44" s="1"/>
  <c r="AU32" i="44" s="1"/>
  <c r="BX32" i="44"/>
  <c r="CA32" i="44" s="1"/>
  <c r="CG32" i="44" s="1"/>
  <c r="CK32" i="44" s="1"/>
  <c r="AK34" i="44"/>
  <c r="AQ34" i="44" s="1"/>
  <c r="AU34" i="44" s="1"/>
  <c r="BX34" i="44"/>
  <c r="CA34" i="44" s="1"/>
  <c r="CG34" i="44" s="1"/>
  <c r="CK34" i="44" s="1"/>
  <c r="AK36" i="44"/>
  <c r="AQ36" i="44" s="1"/>
  <c r="AU36" i="44" s="1"/>
  <c r="BX36" i="44"/>
  <c r="CA36" i="44" s="1"/>
  <c r="CG36" i="44" s="1"/>
  <c r="CK36" i="44" s="1"/>
  <c r="BX38" i="44"/>
  <c r="CA38" i="44" s="1"/>
  <c r="CG38" i="44" s="1"/>
  <c r="CK38" i="44" s="1"/>
  <c r="AK40" i="44"/>
  <c r="AQ40" i="44" s="1"/>
  <c r="AU40" i="44" s="1"/>
  <c r="BX40" i="44"/>
  <c r="BX42" i="44"/>
  <c r="L47" i="44"/>
  <c r="BA48" i="44"/>
  <c r="BY49" i="44"/>
  <c r="CB49" i="44" s="1"/>
  <c r="CH49" i="44" s="1"/>
  <c r="CL49" i="44" s="1"/>
  <c r="M49" i="44"/>
  <c r="BX49" i="44"/>
  <c r="CA49" i="44" s="1"/>
  <c r="CG49" i="44" s="1"/>
  <c r="CK49" i="44" s="1"/>
  <c r="L49" i="44"/>
  <c r="BW49" i="44"/>
  <c r="BZ49" i="44" s="1"/>
  <c r="CF49" i="44" s="1"/>
  <c r="CJ49" i="44" s="1"/>
  <c r="AI49" i="44"/>
  <c r="AL49" i="44" s="1"/>
  <c r="AR49" i="44" s="1"/>
  <c r="AV49" i="44" s="1"/>
  <c r="AH49" i="44"/>
  <c r="AK49" i="44" s="1"/>
  <c r="AQ49" i="44" s="1"/>
  <c r="AU49" i="44" s="1"/>
  <c r="AG49" i="44"/>
  <c r="AJ49" i="44" s="1"/>
  <c r="AP49" i="44" s="1"/>
  <c r="AT49" i="44" s="1"/>
  <c r="BC49" i="44"/>
  <c r="K51" i="44"/>
  <c r="CA340" i="44"/>
  <c r="CG340" i="44" s="1"/>
  <c r="CK340" i="44" s="1"/>
  <c r="CA335" i="44"/>
  <c r="CG335" i="44" s="1"/>
  <c r="CK335" i="44" s="1"/>
  <c r="CA338" i="44"/>
  <c r="CG338" i="44" s="1"/>
  <c r="CK338" i="44" s="1"/>
  <c r="CA336" i="44"/>
  <c r="CG336" i="44" s="1"/>
  <c r="CK336" i="44" s="1"/>
  <c r="CA339" i="44"/>
  <c r="CG339" i="44" s="1"/>
  <c r="CK339" i="44" s="1"/>
  <c r="CA331" i="44"/>
  <c r="CG331" i="44" s="1"/>
  <c r="CK331" i="44" s="1"/>
  <c r="CA324" i="44"/>
  <c r="CG324" i="44" s="1"/>
  <c r="CK324" i="44" s="1"/>
  <c r="CA320" i="44"/>
  <c r="CG320" i="44" s="1"/>
  <c r="CK320" i="44" s="1"/>
  <c r="CA284" i="44"/>
  <c r="CG284" i="44" s="1"/>
  <c r="CK284" i="44" s="1"/>
  <c r="CA289" i="44"/>
  <c r="CG289" i="44" s="1"/>
  <c r="CK289" i="44" s="1"/>
  <c r="CA258" i="44"/>
  <c r="CG258" i="44" s="1"/>
  <c r="CK258" i="44" s="1"/>
  <c r="CA250" i="44"/>
  <c r="CG250" i="44" s="1"/>
  <c r="CK250" i="44" s="1"/>
  <c r="CA246" i="44"/>
  <c r="CG246" i="44" s="1"/>
  <c r="CK246" i="44" s="1"/>
  <c r="CA264" i="44"/>
  <c r="CG264" i="44" s="1"/>
  <c r="CK264" i="44" s="1"/>
  <c r="CA260" i="44"/>
  <c r="CG260" i="44" s="1"/>
  <c r="CK260" i="44" s="1"/>
  <c r="CA266" i="44"/>
  <c r="CG266" i="44" s="1"/>
  <c r="CK266" i="44" s="1"/>
  <c r="CA208" i="44"/>
  <c r="CG208" i="44" s="1"/>
  <c r="CK208" i="44" s="1"/>
  <c r="CA204" i="44"/>
  <c r="CG204" i="44" s="1"/>
  <c r="CK204" i="44" s="1"/>
  <c r="CA210" i="44"/>
  <c r="CG210" i="44" s="1"/>
  <c r="CK210" i="44" s="1"/>
  <c r="CA202" i="44"/>
  <c r="CG202" i="44" s="1"/>
  <c r="CK202" i="44" s="1"/>
  <c r="CA190" i="44"/>
  <c r="CG190" i="44" s="1"/>
  <c r="CK190" i="44" s="1"/>
  <c r="CA192" i="44"/>
  <c r="CG192" i="44" s="1"/>
  <c r="CK192" i="44" s="1"/>
  <c r="CA188" i="44"/>
  <c r="CG188" i="44" s="1"/>
  <c r="CK188" i="44" s="1"/>
  <c r="CA193" i="44"/>
  <c r="CG193" i="44" s="1"/>
  <c r="CK193" i="44" s="1"/>
  <c r="CA189" i="44"/>
  <c r="CG189" i="44" s="1"/>
  <c r="CK189" i="44" s="1"/>
  <c r="CA187" i="44"/>
  <c r="CG187" i="44" s="1"/>
  <c r="CK187" i="44" s="1"/>
  <c r="CA166" i="44"/>
  <c r="CG166" i="44" s="1"/>
  <c r="CK166" i="44" s="1"/>
  <c r="CA162" i="44"/>
  <c r="CG162" i="44" s="1"/>
  <c r="CK162" i="44" s="1"/>
  <c r="CA138" i="44"/>
  <c r="CG138" i="44" s="1"/>
  <c r="CK138" i="44" s="1"/>
  <c r="CA160" i="44"/>
  <c r="CG160" i="44" s="1"/>
  <c r="CK160" i="44" s="1"/>
  <c r="CA158" i="44"/>
  <c r="CG158" i="44" s="1"/>
  <c r="CK158" i="44" s="1"/>
  <c r="CA133" i="44"/>
  <c r="CG133" i="44" s="1"/>
  <c r="CK133" i="44" s="1"/>
  <c r="CA156" i="44"/>
  <c r="CG156" i="44" s="1"/>
  <c r="CK156" i="44" s="1"/>
  <c r="CA79" i="44"/>
  <c r="CG79" i="44" s="1"/>
  <c r="CK79" i="44" s="1"/>
  <c r="CA100" i="44"/>
  <c r="CG100" i="44" s="1"/>
  <c r="CK100" i="44" s="1"/>
  <c r="CA96" i="44"/>
  <c r="CG96" i="44" s="1"/>
  <c r="CK96" i="44" s="1"/>
  <c r="CA92" i="44"/>
  <c r="CG92" i="44" s="1"/>
  <c r="CK92" i="44" s="1"/>
  <c r="CA75" i="44"/>
  <c r="CG75" i="44" s="1"/>
  <c r="CK75" i="44" s="1"/>
  <c r="CA63" i="44"/>
  <c r="CG63" i="44" s="1"/>
  <c r="CK63" i="44" s="1"/>
  <c r="CA51" i="44"/>
  <c r="CG51" i="44" s="1"/>
  <c r="CK51" i="44" s="1"/>
  <c r="CA47" i="44"/>
  <c r="CG47" i="44" s="1"/>
  <c r="CK47" i="44" s="1"/>
  <c r="CA43" i="44"/>
  <c r="CG43" i="44" s="1"/>
  <c r="CK43" i="44" s="1"/>
  <c r="CA72" i="44"/>
  <c r="CG72" i="44" s="1"/>
  <c r="CK72" i="44" s="1"/>
  <c r="CA45" i="44"/>
  <c r="CG45" i="44" s="1"/>
  <c r="CK45" i="44" s="1"/>
  <c r="AG8" i="44"/>
  <c r="AJ8" i="44" s="1"/>
  <c r="AP8" i="44" s="1"/>
  <c r="AT8" i="44" s="1"/>
  <c r="AJ9" i="44"/>
  <c r="AP9" i="44" s="1"/>
  <c r="AT9" i="44" s="1"/>
  <c r="CA10" i="44"/>
  <c r="CG10" i="44" s="1"/>
  <c r="CK10" i="44" s="1"/>
  <c r="AK12" i="44"/>
  <c r="AQ12" i="44" s="1"/>
  <c r="AU12" i="44" s="1"/>
  <c r="CB13" i="44"/>
  <c r="CH13" i="44" s="1"/>
  <c r="CL13" i="44" s="1"/>
  <c r="N15" i="44"/>
  <c r="Q15" i="44" s="1"/>
  <c r="W15" i="44" s="1"/>
  <c r="AA15" i="44" s="1"/>
  <c r="AG16" i="44"/>
  <c r="AJ16" i="44" s="1"/>
  <c r="AP16" i="44" s="1"/>
  <c r="AT16" i="44" s="1"/>
  <c r="AJ17" i="44"/>
  <c r="AP17" i="44" s="1"/>
  <c r="AT17" i="44" s="1"/>
  <c r="O18" i="44"/>
  <c r="U18" i="44" s="1"/>
  <c r="Y18" i="44" s="1"/>
  <c r="M19" i="44"/>
  <c r="BY19" i="44"/>
  <c r="CB19" i="44" s="1"/>
  <c r="CH19" i="44" s="1"/>
  <c r="CL19" i="44" s="1"/>
  <c r="O20" i="44"/>
  <c r="U20" i="44" s="1"/>
  <c r="Y20" i="44" s="1"/>
  <c r="CA20" i="44"/>
  <c r="CG20" i="44" s="1"/>
  <c r="CK20" i="44" s="1"/>
  <c r="AI22" i="44"/>
  <c r="AL22" i="44" s="1"/>
  <c r="AR22" i="44" s="1"/>
  <c r="AV22" i="44" s="1"/>
  <c r="AK23" i="44"/>
  <c r="AQ23" i="44" s="1"/>
  <c r="AU23" i="44" s="1"/>
  <c r="CA24" i="44"/>
  <c r="CG24" i="44" s="1"/>
  <c r="CK24" i="44" s="1"/>
  <c r="AI26" i="44"/>
  <c r="AL26" i="44" s="1"/>
  <c r="AR26" i="44" s="1"/>
  <c r="AV26" i="44" s="1"/>
  <c r="AK27" i="44"/>
  <c r="AQ27" i="44" s="1"/>
  <c r="AU27" i="44" s="1"/>
  <c r="CA28" i="44"/>
  <c r="CG28" i="44" s="1"/>
  <c r="CK28" i="44" s="1"/>
  <c r="AI30" i="44"/>
  <c r="AL30" i="44" s="1"/>
  <c r="AR30" i="44" s="1"/>
  <c r="AV30" i="44" s="1"/>
  <c r="AJ31" i="44"/>
  <c r="AP31" i="44" s="1"/>
  <c r="AT31" i="44" s="1"/>
  <c r="AF33" i="44"/>
  <c r="AF35" i="44"/>
  <c r="AF37" i="44"/>
  <c r="AF39" i="44"/>
  <c r="AF41" i="44"/>
  <c r="L45" i="44"/>
  <c r="O45" i="44" s="1"/>
  <c r="U45" i="44" s="1"/>
  <c r="Y45" i="44" s="1"/>
  <c r="BA46" i="44"/>
  <c r="BB49" i="44"/>
  <c r="BX52" i="44"/>
  <c r="CA52" i="44" s="1"/>
  <c r="CG52" i="44" s="1"/>
  <c r="CK52" i="44" s="1"/>
  <c r="BW52" i="44"/>
  <c r="BZ52" i="44" s="1"/>
  <c r="CF52" i="44" s="1"/>
  <c r="CJ52" i="44" s="1"/>
  <c r="AI52" i="44"/>
  <c r="AL52" i="44" s="1"/>
  <c r="AR52" i="44" s="1"/>
  <c r="AV52" i="44" s="1"/>
  <c r="AH52" i="44"/>
  <c r="AK52" i="44" s="1"/>
  <c r="AQ52" i="44" s="1"/>
  <c r="AU52" i="44" s="1"/>
  <c r="AG52" i="44"/>
  <c r="AJ52" i="44" s="1"/>
  <c r="AP52" i="44" s="1"/>
  <c r="AT52" i="44" s="1"/>
  <c r="BD52" i="44"/>
  <c r="BG52" i="44" s="1"/>
  <c r="BM52" i="44" s="1"/>
  <c r="BQ52" i="44" s="1"/>
  <c r="BC52" i="44"/>
  <c r="BY52" i="44"/>
  <c r="CB52" i="44" s="1"/>
  <c r="CH52" i="44" s="1"/>
  <c r="CL52" i="44" s="1"/>
  <c r="M52" i="44"/>
  <c r="AG55" i="44"/>
  <c r="AJ55" i="44" s="1"/>
  <c r="AP55" i="44" s="1"/>
  <c r="AT55" i="44" s="1"/>
  <c r="BD55" i="44"/>
  <c r="BG55" i="44" s="1"/>
  <c r="BM55" i="44" s="1"/>
  <c r="BQ55" i="44" s="1"/>
  <c r="BC55" i="44"/>
  <c r="G55" i="44"/>
  <c r="BB55" i="44"/>
  <c r="N55" i="44"/>
  <c r="Q55" i="44" s="1"/>
  <c r="W55" i="44" s="1"/>
  <c r="AA55" i="44" s="1"/>
  <c r="BY55" i="44"/>
  <c r="CB55" i="44" s="1"/>
  <c r="CH55" i="44" s="1"/>
  <c r="CL55" i="44" s="1"/>
  <c r="M55" i="44"/>
  <c r="BX55" i="44"/>
  <c r="CA55" i="44" s="1"/>
  <c r="CG55" i="44" s="1"/>
  <c r="CK55" i="44" s="1"/>
  <c r="L55" i="44"/>
  <c r="O55" i="44" s="1"/>
  <c r="U55" i="44" s="1"/>
  <c r="Y55" i="44" s="1"/>
  <c r="BW55" i="44"/>
  <c r="BZ55" i="44" s="1"/>
  <c r="CF55" i="44" s="1"/>
  <c r="CJ55" i="44" s="1"/>
  <c r="AI55" i="44"/>
  <c r="AL55" i="44" s="1"/>
  <c r="AR55" i="44" s="1"/>
  <c r="AV55" i="44" s="1"/>
  <c r="AH55" i="44"/>
  <c r="AK55" i="44" s="1"/>
  <c r="AQ55" i="44" s="1"/>
  <c r="AU55" i="44" s="1"/>
  <c r="O340" i="44"/>
  <c r="U340" i="44" s="1"/>
  <c r="Y340" i="44" s="1"/>
  <c r="O335" i="44"/>
  <c r="U335" i="44" s="1"/>
  <c r="Y335" i="44" s="1"/>
  <c r="O338" i="44"/>
  <c r="U338" i="44" s="1"/>
  <c r="Y338" i="44" s="1"/>
  <c r="O336" i="44"/>
  <c r="U336" i="44" s="1"/>
  <c r="Y336" i="44" s="1"/>
  <c r="O339" i="44"/>
  <c r="U339" i="44" s="1"/>
  <c r="Y339" i="44" s="1"/>
  <c r="O332" i="44"/>
  <c r="U332" i="44" s="1"/>
  <c r="Y332" i="44" s="1"/>
  <c r="O330" i="44"/>
  <c r="U330" i="44" s="1"/>
  <c r="Y330" i="44" s="1"/>
  <c r="O328" i="44"/>
  <c r="U328" i="44" s="1"/>
  <c r="Y328" i="44" s="1"/>
  <c r="O331" i="44"/>
  <c r="U331" i="44" s="1"/>
  <c r="Y331" i="44" s="1"/>
  <c r="O311" i="44"/>
  <c r="U311" i="44" s="1"/>
  <c r="Y311" i="44" s="1"/>
  <c r="O299" i="44"/>
  <c r="U299" i="44" s="1"/>
  <c r="Y299" i="44" s="1"/>
  <c r="O296" i="44"/>
  <c r="U296" i="44" s="1"/>
  <c r="Y296" i="44" s="1"/>
  <c r="O300" i="44"/>
  <c r="U300" i="44" s="1"/>
  <c r="Y300" i="44" s="1"/>
  <c r="O284" i="44"/>
  <c r="U284" i="44" s="1"/>
  <c r="Y284" i="44" s="1"/>
  <c r="O285" i="44"/>
  <c r="U285" i="44" s="1"/>
  <c r="Y285" i="44" s="1"/>
  <c r="O295" i="44"/>
  <c r="U295" i="44" s="1"/>
  <c r="Y295" i="44" s="1"/>
  <c r="O293" i="44"/>
  <c r="U293" i="44" s="1"/>
  <c r="Y293" i="44" s="1"/>
  <c r="O275" i="44"/>
  <c r="U275" i="44" s="1"/>
  <c r="Y275" i="44" s="1"/>
  <c r="O246" i="44"/>
  <c r="U246" i="44" s="1"/>
  <c r="Y246" i="44" s="1"/>
  <c r="O264" i="44"/>
  <c r="U264" i="44" s="1"/>
  <c r="Y264" i="44" s="1"/>
  <c r="O260" i="44"/>
  <c r="U260" i="44" s="1"/>
  <c r="Y260" i="44" s="1"/>
  <c r="O243" i="44"/>
  <c r="U243" i="44" s="1"/>
  <c r="Y243" i="44" s="1"/>
  <c r="O239" i="44"/>
  <c r="U239" i="44" s="1"/>
  <c r="Y239" i="44" s="1"/>
  <c r="O235" i="44"/>
  <c r="U235" i="44" s="1"/>
  <c r="Y235" i="44" s="1"/>
  <c r="O223" i="44"/>
  <c r="U223" i="44" s="1"/>
  <c r="Y223" i="44" s="1"/>
  <c r="O206" i="44"/>
  <c r="U206" i="44" s="1"/>
  <c r="Y206" i="44" s="1"/>
  <c r="O194" i="44"/>
  <c r="U194" i="44" s="1"/>
  <c r="Y194" i="44" s="1"/>
  <c r="O188" i="44"/>
  <c r="U188" i="44" s="1"/>
  <c r="Y188" i="44" s="1"/>
  <c r="O197" i="44"/>
  <c r="U197" i="44" s="1"/>
  <c r="Y197" i="44" s="1"/>
  <c r="O169" i="44"/>
  <c r="U169" i="44" s="1"/>
  <c r="Y169" i="44" s="1"/>
  <c r="O185" i="44"/>
  <c r="U185" i="44" s="1"/>
  <c r="Y185" i="44" s="1"/>
  <c r="O166" i="44"/>
  <c r="U166" i="44" s="1"/>
  <c r="Y166" i="44" s="1"/>
  <c r="O138" i="44"/>
  <c r="U138" i="44" s="1"/>
  <c r="Y138" i="44" s="1"/>
  <c r="O160" i="44"/>
  <c r="U160" i="44" s="1"/>
  <c r="Y160" i="44" s="1"/>
  <c r="O158" i="44"/>
  <c r="U158" i="44" s="1"/>
  <c r="Y158" i="44" s="1"/>
  <c r="O152" i="44"/>
  <c r="U152" i="44" s="1"/>
  <c r="Y152" i="44" s="1"/>
  <c r="O154" i="44"/>
  <c r="U154" i="44" s="1"/>
  <c r="Y154" i="44" s="1"/>
  <c r="O133" i="44"/>
  <c r="U133" i="44" s="1"/>
  <c r="Y133" i="44" s="1"/>
  <c r="O113" i="44"/>
  <c r="U113" i="44" s="1"/>
  <c r="Y113" i="44" s="1"/>
  <c r="O109" i="44"/>
  <c r="U109" i="44" s="1"/>
  <c r="Y109" i="44" s="1"/>
  <c r="O104" i="44"/>
  <c r="U104" i="44" s="1"/>
  <c r="Y104" i="44" s="1"/>
  <c r="O87" i="44"/>
  <c r="U87" i="44" s="1"/>
  <c r="Y87" i="44" s="1"/>
  <c r="O79" i="44"/>
  <c r="U79" i="44" s="1"/>
  <c r="Y79" i="44" s="1"/>
  <c r="O100" i="44"/>
  <c r="U100" i="44" s="1"/>
  <c r="Y100" i="44" s="1"/>
  <c r="O96" i="44"/>
  <c r="U96" i="44" s="1"/>
  <c r="Y96" i="44" s="1"/>
  <c r="O75" i="44"/>
  <c r="U75" i="44" s="1"/>
  <c r="Y75" i="44" s="1"/>
  <c r="O54" i="44"/>
  <c r="U54" i="44" s="1"/>
  <c r="Y54" i="44" s="1"/>
  <c r="O50" i="44"/>
  <c r="U50" i="44" s="1"/>
  <c r="Y50" i="44" s="1"/>
  <c r="O63" i="44"/>
  <c r="U63" i="44" s="1"/>
  <c r="Y63" i="44" s="1"/>
  <c r="O51" i="44"/>
  <c r="U51" i="44" s="1"/>
  <c r="Y51" i="44" s="1"/>
  <c r="O47" i="44"/>
  <c r="U47" i="44" s="1"/>
  <c r="Y47" i="44" s="1"/>
  <c r="O43" i="44"/>
  <c r="U43" i="44" s="1"/>
  <c r="Y43" i="44" s="1"/>
  <c r="O71" i="44"/>
  <c r="U71" i="44" s="1"/>
  <c r="Y71" i="44" s="1"/>
  <c r="O67" i="44"/>
  <c r="U67" i="44" s="1"/>
  <c r="Y67" i="44" s="1"/>
  <c r="O52" i="44"/>
  <c r="U52" i="44" s="1"/>
  <c r="Y52" i="44" s="1"/>
  <c r="O48" i="44"/>
  <c r="U48" i="44" s="1"/>
  <c r="Y48" i="44" s="1"/>
  <c r="O53" i="44"/>
  <c r="U53" i="44" s="1"/>
  <c r="Y53" i="44" s="1"/>
  <c r="O49" i="44"/>
  <c r="U49" i="44" s="1"/>
  <c r="Y49" i="44" s="1"/>
  <c r="CB335" i="44"/>
  <c r="CH335" i="44" s="1"/>
  <c r="CL335" i="44" s="1"/>
  <c r="CB338" i="44"/>
  <c r="CH338" i="44" s="1"/>
  <c r="CL338" i="44" s="1"/>
  <c r="CB339" i="44"/>
  <c r="CH339" i="44" s="1"/>
  <c r="CL339" i="44" s="1"/>
  <c r="CB331" i="44"/>
  <c r="CH331" i="44" s="1"/>
  <c r="CL331" i="44" s="1"/>
  <c r="CB324" i="44"/>
  <c r="CH324" i="44" s="1"/>
  <c r="CL324" i="44" s="1"/>
  <c r="CB328" i="44"/>
  <c r="CH328" i="44" s="1"/>
  <c r="CL328" i="44" s="1"/>
  <c r="CB317" i="44"/>
  <c r="CH317" i="44" s="1"/>
  <c r="CL317" i="44" s="1"/>
  <c r="CB310" i="44"/>
  <c r="CH310" i="44" s="1"/>
  <c r="CL310" i="44" s="1"/>
  <c r="CB313" i="44"/>
  <c r="CH313" i="44" s="1"/>
  <c r="CL313" i="44" s="1"/>
  <c r="CB301" i="44"/>
  <c r="CH301" i="44" s="1"/>
  <c r="CL301" i="44" s="1"/>
  <c r="CB309" i="44"/>
  <c r="CH309" i="44" s="1"/>
  <c r="CL309" i="44" s="1"/>
  <c r="CB302" i="44"/>
  <c r="CH302" i="44" s="1"/>
  <c r="CL302" i="44" s="1"/>
  <c r="CB306" i="44"/>
  <c r="CH306" i="44" s="1"/>
  <c r="CL306" i="44" s="1"/>
  <c r="CB284" i="44"/>
  <c r="CH284" i="44" s="1"/>
  <c r="CL284" i="44" s="1"/>
  <c r="CB281" i="44"/>
  <c r="CH281" i="44" s="1"/>
  <c r="CL281" i="44" s="1"/>
  <c r="CB291" i="44"/>
  <c r="CH291" i="44" s="1"/>
  <c r="CL291" i="44" s="1"/>
  <c r="CB272" i="44"/>
  <c r="CH272" i="44" s="1"/>
  <c r="CL272" i="44" s="1"/>
  <c r="CB273" i="44"/>
  <c r="CH273" i="44" s="1"/>
  <c r="CL273" i="44" s="1"/>
  <c r="CB246" i="44"/>
  <c r="CH246" i="44" s="1"/>
  <c r="CL246" i="44" s="1"/>
  <c r="CB256" i="44"/>
  <c r="CH256" i="44" s="1"/>
  <c r="CL256" i="44" s="1"/>
  <c r="CB252" i="44"/>
  <c r="CH252" i="44" s="1"/>
  <c r="CL252" i="44" s="1"/>
  <c r="CB248" i="44"/>
  <c r="CH248" i="44" s="1"/>
  <c r="CL248" i="44" s="1"/>
  <c r="CB231" i="44"/>
  <c r="CH231" i="44" s="1"/>
  <c r="CL231" i="44" s="1"/>
  <c r="CB227" i="44"/>
  <c r="CH227" i="44" s="1"/>
  <c r="CL227" i="44" s="1"/>
  <c r="CB233" i="44"/>
  <c r="CH233" i="44" s="1"/>
  <c r="CL233" i="44" s="1"/>
  <c r="CB229" i="44"/>
  <c r="CH229" i="44" s="1"/>
  <c r="CL229" i="44" s="1"/>
  <c r="CB225" i="44"/>
  <c r="CH225" i="44" s="1"/>
  <c r="CL225" i="44" s="1"/>
  <c r="CB213" i="44"/>
  <c r="CH213" i="44" s="1"/>
  <c r="CL213" i="44" s="1"/>
  <c r="CB222" i="44"/>
  <c r="CH222" i="44" s="1"/>
  <c r="CL222" i="44" s="1"/>
  <c r="CB218" i="44"/>
  <c r="CH218" i="44" s="1"/>
  <c r="CL218" i="44" s="1"/>
  <c r="CB200" i="44"/>
  <c r="CH200" i="44" s="1"/>
  <c r="CL200" i="44" s="1"/>
  <c r="CB202" i="44"/>
  <c r="CH202" i="44" s="1"/>
  <c r="CL202" i="44" s="1"/>
  <c r="CB179" i="44"/>
  <c r="CH179" i="44" s="1"/>
  <c r="CL179" i="44" s="1"/>
  <c r="CB180" i="44"/>
  <c r="CH180" i="44" s="1"/>
  <c r="CL180" i="44" s="1"/>
  <c r="CB157" i="44"/>
  <c r="CH157" i="44" s="1"/>
  <c r="CL157" i="44" s="1"/>
  <c r="CB162" i="44"/>
  <c r="CH162" i="44" s="1"/>
  <c r="CL162" i="44" s="1"/>
  <c r="CB139" i="44"/>
  <c r="CH139" i="44" s="1"/>
  <c r="CL139" i="44" s="1"/>
  <c r="CB158" i="44"/>
  <c r="CH158" i="44" s="1"/>
  <c r="CL158" i="44" s="1"/>
  <c r="CB148" i="44"/>
  <c r="CH148" i="44" s="1"/>
  <c r="CL148" i="44" s="1"/>
  <c r="CB144" i="44"/>
  <c r="CH144" i="44" s="1"/>
  <c r="CL144" i="44" s="1"/>
  <c r="CB140" i="44"/>
  <c r="CH140" i="44" s="1"/>
  <c r="CL140" i="44" s="1"/>
  <c r="CB169" i="44"/>
  <c r="CH169" i="44" s="1"/>
  <c r="CL169" i="44" s="1"/>
  <c r="CB100" i="44"/>
  <c r="CH100" i="44" s="1"/>
  <c r="CL100" i="44" s="1"/>
  <c r="CB96" i="44"/>
  <c r="CH96" i="44" s="1"/>
  <c r="CL96" i="44" s="1"/>
  <c r="CB92" i="44"/>
  <c r="CH92" i="44" s="1"/>
  <c r="CL92" i="44" s="1"/>
  <c r="CB84" i="44"/>
  <c r="CH84" i="44" s="1"/>
  <c r="CL84" i="44" s="1"/>
  <c r="CB72" i="44"/>
  <c r="CH72" i="44" s="1"/>
  <c r="CL72" i="44" s="1"/>
  <c r="CB63" i="44"/>
  <c r="CH63" i="44" s="1"/>
  <c r="CL63" i="44" s="1"/>
  <c r="CB59" i="44"/>
  <c r="CH59" i="44" s="1"/>
  <c r="CL59" i="44" s="1"/>
  <c r="CB47" i="44"/>
  <c r="CH47" i="44" s="1"/>
  <c r="CL47" i="44" s="1"/>
  <c r="CB64" i="44"/>
  <c r="CH64" i="44" s="1"/>
  <c r="CL64" i="44" s="1"/>
  <c r="CB60" i="44"/>
  <c r="CH60" i="44" s="1"/>
  <c r="CL60" i="44" s="1"/>
  <c r="CB56" i="44"/>
  <c r="CH56" i="44" s="1"/>
  <c r="CL56" i="44" s="1"/>
  <c r="CB35" i="44"/>
  <c r="CH35" i="44" s="1"/>
  <c r="CL35" i="44" s="1"/>
  <c r="CB31" i="44"/>
  <c r="CH31" i="44" s="1"/>
  <c r="CL31" i="44" s="1"/>
  <c r="CB61" i="44"/>
  <c r="CH61" i="44" s="1"/>
  <c r="CL61" i="44" s="1"/>
  <c r="CB57" i="44"/>
  <c r="CH57" i="44" s="1"/>
  <c r="CL57" i="44" s="1"/>
  <c r="CB33" i="44"/>
  <c r="CH33" i="44" s="1"/>
  <c r="CL33" i="44" s="1"/>
  <c r="O7" i="44"/>
  <c r="U7" i="44" s="1"/>
  <c r="Y7" i="44" s="1"/>
  <c r="CB10" i="44"/>
  <c r="CH10" i="44" s="1"/>
  <c r="CL10" i="44" s="1"/>
  <c r="O15" i="44"/>
  <c r="U15" i="44" s="1"/>
  <c r="Y15" i="44" s="1"/>
  <c r="AK17" i="44"/>
  <c r="AQ17" i="44" s="1"/>
  <c r="AU17" i="44" s="1"/>
  <c r="CB18" i="44"/>
  <c r="CH18" i="44" s="1"/>
  <c r="CL18" i="44" s="1"/>
  <c r="N19" i="44"/>
  <c r="Q19" i="44" s="1"/>
  <c r="W19" i="44" s="1"/>
  <c r="AA19" i="44" s="1"/>
  <c r="AJ22" i="44"/>
  <c r="AP22" i="44" s="1"/>
  <c r="AT22" i="44" s="1"/>
  <c r="CB24" i="44"/>
  <c r="CH24" i="44" s="1"/>
  <c r="CL24" i="44" s="1"/>
  <c r="CB28" i="44"/>
  <c r="CH28" i="44" s="1"/>
  <c r="CL28" i="44" s="1"/>
  <c r="AJ30" i="44"/>
  <c r="AP30" i="44" s="1"/>
  <c r="AT30" i="44" s="1"/>
  <c r="AK31" i="44"/>
  <c r="AQ31" i="44" s="1"/>
  <c r="AU31" i="44" s="1"/>
  <c r="CA40" i="44"/>
  <c r="CG40" i="44" s="1"/>
  <c r="CK40" i="44" s="1"/>
  <c r="CA42" i="44"/>
  <c r="CG42" i="44" s="1"/>
  <c r="CK42" i="44" s="1"/>
  <c r="CB43" i="44"/>
  <c r="CH43" i="44" s="1"/>
  <c r="CL43" i="44" s="1"/>
  <c r="CB46" i="44"/>
  <c r="CH46" i="44" s="1"/>
  <c r="CL46" i="44" s="1"/>
  <c r="AG50" i="44"/>
  <c r="AJ50" i="44" s="1"/>
  <c r="AP50" i="44" s="1"/>
  <c r="AT50" i="44" s="1"/>
  <c r="AG54" i="44"/>
  <c r="AJ54" i="44" s="1"/>
  <c r="AP54" i="44" s="1"/>
  <c r="AT54" i="44" s="1"/>
  <c r="L56" i="44"/>
  <c r="O56" i="44" s="1"/>
  <c r="U56" i="44" s="1"/>
  <c r="Y56" i="44" s="1"/>
  <c r="BX56" i="44"/>
  <c r="CA56" i="44" s="1"/>
  <c r="CG56" i="44" s="1"/>
  <c r="CK56" i="44" s="1"/>
  <c r="N57" i="44"/>
  <c r="Q57" i="44" s="1"/>
  <c r="W57" i="44" s="1"/>
  <c r="AA57" i="44" s="1"/>
  <c r="BB57" i="44"/>
  <c r="BD58" i="44"/>
  <c r="BG58" i="44" s="1"/>
  <c r="BM58" i="44" s="1"/>
  <c r="BQ58" i="44" s="1"/>
  <c r="AH59" i="44"/>
  <c r="AK59" i="44" s="1"/>
  <c r="AQ59" i="44" s="1"/>
  <c r="AU59" i="44" s="1"/>
  <c r="L60" i="44"/>
  <c r="O60" i="44" s="1"/>
  <c r="U60" i="44" s="1"/>
  <c r="Y60" i="44" s="1"/>
  <c r="BX60" i="44"/>
  <c r="CA60" i="44" s="1"/>
  <c r="CG60" i="44" s="1"/>
  <c r="CK60" i="44" s="1"/>
  <c r="N61" i="44"/>
  <c r="Q61" i="44" s="1"/>
  <c r="W61" i="44" s="1"/>
  <c r="AA61" i="44" s="1"/>
  <c r="BB61" i="44"/>
  <c r="BD62" i="44"/>
  <c r="BG62" i="44" s="1"/>
  <c r="BM62" i="44" s="1"/>
  <c r="BQ62" i="44" s="1"/>
  <c r="AH63" i="44"/>
  <c r="AK63" i="44" s="1"/>
  <c r="AQ63" i="44" s="1"/>
  <c r="AU63" i="44" s="1"/>
  <c r="L64" i="44"/>
  <c r="O64" i="44" s="1"/>
  <c r="U64" i="44" s="1"/>
  <c r="Y64" i="44" s="1"/>
  <c r="BX64" i="44"/>
  <c r="CA64" i="44" s="1"/>
  <c r="CG64" i="44" s="1"/>
  <c r="CK64" i="44" s="1"/>
  <c r="L66" i="44"/>
  <c r="O66" i="44" s="1"/>
  <c r="U66" i="44" s="1"/>
  <c r="Y66" i="44" s="1"/>
  <c r="M68" i="44"/>
  <c r="L69" i="44"/>
  <c r="O69" i="44" s="1"/>
  <c r="U69" i="44" s="1"/>
  <c r="Y69" i="44" s="1"/>
  <c r="M70" i="44"/>
  <c r="AF72" i="44"/>
  <c r="BA83" i="44"/>
  <c r="BB84" i="44"/>
  <c r="AH87" i="44"/>
  <c r="AK87" i="44" s="1"/>
  <c r="AQ87" i="44" s="1"/>
  <c r="AU87" i="44" s="1"/>
  <c r="AG87" i="44"/>
  <c r="AJ87" i="44" s="1"/>
  <c r="AP87" i="44" s="1"/>
  <c r="AT87" i="44" s="1"/>
  <c r="BD87" i="44"/>
  <c r="BG87" i="44" s="1"/>
  <c r="BM87" i="44" s="1"/>
  <c r="BQ87" i="44" s="1"/>
  <c r="BC87" i="44"/>
  <c r="BB87" i="44"/>
  <c r="N87" i="44"/>
  <c r="Q87" i="44" s="1"/>
  <c r="W87" i="44" s="1"/>
  <c r="AA87" i="44" s="1"/>
  <c r="BY87" i="44"/>
  <c r="CB87" i="44" s="1"/>
  <c r="CH87" i="44" s="1"/>
  <c r="CL87" i="44" s="1"/>
  <c r="M87" i="44"/>
  <c r="BW87" i="44"/>
  <c r="BZ87" i="44" s="1"/>
  <c r="CF87" i="44" s="1"/>
  <c r="CJ87" i="44" s="1"/>
  <c r="AI87" i="44"/>
  <c r="AL87" i="44" s="1"/>
  <c r="AR87" i="44" s="1"/>
  <c r="AV87" i="44" s="1"/>
  <c r="BX87" i="44"/>
  <c r="CA87" i="44" s="1"/>
  <c r="CG87" i="44" s="1"/>
  <c r="CK87" i="44" s="1"/>
  <c r="AF88" i="44"/>
  <c r="BV89" i="44"/>
  <c r="BA91" i="44"/>
  <c r="AF93" i="44"/>
  <c r="K98" i="44"/>
  <c r="BA99" i="44"/>
  <c r="AF101" i="44"/>
  <c r="BD143" i="44"/>
  <c r="BG143" i="44" s="1"/>
  <c r="BM143" i="44" s="1"/>
  <c r="BQ143" i="44" s="1"/>
  <c r="BC143" i="44"/>
  <c r="BB143" i="44"/>
  <c r="N143" i="44"/>
  <c r="Q143" i="44" s="1"/>
  <c r="W143" i="44" s="1"/>
  <c r="AA143" i="44" s="1"/>
  <c r="BY143" i="44"/>
  <c r="CB143" i="44" s="1"/>
  <c r="CH143" i="44" s="1"/>
  <c r="CL143" i="44" s="1"/>
  <c r="BX143" i="44"/>
  <c r="CA143" i="44" s="1"/>
  <c r="CG143" i="44" s="1"/>
  <c r="CK143" i="44" s="1"/>
  <c r="L143" i="44"/>
  <c r="O143" i="44" s="1"/>
  <c r="U143" i="44" s="1"/>
  <c r="Y143" i="44" s="1"/>
  <c r="AH143" i="44"/>
  <c r="AK143" i="44" s="1"/>
  <c r="AQ143" i="44" s="1"/>
  <c r="AU143" i="44" s="1"/>
  <c r="M143" i="44"/>
  <c r="AI143" i="44"/>
  <c r="AL143" i="44" s="1"/>
  <c r="AR143" i="44" s="1"/>
  <c r="AV143" i="44" s="1"/>
  <c r="AG143" i="44"/>
  <c r="AJ143" i="44" s="1"/>
  <c r="AP143" i="44" s="1"/>
  <c r="AT143" i="44" s="1"/>
  <c r="BW143" i="44"/>
  <c r="BZ143" i="44" s="1"/>
  <c r="CF143" i="44" s="1"/>
  <c r="CJ143" i="44" s="1"/>
  <c r="BC57" i="44"/>
  <c r="BC61" i="44"/>
  <c r="BC65" i="44"/>
  <c r="BW65" i="44"/>
  <c r="BZ65" i="44" s="1"/>
  <c r="CF65" i="44" s="1"/>
  <c r="CJ65" i="44" s="1"/>
  <c r="AI65" i="44"/>
  <c r="AL65" i="44" s="1"/>
  <c r="AR65" i="44" s="1"/>
  <c r="AV65" i="44" s="1"/>
  <c r="AG65" i="44"/>
  <c r="AJ65" i="44" s="1"/>
  <c r="AP65" i="44" s="1"/>
  <c r="AT65" i="44" s="1"/>
  <c r="BB77" i="44"/>
  <c r="N77" i="44"/>
  <c r="Q77" i="44" s="1"/>
  <c r="W77" i="44" s="1"/>
  <c r="AA77" i="44" s="1"/>
  <c r="BY77" i="44"/>
  <c r="CB77" i="44" s="1"/>
  <c r="CH77" i="44" s="1"/>
  <c r="CL77" i="44" s="1"/>
  <c r="M77" i="44"/>
  <c r="BX77" i="44"/>
  <c r="CA77" i="44" s="1"/>
  <c r="CG77" i="44" s="1"/>
  <c r="CK77" i="44" s="1"/>
  <c r="L77" i="44"/>
  <c r="O77" i="44" s="1"/>
  <c r="U77" i="44" s="1"/>
  <c r="Y77" i="44" s="1"/>
  <c r="BW77" i="44"/>
  <c r="BZ77" i="44" s="1"/>
  <c r="CF77" i="44" s="1"/>
  <c r="CJ77" i="44" s="1"/>
  <c r="AI77" i="44"/>
  <c r="AL77" i="44" s="1"/>
  <c r="AR77" i="44" s="1"/>
  <c r="AV77" i="44" s="1"/>
  <c r="AH77" i="44"/>
  <c r="AK77" i="44" s="1"/>
  <c r="AQ77" i="44" s="1"/>
  <c r="AU77" i="44" s="1"/>
  <c r="AH83" i="44"/>
  <c r="AK83" i="44" s="1"/>
  <c r="AQ83" i="44" s="1"/>
  <c r="AU83" i="44" s="1"/>
  <c r="AG83" i="44"/>
  <c r="AJ83" i="44" s="1"/>
  <c r="AP83" i="44" s="1"/>
  <c r="AT83" i="44" s="1"/>
  <c r="BD83" i="44"/>
  <c r="BG83" i="44" s="1"/>
  <c r="BM83" i="44" s="1"/>
  <c r="BQ83" i="44" s="1"/>
  <c r="BC83" i="44"/>
  <c r="BB83" i="44"/>
  <c r="N83" i="44"/>
  <c r="Q83" i="44" s="1"/>
  <c r="W83" i="44" s="1"/>
  <c r="AA83" i="44" s="1"/>
  <c r="BY83" i="44"/>
  <c r="CB83" i="44" s="1"/>
  <c r="CH83" i="44" s="1"/>
  <c r="CL83" i="44" s="1"/>
  <c r="M83" i="44"/>
  <c r="BD90" i="44"/>
  <c r="BG90" i="44" s="1"/>
  <c r="BM90" i="44" s="1"/>
  <c r="BQ90" i="44" s="1"/>
  <c r="BC90" i="44"/>
  <c r="BB90" i="44"/>
  <c r="N90" i="44"/>
  <c r="Q90" i="44" s="1"/>
  <c r="W90" i="44" s="1"/>
  <c r="AA90" i="44" s="1"/>
  <c r="BY90" i="44"/>
  <c r="CB90" i="44" s="1"/>
  <c r="CH90" i="44" s="1"/>
  <c r="CL90" i="44" s="1"/>
  <c r="M90" i="44"/>
  <c r="BX90" i="44"/>
  <c r="CA90" i="44" s="1"/>
  <c r="CG90" i="44" s="1"/>
  <c r="CK90" i="44" s="1"/>
  <c r="L90" i="44"/>
  <c r="O90" i="44" s="1"/>
  <c r="U90" i="44" s="1"/>
  <c r="Y90" i="44" s="1"/>
  <c r="BW90" i="44"/>
  <c r="BZ90" i="44" s="1"/>
  <c r="CF90" i="44" s="1"/>
  <c r="CJ90" i="44" s="1"/>
  <c r="AI90" i="44"/>
  <c r="AL90" i="44" s="1"/>
  <c r="AR90" i="44" s="1"/>
  <c r="AV90" i="44" s="1"/>
  <c r="AG90" i="44"/>
  <c r="AJ90" i="44" s="1"/>
  <c r="AP90" i="44" s="1"/>
  <c r="AT90" i="44" s="1"/>
  <c r="AG95" i="44"/>
  <c r="AJ95" i="44" s="1"/>
  <c r="AP95" i="44" s="1"/>
  <c r="AT95" i="44" s="1"/>
  <c r="BD95" i="44"/>
  <c r="BG95" i="44" s="1"/>
  <c r="BM95" i="44" s="1"/>
  <c r="BQ95" i="44" s="1"/>
  <c r="BC95" i="44"/>
  <c r="BB95" i="44"/>
  <c r="N95" i="44"/>
  <c r="Q95" i="44" s="1"/>
  <c r="W95" i="44" s="1"/>
  <c r="AA95" i="44" s="1"/>
  <c r="BY95" i="44"/>
  <c r="CB95" i="44" s="1"/>
  <c r="CH95" i="44" s="1"/>
  <c r="CL95" i="44" s="1"/>
  <c r="M95" i="44"/>
  <c r="BX95" i="44"/>
  <c r="CA95" i="44" s="1"/>
  <c r="CG95" i="44" s="1"/>
  <c r="CK95" i="44" s="1"/>
  <c r="L95" i="44"/>
  <c r="O95" i="44" s="1"/>
  <c r="U95" i="44" s="1"/>
  <c r="Y95" i="44" s="1"/>
  <c r="AH95" i="44"/>
  <c r="AK95" i="44" s="1"/>
  <c r="AQ95" i="44" s="1"/>
  <c r="AU95" i="44" s="1"/>
  <c r="BW95" i="44"/>
  <c r="BZ95" i="44" s="1"/>
  <c r="CF95" i="44" s="1"/>
  <c r="CJ95" i="44" s="1"/>
  <c r="BD103" i="44"/>
  <c r="BG103" i="44" s="1"/>
  <c r="BM103" i="44" s="1"/>
  <c r="BQ103" i="44" s="1"/>
  <c r="BC103" i="44"/>
  <c r="G103" i="44"/>
  <c r="BB103" i="44"/>
  <c r="N103" i="44"/>
  <c r="Q103" i="44" s="1"/>
  <c r="W103" i="44" s="1"/>
  <c r="AA103" i="44" s="1"/>
  <c r="BY103" i="44"/>
  <c r="CB103" i="44" s="1"/>
  <c r="CH103" i="44" s="1"/>
  <c r="CL103" i="44" s="1"/>
  <c r="M103" i="44"/>
  <c r="BX103" i="44"/>
  <c r="CA103" i="44" s="1"/>
  <c r="CG103" i="44" s="1"/>
  <c r="CK103" i="44" s="1"/>
  <c r="L103" i="44"/>
  <c r="O103" i="44" s="1"/>
  <c r="U103" i="44" s="1"/>
  <c r="Y103" i="44" s="1"/>
  <c r="BW103" i="44"/>
  <c r="BZ103" i="44" s="1"/>
  <c r="CF103" i="44" s="1"/>
  <c r="CJ103" i="44" s="1"/>
  <c r="AI103" i="44"/>
  <c r="AL103" i="44" s="1"/>
  <c r="AR103" i="44" s="1"/>
  <c r="AV103" i="44" s="1"/>
  <c r="AG103" i="44"/>
  <c r="AJ103" i="44" s="1"/>
  <c r="AP103" i="44" s="1"/>
  <c r="AT103" i="44" s="1"/>
  <c r="AG112" i="44"/>
  <c r="AJ112" i="44" s="1"/>
  <c r="AP112" i="44" s="1"/>
  <c r="AT112" i="44" s="1"/>
  <c r="BD112" i="44"/>
  <c r="BG112" i="44" s="1"/>
  <c r="BM112" i="44" s="1"/>
  <c r="BQ112" i="44" s="1"/>
  <c r="BC112" i="44"/>
  <c r="BY112" i="44"/>
  <c r="CB112" i="44" s="1"/>
  <c r="CH112" i="44" s="1"/>
  <c r="CL112" i="44" s="1"/>
  <c r="M112" i="44"/>
  <c r="BW112" i="44"/>
  <c r="BZ112" i="44" s="1"/>
  <c r="CF112" i="44" s="1"/>
  <c r="CJ112" i="44" s="1"/>
  <c r="AI112" i="44"/>
  <c r="AL112" i="44" s="1"/>
  <c r="AR112" i="44" s="1"/>
  <c r="AV112" i="44" s="1"/>
  <c r="BB112" i="44"/>
  <c r="N112" i="44"/>
  <c r="Q112" i="44" s="1"/>
  <c r="W112" i="44" s="1"/>
  <c r="AA112" i="44" s="1"/>
  <c r="L112" i="44"/>
  <c r="O112" i="44" s="1"/>
  <c r="U112" i="44" s="1"/>
  <c r="Y112" i="44" s="1"/>
  <c r="BX112" i="44"/>
  <c r="CA112" i="44" s="1"/>
  <c r="CG112" i="44" s="1"/>
  <c r="CK112" i="44" s="1"/>
  <c r="AI50" i="44"/>
  <c r="AL50" i="44" s="1"/>
  <c r="AR50" i="44" s="1"/>
  <c r="AV50" i="44" s="1"/>
  <c r="BW50" i="44"/>
  <c r="BZ50" i="44" s="1"/>
  <c r="CF50" i="44" s="1"/>
  <c r="CJ50" i="44" s="1"/>
  <c r="K54" i="44"/>
  <c r="AI54" i="44"/>
  <c r="AL54" i="44" s="1"/>
  <c r="AR54" i="44" s="1"/>
  <c r="AV54" i="44" s="1"/>
  <c r="BW54" i="44"/>
  <c r="BZ54" i="44" s="1"/>
  <c r="CF54" i="44" s="1"/>
  <c r="CJ54" i="44" s="1"/>
  <c r="N56" i="44"/>
  <c r="Q56" i="44" s="1"/>
  <c r="W56" i="44" s="1"/>
  <c r="AA56" i="44" s="1"/>
  <c r="BB56" i="44"/>
  <c r="BD57" i="44"/>
  <c r="BG57" i="44" s="1"/>
  <c r="BM57" i="44" s="1"/>
  <c r="BQ57" i="44" s="1"/>
  <c r="AH58" i="44"/>
  <c r="AK58" i="44" s="1"/>
  <c r="AQ58" i="44" s="1"/>
  <c r="AU58" i="44" s="1"/>
  <c r="BX59" i="44"/>
  <c r="CA59" i="44" s="1"/>
  <c r="CG59" i="44" s="1"/>
  <c r="CK59" i="44" s="1"/>
  <c r="N60" i="44"/>
  <c r="Q60" i="44" s="1"/>
  <c r="W60" i="44" s="1"/>
  <c r="AA60" i="44" s="1"/>
  <c r="BB60" i="44"/>
  <c r="BD61" i="44"/>
  <c r="BG61" i="44" s="1"/>
  <c r="BM61" i="44" s="1"/>
  <c r="BQ61" i="44" s="1"/>
  <c r="AH62" i="44"/>
  <c r="AK62" i="44" s="1"/>
  <c r="AQ62" i="44" s="1"/>
  <c r="AU62" i="44" s="1"/>
  <c r="N64" i="44"/>
  <c r="Q64" i="44" s="1"/>
  <c r="W64" i="44" s="1"/>
  <c r="AA64" i="44" s="1"/>
  <c r="BB64" i="44"/>
  <c r="AH65" i="44"/>
  <c r="AK65" i="44" s="1"/>
  <c r="AQ65" i="44" s="1"/>
  <c r="AU65" i="44" s="1"/>
  <c r="AI66" i="44"/>
  <c r="AL66" i="44" s="1"/>
  <c r="AR66" i="44" s="1"/>
  <c r="AV66" i="44" s="1"/>
  <c r="AH67" i="44"/>
  <c r="AK67" i="44" s="1"/>
  <c r="AQ67" i="44" s="1"/>
  <c r="AU67" i="44" s="1"/>
  <c r="BB67" i="44"/>
  <c r="N67" i="44"/>
  <c r="Q67" i="44" s="1"/>
  <c r="W67" i="44" s="1"/>
  <c r="AA67" i="44" s="1"/>
  <c r="AG67" i="44"/>
  <c r="AJ67" i="44" s="1"/>
  <c r="AP67" i="44" s="1"/>
  <c r="AT67" i="44" s="1"/>
  <c r="BB73" i="44"/>
  <c r="N73" i="44"/>
  <c r="Q73" i="44" s="1"/>
  <c r="W73" i="44" s="1"/>
  <c r="AA73" i="44" s="1"/>
  <c r="BY73" i="44"/>
  <c r="CB73" i="44" s="1"/>
  <c r="CH73" i="44" s="1"/>
  <c r="CL73" i="44" s="1"/>
  <c r="M73" i="44"/>
  <c r="BX73" i="44"/>
  <c r="CA73" i="44" s="1"/>
  <c r="CG73" i="44" s="1"/>
  <c r="CK73" i="44" s="1"/>
  <c r="L73" i="44"/>
  <c r="O73" i="44" s="1"/>
  <c r="U73" i="44" s="1"/>
  <c r="Y73" i="44" s="1"/>
  <c r="AH73" i="44"/>
  <c r="AK73" i="44" s="1"/>
  <c r="AQ73" i="44" s="1"/>
  <c r="AU73" i="44" s="1"/>
  <c r="BC73" i="44"/>
  <c r="M76" i="44"/>
  <c r="K77" i="44"/>
  <c r="AG77" i="44"/>
  <c r="AJ77" i="44" s="1"/>
  <c r="AP77" i="44" s="1"/>
  <c r="AT77" i="44" s="1"/>
  <c r="BD78" i="44"/>
  <c r="BG78" i="44" s="1"/>
  <c r="BM78" i="44" s="1"/>
  <c r="BQ78" i="44" s="1"/>
  <c r="BC78" i="44"/>
  <c r="BB78" i="44"/>
  <c r="N78" i="44"/>
  <c r="Q78" i="44" s="1"/>
  <c r="W78" i="44" s="1"/>
  <c r="AA78" i="44" s="1"/>
  <c r="BY78" i="44"/>
  <c r="CB78" i="44" s="1"/>
  <c r="CH78" i="44" s="1"/>
  <c r="CL78" i="44" s="1"/>
  <c r="M78" i="44"/>
  <c r="BX78" i="44"/>
  <c r="CA78" i="44" s="1"/>
  <c r="CG78" i="44" s="1"/>
  <c r="CK78" i="44" s="1"/>
  <c r="L78" i="44"/>
  <c r="O78" i="44" s="1"/>
  <c r="U78" i="44" s="1"/>
  <c r="Y78" i="44" s="1"/>
  <c r="AG78" i="44"/>
  <c r="AJ78" i="44" s="1"/>
  <c r="AP78" i="44" s="1"/>
  <c r="AT78" i="44" s="1"/>
  <c r="AF84" i="44"/>
  <c r="BY97" i="44"/>
  <c r="CB97" i="44" s="1"/>
  <c r="CH97" i="44" s="1"/>
  <c r="CL97" i="44" s="1"/>
  <c r="M97" i="44"/>
  <c r="BX97" i="44"/>
  <c r="CA97" i="44" s="1"/>
  <c r="CG97" i="44" s="1"/>
  <c r="CK97" i="44" s="1"/>
  <c r="L97" i="44"/>
  <c r="O97" i="44" s="1"/>
  <c r="U97" i="44" s="1"/>
  <c r="Y97" i="44" s="1"/>
  <c r="BW97" i="44"/>
  <c r="BZ97" i="44" s="1"/>
  <c r="CF97" i="44" s="1"/>
  <c r="CJ97" i="44" s="1"/>
  <c r="AI97" i="44"/>
  <c r="AL97" i="44" s="1"/>
  <c r="AR97" i="44" s="1"/>
  <c r="AV97" i="44" s="1"/>
  <c r="AH97" i="44"/>
  <c r="AK97" i="44" s="1"/>
  <c r="AQ97" i="44" s="1"/>
  <c r="AU97" i="44" s="1"/>
  <c r="AG97" i="44"/>
  <c r="AJ97" i="44" s="1"/>
  <c r="AP97" i="44" s="1"/>
  <c r="AT97" i="44" s="1"/>
  <c r="BD97" i="44"/>
  <c r="BG97" i="44" s="1"/>
  <c r="BM97" i="44" s="1"/>
  <c r="BQ97" i="44" s="1"/>
  <c r="BB97" i="44"/>
  <c r="N97" i="44"/>
  <c r="Q97" i="44" s="1"/>
  <c r="W97" i="44" s="1"/>
  <c r="AA97" i="44" s="1"/>
  <c r="BX50" i="44"/>
  <c r="CA50" i="44" s="1"/>
  <c r="CG50" i="44" s="1"/>
  <c r="CK50" i="44" s="1"/>
  <c r="BX54" i="44"/>
  <c r="CA54" i="44" s="1"/>
  <c r="CG54" i="44" s="1"/>
  <c r="CK54" i="44" s="1"/>
  <c r="BC56" i="44"/>
  <c r="AG57" i="44"/>
  <c r="AJ57" i="44" s="1"/>
  <c r="AP57" i="44" s="1"/>
  <c r="AT57" i="44" s="1"/>
  <c r="AI58" i="44"/>
  <c r="AL58" i="44" s="1"/>
  <c r="AR58" i="44" s="1"/>
  <c r="AV58" i="44" s="1"/>
  <c r="BW58" i="44"/>
  <c r="BZ58" i="44" s="1"/>
  <c r="CF58" i="44" s="1"/>
  <c r="CJ58" i="44" s="1"/>
  <c r="BC60" i="44"/>
  <c r="AG61" i="44"/>
  <c r="AJ61" i="44" s="1"/>
  <c r="AP61" i="44" s="1"/>
  <c r="AT61" i="44" s="1"/>
  <c r="AI62" i="44"/>
  <c r="AL62" i="44" s="1"/>
  <c r="AR62" i="44" s="1"/>
  <c r="AV62" i="44" s="1"/>
  <c r="BW62" i="44"/>
  <c r="BZ62" i="44" s="1"/>
  <c r="CF62" i="44" s="1"/>
  <c r="CJ62" i="44" s="1"/>
  <c r="BC64" i="44"/>
  <c r="BB65" i="44"/>
  <c r="AG66" i="44"/>
  <c r="AJ66" i="44" s="1"/>
  <c r="AP66" i="44" s="1"/>
  <c r="AT66" i="44" s="1"/>
  <c r="BY66" i="44"/>
  <c r="CB66" i="44" s="1"/>
  <c r="CH66" i="44" s="1"/>
  <c r="CL66" i="44" s="1"/>
  <c r="M66" i="44"/>
  <c r="BC66" i="44"/>
  <c r="BX68" i="44"/>
  <c r="CA68" i="44" s="1"/>
  <c r="CG68" i="44" s="1"/>
  <c r="CK68" i="44" s="1"/>
  <c r="L68" i="44"/>
  <c r="O68" i="44" s="1"/>
  <c r="U68" i="44" s="1"/>
  <c r="Y68" i="44" s="1"/>
  <c r="BD68" i="44"/>
  <c r="BG68" i="44" s="1"/>
  <c r="BM68" i="44" s="1"/>
  <c r="BQ68" i="44" s="1"/>
  <c r="AI68" i="44"/>
  <c r="AL68" i="44" s="1"/>
  <c r="AR68" i="44" s="1"/>
  <c r="AV68" i="44" s="1"/>
  <c r="BB68" i="44"/>
  <c r="BB69" i="44"/>
  <c r="N69" i="44"/>
  <c r="Q69" i="44" s="1"/>
  <c r="W69" i="44" s="1"/>
  <c r="AA69" i="44" s="1"/>
  <c r="AH69" i="44"/>
  <c r="AK69" i="44" s="1"/>
  <c r="AQ69" i="44" s="1"/>
  <c r="AU69" i="44" s="1"/>
  <c r="AI69" i="44"/>
  <c r="AL69" i="44" s="1"/>
  <c r="AR69" i="44" s="1"/>
  <c r="AV69" i="44" s="1"/>
  <c r="BC69" i="44"/>
  <c r="BD70" i="44"/>
  <c r="BG70" i="44" s="1"/>
  <c r="BM70" i="44" s="1"/>
  <c r="BQ70" i="44" s="1"/>
  <c r="BX70" i="44"/>
  <c r="CA70" i="44" s="1"/>
  <c r="CG70" i="44" s="1"/>
  <c r="CK70" i="44" s="1"/>
  <c r="L70" i="44"/>
  <c r="O70" i="44" s="1"/>
  <c r="U70" i="44" s="1"/>
  <c r="Y70" i="44" s="1"/>
  <c r="AI70" i="44"/>
  <c r="AL70" i="44" s="1"/>
  <c r="AR70" i="44" s="1"/>
  <c r="AV70" i="44" s="1"/>
  <c r="BB70" i="44"/>
  <c r="AH71" i="44"/>
  <c r="AK71" i="44" s="1"/>
  <c r="AQ71" i="44" s="1"/>
  <c r="AU71" i="44" s="1"/>
  <c r="AG71" i="44"/>
  <c r="AJ71" i="44" s="1"/>
  <c r="AP71" i="44" s="1"/>
  <c r="AT71" i="44" s="1"/>
  <c r="BD71" i="44"/>
  <c r="BG71" i="44" s="1"/>
  <c r="BM71" i="44" s="1"/>
  <c r="BQ71" i="44" s="1"/>
  <c r="BB71" i="44"/>
  <c r="N71" i="44"/>
  <c r="Q71" i="44" s="1"/>
  <c r="W71" i="44" s="1"/>
  <c r="AA71" i="44" s="1"/>
  <c r="BD74" i="44"/>
  <c r="BG74" i="44" s="1"/>
  <c r="BM74" i="44" s="1"/>
  <c r="BQ74" i="44" s="1"/>
  <c r="BC74" i="44"/>
  <c r="BB74" i="44"/>
  <c r="N74" i="44"/>
  <c r="Q74" i="44" s="1"/>
  <c r="W74" i="44" s="1"/>
  <c r="AA74" i="44" s="1"/>
  <c r="BY74" i="44"/>
  <c r="CB74" i="44" s="1"/>
  <c r="CH74" i="44" s="1"/>
  <c r="CL74" i="44" s="1"/>
  <c r="BX74" i="44"/>
  <c r="CA74" i="44" s="1"/>
  <c r="CG74" i="44" s="1"/>
  <c r="CK74" i="44" s="1"/>
  <c r="L74" i="44"/>
  <c r="O74" i="44" s="1"/>
  <c r="U74" i="44" s="1"/>
  <c r="Y74" i="44" s="1"/>
  <c r="BY80" i="44"/>
  <c r="CB80" i="44" s="1"/>
  <c r="CH80" i="44" s="1"/>
  <c r="CL80" i="44" s="1"/>
  <c r="BB85" i="44"/>
  <c r="N85" i="44"/>
  <c r="Q85" i="44" s="1"/>
  <c r="W85" i="44" s="1"/>
  <c r="AA85" i="44" s="1"/>
  <c r="BY85" i="44"/>
  <c r="CB85" i="44" s="1"/>
  <c r="CH85" i="44" s="1"/>
  <c r="CL85" i="44" s="1"/>
  <c r="M85" i="44"/>
  <c r="BX85" i="44"/>
  <c r="CA85" i="44" s="1"/>
  <c r="CG85" i="44" s="1"/>
  <c r="CK85" i="44" s="1"/>
  <c r="L85" i="44"/>
  <c r="O85" i="44" s="1"/>
  <c r="U85" i="44" s="1"/>
  <c r="Y85" i="44" s="1"/>
  <c r="BW85" i="44"/>
  <c r="BZ85" i="44" s="1"/>
  <c r="CF85" i="44" s="1"/>
  <c r="CJ85" i="44" s="1"/>
  <c r="AI85" i="44"/>
  <c r="AL85" i="44" s="1"/>
  <c r="AR85" i="44" s="1"/>
  <c r="AV85" i="44" s="1"/>
  <c r="AH85" i="44"/>
  <c r="AK85" i="44" s="1"/>
  <c r="AQ85" i="44" s="1"/>
  <c r="AU85" i="44" s="1"/>
  <c r="AG85" i="44"/>
  <c r="AJ85" i="44" s="1"/>
  <c r="AP85" i="44" s="1"/>
  <c r="AT85" i="44" s="1"/>
  <c r="BC85" i="44"/>
  <c r="BX105" i="44"/>
  <c r="CA105" i="44" s="1"/>
  <c r="CG105" i="44" s="1"/>
  <c r="CK105" i="44" s="1"/>
  <c r="L105" i="44"/>
  <c r="O105" i="44" s="1"/>
  <c r="U105" i="44" s="1"/>
  <c r="Y105" i="44" s="1"/>
  <c r="BW105" i="44"/>
  <c r="BZ105" i="44" s="1"/>
  <c r="CF105" i="44" s="1"/>
  <c r="CJ105" i="44" s="1"/>
  <c r="AI105" i="44"/>
  <c r="AL105" i="44" s="1"/>
  <c r="AR105" i="44" s="1"/>
  <c r="AV105" i="44" s="1"/>
  <c r="AH105" i="44"/>
  <c r="AK105" i="44" s="1"/>
  <c r="AQ105" i="44" s="1"/>
  <c r="AU105" i="44" s="1"/>
  <c r="AG105" i="44"/>
  <c r="AJ105" i="44" s="1"/>
  <c r="AP105" i="44" s="1"/>
  <c r="AT105" i="44" s="1"/>
  <c r="BD105" i="44"/>
  <c r="BG105" i="44" s="1"/>
  <c r="BM105" i="44" s="1"/>
  <c r="BQ105" i="44" s="1"/>
  <c r="BC105" i="44"/>
  <c r="BY105" i="44"/>
  <c r="CB105" i="44" s="1"/>
  <c r="CH105" i="44" s="1"/>
  <c r="CL105" i="44" s="1"/>
  <c r="M105" i="44"/>
  <c r="M50" i="44"/>
  <c r="BY50" i="44"/>
  <c r="CB50" i="44" s="1"/>
  <c r="CH50" i="44" s="1"/>
  <c r="CL50" i="44" s="1"/>
  <c r="M54" i="44"/>
  <c r="BY54" i="44"/>
  <c r="CB54" i="44" s="1"/>
  <c r="CH54" i="44" s="1"/>
  <c r="CL54" i="44" s="1"/>
  <c r="BD56" i="44"/>
  <c r="BG56" i="44" s="1"/>
  <c r="BM56" i="44" s="1"/>
  <c r="BQ56" i="44" s="1"/>
  <c r="AH57" i="44"/>
  <c r="AK57" i="44" s="1"/>
  <c r="AQ57" i="44" s="1"/>
  <c r="AU57" i="44" s="1"/>
  <c r="L58" i="44"/>
  <c r="O58" i="44" s="1"/>
  <c r="U58" i="44" s="1"/>
  <c r="Y58" i="44" s="1"/>
  <c r="BX58" i="44"/>
  <c r="CA58" i="44" s="1"/>
  <c r="CG58" i="44" s="1"/>
  <c r="CK58" i="44" s="1"/>
  <c r="N59" i="44"/>
  <c r="Q59" i="44" s="1"/>
  <c r="W59" i="44" s="1"/>
  <c r="AA59" i="44" s="1"/>
  <c r="BB59" i="44"/>
  <c r="BD60" i="44"/>
  <c r="BG60" i="44" s="1"/>
  <c r="BM60" i="44" s="1"/>
  <c r="BQ60" i="44" s="1"/>
  <c r="AH61" i="44"/>
  <c r="AK61" i="44" s="1"/>
  <c r="AQ61" i="44" s="1"/>
  <c r="AU61" i="44" s="1"/>
  <c r="L62" i="44"/>
  <c r="O62" i="44" s="1"/>
  <c r="U62" i="44" s="1"/>
  <c r="Y62" i="44" s="1"/>
  <c r="BX62" i="44"/>
  <c r="CA62" i="44" s="1"/>
  <c r="CG62" i="44" s="1"/>
  <c r="CK62" i="44" s="1"/>
  <c r="N63" i="44"/>
  <c r="Q63" i="44" s="1"/>
  <c r="W63" i="44" s="1"/>
  <c r="AA63" i="44" s="1"/>
  <c r="BB63" i="44"/>
  <c r="BD64" i="44"/>
  <c r="BG64" i="44" s="1"/>
  <c r="BM64" i="44" s="1"/>
  <c r="BQ64" i="44" s="1"/>
  <c r="BD65" i="44"/>
  <c r="BG65" i="44" s="1"/>
  <c r="BM65" i="44" s="1"/>
  <c r="BQ65" i="44" s="1"/>
  <c r="BX65" i="44"/>
  <c r="CA65" i="44" s="1"/>
  <c r="CG65" i="44" s="1"/>
  <c r="CK65" i="44" s="1"/>
  <c r="BD66" i="44"/>
  <c r="BG66" i="44" s="1"/>
  <c r="BM66" i="44" s="1"/>
  <c r="BQ66" i="44" s="1"/>
  <c r="BW66" i="44"/>
  <c r="BZ66" i="44" s="1"/>
  <c r="CF66" i="44" s="1"/>
  <c r="CJ66" i="44" s="1"/>
  <c r="BD67" i="44"/>
  <c r="BG67" i="44" s="1"/>
  <c r="BM67" i="44" s="1"/>
  <c r="BQ67" i="44" s="1"/>
  <c r="BW67" i="44"/>
  <c r="BZ67" i="44" s="1"/>
  <c r="CF67" i="44" s="1"/>
  <c r="CJ67" i="44" s="1"/>
  <c r="BC68" i="44"/>
  <c r="BD69" i="44"/>
  <c r="BG69" i="44" s="1"/>
  <c r="BM69" i="44" s="1"/>
  <c r="BQ69" i="44" s="1"/>
  <c r="BW69" i="44"/>
  <c r="BZ69" i="44" s="1"/>
  <c r="CF69" i="44" s="1"/>
  <c r="CJ69" i="44" s="1"/>
  <c r="BC70" i="44"/>
  <c r="BW71" i="44"/>
  <c r="BZ71" i="44" s="1"/>
  <c r="CF71" i="44" s="1"/>
  <c r="CJ71" i="44" s="1"/>
  <c r="BV72" i="44"/>
  <c r="AF73" i="44"/>
  <c r="AF76" i="44"/>
  <c r="AI78" i="44"/>
  <c r="AL78" i="44" s="1"/>
  <c r="AR78" i="44" s="1"/>
  <c r="AV78" i="44" s="1"/>
  <c r="BB81" i="44"/>
  <c r="N81" i="44"/>
  <c r="Q81" i="44" s="1"/>
  <c r="W81" i="44" s="1"/>
  <c r="AA81" i="44" s="1"/>
  <c r="BY81" i="44"/>
  <c r="CB81" i="44" s="1"/>
  <c r="CH81" i="44" s="1"/>
  <c r="CL81" i="44" s="1"/>
  <c r="M81" i="44"/>
  <c r="BX81" i="44"/>
  <c r="CA81" i="44" s="1"/>
  <c r="CG81" i="44" s="1"/>
  <c r="CK81" i="44" s="1"/>
  <c r="L81" i="44"/>
  <c r="O81" i="44" s="1"/>
  <c r="U81" i="44" s="1"/>
  <c r="Y81" i="44" s="1"/>
  <c r="BW81" i="44"/>
  <c r="BZ81" i="44" s="1"/>
  <c r="CF81" i="44" s="1"/>
  <c r="CJ81" i="44" s="1"/>
  <c r="AI81" i="44"/>
  <c r="AL81" i="44" s="1"/>
  <c r="AR81" i="44" s="1"/>
  <c r="AV81" i="44" s="1"/>
  <c r="AH81" i="44"/>
  <c r="AK81" i="44" s="1"/>
  <c r="AQ81" i="44" s="1"/>
  <c r="AU81" i="44" s="1"/>
  <c r="AG81" i="44"/>
  <c r="AJ81" i="44" s="1"/>
  <c r="AP81" i="44" s="1"/>
  <c r="AT81" i="44" s="1"/>
  <c r="BC81" i="44"/>
  <c r="BV81" i="44"/>
  <c r="BD85" i="44"/>
  <c r="BG85" i="44" s="1"/>
  <c r="BM85" i="44" s="1"/>
  <c r="BQ85" i="44" s="1"/>
  <c r="BA87" i="44"/>
  <c r="K94" i="44"/>
  <c r="BA95" i="44"/>
  <c r="AF97" i="44"/>
  <c r="K102" i="44"/>
  <c r="AH112" i="44"/>
  <c r="AK112" i="44" s="1"/>
  <c r="AQ112" i="44" s="1"/>
  <c r="AU112" i="44" s="1"/>
  <c r="N50" i="44"/>
  <c r="Q50" i="44" s="1"/>
  <c r="W50" i="44" s="1"/>
  <c r="AA50" i="44" s="1"/>
  <c r="BB50" i="44"/>
  <c r="N54" i="44"/>
  <c r="Q54" i="44" s="1"/>
  <c r="W54" i="44" s="1"/>
  <c r="AA54" i="44" s="1"/>
  <c r="BB54" i="44"/>
  <c r="AG56" i="44"/>
  <c r="AJ56" i="44" s="1"/>
  <c r="AP56" i="44" s="1"/>
  <c r="AT56" i="44" s="1"/>
  <c r="AI57" i="44"/>
  <c r="AL57" i="44" s="1"/>
  <c r="AR57" i="44" s="1"/>
  <c r="AV57" i="44" s="1"/>
  <c r="BW57" i="44"/>
  <c r="BZ57" i="44" s="1"/>
  <c r="CF57" i="44" s="1"/>
  <c r="CJ57" i="44" s="1"/>
  <c r="M58" i="44"/>
  <c r="BY58" i="44"/>
  <c r="CB58" i="44" s="1"/>
  <c r="CH58" i="44" s="1"/>
  <c r="CL58" i="44" s="1"/>
  <c r="AG60" i="44"/>
  <c r="AJ60" i="44" s="1"/>
  <c r="AP60" i="44" s="1"/>
  <c r="AT60" i="44" s="1"/>
  <c r="AI61" i="44"/>
  <c r="AL61" i="44" s="1"/>
  <c r="AR61" i="44" s="1"/>
  <c r="AV61" i="44" s="1"/>
  <c r="BW61" i="44"/>
  <c r="BZ61" i="44" s="1"/>
  <c r="CF61" i="44" s="1"/>
  <c r="CJ61" i="44" s="1"/>
  <c r="M62" i="44"/>
  <c r="BY62" i="44"/>
  <c r="CB62" i="44" s="1"/>
  <c r="CH62" i="44" s="1"/>
  <c r="CL62" i="44" s="1"/>
  <c r="AG64" i="44"/>
  <c r="AJ64" i="44" s="1"/>
  <c r="AP64" i="44" s="1"/>
  <c r="AT64" i="44" s="1"/>
  <c r="BY65" i="44"/>
  <c r="CB65" i="44" s="1"/>
  <c r="CH65" i="44" s="1"/>
  <c r="CL65" i="44" s="1"/>
  <c r="BX66" i="44"/>
  <c r="CA66" i="44" s="1"/>
  <c r="CG66" i="44" s="1"/>
  <c r="CK66" i="44" s="1"/>
  <c r="BX67" i="44"/>
  <c r="CA67" i="44" s="1"/>
  <c r="CG67" i="44" s="1"/>
  <c r="CK67" i="44" s="1"/>
  <c r="BW68" i="44"/>
  <c r="BZ68" i="44" s="1"/>
  <c r="CF68" i="44" s="1"/>
  <c r="CJ68" i="44" s="1"/>
  <c r="BX69" i="44"/>
  <c r="CA69" i="44" s="1"/>
  <c r="CG69" i="44" s="1"/>
  <c r="CK69" i="44" s="1"/>
  <c r="BW70" i="44"/>
  <c r="BZ70" i="44" s="1"/>
  <c r="CF70" i="44" s="1"/>
  <c r="CJ70" i="44" s="1"/>
  <c r="BX71" i="44"/>
  <c r="CA71" i="44" s="1"/>
  <c r="CG71" i="44" s="1"/>
  <c r="CK71" i="44" s="1"/>
  <c r="AG73" i="44"/>
  <c r="AJ73" i="44" s="1"/>
  <c r="AP73" i="44" s="1"/>
  <c r="AT73" i="44" s="1"/>
  <c r="AG74" i="44"/>
  <c r="AJ74" i="44" s="1"/>
  <c r="AP74" i="44" s="1"/>
  <c r="AT74" i="44" s="1"/>
  <c r="BC77" i="44"/>
  <c r="BD86" i="44"/>
  <c r="BG86" i="44" s="1"/>
  <c r="BM86" i="44" s="1"/>
  <c r="BQ86" i="44" s="1"/>
  <c r="BC86" i="44"/>
  <c r="BB86" i="44"/>
  <c r="N86" i="44"/>
  <c r="Q86" i="44" s="1"/>
  <c r="W86" i="44" s="1"/>
  <c r="AA86" i="44" s="1"/>
  <c r="BY86" i="44"/>
  <c r="CB86" i="44" s="1"/>
  <c r="CH86" i="44" s="1"/>
  <c r="CL86" i="44" s="1"/>
  <c r="M86" i="44"/>
  <c r="BX86" i="44"/>
  <c r="CA86" i="44" s="1"/>
  <c r="CG86" i="44" s="1"/>
  <c r="CK86" i="44" s="1"/>
  <c r="L86" i="44"/>
  <c r="O86" i="44" s="1"/>
  <c r="U86" i="44" s="1"/>
  <c r="Y86" i="44" s="1"/>
  <c r="BW86" i="44"/>
  <c r="BZ86" i="44" s="1"/>
  <c r="CF86" i="44" s="1"/>
  <c r="CJ86" i="44" s="1"/>
  <c r="AI86" i="44"/>
  <c r="AL86" i="44" s="1"/>
  <c r="AR86" i="44" s="1"/>
  <c r="AV86" i="44" s="1"/>
  <c r="AH86" i="44"/>
  <c r="AK86" i="44" s="1"/>
  <c r="AQ86" i="44" s="1"/>
  <c r="AU86" i="44" s="1"/>
  <c r="AG91" i="44"/>
  <c r="AJ91" i="44" s="1"/>
  <c r="AP91" i="44" s="1"/>
  <c r="AT91" i="44" s="1"/>
  <c r="BD91" i="44"/>
  <c r="BG91" i="44" s="1"/>
  <c r="BM91" i="44" s="1"/>
  <c r="BQ91" i="44" s="1"/>
  <c r="BC91" i="44"/>
  <c r="G91" i="44"/>
  <c r="BB91" i="44"/>
  <c r="N91" i="44"/>
  <c r="Q91" i="44" s="1"/>
  <c r="W91" i="44" s="1"/>
  <c r="AA91" i="44" s="1"/>
  <c r="BY91" i="44"/>
  <c r="CB91" i="44" s="1"/>
  <c r="CH91" i="44" s="1"/>
  <c r="CL91" i="44" s="1"/>
  <c r="M91" i="44"/>
  <c r="BX91" i="44"/>
  <c r="CA91" i="44" s="1"/>
  <c r="CG91" i="44" s="1"/>
  <c r="CK91" i="44" s="1"/>
  <c r="L91" i="44"/>
  <c r="O91" i="44" s="1"/>
  <c r="U91" i="44" s="1"/>
  <c r="Y91" i="44" s="1"/>
  <c r="AH91" i="44"/>
  <c r="AK91" i="44" s="1"/>
  <c r="AQ91" i="44" s="1"/>
  <c r="AU91" i="44" s="1"/>
  <c r="BW91" i="44"/>
  <c r="BZ91" i="44" s="1"/>
  <c r="CF91" i="44" s="1"/>
  <c r="CJ91" i="44" s="1"/>
  <c r="AG99" i="44"/>
  <c r="AJ99" i="44" s="1"/>
  <c r="AP99" i="44" s="1"/>
  <c r="AT99" i="44" s="1"/>
  <c r="BD99" i="44"/>
  <c r="BG99" i="44" s="1"/>
  <c r="BM99" i="44" s="1"/>
  <c r="BQ99" i="44" s="1"/>
  <c r="BC99" i="44"/>
  <c r="BB99" i="44"/>
  <c r="N99" i="44"/>
  <c r="Q99" i="44" s="1"/>
  <c r="W99" i="44" s="1"/>
  <c r="AA99" i="44" s="1"/>
  <c r="BY99" i="44"/>
  <c r="CB99" i="44" s="1"/>
  <c r="CH99" i="44" s="1"/>
  <c r="CL99" i="44" s="1"/>
  <c r="M99" i="44"/>
  <c r="BX99" i="44"/>
  <c r="CA99" i="44" s="1"/>
  <c r="CG99" i="44" s="1"/>
  <c r="CK99" i="44" s="1"/>
  <c r="L99" i="44"/>
  <c r="O99" i="44" s="1"/>
  <c r="U99" i="44" s="1"/>
  <c r="Y99" i="44" s="1"/>
  <c r="AH99" i="44"/>
  <c r="AK99" i="44" s="1"/>
  <c r="AQ99" i="44" s="1"/>
  <c r="AU99" i="44" s="1"/>
  <c r="BW99" i="44"/>
  <c r="BZ99" i="44" s="1"/>
  <c r="CF99" i="44" s="1"/>
  <c r="CJ99" i="44" s="1"/>
  <c r="AH104" i="44"/>
  <c r="AK104" i="44" s="1"/>
  <c r="AQ104" i="44" s="1"/>
  <c r="AU104" i="44" s="1"/>
  <c r="AG104" i="44"/>
  <c r="AJ104" i="44" s="1"/>
  <c r="AP104" i="44" s="1"/>
  <c r="AT104" i="44" s="1"/>
  <c r="BD104" i="44"/>
  <c r="BG104" i="44" s="1"/>
  <c r="BM104" i="44" s="1"/>
  <c r="BQ104" i="44" s="1"/>
  <c r="BC104" i="44"/>
  <c r="BB104" i="44"/>
  <c r="N104" i="44"/>
  <c r="Q104" i="44" s="1"/>
  <c r="W104" i="44" s="1"/>
  <c r="AA104" i="44" s="1"/>
  <c r="BY104" i="44"/>
  <c r="CB104" i="44" s="1"/>
  <c r="CH104" i="44" s="1"/>
  <c r="CL104" i="44" s="1"/>
  <c r="M104" i="44"/>
  <c r="BW104" i="44"/>
  <c r="BZ104" i="44" s="1"/>
  <c r="CF104" i="44" s="1"/>
  <c r="CJ104" i="44" s="1"/>
  <c r="AI104" i="44"/>
  <c r="AL104" i="44" s="1"/>
  <c r="AR104" i="44" s="1"/>
  <c r="AV104" i="44" s="1"/>
  <c r="BX104" i="44"/>
  <c r="CA104" i="44" s="1"/>
  <c r="CG104" i="44" s="1"/>
  <c r="CK104" i="44" s="1"/>
  <c r="L57" i="44"/>
  <c r="O57" i="44" s="1"/>
  <c r="U57" i="44" s="1"/>
  <c r="Y57" i="44" s="1"/>
  <c r="BX57" i="44"/>
  <c r="CA57" i="44" s="1"/>
  <c r="CG57" i="44" s="1"/>
  <c r="CK57" i="44" s="1"/>
  <c r="N58" i="44"/>
  <c r="Q58" i="44" s="1"/>
  <c r="W58" i="44" s="1"/>
  <c r="AA58" i="44" s="1"/>
  <c r="BB58" i="44"/>
  <c r="L61" i="44"/>
  <c r="O61" i="44" s="1"/>
  <c r="U61" i="44" s="1"/>
  <c r="Y61" i="44" s="1"/>
  <c r="BX61" i="44"/>
  <c r="CA61" i="44" s="1"/>
  <c r="CG61" i="44" s="1"/>
  <c r="CK61" i="44" s="1"/>
  <c r="N62" i="44"/>
  <c r="Q62" i="44" s="1"/>
  <c r="W62" i="44" s="1"/>
  <c r="AA62" i="44" s="1"/>
  <c r="BB62" i="44"/>
  <c r="L65" i="44"/>
  <c r="O65" i="44" s="1"/>
  <c r="U65" i="44" s="1"/>
  <c r="Y65" i="44" s="1"/>
  <c r="AF68" i="44"/>
  <c r="BY68" i="44"/>
  <c r="CB68" i="44" s="1"/>
  <c r="CH68" i="44" s="1"/>
  <c r="CL68" i="44" s="1"/>
  <c r="BY69" i="44"/>
  <c r="CB69" i="44" s="1"/>
  <c r="CH69" i="44" s="1"/>
  <c r="CL69" i="44" s="1"/>
  <c r="AF70" i="44"/>
  <c r="BY70" i="44"/>
  <c r="CB70" i="44" s="1"/>
  <c r="CH70" i="44" s="1"/>
  <c r="CL70" i="44" s="1"/>
  <c r="BY71" i="44"/>
  <c r="CB71" i="44" s="1"/>
  <c r="CH71" i="44" s="1"/>
  <c r="CL71" i="44" s="1"/>
  <c r="BV73" i="44"/>
  <c r="AH74" i="44"/>
  <c r="AK74" i="44" s="1"/>
  <c r="AQ74" i="44" s="1"/>
  <c r="AU74" i="44" s="1"/>
  <c r="BX76" i="44"/>
  <c r="CA76" i="44" s="1"/>
  <c r="CG76" i="44" s="1"/>
  <c r="CK76" i="44" s="1"/>
  <c r="L76" i="44"/>
  <c r="O76" i="44" s="1"/>
  <c r="U76" i="44" s="1"/>
  <c r="Y76" i="44" s="1"/>
  <c r="BW76" i="44"/>
  <c r="BZ76" i="44" s="1"/>
  <c r="CF76" i="44" s="1"/>
  <c r="CJ76" i="44" s="1"/>
  <c r="AI76" i="44"/>
  <c r="AL76" i="44" s="1"/>
  <c r="AR76" i="44" s="1"/>
  <c r="AV76" i="44" s="1"/>
  <c r="AH76" i="44"/>
  <c r="AK76" i="44" s="1"/>
  <c r="AQ76" i="44" s="1"/>
  <c r="AU76" i="44" s="1"/>
  <c r="AG76" i="44"/>
  <c r="AJ76" i="44" s="1"/>
  <c r="AP76" i="44" s="1"/>
  <c r="AT76" i="44" s="1"/>
  <c r="BD76" i="44"/>
  <c r="BG76" i="44" s="1"/>
  <c r="BM76" i="44" s="1"/>
  <c r="BQ76" i="44" s="1"/>
  <c r="BD77" i="44"/>
  <c r="BG77" i="44" s="1"/>
  <c r="BM77" i="44" s="1"/>
  <c r="BQ77" i="44" s="1"/>
  <c r="BD82" i="44"/>
  <c r="BG82" i="44" s="1"/>
  <c r="BM82" i="44" s="1"/>
  <c r="BQ82" i="44" s="1"/>
  <c r="BC82" i="44"/>
  <c r="BB82" i="44"/>
  <c r="N82" i="44"/>
  <c r="Q82" i="44" s="1"/>
  <c r="W82" i="44" s="1"/>
  <c r="AA82" i="44" s="1"/>
  <c r="BY82" i="44"/>
  <c r="CB82" i="44" s="1"/>
  <c r="CH82" i="44" s="1"/>
  <c r="CL82" i="44" s="1"/>
  <c r="M82" i="44"/>
  <c r="BX82" i="44"/>
  <c r="CA82" i="44" s="1"/>
  <c r="CG82" i="44" s="1"/>
  <c r="CK82" i="44" s="1"/>
  <c r="L82" i="44"/>
  <c r="O82" i="44" s="1"/>
  <c r="U82" i="44" s="1"/>
  <c r="Y82" i="44" s="1"/>
  <c r="BW82" i="44"/>
  <c r="BZ82" i="44" s="1"/>
  <c r="CF82" i="44" s="1"/>
  <c r="CJ82" i="44" s="1"/>
  <c r="AI82" i="44"/>
  <c r="AL82" i="44" s="1"/>
  <c r="AR82" i="44" s="1"/>
  <c r="AV82" i="44" s="1"/>
  <c r="AH82" i="44"/>
  <c r="AK82" i="44" s="1"/>
  <c r="AQ82" i="44" s="1"/>
  <c r="AU82" i="44" s="1"/>
  <c r="L83" i="44"/>
  <c r="O83" i="44" s="1"/>
  <c r="U83" i="44" s="1"/>
  <c r="Y83" i="44" s="1"/>
  <c r="BW83" i="44"/>
  <c r="BZ83" i="44" s="1"/>
  <c r="CF83" i="44" s="1"/>
  <c r="CJ83" i="44" s="1"/>
  <c r="BX84" i="44"/>
  <c r="CA84" i="44" s="1"/>
  <c r="CG84" i="44" s="1"/>
  <c r="CK84" i="44" s="1"/>
  <c r="L84" i="44"/>
  <c r="O84" i="44" s="1"/>
  <c r="U84" i="44" s="1"/>
  <c r="Y84" i="44" s="1"/>
  <c r="BW84" i="44"/>
  <c r="BZ84" i="44" s="1"/>
  <c r="CF84" i="44" s="1"/>
  <c r="CJ84" i="44" s="1"/>
  <c r="AI84" i="44"/>
  <c r="AL84" i="44" s="1"/>
  <c r="AR84" i="44" s="1"/>
  <c r="AV84" i="44" s="1"/>
  <c r="AH84" i="44"/>
  <c r="AK84" i="44" s="1"/>
  <c r="AQ84" i="44" s="1"/>
  <c r="AU84" i="44" s="1"/>
  <c r="AG84" i="44"/>
  <c r="AJ84" i="44" s="1"/>
  <c r="AP84" i="44" s="1"/>
  <c r="AT84" i="44" s="1"/>
  <c r="BD84" i="44"/>
  <c r="BG84" i="44" s="1"/>
  <c r="BM84" i="44" s="1"/>
  <c r="BQ84" i="44" s="1"/>
  <c r="BC84" i="44"/>
  <c r="K86" i="44"/>
  <c r="BX88" i="44"/>
  <c r="CA88" i="44" s="1"/>
  <c r="CG88" i="44" s="1"/>
  <c r="CK88" i="44" s="1"/>
  <c r="L88" i="44"/>
  <c r="O88" i="44" s="1"/>
  <c r="U88" i="44" s="1"/>
  <c r="Y88" i="44" s="1"/>
  <c r="BW88" i="44"/>
  <c r="BZ88" i="44" s="1"/>
  <c r="CF88" i="44" s="1"/>
  <c r="CJ88" i="44" s="1"/>
  <c r="AI88" i="44"/>
  <c r="AL88" i="44" s="1"/>
  <c r="AR88" i="44" s="1"/>
  <c r="AV88" i="44" s="1"/>
  <c r="AH88" i="44"/>
  <c r="AK88" i="44" s="1"/>
  <c r="AQ88" i="44" s="1"/>
  <c r="AU88" i="44" s="1"/>
  <c r="AG88" i="44"/>
  <c r="AJ88" i="44" s="1"/>
  <c r="AP88" i="44" s="1"/>
  <c r="AT88" i="44" s="1"/>
  <c r="BD88" i="44"/>
  <c r="BG88" i="44" s="1"/>
  <c r="BM88" i="44" s="1"/>
  <c r="BQ88" i="44" s="1"/>
  <c r="BC88" i="44"/>
  <c r="BY88" i="44"/>
  <c r="CB88" i="44" s="1"/>
  <c r="CH88" i="44" s="1"/>
  <c r="CL88" i="44" s="1"/>
  <c r="M88" i="44"/>
  <c r="AH90" i="44"/>
  <c r="AK90" i="44" s="1"/>
  <c r="AQ90" i="44" s="1"/>
  <c r="AU90" i="44" s="1"/>
  <c r="BY93" i="44"/>
  <c r="CB93" i="44" s="1"/>
  <c r="CH93" i="44" s="1"/>
  <c r="CL93" i="44" s="1"/>
  <c r="M93" i="44"/>
  <c r="BX93" i="44"/>
  <c r="CA93" i="44" s="1"/>
  <c r="CG93" i="44" s="1"/>
  <c r="CK93" i="44" s="1"/>
  <c r="L93" i="44"/>
  <c r="O93" i="44" s="1"/>
  <c r="U93" i="44" s="1"/>
  <c r="Y93" i="44" s="1"/>
  <c r="BW93" i="44"/>
  <c r="BZ93" i="44" s="1"/>
  <c r="CF93" i="44" s="1"/>
  <c r="CJ93" i="44" s="1"/>
  <c r="AI93" i="44"/>
  <c r="AL93" i="44" s="1"/>
  <c r="AR93" i="44" s="1"/>
  <c r="AV93" i="44" s="1"/>
  <c r="AH93" i="44"/>
  <c r="AK93" i="44" s="1"/>
  <c r="AQ93" i="44" s="1"/>
  <c r="AU93" i="44" s="1"/>
  <c r="AG93" i="44"/>
  <c r="AJ93" i="44" s="1"/>
  <c r="AP93" i="44" s="1"/>
  <c r="AT93" i="44" s="1"/>
  <c r="BD93" i="44"/>
  <c r="BG93" i="44" s="1"/>
  <c r="BM93" i="44" s="1"/>
  <c r="BQ93" i="44" s="1"/>
  <c r="BB93" i="44"/>
  <c r="N93" i="44"/>
  <c r="Q93" i="44" s="1"/>
  <c r="W93" i="44" s="1"/>
  <c r="AA93" i="44" s="1"/>
  <c r="AI95" i="44"/>
  <c r="AL95" i="44" s="1"/>
  <c r="AR95" i="44" s="1"/>
  <c r="AV95" i="44" s="1"/>
  <c r="BY101" i="44"/>
  <c r="CB101" i="44" s="1"/>
  <c r="CH101" i="44" s="1"/>
  <c r="CL101" i="44" s="1"/>
  <c r="M101" i="44"/>
  <c r="BX101" i="44"/>
  <c r="CA101" i="44" s="1"/>
  <c r="CG101" i="44" s="1"/>
  <c r="CK101" i="44" s="1"/>
  <c r="L101" i="44"/>
  <c r="O101" i="44" s="1"/>
  <c r="U101" i="44" s="1"/>
  <c r="Y101" i="44" s="1"/>
  <c r="BW101" i="44"/>
  <c r="BZ101" i="44" s="1"/>
  <c r="CF101" i="44" s="1"/>
  <c r="CJ101" i="44" s="1"/>
  <c r="AI101" i="44"/>
  <c r="AL101" i="44" s="1"/>
  <c r="AR101" i="44" s="1"/>
  <c r="AV101" i="44" s="1"/>
  <c r="AH101" i="44"/>
  <c r="AK101" i="44" s="1"/>
  <c r="AQ101" i="44" s="1"/>
  <c r="AU101" i="44" s="1"/>
  <c r="AG101" i="44"/>
  <c r="AJ101" i="44" s="1"/>
  <c r="AP101" i="44" s="1"/>
  <c r="AT101" i="44" s="1"/>
  <c r="BD101" i="44"/>
  <c r="BG101" i="44" s="1"/>
  <c r="BM101" i="44" s="1"/>
  <c r="BQ101" i="44" s="1"/>
  <c r="BB101" i="44"/>
  <c r="N101" i="44"/>
  <c r="Q101" i="44" s="1"/>
  <c r="W101" i="44" s="1"/>
  <c r="AA101" i="44" s="1"/>
  <c r="AH103" i="44"/>
  <c r="AK103" i="44" s="1"/>
  <c r="AQ103" i="44" s="1"/>
  <c r="AU103" i="44" s="1"/>
  <c r="AG108" i="44"/>
  <c r="AJ108" i="44" s="1"/>
  <c r="AP108" i="44" s="1"/>
  <c r="AT108" i="44" s="1"/>
  <c r="BD108" i="44"/>
  <c r="BG108" i="44" s="1"/>
  <c r="BM108" i="44" s="1"/>
  <c r="BQ108" i="44" s="1"/>
  <c r="BC108" i="44"/>
  <c r="BY108" i="44"/>
  <c r="CB108" i="44" s="1"/>
  <c r="CH108" i="44" s="1"/>
  <c r="CL108" i="44" s="1"/>
  <c r="M108" i="44"/>
  <c r="BW108" i="44"/>
  <c r="BZ108" i="44" s="1"/>
  <c r="CF108" i="44" s="1"/>
  <c r="CJ108" i="44" s="1"/>
  <c r="AI108" i="44"/>
  <c r="AL108" i="44" s="1"/>
  <c r="AR108" i="44" s="1"/>
  <c r="AV108" i="44" s="1"/>
  <c r="BB108" i="44"/>
  <c r="N108" i="44"/>
  <c r="Q108" i="44" s="1"/>
  <c r="W108" i="44" s="1"/>
  <c r="AA108" i="44" s="1"/>
  <c r="L108" i="44"/>
  <c r="O108" i="44" s="1"/>
  <c r="U108" i="44" s="1"/>
  <c r="Y108" i="44" s="1"/>
  <c r="BX108" i="44"/>
  <c r="CA108" i="44" s="1"/>
  <c r="CG108" i="44" s="1"/>
  <c r="CK108" i="44" s="1"/>
  <c r="M57" i="44"/>
  <c r="M61" i="44"/>
  <c r="M65" i="44"/>
  <c r="BA66" i="44"/>
  <c r="BC71" i="44"/>
  <c r="AI74" i="44"/>
  <c r="AL74" i="44" s="1"/>
  <c r="AR74" i="44" s="1"/>
  <c r="AV74" i="44" s="1"/>
  <c r="BV77" i="44"/>
  <c r="BX80" i="44"/>
  <c r="CA80" i="44" s="1"/>
  <c r="CG80" i="44" s="1"/>
  <c r="CK80" i="44" s="1"/>
  <c r="L80" i="44"/>
  <c r="O80" i="44" s="1"/>
  <c r="U80" i="44" s="1"/>
  <c r="Y80" i="44" s="1"/>
  <c r="BW80" i="44"/>
  <c r="BZ80" i="44" s="1"/>
  <c r="CF80" i="44" s="1"/>
  <c r="CJ80" i="44" s="1"/>
  <c r="AI80" i="44"/>
  <c r="AL80" i="44" s="1"/>
  <c r="AR80" i="44" s="1"/>
  <c r="AV80" i="44" s="1"/>
  <c r="AH80" i="44"/>
  <c r="AK80" i="44" s="1"/>
  <c r="AQ80" i="44" s="1"/>
  <c r="AU80" i="44" s="1"/>
  <c r="AG80" i="44"/>
  <c r="AJ80" i="44" s="1"/>
  <c r="AP80" i="44" s="1"/>
  <c r="AT80" i="44" s="1"/>
  <c r="BD80" i="44"/>
  <c r="BG80" i="44" s="1"/>
  <c r="BM80" i="44" s="1"/>
  <c r="BQ80" i="44" s="1"/>
  <c r="BC80" i="44"/>
  <c r="K82" i="44"/>
  <c r="BX83" i="44"/>
  <c r="CA83" i="44" s="1"/>
  <c r="CG83" i="44" s="1"/>
  <c r="CK83" i="44" s="1"/>
  <c r="N105" i="44"/>
  <c r="Q105" i="44" s="1"/>
  <c r="W105" i="44" s="1"/>
  <c r="AA105" i="44" s="1"/>
  <c r="BC89" i="44"/>
  <c r="BY106" i="44"/>
  <c r="CB106" i="44" s="1"/>
  <c r="CH106" i="44" s="1"/>
  <c r="CL106" i="44" s="1"/>
  <c r="M106" i="44"/>
  <c r="BX106" i="44"/>
  <c r="CA106" i="44" s="1"/>
  <c r="CG106" i="44" s="1"/>
  <c r="CK106" i="44" s="1"/>
  <c r="AG106" i="44"/>
  <c r="AJ106" i="44" s="1"/>
  <c r="AP106" i="44" s="1"/>
  <c r="AT106" i="44" s="1"/>
  <c r="BC106" i="44"/>
  <c r="BD106" i="44"/>
  <c r="BG106" i="44" s="1"/>
  <c r="BM106" i="44" s="1"/>
  <c r="BQ106" i="44" s="1"/>
  <c r="BC107" i="44"/>
  <c r="BB107" i="44"/>
  <c r="N107" i="44"/>
  <c r="Q107" i="44" s="1"/>
  <c r="W107" i="44" s="1"/>
  <c r="AA107" i="44" s="1"/>
  <c r="BY107" i="44"/>
  <c r="CB107" i="44" s="1"/>
  <c r="CH107" i="44" s="1"/>
  <c r="CL107" i="44" s="1"/>
  <c r="M107" i="44"/>
  <c r="BW107" i="44"/>
  <c r="BZ107" i="44" s="1"/>
  <c r="CF107" i="44" s="1"/>
  <c r="CJ107" i="44" s="1"/>
  <c r="AI107" i="44"/>
  <c r="AL107" i="44" s="1"/>
  <c r="AR107" i="44" s="1"/>
  <c r="AV107" i="44" s="1"/>
  <c r="AG107" i="44"/>
  <c r="AJ107" i="44" s="1"/>
  <c r="AP107" i="44" s="1"/>
  <c r="AT107" i="44" s="1"/>
  <c r="AH107" i="44"/>
  <c r="AK107" i="44" s="1"/>
  <c r="AQ107" i="44" s="1"/>
  <c r="AU107" i="44" s="1"/>
  <c r="BX107" i="44"/>
  <c r="CA107" i="44" s="1"/>
  <c r="CG107" i="44" s="1"/>
  <c r="CK107" i="44" s="1"/>
  <c r="BC111" i="44"/>
  <c r="BB111" i="44"/>
  <c r="N111" i="44"/>
  <c r="Q111" i="44" s="1"/>
  <c r="W111" i="44" s="1"/>
  <c r="AA111" i="44" s="1"/>
  <c r="BY111" i="44"/>
  <c r="CB111" i="44" s="1"/>
  <c r="CH111" i="44" s="1"/>
  <c r="CL111" i="44" s="1"/>
  <c r="M111" i="44"/>
  <c r="BW111" i="44"/>
  <c r="BZ111" i="44" s="1"/>
  <c r="CF111" i="44" s="1"/>
  <c r="CJ111" i="44" s="1"/>
  <c r="AI111" i="44"/>
  <c r="AL111" i="44" s="1"/>
  <c r="AR111" i="44" s="1"/>
  <c r="AV111" i="44" s="1"/>
  <c r="AG111" i="44"/>
  <c r="AJ111" i="44" s="1"/>
  <c r="AP111" i="44" s="1"/>
  <c r="AT111" i="44" s="1"/>
  <c r="AH111" i="44"/>
  <c r="AK111" i="44" s="1"/>
  <c r="AQ111" i="44" s="1"/>
  <c r="AU111" i="44" s="1"/>
  <c r="BX111" i="44"/>
  <c r="CA111" i="44" s="1"/>
  <c r="CG111" i="44" s="1"/>
  <c r="CK111" i="44" s="1"/>
  <c r="BB115" i="44"/>
  <c r="N115" i="44"/>
  <c r="Q115" i="44" s="1"/>
  <c r="W115" i="44" s="1"/>
  <c r="AA115" i="44" s="1"/>
  <c r="BY115" i="44"/>
  <c r="CB115" i="44" s="1"/>
  <c r="CH115" i="44" s="1"/>
  <c r="CL115" i="44" s="1"/>
  <c r="M115" i="44"/>
  <c r="BX115" i="44"/>
  <c r="CA115" i="44" s="1"/>
  <c r="CG115" i="44" s="1"/>
  <c r="CK115" i="44" s="1"/>
  <c r="L115" i="44"/>
  <c r="O115" i="44" s="1"/>
  <c r="U115" i="44" s="1"/>
  <c r="Y115" i="44" s="1"/>
  <c r="AH115" i="44"/>
  <c r="AK115" i="44" s="1"/>
  <c r="AQ115" i="44" s="1"/>
  <c r="AU115" i="44" s="1"/>
  <c r="BD115" i="44"/>
  <c r="BG115" i="44" s="1"/>
  <c r="BM115" i="44" s="1"/>
  <c r="BQ115" i="44" s="1"/>
  <c r="AH129" i="44"/>
  <c r="AK129" i="44" s="1"/>
  <c r="AQ129" i="44" s="1"/>
  <c r="AU129" i="44" s="1"/>
  <c r="AG129" i="44"/>
  <c r="AJ129" i="44" s="1"/>
  <c r="AP129" i="44" s="1"/>
  <c r="AT129" i="44" s="1"/>
  <c r="BD129" i="44"/>
  <c r="BG129" i="44" s="1"/>
  <c r="BM129" i="44" s="1"/>
  <c r="BQ129" i="44" s="1"/>
  <c r="BC129" i="44"/>
  <c r="BB129" i="44"/>
  <c r="N129" i="44"/>
  <c r="Q129" i="44" s="1"/>
  <c r="W129" i="44" s="1"/>
  <c r="AA129" i="44" s="1"/>
  <c r="BY129" i="44"/>
  <c r="CB129" i="44" s="1"/>
  <c r="CH129" i="44" s="1"/>
  <c r="CL129" i="44" s="1"/>
  <c r="M129" i="44"/>
  <c r="BW129" i="44"/>
  <c r="BZ129" i="44" s="1"/>
  <c r="CF129" i="44" s="1"/>
  <c r="CJ129" i="44" s="1"/>
  <c r="AI129" i="44"/>
  <c r="AL129" i="44" s="1"/>
  <c r="AR129" i="44" s="1"/>
  <c r="AV129" i="44" s="1"/>
  <c r="N75" i="44"/>
  <c r="Q75" i="44" s="1"/>
  <c r="W75" i="44" s="1"/>
  <c r="AA75" i="44" s="1"/>
  <c r="BB75" i="44"/>
  <c r="M79" i="44"/>
  <c r="BY79" i="44"/>
  <c r="CB79" i="44" s="1"/>
  <c r="CH79" i="44" s="1"/>
  <c r="CL79" i="44" s="1"/>
  <c r="AG89" i="44"/>
  <c r="AJ89" i="44" s="1"/>
  <c r="AP89" i="44" s="1"/>
  <c r="AT89" i="44" s="1"/>
  <c r="N92" i="44"/>
  <c r="Q92" i="44" s="1"/>
  <c r="W92" i="44" s="1"/>
  <c r="AA92" i="44" s="1"/>
  <c r="BB92" i="44"/>
  <c r="AH94" i="44"/>
  <c r="AK94" i="44" s="1"/>
  <c r="AQ94" i="44" s="1"/>
  <c r="AU94" i="44" s="1"/>
  <c r="N96" i="44"/>
  <c r="Q96" i="44" s="1"/>
  <c r="W96" i="44" s="1"/>
  <c r="AA96" i="44" s="1"/>
  <c r="BB96" i="44"/>
  <c r="AH98" i="44"/>
  <c r="AK98" i="44" s="1"/>
  <c r="AQ98" i="44" s="1"/>
  <c r="AU98" i="44" s="1"/>
  <c r="N100" i="44"/>
  <c r="Q100" i="44" s="1"/>
  <c r="W100" i="44" s="1"/>
  <c r="AA100" i="44" s="1"/>
  <c r="BB100" i="44"/>
  <c r="AH102" i="44"/>
  <c r="AK102" i="44" s="1"/>
  <c r="AQ102" i="44" s="1"/>
  <c r="AU102" i="44" s="1"/>
  <c r="K108" i="44"/>
  <c r="BB110" i="44"/>
  <c r="K112" i="44"/>
  <c r="N114" i="44"/>
  <c r="Q114" i="44" s="1"/>
  <c r="W114" i="44" s="1"/>
  <c r="AA114" i="44" s="1"/>
  <c r="AG115" i="44"/>
  <c r="AJ115" i="44" s="1"/>
  <c r="AP115" i="44" s="1"/>
  <c r="AT115" i="44" s="1"/>
  <c r="BV116" i="44"/>
  <c r="BY118" i="44"/>
  <c r="CB118" i="44" s="1"/>
  <c r="CH118" i="44" s="1"/>
  <c r="CL118" i="44" s="1"/>
  <c r="BX118" i="44"/>
  <c r="CA118" i="44" s="1"/>
  <c r="CG118" i="44" s="1"/>
  <c r="CK118" i="44" s="1"/>
  <c r="L118" i="44"/>
  <c r="O118" i="44" s="1"/>
  <c r="U118" i="44" s="1"/>
  <c r="Y118" i="44" s="1"/>
  <c r="BW118" i="44"/>
  <c r="BZ118" i="44" s="1"/>
  <c r="CF118" i="44" s="1"/>
  <c r="CJ118" i="44" s="1"/>
  <c r="AI118" i="44"/>
  <c r="AL118" i="44" s="1"/>
  <c r="AR118" i="44" s="1"/>
  <c r="AV118" i="44" s="1"/>
  <c r="AH118" i="44"/>
  <c r="AK118" i="44" s="1"/>
  <c r="AQ118" i="44" s="1"/>
  <c r="AU118" i="44" s="1"/>
  <c r="AG118" i="44"/>
  <c r="AJ118" i="44" s="1"/>
  <c r="AP118" i="44" s="1"/>
  <c r="AT118" i="44" s="1"/>
  <c r="BD118" i="44"/>
  <c r="BG118" i="44" s="1"/>
  <c r="BM118" i="44" s="1"/>
  <c r="BQ118" i="44" s="1"/>
  <c r="BB118" i="44"/>
  <c r="N118" i="44"/>
  <c r="Q118" i="44" s="1"/>
  <c r="W118" i="44" s="1"/>
  <c r="AA118" i="44" s="1"/>
  <c r="AI124" i="44"/>
  <c r="AL124" i="44" s="1"/>
  <c r="AR124" i="44" s="1"/>
  <c r="AV124" i="44" s="1"/>
  <c r="BB131" i="44"/>
  <c r="N131" i="44"/>
  <c r="Q131" i="44" s="1"/>
  <c r="W131" i="44" s="1"/>
  <c r="AA131" i="44" s="1"/>
  <c r="BY131" i="44"/>
  <c r="CB131" i="44" s="1"/>
  <c r="CH131" i="44" s="1"/>
  <c r="CL131" i="44" s="1"/>
  <c r="M131" i="44"/>
  <c r="BX131" i="44"/>
  <c r="CA131" i="44" s="1"/>
  <c r="CG131" i="44" s="1"/>
  <c r="CK131" i="44" s="1"/>
  <c r="L131" i="44"/>
  <c r="O131" i="44" s="1"/>
  <c r="U131" i="44" s="1"/>
  <c r="Y131" i="44" s="1"/>
  <c r="BW131" i="44"/>
  <c r="BZ131" i="44" s="1"/>
  <c r="CF131" i="44" s="1"/>
  <c r="CJ131" i="44" s="1"/>
  <c r="AI131" i="44"/>
  <c r="AL131" i="44" s="1"/>
  <c r="AR131" i="44" s="1"/>
  <c r="AV131" i="44" s="1"/>
  <c r="AH131" i="44"/>
  <c r="AK131" i="44" s="1"/>
  <c r="AQ131" i="44" s="1"/>
  <c r="AU131" i="44" s="1"/>
  <c r="AG131" i="44"/>
  <c r="AJ131" i="44" s="1"/>
  <c r="AP131" i="44" s="1"/>
  <c r="AT131" i="44" s="1"/>
  <c r="BC131" i="44"/>
  <c r="AH133" i="44"/>
  <c r="AK133" i="44" s="1"/>
  <c r="AQ133" i="44" s="1"/>
  <c r="AU133" i="44" s="1"/>
  <c r="AG133" i="44"/>
  <c r="AJ133" i="44" s="1"/>
  <c r="AP133" i="44" s="1"/>
  <c r="AT133" i="44" s="1"/>
  <c r="BD133" i="44"/>
  <c r="BG133" i="44" s="1"/>
  <c r="BM133" i="44" s="1"/>
  <c r="BQ133" i="44" s="1"/>
  <c r="BC133" i="44"/>
  <c r="BB133" i="44"/>
  <c r="N133" i="44"/>
  <c r="Q133" i="44" s="1"/>
  <c r="W133" i="44" s="1"/>
  <c r="AA133" i="44" s="1"/>
  <c r="BY133" i="44"/>
  <c r="CB133" i="44" s="1"/>
  <c r="CH133" i="44" s="1"/>
  <c r="CL133" i="44" s="1"/>
  <c r="M133" i="44"/>
  <c r="BW133" i="44"/>
  <c r="BZ133" i="44" s="1"/>
  <c r="CF133" i="44" s="1"/>
  <c r="CJ133" i="44" s="1"/>
  <c r="AI133" i="44"/>
  <c r="AL133" i="44" s="1"/>
  <c r="AR133" i="44" s="1"/>
  <c r="AV133" i="44" s="1"/>
  <c r="BC75" i="44"/>
  <c r="N79" i="44"/>
  <c r="Q79" i="44" s="1"/>
  <c r="W79" i="44" s="1"/>
  <c r="AA79" i="44" s="1"/>
  <c r="BB79" i="44"/>
  <c r="AH89" i="44"/>
  <c r="AK89" i="44" s="1"/>
  <c r="AQ89" i="44" s="1"/>
  <c r="AU89" i="44" s="1"/>
  <c r="BC92" i="44"/>
  <c r="AI94" i="44"/>
  <c r="AL94" i="44" s="1"/>
  <c r="AR94" i="44" s="1"/>
  <c r="AV94" i="44" s="1"/>
  <c r="BW94" i="44"/>
  <c r="BZ94" i="44" s="1"/>
  <c r="CF94" i="44" s="1"/>
  <c r="CJ94" i="44" s="1"/>
  <c r="BC96" i="44"/>
  <c r="AI98" i="44"/>
  <c r="AL98" i="44" s="1"/>
  <c r="AR98" i="44" s="1"/>
  <c r="AV98" i="44" s="1"/>
  <c r="BW98" i="44"/>
  <c r="BZ98" i="44" s="1"/>
  <c r="CF98" i="44" s="1"/>
  <c r="CJ98" i="44" s="1"/>
  <c r="BC100" i="44"/>
  <c r="AI102" i="44"/>
  <c r="AL102" i="44" s="1"/>
  <c r="AR102" i="44" s="1"/>
  <c r="AV102" i="44" s="1"/>
  <c r="BW102" i="44"/>
  <c r="BZ102" i="44" s="1"/>
  <c r="CF102" i="44" s="1"/>
  <c r="CJ102" i="44" s="1"/>
  <c r="BW109" i="44"/>
  <c r="BZ109" i="44" s="1"/>
  <c r="CF109" i="44" s="1"/>
  <c r="CJ109" i="44" s="1"/>
  <c r="AI109" i="44"/>
  <c r="AL109" i="44" s="1"/>
  <c r="AR109" i="44" s="1"/>
  <c r="AV109" i="44" s="1"/>
  <c r="AH109" i="44"/>
  <c r="AK109" i="44" s="1"/>
  <c r="AQ109" i="44" s="1"/>
  <c r="AU109" i="44" s="1"/>
  <c r="AG109" i="44"/>
  <c r="AJ109" i="44" s="1"/>
  <c r="AP109" i="44" s="1"/>
  <c r="AT109" i="44" s="1"/>
  <c r="BC109" i="44"/>
  <c r="BY109" i="44"/>
  <c r="CB109" i="44" s="1"/>
  <c r="CH109" i="44" s="1"/>
  <c r="CL109" i="44" s="1"/>
  <c r="M109" i="44"/>
  <c r="BW113" i="44"/>
  <c r="BZ113" i="44" s="1"/>
  <c r="CF113" i="44" s="1"/>
  <c r="CJ113" i="44" s="1"/>
  <c r="AI113" i="44"/>
  <c r="AL113" i="44" s="1"/>
  <c r="AR113" i="44" s="1"/>
  <c r="AV113" i="44" s="1"/>
  <c r="AH113" i="44"/>
  <c r="AK113" i="44" s="1"/>
  <c r="AQ113" i="44" s="1"/>
  <c r="AU113" i="44" s="1"/>
  <c r="AG113" i="44"/>
  <c r="AJ113" i="44" s="1"/>
  <c r="AP113" i="44" s="1"/>
  <c r="AT113" i="44" s="1"/>
  <c r="BC113" i="44"/>
  <c r="BY113" i="44"/>
  <c r="CB113" i="44" s="1"/>
  <c r="CH113" i="44" s="1"/>
  <c r="CL113" i="44" s="1"/>
  <c r="M113" i="44"/>
  <c r="AI115" i="44"/>
  <c r="AL115" i="44" s="1"/>
  <c r="AR115" i="44" s="1"/>
  <c r="AV115" i="44" s="1"/>
  <c r="BW115" i="44"/>
  <c r="BZ115" i="44" s="1"/>
  <c r="CF115" i="44" s="1"/>
  <c r="CJ115" i="44" s="1"/>
  <c r="BD116" i="44"/>
  <c r="BG116" i="44" s="1"/>
  <c r="BM116" i="44" s="1"/>
  <c r="BQ116" i="44" s="1"/>
  <c r="BC116" i="44"/>
  <c r="BB116" i="44"/>
  <c r="N116" i="44"/>
  <c r="Q116" i="44" s="1"/>
  <c r="W116" i="44" s="1"/>
  <c r="AA116" i="44" s="1"/>
  <c r="BY116" i="44"/>
  <c r="CB116" i="44" s="1"/>
  <c r="CH116" i="44" s="1"/>
  <c r="CL116" i="44" s="1"/>
  <c r="BX116" i="44"/>
  <c r="CA116" i="44" s="1"/>
  <c r="CG116" i="44" s="1"/>
  <c r="CK116" i="44" s="1"/>
  <c r="L116" i="44"/>
  <c r="O116" i="44" s="1"/>
  <c r="U116" i="44" s="1"/>
  <c r="Y116" i="44" s="1"/>
  <c r="AH116" i="44"/>
  <c r="AK116" i="44" s="1"/>
  <c r="AQ116" i="44" s="1"/>
  <c r="AU116" i="44" s="1"/>
  <c r="BY126" i="44"/>
  <c r="CB126" i="44" s="1"/>
  <c r="CH126" i="44" s="1"/>
  <c r="CL126" i="44" s="1"/>
  <c r="M126" i="44"/>
  <c r="BX126" i="44"/>
  <c r="CA126" i="44" s="1"/>
  <c r="CG126" i="44" s="1"/>
  <c r="CK126" i="44" s="1"/>
  <c r="L126" i="44"/>
  <c r="O126" i="44" s="1"/>
  <c r="U126" i="44" s="1"/>
  <c r="Y126" i="44" s="1"/>
  <c r="BW126" i="44"/>
  <c r="BZ126" i="44" s="1"/>
  <c r="CF126" i="44" s="1"/>
  <c r="CJ126" i="44" s="1"/>
  <c r="AI126" i="44"/>
  <c r="AL126" i="44" s="1"/>
  <c r="AR126" i="44" s="1"/>
  <c r="AV126" i="44" s="1"/>
  <c r="AH126" i="44"/>
  <c r="AK126" i="44" s="1"/>
  <c r="AQ126" i="44" s="1"/>
  <c r="AU126" i="44" s="1"/>
  <c r="AG126" i="44"/>
  <c r="AJ126" i="44" s="1"/>
  <c r="AP126" i="44" s="1"/>
  <c r="AT126" i="44" s="1"/>
  <c r="BD126" i="44"/>
  <c r="BG126" i="44" s="1"/>
  <c r="BM126" i="44" s="1"/>
  <c r="BQ126" i="44" s="1"/>
  <c r="BB126" i="44"/>
  <c r="N126" i="44"/>
  <c r="Q126" i="44" s="1"/>
  <c r="W126" i="44" s="1"/>
  <c r="AA126" i="44" s="1"/>
  <c r="N134" i="44"/>
  <c r="Q134" i="44" s="1"/>
  <c r="W134" i="44" s="1"/>
  <c r="AA134" i="44" s="1"/>
  <c r="BD75" i="44"/>
  <c r="BG75" i="44" s="1"/>
  <c r="BM75" i="44" s="1"/>
  <c r="BQ75" i="44" s="1"/>
  <c r="G79" i="44"/>
  <c r="BC79" i="44"/>
  <c r="AI89" i="44"/>
  <c r="AL89" i="44" s="1"/>
  <c r="AR89" i="44" s="1"/>
  <c r="AV89" i="44" s="1"/>
  <c r="BW89" i="44"/>
  <c r="BZ89" i="44" s="1"/>
  <c r="CF89" i="44" s="1"/>
  <c r="CJ89" i="44" s="1"/>
  <c r="BD92" i="44"/>
  <c r="BG92" i="44" s="1"/>
  <c r="BM92" i="44" s="1"/>
  <c r="BQ92" i="44" s="1"/>
  <c r="L94" i="44"/>
  <c r="O94" i="44" s="1"/>
  <c r="U94" i="44" s="1"/>
  <c r="Y94" i="44" s="1"/>
  <c r="BX94" i="44"/>
  <c r="CA94" i="44" s="1"/>
  <c r="CG94" i="44" s="1"/>
  <c r="CK94" i="44" s="1"/>
  <c r="BD96" i="44"/>
  <c r="BG96" i="44" s="1"/>
  <c r="BM96" i="44" s="1"/>
  <c r="BQ96" i="44" s="1"/>
  <c r="L98" i="44"/>
  <c r="O98" i="44" s="1"/>
  <c r="U98" i="44" s="1"/>
  <c r="Y98" i="44" s="1"/>
  <c r="BX98" i="44"/>
  <c r="CA98" i="44" s="1"/>
  <c r="CG98" i="44" s="1"/>
  <c r="CK98" i="44" s="1"/>
  <c r="BD100" i="44"/>
  <c r="BG100" i="44" s="1"/>
  <c r="BM100" i="44" s="1"/>
  <c r="BQ100" i="44" s="1"/>
  <c r="L102" i="44"/>
  <c r="O102" i="44" s="1"/>
  <c r="U102" i="44" s="1"/>
  <c r="Y102" i="44" s="1"/>
  <c r="BX102" i="44"/>
  <c r="CA102" i="44" s="1"/>
  <c r="CG102" i="44" s="1"/>
  <c r="CK102" i="44" s="1"/>
  <c r="L107" i="44"/>
  <c r="O107" i="44" s="1"/>
  <c r="U107" i="44" s="1"/>
  <c r="Y107" i="44" s="1"/>
  <c r="BD107" i="44"/>
  <c r="BG107" i="44" s="1"/>
  <c r="BM107" i="44" s="1"/>
  <c r="BQ107" i="44" s="1"/>
  <c r="BX109" i="44"/>
  <c r="CA109" i="44" s="1"/>
  <c r="CG109" i="44" s="1"/>
  <c r="CK109" i="44" s="1"/>
  <c r="L111" i="44"/>
  <c r="O111" i="44" s="1"/>
  <c r="U111" i="44" s="1"/>
  <c r="Y111" i="44" s="1"/>
  <c r="BD111" i="44"/>
  <c r="BG111" i="44" s="1"/>
  <c r="BM111" i="44" s="1"/>
  <c r="BQ111" i="44" s="1"/>
  <c r="BX113" i="44"/>
  <c r="CA113" i="44" s="1"/>
  <c r="CG113" i="44" s="1"/>
  <c r="CK113" i="44" s="1"/>
  <c r="AG116" i="44"/>
  <c r="AJ116" i="44" s="1"/>
  <c r="AP116" i="44" s="1"/>
  <c r="AT116" i="44" s="1"/>
  <c r="BY122" i="44"/>
  <c r="CB122" i="44" s="1"/>
  <c r="CH122" i="44" s="1"/>
  <c r="CL122" i="44" s="1"/>
  <c r="M122" i="44"/>
  <c r="BX122" i="44"/>
  <c r="CA122" i="44" s="1"/>
  <c r="CG122" i="44" s="1"/>
  <c r="CK122" i="44" s="1"/>
  <c r="L122" i="44"/>
  <c r="O122" i="44" s="1"/>
  <c r="U122" i="44" s="1"/>
  <c r="Y122" i="44" s="1"/>
  <c r="BW122" i="44"/>
  <c r="BZ122" i="44" s="1"/>
  <c r="CF122" i="44" s="1"/>
  <c r="CJ122" i="44" s="1"/>
  <c r="AI122" i="44"/>
  <c r="AL122" i="44" s="1"/>
  <c r="AR122" i="44" s="1"/>
  <c r="AV122" i="44" s="1"/>
  <c r="AH122" i="44"/>
  <c r="AK122" i="44" s="1"/>
  <c r="AQ122" i="44" s="1"/>
  <c r="AU122" i="44" s="1"/>
  <c r="AG122" i="44"/>
  <c r="AJ122" i="44" s="1"/>
  <c r="AP122" i="44" s="1"/>
  <c r="AT122" i="44" s="1"/>
  <c r="BD122" i="44"/>
  <c r="BG122" i="44" s="1"/>
  <c r="BM122" i="44" s="1"/>
  <c r="BQ122" i="44" s="1"/>
  <c r="BB122" i="44"/>
  <c r="N122" i="44"/>
  <c r="Q122" i="44" s="1"/>
  <c r="W122" i="44" s="1"/>
  <c r="AA122" i="44" s="1"/>
  <c r="BD128" i="44"/>
  <c r="BG128" i="44" s="1"/>
  <c r="BM128" i="44" s="1"/>
  <c r="BQ128" i="44" s="1"/>
  <c r="BC128" i="44"/>
  <c r="BB128" i="44"/>
  <c r="N128" i="44"/>
  <c r="Q128" i="44" s="1"/>
  <c r="W128" i="44" s="1"/>
  <c r="AA128" i="44" s="1"/>
  <c r="BY128" i="44"/>
  <c r="CB128" i="44" s="1"/>
  <c r="CH128" i="44" s="1"/>
  <c r="CL128" i="44" s="1"/>
  <c r="M128" i="44"/>
  <c r="BX128" i="44"/>
  <c r="CA128" i="44" s="1"/>
  <c r="CG128" i="44" s="1"/>
  <c r="CK128" i="44" s="1"/>
  <c r="L128" i="44"/>
  <c r="O128" i="44" s="1"/>
  <c r="U128" i="44" s="1"/>
  <c r="Y128" i="44" s="1"/>
  <c r="BW128" i="44"/>
  <c r="BZ128" i="44" s="1"/>
  <c r="CF128" i="44" s="1"/>
  <c r="CJ128" i="44" s="1"/>
  <c r="AI128" i="44"/>
  <c r="AL128" i="44" s="1"/>
  <c r="AR128" i="44" s="1"/>
  <c r="AV128" i="44" s="1"/>
  <c r="AG128" i="44"/>
  <c r="AJ128" i="44" s="1"/>
  <c r="AP128" i="44" s="1"/>
  <c r="AT128" i="44" s="1"/>
  <c r="L129" i="44"/>
  <c r="O129" i="44" s="1"/>
  <c r="U129" i="44" s="1"/>
  <c r="Y129" i="44" s="1"/>
  <c r="BB135" i="44"/>
  <c r="N135" i="44"/>
  <c r="Q135" i="44" s="1"/>
  <c r="W135" i="44" s="1"/>
  <c r="AA135" i="44" s="1"/>
  <c r="M135" i="44"/>
  <c r="BY135" i="44"/>
  <c r="CB135" i="44" s="1"/>
  <c r="CH135" i="44" s="1"/>
  <c r="CL135" i="44" s="1"/>
  <c r="L135" i="44"/>
  <c r="O135" i="44" s="1"/>
  <c r="U135" i="44" s="1"/>
  <c r="Y135" i="44" s="1"/>
  <c r="BX135" i="44"/>
  <c r="CA135" i="44" s="1"/>
  <c r="CG135" i="44" s="1"/>
  <c r="CK135" i="44" s="1"/>
  <c r="AI135" i="44"/>
  <c r="AL135" i="44" s="1"/>
  <c r="AR135" i="44" s="1"/>
  <c r="AV135" i="44" s="1"/>
  <c r="BW135" i="44"/>
  <c r="BZ135" i="44" s="1"/>
  <c r="CF135" i="44" s="1"/>
  <c r="CJ135" i="44" s="1"/>
  <c r="AH135" i="44"/>
  <c r="AK135" i="44" s="1"/>
  <c r="AQ135" i="44" s="1"/>
  <c r="AU135" i="44" s="1"/>
  <c r="AG135" i="44"/>
  <c r="AJ135" i="44" s="1"/>
  <c r="AP135" i="44" s="1"/>
  <c r="AT135" i="44" s="1"/>
  <c r="BC135" i="44"/>
  <c r="AG75" i="44"/>
  <c r="AJ75" i="44" s="1"/>
  <c r="AP75" i="44" s="1"/>
  <c r="AT75" i="44" s="1"/>
  <c r="BD79" i="44"/>
  <c r="BG79" i="44" s="1"/>
  <c r="BM79" i="44" s="1"/>
  <c r="BQ79" i="44" s="1"/>
  <c r="L89" i="44"/>
  <c r="O89" i="44" s="1"/>
  <c r="U89" i="44" s="1"/>
  <c r="Y89" i="44" s="1"/>
  <c r="BX89" i="44"/>
  <c r="CA89" i="44" s="1"/>
  <c r="CG89" i="44" s="1"/>
  <c r="CK89" i="44" s="1"/>
  <c r="AG92" i="44"/>
  <c r="AJ92" i="44" s="1"/>
  <c r="AP92" i="44" s="1"/>
  <c r="AT92" i="44" s="1"/>
  <c r="M94" i="44"/>
  <c r="BY94" i="44"/>
  <c r="CB94" i="44" s="1"/>
  <c r="CH94" i="44" s="1"/>
  <c r="CL94" i="44" s="1"/>
  <c r="AG96" i="44"/>
  <c r="AJ96" i="44" s="1"/>
  <c r="AP96" i="44" s="1"/>
  <c r="AT96" i="44" s="1"/>
  <c r="AW96" i="44" s="1"/>
  <c r="M98" i="44"/>
  <c r="BY98" i="44"/>
  <c r="CB98" i="44" s="1"/>
  <c r="CH98" i="44" s="1"/>
  <c r="CL98" i="44" s="1"/>
  <c r="AG100" i="44"/>
  <c r="AJ100" i="44" s="1"/>
  <c r="AP100" i="44" s="1"/>
  <c r="AT100" i="44" s="1"/>
  <c r="M102" i="44"/>
  <c r="BY102" i="44"/>
  <c r="CB102" i="44" s="1"/>
  <c r="CH102" i="44" s="1"/>
  <c r="CL102" i="44" s="1"/>
  <c r="L106" i="44"/>
  <c r="O106" i="44" s="1"/>
  <c r="U106" i="44" s="1"/>
  <c r="Y106" i="44" s="1"/>
  <c r="BA109" i="44"/>
  <c r="BA113" i="44"/>
  <c r="AI116" i="44"/>
  <c r="AL116" i="44" s="1"/>
  <c r="AR116" i="44" s="1"/>
  <c r="AV116" i="44" s="1"/>
  <c r="BW116" i="44"/>
  <c r="BZ116" i="44" s="1"/>
  <c r="CF116" i="44" s="1"/>
  <c r="CJ116" i="44" s="1"/>
  <c r="BV123" i="44"/>
  <c r="AG124" i="44"/>
  <c r="AJ124" i="44" s="1"/>
  <c r="AP124" i="44" s="1"/>
  <c r="AT124" i="44" s="1"/>
  <c r="BD124" i="44"/>
  <c r="BG124" i="44" s="1"/>
  <c r="BM124" i="44" s="1"/>
  <c r="BQ124" i="44" s="1"/>
  <c r="BC124" i="44"/>
  <c r="BB124" i="44"/>
  <c r="N124" i="44"/>
  <c r="Q124" i="44" s="1"/>
  <c r="W124" i="44" s="1"/>
  <c r="AA124" i="44" s="1"/>
  <c r="BY124" i="44"/>
  <c r="CB124" i="44" s="1"/>
  <c r="CH124" i="44" s="1"/>
  <c r="CL124" i="44" s="1"/>
  <c r="M124" i="44"/>
  <c r="BX124" i="44"/>
  <c r="CA124" i="44" s="1"/>
  <c r="CG124" i="44" s="1"/>
  <c r="CK124" i="44" s="1"/>
  <c r="L124" i="44"/>
  <c r="O124" i="44" s="1"/>
  <c r="U124" i="44" s="1"/>
  <c r="Y124" i="44" s="1"/>
  <c r="AH124" i="44"/>
  <c r="AK124" i="44" s="1"/>
  <c r="AQ124" i="44" s="1"/>
  <c r="AU124" i="44" s="1"/>
  <c r="AF126" i="44"/>
  <c r="K128" i="44"/>
  <c r="BX130" i="44"/>
  <c r="CA130" i="44" s="1"/>
  <c r="CG130" i="44" s="1"/>
  <c r="CK130" i="44" s="1"/>
  <c r="L130" i="44"/>
  <c r="O130" i="44" s="1"/>
  <c r="U130" i="44" s="1"/>
  <c r="Y130" i="44" s="1"/>
  <c r="BW130" i="44"/>
  <c r="BZ130" i="44" s="1"/>
  <c r="CF130" i="44" s="1"/>
  <c r="CJ130" i="44" s="1"/>
  <c r="AI130" i="44"/>
  <c r="AL130" i="44" s="1"/>
  <c r="AR130" i="44" s="1"/>
  <c r="AV130" i="44" s="1"/>
  <c r="AH130" i="44"/>
  <c r="AK130" i="44" s="1"/>
  <c r="AQ130" i="44" s="1"/>
  <c r="AU130" i="44" s="1"/>
  <c r="AG130" i="44"/>
  <c r="AJ130" i="44" s="1"/>
  <c r="AP130" i="44" s="1"/>
  <c r="AT130" i="44" s="1"/>
  <c r="BD130" i="44"/>
  <c r="BG130" i="44" s="1"/>
  <c r="BM130" i="44" s="1"/>
  <c r="BQ130" i="44" s="1"/>
  <c r="BC130" i="44"/>
  <c r="BY130" i="44"/>
  <c r="CB130" i="44" s="1"/>
  <c r="CH130" i="44" s="1"/>
  <c r="CL130" i="44" s="1"/>
  <c r="M130" i="44"/>
  <c r="BA133" i="44"/>
  <c r="M89" i="44"/>
  <c r="BY89" i="44"/>
  <c r="CB89" i="44" s="1"/>
  <c r="CH89" i="44" s="1"/>
  <c r="CL89" i="44" s="1"/>
  <c r="N94" i="44"/>
  <c r="Q94" i="44" s="1"/>
  <c r="W94" i="44" s="1"/>
  <c r="AA94" i="44" s="1"/>
  <c r="BB94" i="44"/>
  <c r="N98" i="44"/>
  <c r="Q98" i="44" s="1"/>
  <c r="W98" i="44" s="1"/>
  <c r="AA98" i="44" s="1"/>
  <c r="BB98" i="44"/>
  <c r="N102" i="44"/>
  <c r="Q102" i="44" s="1"/>
  <c r="W102" i="44" s="1"/>
  <c r="AA102" i="44" s="1"/>
  <c r="BB102" i="44"/>
  <c r="N106" i="44"/>
  <c r="Q106" i="44" s="1"/>
  <c r="W106" i="44" s="1"/>
  <c r="AA106" i="44" s="1"/>
  <c r="AH106" i="44"/>
  <c r="AK106" i="44" s="1"/>
  <c r="AQ106" i="44" s="1"/>
  <c r="AU106" i="44" s="1"/>
  <c r="BW106" i="44"/>
  <c r="BZ106" i="44" s="1"/>
  <c r="CF106" i="44" s="1"/>
  <c r="CJ106" i="44" s="1"/>
  <c r="BY110" i="44"/>
  <c r="CB110" i="44" s="1"/>
  <c r="CH110" i="44" s="1"/>
  <c r="CL110" i="44" s="1"/>
  <c r="M110" i="44"/>
  <c r="BX110" i="44"/>
  <c r="CA110" i="44" s="1"/>
  <c r="CG110" i="44" s="1"/>
  <c r="CK110" i="44" s="1"/>
  <c r="L110" i="44"/>
  <c r="O110" i="44" s="1"/>
  <c r="U110" i="44" s="1"/>
  <c r="Y110" i="44" s="1"/>
  <c r="BW110" i="44"/>
  <c r="BZ110" i="44" s="1"/>
  <c r="CF110" i="44" s="1"/>
  <c r="CJ110" i="44" s="1"/>
  <c r="AI110" i="44"/>
  <c r="AL110" i="44" s="1"/>
  <c r="AR110" i="44" s="1"/>
  <c r="AV110" i="44" s="1"/>
  <c r="AG110" i="44"/>
  <c r="AJ110" i="44" s="1"/>
  <c r="AP110" i="44" s="1"/>
  <c r="AT110" i="44" s="1"/>
  <c r="BC110" i="44"/>
  <c r="AH110" i="44"/>
  <c r="AK110" i="44" s="1"/>
  <c r="AQ110" i="44" s="1"/>
  <c r="AU110" i="44" s="1"/>
  <c r="BY114" i="44"/>
  <c r="CB114" i="44" s="1"/>
  <c r="CH114" i="44" s="1"/>
  <c r="CL114" i="44" s="1"/>
  <c r="M114" i="44"/>
  <c r="BX114" i="44"/>
  <c r="CA114" i="44" s="1"/>
  <c r="CG114" i="44" s="1"/>
  <c r="CK114" i="44" s="1"/>
  <c r="L114" i="44"/>
  <c r="O114" i="44" s="1"/>
  <c r="U114" i="44" s="1"/>
  <c r="Y114" i="44" s="1"/>
  <c r="BW114" i="44"/>
  <c r="BZ114" i="44" s="1"/>
  <c r="CF114" i="44" s="1"/>
  <c r="CJ114" i="44" s="1"/>
  <c r="AI114" i="44"/>
  <c r="AL114" i="44" s="1"/>
  <c r="AR114" i="44" s="1"/>
  <c r="AV114" i="44" s="1"/>
  <c r="AG114" i="44"/>
  <c r="AJ114" i="44" s="1"/>
  <c r="AP114" i="44" s="1"/>
  <c r="AT114" i="44" s="1"/>
  <c r="BC114" i="44"/>
  <c r="AH114" i="44"/>
  <c r="AK114" i="44" s="1"/>
  <c r="AQ114" i="44" s="1"/>
  <c r="AU114" i="44" s="1"/>
  <c r="BC115" i="44"/>
  <c r="M118" i="44"/>
  <c r="AF118" i="44"/>
  <c r="BV119" i="44"/>
  <c r="AG120" i="44"/>
  <c r="AJ120" i="44" s="1"/>
  <c r="AP120" i="44" s="1"/>
  <c r="AT120" i="44" s="1"/>
  <c r="BD120" i="44"/>
  <c r="BG120" i="44" s="1"/>
  <c r="BM120" i="44" s="1"/>
  <c r="BQ120" i="44" s="1"/>
  <c r="BC120" i="44"/>
  <c r="BB120" i="44"/>
  <c r="N120" i="44"/>
  <c r="Q120" i="44" s="1"/>
  <c r="W120" i="44" s="1"/>
  <c r="AA120" i="44" s="1"/>
  <c r="BY120" i="44"/>
  <c r="CB120" i="44" s="1"/>
  <c r="CH120" i="44" s="1"/>
  <c r="CL120" i="44" s="1"/>
  <c r="M120" i="44"/>
  <c r="BX120" i="44"/>
  <c r="CA120" i="44" s="1"/>
  <c r="CG120" i="44" s="1"/>
  <c r="CK120" i="44" s="1"/>
  <c r="L120" i="44"/>
  <c r="O120" i="44" s="1"/>
  <c r="U120" i="44" s="1"/>
  <c r="Y120" i="44" s="1"/>
  <c r="AH120" i="44"/>
  <c r="AK120" i="44" s="1"/>
  <c r="AQ120" i="44" s="1"/>
  <c r="AU120" i="44" s="1"/>
  <c r="AF122" i="44"/>
  <c r="BD132" i="44"/>
  <c r="BG132" i="44" s="1"/>
  <c r="BM132" i="44" s="1"/>
  <c r="BQ132" i="44" s="1"/>
  <c r="BC132" i="44"/>
  <c r="BB132" i="44"/>
  <c r="N132" i="44"/>
  <c r="Q132" i="44" s="1"/>
  <c r="W132" i="44" s="1"/>
  <c r="AA132" i="44" s="1"/>
  <c r="BY132" i="44"/>
  <c r="CB132" i="44" s="1"/>
  <c r="CH132" i="44" s="1"/>
  <c r="CL132" i="44" s="1"/>
  <c r="M132" i="44"/>
  <c r="BX132" i="44"/>
  <c r="CA132" i="44" s="1"/>
  <c r="CG132" i="44" s="1"/>
  <c r="CK132" i="44" s="1"/>
  <c r="L132" i="44"/>
  <c r="O132" i="44" s="1"/>
  <c r="U132" i="44" s="1"/>
  <c r="Y132" i="44" s="1"/>
  <c r="BW132" i="44"/>
  <c r="BZ132" i="44" s="1"/>
  <c r="CF132" i="44" s="1"/>
  <c r="CJ132" i="44" s="1"/>
  <c r="AI132" i="44"/>
  <c r="AL132" i="44" s="1"/>
  <c r="AR132" i="44" s="1"/>
  <c r="AV132" i="44" s="1"/>
  <c r="AG132" i="44"/>
  <c r="AJ132" i="44" s="1"/>
  <c r="AP132" i="44" s="1"/>
  <c r="AT132" i="44" s="1"/>
  <c r="AG147" i="44"/>
  <c r="AJ147" i="44" s="1"/>
  <c r="AP147" i="44" s="1"/>
  <c r="AT147" i="44" s="1"/>
  <c r="BD147" i="44"/>
  <c r="BG147" i="44" s="1"/>
  <c r="BM147" i="44" s="1"/>
  <c r="BQ147" i="44" s="1"/>
  <c r="BC147" i="44"/>
  <c r="BB147" i="44"/>
  <c r="N147" i="44"/>
  <c r="Q147" i="44" s="1"/>
  <c r="W147" i="44" s="1"/>
  <c r="AA147" i="44" s="1"/>
  <c r="BY147" i="44"/>
  <c r="CB147" i="44" s="1"/>
  <c r="CH147" i="44" s="1"/>
  <c r="CL147" i="44" s="1"/>
  <c r="M147" i="44"/>
  <c r="BX147" i="44"/>
  <c r="CA147" i="44" s="1"/>
  <c r="CG147" i="44" s="1"/>
  <c r="CK147" i="44" s="1"/>
  <c r="L147" i="44"/>
  <c r="O147" i="44" s="1"/>
  <c r="U147" i="44" s="1"/>
  <c r="Y147" i="44" s="1"/>
  <c r="AH147" i="44"/>
  <c r="AK147" i="44" s="1"/>
  <c r="AQ147" i="44" s="1"/>
  <c r="AU147" i="44" s="1"/>
  <c r="AI147" i="44"/>
  <c r="AL147" i="44" s="1"/>
  <c r="AR147" i="44" s="1"/>
  <c r="AV147" i="44" s="1"/>
  <c r="BW147" i="44"/>
  <c r="BZ147" i="44" s="1"/>
  <c r="CF147" i="44" s="1"/>
  <c r="CJ147" i="44" s="1"/>
  <c r="N89" i="44"/>
  <c r="Q89" i="44" s="1"/>
  <c r="W89" i="44" s="1"/>
  <c r="AA89" i="44" s="1"/>
  <c r="AI106" i="44"/>
  <c r="AL106" i="44" s="1"/>
  <c r="AR106" i="44" s="1"/>
  <c r="AV106" i="44" s="1"/>
  <c r="BB106" i="44"/>
  <c r="K110" i="44"/>
  <c r="K114" i="44"/>
  <c r="AF115" i="44"/>
  <c r="BX129" i="44"/>
  <c r="CA129" i="44" s="1"/>
  <c r="CG129" i="44" s="1"/>
  <c r="CK129" i="44" s="1"/>
  <c r="K132" i="44"/>
  <c r="BX134" i="44"/>
  <c r="CA134" i="44" s="1"/>
  <c r="CG134" i="44" s="1"/>
  <c r="CK134" i="44" s="1"/>
  <c r="L134" i="44"/>
  <c r="O134" i="44" s="1"/>
  <c r="U134" i="44" s="1"/>
  <c r="Y134" i="44" s="1"/>
  <c r="BW134" i="44"/>
  <c r="BZ134" i="44" s="1"/>
  <c r="CF134" i="44" s="1"/>
  <c r="CJ134" i="44" s="1"/>
  <c r="AI134" i="44"/>
  <c r="AL134" i="44" s="1"/>
  <c r="AR134" i="44" s="1"/>
  <c r="AV134" i="44" s="1"/>
  <c r="AH134" i="44"/>
  <c r="AK134" i="44" s="1"/>
  <c r="AQ134" i="44" s="1"/>
  <c r="AU134" i="44" s="1"/>
  <c r="AG134" i="44"/>
  <c r="AJ134" i="44" s="1"/>
  <c r="AP134" i="44" s="1"/>
  <c r="AT134" i="44" s="1"/>
  <c r="BD134" i="44"/>
  <c r="BG134" i="44" s="1"/>
  <c r="BM134" i="44" s="1"/>
  <c r="BQ134" i="44" s="1"/>
  <c r="BC134" i="44"/>
  <c r="BY134" i="44"/>
  <c r="CB134" i="44" s="1"/>
  <c r="CH134" i="44" s="1"/>
  <c r="CL134" i="44" s="1"/>
  <c r="M134" i="44"/>
  <c r="BV135" i="44"/>
  <c r="BD153" i="44"/>
  <c r="BG153" i="44" s="1"/>
  <c r="BM153" i="44" s="1"/>
  <c r="BQ153" i="44" s="1"/>
  <c r="BC153" i="44"/>
  <c r="BX153" i="44"/>
  <c r="CA153" i="44" s="1"/>
  <c r="CG153" i="44" s="1"/>
  <c r="CK153" i="44" s="1"/>
  <c r="L153" i="44"/>
  <c r="O153" i="44" s="1"/>
  <c r="U153" i="44" s="1"/>
  <c r="Y153" i="44" s="1"/>
  <c r="BY153" i="44"/>
  <c r="CB153" i="44" s="1"/>
  <c r="CH153" i="44" s="1"/>
  <c r="CL153" i="44" s="1"/>
  <c r="BW153" i="44"/>
  <c r="BZ153" i="44" s="1"/>
  <c r="CF153" i="44" s="1"/>
  <c r="CJ153" i="44" s="1"/>
  <c r="BB153" i="44"/>
  <c r="AI153" i="44"/>
  <c r="AL153" i="44" s="1"/>
  <c r="AR153" i="44" s="1"/>
  <c r="AV153" i="44" s="1"/>
  <c r="AH153" i="44"/>
  <c r="AK153" i="44" s="1"/>
  <c r="AQ153" i="44" s="1"/>
  <c r="AU153" i="44" s="1"/>
  <c r="AG153" i="44"/>
  <c r="AJ153" i="44" s="1"/>
  <c r="AP153" i="44" s="1"/>
  <c r="AT153" i="44" s="1"/>
  <c r="M153" i="44"/>
  <c r="N153" i="44"/>
  <c r="Q153" i="44" s="1"/>
  <c r="W153" i="44" s="1"/>
  <c r="AA153" i="44" s="1"/>
  <c r="L117" i="44"/>
  <c r="O117" i="44" s="1"/>
  <c r="U117" i="44" s="1"/>
  <c r="Y117" i="44" s="1"/>
  <c r="BX117" i="44"/>
  <c r="CA117" i="44" s="1"/>
  <c r="CG117" i="44" s="1"/>
  <c r="CK117" i="44" s="1"/>
  <c r="BD119" i="44"/>
  <c r="BG119" i="44" s="1"/>
  <c r="BM119" i="44" s="1"/>
  <c r="BQ119" i="44" s="1"/>
  <c r="L121" i="44"/>
  <c r="O121" i="44" s="1"/>
  <c r="U121" i="44" s="1"/>
  <c r="Y121" i="44" s="1"/>
  <c r="BX121" i="44"/>
  <c r="CA121" i="44" s="1"/>
  <c r="CG121" i="44" s="1"/>
  <c r="CK121" i="44" s="1"/>
  <c r="BD123" i="44"/>
  <c r="BG123" i="44" s="1"/>
  <c r="BM123" i="44" s="1"/>
  <c r="BQ123" i="44" s="1"/>
  <c r="L125" i="44"/>
  <c r="O125" i="44" s="1"/>
  <c r="U125" i="44" s="1"/>
  <c r="Y125" i="44" s="1"/>
  <c r="BX125" i="44"/>
  <c r="CA125" i="44" s="1"/>
  <c r="CG125" i="44" s="1"/>
  <c r="CK125" i="44" s="1"/>
  <c r="G127" i="44"/>
  <c r="BC127" i="44"/>
  <c r="L136" i="44"/>
  <c r="O136" i="44" s="1"/>
  <c r="U136" i="44" s="1"/>
  <c r="Y136" i="44" s="1"/>
  <c r="BX136" i="44"/>
  <c r="CA136" i="44" s="1"/>
  <c r="CG136" i="44" s="1"/>
  <c r="CK136" i="44" s="1"/>
  <c r="AG142" i="44"/>
  <c r="AJ142" i="44" s="1"/>
  <c r="AP142" i="44" s="1"/>
  <c r="AT142" i="44" s="1"/>
  <c r="BD151" i="44"/>
  <c r="BG151" i="44" s="1"/>
  <c r="BM151" i="44" s="1"/>
  <c r="BQ151" i="44" s="1"/>
  <c r="BC151" i="44"/>
  <c r="G151" i="44"/>
  <c r="BB151" i="44"/>
  <c r="N151" i="44"/>
  <c r="Q151" i="44" s="1"/>
  <c r="W151" i="44" s="1"/>
  <c r="AA151" i="44" s="1"/>
  <c r="BY151" i="44"/>
  <c r="CB151" i="44" s="1"/>
  <c r="CH151" i="44" s="1"/>
  <c r="CL151" i="44" s="1"/>
  <c r="M151" i="44"/>
  <c r="BX151" i="44"/>
  <c r="CA151" i="44" s="1"/>
  <c r="CG151" i="44" s="1"/>
  <c r="CK151" i="44" s="1"/>
  <c r="L151" i="44"/>
  <c r="O151" i="44" s="1"/>
  <c r="U151" i="44" s="1"/>
  <c r="Y151" i="44" s="1"/>
  <c r="BW151" i="44"/>
  <c r="BZ151" i="44" s="1"/>
  <c r="CF151" i="44" s="1"/>
  <c r="CJ151" i="44" s="1"/>
  <c r="AI151" i="44"/>
  <c r="AL151" i="44" s="1"/>
  <c r="AR151" i="44" s="1"/>
  <c r="AV151" i="44" s="1"/>
  <c r="AG151" i="44"/>
  <c r="AJ151" i="44" s="1"/>
  <c r="AP151" i="44" s="1"/>
  <c r="AT151" i="44" s="1"/>
  <c r="N161" i="44"/>
  <c r="Q161" i="44" s="1"/>
  <c r="W161" i="44" s="1"/>
  <c r="AA161" i="44" s="1"/>
  <c r="K161" i="44"/>
  <c r="N117" i="44"/>
  <c r="Q117" i="44" s="1"/>
  <c r="W117" i="44" s="1"/>
  <c r="AA117" i="44" s="1"/>
  <c r="BB117" i="44"/>
  <c r="AH119" i="44"/>
  <c r="AK119" i="44" s="1"/>
  <c r="AQ119" i="44" s="1"/>
  <c r="AU119" i="44" s="1"/>
  <c r="N121" i="44"/>
  <c r="Q121" i="44" s="1"/>
  <c r="W121" i="44" s="1"/>
  <c r="AA121" i="44" s="1"/>
  <c r="BB121" i="44"/>
  <c r="AH123" i="44"/>
  <c r="AK123" i="44" s="1"/>
  <c r="AQ123" i="44" s="1"/>
  <c r="AU123" i="44" s="1"/>
  <c r="N125" i="44"/>
  <c r="Q125" i="44" s="1"/>
  <c r="W125" i="44" s="1"/>
  <c r="AA125" i="44" s="1"/>
  <c r="BB125" i="44"/>
  <c r="AG127" i="44"/>
  <c r="AJ127" i="44" s="1"/>
  <c r="AP127" i="44" s="1"/>
  <c r="AT127" i="44" s="1"/>
  <c r="BA136" i="44"/>
  <c r="BY137" i="44"/>
  <c r="CB137" i="44" s="1"/>
  <c r="CH137" i="44" s="1"/>
  <c r="CL137" i="44" s="1"/>
  <c r="M137" i="44"/>
  <c r="BX137" i="44"/>
  <c r="CA137" i="44" s="1"/>
  <c r="CG137" i="44" s="1"/>
  <c r="CK137" i="44" s="1"/>
  <c r="L137" i="44"/>
  <c r="O137" i="44" s="1"/>
  <c r="U137" i="44" s="1"/>
  <c r="Y137" i="44" s="1"/>
  <c r="BW137" i="44"/>
  <c r="BZ137" i="44" s="1"/>
  <c r="CF137" i="44" s="1"/>
  <c r="CJ137" i="44" s="1"/>
  <c r="AI137" i="44"/>
  <c r="AL137" i="44" s="1"/>
  <c r="AR137" i="44" s="1"/>
  <c r="AV137" i="44" s="1"/>
  <c r="AG137" i="44"/>
  <c r="AJ137" i="44" s="1"/>
  <c r="AP137" i="44" s="1"/>
  <c r="AT137" i="44" s="1"/>
  <c r="BC137" i="44"/>
  <c r="AH137" i="44"/>
  <c r="AK137" i="44" s="1"/>
  <c r="AQ137" i="44" s="1"/>
  <c r="AU137" i="44" s="1"/>
  <c r="AH140" i="44"/>
  <c r="AK140" i="44" s="1"/>
  <c r="AQ140" i="44" s="1"/>
  <c r="AU140" i="44" s="1"/>
  <c r="AG140" i="44"/>
  <c r="AJ140" i="44" s="1"/>
  <c r="AP140" i="44" s="1"/>
  <c r="AT140" i="44" s="1"/>
  <c r="BD140" i="44"/>
  <c r="BG140" i="44" s="1"/>
  <c r="BM140" i="44" s="1"/>
  <c r="BQ140" i="44" s="1"/>
  <c r="BB140" i="44"/>
  <c r="N140" i="44"/>
  <c r="Q140" i="44" s="1"/>
  <c r="W140" i="44" s="1"/>
  <c r="AA140" i="44" s="1"/>
  <c r="BX140" i="44"/>
  <c r="CA140" i="44" s="1"/>
  <c r="CG140" i="44" s="1"/>
  <c r="CK140" i="44" s="1"/>
  <c r="L140" i="44"/>
  <c r="O140" i="44" s="1"/>
  <c r="U140" i="44" s="1"/>
  <c r="Y140" i="44" s="1"/>
  <c r="BC117" i="44"/>
  <c r="AI119" i="44"/>
  <c r="AL119" i="44" s="1"/>
  <c r="AR119" i="44" s="1"/>
  <c r="AV119" i="44" s="1"/>
  <c r="BW119" i="44"/>
  <c r="BZ119" i="44" s="1"/>
  <c r="CF119" i="44" s="1"/>
  <c r="CJ119" i="44" s="1"/>
  <c r="BC121" i="44"/>
  <c r="AI123" i="44"/>
  <c r="AL123" i="44" s="1"/>
  <c r="AR123" i="44" s="1"/>
  <c r="AV123" i="44" s="1"/>
  <c r="BW123" i="44"/>
  <c r="BZ123" i="44" s="1"/>
  <c r="CF123" i="44" s="1"/>
  <c r="CJ123" i="44" s="1"/>
  <c r="BC125" i="44"/>
  <c r="AH127" i="44"/>
  <c r="AK127" i="44" s="1"/>
  <c r="AQ127" i="44" s="1"/>
  <c r="AU127" i="44" s="1"/>
  <c r="BW136" i="44"/>
  <c r="BZ136" i="44" s="1"/>
  <c r="CF136" i="44" s="1"/>
  <c r="CJ136" i="44" s="1"/>
  <c r="AH136" i="44"/>
  <c r="AK136" i="44" s="1"/>
  <c r="AQ136" i="44" s="1"/>
  <c r="AU136" i="44" s="1"/>
  <c r="BC136" i="44"/>
  <c r="BY136" i="44"/>
  <c r="CB136" i="44" s="1"/>
  <c r="CH136" i="44" s="1"/>
  <c r="CL136" i="44" s="1"/>
  <c r="BD117" i="44"/>
  <c r="BG117" i="44" s="1"/>
  <c r="BM117" i="44" s="1"/>
  <c r="BQ117" i="44" s="1"/>
  <c r="L119" i="44"/>
  <c r="O119" i="44" s="1"/>
  <c r="U119" i="44" s="1"/>
  <c r="Y119" i="44" s="1"/>
  <c r="BX119" i="44"/>
  <c r="CA119" i="44" s="1"/>
  <c r="CG119" i="44" s="1"/>
  <c r="CK119" i="44" s="1"/>
  <c r="BD121" i="44"/>
  <c r="BG121" i="44" s="1"/>
  <c r="BM121" i="44" s="1"/>
  <c r="BQ121" i="44" s="1"/>
  <c r="L123" i="44"/>
  <c r="O123" i="44" s="1"/>
  <c r="U123" i="44" s="1"/>
  <c r="Y123" i="44" s="1"/>
  <c r="BX123" i="44"/>
  <c r="CA123" i="44" s="1"/>
  <c r="CG123" i="44" s="1"/>
  <c r="CK123" i="44" s="1"/>
  <c r="BD125" i="44"/>
  <c r="BG125" i="44" s="1"/>
  <c r="BM125" i="44" s="1"/>
  <c r="BQ125" i="44" s="1"/>
  <c r="AI127" i="44"/>
  <c r="AL127" i="44" s="1"/>
  <c r="AR127" i="44" s="1"/>
  <c r="AV127" i="44" s="1"/>
  <c r="BW127" i="44"/>
  <c r="BZ127" i="44" s="1"/>
  <c r="CF127" i="44" s="1"/>
  <c r="CJ127" i="44" s="1"/>
  <c r="AG136" i="44"/>
  <c r="AJ136" i="44" s="1"/>
  <c r="AP136" i="44" s="1"/>
  <c r="AT136" i="44" s="1"/>
  <c r="BB136" i="44"/>
  <c r="AH152" i="44"/>
  <c r="AK152" i="44" s="1"/>
  <c r="AQ152" i="44" s="1"/>
  <c r="AU152" i="44" s="1"/>
  <c r="AG152" i="44"/>
  <c r="AJ152" i="44" s="1"/>
  <c r="AP152" i="44" s="1"/>
  <c r="AT152" i="44" s="1"/>
  <c r="BD152" i="44"/>
  <c r="BG152" i="44" s="1"/>
  <c r="BM152" i="44" s="1"/>
  <c r="BQ152" i="44" s="1"/>
  <c r="BC152" i="44"/>
  <c r="BB152" i="44"/>
  <c r="N152" i="44"/>
  <c r="Q152" i="44" s="1"/>
  <c r="W152" i="44" s="1"/>
  <c r="AA152" i="44" s="1"/>
  <c r="BY152" i="44"/>
  <c r="CB152" i="44" s="1"/>
  <c r="CH152" i="44" s="1"/>
  <c r="CL152" i="44" s="1"/>
  <c r="M152" i="44"/>
  <c r="BW152" i="44"/>
  <c r="BZ152" i="44" s="1"/>
  <c r="CF152" i="44" s="1"/>
  <c r="CJ152" i="44" s="1"/>
  <c r="AI152" i="44"/>
  <c r="AL152" i="44" s="1"/>
  <c r="AR152" i="44" s="1"/>
  <c r="AV152" i="44" s="1"/>
  <c r="AI160" i="44"/>
  <c r="AL160" i="44" s="1"/>
  <c r="AR160" i="44" s="1"/>
  <c r="AV160" i="44" s="1"/>
  <c r="AF160" i="44"/>
  <c r="AG117" i="44"/>
  <c r="AJ117" i="44" s="1"/>
  <c r="AP117" i="44" s="1"/>
  <c r="AT117" i="44" s="1"/>
  <c r="M119" i="44"/>
  <c r="BY119" i="44"/>
  <c r="CB119" i="44" s="1"/>
  <c r="CH119" i="44" s="1"/>
  <c r="CL119" i="44" s="1"/>
  <c r="AG121" i="44"/>
  <c r="AJ121" i="44" s="1"/>
  <c r="AP121" i="44" s="1"/>
  <c r="AT121" i="44" s="1"/>
  <c r="AW121" i="44" s="1"/>
  <c r="M123" i="44"/>
  <c r="BY123" i="44"/>
  <c r="CB123" i="44" s="1"/>
  <c r="CH123" i="44" s="1"/>
  <c r="CL123" i="44" s="1"/>
  <c r="AG125" i="44"/>
  <c r="AJ125" i="44" s="1"/>
  <c r="AP125" i="44" s="1"/>
  <c r="AT125" i="44" s="1"/>
  <c r="L127" i="44"/>
  <c r="O127" i="44" s="1"/>
  <c r="U127" i="44" s="1"/>
  <c r="Y127" i="44" s="1"/>
  <c r="BX127" i="44"/>
  <c r="CA127" i="44" s="1"/>
  <c r="CG127" i="44" s="1"/>
  <c r="CK127" i="44" s="1"/>
  <c r="AI136" i="44"/>
  <c r="AL136" i="44" s="1"/>
  <c r="AR136" i="44" s="1"/>
  <c r="AV136" i="44" s="1"/>
  <c r="BD136" i="44"/>
  <c r="BG136" i="44" s="1"/>
  <c r="BM136" i="44" s="1"/>
  <c r="BQ136" i="44" s="1"/>
  <c r="BX141" i="44"/>
  <c r="CA141" i="44" s="1"/>
  <c r="CG141" i="44" s="1"/>
  <c r="CK141" i="44" s="1"/>
  <c r="L141" i="44"/>
  <c r="O141" i="44" s="1"/>
  <c r="U141" i="44" s="1"/>
  <c r="Y141" i="44" s="1"/>
  <c r="BW141" i="44"/>
  <c r="BZ141" i="44" s="1"/>
  <c r="CF141" i="44" s="1"/>
  <c r="CJ141" i="44" s="1"/>
  <c r="AI141" i="44"/>
  <c r="AL141" i="44" s="1"/>
  <c r="AR141" i="44" s="1"/>
  <c r="AV141" i="44" s="1"/>
  <c r="AH141" i="44"/>
  <c r="AK141" i="44" s="1"/>
  <c r="AQ141" i="44" s="1"/>
  <c r="AU141" i="44" s="1"/>
  <c r="BD141" i="44"/>
  <c r="BG141" i="44" s="1"/>
  <c r="BM141" i="44" s="1"/>
  <c r="BQ141" i="44" s="1"/>
  <c r="BB141" i="44"/>
  <c r="N141" i="44"/>
  <c r="Q141" i="44" s="1"/>
  <c r="W141" i="44" s="1"/>
  <c r="AA141" i="44" s="1"/>
  <c r="BY145" i="44"/>
  <c r="CB145" i="44" s="1"/>
  <c r="CH145" i="44" s="1"/>
  <c r="CL145" i="44" s="1"/>
  <c r="BX145" i="44"/>
  <c r="CA145" i="44" s="1"/>
  <c r="CG145" i="44" s="1"/>
  <c r="CK145" i="44" s="1"/>
  <c r="L145" i="44"/>
  <c r="O145" i="44" s="1"/>
  <c r="U145" i="44" s="1"/>
  <c r="Y145" i="44" s="1"/>
  <c r="BW145" i="44"/>
  <c r="BZ145" i="44" s="1"/>
  <c r="CF145" i="44" s="1"/>
  <c r="CJ145" i="44" s="1"/>
  <c r="AI145" i="44"/>
  <c r="AL145" i="44" s="1"/>
  <c r="AR145" i="44" s="1"/>
  <c r="AV145" i="44" s="1"/>
  <c r="AH145" i="44"/>
  <c r="AK145" i="44" s="1"/>
  <c r="AQ145" i="44" s="1"/>
  <c r="AU145" i="44" s="1"/>
  <c r="AG145" i="44"/>
  <c r="AJ145" i="44" s="1"/>
  <c r="AP145" i="44" s="1"/>
  <c r="AT145" i="44" s="1"/>
  <c r="BD145" i="44"/>
  <c r="BG145" i="44" s="1"/>
  <c r="BM145" i="44" s="1"/>
  <c r="BQ145" i="44" s="1"/>
  <c r="BB145" i="44"/>
  <c r="N145" i="44"/>
  <c r="Q145" i="44" s="1"/>
  <c r="W145" i="44" s="1"/>
  <c r="AA145" i="44" s="1"/>
  <c r="AH151" i="44"/>
  <c r="AK151" i="44" s="1"/>
  <c r="AQ151" i="44" s="1"/>
  <c r="AU151" i="44" s="1"/>
  <c r="BY168" i="44"/>
  <c r="CB168" i="44" s="1"/>
  <c r="CH168" i="44" s="1"/>
  <c r="CL168" i="44" s="1"/>
  <c r="BX168" i="44"/>
  <c r="CA168" i="44" s="1"/>
  <c r="CG168" i="44" s="1"/>
  <c r="CK168" i="44" s="1"/>
  <c r="BW168" i="44"/>
  <c r="BZ168" i="44" s="1"/>
  <c r="CF168" i="44" s="1"/>
  <c r="CJ168" i="44" s="1"/>
  <c r="BD168" i="44"/>
  <c r="BG168" i="44" s="1"/>
  <c r="BM168" i="44" s="1"/>
  <c r="BQ168" i="44" s="1"/>
  <c r="N168" i="44"/>
  <c r="Q168" i="44" s="1"/>
  <c r="W168" i="44" s="1"/>
  <c r="AA168" i="44" s="1"/>
  <c r="BC168" i="44"/>
  <c r="M168" i="44"/>
  <c r="BB168" i="44"/>
  <c r="L168" i="44"/>
  <c r="O168" i="44" s="1"/>
  <c r="U168" i="44" s="1"/>
  <c r="Y168" i="44" s="1"/>
  <c r="AI168" i="44"/>
  <c r="AL168" i="44" s="1"/>
  <c r="AR168" i="44" s="1"/>
  <c r="AV168" i="44" s="1"/>
  <c r="AH168" i="44"/>
  <c r="AK168" i="44" s="1"/>
  <c r="AQ168" i="44" s="1"/>
  <c r="AU168" i="44" s="1"/>
  <c r="AG168" i="44"/>
  <c r="AJ168" i="44" s="1"/>
  <c r="AP168" i="44" s="1"/>
  <c r="AT168" i="44" s="1"/>
  <c r="N119" i="44"/>
  <c r="Q119" i="44" s="1"/>
  <c r="W119" i="44" s="1"/>
  <c r="AA119" i="44" s="1"/>
  <c r="BB119" i="44"/>
  <c r="N123" i="44"/>
  <c r="Q123" i="44" s="1"/>
  <c r="W123" i="44" s="1"/>
  <c r="AA123" i="44" s="1"/>
  <c r="BB123" i="44"/>
  <c r="M127" i="44"/>
  <c r="BY127" i="44"/>
  <c r="CB127" i="44" s="1"/>
  <c r="CH127" i="44" s="1"/>
  <c r="CL127" i="44" s="1"/>
  <c r="BB137" i="44"/>
  <c r="K138" i="44"/>
  <c r="BA138" i="44"/>
  <c r="BD139" i="44"/>
  <c r="BG139" i="44" s="1"/>
  <c r="BM139" i="44" s="1"/>
  <c r="BQ139" i="44" s="1"/>
  <c r="BC139" i="44"/>
  <c r="G139" i="44"/>
  <c r="BB139" i="44"/>
  <c r="N139" i="44"/>
  <c r="Q139" i="44" s="1"/>
  <c r="W139" i="44" s="1"/>
  <c r="AA139" i="44" s="1"/>
  <c r="BX139" i="44"/>
  <c r="CA139" i="44" s="1"/>
  <c r="CG139" i="44" s="1"/>
  <c r="CK139" i="44" s="1"/>
  <c r="L139" i="44"/>
  <c r="O139" i="44" s="1"/>
  <c r="U139" i="44" s="1"/>
  <c r="Y139" i="44" s="1"/>
  <c r="AH139" i="44"/>
  <c r="AK139" i="44" s="1"/>
  <c r="AQ139" i="44" s="1"/>
  <c r="AU139" i="44" s="1"/>
  <c r="K141" i="44"/>
  <c r="AG141" i="44"/>
  <c r="AJ141" i="44" s="1"/>
  <c r="AP141" i="44" s="1"/>
  <c r="AT141" i="44" s="1"/>
  <c r="BY141" i="44"/>
  <c r="CB141" i="44" s="1"/>
  <c r="CH141" i="44" s="1"/>
  <c r="CL141" i="44" s="1"/>
  <c r="AF142" i="44"/>
  <c r="BV142" i="44"/>
  <c r="BV143" i="44"/>
  <c r="BC145" i="44"/>
  <c r="BX159" i="44"/>
  <c r="CA159" i="44" s="1"/>
  <c r="CG159" i="44" s="1"/>
  <c r="CK159" i="44" s="1"/>
  <c r="L159" i="44"/>
  <c r="O159" i="44" s="1"/>
  <c r="U159" i="44" s="1"/>
  <c r="Y159" i="44" s="1"/>
  <c r="BW159" i="44"/>
  <c r="BZ159" i="44" s="1"/>
  <c r="CF159" i="44" s="1"/>
  <c r="CJ159" i="44" s="1"/>
  <c r="AI159" i="44"/>
  <c r="AL159" i="44" s="1"/>
  <c r="AR159" i="44" s="1"/>
  <c r="AV159" i="44" s="1"/>
  <c r="BD159" i="44"/>
  <c r="BG159" i="44" s="1"/>
  <c r="BM159" i="44" s="1"/>
  <c r="BQ159" i="44" s="1"/>
  <c r="BC159" i="44"/>
  <c r="AH159" i="44"/>
  <c r="AK159" i="44" s="1"/>
  <c r="AQ159" i="44" s="1"/>
  <c r="AU159" i="44" s="1"/>
  <c r="N159" i="44"/>
  <c r="Q159" i="44" s="1"/>
  <c r="W159" i="44" s="1"/>
  <c r="AA159" i="44" s="1"/>
  <c r="BY159" i="44"/>
  <c r="CB159" i="44" s="1"/>
  <c r="CH159" i="44" s="1"/>
  <c r="CL159" i="44" s="1"/>
  <c r="BB159" i="44"/>
  <c r="AG159" i="44"/>
  <c r="AJ159" i="44" s="1"/>
  <c r="AP159" i="44" s="1"/>
  <c r="AT159" i="44" s="1"/>
  <c r="M159" i="44"/>
  <c r="N127" i="44"/>
  <c r="Q127" i="44" s="1"/>
  <c r="W127" i="44" s="1"/>
  <c r="AA127" i="44" s="1"/>
  <c r="BB142" i="44"/>
  <c r="N142" i="44"/>
  <c r="Q142" i="44" s="1"/>
  <c r="W142" i="44" s="1"/>
  <c r="AA142" i="44" s="1"/>
  <c r="BY142" i="44"/>
  <c r="CB142" i="44" s="1"/>
  <c r="CH142" i="44" s="1"/>
  <c r="CL142" i="44" s="1"/>
  <c r="M142" i="44"/>
  <c r="BX142" i="44"/>
  <c r="CA142" i="44" s="1"/>
  <c r="CG142" i="44" s="1"/>
  <c r="CK142" i="44" s="1"/>
  <c r="L142" i="44"/>
  <c r="O142" i="44" s="1"/>
  <c r="U142" i="44" s="1"/>
  <c r="Y142" i="44" s="1"/>
  <c r="AH142" i="44"/>
  <c r="AK142" i="44" s="1"/>
  <c r="AQ142" i="44" s="1"/>
  <c r="AU142" i="44" s="1"/>
  <c r="BD142" i="44"/>
  <c r="BG142" i="44" s="1"/>
  <c r="BM142" i="44" s="1"/>
  <c r="BQ142" i="44" s="1"/>
  <c r="BY149" i="44"/>
  <c r="CB149" i="44" s="1"/>
  <c r="CH149" i="44" s="1"/>
  <c r="CL149" i="44" s="1"/>
  <c r="M149" i="44"/>
  <c r="BX149" i="44"/>
  <c r="CA149" i="44" s="1"/>
  <c r="CG149" i="44" s="1"/>
  <c r="CK149" i="44" s="1"/>
  <c r="L149" i="44"/>
  <c r="O149" i="44" s="1"/>
  <c r="U149" i="44" s="1"/>
  <c r="Y149" i="44" s="1"/>
  <c r="BW149" i="44"/>
  <c r="BZ149" i="44" s="1"/>
  <c r="CF149" i="44" s="1"/>
  <c r="CJ149" i="44" s="1"/>
  <c r="AI149" i="44"/>
  <c r="AL149" i="44" s="1"/>
  <c r="AR149" i="44" s="1"/>
  <c r="AV149" i="44" s="1"/>
  <c r="AH149" i="44"/>
  <c r="AK149" i="44" s="1"/>
  <c r="AQ149" i="44" s="1"/>
  <c r="AU149" i="44" s="1"/>
  <c r="AG149" i="44"/>
  <c r="AJ149" i="44" s="1"/>
  <c r="AP149" i="44" s="1"/>
  <c r="AT149" i="44" s="1"/>
  <c r="BD149" i="44"/>
  <c r="BG149" i="44" s="1"/>
  <c r="BM149" i="44" s="1"/>
  <c r="BQ149" i="44" s="1"/>
  <c r="BB149" i="44"/>
  <c r="N149" i="44"/>
  <c r="Q149" i="44" s="1"/>
  <c r="W149" i="44" s="1"/>
  <c r="AA149" i="44" s="1"/>
  <c r="BA152" i="44"/>
  <c r="AG138" i="44"/>
  <c r="AJ138" i="44" s="1"/>
  <c r="AP138" i="44" s="1"/>
  <c r="AT138" i="44" s="1"/>
  <c r="L144" i="44"/>
  <c r="O144" i="44" s="1"/>
  <c r="U144" i="44" s="1"/>
  <c r="Y144" i="44" s="1"/>
  <c r="BX144" i="44"/>
  <c r="CA144" i="44" s="1"/>
  <c r="CG144" i="44" s="1"/>
  <c r="CK144" i="44" s="1"/>
  <c r="BD146" i="44"/>
  <c r="BG146" i="44" s="1"/>
  <c r="BM146" i="44" s="1"/>
  <c r="BQ146" i="44" s="1"/>
  <c r="L148" i="44"/>
  <c r="O148" i="44" s="1"/>
  <c r="U148" i="44" s="1"/>
  <c r="Y148" i="44" s="1"/>
  <c r="BX148" i="44"/>
  <c r="CA148" i="44" s="1"/>
  <c r="CG148" i="44" s="1"/>
  <c r="CK148" i="44" s="1"/>
  <c r="BD150" i="44"/>
  <c r="BG150" i="44" s="1"/>
  <c r="BM150" i="44" s="1"/>
  <c r="BQ150" i="44" s="1"/>
  <c r="AF153" i="44"/>
  <c r="N155" i="44"/>
  <c r="Q155" i="44" s="1"/>
  <c r="W155" i="44" s="1"/>
  <c r="AA155" i="44" s="1"/>
  <c r="AH155" i="44"/>
  <c r="AK155" i="44" s="1"/>
  <c r="AQ155" i="44" s="1"/>
  <c r="AU155" i="44" s="1"/>
  <c r="L156" i="44"/>
  <c r="O156" i="44" s="1"/>
  <c r="U156" i="44" s="1"/>
  <c r="Y156" i="44" s="1"/>
  <c r="AG156" i="44"/>
  <c r="AJ156" i="44" s="1"/>
  <c r="AP156" i="44" s="1"/>
  <c r="AT156" i="44" s="1"/>
  <c r="BD156" i="44"/>
  <c r="BG156" i="44" s="1"/>
  <c r="BM156" i="44" s="1"/>
  <c r="BQ156" i="44" s="1"/>
  <c r="M157" i="44"/>
  <c r="AH157" i="44"/>
  <c r="AK157" i="44" s="1"/>
  <c r="AQ157" i="44" s="1"/>
  <c r="AU157" i="44" s="1"/>
  <c r="BB157" i="44"/>
  <c r="BW158" i="44"/>
  <c r="BZ158" i="44" s="1"/>
  <c r="CF158" i="44" s="1"/>
  <c r="CJ158" i="44" s="1"/>
  <c r="K163" i="44"/>
  <c r="AG163" i="44"/>
  <c r="AJ163" i="44" s="1"/>
  <c r="AP163" i="44" s="1"/>
  <c r="AT163" i="44" s="1"/>
  <c r="N167" i="44"/>
  <c r="Q167" i="44" s="1"/>
  <c r="W167" i="44" s="1"/>
  <c r="AA167" i="44" s="1"/>
  <c r="AG170" i="44"/>
  <c r="AJ170" i="44" s="1"/>
  <c r="AP170" i="44" s="1"/>
  <c r="AT170" i="44" s="1"/>
  <c r="BD170" i="44"/>
  <c r="BG170" i="44" s="1"/>
  <c r="BM170" i="44" s="1"/>
  <c r="BQ170" i="44" s="1"/>
  <c r="BY170" i="44"/>
  <c r="CB170" i="44" s="1"/>
  <c r="CH170" i="44" s="1"/>
  <c r="CL170" i="44" s="1"/>
  <c r="M170" i="44"/>
  <c r="BW170" i="44"/>
  <c r="BZ170" i="44" s="1"/>
  <c r="CF170" i="44" s="1"/>
  <c r="CJ170" i="44" s="1"/>
  <c r="AI170" i="44"/>
  <c r="AL170" i="44" s="1"/>
  <c r="AR170" i="44" s="1"/>
  <c r="AV170" i="44" s="1"/>
  <c r="BB170" i="44"/>
  <c r="BX170" i="44"/>
  <c r="CA170" i="44" s="1"/>
  <c r="CG170" i="44" s="1"/>
  <c r="CK170" i="44" s="1"/>
  <c r="N170" i="44"/>
  <c r="Q170" i="44" s="1"/>
  <c r="W170" i="44" s="1"/>
  <c r="AA170" i="44" s="1"/>
  <c r="AH170" i="44"/>
  <c r="AK170" i="44" s="1"/>
  <c r="AQ170" i="44" s="1"/>
  <c r="AU170" i="44" s="1"/>
  <c r="L170" i="44"/>
  <c r="O170" i="44" s="1"/>
  <c r="U170" i="44" s="1"/>
  <c r="Y170" i="44" s="1"/>
  <c r="BB177" i="44"/>
  <c r="N177" i="44"/>
  <c r="Q177" i="44" s="1"/>
  <c r="W177" i="44" s="1"/>
  <c r="AA177" i="44" s="1"/>
  <c r="BY177" i="44"/>
  <c r="CB177" i="44" s="1"/>
  <c r="CH177" i="44" s="1"/>
  <c r="CL177" i="44" s="1"/>
  <c r="M177" i="44"/>
  <c r="BX177" i="44"/>
  <c r="CA177" i="44" s="1"/>
  <c r="CG177" i="44" s="1"/>
  <c r="CK177" i="44" s="1"/>
  <c r="L177" i="44"/>
  <c r="O177" i="44" s="1"/>
  <c r="U177" i="44" s="1"/>
  <c r="Y177" i="44" s="1"/>
  <c r="AH177" i="44"/>
  <c r="AK177" i="44" s="1"/>
  <c r="AQ177" i="44" s="1"/>
  <c r="AU177" i="44" s="1"/>
  <c r="BD177" i="44"/>
  <c r="BG177" i="44" s="1"/>
  <c r="BM177" i="44" s="1"/>
  <c r="BQ177" i="44" s="1"/>
  <c r="BC177" i="44"/>
  <c r="G175" i="44"/>
  <c r="BW177" i="44"/>
  <c r="BZ177" i="44" s="1"/>
  <c r="CF177" i="44" s="1"/>
  <c r="CJ177" i="44" s="1"/>
  <c r="AI177" i="44"/>
  <c r="AL177" i="44" s="1"/>
  <c r="AR177" i="44" s="1"/>
  <c r="AV177" i="44" s="1"/>
  <c r="AG177" i="44"/>
  <c r="AJ177" i="44" s="1"/>
  <c r="AP177" i="44" s="1"/>
  <c r="AT177" i="44" s="1"/>
  <c r="AH196" i="44"/>
  <c r="AK196" i="44" s="1"/>
  <c r="AQ196" i="44" s="1"/>
  <c r="AU196" i="44" s="1"/>
  <c r="AF196" i="44"/>
  <c r="AI138" i="44"/>
  <c r="AL138" i="44" s="1"/>
  <c r="AR138" i="44" s="1"/>
  <c r="AV138" i="44" s="1"/>
  <c r="BW138" i="44"/>
  <c r="BZ138" i="44" s="1"/>
  <c r="CF138" i="44" s="1"/>
  <c r="CJ138" i="44" s="1"/>
  <c r="N144" i="44"/>
  <c r="Q144" i="44" s="1"/>
  <c r="W144" i="44" s="1"/>
  <c r="AA144" i="44" s="1"/>
  <c r="BB144" i="44"/>
  <c r="AH146" i="44"/>
  <c r="AK146" i="44" s="1"/>
  <c r="AQ146" i="44" s="1"/>
  <c r="AU146" i="44" s="1"/>
  <c r="N148" i="44"/>
  <c r="Q148" i="44" s="1"/>
  <c r="W148" i="44" s="1"/>
  <c r="AA148" i="44" s="1"/>
  <c r="BB148" i="44"/>
  <c r="AH150" i="44"/>
  <c r="AK150" i="44" s="1"/>
  <c r="AQ150" i="44" s="1"/>
  <c r="AU150" i="44" s="1"/>
  <c r="AH154" i="44"/>
  <c r="AK154" i="44" s="1"/>
  <c r="AQ154" i="44" s="1"/>
  <c r="AU154" i="44" s="1"/>
  <c r="AG154" i="44"/>
  <c r="AJ154" i="44" s="1"/>
  <c r="AP154" i="44" s="1"/>
  <c r="AT154" i="44" s="1"/>
  <c r="BB154" i="44"/>
  <c r="N154" i="44"/>
  <c r="Q154" i="44" s="1"/>
  <c r="W154" i="44" s="1"/>
  <c r="AA154" i="44" s="1"/>
  <c r="BV154" i="44"/>
  <c r="BD158" i="44"/>
  <c r="BG158" i="44" s="1"/>
  <c r="BM158" i="44" s="1"/>
  <c r="BQ158" i="44" s="1"/>
  <c r="K160" i="44"/>
  <c r="AG161" i="44"/>
  <c r="AJ161" i="44" s="1"/>
  <c r="AP161" i="44" s="1"/>
  <c r="AT161" i="44" s="1"/>
  <c r="BA161" i="44"/>
  <c r="BC164" i="44"/>
  <c r="BB164" i="44"/>
  <c r="BY164" i="44"/>
  <c r="CB164" i="44" s="1"/>
  <c r="CH164" i="44" s="1"/>
  <c r="CL164" i="44" s="1"/>
  <c r="M164" i="44"/>
  <c r="BX164" i="44"/>
  <c r="CA164" i="44" s="1"/>
  <c r="CG164" i="44" s="1"/>
  <c r="CK164" i="44" s="1"/>
  <c r="L164" i="44"/>
  <c r="O164" i="44" s="1"/>
  <c r="U164" i="44" s="1"/>
  <c r="Y164" i="44" s="1"/>
  <c r="BW164" i="44"/>
  <c r="BZ164" i="44" s="1"/>
  <c r="CF164" i="44" s="1"/>
  <c r="CJ164" i="44" s="1"/>
  <c r="AH164" i="44"/>
  <c r="AK164" i="44" s="1"/>
  <c r="AQ164" i="44" s="1"/>
  <c r="AU164" i="44" s="1"/>
  <c r="AG164" i="44"/>
  <c r="AJ164" i="44" s="1"/>
  <c r="AP164" i="44" s="1"/>
  <c r="AT164" i="44" s="1"/>
  <c r="AG174" i="44"/>
  <c r="AJ174" i="44" s="1"/>
  <c r="AP174" i="44" s="1"/>
  <c r="AT174" i="44" s="1"/>
  <c r="BD174" i="44"/>
  <c r="BG174" i="44" s="1"/>
  <c r="BM174" i="44" s="1"/>
  <c r="BQ174" i="44" s="1"/>
  <c r="BC174" i="44"/>
  <c r="BY174" i="44"/>
  <c r="CB174" i="44" s="1"/>
  <c r="CH174" i="44" s="1"/>
  <c r="CL174" i="44" s="1"/>
  <c r="M174" i="44"/>
  <c r="BW174" i="44"/>
  <c r="BZ174" i="44" s="1"/>
  <c r="CF174" i="44" s="1"/>
  <c r="CJ174" i="44" s="1"/>
  <c r="AI174" i="44"/>
  <c r="AL174" i="44" s="1"/>
  <c r="AR174" i="44" s="1"/>
  <c r="AV174" i="44" s="1"/>
  <c r="BB174" i="44"/>
  <c r="N174" i="44"/>
  <c r="Q174" i="44" s="1"/>
  <c r="W174" i="44" s="1"/>
  <c r="AA174" i="44" s="1"/>
  <c r="L174" i="44"/>
  <c r="O174" i="44" s="1"/>
  <c r="U174" i="44" s="1"/>
  <c r="Y174" i="44" s="1"/>
  <c r="BX174" i="44"/>
  <c r="CA174" i="44" s="1"/>
  <c r="CG174" i="44" s="1"/>
  <c r="CK174" i="44" s="1"/>
  <c r="AF178" i="44"/>
  <c r="AG178" i="44"/>
  <c r="AJ178" i="44" s="1"/>
  <c r="AP178" i="44" s="1"/>
  <c r="AT178" i="44" s="1"/>
  <c r="BC144" i="44"/>
  <c r="AI146" i="44"/>
  <c r="AL146" i="44" s="1"/>
  <c r="AR146" i="44" s="1"/>
  <c r="AV146" i="44" s="1"/>
  <c r="BW146" i="44"/>
  <c r="BZ146" i="44" s="1"/>
  <c r="CF146" i="44" s="1"/>
  <c r="CJ146" i="44" s="1"/>
  <c r="BC148" i="44"/>
  <c r="AI150" i="44"/>
  <c r="AL150" i="44" s="1"/>
  <c r="AR150" i="44" s="1"/>
  <c r="AV150" i="44" s="1"/>
  <c r="BW150" i="44"/>
  <c r="BZ150" i="44" s="1"/>
  <c r="CF150" i="44" s="1"/>
  <c r="CJ150" i="44" s="1"/>
  <c r="BX155" i="44"/>
  <c r="CA155" i="44" s="1"/>
  <c r="CG155" i="44" s="1"/>
  <c r="CK155" i="44" s="1"/>
  <c r="L155" i="44"/>
  <c r="O155" i="44" s="1"/>
  <c r="U155" i="44" s="1"/>
  <c r="Y155" i="44" s="1"/>
  <c r="BW155" i="44"/>
  <c r="BZ155" i="44" s="1"/>
  <c r="CF155" i="44" s="1"/>
  <c r="CJ155" i="44" s="1"/>
  <c r="AI155" i="44"/>
  <c r="AL155" i="44" s="1"/>
  <c r="AR155" i="44" s="1"/>
  <c r="AV155" i="44" s="1"/>
  <c r="BD155" i="44"/>
  <c r="BG155" i="44" s="1"/>
  <c r="BM155" i="44" s="1"/>
  <c r="BQ155" i="44" s="1"/>
  <c r="BB156" i="44"/>
  <c r="N156" i="44"/>
  <c r="Q156" i="44" s="1"/>
  <c r="W156" i="44" s="1"/>
  <c r="AA156" i="44" s="1"/>
  <c r="BY156" i="44"/>
  <c r="CB156" i="44" s="1"/>
  <c r="CH156" i="44" s="1"/>
  <c r="CL156" i="44" s="1"/>
  <c r="M156" i="44"/>
  <c r="AH156" i="44"/>
  <c r="AK156" i="44" s="1"/>
  <c r="AQ156" i="44" s="1"/>
  <c r="AU156" i="44" s="1"/>
  <c r="BD157" i="44"/>
  <c r="BG157" i="44" s="1"/>
  <c r="BM157" i="44" s="1"/>
  <c r="BQ157" i="44" s="1"/>
  <c r="BC157" i="44"/>
  <c r="BX157" i="44"/>
  <c r="CA157" i="44" s="1"/>
  <c r="CG157" i="44" s="1"/>
  <c r="CK157" i="44" s="1"/>
  <c r="L157" i="44"/>
  <c r="O157" i="44" s="1"/>
  <c r="U157" i="44" s="1"/>
  <c r="Y157" i="44" s="1"/>
  <c r="L163" i="44"/>
  <c r="O163" i="44" s="1"/>
  <c r="U163" i="44" s="1"/>
  <c r="Y163" i="44" s="1"/>
  <c r="K171" i="44"/>
  <c r="L171" i="44"/>
  <c r="O171" i="44" s="1"/>
  <c r="U171" i="44" s="1"/>
  <c r="Y171" i="44" s="1"/>
  <c r="M138" i="44"/>
  <c r="BY138" i="44"/>
  <c r="CB138" i="44" s="1"/>
  <c r="CH138" i="44" s="1"/>
  <c r="CL138" i="44" s="1"/>
  <c r="BD144" i="44"/>
  <c r="BG144" i="44" s="1"/>
  <c r="BM144" i="44" s="1"/>
  <c r="BQ144" i="44" s="1"/>
  <c r="L146" i="44"/>
  <c r="O146" i="44" s="1"/>
  <c r="U146" i="44" s="1"/>
  <c r="Y146" i="44" s="1"/>
  <c r="BX146" i="44"/>
  <c r="CA146" i="44" s="1"/>
  <c r="CG146" i="44" s="1"/>
  <c r="CK146" i="44" s="1"/>
  <c r="BD148" i="44"/>
  <c r="BG148" i="44" s="1"/>
  <c r="BM148" i="44" s="1"/>
  <c r="BQ148" i="44" s="1"/>
  <c r="L150" i="44"/>
  <c r="O150" i="44" s="1"/>
  <c r="U150" i="44" s="1"/>
  <c r="Y150" i="44" s="1"/>
  <c r="BX150" i="44"/>
  <c r="CA150" i="44" s="1"/>
  <c r="CG150" i="44" s="1"/>
  <c r="CK150" i="44" s="1"/>
  <c r="N163" i="44"/>
  <c r="Q163" i="44" s="1"/>
  <c r="W163" i="44" s="1"/>
  <c r="AA163" i="44" s="1"/>
  <c r="AG165" i="44"/>
  <c r="AJ165" i="44" s="1"/>
  <c r="AP165" i="44" s="1"/>
  <c r="AT165" i="44" s="1"/>
  <c r="BD165" i="44"/>
  <c r="BG165" i="44" s="1"/>
  <c r="BM165" i="44" s="1"/>
  <c r="BQ165" i="44" s="1"/>
  <c r="BC165" i="44"/>
  <c r="BB165" i="44"/>
  <c r="N165" i="44"/>
  <c r="Q165" i="44" s="1"/>
  <c r="W165" i="44" s="1"/>
  <c r="AA165" i="44" s="1"/>
  <c r="BY165" i="44"/>
  <c r="CB165" i="44" s="1"/>
  <c r="CH165" i="44" s="1"/>
  <c r="CL165" i="44" s="1"/>
  <c r="M165" i="44"/>
  <c r="BX165" i="44"/>
  <c r="CA165" i="44" s="1"/>
  <c r="CG165" i="44" s="1"/>
  <c r="CK165" i="44" s="1"/>
  <c r="L165" i="44"/>
  <c r="O165" i="44" s="1"/>
  <c r="U165" i="44" s="1"/>
  <c r="Y165" i="44" s="1"/>
  <c r="BW165" i="44"/>
  <c r="BZ165" i="44" s="1"/>
  <c r="CF165" i="44" s="1"/>
  <c r="CJ165" i="44" s="1"/>
  <c r="AI165" i="44"/>
  <c r="AL165" i="44" s="1"/>
  <c r="AR165" i="44" s="1"/>
  <c r="AV165" i="44" s="1"/>
  <c r="BY167" i="44"/>
  <c r="CB167" i="44" s="1"/>
  <c r="CH167" i="44" s="1"/>
  <c r="CL167" i="44" s="1"/>
  <c r="M167" i="44"/>
  <c r="BX167" i="44"/>
  <c r="CA167" i="44" s="1"/>
  <c r="CG167" i="44" s="1"/>
  <c r="CK167" i="44" s="1"/>
  <c r="L167" i="44"/>
  <c r="O167" i="44" s="1"/>
  <c r="U167" i="44" s="1"/>
  <c r="Y167" i="44" s="1"/>
  <c r="BW167" i="44"/>
  <c r="BZ167" i="44" s="1"/>
  <c r="CF167" i="44" s="1"/>
  <c r="CJ167" i="44" s="1"/>
  <c r="AI167" i="44"/>
  <c r="AL167" i="44" s="1"/>
  <c r="AR167" i="44" s="1"/>
  <c r="AV167" i="44" s="1"/>
  <c r="AH167" i="44"/>
  <c r="AK167" i="44" s="1"/>
  <c r="AQ167" i="44" s="1"/>
  <c r="AU167" i="44" s="1"/>
  <c r="AG167" i="44"/>
  <c r="AJ167" i="44" s="1"/>
  <c r="AP167" i="44" s="1"/>
  <c r="AT167" i="44" s="1"/>
  <c r="BD167" i="44"/>
  <c r="BG167" i="44" s="1"/>
  <c r="BM167" i="44" s="1"/>
  <c r="BQ167" i="44" s="1"/>
  <c r="BC167" i="44"/>
  <c r="N138" i="44"/>
  <c r="Q138" i="44" s="1"/>
  <c r="W138" i="44" s="1"/>
  <c r="AA138" i="44" s="1"/>
  <c r="BB138" i="44"/>
  <c r="AG144" i="44"/>
  <c r="AJ144" i="44" s="1"/>
  <c r="AP144" i="44" s="1"/>
  <c r="AT144" i="44" s="1"/>
  <c r="M146" i="44"/>
  <c r="BY146" i="44"/>
  <c r="CB146" i="44" s="1"/>
  <c r="CH146" i="44" s="1"/>
  <c r="CL146" i="44" s="1"/>
  <c r="AG148" i="44"/>
  <c r="AJ148" i="44" s="1"/>
  <c r="AP148" i="44" s="1"/>
  <c r="AT148" i="44" s="1"/>
  <c r="AW148" i="44" s="1"/>
  <c r="M150" i="44"/>
  <c r="BY150" i="44"/>
  <c r="CB150" i="44" s="1"/>
  <c r="CH150" i="44" s="1"/>
  <c r="CL150" i="44" s="1"/>
  <c r="BW154" i="44"/>
  <c r="BZ154" i="44" s="1"/>
  <c r="CF154" i="44" s="1"/>
  <c r="CJ154" i="44" s="1"/>
  <c r="AH158" i="44"/>
  <c r="AK158" i="44" s="1"/>
  <c r="AQ158" i="44" s="1"/>
  <c r="AU158" i="44" s="1"/>
  <c r="AG158" i="44"/>
  <c r="AJ158" i="44" s="1"/>
  <c r="AP158" i="44" s="1"/>
  <c r="AT158" i="44" s="1"/>
  <c r="BB158" i="44"/>
  <c r="N158" i="44"/>
  <c r="Q158" i="44" s="1"/>
  <c r="W158" i="44" s="1"/>
  <c r="AA158" i="44" s="1"/>
  <c r="BD164" i="44"/>
  <c r="BG164" i="44" s="1"/>
  <c r="BM164" i="44" s="1"/>
  <c r="BQ164" i="44" s="1"/>
  <c r="K165" i="44"/>
  <c r="AH174" i="44"/>
  <c r="AK174" i="44" s="1"/>
  <c r="AQ174" i="44" s="1"/>
  <c r="AU174" i="44" s="1"/>
  <c r="BV185" i="44"/>
  <c r="BW185" i="44"/>
  <c r="BZ185" i="44" s="1"/>
  <c r="CF185" i="44" s="1"/>
  <c r="CJ185" i="44" s="1"/>
  <c r="N146" i="44"/>
  <c r="Q146" i="44" s="1"/>
  <c r="W146" i="44" s="1"/>
  <c r="AA146" i="44" s="1"/>
  <c r="BB146" i="44"/>
  <c r="N150" i="44"/>
  <c r="Q150" i="44" s="1"/>
  <c r="W150" i="44" s="1"/>
  <c r="AA150" i="44" s="1"/>
  <c r="BB150" i="44"/>
  <c r="BC154" i="44"/>
  <c r="BX154" i="44"/>
  <c r="CA154" i="44" s="1"/>
  <c r="CG154" i="44" s="1"/>
  <c r="CK154" i="44" s="1"/>
  <c r="BB160" i="44"/>
  <c r="N160" i="44"/>
  <c r="Q160" i="44" s="1"/>
  <c r="W160" i="44" s="1"/>
  <c r="AA160" i="44" s="1"/>
  <c r="BY160" i="44"/>
  <c r="CB160" i="44" s="1"/>
  <c r="CH160" i="44" s="1"/>
  <c r="CL160" i="44" s="1"/>
  <c r="M160" i="44"/>
  <c r="AH160" i="44"/>
  <c r="AK160" i="44" s="1"/>
  <c r="AQ160" i="44" s="1"/>
  <c r="AU160" i="44" s="1"/>
  <c r="BD161" i="44"/>
  <c r="BG161" i="44" s="1"/>
  <c r="BM161" i="44" s="1"/>
  <c r="BQ161" i="44" s="1"/>
  <c r="BC161" i="44"/>
  <c r="BY161" i="44"/>
  <c r="CB161" i="44" s="1"/>
  <c r="CH161" i="44" s="1"/>
  <c r="CL161" i="44" s="1"/>
  <c r="BX161" i="44"/>
  <c r="CA161" i="44" s="1"/>
  <c r="CG161" i="44" s="1"/>
  <c r="CK161" i="44" s="1"/>
  <c r="L161" i="44"/>
  <c r="O161" i="44" s="1"/>
  <c r="U161" i="44" s="1"/>
  <c r="Y161" i="44" s="1"/>
  <c r="BV163" i="44"/>
  <c r="AF167" i="44"/>
  <c r="AH172" i="44"/>
  <c r="AK172" i="44" s="1"/>
  <c r="AQ172" i="44" s="1"/>
  <c r="AU172" i="44" s="1"/>
  <c r="AF172" i="44"/>
  <c r="BB155" i="44"/>
  <c r="BY155" i="44"/>
  <c r="CB155" i="44" s="1"/>
  <c r="CH155" i="44" s="1"/>
  <c r="CL155" i="44" s="1"/>
  <c r="BC156" i="44"/>
  <c r="BW156" i="44"/>
  <c r="BZ156" i="44" s="1"/>
  <c r="CF156" i="44" s="1"/>
  <c r="CJ156" i="44" s="1"/>
  <c r="AG157" i="44"/>
  <c r="AJ157" i="44" s="1"/>
  <c r="AP157" i="44" s="1"/>
  <c r="AT157" i="44" s="1"/>
  <c r="K159" i="44"/>
  <c r="AF159" i="44"/>
  <c r="BA160" i="44"/>
  <c r="BV160" i="44"/>
  <c r="BY163" i="44"/>
  <c r="CB163" i="44" s="1"/>
  <c r="CH163" i="44" s="1"/>
  <c r="CL163" i="44" s="1"/>
  <c r="M163" i="44"/>
  <c r="BW163" i="44"/>
  <c r="BZ163" i="44" s="1"/>
  <c r="CF163" i="44" s="1"/>
  <c r="CJ163" i="44" s="1"/>
  <c r="AI163" i="44"/>
  <c r="AL163" i="44" s="1"/>
  <c r="AR163" i="44" s="1"/>
  <c r="AV163" i="44" s="1"/>
  <c r="AH163" i="44"/>
  <c r="AK163" i="44" s="1"/>
  <c r="AQ163" i="44" s="1"/>
  <c r="AU163" i="44" s="1"/>
  <c r="BD163" i="44"/>
  <c r="BG163" i="44" s="1"/>
  <c r="BM163" i="44" s="1"/>
  <c r="BQ163" i="44" s="1"/>
  <c r="BC163" i="44"/>
  <c r="G163" i="44"/>
  <c r="BC179" i="44"/>
  <c r="BA179" i="44"/>
  <c r="N162" i="44"/>
  <c r="Q162" i="44" s="1"/>
  <c r="W162" i="44" s="1"/>
  <c r="AA162" i="44" s="1"/>
  <c r="BB162" i="44"/>
  <c r="M166" i="44"/>
  <c r="BY166" i="44"/>
  <c r="CB166" i="44" s="1"/>
  <c r="CH166" i="44" s="1"/>
  <c r="CL166" i="44" s="1"/>
  <c r="BA168" i="44"/>
  <c r="AF169" i="44"/>
  <c r="BD171" i="44"/>
  <c r="BG171" i="44" s="1"/>
  <c r="BM171" i="44" s="1"/>
  <c r="BQ171" i="44" s="1"/>
  <c r="BY172" i="44"/>
  <c r="CB172" i="44" s="1"/>
  <c r="CH172" i="44" s="1"/>
  <c r="CL172" i="44" s="1"/>
  <c r="M172" i="44"/>
  <c r="BX172" i="44"/>
  <c r="CA172" i="44" s="1"/>
  <c r="CG172" i="44" s="1"/>
  <c r="CK172" i="44" s="1"/>
  <c r="L172" i="44"/>
  <c r="O172" i="44" s="1"/>
  <c r="U172" i="44" s="1"/>
  <c r="Y172" i="44" s="1"/>
  <c r="AG172" i="44"/>
  <c r="AJ172" i="44" s="1"/>
  <c r="AP172" i="44" s="1"/>
  <c r="AT172" i="44" s="1"/>
  <c r="BC172" i="44"/>
  <c r="BB172" i="44"/>
  <c r="K174" i="44"/>
  <c r="AF175" i="44"/>
  <c r="BV178" i="44"/>
  <c r="BX180" i="44"/>
  <c r="CA180" i="44" s="1"/>
  <c r="CG180" i="44" s="1"/>
  <c r="CK180" i="44" s="1"/>
  <c r="L180" i="44"/>
  <c r="O180" i="44" s="1"/>
  <c r="U180" i="44" s="1"/>
  <c r="Y180" i="44" s="1"/>
  <c r="BW180" i="44"/>
  <c r="BZ180" i="44" s="1"/>
  <c r="CF180" i="44" s="1"/>
  <c r="CJ180" i="44" s="1"/>
  <c r="AI180" i="44"/>
  <c r="AL180" i="44" s="1"/>
  <c r="AR180" i="44" s="1"/>
  <c r="AV180" i="44" s="1"/>
  <c r="AH180" i="44"/>
  <c r="AK180" i="44" s="1"/>
  <c r="AQ180" i="44" s="1"/>
  <c r="AU180" i="44" s="1"/>
  <c r="BD180" i="44"/>
  <c r="BG180" i="44" s="1"/>
  <c r="BM180" i="44" s="1"/>
  <c r="BQ180" i="44" s="1"/>
  <c r="BB180" i="44"/>
  <c r="N180" i="44"/>
  <c r="Q180" i="44" s="1"/>
  <c r="W180" i="44" s="1"/>
  <c r="AA180" i="44" s="1"/>
  <c r="AF181" i="44"/>
  <c r="AF184" i="44"/>
  <c r="AG184" i="44"/>
  <c r="AJ184" i="44" s="1"/>
  <c r="AP184" i="44" s="1"/>
  <c r="AT184" i="44" s="1"/>
  <c r="BY214" i="44"/>
  <c r="CB214" i="44" s="1"/>
  <c r="CH214" i="44" s="1"/>
  <c r="CL214" i="44" s="1"/>
  <c r="M214" i="44"/>
  <c r="BX214" i="44"/>
  <c r="CA214" i="44" s="1"/>
  <c r="CG214" i="44" s="1"/>
  <c r="CK214" i="44" s="1"/>
  <c r="L214" i="44"/>
  <c r="O214" i="44" s="1"/>
  <c r="U214" i="44" s="1"/>
  <c r="Y214" i="44" s="1"/>
  <c r="BW214" i="44"/>
  <c r="BZ214" i="44" s="1"/>
  <c r="CF214" i="44" s="1"/>
  <c r="CJ214" i="44" s="1"/>
  <c r="CM214" i="44" s="1"/>
  <c r="AI214" i="44"/>
  <c r="AL214" i="44" s="1"/>
  <c r="AR214" i="44" s="1"/>
  <c r="AV214" i="44" s="1"/>
  <c r="AH214" i="44"/>
  <c r="AK214" i="44" s="1"/>
  <c r="AQ214" i="44" s="1"/>
  <c r="AU214" i="44" s="1"/>
  <c r="AG214" i="44"/>
  <c r="AJ214" i="44" s="1"/>
  <c r="AP214" i="44" s="1"/>
  <c r="AT214" i="44" s="1"/>
  <c r="BD214" i="44"/>
  <c r="BG214" i="44" s="1"/>
  <c r="BM214" i="44" s="1"/>
  <c r="BQ214" i="44" s="1"/>
  <c r="BC214" i="44"/>
  <c r="BB214" i="44"/>
  <c r="N214" i="44"/>
  <c r="Q214" i="44" s="1"/>
  <c r="W214" i="44" s="1"/>
  <c r="AA214" i="44" s="1"/>
  <c r="BC162" i="44"/>
  <c r="N166" i="44"/>
  <c r="Q166" i="44" s="1"/>
  <c r="W166" i="44" s="1"/>
  <c r="AA166" i="44" s="1"/>
  <c r="BB166" i="44"/>
  <c r="AG171" i="44"/>
  <c r="AJ171" i="44" s="1"/>
  <c r="AP171" i="44" s="1"/>
  <c r="AT171" i="44" s="1"/>
  <c r="AH175" i="44"/>
  <c r="AK175" i="44" s="1"/>
  <c r="AQ175" i="44" s="1"/>
  <c r="AU175" i="44" s="1"/>
  <c r="AG175" i="44"/>
  <c r="AJ175" i="44" s="1"/>
  <c r="AP175" i="44" s="1"/>
  <c r="AT175" i="44" s="1"/>
  <c r="BD175" i="44"/>
  <c r="BG175" i="44" s="1"/>
  <c r="BM175" i="44" s="1"/>
  <c r="BQ175" i="44" s="1"/>
  <c r="BB175" i="44"/>
  <c r="N175" i="44"/>
  <c r="Q175" i="44" s="1"/>
  <c r="W175" i="44" s="1"/>
  <c r="AA175" i="44" s="1"/>
  <c r="BX175" i="44"/>
  <c r="CA175" i="44" s="1"/>
  <c r="CG175" i="44" s="1"/>
  <c r="CK175" i="44" s="1"/>
  <c r="L175" i="44"/>
  <c r="O175" i="44" s="1"/>
  <c r="U175" i="44" s="1"/>
  <c r="Y175" i="44" s="1"/>
  <c r="M176" i="44"/>
  <c r="BD178" i="44"/>
  <c r="BG178" i="44" s="1"/>
  <c r="BM178" i="44" s="1"/>
  <c r="BQ178" i="44" s="1"/>
  <c r="BC178" i="44"/>
  <c r="BB178" i="44"/>
  <c r="N178" i="44"/>
  <c r="Q178" i="44" s="1"/>
  <c r="W178" i="44" s="1"/>
  <c r="AA178" i="44" s="1"/>
  <c r="BX178" i="44"/>
  <c r="CA178" i="44" s="1"/>
  <c r="CG178" i="44" s="1"/>
  <c r="CK178" i="44" s="1"/>
  <c r="L178" i="44"/>
  <c r="O178" i="44" s="1"/>
  <c r="U178" i="44" s="1"/>
  <c r="Y178" i="44" s="1"/>
  <c r="AH178" i="44"/>
  <c r="AK178" i="44" s="1"/>
  <c r="AQ178" i="44" s="1"/>
  <c r="AU178" i="44" s="1"/>
  <c r="BD186" i="44"/>
  <c r="BG186" i="44" s="1"/>
  <c r="BM186" i="44" s="1"/>
  <c r="BQ186" i="44" s="1"/>
  <c r="BX186" i="44"/>
  <c r="CA186" i="44" s="1"/>
  <c r="CG186" i="44" s="1"/>
  <c r="CK186" i="44" s="1"/>
  <c r="L186" i="44"/>
  <c r="O186" i="44" s="1"/>
  <c r="U186" i="44" s="1"/>
  <c r="Y186" i="44" s="1"/>
  <c r="AH186" i="44"/>
  <c r="AK186" i="44" s="1"/>
  <c r="AQ186" i="44" s="1"/>
  <c r="AU186" i="44" s="1"/>
  <c r="BY186" i="44"/>
  <c r="CB186" i="44" s="1"/>
  <c r="CH186" i="44" s="1"/>
  <c r="CL186" i="44" s="1"/>
  <c r="BW186" i="44"/>
  <c r="BZ186" i="44" s="1"/>
  <c r="CF186" i="44" s="1"/>
  <c r="CJ186" i="44" s="1"/>
  <c r="BB186" i="44"/>
  <c r="AG186" i="44"/>
  <c r="AJ186" i="44" s="1"/>
  <c r="AP186" i="44" s="1"/>
  <c r="AT186" i="44" s="1"/>
  <c r="M186" i="44"/>
  <c r="AG191" i="44"/>
  <c r="AJ191" i="44" s="1"/>
  <c r="AP191" i="44" s="1"/>
  <c r="AT191" i="44" s="1"/>
  <c r="BY191" i="44"/>
  <c r="CB191" i="44" s="1"/>
  <c r="CH191" i="44" s="1"/>
  <c r="CL191" i="44" s="1"/>
  <c r="M191" i="44"/>
  <c r="BW191" i="44"/>
  <c r="BZ191" i="44" s="1"/>
  <c r="CF191" i="44" s="1"/>
  <c r="CJ191" i="44" s="1"/>
  <c r="AI191" i="44"/>
  <c r="AL191" i="44" s="1"/>
  <c r="AR191" i="44" s="1"/>
  <c r="AV191" i="44" s="1"/>
  <c r="BD191" i="44"/>
  <c r="BG191" i="44" s="1"/>
  <c r="BM191" i="44" s="1"/>
  <c r="BQ191" i="44" s="1"/>
  <c r="N191" i="44"/>
  <c r="Q191" i="44" s="1"/>
  <c r="W191" i="44" s="1"/>
  <c r="AA191" i="44" s="1"/>
  <c r="BX191" i="44"/>
  <c r="CA191" i="44" s="1"/>
  <c r="CG191" i="44" s="1"/>
  <c r="CK191" i="44" s="1"/>
  <c r="BB191" i="44"/>
  <c r="BC166" i="44"/>
  <c r="BC173" i="44"/>
  <c r="BB173" i="44"/>
  <c r="N173" i="44"/>
  <c r="Q173" i="44" s="1"/>
  <c r="W173" i="44" s="1"/>
  <c r="AA173" i="44" s="1"/>
  <c r="BY173" i="44"/>
  <c r="CB173" i="44" s="1"/>
  <c r="CH173" i="44" s="1"/>
  <c r="CL173" i="44" s="1"/>
  <c r="BW173" i="44"/>
  <c r="BZ173" i="44" s="1"/>
  <c r="CF173" i="44" s="1"/>
  <c r="CJ173" i="44" s="1"/>
  <c r="AI173" i="44"/>
  <c r="AL173" i="44" s="1"/>
  <c r="AR173" i="44" s="1"/>
  <c r="AV173" i="44" s="1"/>
  <c r="AG173" i="44"/>
  <c r="AJ173" i="44" s="1"/>
  <c r="AP173" i="44" s="1"/>
  <c r="AT173" i="44" s="1"/>
  <c r="BD173" i="44"/>
  <c r="BG173" i="44" s="1"/>
  <c r="BM173" i="44" s="1"/>
  <c r="BQ173" i="44" s="1"/>
  <c r="BB181" i="44"/>
  <c r="N181" i="44"/>
  <c r="Q181" i="44" s="1"/>
  <c r="W181" i="44" s="1"/>
  <c r="AA181" i="44" s="1"/>
  <c r="BY181" i="44"/>
  <c r="CB181" i="44" s="1"/>
  <c r="CH181" i="44" s="1"/>
  <c r="CL181" i="44" s="1"/>
  <c r="M181" i="44"/>
  <c r="BX181" i="44"/>
  <c r="CA181" i="44" s="1"/>
  <c r="CG181" i="44" s="1"/>
  <c r="CK181" i="44" s="1"/>
  <c r="L181" i="44"/>
  <c r="O181" i="44" s="1"/>
  <c r="U181" i="44" s="1"/>
  <c r="Y181" i="44" s="1"/>
  <c r="AH181" i="44"/>
  <c r="AK181" i="44" s="1"/>
  <c r="AQ181" i="44" s="1"/>
  <c r="AU181" i="44" s="1"/>
  <c r="BD181" i="44"/>
  <c r="BG181" i="44" s="1"/>
  <c r="BM181" i="44" s="1"/>
  <c r="BQ181" i="44" s="1"/>
  <c r="M202" i="44"/>
  <c r="K202" i="44"/>
  <c r="AG162" i="44"/>
  <c r="AJ162" i="44" s="1"/>
  <c r="AP162" i="44" s="1"/>
  <c r="AT162" i="44" s="1"/>
  <c r="BD166" i="44"/>
  <c r="BG166" i="44" s="1"/>
  <c r="BM166" i="44" s="1"/>
  <c r="BQ166" i="44" s="1"/>
  <c r="BC169" i="44"/>
  <c r="BW169" i="44"/>
  <c r="BZ169" i="44" s="1"/>
  <c r="CF169" i="44" s="1"/>
  <c r="CJ169" i="44" s="1"/>
  <c r="AI169" i="44"/>
  <c r="AL169" i="44" s="1"/>
  <c r="AR169" i="44" s="1"/>
  <c r="AV169" i="44" s="1"/>
  <c r="BB169" i="44"/>
  <c r="BA170" i="44"/>
  <c r="AI172" i="44"/>
  <c r="AL172" i="44" s="1"/>
  <c r="AR172" i="44" s="1"/>
  <c r="AV172" i="44" s="1"/>
  <c r="K173" i="44"/>
  <c r="AI175" i="44"/>
  <c r="AL175" i="44" s="1"/>
  <c r="AR175" i="44" s="1"/>
  <c r="AV175" i="44" s="1"/>
  <c r="BW175" i="44"/>
  <c r="BZ175" i="44" s="1"/>
  <c r="CF175" i="44" s="1"/>
  <c r="CJ175" i="44" s="1"/>
  <c r="AF176" i="44"/>
  <c r="BV176" i="44"/>
  <c r="AI178" i="44"/>
  <c r="AL178" i="44" s="1"/>
  <c r="AR178" i="44" s="1"/>
  <c r="AV178" i="44" s="1"/>
  <c r="BW178" i="44"/>
  <c r="BZ178" i="44" s="1"/>
  <c r="CF178" i="44" s="1"/>
  <c r="CJ178" i="44" s="1"/>
  <c r="AF179" i="44"/>
  <c r="AG181" i="44"/>
  <c r="AJ181" i="44" s="1"/>
  <c r="AP181" i="44" s="1"/>
  <c r="AT181" i="44" s="1"/>
  <c r="BC186" i="44"/>
  <c r="AH162" i="44"/>
  <c r="AK162" i="44" s="1"/>
  <c r="AQ162" i="44" s="1"/>
  <c r="AU162" i="44" s="1"/>
  <c r="AG166" i="44"/>
  <c r="AJ166" i="44" s="1"/>
  <c r="AP166" i="44" s="1"/>
  <c r="AT166" i="44" s="1"/>
  <c r="K169" i="44"/>
  <c r="BD169" i="44"/>
  <c r="BG169" i="44" s="1"/>
  <c r="BM169" i="44" s="1"/>
  <c r="BQ169" i="44" s="1"/>
  <c r="BX169" i="44"/>
  <c r="CA169" i="44" s="1"/>
  <c r="CG169" i="44" s="1"/>
  <c r="CK169" i="44" s="1"/>
  <c r="BA171" i="44"/>
  <c r="AH173" i="44"/>
  <c r="AK173" i="44" s="1"/>
  <c r="AQ173" i="44" s="1"/>
  <c r="AU173" i="44" s="1"/>
  <c r="BY175" i="44"/>
  <c r="CB175" i="44" s="1"/>
  <c r="CH175" i="44" s="1"/>
  <c r="CL175" i="44" s="1"/>
  <c r="BY178" i="44"/>
  <c r="CB178" i="44" s="1"/>
  <c r="CH178" i="44" s="1"/>
  <c r="CL178" i="44" s="1"/>
  <c r="M180" i="44"/>
  <c r="AI181" i="44"/>
  <c r="AL181" i="44" s="1"/>
  <c r="AR181" i="44" s="1"/>
  <c r="AV181" i="44" s="1"/>
  <c r="BW181" i="44"/>
  <c r="BZ181" i="44" s="1"/>
  <c r="CF181" i="44" s="1"/>
  <c r="CJ181" i="44" s="1"/>
  <c r="BD182" i="44"/>
  <c r="BG182" i="44" s="1"/>
  <c r="BM182" i="44" s="1"/>
  <c r="BQ182" i="44" s="1"/>
  <c r="BX182" i="44"/>
  <c r="CA182" i="44" s="1"/>
  <c r="CG182" i="44" s="1"/>
  <c r="CK182" i="44" s="1"/>
  <c r="AG182" i="44"/>
  <c r="AJ182" i="44" s="1"/>
  <c r="AP182" i="44" s="1"/>
  <c r="AT182" i="44" s="1"/>
  <c r="N182" i="44"/>
  <c r="Q182" i="44" s="1"/>
  <c r="W182" i="44" s="1"/>
  <c r="AA182" i="44" s="1"/>
  <c r="BW182" i="44"/>
  <c r="BZ182" i="44" s="1"/>
  <c r="CF182" i="44" s="1"/>
  <c r="CJ182" i="44" s="1"/>
  <c r="L182" i="44"/>
  <c r="O182" i="44" s="1"/>
  <c r="U182" i="44" s="1"/>
  <c r="Y182" i="44" s="1"/>
  <c r="BB182" i="44"/>
  <c r="AI182" i="44"/>
  <c r="AL182" i="44" s="1"/>
  <c r="AR182" i="44" s="1"/>
  <c r="AV182" i="44" s="1"/>
  <c r="BC184" i="44"/>
  <c r="BA184" i="44"/>
  <c r="AH166" i="44"/>
  <c r="AK166" i="44" s="1"/>
  <c r="AQ166" i="44" s="1"/>
  <c r="AU166" i="44" s="1"/>
  <c r="BX176" i="44"/>
  <c r="CA176" i="44" s="1"/>
  <c r="CG176" i="44" s="1"/>
  <c r="CK176" i="44" s="1"/>
  <c r="L176" i="44"/>
  <c r="O176" i="44" s="1"/>
  <c r="U176" i="44" s="1"/>
  <c r="Y176" i="44" s="1"/>
  <c r="BW176" i="44"/>
  <c r="BZ176" i="44" s="1"/>
  <c r="CF176" i="44" s="1"/>
  <c r="CJ176" i="44" s="1"/>
  <c r="AI176" i="44"/>
  <c r="AL176" i="44" s="1"/>
  <c r="AR176" i="44" s="1"/>
  <c r="AV176" i="44" s="1"/>
  <c r="AH176" i="44"/>
  <c r="AK176" i="44" s="1"/>
  <c r="AQ176" i="44" s="1"/>
  <c r="AU176" i="44" s="1"/>
  <c r="BD176" i="44"/>
  <c r="BG176" i="44" s="1"/>
  <c r="BM176" i="44" s="1"/>
  <c r="BQ176" i="44" s="1"/>
  <c r="BB176" i="44"/>
  <c r="N176" i="44"/>
  <c r="Q176" i="44" s="1"/>
  <c r="W176" i="44" s="1"/>
  <c r="AA176" i="44" s="1"/>
  <c r="AF177" i="44"/>
  <c r="AH179" i="44"/>
  <c r="AK179" i="44" s="1"/>
  <c r="AQ179" i="44" s="1"/>
  <c r="AU179" i="44" s="1"/>
  <c r="AG179" i="44"/>
  <c r="AJ179" i="44" s="1"/>
  <c r="AP179" i="44" s="1"/>
  <c r="AT179" i="44" s="1"/>
  <c r="BD179" i="44"/>
  <c r="BG179" i="44" s="1"/>
  <c r="BM179" i="44" s="1"/>
  <c r="BQ179" i="44" s="1"/>
  <c r="BB179" i="44"/>
  <c r="N179" i="44"/>
  <c r="Q179" i="44" s="1"/>
  <c r="W179" i="44" s="1"/>
  <c r="AA179" i="44" s="1"/>
  <c r="BX179" i="44"/>
  <c r="CA179" i="44" s="1"/>
  <c r="CG179" i="44" s="1"/>
  <c r="CK179" i="44" s="1"/>
  <c r="L179" i="44"/>
  <c r="O179" i="44" s="1"/>
  <c r="U179" i="44" s="1"/>
  <c r="Y179" i="44" s="1"/>
  <c r="AH183" i="44"/>
  <c r="AK183" i="44" s="1"/>
  <c r="AQ183" i="44" s="1"/>
  <c r="AU183" i="44" s="1"/>
  <c r="BB183" i="44"/>
  <c r="N183" i="44"/>
  <c r="Q183" i="44" s="1"/>
  <c r="W183" i="44" s="1"/>
  <c r="AA183" i="44" s="1"/>
  <c r="BX183" i="44"/>
  <c r="CA183" i="44" s="1"/>
  <c r="CG183" i="44" s="1"/>
  <c r="CK183" i="44" s="1"/>
  <c r="L183" i="44"/>
  <c r="O183" i="44" s="1"/>
  <c r="U183" i="44" s="1"/>
  <c r="Y183" i="44" s="1"/>
  <c r="AI183" i="44"/>
  <c r="AL183" i="44" s="1"/>
  <c r="AR183" i="44" s="1"/>
  <c r="AV183" i="44" s="1"/>
  <c r="BY183" i="44"/>
  <c r="CB183" i="44" s="1"/>
  <c r="CH183" i="44" s="1"/>
  <c r="CL183" i="44" s="1"/>
  <c r="BD183" i="44"/>
  <c r="BG183" i="44" s="1"/>
  <c r="BM183" i="44" s="1"/>
  <c r="BQ183" i="44" s="1"/>
  <c r="AG183" i="44"/>
  <c r="AJ183" i="44" s="1"/>
  <c r="AP183" i="44" s="1"/>
  <c r="AT183" i="44" s="1"/>
  <c r="AW183" i="44" s="1"/>
  <c r="M183" i="44"/>
  <c r="AH195" i="44"/>
  <c r="AK195" i="44" s="1"/>
  <c r="AQ195" i="44" s="1"/>
  <c r="AU195" i="44" s="1"/>
  <c r="AG195" i="44"/>
  <c r="AJ195" i="44" s="1"/>
  <c r="AP195" i="44" s="1"/>
  <c r="AT195" i="44" s="1"/>
  <c r="BY195" i="44"/>
  <c r="CB195" i="44" s="1"/>
  <c r="CH195" i="44" s="1"/>
  <c r="CL195" i="44" s="1"/>
  <c r="M195" i="44"/>
  <c r="BW195" i="44"/>
  <c r="BZ195" i="44" s="1"/>
  <c r="CF195" i="44" s="1"/>
  <c r="CJ195" i="44" s="1"/>
  <c r="AI195" i="44"/>
  <c r="AL195" i="44" s="1"/>
  <c r="AR195" i="44" s="1"/>
  <c r="AV195" i="44" s="1"/>
  <c r="BX195" i="44"/>
  <c r="CA195" i="44" s="1"/>
  <c r="CG195" i="44" s="1"/>
  <c r="CK195" i="44" s="1"/>
  <c r="N195" i="44"/>
  <c r="Q195" i="44" s="1"/>
  <c r="W195" i="44" s="1"/>
  <c r="AA195" i="44" s="1"/>
  <c r="L195" i="44"/>
  <c r="O195" i="44" s="1"/>
  <c r="U195" i="44" s="1"/>
  <c r="Y195" i="44" s="1"/>
  <c r="BD195" i="44"/>
  <c r="BG195" i="44" s="1"/>
  <c r="BM195" i="44" s="1"/>
  <c r="BQ195" i="44" s="1"/>
  <c r="BC195" i="44"/>
  <c r="L162" i="44"/>
  <c r="O162" i="44" s="1"/>
  <c r="U162" i="44" s="1"/>
  <c r="Y162" i="44" s="1"/>
  <c r="AI166" i="44"/>
  <c r="AL166" i="44" s="1"/>
  <c r="AR166" i="44" s="1"/>
  <c r="AV166" i="44" s="1"/>
  <c r="AF170" i="44"/>
  <c r="BW171" i="44"/>
  <c r="BZ171" i="44" s="1"/>
  <c r="CF171" i="44" s="1"/>
  <c r="CJ171" i="44" s="1"/>
  <c r="AI171" i="44"/>
  <c r="AL171" i="44" s="1"/>
  <c r="AR171" i="44" s="1"/>
  <c r="AV171" i="44" s="1"/>
  <c r="AH171" i="44"/>
  <c r="AK171" i="44" s="1"/>
  <c r="AQ171" i="44" s="1"/>
  <c r="AU171" i="44" s="1"/>
  <c r="BC171" i="44"/>
  <c r="BY171" i="44"/>
  <c r="CB171" i="44" s="1"/>
  <c r="CH171" i="44" s="1"/>
  <c r="CL171" i="44" s="1"/>
  <c r="M171" i="44"/>
  <c r="L173" i="44"/>
  <c r="O173" i="44" s="1"/>
  <c r="U173" i="44" s="1"/>
  <c r="Y173" i="44" s="1"/>
  <c r="BX173" i="44"/>
  <c r="CA173" i="44" s="1"/>
  <c r="CG173" i="44" s="1"/>
  <c r="CK173" i="44" s="1"/>
  <c r="AG176" i="44"/>
  <c r="AJ176" i="44" s="1"/>
  <c r="AP176" i="44" s="1"/>
  <c r="AT176" i="44" s="1"/>
  <c r="BY176" i="44"/>
  <c r="CB176" i="44" s="1"/>
  <c r="CH176" i="44" s="1"/>
  <c r="CL176" i="44" s="1"/>
  <c r="AI179" i="44"/>
  <c r="AL179" i="44" s="1"/>
  <c r="AR179" i="44" s="1"/>
  <c r="AV179" i="44" s="1"/>
  <c r="BW179" i="44"/>
  <c r="BZ179" i="44" s="1"/>
  <c r="CF179" i="44" s="1"/>
  <c r="CJ179" i="44" s="1"/>
  <c r="BW183" i="44"/>
  <c r="BZ183" i="44" s="1"/>
  <c r="CF183" i="44" s="1"/>
  <c r="CJ183" i="44" s="1"/>
  <c r="BV183" i="44"/>
  <c r="BX184" i="44"/>
  <c r="CA184" i="44" s="1"/>
  <c r="CG184" i="44" s="1"/>
  <c r="CK184" i="44" s="1"/>
  <c r="L184" i="44"/>
  <c r="O184" i="44" s="1"/>
  <c r="U184" i="44" s="1"/>
  <c r="Y184" i="44" s="1"/>
  <c r="BD184" i="44"/>
  <c r="BG184" i="44" s="1"/>
  <c r="BM184" i="44" s="1"/>
  <c r="BQ184" i="44" s="1"/>
  <c r="BB184" i="44"/>
  <c r="N184" i="44"/>
  <c r="Q184" i="44" s="1"/>
  <c r="W184" i="44" s="1"/>
  <c r="AA184" i="44" s="1"/>
  <c r="BB185" i="44"/>
  <c r="N185" i="44"/>
  <c r="Q185" i="44" s="1"/>
  <c r="W185" i="44" s="1"/>
  <c r="AA185" i="44" s="1"/>
  <c r="AH185" i="44"/>
  <c r="AK185" i="44" s="1"/>
  <c r="AQ185" i="44" s="1"/>
  <c r="AU185" i="44" s="1"/>
  <c r="BD185" i="44"/>
  <c r="BG185" i="44" s="1"/>
  <c r="BM185" i="44" s="1"/>
  <c r="BQ185" i="44" s="1"/>
  <c r="L187" i="44"/>
  <c r="O187" i="44" s="1"/>
  <c r="U187" i="44" s="1"/>
  <c r="Y187" i="44" s="1"/>
  <c r="AH187" i="44"/>
  <c r="AK187" i="44" s="1"/>
  <c r="AQ187" i="44" s="1"/>
  <c r="AU187" i="44" s="1"/>
  <c r="N188" i="44"/>
  <c r="Q188" i="44" s="1"/>
  <c r="W188" i="44" s="1"/>
  <c r="AA188" i="44" s="1"/>
  <c r="AH188" i="44"/>
  <c r="AK188" i="44" s="1"/>
  <c r="AQ188" i="44" s="1"/>
  <c r="AU188" i="44" s="1"/>
  <c r="L189" i="44"/>
  <c r="O189" i="44" s="1"/>
  <c r="U189" i="44" s="1"/>
  <c r="Y189" i="44" s="1"/>
  <c r="AI189" i="44"/>
  <c r="AL189" i="44" s="1"/>
  <c r="AR189" i="44" s="1"/>
  <c r="AV189" i="44" s="1"/>
  <c r="BD189" i="44"/>
  <c r="BG189" i="44" s="1"/>
  <c r="BM189" i="44" s="1"/>
  <c r="BQ189" i="44" s="1"/>
  <c r="L190" i="44"/>
  <c r="O190" i="44" s="1"/>
  <c r="U190" i="44" s="1"/>
  <c r="Y190" i="44" s="1"/>
  <c r="AH190" i="44"/>
  <c r="AK190" i="44" s="1"/>
  <c r="AQ190" i="44" s="1"/>
  <c r="AU190" i="44" s="1"/>
  <c r="BB190" i="44"/>
  <c r="BY190" i="44"/>
  <c r="CB190" i="44" s="1"/>
  <c r="CH190" i="44" s="1"/>
  <c r="CL190" i="44" s="1"/>
  <c r="L192" i="44"/>
  <c r="O192" i="44" s="1"/>
  <c r="U192" i="44" s="1"/>
  <c r="Y192" i="44" s="1"/>
  <c r="AG192" i="44"/>
  <c r="AJ192" i="44" s="1"/>
  <c r="AP192" i="44" s="1"/>
  <c r="AT192" i="44" s="1"/>
  <c r="BB192" i="44"/>
  <c r="AH193" i="44"/>
  <c r="AK193" i="44" s="1"/>
  <c r="AQ193" i="44" s="1"/>
  <c r="AU193" i="44" s="1"/>
  <c r="BB193" i="44"/>
  <c r="BW193" i="44"/>
  <c r="BZ193" i="44" s="1"/>
  <c r="CF193" i="44" s="1"/>
  <c r="CJ193" i="44" s="1"/>
  <c r="BB194" i="44"/>
  <c r="BB196" i="44"/>
  <c r="AG199" i="44"/>
  <c r="AJ199" i="44" s="1"/>
  <c r="AP199" i="44" s="1"/>
  <c r="AT199" i="44" s="1"/>
  <c r="BD199" i="44"/>
  <c r="BG199" i="44" s="1"/>
  <c r="BM199" i="44" s="1"/>
  <c r="BQ199" i="44" s="1"/>
  <c r="BC199" i="44"/>
  <c r="G199" i="44"/>
  <c r="BB199" i="44"/>
  <c r="N199" i="44"/>
  <c r="Q199" i="44" s="1"/>
  <c r="W199" i="44" s="1"/>
  <c r="AA199" i="44" s="1"/>
  <c r="BY199" i="44"/>
  <c r="CB199" i="44" s="1"/>
  <c r="CH199" i="44" s="1"/>
  <c r="CL199" i="44" s="1"/>
  <c r="M199" i="44"/>
  <c r="BX199" i="44"/>
  <c r="CA199" i="44" s="1"/>
  <c r="CG199" i="44" s="1"/>
  <c r="CK199" i="44" s="1"/>
  <c r="L199" i="44"/>
  <c r="O199" i="44" s="1"/>
  <c r="U199" i="44" s="1"/>
  <c r="Y199" i="44" s="1"/>
  <c r="AH199" i="44"/>
  <c r="AK199" i="44" s="1"/>
  <c r="AQ199" i="44" s="1"/>
  <c r="AU199" i="44" s="1"/>
  <c r="N209" i="44"/>
  <c r="Q209" i="44" s="1"/>
  <c r="W209" i="44" s="1"/>
  <c r="AA209" i="44" s="1"/>
  <c r="AF185" i="44"/>
  <c r="BX196" i="44"/>
  <c r="CA196" i="44" s="1"/>
  <c r="CG196" i="44" s="1"/>
  <c r="CK196" i="44" s="1"/>
  <c r="L196" i="44"/>
  <c r="O196" i="44" s="1"/>
  <c r="U196" i="44" s="1"/>
  <c r="Y196" i="44" s="1"/>
  <c r="BW196" i="44"/>
  <c r="BZ196" i="44" s="1"/>
  <c r="CF196" i="44" s="1"/>
  <c r="CJ196" i="44" s="1"/>
  <c r="AI196" i="44"/>
  <c r="AL196" i="44" s="1"/>
  <c r="AR196" i="44" s="1"/>
  <c r="AV196" i="44" s="1"/>
  <c r="AG196" i="44"/>
  <c r="AJ196" i="44" s="1"/>
  <c r="AP196" i="44" s="1"/>
  <c r="AT196" i="44" s="1"/>
  <c r="BC196" i="44"/>
  <c r="BY196" i="44"/>
  <c r="CB196" i="44" s="1"/>
  <c r="CH196" i="44" s="1"/>
  <c r="CL196" i="44" s="1"/>
  <c r="M196" i="44"/>
  <c r="AG187" i="44"/>
  <c r="AJ187" i="44" s="1"/>
  <c r="AP187" i="44" s="1"/>
  <c r="AT187" i="44" s="1"/>
  <c r="BY187" i="44"/>
  <c r="CB187" i="44" s="1"/>
  <c r="CH187" i="44" s="1"/>
  <c r="CL187" i="44" s="1"/>
  <c r="M187" i="44"/>
  <c r="BW187" i="44"/>
  <c r="BZ187" i="44" s="1"/>
  <c r="CF187" i="44" s="1"/>
  <c r="CJ187" i="44" s="1"/>
  <c r="AI187" i="44"/>
  <c r="AL187" i="44" s="1"/>
  <c r="AR187" i="44" s="1"/>
  <c r="AV187" i="44" s="1"/>
  <c r="BW188" i="44"/>
  <c r="BZ188" i="44" s="1"/>
  <c r="CF188" i="44" s="1"/>
  <c r="CJ188" i="44" s="1"/>
  <c r="AI188" i="44"/>
  <c r="AL188" i="44" s="1"/>
  <c r="AR188" i="44" s="1"/>
  <c r="AV188" i="44" s="1"/>
  <c r="BC188" i="44"/>
  <c r="BY188" i="44"/>
  <c r="CB188" i="44" s="1"/>
  <c r="CH188" i="44" s="1"/>
  <c r="CL188" i="44" s="1"/>
  <c r="M188" i="44"/>
  <c r="BY189" i="44"/>
  <c r="CB189" i="44" s="1"/>
  <c r="CH189" i="44" s="1"/>
  <c r="CL189" i="44" s="1"/>
  <c r="M189" i="44"/>
  <c r="AG189" i="44"/>
  <c r="AJ189" i="44" s="1"/>
  <c r="AP189" i="44" s="1"/>
  <c r="AT189" i="44" s="1"/>
  <c r="BC189" i="44"/>
  <c r="BY201" i="44"/>
  <c r="CB201" i="44" s="1"/>
  <c r="CH201" i="44" s="1"/>
  <c r="CL201" i="44" s="1"/>
  <c r="M201" i="44"/>
  <c r="BX201" i="44"/>
  <c r="CA201" i="44" s="1"/>
  <c r="CG201" i="44" s="1"/>
  <c r="CK201" i="44" s="1"/>
  <c r="L201" i="44"/>
  <c r="O201" i="44" s="1"/>
  <c r="U201" i="44" s="1"/>
  <c r="Y201" i="44" s="1"/>
  <c r="BW201" i="44"/>
  <c r="BZ201" i="44" s="1"/>
  <c r="CF201" i="44" s="1"/>
  <c r="CJ201" i="44" s="1"/>
  <c r="AI201" i="44"/>
  <c r="AL201" i="44" s="1"/>
  <c r="AR201" i="44" s="1"/>
  <c r="AV201" i="44" s="1"/>
  <c r="AH201" i="44"/>
  <c r="AK201" i="44" s="1"/>
  <c r="AQ201" i="44" s="1"/>
  <c r="AU201" i="44" s="1"/>
  <c r="AG201" i="44"/>
  <c r="AJ201" i="44" s="1"/>
  <c r="AP201" i="44" s="1"/>
  <c r="AT201" i="44" s="1"/>
  <c r="BD201" i="44"/>
  <c r="BG201" i="44" s="1"/>
  <c r="BM201" i="44" s="1"/>
  <c r="BQ201" i="44" s="1"/>
  <c r="BB201" i="44"/>
  <c r="N201" i="44"/>
  <c r="Q201" i="44" s="1"/>
  <c r="W201" i="44" s="1"/>
  <c r="AA201" i="44" s="1"/>
  <c r="G187" i="44"/>
  <c r="BC190" i="44"/>
  <c r="BW190" i="44"/>
  <c r="BZ190" i="44" s="1"/>
  <c r="CF190" i="44" s="1"/>
  <c r="CJ190" i="44" s="1"/>
  <c r="AI190" i="44"/>
  <c r="AL190" i="44" s="1"/>
  <c r="AR190" i="44" s="1"/>
  <c r="AV190" i="44" s="1"/>
  <c r="AG190" i="44"/>
  <c r="AJ190" i="44" s="1"/>
  <c r="AP190" i="44" s="1"/>
  <c r="AT190" i="44" s="1"/>
  <c r="BW192" i="44"/>
  <c r="BZ192" i="44" s="1"/>
  <c r="CF192" i="44" s="1"/>
  <c r="CJ192" i="44" s="1"/>
  <c r="AI192" i="44"/>
  <c r="AL192" i="44" s="1"/>
  <c r="AR192" i="44" s="1"/>
  <c r="AV192" i="44" s="1"/>
  <c r="BC192" i="44"/>
  <c r="BY192" i="44"/>
  <c r="CB192" i="44" s="1"/>
  <c r="CH192" i="44" s="1"/>
  <c r="CL192" i="44" s="1"/>
  <c r="M192" i="44"/>
  <c r="BY193" i="44"/>
  <c r="CB193" i="44" s="1"/>
  <c r="CH193" i="44" s="1"/>
  <c r="CL193" i="44" s="1"/>
  <c r="M193" i="44"/>
  <c r="AG193" i="44"/>
  <c r="AJ193" i="44" s="1"/>
  <c r="AP193" i="44" s="1"/>
  <c r="AT193" i="44" s="1"/>
  <c r="BC193" i="44"/>
  <c r="BY184" i="44"/>
  <c r="CB184" i="44" s="1"/>
  <c r="CH184" i="44" s="1"/>
  <c r="CL184" i="44" s="1"/>
  <c r="BX185" i="44"/>
  <c r="CA185" i="44" s="1"/>
  <c r="CG185" i="44" s="1"/>
  <c r="CK185" i="44" s="1"/>
  <c r="K187" i="44"/>
  <c r="K190" i="44"/>
  <c r="BA191" i="44"/>
  <c r="K192" i="44"/>
  <c r="BA192" i="44"/>
  <c r="BA193" i="44"/>
  <c r="BD194" i="44"/>
  <c r="BG194" i="44" s="1"/>
  <c r="BM194" i="44" s="1"/>
  <c r="BQ194" i="44" s="1"/>
  <c r="BC194" i="44"/>
  <c r="BW194" i="44"/>
  <c r="BZ194" i="44" s="1"/>
  <c r="CF194" i="44" s="1"/>
  <c r="CJ194" i="44" s="1"/>
  <c r="AI194" i="44"/>
  <c r="AL194" i="44" s="1"/>
  <c r="AR194" i="44" s="1"/>
  <c r="AV194" i="44" s="1"/>
  <c r="AG194" i="44"/>
  <c r="AJ194" i="44" s="1"/>
  <c r="AP194" i="44" s="1"/>
  <c r="AT194" i="44" s="1"/>
  <c r="BX194" i="44"/>
  <c r="CA194" i="44" s="1"/>
  <c r="CG194" i="44" s="1"/>
  <c r="CK194" i="44" s="1"/>
  <c r="AF201" i="44"/>
  <c r="BV202" i="44"/>
  <c r="BX205" i="44"/>
  <c r="CA205" i="44" s="1"/>
  <c r="CG205" i="44" s="1"/>
  <c r="CK205" i="44" s="1"/>
  <c r="L205" i="44"/>
  <c r="O205" i="44" s="1"/>
  <c r="U205" i="44" s="1"/>
  <c r="Y205" i="44" s="1"/>
  <c r="BW205" i="44"/>
  <c r="BZ205" i="44" s="1"/>
  <c r="CF205" i="44" s="1"/>
  <c r="CJ205" i="44" s="1"/>
  <c r="AI205" i="44"/>
  <c r="AL205" i="44" s="1"/>
  <c r="AR205" i="44" s="1"/>
  <c r="AV205" i="44" s="1"/>
  <c r="AG205" i="44"/>
  <c r="AJ205" i="44" s="1"/>
  <c r="AP205" i="44" s="1"/>
  <c r="AT205" i="44" s="1"/>
  <c r="BD205" i="44"/>
  <c r="BG205" i="44" s="1"/>
  <c r="BM205" i="44" s="1"/>
  <c r="BQ205" i="44" s="1"/>
  <c r="BC205" i="44"/>
  <c r="BY205" i="44"/>
  <c r="CB205" i="44" s="1"/>
  <c r="CH205" i="44" s="1"/>
  <c r="CL205" i="44" s="1"/>
  <c r="M205" i="44"/>
  <c r="AH205" i="44"/>
  <c r="AK205" i="44" s="1"/>
  <c r="AQ205" i="44" s="1"/>
  <c r="AU205" i="44" s="1"/>
  <c r="N205" i="44"/>
  <c r="Q205" i="44" s="1"/>
  <c r="W205" i="44" s="1"/>
  <c r="AA205" i="44" s="1"/>
  <c r="BB205" i="44"/>
  <c r="AI184" i="44"/>
  <c r="AL184" i="44" s="1"/>
  <c r="AR184" i="44" s="1"/>
  <c r="AV184" i="44" s="1"/>
  <c r="M185" i="44"/>
  <c r="AI185" i="44"/>
  <c r="AL185" i="44" s="1"/>
  <c r="AR185" i="44" s="1"/>
  <c r="AV185" i="44" s="1"/>
  <c r="BY185" i="44"/>
  <c r="CB185" i="44" s="1"/>
  <c r="CH185" i="44" s="1"/>
  <c r="CL185" i="44" s="1"/>
  <c r="K191" i="44"/>
  <c r="K194" i="44"/>
  <c r="BY194" i="44"/>
  <c r="CB194" i="44" s="1"/>
  <c r="CH194" i="44" s="1"/>
  <c r="CL194" i="44" s="1"/>
  <c r="BA195" i="44"/>
  <c r="N196" i="44"/>
  <c r="Q196" i="44" s="1"/>
  <c r="W196" i="44" s="1"/>
  <c r="AA196" i="44" s="1"/>
  <c r="BB197" i="44"/>
  <c r="N197" i="44"/>
  <c r="Q197" i="44" s="1"/>
  <c r="W197" i="44" s="1"/>
  <c r="AA197" i="44" s="1"/>
  <c r="BY197" i="44"/>
  <c r="CB197" i="44" s="1"/>
  <c r="CH197" i="44" s="1"/>
  <c r="CL197" i="44" s="1"/>
  <c r="M197" i="44"/>
  <c r="BW197" i="44"/>
  <c r="BZ197" i="44" s="1"/>
  <c r="CF197" i="44" s="1"/>
  <c r="CJ197" i="44" s="1"/>
  <c r="AI197" i="44"/>
  <c r="AL197" i="44" s="1"/>
  <c r="AR197" i="44" s="1"/>
  <c r="AV197" i="44" s="1"/>
  <c r="AG197" i="44"/>
  <c r="AJ197" i="44" s="1"/>
  <c r="AP197" i="44" s="1"/>
  <c r="AT197" i="44" s="1"/>
  <c r="BC197" i="44"/>
  <c r="AH197" i="44"/>
  <c r="AK197" i="44" s="1"/>
  <c r="AQ197" i="44" s="1"/>
  <c r="AU197" i="44" s="1"/>
  <c r="BX197" i="44"/>
  <c r="CA197" i="44" s="1"/>
  <c r="CG197" i="44" s="1"/>
  <c r="CK197" i="44" s="1"/>
  <c r="K197" i="44"/>
  <c r="BA197" i="44"/>
  <c r="BD198" i="44"/>
  <c r="BG198" i="44" s="1"/>
  <c r="BM198" i="44" s="1"/>
  <c r="BQ198" i="44" s="1"/>
  <c r="BC198" i="44"/>
  <c r="BB198" i="44"/>
  <c r="BY198" i="44"/>
  <c r="CB198" i="44" s="1"/>
  <c r="CH198" i="44" s="1"/>
  <c r="CL198" i="44" s="1"/>
  <c r="M198" i="44"/>
  <c r="BX198" i="44"/>
  <c r="CA198" i="44" s="1"/>
  <c r="CG198" i="44" s="1"/>
  <c r="CK198" i="44" s="1"/>
  <c r="BW198" i="44"/>
  <c r="BZ198" i="44" s="1"/>
  <c r="CF198" i="44" s="1"/>
  <c r="CJ198" i="44" s="1"/>
  <c r="AI198" i="44"/>
  <c r="AL198" i="44" s="1"/>
  <c r="AR198" i="44" s="1"/>
  <c r="AV198" i="44" s="1"/>
  <c r="AG198" i="44"/>
  <c r="AJ198" i="44" s="1"/>
  <c r="AP198" i="44" s="1"/>
  <c r="AT198" i="44" s="1"/>
  <c r="AH198" i="44"/>
  <c r="AK198" i="44" s="1"/>
  <c r="AQ198" i="44" s="1"/>
  <c r="AU198" i="44" s="1"/>
  <c r="BA198" i="44"/>
  <c r="L200" i="44"/>
  <c r="O200" i="44" s="1"/>
  <c r="U200" i="44" s="1"/>
  <c r="Y200" i="44" s="1"/>
  <c r="BX200" i="44"/>
  <c r="CA200" i="44" s="1"/>
  <c r="CG200" i="44" s="1"/>
  <c r="CK200" i="44" s="1"/>
  <c r="BD202" i="44"/>
  <c r="BG202" i="44" s="1"/>
  <c r="BM202" i="44" s="1"/>
  <c r="BQ202" i="44" s="1"/>
  <c r="AH203" i="44"/>
  <c r="AK203" i="44" s="1"/>
  <c r="AQ203" i="44" s="1"/>
  <c r="AU203" i="44" s="1"/>
  <c r="M213" i="44"/>
  <c r="N200" i="44"/>
  <c r="Q200" i="44" s="1"/>
  <c r="W200" i="44" s="1"/>
  <c r="AA200" i="44" s="1"/>
  <c r="BB200" i="44"/>
  <c r="AH202" i="44"/>
  <c r="AK202" i="44" s="1"/>
  <c r="AQ202" i="44" s="1"/>
  <c r="AU202" i="44" s="1"/>
  <c r="L203" i="44"/>
  <c r="O203" i="44" s="1"/>
  <c r="U203" i="44" s="1"/>
  <c r="Y203" i="44" s="1"/>
  <c r="L204" i="44"/>
  <c r="O204" i="44" s="1"/>
  <c r="U204" i="44" s="1"/>
  <c r="Y204" i="44" s="1"/>
  <c r="K205" i="44"/>
  <c r="AF207" i="44"/>
  <c r="BA212" i="44"/>
  <c r="BW221" i="44"/>
  <c r="BZ221" i="44" s="1"/>
  <c r="CF221" i="44" s="1"/>
  <c r="CJ221" i="44" s="1"/>
  <c r="AI221" i="44"/>
  <c r="AL221" i="44" s="1"/>
  <c r="AR221" i="44" s="1"/>
  <c r="AV221" i="44" s="1"/>
  <c r="AH221" i="44"/>
  <c r="AK221" i="44" s="1"/>
  <c r="AQ221" i="44" s="1"/>
  <c r="AU221" i="44" s="1"/>
  <c r="AG221" i="44"/>
  <c r="AJ221" i="44" s="1"/>
  <c r="AP221" i="44" s="1"/>
  <c r="AT221" i="44" s="1"/>
  <c r="BD221" i="44"/>
  <c r="BG221" i="44" s="1"/>
  <c r="BM221" i="44" s="1"/>
  <c r="BQ221" i="44" s="1"/>
  <c r="BC221" i="44"/>
  <c r="BB221" i="44"/>
  <c r="N221" i="44"/>
  <c r="Q221" i="44" s="1"/>
  <c r="W221" i="44" s="1"/>
  <c r="AA221" i="44" s="1"/>
  <c r="BY221" i="44"/>
  <c r="CB221" i="44" s="1"/>
  <c r="CH221" i="44" s="1"/>
  <c r="CL221" i="44" s="1"/>
  <c r="M221" i="44"/>
  <c r="BX221" i="44"/>
  <c r="CA221" i="44" s="1"/>
  <c r="CG221" i="44" s="1"/>
  <c r="CK221" i="44" s="1"/>
  <c r="L221" i="44"/>
  <c r="O221" i="44" s="1"/>
  <c r="U221" i="44" s="1"/>
  <c r="Y221" i="44" s="1"/>
  <c r="BC200" i="44"/>
  <c r="BC219" i="44"/>
  <c r="BB219" i="44"/>
  <c r="N219" i="44"/>
  <c r="Q219" i="44" s="1"/>
  <c r="W219" i="44" s="1"/>
  <c r="AA219" i="44" s="1"/>
  <c r="BY219" i="44"/>
  <c r="CB219" i="44" s="1"/>
  <c r="CH219" i="44" s="1"/>
  <c r="CL219" i="44" s="1"/>
  <c r="M219" i="44"/>
  <c r="BX219" i="44"/>
  <c r="CA219" i="44" s="1"/>
  <c r="CG219" i="44" s="1"/>
  <c r="CK219" i="44" s="1"/>
  <c r="L219" i="44"/>
  <c r="O219" i="44" s="1"/>
  <c r="U219" i="44" s="1"/>
  <c r="Y219" i="44" s="1"/>
  <c r="BW219" i="44"/>
  <c r="BZ219" i="44" s="1"/>
  <c r="CF219" i="44" s="1"/>
  <c r="CJ219" i="44" s="1"/>
  <c r="AI219" i="44"/>
  <c r="AL219" i="44" s="1"/>
  <c r="AR219" i="44" s="1"/>
  <c r="AV219" i="44" s="1"/>
  <c r="AH219" i="44"/>
  <c r="AK219" i="44" s="1"/>
  <c r="AQ219" i="44" s="1"/>
  <c r="AU219" i="44" s="1"/>
  <c r="AG219" i="44"/>
  <c r="AJ219" i="44" s="1"/>
  <c r="AP219" i="44" s="1"/>
  <c r="AT219" i="44" s="1"/>
  <c r="BD219" i="44"/>
  <c r="BG219" i="44" s="1"/>
  <c r="BM219" i="44" s="1"/>
  <c r="BQ219" i="44" s="1"/>
  <c r="BD200" i="44"/>
  <c r="BG200" i="44" s="1"/>
  <c r="BM200" i="44" s="1"/>
  <c r="BQ200" i="44" s="1"/>
  <c r="N203" i="44"/>
  <c r="Q203" i="44" s="1"/>
  <c r="W203" i="44" s="1"/>
  <c r="AA203" i="44" s="1"/>
  <c r="BB206" i="44"/>
  <c r="N206" i="44"/>
  <c r="Q206" i="44" s="1"/>
  <c r="W206" i="44" s="1"/>
  <c r="AA206" i="44" s="1"/>
  <c r="BY206" i="44"/>
  <c r="CB206" i="44" s="1"/>
  <c r="CH206" i="44" s="1"/>
  <c r="CL206" i="44" s="1"/>
  <c r="M206" i="44"/>
  <c r="BW206" i="44"/>
  <c r="BZ206" i="44" s="1"/>
  <c r="CF206" i="44" s="1"/>
  <c r="CJ206" i="44" s="1"/>
  <c r="AI206" i="44"/>
  <c r="AL206" i="44" s="1"/>
  <c r="AR206" i="44" s="1"/>
  <c r="AV206" i="44" s="1"/>
  <c r="AH206" i="44"/>
  <c r="AK206" i="44" s="1"/>
  <c r="AQ206" i="44" s="1"/>
  <c r="AU206" i="44" s="1"/>
  <c r="AG206" i="44"/>
  <c r="AJ206" i="44" s="1"/>
  <c r="AP206" i="44" s="1"/>
  <c r="AT206" i="44" s="1"/>
  <c r="BC206" i="44"/>
  <c r="BV206" i="44"/>
  <c r="BD208" i="44"/>
  <c r="BG208" i="44" s="1"/>
  <c r="BM208" i="44" s="1"/>
  <c r="BQ208" i="44" s="1"/>
  <c r="BD210" i="44"/>
  <c r="BG210" i="44" s="1"/>
  <c r="BM210" i="44" s="1"/>
  <c r="BQ210" i="44" s="1"/>
  <c r="BW213" i="44"/>
  <c r="BZ213" i="44" s="1"/>
  <c r="CF213" i="44" s="1"/>
  <c r="CJ213" i="44" s="1"/>
  <c r="AI213" i="44"/>
  <c r="AL213" i="44" s="1"/>
  <c r="AR213" i="44" s="1"/>
  <c r="AV213" i="44" s="1"/>
  <c r="AH213" i="44"/>
  <c r="AK213" i="44" s="1"/>
  <c r="AQ213" i="44" s="1"/>
  <c r="AU213" i="44" s="1"/>
  <c r="AG213" i="44"/>
  <c r="AJ213" i="44" s="1"/>
  <c r="AP213" i="44" s="1"/>
  <c r="AT213" i="44" s="1"/>
  <c r="BD213" i="44"/>
  <c r="BG213" i="44" s="1"/>
  <c r="BM213" i="44" s="1"/>
  <c r="BQ213" i="44" s="1"/>
  <c r="BC213" i="44"/>
  <c r="BB213" i="44"/>
  <c r="N213" i="44"/>
  <c r="Q213" i="44" s="1"/>
  <c r="W213" i="44" s="1"/>
  <c r="AA213" i="44" s="1"/>
  <c r="BX213" i="44"/>
  <c r="CA213" i="44" s="1"/>
  <c r="CG213" i="44" s="1"/>
  <c r="CK213" i="44" s="1"/>
  <c r="L213" i="44"/>
  <c r="O213" i="44" s="1"/>
  <c r="U213" i="44" s="1"/>
  <c r="Y213" i="44" s="1"/>
  <c r="AG200" i="44"/>
  <c r="AJ200" i="44" s="1"/>
  <c r="AP200" i="44" s="1"/>
  <c r="AT200" i="44" s="1"/>
  <c r="BC203" i="44"/>
  <c r="BY203" i="44"/>
  <c r="CB203" i="44" s="1"/>
  <c r="CH203" i="44" s="1"/>
  <c r="CL203" i="44" s="1"/>
  <c r="BX203" i="44"/>
  <c r="CA203" i="44" s="1"/>
  <c r="CG203" i="44" s="1"/>
  <c r="CK203" i="44" s="1"/>
  <c r="BW203" i="44"/>
  <c r="BZ203" i="44" s="1"/>
  <c r="CF203" i="44" s="1"/>
  <c r="CJ203" i="44" s="1"/>
  <c r="AH200" i="44"/>
  <c r="AK200" i="44" s="1"/>
  <c r="AQ200" i="44" s="1"/>
  <c r="AU200" i="44" s="1"/>
  <c r="N202" i="44"/>
  <c r="Q202" i="44" s="1"/>
  <c r="W202" i="44" s="1"/>
  <c r="AA202" i="44" s="1"/>
  <c r="BB202" i="44"/>
  <c r="AH204" i="44"/>
  <c r="AK204" i="44" s="1"/>
  <c r="AQ204" i="44" s="1"/>
  <c r="AU204" i="44" s="1"/>
  <c r="AG204" i="44"/>
  <c r="AJ204" i="44" s="1"/>
  <c r="AP204" i="44" s="1"/>
  <c r="AT204" i="44" s="1"/>
  <c r="BC204" i="44"/>
  <c r="BB204" i="44"/>
  <c r="N204" i="44"/>
  <c r="Q204" i="44" s="1"/>
  <c r="W204" i="44" s="1"/>
  <c r="AA204" i="44" s="1"/>
  <c r="BY204" i="44"/>
  <c r="CB204" i="44" s="1"/>
  <c r="CH204" i="44" s="1"/>
  <c r="CL204" i="44" s="1"/>
  <c r="M204" i="44"/>
  <c r="BW204" i="44"/>
  <c r="BZ204" i="44" s="1"/>
  <c r="CF204" i="44" s="1"/>
  <c r="CJ204" i="44" s="1"/>
  <c r="AI204" i="44"/>
  <c r="AL204" i="44" s="1"/>
  <c r="AR204" i="44" s="1"/>
  <c r="AV204" i="44" s="1"/>
  <c r="BX209" i="44"/>
  <c r="CA209" i="44" s="1"/>
  <c r="CG209" i="44" s="1"/>
  <c r="CK209" i="44" s="1"/>
  <c r="L209" i="44"/>
  <c r="O209" i="44" s="1"/>
  <c r="U209" i="44" s="1"/>
  <c r="Y209" i="44" s="1"/>
  <c r="BW209" i="44"/>
  <c r="BZ209" i="44" s="1"/>
  <c r="CF209" i="44" s="1"/>
  <c r="CJ209" i="44" s="1"/>
  <c r="AI209" i="44"/>
  <c r="AL209" i="44" s="1"/>
  <c r="AR209" i="44" s="1"/>
  <c r="AV209" i="44" s="1"/>
  <c r="AG209" i="44"/>
  <c r="AJ209" i="44" s="1"/>
  <c r="AP209" i="44" s="1"/>
  <c r="AT209" i="44" s="1"/>
  <c r="BD209" i="44"/>
  <c r="BG209" i="44" s="1"/>
  <c r="BM209" i="44" s="1"/>
  <c r="BQ209" i="44" s="1"/>
  <c r="BC209" i="44"/>
  <c r="BY209" i="44"/>
  <c r="CB209" i="44" s="1"/>
  <c r="CH209" i="44" s="1"/>
  <c r="CL209" i="44" s="1"/>
  <c r="M209" i="44"/>
  <c r="L210" i="44"/>
  <c r="O210" i="44" s="1"/>
  <c r="U210" i="44" s="1"/>
  <c r="Y210" i="44" s="1"/>
  <c r="BC211" i="44"/>
  <c r="G211" i="44"/>
  <c r="BB211" i="44"/>
  <c r="N211" i="44"/>
  <c r="Q211" i="44" s="1"/>
  <c r="W211" i="44" s="1"/>
  <c r="AA211" i="44" s="1"/>
  <c r="BY211" i="44"/>
  <c r="CB211" i="44" s="1"/>
  <c r="CH211" i="44" s="1"/>
  <c r="CL211" i="44" s="1"/>
  <c r="BX211" i="44"/>
  <c r="CA211" i="44" s="1"/>
  <c r="CG211" i="44" s="1"/>
  <c r="CK211" i="44" s="1"/>
  <c r="L211" i="44"/>
  <c r="O211" i="44" s="1"/>
  <c r="U211" i="44" s="1"/>
  <c r="Y211" i="44" s="1"/>
  <c r="BW211" i="44"/>
  <c r="BZ211" i="44" s="1"/>
  <c r="CF211" i="44" s="1"/>
  <c r="CJ211" i="44" s="1"/>
  <c r="AI211" i="44"/>
  <c r="AL211" i="44" s="1"/>
  <c r="AR211" i="44" s="1"/>
  <c r="AV211" i="44" s="1"/>
  <c r="AH211" i="44"/>
  <c r="AK211" i="44" s="1"/>
  <c r="AQ211" i="44" s="1"/>
  <c r="AU211" i="44" s="1"/>
  <c r="BD211" i="44"/>
  <c r="BG211" i="44" s="1"/>
  <c r="BM211" i="44" s="1"/>
  <c r="BQ211" i="44" s="1"/>
  <c r="BW217" i="44"/>
  <c r="BZ217" i="44" s="1"/>
  <c r="CF217" i="44" s="1"/>
  <c r="CJ217" i="44" s="1"/>
  <c r="AI217" i="44"/>
  <c r="AL217" i="44" s="1"/>
  <c r="AR217" i="44" s="1"/>
  <c r="AV217" i="44" s="1"/>
  <c r="AH217" i="44"/>
  <c r="AK217" i="44" s="1"/>
  <c r="AQ217" i="44" s="1"/>
  <c r="AU217" i="44" s="1"/>
  <c r="AG217" i="44"/>
  <c r="AJ217" i="44" s="1"/>
  <c r="AP217" i="44" s="1"/>
  <c r="AT217" i="44" s="1"/>
  <c r="BD217" i="44"/>
  <c r="BG217" i="44" s="1"/>
  <c r="BM217" i="44" s="1"/>
  <c r="BQ217" i="44" s="1"/>
  <c r="BC217" i="44"/>
  <c r="BB217" i="44"/>
  <c r="N217" i="44"/>
  <c r="Q217" i="44" s="1"/>
  <c r="W217" i="44" s="1"/>
  <c r="AA217" i="44" s="1"/>
  <c r="BY217" i="44"/>
  <c r="CB217" i="44" s="1"/>
  <c r="CH217" i="44" s="1"/>
  <c r="CL217" i="44" s="1"/>
  <c r="M217" i="44"/>
  <c r="BX217" i="44"/>
  <c r="CA217" i="44" s="1"/>
  <c r="CG217" i="44" s="1"/>
  <c r="CK217" i="44" s="1"/>
  <c r="L217" i="44"/>
  <c r="O217" i="44" s="1"/>
  <c r="U217" i="44" s="1"/>
  <c r="Y217" i="44" s="1"/>
  <c r="AI200" i="44"/>
  <c r="AL200" i="44" s="1"/>
  <c r="AR200" i="44" s="1"/>
  <c r="AV200" i="44" s="1"/>
  <c r="AG203" i="44"/>
  <c r="AJ203" i="44" s="1"/>
  <c r="AP203" i="44" s="1"/>
  <c r="AT203" i="44" s="1"/>
  <c r="AW203" i="44" s="1"/>
  <c r="BX206" i="44"/>
  <c r="CA206" i="44" s="1"/>
  <c r="CG206" i="44" s="1"/>
  <c r="CK206" i="44" s="1"/>
  <c r="BD207" i="44"/>
  <c r="BG207" i="44" s="1"/>
  <c r="BM207" i="44" s="1"/>
  <c r="BQ207" i="44" s="1"/>
  <c r="BC207" i="44"/>
  <c r="BY207" i="44"/>
  <c r="CB207" i="44" s="1"/>
  <c r="CH207" i="44" s="1"/>
  <c r="CL207" i="44" s="1"/>
  <c r="M207" i="44"/>
  <c r="BX207" i="44"/>
  <c r="CA207" i="44" s="1"/>
  <c r="CG207" i="44" s="1"/>
  <c r="CK207" i="44" s="1"/>
  <c r="L207" i="44"/>
  <c r="O207" i="44" s="1"/>
  <c r="U207" i="44" s="1"/>
  <c r="Y207" i="44" s="1"/>
  <c r="BW207" i="44"/>
  <c r="BZ207" i="44" s="1"/>
  <c r="CF207" i="44" s="1"/>
  <c r="CJ207" i="44" s="1"/>
  <c r="AI207" i="44"/>
  <c r="AL207" i="44" s="1"/>
  <c r="AR207" i="44" s="1"/>
  <c r="AV207" i="44" s="1"/>
  <c r="AG207" i="44"/>
  <c r="AJ207" i="44" s="1"/>
  <c r="AP207" i="44" s="1"/>
  <c r="AT207" i="44" s="1"/>
  <c r="L208" i="44"/>
  <c r="O208" i="44" s="1"/>
  <c r="U208" i="44" s="1"/>
  <c r="Y208" i="44" s="1"/>
  <c r="BB209" i="44"/>
  <c r="BC215" i="44"/>
  <c r="BB215" i="44"/>
  <c r="N215" i="44"/>
  <c r="Q215" i="44" s="1"/>
  <c r="W215" i="44" s="1"/>
  <c r="AA215" i="44" s="1"/>
  <c r="BY215" i="44"/>
  <c r="CB215" i="44" s="1"/>
  <c r="CH215" i="44" s="1"/>
  <c r="CL215" i="44" s="1"/>
  <c r="M215" i="44"/>
  <c r="BX215" i="44"/>
  <c r="CA215" i="44" s="1"/>
  <c r="CG215" i="44" s="1"/>
  <c r="CK215" i="44" s="1"/>
  <c r="L215" i="44"/>
  <c r="O215" i="44" s="1"/>
  <c r="U215" i="44" s="1"/>
  <c r="Y215" i="44" s="1"/>
  <c r="BW215" i="44"/>
  <c r="BZ215" i="44" s="1"/>
  <c r="CF215" i="44" s="1"/>
  <c r="CJ215" i="44" s="1"/>
  <c r="AI215" i="44"/>
  <c r="AL215" i="44" s="1"/>
  <c r="AR215" i="44" s="1"/>
  <c r="AV215" i="44" s="1"/>
  <c r="AH215" i="44"/>
  <c r="AK215" i="44" s="1"/>
  <c r="AQ215" i="44" s="1"/>
  <c r="AU215" i="44" s="1"/>
  <c r="AG215" i="44"/>
  <c r="AJ215" i="44" s="1"/>
  <c r="AP215" i="44" s="1"/>
  <c r="AT215" i="44" s="1"/>
  <c r="BD215" i="44"/>
  <c r="BG215" i="44" s="1"/>
  <c r="BM215" i="44" s="1"/>
  <c r="BQ215" i="44" s="1"/>
  <c r="AI208" i="44"/>
  <c r="AL208" i="44" s="1"/>
  <c r="AR208" i="44" s="1"/>
  <c r="AV208" i="44" s="1"/>
  <c r="BW208" i="44"/>
  <c r="BZ208" i="44" s="1"/>
  <c r="CF208" i="44" s="1"/>
  <c r="CJ208" i="44" s="1"/>
  <c r="BC210" i="44"/>
  <c r="AH212" i="44"/>
  <c r="AK212" i="44" s="1"/>
  <c r="AQ212" i="44" s="1"/>
  <c r="AU212" i="44" s="1"/>
  <c r="AH216" i="44"/>
  <c r="AK216" i="44" s="1"/>
  <c r="AQ216" i="44" s="1"/>
  <c r="AU216" i="44" s="1"/>
  <c r="N218" i="44"/>
  <c r="Q218" i="44" s="1"/>
  <c r="W218" i="44" s="1"/>
  <c r="AA218" i="44" s="1"/>
  <c r="BB218" i="44"/>
  <c r="AH220" i="44"/>
  <c r="AK220" i="44" s="1"/>
  <c r="AQ220" i="44" s="1"/>
  <c r="AU220" i="44" s="1"/>
  <c r="N222" i="44"/>
  <c r="Q222" i="44" s="1"/>
  <c r="W222" i="44" s="1"/>
  <c r="AA222" i="44" s="1"/>
  <c r="BB222" i="44"/>
  <c r="K233" i="44"/>
  <c r="BC218" i="44"/>
  <c r="BC222" i="44"/>
  <c r="BD238" i="44"/>
  <c r="BG238" i="44" s="1"/>
  <c r="BM238" i="44" s="1"/>
  <c r="BQ238" i="44" s="1"/>
  <c r="BC238" i="44"/>
  <c r="BB238" i="44"/>
  <c r="N238" i="44"/>
  <c r="Q238" i="44" s="1"/>
  <c r="W238" i="44" s="1"/>
  <c r="AA238" i="44" s="1"/>
  <c r="BY238" i="44"/>
  <c r="CB238" i="44" s="1"/>
  <c r="CH238" i="44" s="1"/>
  <c r="CL238" i="44" s="1"/>
  <c r="M238" i="44"/>
  <c r="BX238" i="44"/>
  <c r="CA238" i="44" s="1"/>
  <c r="CG238" i="44" s="1"/>
  <c r="CK238" i="44" s="1"/>
  <c r="L238" i="44"/>
  <c r="O238" i="44" s="1"/>
  <c r="U238" i="44" s="1"/>
  <c r="Y238" i="44" s="1"/>
  <c r="BW238" i="44"/>
  <c r="BZ238" i="44" s="1"/>
  <c r="CF238" i="44" s="1"/>
  <c r="CJ238" i="44" s="1"/>
  <c r="AI238" i="44"/>
  <c r="AL238" i="44" s="1"/>
  <c r="AR238" i="44" s="1"/>
  <c r="AV238" i="44" s="1"/>
  <c r="AH238" i="44"/>
  <c r="AK238" i="44" s="1"/>
  <c r="AQ238" i="44" s="1"/>
  <c r="AU238" i="44" s="1"/>
  <c r="AG238" i="44"/>
  <c r="AJ238" i="44" s="1"/>
  <c r="AP238" i="44" s="1"/>
  <c r="AT238" i="44" s="1"/>
  <c r="BW244" i="44"/>
  <c r="BZ244" i="44" s="1"/>
  <c r="CF244" i="44" s="1"/>
  <c r="CJ244" i="44" s="1"/>
  <c r="AH244" i="44"/>
  <c r="AK244" i="44" s="1"/>
  <c r="AQ244" i="44" s="1"/>
  <c r="AU244" i="44" s="1"/>
  <c r="BC244" i="44"/>
  <c r="BY244" i="44"/>
  <c r="CB244" i="44" s="1"/>
  <c r="CH244" i="44" s="1"/>
  <c r="CL244" i="44" s="1"/>
  <c r="L244" i="44"/>
  <c r="O244" i="44" s="1"/>
  <c r="U244" i="44" s="1"/>
  <c r="Y244" i="44" s="1"/>
  <c r="BD244" i="44"/>
  <c r="BG244" i="44" s="1"/>
  <c r="BM244" i="44" s="1"/>
  <c r="BQ244" i="44" s="1"/>
  <c r="AI244" i="44"/>
  <c r="AL244" i="44" s="1"/>
  <c r="AR244" i="44" s="1"/>
  <c r="AV244" i="44" s="1"/>
  <c r="BB244" i="44"/>
  <c r="AG244" i="44"/>
  <c r="AJ244" i="44" s="1"/>
  <c r="AP244" i="44" s="1"/>
  <c r="AT244" i="44" s="1"/>
  <c r="BX244" i="44"/>
  <c r="CA244" i="44" s="1"/>
  <c r="CG244" i="44" s="1"/>
  <c r="CK244" i="44" s="1"/>
  <c r="N244" i="44"/>
  <c r="Q244" i="44" s="1"/>
  <c r="W244" i="44" s="1"/>
  <c r="AA244" i="44" s="1"/>
  <c r="M244" i="44"/>
  <c r="BY208" i="44"/>
  <c r="CB208" i="44" s="1"/>
  <c r="CH208" i="44" s="1"/>
  <c r="CL208" i="44" s="1"/>
  <c r="L212" i="44"/>
  <c r="O212" i="44" s="1"/>
  <c r="U212" i="44" s="1"/>
  <c r="Y212" i="44" s="1"/>
  <c r="BX212" i="44"/>
  <c r="CA212" i="44" s="1"/>
  <c r="CG212" i="44" s="1"/>
  <c r="CK212" i="44" s="1"/>
  <c r="L216" i="44"/>
  <c r="O216" i="44" s="1"/>
  <c r="U216" i="44" s="1"/>
  <c r="Y216" i="44" s="1"/>
  <c r="BX216" i="44"/>
  <c r="CA216" i="44" s="1"/>
  <c r="CG216" i="44" s="1"/>
  <c r="CK216" i="44" s="1"/>
  <c r="BD218" i="44"/>
  <c r="BG218" i="44" s="1"/>
  <c r="BM218" i="44" s="1"/>
  <c r="BQ218" i="44" s="1"/>
  <c r="L220" i="44"/>
  <c r="O220" i="44" s="1"/>
  <c r="U220" i="44" s="1"/>
  <c r="Y220" i="44" s="1"/>
  <c r="BX220" i="44"/>
  <c r="CA220" i="44" s="1"/>
  <c r="CG220" i="44" s="1"/>
  <c r="CK220" i="44" s="1"/>
  <c r="BD222" i="44"/>
  <c r="BG222" i="44" s="1"/>
  <c r="BM222" i="44" s="1"/>
  <c r="BQ222" i="44" s="1"/>
  <c r="AG226" i="44"/>
  <c r="AJ226" i="44" s="1"/>
  <c r="AP226" i="44" s="1"/>
  <c r="AT226" i="44" s="1"/>
  <c r="BD226" i="44"/>
  <c r="BG226" i="44" s="1"/>
  <c r="BM226" i="44" s="1"/>
  <c r="BQ226" i="44" s="1"/>
  <c r="BB226" i="44"/>
  <c r="N226" i="44"/>
  <c r="Q226" i="44" s="1"/>
  <c r="W226" i="44" s="1"/>
  <c r="AA226" i="44" s="1"/>
  <c r="BY226" i="44"/>
  <c r="CB226" i="44" s="1"/>
  <c r="CH226" i="44" s="1"/>
  <c r="CL226" i="44" s="1"/>
  <c r="M226" i="44"/>
  <c r="BX226" i="44"/>
  <c r="CA226" i="44" s="1"/>
  <c r="CG226" i="44" s="1"/>
  <c r="CK226" i="44" s="1"/>
  <c r="L226" i="44"/>
  <c r="O226" i="44" s="1"/>
  <c r="U226" i="44" s="1"/>
  <c r="Y226" i="44" s="1"/>
  <c r="AH226" i="44"/>
  <c r="AK226" i="44" s="1"/>
  <c r="AQ226" i="44" s="1"/>
  <c r="AU226" i="44" s="1"/>
  <c r="BY228" i="44"/>
  <c r="CB228" i="44" s="1"/>
  <c r="CH228" i="44" s="1"/>
  <c r="CL228" i="44" s="1"/>
  <c r="M228" i="44"/>
  <c r="BX228" i="44"/>
  <c r="CA228" i="44" s="1"/>
  <c r="CG228" i="44" s="1"/>
  <c r="CK228" i="44" s="1"/>
  <c r="L228" i="44"/>
  <c r="O228" i="44" s="1"/>
  <c r="U228" i="44" s="1"/>
  <c r="Y228" i="44" s="1"/>
  <c r="AH228" i="44"/>
  <c r="AK228" i="44" s="1"/>
  <c r="AQ228" i="44" s="1"/>
  <c r="AU228" i="44" s="1"/>
  <c r="AG228" i="44"/>
  <c r="AJ228" i="44" s="1"/>
  <c r="AP228" i="44" s="1"/>
  <c r="AT228" i="44" s="1"/>
  <c r="BD228" i="44"/>
  <c r="BG228" i="44" s="1"/>
  <c r="BM228" i="44" s="1"/>
  <c r="BQ228" i="44" s="1"/>
  <c r="BB228" i="44"/>
  <c r="N228" i="44"/>
  <c r="Q228" i="44" s="1"/>
  <c r="W228" i="44" s="1"/>
  <c r="AA228" i="44" s="1"/>
  <c r="M229" i="44"/>
  <c r="AG230" i="44"/>
  <c r="AJ230" i="44" s="1"/>
  <c r="AP230" i="44" s="1"/>
  <c r="AT230" i="44" s="1"/>
  <c r="BD230" i="44"/>
  <c r="BG230" i="44" s="1"/>
  <c r="BM230" i="44" s="1"/>
  <c r="BQ230" i="44" s="1"/>
  <c r="BB230" i="44"/>
  <c r="N230" i="44"/>
  <c r="Q230" i="44" s="1"/>
  <c r="W230" i="44" s="1"/>
  <c r="AA230" i="44" s="1"/>
  <c r="BY230" i="44"/>
  <c r="CB230" i="44" s="1"/>
  <c r="CH230" i="44" s="1"/>
  <c r="CL230" i="44" s="1"/>
  <c r="M230" i="44"/>
  <c r="BX230" i="44"/>
  <c r="CA230" i="44" s="1"/>
  <c r="CG230" i="44" s="1"/>
  <c r="CK230" i="44" s="1"/>
  <c r="L230" i="44"/>
  <c r="O230" i="44" s="1"/>
  <c r="U230" i="44" s="1"/>
  <c r="Y230" i="44" s="1"/>
  <c r="AH230" i="44"/>
  <c r="AK230" i="44" s="1"/>
  <c r="AQ230" i="44" s="1"/>
  <c r="AU230" i="44" s="1"/>
  <c r="M231" i="44"/>
  <c r="N208" i="44"/>
  <c r="Q208" i="44" s="1"/>
  <c r="W208" i="44" s="1"/>
  <c r="AA208" i="44" s="1"/>
  <c r="BB208" i="44"/>
  <c r="AH210" i="44"/>
  <c r="AK210" i="44" s="1"/>
  <c r="AQ210" i="44" s="1"/>
  <c r="AU210" i="44" s="1"/>
  <c r="M212" i="44"/>
  <c r="BY212" i="44"/>
  <c r="CB212" i="44" s="1"/>
  <c r="CH212" i="44" s="1"/>
  <c r="CL212" i="44" s="1"/>
  <c r="M216" i="44"/>
  <c r="BY216" i="44"/>
  <c r="CB216" i="44" s="1"/>
  <c r="CH216" i="44" s="1"/>
  <c r="CL216" i="44" s="1"/>
  <c r="AG218" i="44"/>
  <c r="AJ218" i="44" s="1"/>
  <c r="AP218" i="44" s="1"/>
  <c r="AT218" i="44" s="1"/>
  <c r="M220" i="44"/>
  <c r="BY220" i="44"/>
  <c r="CB220" i="44" s="1"/>
  <c r="CH220" i="44" s="1"/>
  <c r="CL220" i="44" s="1"/>
  <c r="AG222" i="44"/>
  <c r="AJ222" i="44" s="1"/>
  <c r="AP222" i="44" s="1"/>
  <c r="AT222" i="44" s="1"/>
  <c r="BX223" i="44"/>
  <c r="CA223" i="44" s="1"/>
  <c r="CG223" i="44" s="1"/>
  <c r="CK223" i="44" s="1"/>
  <c r="BC224" i="44"/>
  <c r="BC226" i="44"/>
  <c r="BC228" i="44"/>
  <c r="BC230" i="44"/>
  <c r="BY232" i="44"/>
  <c r="CB232" i="44" s="1"/>
  <c r="CH232" i="44" s="1"/>
  <c r="CL232" i="44" s="1"/>
  <c r="M232" i="44"/>
  <c r="BX232" i="44"/>
  <c r="CA232" i="44" s="1"/>
  <c r="CG232" i="44" s="1"/>
  <c r="CK232" i="44" s="1"/>
  <c r="L232" i="44"/>
  <c r="O232" i="44" s="1"/>
  <c r="U232" i="44" s="1"/>
  <c r="Y232" i="44" s="1"/>
  <c r="AH232" i="44"/>
  <c r="AK232" i="44" s="1"/>
  <c r="AQ232" i="44" s="1"/>
  <c r="AU232" i="44" s="1"/>
  <c r="AG232" i="44"/>
  <c r="AJ232" i="44" s="1"/>
  <c r="AP232" i="44" s="1"/>
  <c r="AT232" i="44" s="1"/>
  <c r="BD232" i="44"/>
  <c r="BG232" i="44" s="1"/>
  <c r="BM232" i="44" s="1"/>
  <c r="BQ232" i="44" s="1"/>
  <c r="BB232" i="44"/>
  <c r="N232" i="44"/>
  <c r="Q232" i="44" s="1"/>
  <c r="W232" i="44" s="1"/>
  <c r="AA232" i="44" s="1"/>
  <c r="BB237" i="44"/>
  <c r="N237" i="44"/>
  <c r="Q237" i="44" s="1"/>
  <c r="W237" i="44" s="1"/>
  <c r="AA237" i="44" s="1"/>
  <c r="BY237" i="44"/>
  <c r="CB237" i="44" s="1"/>
  <c r="CH237" i="44" s="1"/>
  <c r="CL237" i="44" s="1"/>
  <c r="M237" i="44"/>
  <c r="BX237" i="44"/>
  <c r="CA237" i="44" s="1"/>
  <c r="CG237" i="44" s="1"/>
  <c r="CK237" i="44" s="1"/>
  <c r="L237" i="44"/>
  <c r="O237" i="44" s="1"/>
  <c r="U237" i="44" s="1"/>
  <c r="Y237" i="44" s="1"/>
  <c r="BW237" i="44"/>
  <c r="BZ237" i="44" s="1"/>
  <c r="CF237" i="44" s="1"/>
  <c r="CJ237" i="44" s="1"/>
  <c r="AI237" i="44"/>
  <c r="AL237" i="44" s="1"/>
  <c r="AR237" i="44" s="1"/>
  <c r="AV237" i="44" s="1"/>
  <c r="AH237" i="44"/>
  <c r="AK237" i="44" s="1"/>
  <c r="AQ237" i="44" s="1"/>
  <c r="AU237" i="44" s="1"/>
  <c r="AG237" i="44"/>
  <c r="AJ237" i="44" s="1"/>
  <c r="AP237" i="44" s="1"/>
  <c r="AT237" i="44" s="1"/>
  <c r="BD237" i="44"/>
  <c r="BG237" i="44" s="1"/>
  <c r="BM237" i="44" s="1"/>
  <c r="BQ237" i="44" s="1"/>
  <c r="BC237" i="44"/>
  <c r="BD242" i="44"/>
  <c r="BG242" i="44" s="1"/>
  <c r="BM242" i="44" s="1"/>
  <c r="BQ242" i="44" s="1"/>
  <c r="BC242" i="44"/>
  <c r="BB242" i="44"/>
  <c r="N242" i="44"/>
  <c r="Q242" i="44" s="1"/>
  <c r="W242" i="44" s="1"/>
  <c r="AA242" i="44" s="1"/>
  <c r="BY242" i="44"/>
  <c r="CB242" i="44" s="1"/>
  <c r="CH242" i="44" s="1"/>
  <c r="CL242" i="44" s="1"/>
  <c r="M242" i="44"/>
  <c r="BX242" i="44"/>
  <c r="CA242" i="44" s="1"/>
  <c r="CG242" i="44" s="1"/>
  <c r="CK242" i="44" s="1"/>
  <c r="L242" i="44"/>
  <c r="O242" i="44" s="1"/>
  <c r="U242" i="44" s="1"/>
  <c r="Y242" i="44" s="1"/>
  <c r="BW242" i="44"/>
  <c r="BZ242" i="44" s="1"/>
  <c r="CF242" i="44" s="1"/>
  <c r="CJ242" i="44" s="1"/>
  <c r="AI242" i="44"/>
  <c r="AL242" i="44" s="1"/>
  <c r="AR242" i="44" s="1"/>
  <c r="AV242" i="44" s="1"/>
  <c r="AH242" i="44"/>
  <c r="AK242" i="44" s="1"/>
  <c r="AQ242" i="44" s="1"/>
  <c r="AU242" i="44" s="1"/>
  <c r="AG242" i="44"/>
  <c r="AJ242" i="44" s="1"/>
  <c r="AP242" i="44" s="1"/>
  <c r="AT242" i="44" s="1"/>
  <c r="BC208" i="44"/>
  <c r="AI210" i="44"/>
  <c r="AL210" i="44" s="1"/>
  <c r="AR210" i="44" s="1"/>
  <c r="AV210" i="44" s="1"/>
  <c r="BW210" i="44"/>
  <c r="BZ210" i="44" s="1"/>
  <c r="CF210" i="44" s="1"/>
  <c r="CJ210" i="44" s="1"/>
  <c r="N212" i="44"/>
  <c r="Q212" i="44" s="1"/>
  <c r="W212" i="44" s="1"/>
  <c r="AA212" i="44" s="1"/>
  <c r="BB212" i="44"/>
  <c r="N216" i="44"/>
  <c r="Q216" i="44" s="1"/>
  <c r="W216" i="44" s="1"/>
  <c r="AA216" i="44" s="1"/>
  <c r="BB216" i="44"/>
  <c r="AH218" i="44"/>
  <c r="AK218" i="44" s="1"/>
  <c r="AQ218" i="44" s="1"/>
  <c r="AU218" i="44" s="1"/>
  <c r="N220" i="44"/>
  <c r="Q220" i="44" s="1"/>
  <c r="W220" i="44" s="1"/>
  <c r="AA220" i="44" s="1"/>
  <c r="BB220" i="44"/>
  <c r="AH222" i="44"/>
  <c r="AK222" i="44" s="1"/>
  <c r="AQ222" i="44" s="1"/>
  <c r="AU222" i="44" s="1"/>
  <c r="K223" i="44"/>
  <c r="AI223" i="44"/>
  <c r="AL223" i="44" s="1"/>
  <c r="AR223" i="44" s="1"/>
  <c r="AV223" i="44" s="1"/>
  <c r="BY223" i="44"/>
  <c r="CB223" i="44" s="1"/>
  <c r="CH223" i="44" s="1"/>
  <c r="CL223" i="44" s="1"/>
  <c r="BC212" i="44"/>
  <c r="BC216" i="44"/>
  <c r="AI218" i="44"/>
  <c r="AL218" i="44" s="1"/>
  <c r="AR218" i="44" s="1"/>
  <c r="AV218" i="44" s="1"/>
  <c r="BW218" i="44"/>
  <c r="BZ218" i="44" s="1"/>
  <c r="CF218" i="44" s="1"/>
  <c r="CJ218" i="44" s="1"/>
  <c r="BC220" i="44"/>
  <c r="AI222" i="44"/>
  <c r="AL222" i="44" s="1"/>
  <c r="AR222" i="44" s="1"/>
  <c r="AV222" i="44" s="1"/>
  <c r="BW222" i="44"/>
  <c r="BZ222" i="44" s="1"/>
  <c r="CF222" i="44" s="1"/>
  <c r="CJ222" i="44" s="1"/>
  <c r="BX236" i="44"/>
  <c r="CA236" i="44" s="1"/>
  <c r="CG236" i="44" s="1"/>
  <c r="CK236" i="44" s="1"/>
  <c r="L236" i="44"/>
  <c r="O236" i="44" s="1"/>
  <c r="U236" i="44" s="1"/>
  <c r="Y236" i="44" s="1"/>
  <c r="BW236" i="44"/>
  <c r="BZ236" i="44" s="1"/>
  <c r="CF236" i="44" s="1"/>
  <c r="CJ236" i="44" s="1"/>
  <c r="AI236" i="44"/>
  <c r="AL236" i="44" s="1"/>
  <c r="AR236" i="44" s="1"/>
  <c r="AV236" i="44" s="1"/>
  <c r="AH236" i="44"/>
  <c r="AK236" i="44" s="1"/>
  <c r="AQ236" i="44" s="1"/>
  <c r="AU236" i="44" s="1"/>
  <c r="AG236" i="44"/>
  <c r="AJ236" i="44" s="1"/>
  <c r="AP236" i="44" s="1"/>
  <c r="AT236" i="44" s="1"/>
  <c r="G235" i="44"/>
  <c r="BD236" i="44"/>
  <c r="BG236" i="44" s="1"/>
  <c r="BM236" i="44" s="1"/>
  <c r="BQ236" i="44" s="1"/>
  <c r="BC236" i="44"/>
  <c r="BB236" i="44"/>
  <c r="N236" i="44"/>
  <c r="Q236" i="44" s="1"/>
  <c r="W236" i="44" s="1"/>
  <c r="AA236" i="44" s="1"/>
  <c r="BY236" i="44"/>
  <c r="CB236" i="44" s="1"/>
  <c r="CH236" i="44" s="1"/>
  <c r="CL236" i="44" s="1"/>
  <c r="M236" i="44"/>
  <c r="BB241" i="44"/>
  <c r="N241" i="44"/>
  <c r="Q241" i="44" s="1"/>
  <c r="W241" i="44" s="1"/>
  <c r="AA241" i="44" s="1"/>
  <c r="BY241" i="44"/>
  <c r="CB241" i="44" s="1"/>
  <c r="CH241" i="44" s="1"/>
  <c r="CL241" i="44" s="1"/>
  <c r="M241" i="44"/>
  <c r="BX241" i="44"/>
  <c r="CA241" i="44" s="1"/>
  <c r="CG241" i="44" s="1"/>
  <c r="CK241" i="44" s="1"/>
  <c r="L241" i="44"/>
  <c r="O241" i="44" s="1"/>
  <c r="U241" i="44" s="1"/>
  <c r="Y241" i="44" s="1"/>
  <c r="BW241" i="44"/>
  <c r="BZ241" i="44" s="1"/>
  <c r="CF241" i="44" s="1"/>
  <c r="CJ241" i="44" s="1"/>
  <c r="AI241" i="44"/>
  <c r="AL241" i="44" s="1"/>
  <c r="AR241" i="44" s="1"/>
  <c r="AV241" i="44" s="1"/>
  <c r="AH241" i="44"/>
  <c r="AK241" i="44" s="1"/>
  <c r="AQ241" i="44" s="1"/>
  <c r="AU241" i="44" s="1"/>
  <c r="AG241" i="44"/>
  <c r="AJ241" i="44" s="1"/>
  <c r="AP241" i="44" s="1"/>
  <c r="AT241" i="44" s="1"/>
  <c r="BD241" i="44"/>
  <c r="BG241" i="44" s="1"/>
  <c r="BM241" i="44" s="1"/>
  <c r="BQ241" i="44" s="1"/>
  <c r="BC241" i="44"/>
  <c r="AG208" i="44"/>
  <c r="AJ208" i="44" s="1"/>
  <c r="AP208" i="44" s="1"/>
  <c r="AT208" i="44" s="1"/>
  <c r="BY210" i="44"/>
  <c r="CB210" i="44" s="1"/>
  <c r="CH210" i="44" s="1"/>
  <c r="CL210" i="44" s="1"/>
  <c r="BD212" i="44"/>
  <c r="BG212" i="44" s="1"/>
  <c r="BM212" i="44" s="1"/>
  <c r="BQ212" i="44" s="1"/>
  <c r="BD216" i="44"/>
  <c r="BG216" i="44" s="1"/>
  <c r="BM216" i="44" s="1"/>
  <c r="BQ216" i="44" s="1"/>
  <c r="L218" i="44"/>
  <c r="O218" i="44" s="1"/>
  <c r="U218" i="44" s="1"/>
  <c r="Y218" i="44" s="1"/>
  <c r="BX218" i="44"/>
  <c r="CA218" i="44" s="1"/>
  <c r="CG218" i="44" s="1"/>
  <c r="CK218" i="44" s="1"/>
  <c r="BD220" i="44"/>
  <c r="BG220" i="44" s="1"/>
  <c r="BM220" i="44" s="1"/>
  <c r="BQ220" i="44" s="1"/>
  <c r="L222" i="44"/>
  <c r="O222" i="44" s="1"/>
  <c r="U222" i="44" s="1"/>
  <c r="Y222" i="44" s="1"/>
  <c r="BX222" i="44"/>
  <c r="CA222" i="44" s="1"/>
  <c r="CG222" i="44" s="1"/>
  <c r="CK222" i="44" s="1"/>
  <c r="M223" i="44"/>
  <c r="BY224" i="44"/>
  <c r="CB224" i="44" s="1"/>
  <c r="CH224" i="44" s="1"/>
  <c r="CL224" i="44" s="1"/>
  <c r="BX224" i="44"/>
  <c r="CA224" i="44" s="1"/>
  <c r="CG224" i="44" s="1"/>
  <c r="CK224" i="44" s="1"/>
  <c r="L224" i="44"/>
  <c r="O224" i="44" s="1"/>
  <c r="U224" i="44" s="1"/>
  <c r="Y224" i="44" s="1"/>
  <c r="AH224" i="44"/>
  <c r="AK224" i="44" s="1"/>
  <c r="AQ224" i="44" s="1"/>
  <c r="AU224" i="44" s="1"/>
  <c r="AG224" i="44"/>
  <c r="AJ224" i="44" s="1"/>
  <c r="AP224" i="44" s="1"/>
  <c r="AT224" i="44" s="1"/>
  <c r="BD224" i="44"/>
  <c r="BG224" i="44" s="1"/>
  <c r="BM224" i="44" s="1"/>
  <c r="BQ224" i="44" s="1"/>
  <c r="BB224" i="44"/>
  <c r="N224" i="44"/>
  <c r="Q224" i="44" s="1"/>
  <c r="W224" i="44" s="1"/>
  <c r="AA224" i="44" s="1"/>
  <c r="AF224" i="44"/>
  <c r="BW224" i="44"/>
  <c r="BZ224" i="44" s="1"/>
  <c r="CF224" i="44" s="1"/>
  <c r="CJ224" i="44" s="1"/>
  <c r="AF226" i="44"/>
  <c r="BW226" i="44"/>
  <c r="BZ226" i="44" s="1"/>
  <c r="CF226" i="44" s="1"/>
  <c r="CJ226" i="44" s="1"/>
  <c r="AF228" i="44"/>
  <c r="BW228" i="44"/>
  <c r="BZ228" i="44" s="1"/>
  <c r="CF228" i="44" s="1"/>
  <c r="CJ228" i="44" s="1"/>
  <c r="CM228" i="44" s="1"/>
  <c r="AF230" i="44"/>
  <c r="BW230" i="44"/>
  <c r="BZ230" i="44" s="1"/>
  <c r="CF230" i="44" s="1"/>
  <c r="CJ230" i="44" s="1"/>
  <c r="AG233" i="44"/>
  <c r="AJ233" i="44" s="1"/>
  <c r="AP233" i="44" s="1"/>
  <c r="AT233" i="44" s="1"/>
  <c r="N210" i="44"/>
  <c r="Q210" i="44" s="1"/>
  <c r="W210" i="44" s="1"/>
  <c r="AA210" i="44" s="1"/>
  <c r="M218" i="44"/>
  <c r="M222" i="44"/>
  <c r="N223" i="44"/>
  <c r="Q223" i="44" s="1"/>
  <c r="W223" i="44" s="1"/>
  <c r="AA223" i="44" s="1"/>
  <c r="BV223" i="44"/>
  <c r="BV225" i="44"/>
  <c r="BV227" i="44"/>
  <c r="BV229" i="44"/>
  <c r="AF232" i="44"/>
  <c r="BW232" i="44"/>
  <c r="BZ232" i="44" s="1"/>
  <c r="CF232" i="44" s="1"/>
  <c r="CJ232" i="44" s="1"/>
  <c r="BV233" i="44"/>
  <c r="BX240" i="44"/>
  <c r="CA240" i="44" s="1"/>
  <c r="CG240" i="44" s="1"/>
  <c r="CK240" i="44" s="1"/>
  <c r="L240" i="44"/>
  <c r="O240" i="44" s="1"/>
  <c r="U240" i="44" s="1"/>
  <c r="Y240" i="44" s="1"/>
  <c r="BW240" i="44"/>
  <c r="BZ240" i="44" s="1"/>
  <c r="CF240" i="44" s="1"/>
  <c r="CJ240" i="44" s="1"/>
  <c r="AI240" i="44"/>
  <c r="AL240" i="44" s="1"/>
  <c r="AR240" i="44" s="1"/>
  <c r="AV240" i="44" s="1"/>
  <c r="AH240" i="44"/>
  <c r="AK240" i="44" s="1"/>
  <c r="AQ240" i="44" s="1"/>
  <c r="AU240" i="44" s="1"/>
  <c r="AG240" i="44"/>
  <c r="AJ240" i="44" s="1"/>
  <c r="AP240" i="44" s="1"/>
  <c r="AT240" i="44" s="1"/>
  <c r="BD240" i="44"/>
  <c r="BG240" i="44" s="1"/>
  <c r="BM240" i="44" s="1"/>
  <c r="BQ240" i="44" s="1"/>
  <c r="BC240" i="44"/>
  <c r="BB240" i="44"/>
  <c r="N240" i="44"/>
  <c r="Q240" i="44" s="1"/>
  <c r="W240" i="44" s="1"/>
  <c r="AA240" i="44" s="1"/>
  <c r="BY240" i="44"/>
  <c r="CB240" i="44" s="1"/>
  <c r="CH240" i="44" s="1"/>
  <c r="CL240" i="44" s="1"/>
  <c r="M240" i="44"/>
  <c r="BD225" i="44"/>
  <c r="BG225" i="44" s="1"/>
  <c r="BM225" i="44" s="1"/>
  <c r="BQ225" i="44" s="1"/>
  <c r="L227" i="44"/>
  <c r="O227" i="44" s="1"/>
  <c r="U227" i="44" s="1"/>
  <c r="Y227" i="44" s="1"/>
  <c r="BX227" i="44"/>
  <c r="CA227" i="44" s="1"/>
  <c r="CG227" i="44" s="1"/>
  <c r="CK227" i="44" s="1"/>
  <c r="BD229" i="44"/>
  <c r="BG229" i="44" s="1"/>
  <c r="BM229" i="44" s="1"/>
  <c r="BQ229" i="44" s="1"/>
  <c r="L231" i="44"/>
  <c r="O231" i="44" s="1"/>
  <c r="U231" i="44" s="1"/>
  <c r="Y231" i="44" s="1"/>
  <c r="BX231" i="44"/>
  <c r="CA231" i="44" s="1"/>
  <c r="CG231" i="44" s="1"/>
  <c r="CK231" i="44" s="1"/>
  <c r="BD233" i="44"/>
  <c r="BG233" i="44" s="1"/>
  <c r="BM233" i="44" s="1"/>
  <c r="BQ233" i="44" s="1"/>
  <c r="AH234" i="44"/>
  <c r="AK234" i="44" s="1"/>
  <c r="AQ234" i="44" s="1"/>
  <c r="AU234" i="44" s="1"/>
  <c r="K235" i="44"/>
  <c r="BW235" i="44"/>
  <c r="BZ235" i="44" s="1"/>
  <c r="CF235" i="44" s="1"/>
  <c r="CJ235" i="44" s="1"/>
  <c r="K239" i="44"/>
  <c r="AI239" i="44"/>
  <c r="AL239" i="44" s="1"/>
  <c r="AR239" i="44" s="1"/>
  <c r="AV239" i="44" s="1"/>
  <c r="BW239" i="44"/>
  <c r="BZ239" i="44" s="1"/>
  <c r="CF239" i="44" s="1"/>
  <c r="CJ239" i="44" s="1"/>
  <c r="K243" i="44"/>
  <c r="AI243" i="44"/>
  <c r="AL243" i="44" s="1"/>
  <c r="AR243" i="44" s="1"/>
  <c r="AV243" i="44" s="1"/>
  <c r="BW243" i="44"/>
  <c r="BZ243" i="44" s="1"/>
  <c r="CF243" i="44" s="1"/>
  <c r="CJ243" i="44" s="1"/>
  <c r="BB262" i="44"/>
  <c r="N262" i="44"/>
  <c r="Q262" i="44" s="1"/>
  <c r="W262" i="44" s="1"/>
  <c r="AA262" i="44" s="1"/>
  <c r="BY262" i="44"/>
  <c r="CB262" i="44" s="1"/>
  <c r="CH262" i="44" s="1"/>
  <c r="CL262" i="44" s="1"/>
  <c r="M262" i="44"/>
  <c r="BX262" i="44"/>
  <c r="CA262" i="44" s="1"/>
  <c r="CG262" i="44" s="1"/>
  <c r="CK262" i="44" s="1"/>
  <c r="L262" i="44"/>
  <c r="O262" i="44" s="1"/>
  <c r="U262" i="44" s="1"/>
  <c r="Y262" i="44" s="1"/>
  <c r="BW262" i="44"/>
  <c r="BZ262" i="44" s="1"/>
  <c r="CF262" i="44" s="1"/>
  <c r="CJ262" i="44" s="1"/>
  <c r="AI262" i="44"/>
  <c r="AL262" i="44" s="1"/>
  <c r="AR262" i="44" s="1"/>
  <c r="AV262" i="44" s="1"/>
  <c r="AH262" i="44"/>
  <c r="AK262" i="44" s="1"/>
  <c r="AQ262" i="44" s="1"/>
  <c r="AU262" i="44" s="1"/>
  <c r="AG262" i="44"/>
  <c r="AJ262" i="44" s="1"/>
  <c r="AP262" i="44" s="1"/>
  <c r="AT262" i="44" s="1"/>
  <c r="BC262" i="44"/>
  <c r="AI234" i="44"/>
  <c r="AL234" i="44" s="1"/>
  <c r="AR234" i="44" s="1"/>
  <c r="AV234" i="44" s="1"/>
  <c r="BW234" i="44"/>
  <c r="BZ234" i="44" s="1"/>
  <c r="CF234" i="44" s="1"/>
  <c r="CJ234" i="44" s="1"/>
  <c r="BX235" i="44"/>
  <c r="CA235" i="44" s="1"/>
  <c r="CG235" i="44" s="1"/>
  <c r="CK235" i="44" s="1"/>
  <c r="BX239" i="44"/>
  <c r="CA239" i="44" s="1"/>
  <c r="CG239" i="44" s="1"/>
  <c r="CK239" i="44" s="1"/>
  <c r="BX243" i="44"/>
  <c r="CA243" i="44" s="1"/>
  <c r="CG243" i="44" s="1"/>
  <c r="CK243" i="44" s="1"/>
  <c r="AH225" i="44"/>
  <c r="AK225" i="44" s="1"/>
  <c r="AQ225" i="44" s="1"/>
  <c r="AU225" i="44" s="1"/>
  <c r="N227" i="44"/>
  <c r="Q227" i="44" s="1"/>
  <c r="W227" i="44" s="1"/>
  <c r="AA227" i="44" s="1"/>
  <c r="BB227" i="44"/>
  <c r="AH229" i="44"/>
  <c r="AK229" i="44" s="1"/>
  <c r="AQ229" i="44" s="1"/>
  <c r="AU229" i="44" s="1"/>
  <c r="N231" i="44"/>
  <c r="Q231" i="44" s="1"/>
  <c r="W231" i="44" s="1"/>
  <c r="AA231" i="44" s="1"/>
  <c r="BB231" i="44"/>
  <c r="AH233" i="44"/>
  <c r="AK233" i="44" s="1"/>
  <c r="AQ233" i="44" s="1"/>
  <c r="AU233" i="44" s="1"/>
  <c r="L234" i="44"/>
  <c r="O234" i="44" s="1"/>
  <c r="U234" i="44" s="1"/>
  <c r="Y234" i="44" s="1"/>
  <c r="BX234" i="44"/>
  <c r="CA234" i="44" s="1"/>
  <c r="CG234" i="44" s="1"/>
  <c r="CK234" i="44" s="1"/>
  <c r="M235" i="44"/>
  <c r="BY235" i="44"/>
  <c r="CB235" i="44" s="1"/>
  <c r="CH235" i="44" s="1"/>
  <c r="CL235" i="44" s="1"/>
  <c r="M239" i="44"/>
  <c r="BY239" i="44"/>
  <c r="CB239" i="44" s="1"/>
  <c r="CH239" i="44" s="1"/>
  <c r="CL239" i="44" s="1"/>
  <c r="M243" i="44"/>
  <c r="BY243" i="44"/>
  <c r="CB243" i="44" s="1"/>
  <c r="CH243" i="44" s="1"/>
  <c r="CL243" i="44" s="1"/>
  <c r="AI225" i="44"/>
  <c r="AL225" i="44" s="1"/>
  <c r="AR225" i="44" s="1"/>
  <c r="AV225" i="44" s="1"/>
  <c r="BW225" i="44"/>
  <c r="BZ225" i="44" s="1"/>
  <c r="CF225" i="44" s="1"/>
  <c r="CJ225" i="44" s="1"/>
  <c r="BC227" i="44"/>
  <c r="AI229" i="44"/>
  <c r="AL229" i="44" s="1"/>
  <c r="AR229" i="44" s="1"/>
  <c r="AV229" i="44" s="1"/>
  <c r="BW229" i="44"/>
  <c r="BZ229" i="44" s="1"/>
  <c r="CF229" i="44" s="1"/>
  <c r="CJ229" i="44" s="1"/>
  <c r="BC231" i="44"/>
  <c r="AI233" i="44"/>
  <c r="AL233" i="44" s="1"/>
  <c r="AR233" i="44" s="1"/>
  <c r="AV233" i="44" s="1"/>
  <c r="BW233" i="44"/>
  <c r="BZ233" i="44" s="1"/>
  <c r="CF233" i="44" s="1"/>
  <c r="CJ233" i="44" s="1"/>
  <c r="M234" i="44"/>
  <c r="BY234" i="44"/>
  <c r="CB234" i="44" s="1"/>
  <c r="CH234" i="44" s="1"/>
  <c r="CL234" i="44" s="1"/>
  <c r="N235" i="44"/>
  <c r="Q235" i="44" s="1"/>
  <c r="W235" i="44" s="1"/>
  <c r="AA235" i="44" s="1"/>
  <c r="BB235" i="44"/>
  <c r="N239" i="44"/>
  <c r="Q239" i="44" s="1"/>
  <c r="W239" i="44" s="1"/>
  <c r="AA239" i="44" s="1"/>
  <c r="BB239" i="44"/>
  <c r="N243" i="44"/>
  <c r="Q243" i="44" s="1"/>
  <c r="W243" i="44" s="1"/>
  <c r="AA243" i="44" s="1"/>
  <c r="BB243" i="44"/>
  <c r="BB245" i="44"/>
  <c r="N245" i="44"/>
  <c r="Q245" i="44" s="1"/>
  <c r="W245" i="44" s="1"/>
  <c r="AA245" i="44" s="1"/>
  <c r="BY245" i="44"/>
  <c r="CB245" i="44" s="1"/>
  <c r="CH245" i="44" s="1"/>
  <c r="CL245" i="44" s="1"/>
  <c r="M245" i="44"/>
  <c r="BX245" i="44"/>
  <c r="CA245" i="44" s="1"/>
  <c r="CG245" i="44" s="1"/>
  <c r="CK245" i="44" s="1"/>
  <c r="L245" i="44"/>
  <c r="O245" i="44" s="1"/>
  <c r="U245" i="44" s="1"/>
  <c r="Y245" i="44" s="1"/>
  <c r="AG245" i="44"/>
  <c r="AJ245" i="44" s="1"/>
  <c r="AP245" i="44" s="1"/>
  <c r="AT245" i="44" s="1"/>
  <c r="BC245" i="44"/>
  <c r="AH245" i="44"/>
  <c r="AK245" i="44" s="1"/>
  <c r="AQ245" i="44" s="1"/>
  <c r="AU245" i="44" s="1"/>
  <c r="AG251" i="44"/>
  <c r="AJ251" i="44" s="1"/>
  <c r="AP251" i="44" s="1"/>
  <c r="AT251" i="44" s="1"/>
  <c r="BD251" i="44"/>
  <c r="BG251" i="44" s="1"/>
  <c r="BM251" i="44" s="1"/>
  <c r="BQ251" i="44" s="1"/>
  <c r="BC251" i="44"/>
  <c r="BB251" i="44"/>
  <c r="N251" i="44"/>
  <c r="Q251" i="44" s="1"/>
  <c r="W251" i="44" s="1"/>
  <c r="AA251" i="44" s="1"/>
  <c r="BY251" i="44"/>
  <c r="CB251" i="44" s="1"/>
  <c r="CH251" i="44" s="1"/>
  <c r="CL251" i="44" s="1"/>
  <c r="M251" i="44"/>
  <c r="BX251" i="44"/>
  <c r="CA251" i="44" s="1"/>
  <c r="CG251" i="44" s="1"/>
  <c r="CK251" i="44" s="1"/>
  <c r="L251" i="44"/>
  <c r="O251" i="44" s="1"/>
  <c r="U251" i="44" s="1"/>
  <c r="Y251" i="44" s="1"/>
  <c r="AH251" i="44"/>
  <c r="AK251" i="44" s="1"/>
  <c r="AQ251" i="44" s="1"/>
  <c r="AU251" i="44" s="1"/>
  <c r="AG255" i="44"/>
  <c r="AJ255" i="44" s="1"/>
  <c r="AP255" i="44" s="1"/>
  <c r="AT255" i="44" s="1"/>
  <c r="BD255" i="44"/>
  <c r="BG255" i="44" s="1"/>
  <c r="BM255" i="44" s="1"/>
  <c r="BQ255" i="44" s="1"/>
  <c r="BC255" i="44"/>
  <c r="BB255" i="44"/>
  <c r="N255" i="44"/>
  <c r="Q255" i="44" s="1"/>
  <c r="W255" i="44" s="1"/>
  <c r="AA255" i="44" s="1"/>
  <c r="BY255" i="44"/>
  <c r="CB255" i="44" s="1"/>
  <c r="CH255" i="44" s="1"/>
  <c r="CL255" i="44" s="1"/>
  <c r="M255" i="44"/>
  <c r="BX255" i="44"/>
  <c r="CA255" i="44" s="1"/>
  <c r="CG255" i="44" s="1"/>
  <c r="CK255" i="44" s="1"/>
  <c r="L255" i="44"/>
  <c r="O255" i="44" s="1"/>
  <c r="U255" i="44" s="1"/>
  <c r="Y255" i="44" s="1"/>
  <c r="AH255" i="44"/>
  <c r="AK255" i="44" s="1"/>
  <c r="AQ255" i="44" s="1"/>
  <c r="AU255" i="44" s="1"/>
  <c r="BD259" i="44"/>
  <c r="BG259" i="44" s="1"/>
  <c r="BM259" i="44" s="1"/>
  <c r="BQ259" i="44" s="1"/>
  <c r="BC259" i="44"/>
  <c r="G259" i="44"/>
  <c r="BB259" i="44"/>
  <c r="N259" i="44"/>
  <c r="Q259" i="44" s="1"/>
  <c r="W259" i="44" s="1"/>
  <c r="AA259" i="44" s="1"/>
  <c r="BY259" i="44"/>
  <c r="CB259" i="44" s="1"/>
  <c r="CH259" i="44" s="1"/>
  <c r="CL259" i="44" s="1"/>
  <c r="M259" i="44"/>
  <c r="BX259" i="44"/>
  <c r="CA259" i="44" s="1"/>
  <c r="CG259" i="44" s="1"/>
  <c r="CK259" i="44" s="1"/>
  <c r="L259" i="44"/>
  <c r="O259" i="44" s="1"/>
  <c r="U259" i="44" s="1"/>
  <c r="Y259" i="44" s="1"/>
  <c r="BW259" i="44"/>
  <c r="BZ259" i="44" s="1"/>
  <c r="CF259" i="44" s="1"/>
  <c r="CJ259" i="44" s="1"/>
  <c r="AI259" i="44"/>
  <c r="AL259" i="44" s="1"/>
  <c r="AR259" i="44" s="1"/>
  <c r="AV259" i="44" s="1"/>
  <c r="AG259" i="44"/>
  <c r="AJ259" i="44" s="1"/>
  <c r="AP259" i="44" s="1"/>
  <c r="AT259" i="44" s="1"/>
  <c r="BX261" i="44"/>
  <c r="CA261" i="44" s="1"/>
  <c r="CG261" i="44" s="1"/>
  <c r="CK261" i="44" s="1"/>
  <c r="L261" i="44"/>
  <c r="O261" i="44" s="1"/>
  <c r="U261" i="44" s="1"/>
  <c r="Y261" i="44" s="1"/>
  <c r="BW261" i="44"/>
  <c r="BZ261" i="44" s="1"/>
  <c r="CF261" i="44" s="1"/>
  <c r="CJ261" i="44" s="1"/>
  <c r="AI261" i="44"/>
  <c r="AL261" i="44" s="1"/>
  <c r="AR261" i="44" s="1"/>
  <c r="AV261" i="44" s="1"/>
  <c r="AH261" i="44"/>
  <c r="AK261" i="44" s="1"/>
  <c r="AQ261" i="44" s="1"/>
  <c r="AU261" i="44" s="1"/>
  <c r="AG261" i="44"/>
  <c r="AJ261" i="44" s="1"/>
  <c r="AP261" i="44" s="1"/>
  <c r="AT261" i="44" s="1"/>
  <c r="BD261" i="44"/>
  <c r="BG261" i="44" s="1"/>
  <c r="BM261" i="44" s="1"/>
  <c r="BQ261" i="44" s="1"/>
  <c r="BC261" i="44"/>
  <c r="BY261" i="44"/>
  <c r="CB261" i="44" s="1"/>
  <c r="CH261" i="44" s="1"/>
  <c r="CL261" i="44" s="1"/>
  <c r="M261" i="44"/>
  <c r="L225" i="44"/>
  <c r="O225" i="44" s="1"/>
  <c r="U225" i="44" s="1"/>
  <c r="Y225" i="44" s="1"/>
  <c r="BX225" i="44"/>
  <c r="CA225" i="44" s="1"/>
  <c r="CG225" i="44" s="1"/>
  <c r="CK225" i="44" s="1"/>
  <c r="BD227" i="44"/>
  <c r="BG227" i="44" s="1"/>
  <c r="BM227" i="44" s="1"/>
  <c r="BQ227" i="44" s="1"/>
  <c r="L229" i="44"/>
  <c r="O229" i="44" s="1"/>
  <c r="U229" i="44" s="1"/>
  <c r="Y229" i="44" s="1"/>
  <c r="BX229" i="44"/>
  <c r="CA229" i="44" s="1"/>
  <c r="CG229" i="44" s="1"/>
  <c r="CK229" i="44" s="1"/>
  <c r="BD231" i="44"/>
  <c r="BG231" i="44" s="1"/>
  <c r="BM231" i="44" s="1"/>
  <c r="BQ231" i="44" s="1"/>
  <c r="L233" i="44"/>
  <c r="O233" i="44" s="1"/>
  <c r="U233" i="44" s="1"/>
  <c r="Y233" i="44" s="1"/>
  <c r="BX233" i="44"/>
  <c r="CA233" i="44" s="1"/>
  <c r="CG233" i="44" s="1"/>
  <c r="CK233" i="44" s="1"/>
  <c r="N234" i="44"/>
  <c r="Q234" i="44" s="1"/>
  <c r="W234" i="44" s="1"/>
  <c r="AA234" i="44" s="1"/>
  <c r="BB234" i="44"/>
  <c r="BC235" i="44"/>
  <c r="BC239" i="44"/>
  <c r="BC243" i="44"/>
  <c r="BA245" i="44"/>
  <c r="AG247" i="44"/>
  <c r="AJ247" i="44" s="1"/>
  <c r="AP247" i="44" s="1"/>
  <c r="AT247" i="44" s="1"/>
  <c r="BD247" i="44"/>
  <c r="BG247" i="44" s="1"/>
  <c r="BM247" i="44" s="1"/>
  <c r="BQ247" i="44" s="1"/>
  <c r="BC247" i="44"/>
  <c r="G247" i="44"/>
  <c r="BB247" i="44"/>
  <c r="N247" i="44"/>
  <c r="Q247" i="44" s="1"/>
  <c r="W247" i="44" s="1"/>
  <c r="AA247" i="44" s="1"/>
  <c r="BY247" i="44"/>
  <c r="CB247" i="44" s="1"/>
  <c r="CH247" i="44" s="1"/>
  <c r="CL247" i="44" s="1"/>
  <c r="M247" i="44"/>
  <c r="BX247" i="44"/>
  <c r="CA247" i="44" s="1"/>
  <c r="CG247" i="44" s="1"/>
  <c r="CK247" i="44" s="1"/>
  <c r="L247" i="44"/>
  <c r="O247" i="44" s="1"/>
  <c r="U247" i="44" s="1"/>
  <c r="Y247" i="44" s="1"/>
  <c r="AH247" i="44"/>
  <c r="AK247" i="44" s="1"/>
  <c r="AQ247" i="44" s="1"/>
  <c r="AU247" i="44" s="1"/>
  <c r="BD263" i="44"/>
  <c r="BG263" i="44" s="1"/>
  <c r="BM263" i="44" s="1"/>
  <c r="BQ263" i="44" s="1"/>
  <c r="BC263" i="44"/>
  <c r="BB263" i="44"/>
  <c r="N263" i="44"/>
  <c r="Q263" i="44" s="1"/>
  <c r="W263" i="44" s="1"/>
  <c r="AA263" i="44" s="1"/>
  <c r="BY263" i="44"/>
  <c r="CB263" i="44" s="1"/>
  <c r="CH263" i="44" s="1"/>
  <c r="CL263" i="44" s="1"/>
  <c r="M263" i="44"/>
  <c r="BX263" i="44"/>
  <c r="CA263" i="44" s="1"/>
  <c r="CG263" i="44" s="1"/>
  <c r="CK263" i="44" s="1"/>
  <c r="L263" i="44"/>
  <c r="O263" i="44" s="1"/>
  <c r="U263" i="44" s="1"/>
  <c r="Y263" i="44" s="1"/>
  <c r="BW263" i="44"/>
  <c r="BZ263" i="44" s="1"/>
  <c r="CF263" i="44" s="1"/>
  <c r="CJ263" i="44" s="1"/>
  <c r="AI263" i="44"/>
  <c r="AL263" i="44" s="1"/>
  <c r="AR263" i="44" s="1"/>
  <c r="AV263" i="44" s="1"/>
  <c r="AG263" i="44"/>
  <c r="AJ263" i="44" s="1"/>
  <c r="AP263" i="44" s="1"/>
  <c r="AT263" i="44" s="1"/>
  <c r="BW265" i="44"/>
  <c r="BZ265" i="44" s="1"/>
  <c r="CF265" i="44" s="1"/>
  <c r="CJ265" i="44" s="1"/>
  <c r="L265" i="44"/>
  <c r="O265" i="44" s="1"/>
  <c r="U265" i="44" s="1"/>
  <c r="Y265" i="44" s="1"/>
  <c r="AI265" i="44"/>
  <c r="AL265" i="44" s="1"/>
  <c r="AR265" i="44" s="1"/>
  <c r="AV265" i="44" s="1"/>
  <c r="AH265" i="44"/>
  <c r="AK265" i="44" s="1"/>
  <c r="AQ265" i="44" s="1"/>
  <c r="AU265" i="44" s="1"/>
  <c r="BY265" i="44"/>
  <c r="CB265" i="44" s="1"/>
  <c r="CH265" i="44" s="1"/>
  <c r="CL265" i="44" s="1"/>
  <c r="AG265" i="44"/>
  <c r="AJ265" i="44" s="1"/>
  <c r="AP265" i="44" s="1"/>
  <c r="AT265" i="44" s="1"/>
  <c r="BX265" i="44"/>
  <c r="CA265" i="44" s="1"/>
  <c r="CG265" i="44" s="1"/>
  <c r="CK265" i="44" s="1"/>
  <c r="BD265" i="44"/>
  <c r="BG265" i="44" s="1"/>
  <c r="BM265" i="44" s="1"/>
  <c r="BQ265" i="44" s="1"/>
  <c r="BC265" i="44"/>
  <c r="M265" i="44"/>
  <c r="BC234" i="44"/>
  <c r="N225" i="44"/>
  <c r="Q225" i="44" s="1"/>
  <c r="W225" i="44" s="1"/>
  <c r="AA225" i="44" s="1"/>
  <c r="BB225" i="44"/>
  <c r="AH227" i="44"/>
  <c r="AK227" i="44" s="1"/>
  <c r="AQ227" i="44" s="1"/>
  <c r="AU227" i="44" s="1"/>
  <c r="N229" i="44"/>
  <c r="Q229" i="44" s="1"/>
  <c r="W229" i="44" s="1"/>
  <c r="AA229" i="44" s="1"/>
  <c r="BB229" i="44"/>
  <c r="AH231" i="44"/>
  <c r="AK231" i="44" s="1"/>
  <c r="AQ231" i="44" s="1"/>
  <c r="AU231" i="44" s="1"/>
  <c r="N233" i="44"/>
  <c r="Q233" i="44" s="1"/>
  <c r="W233" i="44" s="1"/>
  <c r="AA233" i="44" s="1"/>
  <c r="BB233" i="44"/>
  <c r="BD234" i="44"/>
  <c r="BG234" i="44" s="1"/>
  <c r="BM234" i="44" s="1"/>
  <c r="BQ234" i="44" s="1"/>
  <c r="BV244" i="44"/>
  <c r="BD246" i="44"/>
  <c r="BG246" i="44" s="1"/>
  <c r="BM246" i="44" s="1"/>
  <c r="BQ246" i="44" s="1"/>
  <c r="BY253" i="44"/>
  <c r="CB253" i="44" s="1"/>
  <c r="CH253" i="44" s="1"/>
  <c r="CL253" i="44" s="1"/>
  <c r="M253" i="44"/>
  <c r="BX253" i="44"/>
  <c r="CA253" i="44" s="1"/>
  <c r="CG253" i="44" s="1"/>
  <c r="CK253" i="44" s="1"/>
  <c r="L253" i="44"/>
  <c r="O253" i="44" s="1"/>
  <c r="U253" i="44" s="1"/>
  <c r="Y253" i="44" s="1"/>
  <c r="BW253" i="44"/>
  <c r="BZ253" i="44" s="1"/>
  <c r="CF253" i="44" s="1"/>
  <c r="CJ253" i="44" s="1"/>
  <c r="AI253" i="44"/>
  <c r="AL253" i="44" s="1"/>
  <c r="AR253" i="44" s="1"/>
  <c r="AV253" i="44" s="1"/>
  <c r="AH253" i="44"/>
  <c r="AK253" i="44" s="1"/>
  <c r="AQ253" i="44" s="1"/>
  <c r="AU253" i="44" s="1"/>
  <c r="AG253" i="44"/>
  <c r="AJ253" i="44" s="1"/>
  <c r="AP253" i="44" s="1"/>
  <c r="AT253" i="44" s="1"/>
  <c r="BD253" i="44"/>
  <c r="BG253" i="44" s="1"/>
  <c r="BM253" i="44" s="1"/>
  <c r="BQ253" i="44" s="1"/>
  <c r="BB253" i="44"/>
  <c r="N253" i="44"/>
  <c r="Q253" i="44" s="1"/>
  <c r="W253" i="44" s="1"/>
  <c r="AA253" i="44" s="1"/>
  <c r="BY257" i="44"/>
  <c r="CB257" i="44" s="1"/>
  <c r="CH257" i="44" s="1"/>
  <c r="CL257" i="44" s="1"/>
  <c r="M257" i="44"/>
  <c r="BX257" i="44"/>
  <c r="CA257" i="44" s="1"/>
  <c r="CG257" i="44" s="1"/>
  <c r="CK257" i="44" s="1"/>
  <c r="L257" i="44"/>
  <c r="O257" i="44" s="1"/>
  <c r="U257" i="44" s="1"/>
  <c r="Y257" i="44" s="1"/>
  <c r="BW257" i="44"/>
  <c r="BZ257" i="44" s="1"/>
  <c r="CF257" i="44" s="1"/>
  <c r="CJ257" i="44" s="1"/>
  <c r="AI257" i="44"/>
  <c r="AL257" i="44" s="1"/>
  <c r="AR257" i="44" s="1"/>
  <c r="AV257" i="44" s="1"/>
  <c r="AH257" i="44"/>
  <c r="AK257" i="44" s="1"/>
  <c r="AQ257" i="44" s="1"/>
  <c r="AU257" i="44" s="1"/>
  <c r="AG257" i="44"/>
  <c r="AJ257" i="44" s="1"/>
  <c r="AP257" i="44" s="1"/>
  <c r="AT257" i="44" s="1"/>
  <c r="BD257" i="44"/>
  <c r="BG257" i="44" s="1"/>
  <c r="BM257" i="44" s="1"/>
  <c r="BQ257" i="44" s="1"/>
  <c r="BB257" i="44"/>
  <c r="N257" i="44"/>
  <c r="Q257" i="44" s="1"/>
  <c r="W257" i="44" s="1"/>
  <c r="AA257" i="44" s="1"/>
  <c r="AI227" i="44"/>
  <c r="AL227" i="44" s="1"/>
  <c r="AR227" i="44" s="1"/>
  <c r="AV227" i="44" s="1"/>
  <c r="K246" i="44"/>
  <c r="BA246" i="44"/>
  <c r="BY249" i="44"/>
  <c r="CB249" i="44" s="1"/>
  <c r="CH249" i="44" s="1"/>
  <c r="CL249" i="44" s="1"/>
  <c r="M249" i="44"/>
  <c r="BX249" i="44"/>
  <c r="CA249" i="44" s="1"/>
  <c r="CG249" i="44" s="1"/>
  <c r="CK249" i="44" s="1"/>
  <c r="L249" i="44"/>
  <c r="O249" i="44" s="1"/>
  <c r="U249" i="44" s="1"/>
  <c r="Y249" i="44" s="1"/>
  <c r="BW249" i="44"/>
  <c r="BZ249" i="44" s="1"/>
  <c r="CF249" i="44" s="1"/>
  <c r="CJ249" i="44" s="1"/>
  <c r="AI249" i="44"/>
  <c r="AL249" i="44" s="1"/>
  <c r="AR249" i="44" s="1"/>
  <c r="AV249" i="44" s="1"/>
  <c r="AH249" i="44"/>
  <c r="AK249" i="44" s="1"/>
  <c r="AQ249" i="44" s="1"/>
  <c r="AU249" i="44" s="1"/>
  <c r="AG249" i="44"/>
  <c r="AJ249" i="44" s="1"/>
  <c r="AP249" i="44" s="1"/>
  <c r="AT249" i="44" s="1"/>
  <c r="BD249" i="44"/>
  <c r="BG249" i="44" s="1"/>
  <c r="BM249" i="44" s="1"/>
  <c r="BQ249" i="44" s="1"/>
  <c r="BB249" i="44"/>
  <c r="N249" i="44"/>
  <c r="Q249" i="44" s="1"/>
  <c r="W249" i="44" s="1"/>
  <c r="AA249" i="44" s="1"/>
  <c r="BB266" i="44"/>
  <c r="BY266" i="44"/>
  <c r="CB266" i="44" s="1"/>
  <c r="CH266" i="44" s="1"/>
  <c r="CL266" i="44" s="1"/>
  <c r="M266" i="44"/>
  <c r="BW266" i="44"/>
  <c r="BZ266" i="44" s="1"/>
  <c r="CF266" i="44" s="1"/>
  <c r="CJ266" i="44" s="1"/>
  <c r="AI266" i="44"/>
  <c r="AL266" i="44" s="1"/>
  <c r="AR266" i="44" s="1"/>
  <c r="AV266" i="44" s="1"/>
  <c r="AG266" i="44"/>
  <c r="AJ266" i="44" s="1"/>
  <c r="AP266" i="44" s="1"/>
  <c r="AT266" i="44" s="1"/>
  <c r="N266" i="44"/>
  <c r="Q266" i="44" s="1"/>
  <c r="W266" i="44" s="1"/>
  <c r="AA266" i="44" s="1"/>
  <c r="AH266" i="44"/>
  <c r="AK266" i="44" s="1"/>
  <c r="AQ266" i="44" s="1"/>
  <c r="AU266" i="44" s="1"/>
  <c r="L266" i="44"/>
  <c r="O266" i="44" s="1"/>
  <c r="U266" i="44" s="1"/>
  <c r="Y266" i="44" s="1"/>
  <c r="BD266" i="44"/>
  <c r="BG266" i="44" s="1"/>
  <c r="BM266" i="44" s="1"/>
  <c r="BQ266" i="44" s="1"/>
  <c r="BC266" i="44"/>
  <c r="AG246" i="44"/>
  <c r="AJ246" i="44" s="1"/>
  <c r="AP246" i="44" s="1"/>
  <c r="AT246" i="44" s="1"/>
  <c r="L248" i="44"/>
  <c r="O248" i="44" s="1"/>
  <c r="U248" i="44" s="1"/>
  <c r="Y248" i="44" s="1"/>
  <c r="BX248" i="44"/>
  <c r="CA248" i="44" s="1"/>
  <c r="CG248" i="44" s="1"/>
  <c r="CK248" i="44" s="1"/>
  <c r="BD250" i="44"/>
  <c r="BG250" i="44" s="1"/>
  <c r="BM250" i="44" s="1"/>
  <c r="BQ250" i="44" s="1"/>
  <c r="L252" i="44"/>
  <c r="O252" i="44" s="1"/>
  <c r="U252" i="44" s="1"/>
  <c r="Y252" i="44" s="1"/>
  <c r="BX252" i="44"/>
  <c r="CA252" i="44" s="1"/>
  <c r="CG252" i="44" s="1"/>
  <c r="CK252" i="44" s="1"/>
  <c r="BD254" i="44"/>
  <c r="BG254" i="44" s="1"/>
  <c r="BM254" i="44" s="1"/>
  <c r="BQ254" i="44" s="1"/>
  <c r="L256" i="44"/>
  <c r="O256" i="44" s="1"/>
  <c r="U256" i="44" s="1"/>
  <c r="Y256" i="44" s="1"/>
  <c r="BX256" i="44"/>
  <c r="CA256" i="44" s="1"/>
  <c r="CG256" i="44" s="1"/>
  <c r="CK256" i="44" s="1"/>
  <c r="BD258" i="44"/>
  <c r="BG258" i="44" s="1"/>
  <c r="BM258" i="44" s="1"/>
  <c r="BQ258" i="44" s="1"/>
  <c r="AI260" i="44"/>
  <c r="AL260" i="44" s="1"/>
  <c r="AR260" i="44" s="1"/>
  <c r="AV260" i="44" s="1"/>
  <c r="BW260" i="44"/>
  <c r="BZ260" i="44" s="1"/>
  <c r="CF260" i="44" s="1"/>
  <c r="CJ260" i="44" s="1"/>
  <c r="AI264" i="44"/>
  <c r="AL264" i="44" s="1"/>
  <c r="AR264" i="44" s="1"/>
  <c r="AV264" i="44" s="1"/>
  <c r="BW264" i="44"/>
  <c r="BZ264" i="44" s="1"/>
  <c r="CF264" i="44" s="1"/>
  <c r="CJ264" i="44" s="1"/>
  <c r="BA266" i="44"/>
  <c r="N267" i="44"/>
  <c r="Q267" i="44" s="1"/>
  <c r="W267" i="44" s="1"/>
  <c r="AA267" i="44" s="1"/>
  <c r="AI246" i="44"/>
  <c r="AL246" i="44" s="1"/>
  <c r="AR246" i="44" s="1"/>
  <c r="AV246" i="44" s="1"/>
  <c r="BW246" i="44"/>
  <c r="BZ246" i="44" s="1"/>
  <c r="CF246" i="44" s="1"/>
  <c r="CJ246" i="44" s="1"/>
  <c r="N248" i="44"/>
  <c r="Q248" i="44" s="1"/>
  <c r="W248" i="44" s="1"/>
  <c r="AA248" i="44" s="1"/>
  <c r="BB248" i="44"/>
  <c r="AH250" i="44"/>
  <c r="AK250" i="44" s="1"/>
  <c r="AQ250" i="44" s="1"/>
  <c r="AU250" i="44" s="1"/>
  <c r="N252" i="44"/>
  <c r="Q252" i="44" s="1"/>
  <c r="W252" i="44" s="1"/>
  <c r="AA252" i="44" s="1"/>
  <c r="BB252" i="44"/>
  <c r="N256" i="44"/>
  <c r="Q256" i="44" s="1"/>
  <c r="W256" i="44" s="1"/>
  <c r="AA256" i="44" s="1"/>
  <c r="BB256" i="44"/>
  <c r="M260" i="44"/>
  <c r="BY260" i="44"/>
  <c r="CB260" i="44" s="1"/>
  <c r="CH260" i="44" s="1"/>
  <c r="CL260" i="44" s="1"/>
  <c r="M264" i="44"/>
  <c r="BY264" i="44"/>
  <c r="CB264" i="44" s="1"/>
  <c r="CH264" i="44" s="1"/>
  <c r="CL264" i="44" s="1"/>
  <c r="AH268" i="44"/>
  <c r="AK268" i="44" s="1"/>
  <c r="AQ268" i="44" s="1"/>
  <c r="AU268" i="44" s="1"/>
  <c r="AG268" i="44"/>
  <c r="AJ268" i="44" s="1"/>
  <c r="AP268" i="44" s="1"/>
  <c r="AT268" i="44" s="1"/>
  <c r="BD268" i="44"/>
  <c r="BG268" i="44" s="1"/>
  <c r="BM268" i="44" s="1"/>
  <c r="BQ268" i="44" s="1"/>
  <c r="BC268" i="44"/>
  <c r="BY268" i="44"/>
  <c r="CB268" i="44" s="1"/>
  <c r="CH268" i="44" s="1"/>
  <c r="CL268" i="44" s="1"/>
  <c r="M268" i="44"/>
  <c r="BW268" i="44"/>
  <c r="BZ268" i="44" s="1"/>
  <c r="CF268" i="44" s="1"/>
  <c r="CJ268" i="44" s="1"/>
  <c r="AI268" i="44"/>
  <c r="AL268" i="44" s="1"/>
  <c r="AR268" i="44" s="1"/>
  <c r="AV268" i="44" s="1"/>
  <c r="BC271" i="44"/>
  <c r="G271" i="44"/>
  <c r="BB271" i="44"/>
  <c r="N271" i="44"/>
  <c r="Q271" i="44" s="1"/>
  <c r="W271" i="44" s="1"/>
  <c r="AA271" i="44" s="1"/>
  <c r="BY271" i="44"/>
  <c r="CB271" i="44" s="1"/>
  <c r="CH271" i="44" s="1"/>
  <c r="CL271" i="44" s="1"/>
  <c r="M271" i="44"/>
  <c r="BX271" i="44"/>
  <c r="CA271" i="44" s="1"/>
  <c r="CG271" i="44" s="1"/>
  <c r="CK271" i="44" s="1"/>
  <c r="L271" i="44"/>
  <c r="O271" i="44" s="1"/>
  <c r="U271" i="44" s="1"/>
  <c r="Y271" i="44" s="1"/>
  <c r="BW271" i="44"/>
  <c r="BZ271" i="44" s="1"/>
  <c r="CF271" i="44" s="1"/>
  <c r="CJ271" i="44" s="1"/>
  <c r="AI271" i="44"/>
  <c r="AL271" i="44" s="1"/>
  <c r="AR271" i="44" s="1"/>
  <c r="AV271" i="44" s="1"/>
  <c r="AH271" i="44"/>
  <c r="AK271" i="44" s="1"/>
  <c r="AQ271" i="44" s="1"/>
  <c r="AU271" i="44" s="1"/>
  <c r="BD271" i="44"/>
  <c r="BG271" i="44" s="1"/>
  <c r="BM271" i="44" s="1"/>
  <c r="BQ271" i="44" s="1"/>
  <c r="BD276" i="44"/>
  <c r="BG276" i="44" s="1"/>
  <c r="BM276" i="44" s="1"/>
  <c r="BQ276" i="44" s="1"/>
  <c r="BC276" i="44"/>
  <c r="BY276" i="44"/>
  <c r="CB276" i="44" s="1"/>
  <c r="CH276" i="44" s="1"/>
  <c r="CL276" i="44" s="1"/>
  <c r="M276" i="44"/>
  <c r="BX276" i="44"/>
  <c r="CA276" i="44" s="1"/>
  <c r="CG276" i="44" s="1"/>
  <c r="CK276" i="44" s="1"/>
  <c r="L276" i="44"/>
  <c r="O276" i="44" s="1"/>
  <c r="U276" i="44" s="1"/>
  <c r="Y276" i="44" s="1"/>
  <c r="AH276" i="44"/>
  <c r="AK276" i="44" s="1"/>
  <c r="AQ276" i="44" s="1"/>
  <c r="AU276" i="44" s="1"/>
  <c r="BB276" i="44"/>
  <c r="N276" i="44"/>
  <c r="Q276" i="44" s="1"/>
  <c r="W276" i="44" s="1"/>
  <c r="AA276" i="44" s="1"/>
  <c r="BW276" i="44"/>
  <c r="BZ276" i="44" s="1"/>
  <c r="CF276" i="44" s="1"/>
  <c r="CJ276" i="44" s="1"/>
  <c r="AI276" i="44"/>
  <c r="AL276" i="44" s="1"/>
  <c r="AR276" i="44" s="1"/>
  <c r="AV276" i="44" s="1"/>
  <c r="AG276" i="44"/>
  <c r="AJ276" i="44" s="1"/>
  <c r="AP276" i="44" s="1"/>
  <c r="AT276" i="44" s="1"/>
  <c r="BD288" i="44"/>
  <c r="BG288" i="44" s="1"/>
  <c r="BM288" i="44" s="1"/>
  <c r="BQ288" i="44" s="1"/>
  <c r="BC288" i="44"/>
  <c r="BB288" i="44"/>
  <c r="N288" i="44"/>
  <c r="Q288" i="44" s="1"/>
  <c r="W288" i="44" s="1"/>
  <c r="AA288" i="44" s="1"/>
  <c r="BY288" i="44"/>
  <c r="CB288" i="44" s="1"/>
  <c r="CH288" i="44" s="1"/>
  <c r="CL288" i="44" s="1"/>
  <c r="M288" i="44"/>
  <c r="BX288" i="44"/>
  <c r="CA288" i="44" s="1"/>
  <c r="CG288" i="44" s="1"/>
  <c r="CK288" i="44" s="1"/>
  <c r="L288" i="44"/>
  <c r="O288" i="44" s="1"/>
  <c r="U288" i="44" s="1"/>
  <c r="Y288" i="44" s="1"/>
  <c r="BW288" i="44"/>
  <c r="BZ288" i="44" s="1"/>
  <c r="CF288" i="44" s="1"/>
  <c r="CJ288" i="44" s="1"/>
  <c r="AI288" i="44"/>
  <c r="AL288" i="44" s="1"/>
  <c r="AR288" i="44" s="1"/>
  <c r="AV288" i="44" s="1"/>
  <c r="AG288" i="44"/>
  <c r="AJ288" i="44" s="1"/>
  <c r="AP288" i="44" s="1"/>
  <c r="AT288" i="44" s="1"/>
  <c r="AH288" i="44"/>
  <c r="AK288" i="44" s="1"/>
  <c r="AQ288" i="44" s="1"/>
  <c r="AU288" i="44" s="1"/>
  <c r="BD290" i="44"/>
  <c r="BG290" i="44" s="1"/>
  <c r="BM290" i="44" s="1"/>
  <c r="BQ290" i="44" s="1"/>
  <c r="BC290" i="44"/>
  <c r="BX290" i="44"/>
  <c r="CA290" i="44" s="1"/>
  <c r="CG290" i="44" s="1"/>
  <c r="CK290" i="44" s="1"/>
  <c r="L290" i="44"/>
  <c r="O290" i="44" s="1"/>
  <c r="U290" i="44" s="1"/>
  <c r="Y290" i="44" s="1"/>
  <c r="AI290" i="44"/>
  <c r="AL290" i="44" s="1"/>
  <c r="AR290" i="44" s="1"/>
  <c r="AV290" i="44" s="1"/>
  <c r="BB290" i="44"/>
  <c r="AH290" i="44"/>
  <c r="AK290" i="44" s="1"/>
  <c r="AQ290" i="44" s="1"/>
  <c r="AU290" i="44" s="1"/>
  <c r="BY290" i="44"/>
  <c r="CB290" i="44" s="1"/>
  <c r="CH290" i="44" s="1"/>
  <c r="CL290" i="44" s="1"/>
  <c r="AG290" i="44"/>
  <c r="AJ290" i="44" s="1"/>
  <c r="AP290" i="44" s="1"/>
  <c r="AT290" i="44" s="1"/>
  <c r="BW290" i="44"/>
  <c r="BZ290" i="44" s="1"/>
  <c r="CF290" i="44" s="1"/>
  <c r="CJ290" i="44" s="1"/>
  <c r="M290" i="44"/>
  <c r="N290" i="44"/>
  <c r="Q290" i="44" s="1"/>
  <c r="W290" i="44" s="1"/>
  <c r="AA290" i="44" s="1"/>
  <c r="BC248" i="44"/>
  <c r="BC252" i="44"/>
  <c r="BC256" i="44"/>
  <c r="N260" i="44"/>
  <c r="Q260" i="44" s="1"/>
  <c r="W260" i="44" s="1"/>
  <c r="AA260" i="44" s="1"/>
  <c r="BB260" i="44"/>
  <c r="N264" i="44"/>
  <c r="Q264" i="44" s="1"/>
  <c r="W264" i="44" s="1"/>
  <c r="AA264" i="44" s="1"/>
  <c r="BB264" i="44"/>
  <c r="BD267" i="44"/>
  <c r="BG267" i="44" s="1"/>
  <c r="BM267" i="44" s="1"/>
  <c r="BQ267" i="44" s="1"/>
  <c r="BC267" i="44"/>
  <c r="BY267" i="44"/>
  <c r="CB267" i="44" s="1"/>
  <c r="CH267" i="44" s="1"/>
  <c r="CL267" i="44" s="1"/>
  <c r="M267" i="44"/>
  <c r="BW267" i="44"/>
  <c r="BZ267" i="44" s="1"/>
  <c r="CF267" i="44" s="1"/>
  <c r="CJ267" i="44" s="1"/>
  <c r="AI267" i="44"/>
  <c r="AL267" i="44" s="1"/>
  <c r="AR267" i="44" s="1"/>
  <c r="AV267" i="44" s="1"/>
  <c r="AG267" i="44"/>
  <c r="AJ267" i="44" s="1"/>
  <c r="AP267" i="44" s="1"/>
  <c r="AT267" i="44" s="1"/>
  <c r="AH267" i="44"/>
  <c r="AK267" i="44" s="1"/>
  <c r="AQ267" i="44" s="1"/>
  <c r="AU267" i="44" s="1"/>
  <c r="BX267" i="44"/>
  <c r="CA267" i="44" s="1"/>
  <c r="CG267" i="44" s="1"/>
  <c r="CK267" i="44" s="1"/>
  <c r="BD248" i="44"/>
  <c r="BG248" i="44" s="1"/>
  <c r="BM248" i="44" s="1"/>
  <c r="BQ248" i="44" s="1"/>
  <c r="BD252" i="44"/>
  <c r="BG252" i="44" s="1"/>
  <c r="BM252" i="44" s="1"/>
  <c r="BQ252" i="44" s="1"/>
  <c r="BD256" i="44"/>
  <c r="BG256" i="44" s="1"/>
  <c r="BM256" i="44" s="1"/>
  <c r="BQ256" i="44" s="1"/>
  <c r="BC260" i="44"/>
  <c r="BC264" i="44"/>
  <c r="BY274" i="44"/>
  <c r="CB274" i="44" s="1"/>
  <c r="CH274" i="44" s="1"/>
  <c r="CL274" i="44" s="1"/>
  <c r="M274" i="44"/>
  <c r="BX274" i="44"/>
  <c r="CA274" i="44" s="1"/>
  <c r="CG274" i="44" s="1"/>
  <c r="CK274" i="44" s="1"/>
  <c r="L274" i="44"/>
  <c r="O274" i="44" s="1"/>
  <c r="U274" i="44" s="1"/>
  <c r="Y274" i="44" s="1"/>
  <c r="BW274" i="44"/>
  <c r="BZ274" i="44" s="1"/>
  <c r="CF274" i="44" s="1"/>
  <c r="CJ274" i="44" s="1"/>
  <c r="AI274" i="44"/>
  <c r="AL274" i="44" s="1"/>
  <c r="AR274" i="44" s="1"/>
  <c r="AV274" i="44" s="1"/>
  <c r="AH274" i="44"/>
  <c r="AK274" i="44" s="1"/>
  <c r="AQ274" i="44" s="1"/>
  <c r="AU274" i="44" s="1"/>
  <c r="AG274" i="44"/>
  <c r="AJ274" i="44" s="1"/>
  <c r="AP274" i="44" s="1"/>
  <c r="AT274" i="44" s="1"/>
  <c r="BD274" i="44"/>
  <c r="BG274" i="44" s="1"/>
  <c r="BM274" i="44" s="1"/>
  <c r="BQ274" i="44" s="1"/>
  <c r="BB274" i="44"/>
  <c r="N274" i="44"/>
  <c r="Q274" i="44" s="1"/>
  <c r="W274" i="44" s="1"/>
  <c r="AA274" i="44" s="1"/>
  <c r="N246" i="44"/>
  <c r="Q246" i="44" s="1"/>
  <c r="W246" i="44" s="1"/>
  <c r="AA246" i="44" s="1"/>
  <c r="BB246" i="44"/>
  <c r="AG248" i="44"/>
  <c r="AJ248" i="44" s="1"/>
  <c r="AP248" i="44" s="1"/>
  <c r="AT248" i="44" s="1"/>
  <c r="M250" i="44"/>
  <c r="BY250" i="44"/>
  <c r="CB250" i="44" s="1"/>
  <c r="CH250" i="44" s="1"/>
  <c r="CL250" i="44" s="1"/>
  <c r="AG252" i="44"/>
  <c r="AJ252" i="44" s="1"/>
  <c r="AP252" i="44" s="1"/>
  <c r="AT252" i="44" s="1"/>
  <c r="M254" i="44"/>
  <c r="BY254" i="44"/>
  <c r="CB254" i="44" s="1"/>
  <c r="CH254" i="44" s="1"/>
  <c r="CL254" i="44" s="1"/>
  <c r="AG256" i="44"/>
  <c r="AJ256" i="44" s="1"/>
  <c r="AP256" i="44" s="1"/>
  <c r="AT256" i="44" s="1"/>
  <c r="M258" i="44"/>
  <c r="BY258" i="44"/>
  <c r="CB258" i="44" s="1"/>
  <c r="CH258" i="44" s="1"/>
  <c r="CL258" i="44" s="1"/>
  <c r="BD260" i="44"/>
  <c r="BG260" i="44" s="1"/>
  <c r="BM260" i="44" s="1"/>
  <c r="BQ260" i="44" s="1"/>
  <c r="BD264" i="44"/>
  <c r="BG264" i="44" s="1"/>
  <c r="BM264" i="44" s="1"/>
  <c r="BQ264" i="44" s="1"/>
  <c r="BA267" i="44"/>
  <c r="BC246" i="44"/>
  <c r="AH248" i="44"/>
  <c r="AK248" i="44" s="1"/>
  <c r="AQ248" i="44" s="1"/>
  <c r="AU248" i="44" s="1"/>
  <c r="N250" i="44"/>
  <c r="Q250" i="44" s="1"/>
  <c r="W250" i="44" s="1"/>
  <c r="AA250" i="44" s="1"/>
  <c r="BB250" i="44"/>
  <c r="AH252" i="44"/>
  <c r="AK252" i="44" s="1"/>
  <c r="AQ252" i="44" s="1"/>
  <c r="AU252" i="44" s="1"/>
  <c r="N254" i="44"/>
  <c r="Q254" i="44" s="1"/>
  <c r="W254" i="44" s="1"/>
  <c r="AA254" i="44" s="1"/>
  <c r="BB254" i="44"/>
  <c r="AH256" i="44"/>
  <c r="AK256" i="44" s="1"/>
  <c r="AQ256" i="44" s="1"/>
  <c r="AU256" i="44" s="1"/>
  <c r="N258" i="44"/>
  <c r="Q258" i="44" s="1"/>
  <c r="W258" i="44" s="1"/>
  <c r="AA258" i="44" s="1"/>
  <c r="BB258" i="44"/>
  <c r="AG260" i="44"/>
  <c r="AJ260" i="44" s="1"/>
  <c r="AP260" i="44" s="1"/>
  <c r="AT260" i="44" s="1"/>
  <c r="AW260" i="44" s="1"/>
  <c r="AG264" i="44"/>
  <c r="AJ264" i="44" s="1"/>
  <c r="AP264" i="44" s="1"/>
  <c r="AT264" i="44" s="1"/>
  <c r="L268" i="44"/>
  <c r="O268" i="44" s="1"/>
  <c r="U268" i="44" s="1"/>
  <c r="Y268" i="44" s="1"/>
  <c r="BX268" i="44"/>
  <c r="CA268" i="44" s="1"/>
  <c r="CG268" i="44" s="1"/>
  <c r="CK268" i="44" s="1"/>
  <c r="BX269" i="44"/>
  <c r="CA269" i="44" s="1"/>
  <c r="CG269" i="44" s="1"/>
  <c r="CK269" i="44" s="1"/>
  <c r="L269" i="44"/>
  <c r="O269" i="44" s="1"/>
  <c r="U269" i="44" s="1"/>
  <c r="Y269" i="44" s="1"/>
  <c r="BW269" i="44"/>
  <c r="BZ269" i="44" s="1"/>
  <c r="CF269" i="44" s="1"/>
  <c r="CJ269" i="44" s="1"/>
  <c r="AI269" i="44"/>
  <c r="AL269" i="44" s="1"/>
  <c r="AR269" i="44" s="1"/>
  <c r="AV269" i="44" s="1"/>
  <c r="AH269" i="44"/>
  <c r="AK269" i="44" s="1"/>
  <c r="AQ269" i="44" s="1"/>
  <c r="AU269" i="44" s="1"/>
  <c r="AG269" i="44"/>
  <c r="AJ269" i="44" s="1"/>
  <c r="AP269" i="44" s="1"/>
  <c r="AT269" i="44" s="1"/>
  <c r="BD269" i="44"/>
  <c r="BG269" i="44" s="1"/>
  <c r="BM269" i="44" s="1"/>
  <c r="BQ269" i="44" s="1"/>
  <c r="BC269" i="44"/>
  <c r="BY269" i="44"/>
  <c r="CB269" i="44" s="1"/>
  <c r="CH269" i="44" s="1"/>
  <c r="CL269" i="44" s="1"/>
  <c r="M269" i="44"/>
  <c r="L270" i="44"/>
  <c r="O270" i="44" s="1"/>
  <c r="U270" i="44" s="1"/>
  <c r="Y270" i="44" s="1"/>
  <c r="K270" i="44"/>
  <c r="AI248" i="44"/>
  <c r="AL248" i="44" s="1"/>
  <c r="AR248" i="44" s="1"/>
  <c r="AV248" i="44" s="1"/>
  <c r="AI252" i="44"/>
  <c r="AL252" i="44" s="1"/>
  <c r="AR252" i="44" s="1"/>
  <c r="AV252" i="44" s="1"/>
  <c r="AI256" i="44"/>
  <c r="AL256" i="44" s="1"/>
  <c r="AR256" i="44" s="1"/>
  <c r="AV256" i="44" s="1"/>
  <c r="L267" i="44"/>
  <c r="O267" i="44" s="1"/>
  <c r="U267" i="44" s="1"/>
  <c r="Y267" i="44" s="1"/>
  <c r="N268" i="44"/>
  <c r="Q268" i="44" s="1"/>
  <c r="W268" i="44" s="1"/>
  <c r="AA268" i="44" s="1"/>
  <c r="AG271" i="44"/>
  <c r="AJ271" i="44" s="1"/>
  <c r="AP271" i="44" s="1"/>
  <c r="AT271" i="44" s="1"/>
  <c r="BC270" i="44"/>
  <c r="AH272" i="44"/>
  <c r="AK272" i="44" s="1"/>
  <c r="AQ272" i="44" s="1"/>
  <c r="AU272" i="44" s="1"/>
  <c r="L273" i="44"/>
  <c r="O273" i="44" s="1"/>
  <c r="U273" i="44" s="1"/>
  <c r="Y273" i="44" s="1"/>
  <c r="BX273" i="44"/>
  <c r="CA273" i="44" s="1"/>
  <c r="CG273" i="44" s="1"/>
  <c r="CK273" i="44" s="1"/>
  <c r="AG275" i="44"/>
  <c r="AJ275" i="44" s="1"/>
  <c r="AP275" i="44" s="1"/>
  <c r="AT275" i="44" s="1"/>
  <c r="BX286" i="44"/>
  <c r="CA286" i="44" s="1"/>
  <c r="CG286" i="44" s="1"/>
  <c r="CK286" i="44" s="1"/>
  <c r="L286" i="44"/>
  <c r="O286" i="44" s="1"/>
  <c r="U286" i="44" s="1"/>
  <c r="Y286" i="44" s="1"/>
  <c r="BW286" i="44"/>
  <c r="BZ286" i="44" s="1"/>
  <c r="CF286" i="44" s="1"/>
  <c r="CJ286" i="44" s="1"/>
  <c r="AI286" i="44"/>
  <c r="AL286" i="44" s="1"/>
  <c r="AR286" i="44" s="1"/>
  <c r="AV286" i="44" s="1"/>
  <c r="AH286" i="44"/>
  <c r="AK286" i="44" s="1"/>
  <c r="AQ286" i="44" s="1"/>
  <c r="AU286" i="44" s="1"/>
  <c r="AG286" i="44"/>
  <c r="AJ286" i="44" s="1"/>
  <c r="AP286" i="44" s="1"/>
  <c r="AT286" i="44" s="1"/>
  <c r="BD286" i="44"/>
  <c r="BG286" i="44" s="1"/>
  <c r="BM286" i="44" s="1"/>
  <c r="BQ286" i="44" s="1"/>
  <c r="BC286" i="44"/>
  <c r="BY286" i="44"/>
  <c r="CB286" i="44" s="1"/>
  <c r="CH286" i="44" s="1"/>
  <c r="CL286" i="44" s="1"/>
  <c r="M286" i="44"/>
  <c r="AG270" i="44"/>
  <c r="AJ270" i="44" s="1"/>
  <c r="AP270" i="44" s="1"/>
  <c r="AT270" i="44" s="1"/>
  <c r="L272" i="44"/>
  <c r="O272" i="44" s="1"/>
  <c r="U272" i="44" s="1"/>
  <c r="Y272" i="44" s="1"/>
  <c r="BX272" i="44"/>
  <c r="CA272" i="44" s="1"/>
  <c r="CG272" i="44" s="1"/>
  <c r="CK272" i="44" s="1"/>
  <c r="N273" i="44"/>
  <c r="Q273" i="44" s="1"/>
  <c r="W273" i="44" s="1"/>
  <c r="AA273" i="44" s="1"/>
  <c r="BB273" i="44"/>
  <c r="BX278" i="44"/>
  <c r="CA278" i="44" s="1"/>
  <c r="CG278" i="44" s="1"/>
  <c r="CK278" i="44" s="1"/>
  <c r="L278" i="44"/>
  <c r="O278" i="44" s="1"/>
  <c r="U278" i="44" s="1"/>
  <c r="Y278" i="44" s="1"/>
  <c r="BW278" i="44"/>
  <c r="BZ278" i="44" s="1"/>
  <c r="CF278" i="44" s="1"/>
  <c r="CJ278" i="44" s="1"/>
  <c r="AI278" i="44"/>
  <c r="AL278" i="44" s="1"/>
  <c r="AR278" i="44" s="1"/>
  <c r="AV278" i="44" s="1"/>
  <c r="AG278" i="44"/>
  <c r="AJ278" i="44" s="1"/>
  <c r="AP278" i="44" s="1"/>
  <c r="AT278" i="44" s="1"/>
  <c r="BD278" i="44"/>
  <c r="BG278" i="44" s="1"/>
  <c r="BM278" i="44" s="1"/>
  <c r="BQ278" i="44" s="1"/>
  <c r="BB278" i="44"/>
  <c r="N278" i="44"/>
  <c r="Q278" i="44" s="1"/>
  <c r="W278" i="44" s="1"/>
  <c r="AA278" i="44" s="1"/>
  <c r="AH278" i="44"/>
  <c r="AK278" i="44" s="1"/>
  <c r="AQ278" i="44" s="1"/>
  <c r="AU278" i="44" s="1"/>
  <c r="BY278" i="44"/>
  <c r="CB278" i="44" s="1"/>
  <c r="CH278" i="44" s="1"/>
  <c r="CL278" i="44" s="1"/>
  <c r="AF280" i="44"/>
  <c r="BY282" i="44"/>
  <c r="CB282" i="44" s="1"/>
  <c r="CH282" i="44" s="1"/>
  <c r="CL282" i="44" s="1"/>
  <c r="M282" i="44"/>
  <c r="BX282" i="44"/>
  <c r="CA282" i="44" s="1"/>
  <c r="CG282" i="44" s="1"/>
  <c r="CK282" i="44" s="1"/>
  <c r="L282" i="44"/>
  <c r="O282" i="44" s="1"/>
  <c r="U282" i="44" s="1"/>
  <c r="Y282" i="44" s="1"/>
  <c r="BW282" i="44"/>
  <c r="BZ282" i="44" s="1"/>
  <c r="CF282" i="44" s="1"/>
  <c r="CJ282" i="44" s="1"/>
  <c r="AI282" i="44"/>
  <c r="AL282" i="44" s="1"/>
  <c r="AR282" i="44" s="1"/>
  <c r="AV282" i="44" s="1"/>
  <c r="AH282" i="44"/>
  <c r="AK282" i="44" s="1"/>
  <c r="AQ282" i="44" s="1"/>
  <c r="AU282" i="44" s="1"/>
  <c r="AG282" i="44"/>
  <c r="AJ282" i="44" s="1"/>
  <c r="AP282" i="44" s="1"/>
  <c r="AT282" i="44" s="1"/>
  <c r="BD282" i="44"/>
  <c r="BG282" i="44" s="1"/>
  <c r="BM282" i="44" s="1"/>
  <c r="BQ282" i="44" s="1"/>
  <c r="BB282" i="44"/>
  <c r="N282" i="44"/>
  <c r="Q282" i="44" s="1"/>
  <c r="W282" i="44" s="1"/>
  <c r="AA282" i="44" s="1"/>
  <c r="BC273" i="44"/>
  <c r="BB279" i="44"/>
  <c r="N279" i="44"/>
  <c r="Q279" i="44" s="1"/>
  <c r="W279" i="44" s="1"/>
  <c r="AA279" i="44" s="1"/>
  <c r="BY279" i="44"/>
  <c r="CB279" i="44" s="1"/>
  <c r="CH279" i="44" s="1"/>
  <c r="CL279" i="44" s="1"/>
  <c r="M279" i="44"/>
  <c r="BW279" i="44"/>
  <c r="BZ279" i="44" s="1"/>
  <c r="CF279" i="44" s="1"/>
  <c r="CJ279" i="44" s="1"/>
  <c r="AI279" i="44"/>
  <c r="AL279" i="44" s="1"/>
  <c r="AR279" i="44" s="1"/>
  <c r="AV279" i="44" s="1"/>
  <c r="AH279" i="44"/>
  <c r="AK279" i="44" s="1"/>
  <c r="AQ279" i="44" s="1"/>
  <c r="AU279" i="44" s="1"/>
  <c r="BD279" i="44"/>
  <c r="BG279" i="44" s="1"/>
  <c r="BM279" i="44" s="1"/>
  <c r="BQ279" i="44" s="1"/>
  <c r="AI270" i="44"/>
  <c r="AL270" i="44" s="1"/>
  <c r="AR270" i="44" s="1"/>
  <c r="AV270" i="44" s="1"/>
  <c r="BW270" i="44"/>
  <c r="BZ270" i="44" s="1"/>
  <c r="CF270" i="44" s="1"/>
  <c r="CJ270" i="44" s="1"/>
  <c r="N272" i="44"/>
  <c r="Q272" i="44" s="1"/>
  <c r="W272" i="44" s="1"/>
  <c r="AA272" i="44" s="1"/>
  <c r="BB272" i="44"/>
  <c r="BD273" i="44"/>
  <c r="BG273" i="44" s="1"/>
  <c r="BM273" i="44" s="1"/>
  <c r="BQ273" i="44" s="1"/>
  <c r="BV277" i="44"/>
  <c r="AG279" i="44"/>
  <c r="AJ279" i="44" s="1"/>
  <c r="AP279" i="44" s="1"/>
  <c r="AT279" i="44" s="1"/>
  <c r="BX279" i="44"/>
  <c r="CA279" i="44" s="1"/>
  <c r="CG279" i="44" s="1"/>
  <c r="CK279" i="44" s="1"/>
  <c r="BD280" i="44"/>
  <c r="BG280" i="44" s="1"/>
  <c r="BM280" i="44" s="1"/>
  <c r="BQ280" i="44" s="1"/>
  <c r="BC280" i="44"/>
  <c r="BY280" i="44"/>
  <c r="CB280" i="44" s="1"/>
  <c r="CH280" i="44" s="1"/>
  <c r="CL280" i="44" s="1"/>
  <c r="M280" i="44"/>
  <c r="BX280" i="44"/>
  <c r="CA280" i="44" s="1"/>
  <c r="CG280" i="44" s="1"/>
  <c r="CK280" i="44" s="1"/>
  <c r="L280" i="44"/>
  <c r="O280" i="44" s="1"/>
  <c r="U280" i="44" s="1"/>
  <c r="Y280" i="44" s="1"/>
  <c r="AH280" i="44"/>
  <c r="AK280" i="44" s="1"/>
  <c r="AQ280" i="44" s="1"/>
  <c r="AU280" i="44" s="1"/>
  <c r="AF282" i="44"/>
  <c r="N286" i="44"/>
  <c r="Q286" i="44" s="1"/>
  <c r="W286" i="44" s="1"/>
  <c r="AA286" i="44" s="1"/>
  <c r="BC308" i="44"/>
  <c r="AH308" i="44"/>
  <c r="AK308" i="44" s="1"/>
  <c r="AQ308" i="44" s="1"/>
  <c r="AU308" i="44" s="1"/>
  <c r="N308" i="44"/>
  <c r="Q308" i="44" s="1"/>
  <c r="W308" i="44" s="1"/>
  <c r="AA308" i="44" s="1"/>
  <c r="M308" i="44"/>
  <c r="BY308" i="44"/>
  <c r="CB308" i="44" s="1"/>
  <c r="CH308" i="44" s="1"/>
  <c r="CL308" i="44" s="1"/>
  <c r="L308" i="44"/>
  <c r="O308" i="44" s="1"/>
  <c r="U308" i="44" s="1"/>
  <c r="Y308" i="44" s="1"/>
  <c r="BX308" i="44"/>
  <c r="CA308" i="44" s="1"/>
  <c r="CG308" i="44" s="1"/>
  <c r="CK308" i="44" s="1"/>
  <c r="BW308" i="44"/>
  <c r="BZ308" i="44" s="1"/>
  <c r="CF308" i="44" s="1"/>
  <c r="CJ308" i="44" s="1"/>
  <c r="BD308" i="44"/>
  <c r="BG308" i="44" s="1"/>
  <c r="BM308" i="44" s="1"/>
  <c r="BQ308" i="44" s="1"/>
  <c r="BB308" i="44"/>
  <c r="AG308" i="44"/>
  <c r="AJ308" i="44" s="1"/>
  <c r="AP308" i="44" s="1"/>
  <c r="AT308" i="44" s="1"/>
  <c r="AI308" i="44"/>
  <c r="AL308" i="44" s="1"/>
  <c r="AR308" i="44" s="1"/>
  <c r="AV308" i="44" s="1"/>
  <c r="BX270" i="44"/>
  <c r="CA270" i="44" s="1"/>
  <c r="CG270" i="44" s="1"/>
  <c r="CK270" i="44" s="1"/>
  <c r="BC272" i="44"/>
  <c r="AG273" i="44"/>
  <c r="AJ273" i="44" s="1"/>
  <c r="AP273" i="44" s="1"/>
  <c r="AT273" i="44" s="1"/>
  <c r="BB275" i="44"/>
  <c r="N275" i="44"/>
  <c r="Q275" i="44" s="1"/>
  <c r="W275" i="44" s="1"/>
  <c r="AA275" i="44" s="1"/>
  <c r="BY275" i="44"/>
  <c r="CB275" i="44" s="1"/>
  <c r="CH275" i="44" s="1"/>
  <c r="CL275" i="44" s="1"/>
  <c r="M275" i="44"/>
  <c r="BW275" i="44"/>
  <c r="BZ275" i="44" s="1"/>
  <c r="CF275" i="44" s="1"/>
  <c r="CJ275" i="44" s="1"/>
  <c r="AH275" i="44"/>
  <c r="AK275" i="44" s="1"/>
  <c r="AQ275" i="44" s="1"/>
  <c r="AU275" i="44" s="1"/>
  <c r="BD275" i="44"/>
  <c r="BG275" i="44" s="1"/>
  <c r="BM275" i="44" s="1"/>
  <c r="BQ275" i="44" s="1"/>
  <c r="BC275" i="44"/>
  <c r="BB287" i="44"/>
  <c r="N287" i="44"/>
  <c r="Q287" i="44" s="1"/>
  <c r="W287" i="44" s="1"/>
  <c r="AA287" i="44" s="1"/>
  <c r="BY287" i="44"/>
  <c r="CB287" i="44" s="1"/>
  <c r="CH287" i="44" s="1"/>
  <c r="CL287" i="44" s="1"/>
  <c r="M287" i="44"/>
  <c r="BX287" i="44"/>
  <c r="CA287" i="44" s="1"/>
  <c r="CG287" i="44" s="1"/>
  <c r="CK287" i="44" s="1"/>
  <c r="L287" i="44"/>
  <c r="O287" i="44" s="1"/>
  <c r="U287" i="44" s="1"/>
  <c r="Y287" i="44" s="1"/>
  <c r="BW287" i="44"/>
  <c r="BZ287" i="44" s="1"/>
  <c r="CF287" i="44" s="1"/>
  <c r="CJ287" i="44" s="1"/>
  <c r="AI287" i="44"/>
  <c r="AL287" i="44" s="1"/>
  <c r="AR287" i="44" s="1"/>
  <c r="AV287" i="44" s="1"/>
  <c r="AH287" i="44"/>
  <c r="AK287" i="44" s="1"/>
  <c r="AQ287" i="44" s="1"/>
  <c r="AU287" i="44" s="1"/>
  <c r="AG287" i="44"/>
  <c r="AJ287" i="44" s="1"/>
  <c r="AP287" i="44" s="1"/>
  <c r="AT287" i="44" s="1"/>
  <c r="BC287" i="44"/>
  <c r="M270" i="44"/>
  <c r="BY270" i="44"/>
  <c r="CB270" i="44" s="1"/>
  <c r="CH270" i="44" s="1"/>
  <c r="CL270" i="44" s="1"/>
  <c r="BD272" i="44"/>
  <c r="BG272" i="44" s="1"/>
  <c r="BM272" i="44" s="1"/>
  <c r="BQ272" i="44" s="1"/>
  <c r="AH273" i="44"/>
  <c r="AK273" i="44" s="1"/>
  <c r="AQ273" i="44" s="1"/>
  <c r="AU273" i="44" s="1"/>
  <c r="BV275" i="44"/>
  <c r="M278" i="44"/>
  <c r="BC278" i="44"/>
  <c r="BB286" i="44"/>
  <c r="N270" i="44"/>
  <c r="Q270" i="44" s="1"/>
  <c r="W270" i="44" s="1"/>
  <c r="AA270" i="44" s="1"/>
  <c r="AI273" i="44"/>
  <c r="AL273" i="44" s="1"/>
  <c r="AR273" i="44" s="1"/>
  <c r="AV273" i="44" s="1"/>
  <c r="AF276" i="44"/>
  <c r="AF278" i="44"/>
  <c r="L279" i="44"/>
  <c r="O279" i="44" s="1"/>
  <c r="U279" i="44" s="1"/>
  <c r="Y279" i="44" s="1"/>
  <c r="BA285" i="44"/>
  <c r="L277" i="44"/>
  <c r="O277" i="44" s="1"/>
  <c r="U277" i="44" s="1"/>
  <c r="Y277" i="44" s="1"/>
  <c r="BX277" i="44"/>
  <c r="CA277" i="44" s="1"/>
  <c r="CG277" i="44" s="1"/>
  <c r="CK277" i="44" s="1"/>
  <c r="L281" i="44"/>
  <c r="O281" i="44" s="1"/>
  <c r="U281" i="44" s="1"/>
  <c r="Y281" i="44" s="1"/>
  <c r="BX281" i="44"/>
  <c r="CA281" i="44" s="1"/>
  <c r="CG281" i="44" s="1"/>
  <c r="CK281" i="44" s="1"/>
  <c r="G283" i="44"/>
  <c r="BC283" i="44"/>
  <c r="AG284" i="44"/>
  <c r="AJ284" i="44" s="1"/>
  <c r="AP284" i="44" s="1"/>
  <c r="AT284" i="44" s="1"/>
  <c r="AI285" i="44"/>
  <c r="AL285" i="44" s="1"/>
  <c r="AR285" i="44" s="1"/>
  <c r="AV285" i="44" s="1"/>
  <c r="BW285" i="44"/>
  <c r="BZ285" i="44" s="1"/>
  <c r="CF285" i="44" s="1"/>
  <c r="CJ285" i="44" s="1"/>
  <c r="AI289" i="44"/>
  <c r="AL289" i="44" s="1"/>
  <c r="AR289" i="44" s="1"/>
  <c r="AV289" i="44" s="1"/>
  <c r="BW289" i="44"/>
  <c r="BZ289" i="44" s="1"/>
  <c r="CF289" i="44" s="1"/>
  <c r="CJ289" i="44" s="1"/>
  <c r="BV290" i="44"/>
  <c r="AI291" i="44"/>
  <c r="AL291" i="44" s="1"/>
  <c r="AR291" i="44" s="1"/>
  <c r="AV291" i="44" s="1"/>
  <c r="AF292" i="44"/>
  <c r="BW294" i="44"/>
  <c r="BZ294" i="44" s="1"/>
  <c r="CF294" i="44" s="1"/>
  <c r="CJ294" i="44" s="1"/>
  <c r="AF295" i="44"/>
  <c r="BA300" i="44"/>
  <c r="BC300" i="44"/>
  <c r="N277" i="44"/>
  <c r="Q277" i="44" s="1"/>
  <c r="W277" i="44" s="1"/>
  <c r="AA277" i="44" s="1"/>
  <c r="BB277" i="44"/>
  <c r="N281" i="44"/>
  <c r="Q281" i="44" s="1"/>
  <c r="W281" i="44" s="1"/>
  <c r="AA281" i="44" s="1"/>
  <c r="BB281" i="44"/>
  <c r="AG283" i="44"/>
  <c r="AJ283" i="44" s="1"/>
  <c r="AP283" i="44" s="1"/>
  <c r="AT283" i="44" s="1"/>
  <c r="K284" i="44"/>
  <c r="AI284" i="44"/>
  <c r="AL284" i="44" s="1"/>
  <c r="AR284" i="44" s="1"/>
  <c r="AV284" i="44" s="1"/>
  <c r="BW284" i="44"/>
  <c r="BZ284" i="44" s="1"/>
  <c r="CF284" i="44" s="1"/>
  <c r="CJ284" i="44" s="1"/>
  <c r="M285" i="44"/>
  <c r="BY285" i="44"/>
  <c r="CB285" i="44" s="1"/>
  <c r="CH285" i="44" s="1"/>
  <c r="CL285" i="44" s="1"/>
  <c r="M289" i="44"/>
  <c r="BY289" i="44"/>
  <c r="CB289" i="44" s="1"/>
  <c r="CH289" i="44" s="1"/>
  <c r="CL289" i="44" s="1"/>
  <c r="BV293" i="44"/>
  <c r="BV296" i="44"/>
  <c r="BD298" i="44"/>
  <c r="BG298" i="44" s="1"/>
  <c r="BM298" i="44" s="1"/>
  <c r="BQ298" i="44" s="1"/>
  <c r="BC298" i="44"/>
  <c r="BB298" i="44"/>
  <c r="N298" i="44"/>
  <c r="Q298" i="44" s="1"/>
  <c r="W298" i="44" s="1"/>
  <c r="AA298" i="44" s="1"/>
  <c r="BY298" i="44"/>
  <c r="CB298" i="44" s="1"/>
  <c r="CH298" i="44" s="1"/>
  <c r="CL298" i="44" s="1"/>
  <c r="M298" i="44"/>
  <c r="BX298" i="44"/>
  <c r="CA298" i="44" s="1"/>
  <c r="CG298" i="44" s="1"/>
  <c r="CK298" i="44" s="1"/>
  <c r="L298" i="44"/>
  <c r="O298" i="44" s="1"/>
  <c r="U298" i="44" s="1"/>
  <c r="Y298" i="44" s="1"/>
  <c r="BW298" i="44"/>
  <c r="BZ298" i="44" s="1"/>
  <c r="CF298" i="44" s="1"/>
  <c r="CJ298" i="44" s="1"/>
  <c r="AI298" i="44"/>
  <c r="AL298" i="44" s="1"/>
  <c r="AR298" i="44" s="1"/>
  <c r="AV298" i="44" s="1"/>
  <c r="AG298" i="44"/>
  <c r="AJ298" i="44" s="1"/>
  <c r="AP298" i="44" s="1"/>
  <c r="AT298" i="44" s="1"/>
  <c r="BC277" i="44"/>
  <c r="BC281" i="44"/>
  <c r="AH283" i="44"/>
  <c r="AK283" i="44" s="1"/>
  <c r="AQ283" i="44" s="1"/>
  <c r="AU283" i="44" s="1"/>
  <c r="N285" i="44"/>
  <c r="Q285" i="44" s="1"/>
  <c r="W285" i="44" s="1"/>
  <c r="AA285" i="44" s="1"/>
  <c r="BB285" i="44"/>
  <c r="N289" i="44"/>
  <c r="Q289" i="44" s="1"/>
  <c r="W289" i="44" s="1"/>
  <c r="AA289" i="44" s="1"/>
  <c r="BB289" i="44"/>
  <c r="BX292" i="44"/>
  <c r="CA292" i="44" s="1"/>
  <c r="CG292" i="44" s="1"/>
  <c r="CK292" i="44" s="1"/>
  <c r="L292" i="44"/>
  <c r="O292" i="44" s="1"/>
  <c r="U292" i="44" s="1"/>
  <c r="Y292" i="44" s="1"/>
  <c r="BW292" i="44"/>
  <c r="BZ292" i="44" s="1"/>
  <c r="CF292" i="44" s="1"/>
  <c r="CJ292" i="44" s="1"/>
  <c r="AI292" i="44"/>
  <c r="AL292" i="44" s="1"/>
  <c r="AR292" i="44" s="1"/>
  <c r="AV292" i="44" s="1"/>
  <c r="AG292" i="44"/>
  <c r="AJ292" i="44" s="1"/>
  <c r="AP292" i="44" s="1"/>
  <c r="AT292" i="44" s="1"/>
  <c r="BD292" i="44"/>
  <c r="BG292" i="44" s="1"/>
  <c r="BM292" i="44" s="1"/>
  <c r="BQ292" i="44" s="1"/>
  <c r="BB292" i="44"/>
  <c r="N292" i="44"/>
  <c r="Q292" i="44" s="1"/>
  <c r="W292" i="44" s="1"/>
  <c r="AA292" i="44" s="1"/>
  <c r="AH292" i="44"/>
  <c r="AK292" i="44" s="1"/>
  <c r="AQ292" i="44" s="1"/>
  <c r="AU292" i="44" s="1"/>
  <c r="BY292" i="44"/>
  <c r="CB292" i="44" s="1"/>
  <c r="CH292" i="44" s="1"/>
  <c r="CL292" i="44" s="1"/>
  <c r="AF294" i="44"/>
  <c r="BW296" i="44"/>
  <c r="BZ296" i="44" s="1"/>
  <c r="CF296" i="44" s="1"/>
  <c r="CJ296" i="44" s="1"/>
  <c r="AI296" i="44"/>
  <c r="AL296" i="44" s="1"/>
  <c r="AR296" i="44" s="1"/>
  <c r="AV296" i="44" s="1"/>
  <c r="AH296" i="44"/>
  <c r="AK296" i="44" s="1"/>
  <c r="AQ296" i="44" s="1"/>
  <c r="AU296" i="44" s="1"/>
  <c r="BD296" i="44"/>
  <c r="BG296" i="44" s="1"/>
  <c r="BM296" i="44" s="1"/>
  <c r="BQ296" i="44" s="1"/>
  <c r="BC296" i="44"/>
  <c r="BY296" i="44"/>
  <c r="CB296" i="44" s="1"/>
  <c r="CH296" i="44" s="1"/>
  <c r="CL296" i="44" s="1"/>
  <c r="M296" i="44"/>
  <c r="BC285" i="44"/>
  <c r="BC289" i="44"/>
  <c r="BB293" i="44"/>
  <c r="N293" i="44"/>
  <c r="Q293" i="44" s="1"/>
  <c r="W293" i="44" s="1"/>
  <c r="AA293" i="44" s="1"/>
  <c r="BY293" i="44"/>
  <c r="CB293" i="44" s="1"/>
  <c r="CH293" i="44" s="1"/>
  <c r="CL293" i="44" s="1"/>
  <c r="M293" i="44"/>
  <c r="BW293" i="44"/>
  <c r="BZ293" i="44" s="1"/>
  <c r="CF293" i="44" s="1"/>
  <c r="CJ293" i="44" s="1"/>
  <c r="AI293" i="44"/>
  <c r="AL293" i="44" s="1"/>
  <c r="AR293" i="44" s="1"/>
  <c r="AV293" i="44" s="1"/>
  <c r="AH293" i="44"/>
  <c r="AK293" i="44" s="1"/>
  <c r="AQ293" i="44" s="1"/>
  <c r="AU293" i="44" s="1"/>
  <c r="BD293" i="44"/>
  <c r="BG293" i="44" s="1"/>
  <c r="BM293" i="44" s="1"/>
  <c r="BQ293" i="44" s="1"/>
  <c r="AG277" i="44"/>
  <c r="AJ277" i="44" s="1"/>
  <c r="AP277" i="44" s="1"/>
  <c r="AT277" i="44" s="1"/>
  <c r="AG281" i="44"/>
  <c r="AJ281" i="44" s="1"/>
  <c r="AP281" i="44" s="1"/>
  <c r="AT281" i="44" s="1"/>
  <c r="AW281" i="44" s="1"/>
  <c r="L283" i="44"/>
  <c r="O283" i="44" s="1"/>
  <c r="U283" i="44" s="1"/>
  <c r="Y283" i="44" s="1"/>
  <c r="BX283" i="44"/>
  <c r="CA283" i="44" s="1"/>
  <c r="CG283" i="44" s="1"/>
  <c r="CK283" i="44" s="1"/>
  <c r="N284" i="44"/>
  <c r="Q284" i="44" s="1"/>
  <c r="W284" i="44" s="1"/>
  <c r="AA284" i="44" s="1"/>
  <c r="BB284" i="44"/>
  <c r="BD285" i="44"/>
  <c r="BG285" i="44" s="1"/>
  <c r="BM285" i="44" s="1"/>
  <c r="BQ285" i="44" s="1"/>
  <c r="BD289" i="44"/>
  <c r="BG289" i="44" s="1"/>
  <c r="BM289" i="44" s="1"/>
  <c r="BQ289" i="44" s="1"/>
  <c r="AG293" i="44"/>
  <c r="AJ293" i="44" s="1"/>
  <c r="AP293" i="44" s="1"/>
  <c r="AT293" i="44" s="1"/>
  <c r="BX293" i="44"/>
  <c r="CA293" i="44" s="1"/>
  <c r="CG293" i="44" s="1"/>
  <c r="CK293" i="44" s="1"/>
  <c r="BD294" i="44"/>
  <c r="BG294" i="44" s="1"/>
  <c r="BM294" i="44" s="1"/>
  <c r="BQ294" i="44" s="1"/>
  <c r="BC294" i="44"/>
  <c r="BY294" i="44"/>
  <c r="CB294" i="44" s="1"/>
  <c r="CH294" i="44" s="1"/>
  <c r="CL294" i="44" s="1"/>
  <c r="M294" i="44"/>
  <c r="BX294" i="44"/>
  <c r="CA294" i="44" s="1"/>
  <c r="CG294" i="44" s="1"/>
  <c r="CK294" i="44" s="1"/>
  <c r="L294" i="44"/>
  <c r="O294" i="44" s="1"/>
  <c r="U294" i="44" s="1"/>
  <c r="Y294" i="44" s="1"/>
  <c r="AH294" i="44"/>
  <c r="AK294" i="44" s="1"/>
  <c r="AQ294" i="44" s="1"/>
  <c r="AU294" i="44" s="1"/>
  <c r="BX296" i="44"/>
  <c r="CA296" i="44" s="1"/>
  <c r="CG296" i="44" s="1"/>
  <c r="CK296" i="44" s="1"/>
  <c r="M283" i="44"/>
  <c r="BY283" i="44"/>
  <c r="CB283" i="44" s="1"/>
  <c r="CH283" i="44" s="1"/>
  <c r="CL283" i="44" s="1"/>
  <c r="AG285" i="44"/>
  <c r="AJ285" i="44" s="1"/>
  <c r="AP285" i="44" s="1"/>
  <c r="AT285" i="44" s="1"/>
  <c r="AG289" i="44"/>
  <c r="AJ289" i="44" s="1"/>
  <c r="AP289" i="44" s="1"/>
  <c r="AT289" i="44" s="1"/>
  <c r="BA293" i="44"/>
  <c r="AG294" i="44"/>
  <c r="AJ294" i="44" s="1"/>
  <c r="AP294" i="44" s="1"/>
  <c r="AT294" i="44" s="1"/>
  <c r="BV294" i="44"/>
  <c r="BA296" i="44"/>
  <c r="BY297" i="44"/>
  <c r="CB297" i="44" s="1"/>
  <c r="CH297" i="44" s="1"/>
  <c r="CL297" i="44" s="1"/>
  <c r="M297" i="44"/>
  <c r="BX297" i="44"/>
  <c r="CA297" i="44" s="1"/>
  <c r="CG297" i="44" s="1"/>
  <c r="CK297" i="44" s="1"/>
  <c r="L297" i="44"/>
  <c r="O297" i="44" s="1"/>
  <c r="U297" i="44" s="1"/>
  <c r="Y297" i="44" s="1"/>
  <c r="BW297" i="44"/>
  <c r="BZ297" i="44" s="1"/>
  <c r="CF297" i="44" s="1"/>
  <c r="CJ297" i="44" s="1"/>
  <c r="AI297" i="44"/>
  <c r="AL297" i="44" s="1"/>
  <c r="AR297" i="44" s="1"/>
  <c r="AV297" i="44" s="1"/>
  <c r="AH297" i="44"/>
  <c r="AK297" i="44" s="1"/>
  <c r="AQ297" i="44" s="1"/>
  <c r="AU297" i="44" s="1"/>
  <c r="AG297" i="44"/>
  <c r="AJ297" i="44" s="1"/>
  <c r="AP297" i="44" s="1"/>
  <c r="AT297" i="44" s="1"/>
  <c r="BC297" i="44"/>
  <c r="N283" i="44"/>
  <c r="Q283" i="44" s="1"/>
  <c r="W283" i="44" s="1"/>
  <c r="AA283" i="44" s="1"/>
  <c r="AH291" i="44"/>
  <c r="AK291" i="44" s="1"/>
  <c r="AQ291" i="44" s="1"/>
  <c r="AU291" i="44" s="1"/>
  <c r="AG291" i="44"/>
  <c r="AJ291" i="44" s="1"/>
  <c r="AP291" i="44" s="1"/>
  <c r="AT291" i="44" s="1"/>
  <c r="BC291" i="44"/>
  <c r="BB291" i="44"/>
  <c r="N291" i="44"/>
  <c r="Q291" i="44" s="1"/>
  <c r="W291" i="44" s="1"/>
  <c r="AA291" i="44" s="1"/>
  <c r="BX291" i="44"/>
  <c r="CA291" i="44" s="1"/>
  <c r="CG291" i="44" s="1"/>
  <c r="CK291" i="44" s="1"/>
  <c r="L291" i="44"/>
  <c r="O291" i="44" s="1"/>
  <c r="U291" i="44" s="1"/>
  <c r="Y291" i="44" s="1"/>
  <c r="AI295" i="44"/>
  <c r="AL295" i="44" s="1"/>
  <c r="AR295" i="44" s="1"/>
  <c r="AV295" i="44" s="1"/>
  <c r="BW295" i="44"/>
  <c r="BZ295" i="44" s="1"/>
  <c r="CF295" i="44" s="1"/>
  <c r="CJ295" i="44" s="1"/>
  <c r="BC299" i="44"/>
  <c r="BY299" i="44"/>
  <c r="CB299" i="44" s="1"/>
  <c r="CH299" i="44" s="1"/>
  <c r="CL299" i="44" s="1"/>
  <c r="BV302" i="44"/>
  <c r="K303" i="44"/>
  <c r="AG304" i="44"/>
  <c r="AJ304" i="44" s="1"/>
  <c r="AP304" i="44" s="1"/>
  <c r="AT304" i="44" s="1"/>
  <c r="BX304" i="44"/>
  <c r="CA304" i="44" s="1"/>
  <c r="CG304" i="44" s="1"/>
  <c r="CK304" i="44" s="1"/>
  <c r="BD305" i="44"/>
  <c r="BG305" i="44" s="1"/>
  <c r="BM305" i="44" s="1"/>
  <c r="BQ305" i="44" s="1"/>
  <c r="BC305" i="44"/>
  <c r="BY305" i="44"/>
  <c r="CB305" i="44" s="1"/>
  <c r="CH305" i="44" s="1"/>
  <c r="CL305" i="44" s="1"/>
  <c r="M305" i="44"/>
  <c r="BX305" i="44"/>
  <c r="CA305" i="44" s="1"/>
  <c r="CG305" i="44" s="1"/>
  <c r="CK305" i="44" s="1"/>
  <c r="L305" i="44"/>
  <c r="O305" i="44" s="1"/>
  <c r="U305" i="44" s="1"/>
  <c r="Y305" i="44" s="1"/>
  <c r="AH305" i="44"/>
  <c r="AK305" i="44" s="1"/>
  <c r="AQ305" i="44" s="1"/>
  <c r="AU305" i="44" s="1"/>
  <c r="BV305" i="44"/>
  <c r="N307" i="44"/>
  <c r="Q307" i="44" s="1"/>
  <c r="W307" i="44" s="1"/>
  <c r="AA307" i="44" s="1"/>
  <c r="M295" i="44"/>
  <c r="BY295" i="44"/>
  <c r="CB295" i="44" s="1"/>
  <c r="CH295" i="44" s="1"/>
  <c r="CL295" i="44" s="1"/>
  <c r="M299" i="44"/>
  <c r="AF299" i="44"/>
  <c r="BB300" i="44"/>
  <c r="N300" i="44"/>
  <c r="Q300" i="44" s="1"/>
  <c r="W300" i="44" s="1"/>
  <c r="AA300" i="44" s="1"/>
  <c r="BY300" i="44"/>
  <c r="CB300" i="44" s="1"/>
  <c r="CH300" i="44" s="1"/>
  <c r="CL300" i="44" s="1"/>
  <c r="M300" i="44"/>
  <c r="AH300" i="44"/>
  <c r="AK300" i="44" s="1"/>
  <c r="AQ300" i="44" s="1"/>
  <c r="AU300" i="44" s="1"/>
  <c r="BD300" i="44"/>
  <c r="BG300" i="44" s="1"/>
  <c r="BM300" i="44" s="1"/>
  <c r="BQ300" i="44" s="1"/>
  <c r="AF300" i="44"/>
  <c r="BX300" i="44"/>
  <c r="CA300" i="44" s="1"/>
  <c r="CG300" i="44" s="1"/>
  <c r="CK300" i="44" s="1"/>
  <c r="AI302" i="44"/>
  <c r="AL302" i="44" s="1"/>
  <c r="AR302" i="44" s="1"/>
  <c r="AV302" i="44" s="1"/>
  <c r="BA304" i="44"/>
  <c r="N295" i="44"/>
  <c r="Q295" i="44" s="1"/>
  <c r="W295" i="44" s="1"/>
  <c r="AA295" i="44" s="1"/>
  <c r="BB295" i="44"/>
  <c r="BD301" i="44"/>
  <c r="BG301" i="44" s="1"/>
  <c r="BM301" i="44" s="1"/>
  <c r="BQ301" i="44" s="1"/>
  <c r="BC301" i="44"/>
  <c r="BX301" i="44"/>
  <c r="CA301" i="44" s="1"/>
  <c r="CG301" i="44" s="1"/>
  <c r="CK301" i="44" s="1"/>
  <c r="L301" i="44"/>
  <c r="O301" i="44" s="1"/>
  <c r="U301" i="44" s="1"/>
  <c r="Y301" i="44" s="1"/>
  <c r="AH301" i="44"/>
  <c r="AK301" i="44" s="1"/>
  <c r="AQ301" i="44" s="1"/>
  <c r="AU301" i="44" s="1"/>
  <c r="AF301" i="44"/>
  <c r="BW301" i="44"/>
  <c r="BZ301" i="44" s="1"/>
  <c r="CF301" i="44" s="1"/>
  <c r="CJ301" i="44" s="1"/>
  <c r="BW302" i="44"/>
  <c r="BZ302" i="44" s="1"/>
  <c r="CF302" i="44" s="1"/>
  <c r="CJ302" i="44" s="1"/>
  <c r="L304" i="44"/>
  <c r="O304" i="44" s="1"/>
  <c r="U304" i="44" s="1"/>
  <c r="Y304" i="44" s="1"/>
  <c r="BX299" i="44"/>
  <c r="CA299" i="44" s="1"/>
  <c r="CG299" i="44" s="1"/>
  <c r="CK299" i="44" s="1"/>
  <c r="BW299" i="44"/>
  <c r="BZ299" i="44" s="1"/>
  <c r="CF299" i="44" s="1"/>
  <c r="CJ299" i="44" s="1"/>
  <c r="BD299" i="44"/>
  <c r="BG299" i="44" s="1"/>
  <c r="BM299" i="44" s="1"/>
  <c r="BQ299" i="44" s="1"/>
  <c r="M302" i="44"/>
  <c r="BX307" i="44"/>
  <c r="CA307" i="44" s="1"/>
  <c r="CG307" i="44" s="1"/>
  <c r="CK307" i="44" s="1"/>
  <c r="L307" i="44"/>
  <c r="O307" i="44" s="1"/>
  <c r="U307" i="44" s="1"/>
  <c r="Y307" i="44" s="1"/>
  <c r="BW307" i="44"/>
  <c r="BZ307" i="44" s="1"/>
  <c r="CF307" i="44" s="1"/>
  <c r="CJ307" i="44" s="1"/>
  <c r="AI307" i="44"/>
  <c r="AL307" i="44" s="1"/>
  <c r="AR307" i="44" s="1"/>
  <c r="AV307" i="44" s="1"/>
  <c r="AH307" i="44"/>
  <c r="AK307" i="44" s="1"/>
  <c r="AQ307" i="44" s="1"/>
  <c r="AU307" i="44" s="1"/>
  <c r="AG307" i="44"/>
  <c r="AJ307" i="44" s="1"/>
  <c r="AP307" i="44" s="1"/>
  <c r="AT307" i="44" s="1"/>
  <c r="BD307" i="44"/>
  <c r="BG307" i="44" s="1"/>
  <c r="BM307" i="44" s="1"/>
  <c r="BQ307" i="44" s="1"/>
  <c r="BC307" i="44"/>
  <c r="G307" i="44"/>
  <c r="BY307" i="44"/>
  <c r="CB307" i="44" s="1"/>
  <c r="CH307" i="44" s="1"/>
  <c r="CL307" i="44" s="1"/>
  <c r="M307" i="44"/>
  <c r="BB315" i="44"/>
  <c r="N315" i="44"/>
  <c r="Q315" i="44" s="1"/>
  <c r="W315" i="44" s="1"/>
  <c r="AA315" i="44" s="1"/>
  <c r="BY315" i="44"/>
  <c r="CB315" i="44" s="1"/>
  <c r="CH315" i="44" s="1"/>
  <c r="CL315" i="44" s="1"/>
  <c r="M315" i="44"/>
  <c r="BX315" i="44"/>
  <c r="CA315" i="44" s="1"/>
  <c r="CG315" i="44" s="1"/>
  <c r="CK315" i="44" s="1"/>
  <c r="L315" i="44"/>
  <c r="O315" i="44" s="1"/>
  <c r="U315" i="44" s="1"/>
  <c r="Y315" i="44" s="1"/>
  <c r="BW315" i="44"/>
  <c r="BZ315" i="44" s="1"/>
  <c r="CF315" i="44" s="1"/>
  <c r="CJ315" i="44" s="1"/>
  <c r="AI315" i="44"/>
  <c r="AL315" i="44" s="1"/>
  <c r="AR315" i="44" s="1"/>
  <c r="AV315" i="44" s="1"/>
  <c r="AH315" i="44"/>
  <c r="AK315" i="44" s="1"/>
  <c r="AQ315" i="44" s="1"/>
  <c r="AU315" i="44" s="1"/>
  <c r="BD315" i="44"/>
  <c r="BG315" i="44" s="1"/>
  <c r="BM315" i="44" s="1"/>
  <c r="BQ315" i="44" s="1"/>
  <c r="BC315" i="44"/>
  <c r="AG315" i="44"/>
  <c r="AJ315" i="44" s="1"/>
  <c r="AP315" i="44" s="1"/>
  <c r="AT315" i="44" s="1"/>
  <c r="BD295" i="44"/>
  <c r="BG295" i="44" s="1"/>
  <c r="BM295" i="44" s="1"/>
  <c r="BQ295" i="44" s="1"/>
  <c r="AG299" i="44"/>
  <c r="AJ299" i="44" s="1"/>
  <c r="AP299" i="44" s="1"/>
  <c r="AT299" i="44" s="1"/>
  <c r="AG300" i="44"/>
  <c r="AJ300" i="44" s="1"/>
  <c r="AP300" i="44" s="1"/>
  <c r="AT300" i="44" s="1"/>
  <c r="BB301" i="44"/>
  <c r="AF304" i="44"/>
  <c r="BV304" i="44"/>
  <c r="N305" i="44"/>
  <c r="Q305" i="44" s="1"/>
  <c r="W305" i="44" s="1"/>
  <c r="AA305" i="44" s="1"/>
  <c r="AH299" i="44"/>
  <c r="AK299" i="44" s="1"/>
  <c r="AQ299" i="44" s="1"/>
  <c r="AU299" i="44" s="1"/>
  <c r="AI300" i="44"/>
  <c r="AL300" i="44" s="1"/>
  <c r="AR300" i="44" s="1"/>
  <c r="AV300" i="44" s="1"/>
  <c r="BV300" i="44"/>
  <c r="AG301" i="44"/>
  <c r="AJ301" i="44" s="1"/>
  <c r="AP301" i="44" s="1"/>
  <c r="AT301" i="44" s="1"/>
  <c r="BX303" i="44"/>
  <c r="CA303" i="44" s="1"/>
  <c r="CG303" i="44" s="1"/>
  <c r="CK303" i="44" s="1"/>
  <c r="L303" i="44"/>
  <c r="O303" i="44" s="1"/>
  <c r="U303" i="44" s="1"/>
  <c r="Y303" i="44" s="1"/>
  <c r="BW303" i="44"/>
  <c r="BZ303" i="44" s="1"/>
  <c r="CF303" i="44" s="1"/>
  <c r="CJ303" i="44" s="1"/>
  <c r="AI303" i="44"/>
  <c r="AL303" i="44" s="1"/>
  <c r="AR303" i="44" s="1"/>
  <c r="AV303" i="44" s="1"/>
  <c r="AG303" i="44"/>
  <c r="AJ303" i="44" s="1"/>
  <c r="AP303" i="44" s="1"/>
  <c r="AT303" i="44" s="1"/>
  <c r="BD303" i="44"/>
  <c r="BG303" i="44" s="1"/>
  <c r="BM303" i="44" s="1"/>
  <c r="BQ303" i="44" s="1"/>
  <c r="BB303" i="44"/>
  <c r="N303" i="44"/>
  <c r="Q303" i="44" s="1"/>
  <c r="W303" i="44" s="1"/>
  <c r="AA303" i="44" s="1"/>
  <c r="AH303" i="44"/>
  <c r="AK303" i="44" s="1"/>
  <c r="AQ303" i="44" s="1"/>
  <c r="AU303" i="44" s="1"/>
  <c r="BY303" i="44"/>
  <c r="CB303" i="44" s="1"/>
  <c r="CH303" i="44" s="1"/>
  <c r="CL303" i="44" s="1"/>
  <c r="AF305" i="44"/>
  <c r="BB305" i="44"/>
  <c r="BB299" i="44"/>
  <c r="AH302" i="44"/>
  <c r="AK302" i="44" s="1"/>
  <c r="AQ302" i="44" s="1"/>
  <c r="AU302" i="44" s="1"/>
  <c r="AG302" i="44"/>
  <c r="AJ302" i="44" s="1"/>
  <c r="AP302" i="44" s="1"/>
  <c r="AT302" i="44" s="1"/>
  <c r="BC302" i="44"/>
  <c r="BB302" i="44"/>
  <c r="N302" i="44"/>
  <c r="Q302" i="44" s="1"/>
  <c r="W302" i="44" s="1"/>
  <c r="AA302" i="44" s="1"/>
  <c r="BX302" i="44"/>
  <c r="CA302" i="44" s="1"/>
  <c r="CG302" i="44" s="1"/>
  <c r="CK302" i="44" s="1"/>
  <c r="L302" i="44"/>
  <c r="O302" i="44" s="1"/>
  <c r="U302" i="44" s="1"/>
  <c r="Y302" i="44" s="1"/>
  <c r="BD302" i="44"/>
  <c r="BG302" i="44" s="1"/>
  <c r="BM302" i="44" s="1"/>
  <c r="BQ302" i="44" s="1"/>
  <c r="BB304" i="44"/>
  <c r="N304" i="44"/>
  <c r="Q304" i="44" s="1"/>
  <c r="W304" i="44" s="1"/>
  <c r="AA304" i="44" s="1"/>
  <c r="BY304" i="44"/>
  <c r="CB304" i="44" s="1"/>
  <c r="CH304" i="44" s="1"/>
  <c r="CL304" i="44" s="1"/>
  <c r="M304" i="44"/>
  <c r="BW304" i="44"/>
  <c r="BZ304" i="44" s="1"/>
  <c r="CF304" i="44" s="1"/>
  <c r="CJ304" i="44" s="1"/>
  <c r="AI304" i="44"/>
  <c r="AL304" i="44" s="1"/>
  <c r="AR304" i="44" s="1"/>
  <c r="AV304" i="44" s="1"/>
  <c r="AH304" i="44"/>
  <c r="AK304" i="44" s="1"/>
  <c r="AQ304" i="44" s="1"/>
  <c r="AU304" i="44" s="1"/>
  <c r="BD304" i="44"/>
  <c r="BG304" i="44" s="1"/>
  <c r="BM304" i="44" s="1"/>
  <c r="BQ304" i="44" s="1"/>
  <c r="L306" i="44"/>
  <c r="O306" i="44" s="1"/>
  <c r="U306" i="44" s="1"/>
  <c r="Y306" i="44" s="1"/>
  <c r="BX306" i="44"/>
  <c r="CA306" i="44" s="1"/>
  <c r="CG306" i="44" s="1"/>
  <c r="CK306" i="44" s="1"/>
  <c r="BW309" i="44"/>
  <c r="BZ309" i="44" s="1"/>
  <c r="CF309" i="44" s="1"/>
  <c r="CJ309" i="44" s="1"/>
  <c r="M310" i="44"/>
  <c r="AI311" i="44"/>
  <c r="AL311" i="44" s="1"/>
  <c r="AR311" i="44" s="1"/>
  <c r="AV311" i="44" s="1"/>
  <c r="AG312" i="44"/>
  <c r="AJ312" i="44" s="1"/>
  <c r="AP312" i="44" s="1"/>
  <c r="AT312" i="44" s="1"/>
  <c r="BX314" i="44"/>
  <c r="CA314" i="44" s="1"/>
  <c r="CG314" i="44" s="1"/>
  <c r="CK314" i="44" s="1"/>
  <c r="L314" i="44"/>
  <c r="O314" i="44" s="1"/>
  <c r="U314" i="44" s="1"/>
  <c r="Y314" i="44" s="1"/>
  <c r="BW314" i="44"/>
  <c r="BZ314" i="44" s="1"/>
  <c r="CF314" i="44" s="1"/>
  <c r="CJ314" i="44" s="1"/>
  <c r="AI314" i="44"/>
  <c r="AL314" i="44" s="1"/>
  <c r="AR314" i="44" s="1"/>
  <c r="AV314" i="44" s="1"/>
  <c r="AG314" i="44"/>
  <c r="AJ314" i="44" s="1"/>
  <c r="AP314" i="44" s="1"/>
  <c r="AT314" i="44" s="1"/>
  <c r="BD314" i="44"/>
  <c r="BG314" i="44" s="1"/>
  <c r="BM314" i="44" s="1"/>
  <c r="BQ314" i="44" s="1"/>
  <c r="BB314" i="44"/>
  <c r="N314" i="44"/>
  <c r="Q314" i="44" s="1"/>
  <c r="W314" i="44" s="1"/>
  <c r="AA314" i="44" s="1"/>
  <c r="AH314" i="44"/>
  <c r="AK314" i="44" s="1"/>
  <c r="AQ314" i="44" s="1"/>
  <c r="AU314" i="44" s="1"/>
  <c r="BY314" i="44"/>
  <c r="CB314" i="44" s="1"/>
  <c r="CH314" i="44" s="1"/>
  <c r="CL314" i="44" s="1"/>
  <c r="N306" i="44"/>
  <c r="Q306" i="44" s="1"/>
  <c r="W306" i="44" s="1"/>
  <c r="AA306" i="44" s="1"/>
  <c r="BB306" i="44"/>
  <c r="AH309" i="44"/>
  <c r="AK309" i="44" s="1"/>
  <c r="AQ309" i="44" s="1"/>
  <c r="AU309" i="44" s="1"/>
  <c r="AG309" i="44"/>
  <c r="AJ309" i="44" s="1"/>
  <c r="AP309" i="44" s="1"/>
  <c r="AT309" i="44" s="1"/>
  <c r="BB309" i="44"/>
  <c r="N309" i="44"/>
  <c r="Q309" i="44" s="1"/>
  <c r="W309" i="44" s="1"/>
  <c r="AA309" i="44" s="1"/>
  <c r="BX309" i="44"/>
  <c r="CA309" i="44" s="1"/>
  <c r="CG309" i="44" s="1"/>
  <c r="CK309" i="44" s="1"/>
  <c r="L309" i="44"/>
  <c r="O309" i="44" s="1"/>
  <c r="U309" i="44" s="1"/>
  <c r="Y309" i="44" s="1"/>
  <c r="BC309" i="44"/>
  <c r="BA311" i="44"/>
  <c r="M312" i="44"/>
  <c r="BV313" i="44"/>
  <c r="BV315" i="44"/>
  <c r="BB316" i="44"/>
  <c r="BY316" i="44"/>
  <c r="CB316" i="44" s="1"/>
  <c r="CH316" i="44" s="1"/>
  <c r="CL316" i="44" s="1"/>
  <c r="AG316" i="44"/>
  <c r="AJ316" i="44" s="1"/>
  <c r="AP316" i="44" s="1"/>
  <c r="AT316" i="44" s="1"/>
  <c r="BX316" i="44"/>
  <c r="CA316" i="44" s="1"/>
  <c r="CG316" i="44" s="1"/>
  <c r="CK316" i="44" s="1"/>
  <c r="BW316" i="44"/>
  <c r="BZ316" i="44" s="1"/>
  <c r="CF316" i="44" s="1"/>
  <c r="CJ316" i="44" s="1"/>
  <c r="BD316" i="44"/>
  <c r="BG316" i="44" s="1"/>
  <c r="BM316" i="44" s="1"/>
  <c r="BQ316" i="44" s="1"/>
  <c r="BC316" i="44"/>
  <c r="N316" i="44"/>
  <c r="Q316" i="44" s="1"/>
  <c r="W316" i="44" s="1"/>
  <c r="AA316" i="44" s="1"/>
  <c r="M316" i="44"/>
  <c r="L316" i="44"/>
  <c r="O316" i="44" s="1"/>
  <c r="U316" i="44" s="1"/>
  <c r="Y316" i="44" s="1"/>
  <c r="AH316" i="44"/>
  <c r="AK316" i="44" s="1"/>
  <c r="AQ316" i="44" s="1"/>
  <c r="AU316" i="44" s="1"/>
  <c r="BC306" i="44"/>
  <c r="BB318" i="44"/>
  <c r="N318" i="44"/>
  <c r="Q318" i="44" s="1"/>
  <c r="W318" i="44" s="1"/>
  <c r="AA318" i="44" s="1"/>
  <c r="BY318" i="44"/>
  <c r="CB318" i="44" s="1"/>
  <c r="CH318" i="44" s="1"/>
  <c r="CL318" i="44" s="1"/>
  <c r="M318" i="44"/>
  <c r="BW318" i="44"/>
  <c r="BZ318" i="44" s="1"/>
  <c r="CF318" i="44" s="1"/>
  <c r="CJ318" i="44" s="1"/>
  <c r="AI318" i="44"/>
  <c r="AL318" i="44" s="1"/>
  <c r="AR318" i="44" s="1"/>
  <c r="AV318" i="44" s="1"/>
  <c r="AH318" i="44"/>
  <c r="AK318" i="44" s="1"/>
  <c r="AQ318" i="44" s="1"/>
  <c r="AU318" i="44" s="1"/>
  <c r="BD318" i="44"/>
  <c r="BG318" i="44" s="1"/>
  <c r="BM318" i="44" s="1"/>
  <c r="BQ318" i="44" s="1"/>
  <c r="BC318" i="44"/>
  <c r="L318" i="44"/>
  <c r="O318" i="44" s="1"/>
  <c r="U318" i="44" s="1"/>
  <c r="Y318" i="44" s="1"/>
  <c r="BX318" i="44"/>
  <c r="CA318" i="44" s="1"/>
  <c r="CG318" i="44" s="1"/>
  <c r="CK318" i="44" s="1"/>
  <c r="AG318" i="44"/>
  <c r="AJ318" i="44" s="1"/>
  <c r="AP318" i="44" s="1"/>
  <c r="AT318" i="44" s="1"/>
  <c r="BX310" i="44"/>
  <c r="CA310" i="44" s="1"/>
  <c r="CG310" i="44" s="1"/>
  <c r="CK310" i="44" s="1"/>
  <c r="L310" i="44"/>
  <c r="O310" i="44" s="1"/>
  <c r="U310" i="44" s="1"/>
  <c r="Y310" i="44" s="1"/>
  <c r="BW310" i="44"/>
  <c r="BZ310" i="44" s="1"/>
  <c r="CF310" i="44" s="1"/>
  <c r="CJ310" i="44" s="1"/>
  <c r="AI310" i="44"/>
  <c r="AL310" i="44" s="1"/>
  <c r="AR310" i="44" s="1"/>
  <c r="AV310" i="44" s="1"/>
  <c r="BD310" i="44"/>
  <c r="BG310" i="44" s="1"/>
  <c r="BM310" i="44" s="1"/>
  <c r="BQ310" i="44" s="1"/>
  <c r="BB310" i="44"/>
  <c r="N310" i="44"/>
  <c r="Q310" i="44" s="1"/>
  <c r="W310" i="44" s="1"/>
  <c r="AA310" i="44" s="1"/>
  <c r="BC310" i="44"/>
  <c r="BB311" i="44"/>
  <c r="N311" i="44"/>
  <c r="Q311" i="44" s="1"/>
  <c r="W311" i="44" s="1"/>
  <c r="AA311" i="44" s="1"/>
  <c r="BY311" i="44"/>
  <c r="CB311" i="44" s="1"/>
  <c r="CH311" i="44" s="1"/>
  <c r="CL311" i="44" s="1"/>
  <c r="M311" i="44"/>
  <c r="AH311" i="44"/>
  <c r="AK311" i="44" s="1"/>
  <c r="AQ311" i="44" s="1"/>
  <c r="AU311" i="44" s="1"/>
  <c r="BD311" i="44"/>
  <c r="BG311" i="44" s="1"/>
  <c r="BM311" i="44" s="1"/>
  <c r="BQ311" i="44" s="1"/>
  <c r="BX311" i="44"/>
  <c r="CA311" i="44" s="1"/>
  <c r="CG311" i="44" s="1"/>
  <c r="CK311" i="44" s="1"/>
  <c r="AG321" i="44"/>
  <c r="AJ321" i="44" s="1"/>
  <c r="AP321" i="44" s="1"/>
  <c r="AT321" i="44" s="1"/>
  <c r="BD321" i="44"/>
  <c r="BG321" i="44" s="1"/>
  <c r="BM321" i="44" s="1"/>
  <c r="BQ321" i="44" s="1"/>
  <c r="BY321" i="44"/>
  <c r="CB321" i="44" s="1"/>
  <c r="CH321" i="44" s="1"/>
  <c r="CL321" i="44" s="1"/>
  <c r="BW321" i="44"/>
  <c r="BZ321" i="44" s="1"/>
  <c r="CF321" i="44" s="1"/>
  <c r="CJ321" i="44" s="1"/>
  <c r="BC321" i="44"/>
  <c r="BB321" i="44"/>
  <c r="AH321" i="44"/>
  <c r="AK321" i="44" s="1"/>
  <c r="AQ321" i="44" s="1"/>
  <c r="AU321" i="44" s="1"/>
  <c r="M321" i="44"/>
  <c r="BX321" i="44"/>
  <c r="CA321" i="44" s="1"/>
  <c r="CG321" i="44" s="1"/>
  <c r="CK321" i="44" s="1"/>
  <c r="N321" i="44"/>
  <c r="Q321" i="44" s="1"/>
  <c r="W321" i="44" s="1"/>
  <c r="AA321" i="44" s="1"/>
  <c r="L321" i="44"/>
  <c r="O321" i="44" s="1"/>
  <c r="U321" i="44" s="1"/>
  <c r="Y321" i="44" s="1"/>
  <c r="AI321" i="44"/>
  <c r="AL321" i="44" s="1"/>
  <c r="AR321" i="44" s="1"/>
  <c r="AV321" i="44" s="1"/>
  <c r="AG306" i="44"/>
  <c r="AJ306" i="44" s="1"/>
  <c r="AP306" i="44" s="1"/>
  <c r="AT306" i="44" s="1"/>
  <c r="K310" i="44"/>
  <c r="BC311" i="44"/>
  <c r="BD312" i="44"/>
  <c r="BG312" i="44" s="1"/>
  <c r="BM312" i="44" s="1"/>
  <c r="BQ312" i="44" s="1"/>
  <c r="BC312" i="44"/>
  <c r="BY312" i="44"/>
  <c r="CB312" i="44" s="1"/>
  <c r="CH312" i="44" s="1"/>
  <c r="CL312" i="44" s="1"/>
  <c r="BX312" i="44"/>
  <c r="CA312" i="44" s="1"/>
  <c r="CG312" i="44" s="1"/>
  <c r="CK312" i="44" s="1"/>
  <c r="L312" i="44"/>
  <c r="O312" i="44" s="1"/>
  <c r="U312" i="44" s="1"/>
  <c r="Y312" i="44" s="1"/>
  <c r="AH312" i="44"/>
  <c r="AK312" i="44" s="1"/>
  <c r="AQ312" i="44" s="1"/>
  <c r="AU312" i="44" s="1"/>
  <c r="BB312" i="44"/>
  <c r="AF314" i="44"/>
  <c r="AF315" i="44"/>
  <c r="AG310" i="44"/>
  <c r="AJ310" i="44" s="1"/>
  <c r="AP310" i="44" s="1"/>
  <c r="AT310" i="44" s="1"/>
  <c r="AH310" i="44"/>
  <c r="AK310" i="44" s="1"/>
  <c r="AQ310" i="44" s="1"/>
  <c r="AU310" i="44" s="1"/>
  <c r="AG311" i="44"/>
  <c r="AJ311" i="44" s="1"/>
  <c r="AP311" i="44" s="1"/>
  <c r="AT311" i="44" s="1"/>
  <c r="BV312" i="44"/>
  <c r="L313" i="44"/>
  <c r="O313" i="44" s="1"/>
  <c r="U313" i="44" s="1"/>
  <c r="Y313" i="44" s="1"/>
  <c r="BX313" i="44"/>
  <c r="CA313" i="44" s="1"/>
  <c r="CG313" i="44" s="1"/>
  <c r="CK313" i="44" s="1"/>
  <c r="L320" i="44"/>
  <c r="O320" i="44" s="1"/>
  <c r="U320" i="44" s="1"/>
  <c r="Y320" i="44" s="1"/>
  <c r="BD322" i="44"/>
  <c r="BG322" i="44" s="1"/>
  <c r="BM322" i="44" s="1"/>
  <c r="BQ322" i="44" s="1"/>
  <c r="BD326" i="44"/>
  <c r="BG326" i="44" s="1"/>
  <c r="BM326" i="44" s="1"/>
  <c r="BQ326" i="44" s="1"/>
  <c r="N313" i="44"/>
  <c r="Q313" i="44" s="1"/>
  <c r="W313" i="44" s="1"/>
  <c r="AA313" i="44" s="1"/>
  <c r="BB313" i="44"/>
  <c r="BV316" i="44"/>
  <c r="AF317" i="44"/>
  <c r="BC319" i="44"/>
  <c r="G319" i="44"/>
  <c r="BB319" i="44"/>
  <c r="N319" i="44"/>
  <c r="Q319" i="44" s="1"/>
  <c r="W319" i="44" s="1"/>
  <c r="AA319" i="44" s="1"/>
  <c r="BX319" i="44"/>
  <c r="CA319" i="44" s="1"/>
  <c r="CG319" i="44" s="1"/>
  <c r="CK319" i="44" s="1"/>
  <c r="L319" i="44"/>
  <c r="O319" i="44" s="1"/>
  <c r="U319" i="44" s="1"/>
  <c r="Y319" i="44" s="1"/>
  <c r="BW319" i="44"/>
  <c r="BZ319" i="44" s="1"/>
  <c r="CF319" i="44" s="1"/>
  <c r="CJ319" i="44" s="1"/>
  <c r="AI319" i="44"/>
  <c r="AL319" i="44" s="1"/>
  <c r="AR319" i="44" s="1"/>
  <c r="AV319" i="44" s="1"/>
  <c r="AG319" i="44"/>
  <c r="AJ319" i="44" s="1"/>
  <c r="AP319" i="44" s="1"/>
  <c r="AT319" i="44" s="1"/>
  <c r="AH319" i="44"/>
  <c r="AK319" i="44" s="1"/>
  <c r="AQ319" i="44" s="1"/>
  <c r="AU319" i="44" s="1"/>
  <c r="BY319" i="44"/>
  <c r="CB319" i="44" s="1"/>
  <c r="CH319" i="44" s="1"/>
  <c r="CL319" i="44" s="1"/>
  <c r="AF320" i="44"/>
  <c r="AF322" i="44"/>
  <c r="BC313" i="44"/>
  <c r="BX317" i="44"/>
  <c r="CA317" i="44" s="1"/>
  <c r="CG317" i="44" s="1"/>
  <c r="CK317" i="44" s="1"/>
  <c r="L317" i="44"/>
  <c r="O317" i="44" s="1"/>
  <c r="U317" i="44" s="1"/>
  <c r="Y317" i="44" s="1"/>
  <c r="BW317" i="44"/>
  <c r="BZ317" i="44" s="1"/>
  <c r="CF317" i="44" s="1"/>
  <c r="CJ317" i="44" s="1"/>
  <c r="AI317" i="44"/>
  <c r="AL317" i="44" s="1"/>
  <c r="AR317" i="44" s="1"/>
  <c r="AV317" i="44" s="1"/>
  <c r="BD317" i="44"/>
  <c r="BG317" i="44" s="1"/>
  <c r="BM317" i="44" s="1"/>
  <c r="BQ317" i="44" s="1"/>
  <c r="BB317" i="44"/>
  <c r="N317" i="44"/>
  <c r="Q317" i="44" s="1"/>
  <c r="W317" i="44" s="1"/>
  <c r="AA317" i="44" s="1"/>
  <c r="BC317" i="44"/>
  <c r="BC320" i="44"/>
  <c r="BB320" i="44"/>
  <c r="AG320" i="44"/>
  <c r="AJ320" i="44" s="1"/>
  <c r="AP320" i="44" s="1"/>
  <c r="AT320" i="44" s="1"/>
  <c r="BY320" i="44"/>
  <c r="CB320" i="44" s="1"/>
  <c r="CH320" i="44" s="1"/>
  <c r="CL320" i="44" s="1"/>
  <c r="BW320" i="44"/>
  <c r="BZ320" i="44" s="1"/>
  <c r="CF320" i="44" s="1"/>
  <c r="CJ320" i="44" s="1"/>
  <c r="N320" i="44"/>
  <c r="Q320" i="44" s="1"/>
  <c r="W320" i="44" s="1"/>
  <c r="AA320" i="44" s="1"/>
  <c r="BD320" i="44"/>
  <c r="BG320" i="44" s="1"/>
  <c r="BM320" i="44" s="1"/>
  <c r="BQ320" i="44" s="1"/>
  <c r="M320" i="44"/>
  <c r="AI320" i="44"/>
  <c r="AL320" i="44" s="1"/>
  <c r="AR320" i="44" s="1"/>
  <c r="AV320" i="44" s="1"/>
  <c r="AH320" i="44"/>
  <c r="AK320" i="44" s="1"/>
  <c r="AQ320" i="44" s="1"/>
  <c r="AU320" i="44" s="1"/>
  <c r="BX325" i="44"/>
  <c r="CA325" i="44" s="1"/>
  <c r="CG325" i="44" s="1"/>
  <c r="CK325" i="44" s="1"/>
  <c r="L325" i="44"/>
  <c r="O325" i="44" s="1"/>
  <c r="U325" i="44" s="1"/>
  <c r="Y325" i="44" s="1"/>
  <c r="AG325" i="44"/>
  <c r="AJ325" i="44" s="1"/>
  <c r="AP325" i="44" s="1"/>
  <c r="AT325" i="44" s="1"/>
  <c r="BD325" i="44"/>
  <c r="BG325" i="44" s="1"/>
  <c r="BM325" i="44" s="1"/>
  <c r="BQ325" i="44" s="1"/>
  <c r="N325" i="44"/>
  <c r="Q325" i="44" s="1"/>
  <c r="W325" i="44" s="1"/>
  <c r="AA325" i="44" s="1"/>
  <c r="BY325" i="44"/>
  <c r="CB325" i="44" s="1"/>
  <c r="CH325" i="44" s="1"/>
  <c r="CL325" i="44" s="1"/>
  <c r="BC325" i="44"/>
  <c r="AI325" i="44"/>
  <c r="AL325" i="44" s="1"/>
  <c r="AR325" i="44" s="1"/>
  <c r="AV325" i="44" s="1"/>
  <c r="M325" i="44"/>
  <c r="BW325" i="44"/>
  <c r="BZ325" i="44" s="1"/>
  <c r="CF325" i="44" s="1"/>
  <c r="CJ325" i="44" s="1"/>
  <c r="BB325" i="44"/>
  <c r="AH325" i="44"/>
  <c r="AK325" i="44" s="1"/>
  <c r="AQ325" i="44" s="1"/>
  <c r="AU325" i="44" s="1"/>
  <c r="AG313" i="44"/>
  <c r="AJ313" i="44" s="1"/>
  <c r="AP313" i="44" s="1"/>
  <c r="AT313" i="44" s="1"/>
  <c r="AW313" i="44" s="1"/>
  <c r="K317" i="44"/>
  <c r="AG317" i="44"/>
  <c r="AJ317" i="44" s="1"/>
  <c r="AP317" i="44" s="1"/>
  <c r="AT317" i="44" s="1"/>
  <c r="K320" i="44"/>
  <c r="AH317" i="44"/>
  <c r="AK317" i="44" s="1"/>
  <c r="AQ317" i="44" s="1"/>
  <c r="AU317" i="44" s="1"/>
  <c r="M319" i="44"/>
  <c r="BD319" i="44"/>
  <c r="BG319" i="44" s="1"/>
  <c r="BM319" i="44" s="1"/>
  <c r="BQ319" i="44" s="1"/>
  <c r="BB322" i="44"/>
  <c r="BW322" i="44"/>
  <c r="BZ322" i="44" s="1"/>
  <c r="CF322" i="44" s="1"/>
  <c r="CJ322" i="44" s="1"/>
  <c r="AI322" i="44"/>
  <c r="AL322" i="44" s="1"/>
  <c r="AR322" i="44" s="1"/>
  <c r="AV322" i="44" s="1"/>
  <c r="AH322" i="44"/>
  <c r="AK322" i="44" s="1"/>
  <c r="AQ322" i="44" s="1"/>
  <c r="AU322" i="44" s="1"/>
  <c r="BX322" i="44"/>
  <c r="CA322" i="44" s="1"/>
  <c r="CG322" i="44" s="1"/>
  <c r="CK322" i="44" s="1"/>
  <c r="L322" i="44"/>
  <c r="O322" i="44" s="1"/>
  <c r="U322" i="44" s="1"/>
  <c r="Y322" i="44" s="1"/>
  <c r="BY322" i="44"/>
  <c r="CB322" i="44" s="1"/>
  <c r="CH322" i="44" s="1"/>
  <c r="CL322" i="44" s="1"/>
  <c r="BC322" i="44"/>
  <c r="N322" i="44"/>
  <c r="Q322" i="44" s="1"/>
  <c r="W322" i="44" s="1"/>
  <c r="AA322" i="44" s="1"/>
  <c r="AF318" i="44"/>
  <c r="BV318" i="44"/>
  <c r="AG323" i="44"/>
  <c r="AJ323" i="44" s="1"/>
  <c r="AP323" i="44" s="1"/>
  <c r="AT323" i="44" s="1"/>
  <c r="BB323" i="44"/>
  <c r="BW324" i="44"/>
  <c r="BZ324" i="44" s="1"/>
  <c r="CF324" i="44" s="1"/>
  <c r="CJ324" i="44" s="1"/>
  <c r="K326" i="44"/>
  <c r="BA327" i="44"/>
  <c r="AF329" i="44"/>
  <c r="M324" i="44"/>
  <c r="AI324" i="44"/>
  <c r="AL324" i="44" s="1"/>
  <c r="AR324" i="44" s="1"/>
  <c r="AV324" i="44" s="1"/>
  <c r="BX326" i="44"/>
  <c r="CA326" i="44" s="1"/>
  <c r="CG326" i="44" s="1"/>
  <c r="CK326" i="44" s="1"/>
  <c r="BW327" i="44"/>
  <c r="BZ327" i="44" s="1"/>
  <c r="CF327" i="44" s="1"/>
  <c r="CJ327" i="44" s="1"/>
  <c r="K322" i="44"/>
  <c r="L326" i="44"/>
  <c r="O326" i="44" s="1"/>
  <c r="U326" i="44" s="1"/>
  <c r="Y326" i="44" s="1"/>
  <c r="BC326" i="44"/>
  <c r="BY326" i="44"/>
  <c r="CB326" i="44" s="1"/>
  <c r="CH326" i="44" s="1"/>
  <c r="CL326" i="44" s="1"/>
  <c r="AG327" i="44"/>
  <c r="AJ327" i="44" s="1"/>
  <c r="AP327" i="44" s="1"/>
  <c r="AT327" i="44" s="1"/>
  <c r="BB327" i="44"/>
  <c r="BW329" i="44"/>
  <c r="BZ329" i="44" s="1"/>
  <c r="CF329" i="44" s="1"/>
  <c r="CJ329" i="44" s="1"/>
  <c r="BB329" i="44"/>
  <c r="BC329" i="44"/>
  <c r="N329" i="44"/>
  <c r="Q329" i="44" s="1"/>
  <c r="W329" i="44" s="1"/>
  <c r="AA329" i="44" s="1"/>
  <c r="L329" i="44"/>
  <c r="O329" i="44" s="1"/>
  <c r="U329" i="44" s="1"/>
  <c r="Y329" i="44" s="1"/>
  <c r="AI329" i="44"/>
  <c r="AL329" i="44" s="1"/>
  <c r="AR329" i="44" s="1"/>
  <c r="AV329" i="44" s="1"/>
  <c r="AG329" i="44"/>
  <c r="AJ329" i="44" s="1"/>
  <c r="AP329" i="44" s="1"/>
  <c r="AT329" i="44" s="1"/>
  <c r="BY329" i="44"/>
  <c r="CB329" i="44" s="1"/>
  <c r="CH329" i="44" s="1"/>
  <c r="CL329" i="44" s="1"/>
  <c r="AH329" i="44"/>
  <c r="AK329" i="44" s="1"/>
  <c r="AQ329" i="44" s="1"/>
  <c r="AU329" i="44" s="1"/>
  <c r="BD323" i="44"/>
  <c r="BG323" i="44" s="1"/>
  <c r="BM323" i="44" s="1"/>
  <c r="BQ323" i="44" s="1"/>
  <c r="BY323" i="44"/>
  <c r="CB323" i="44" s="1"/>
  <c r="CH323" i="44" s="1"/>
  <c r="CL323" i="44" s="1"/>
  <c r="M323" i="44"/>
  <c r="BX323" i="44"/>
  <c r="CA323" i="44" s="1"/>
  <c r="CG323" i="44" s="1"/>
  <c r="CK323" i="44" s="1"/>
  <c r="L323" i="44"/>
  <c r="O323" i="44" s="1"/>
  <c r="U323" i="44" s="1"/>
  <c r="Y323" i="44" s="1"/>
  <c r="AH324" i="44"/>
  <c r="AK324" i="44" s="1"/>
  <c r="AQ324" i="44" s="1"/>
  <c r="AU324" i="44" s="1"/>
  <c r="BC324" i="44"/>
  <c r="BB324" i="44"/>
  <c r="N324" i="44"/>
  <c r="Q324" i="44" s="1"/>
  <c r="W324" i="44" s="1"/>
  <c r="AA324" i="44" s="1"/>
  <c r="M326" i="44"/>
  <c r="AG326" i="44"/>
  <c r="AJ326" i="44" s="1"/>
  <c r="AP326" i="44" s="1"/>
  <c r="AT326" i="44" s="1"/>
  <c r="N327" i="44"/>
  <c r="Q327" i="44" s="1"/>
  <c r="W327" i="44" s="1"/>
  <c r="AA327" i="44" s="1"/>
  <c r="AH327" i="44"/>
  <c r="AK327" i="44" s="1"/>
  <c r="AQ327" i="44" s="1"/>
  <c r="AU327" i="44" s="1"/>
  <c r="AF321" i="44"/>
  <c r="BC328" i="44"/>
  <c r="AF323" i="44"/>
  <c r="BV324" i="44"/>
  <c r="AF328" i="44"/>
  <c r="BX328" i="44"/>
  <c r="CA328" i="44" s="1"/>
  <c r="CG328" i="44" s="1"/>
  <c r="CK328" i="44" s="1"/>
  <c r="BV328" i="44"/>
  <c r="BX329" i="44"/>
  <c r="CA329" i="44" s="1"/>
  <c r="CG329" i="44" s="1"/>
  <c r="CK329" i="44" s="1"/>
  <c r="AF325" i="44"/>
  <c r="BB326" i="44"/>
  <c r="N326" i="44"/>
  <c r="Q326" i="44" s="1"/>
  <c r="W326" i="44" s="1"/>
  <c r="AA326" i="44" s="1"/>
  <c r="BW326" i="44"/>
  <c r="BZ326" i="44" s="1"/>
  <c r="CF326" i="44" s="1"/>
  <c r="CJ326" i="44" s="1"/>
  <c r="AI326" i="44"/>
  <c r="AL326" i="44" s="1"/>
  <c r="AR326" i="44" s="1"/>
  <c r="AV326" i="44" s="1"/>
  <c r="AH326" i="44"/>
  <c r="AK326" i="44" s="1"/>
  <c r="AQ326" i="44" s="1"/>
  <c r="AU326" i="44" s="1"/>
  <c r="BV326" i="44"/>
  <c r="BD327" i="44"/>
  <c r="BG327" i="44" s="1"/>
  <c r="BM327" i="44" s="1"/>
  <c r="BQ327" i="44" s="1"/>
  <c r="BC327" i="44"/>
  <c r="BY327" i="44"/>
  <c r="CB327" i="44" s="1"/>
  <c r="CH327" i="44" s="1"/>
  <c r="CL327" i="44" s="1"/>
  <c r="M327" i="44"/>
  <c r="BX327" i="44"/>
  <c r="CA327" i="44" s="1"/>
  <c r="CG327" i="44" s="1"/>
  <c r="CK327" i="44" s="1"/>
  <c r="L327" i="44"/>
  <c r="O327" i="44" s="1"/>
  <c r="U327" i="44" s="1"/>
  <c r="Y327" i="44" s="1"/>
  <c r="N328" i="44"/>
  <c r="Q328" i="44" s="1"/>
  <c r="W328" i="44" s="1"/>
  <c r="AA328" i="44" s="1"/>
  <c r="BB328" i="44"/>
  <c r="AF330" i="44"/>
  <c r="BA330" i="44"/>
  <c r="BD332" i="44"/>
  <c r="BG332" i="44" s="1"/>
  <c r="BM332" i="44" s="1"/>
  <c r="BQ332" i="44" s="1"/>
  <c r="BB332" i="44"/>
  <c r="N332" i="44"/>
  <c r="Q332" i="44" s="1"/>
  <c r="W332" i="44" s="1"/>
  <c r="AA332" i="44" s="1"/>
  <c r="BY332" i="44"/>
  <c r="CB332" i="44" s="1"/>
  <c r="CH332" i="44" s="1"/>
  <c r="CL332" i="44" s="1"/>
  <c r="M332" i="44"/>
  <c r="AG332" i="44"/>
  <c r="AJ332" i="44" s="1"/>
  <c r="AP332" i="44" s="1"/>
  <c r="AT332" i="44" s="1"/>
  <c r="BX332" i="44"/>
  <c r="CA332" i="44" s="1"/>
  <c r="CG332" i="44" s="1"/>
  <c r="CK332" i="44" s="1"/>
  <c r="N330" i="44"/>
  <c r="Q330" i="44" s="1"/>
  <c r="W330" i="44" s="1"/>
  <c r="AA330" i="44" s="1"/>
  <c r="AG330" i="44"/>
  <c r="AJ330" i="44" s="1"/>
  <c r="AP330" i="44" s="1"/>
  <c r="AT330" i="44" s="1"/>
  <c r="BW330" i="44"/>
  <c r="BZ330" i="44" s="1"/>
  <c r="CF330" i="44" s="1"/>
  <c r="CJ330" i="44" s="1"/>
  <c r="AH330" i="44"/>
  <c r="AK330" i="44" s="1"/>
  <c r="AQ330" i="44" s="1"/>
  <c r="AU330" i="44" s="1"/>
  <c r="BC330" i="44"/>
  <c r="BY330" i="44"/>
  <c r="CB330" i="44" s="1"/>
  <c r="CH330" i="44" s="1"/>
  <c r="CL330" i="44" s="1"/>
  <c r="M330" i="44"/>
  <c r="BX330" i="44"/>
  <c r="CA330" i="44" s="1"/>
  <c r="CG330" i="44" s="1"/>
  <c r="CK330" i="44" s="1"/>
  <c r="BD330" i="44"/>
  <c r="BG330" i="44" s="1"/>
  <c r="BM330" i="44" s="1"/>
  <c r="BQ330" i="44" s="1"/>
  <c r="AI330" i="44"/>
  <c r="AL330" i="44" s="1"/>
  <c r="AR330" i="44" s="1"/>
  <c r="AV330" i="44" s="1"/>
  <c r="BW333" i="44"/>
  <c r="BZ333" i="44" s="1"/>
  <c r="CF333" i="44" s="1"/>
  <c r="CJ333" i="44" s="1"/>
  <c r="AI333" i="44"/>
  <c r="AL333" i="44" s="1"/>
  <c r="AR333" i="44" s="1"/>
  <c r="AV333" i="44" s="1"/>
  <c r="AG333" i="44"/>
  <c r="AJ333" i="44" s="1"/>
  <c r="AP333" i="44" s="1"/>
  <c r="AT333" i="44" s="1"/>
  <c r="BD333" i="44"/>
  <c r="BG333" i="44" s="1"/>
  <c r="BM333" i="44" s="1"/>
  <c r="BQ333" i="44" s="1"/>
  <c r="BB333" i="44"/>
  <c r="N333" i="44"/>
  <c r="Q333" i="44" s="1"/>
  <c r="W333" i="44" s="1"/>
  <c r="AA333" i="44" s="1"/>
  <c r="BY333" i="44"/>
  <c r="CB333" i="44" s="1"/>
  <c r="CH333" i="44" s="1"/>
  <c r="CL333" i="44" s="1"/>
  <c r="M333" i="44"/>
  <c r="BX333" i="44"/>
  <c r="CA333" i="44" s="1"/>
  <c r="CG333" i="44" s="1"/>
  <c r="CK333" i="44" s="1"/>
  <c r="L333" i="44"/>
  <c r="O333" i="44" s="1"/>
  <c r="U333" i="44" s="1"/>
  <c r="Y333" i="44" s="1"/>
  <c r="BB334" i="44"/>
  <c r="N334" i="44"/>
  <c r="Q334" i="44" s="1"/>
  <c r="W334" i="44" s="1"/>
  <c r="AA334" i="44" s="1"/>
  <c r="BY334" i="44"/>
  <c r="CB334" i="44" s="1"/>
  <c r="CH334" i="44" s="1"/>
  <c r="CL334" i="44" s="1"/>
  <c r="BX334" i="44"/>
  <c r="CA334" i="44" s="1"/>
  <c r="CG334" i="44" s="1"/>
  <c r="CK334" i="44" s="1"/>
  <c r="L334" i="44"/>
  <c r="O334" i="44" s="1"/>
  <c r="U334" i="44" s="1"/>
  <c r="Y334" i="44" s="1"/>
  <c r="BW334" i="44"/>
  <c r="BZ334" i="44" s="1"/>
  <c r="CF334" i="44" s="1"/>
  <c r="CJ334" i="44" s="1"/>
  <c r="AI334" i="44"/>
  <c r="AL334" i="44" s="1"/>
  <c r="AR334" i="44" s="1"/>
  <c r="AV334" i="44" s="1"/>
  <c r="AG334" i="44"/>
  <c r="AJ334" i="44" s="1"/>
  <c r="AP334" i="44" s="1"/>
  <c r="AT334" i="44" s="1"/>
  <c r="BD334" i="44"/>
  <c r="BG334" i="44" s="1"/>
  <c r="BM334" i="44" s="1"/>
  <c r="BQ334" i="44" s="1"/>
  <c r="BC334" i="44"/>
  <c r="BB342" i="44"/>
  <c r="N342" i="44"/>
  <c r="Q342" i="44" s="1"/>
  <c r="W342" i="44" s="1"/>
  <c r="AA342" i="44" s="1"/>
  <c r="BY342" i="44"/>
  <c r="CB342" i="44" s="1"/>
  <c r="CH342" i="44" s="1"/>
  <c r="CL342" i="44" s="1"/>
  <c r="M342" i="44"/>
  <c r="BX342" i="44"/>
  <c r="CA342" i="44" s="1"/>
  <c r="CG342" i="44" s="1"/>
  <c r="CK342" i="44" s="1"/>
  <c r="L342" i="44"/>
  <c r="O342" i="44" s="1"/>
  <c r="U342" i="44" s="1"/>
  <c r="Y342" i="44" s="1"/>
  <c r="BW342" i="44"/>
  <c r="BZ342" i="44" s="1"/>
  <c r="CF342" i="44" s="1"/>
  <c r="CJ342" i="44" s="1"/>
  <c r="AI342" i="44"/>
  <c r="AL342" i="44" s="1"/>
  <c r="AR342" i="44" s="1"/>
  <c r="AV342" i="44" s="1"/>
  <c r="AG342" i="44"/>
  <c r="AJ342" i="44" s="1"/>
  <c r="AP342" i="44" s="1"/>
  <c r="AT342" i="44" s="1"/>
  <c r="BD342" i="44"/>
  <c r="BG342" i="44" s="1"/>
  <c r="BM342" i="44" s="1"/>
  <c r="BQ342" i="44" s="1"/>
  <c r="BC342" i="44"/>
  <c r="N331" i="44"/>
  <c r="Q331" i="44" s="1"/>
  <c r="W331" i="44" s="1"/>
  <c r="AA331" i="44" s="1"/>
  <c r="BB331" i="44"/>
  <c r="M336" i="44"/>
  <c r="BY336" i="44"/>
  <c r="CB336" i="44" s="1"/>
  <c r="CH336" i="44" s="1"/>
  <c r="CL336" i="44" s="1"/>
  <c r="BD337" i="44"/>
  <c r="BG337" i="44" s="1"/>
  <c r="BM337" i="44" s="1"/>
  <c r="BQ337" i="44" s="1"/>
  <c r="AI338" i="44"/>
  <c r="AL338" i="44" s="1"/>
  <c r="AR338" i="44" s="1"/>
  <c r="AV338" i="44" s="1"/>
  <c r="BW338" i="44"/>
  <c r="BZ338" i="44" s="1"/>
  <c r="CF338" i="44" s="1"/>
  <c r="CJ338" i="44" s="1"/>
  <c r="N339" i="44"/>
  <c r="Q339" i="44" s="1"/>
  <c r="W339" i="44" s="1"/>
  <c r="AA339" i="44" s="1"/>
  <c r="BB339" i="44"/>
  <c r="AG340" i="44"/>
  <c r="AJ340" i="44" s="1"/>
  <c r="AP340" i="44" s="1"/>
  <c r="AT340" i="44" s="1"/>
  <c r="L341" i="44"/>
  <c r="O341" i="44" s="1"/>
  <c r="U341" i="44" s="1"/>
  <c r="Y341" i="44" s="1"/>
  <c r="BX341" i="44"/>
  <c r="CA341" i="44" s="1"/>
  <c r="CG341" i="44" s="1"/>
  <c r="CK341" i="44" s="1"/>
  <c r="AG337" i="44"/>
  <c r="AJ337" i="44" s="1"/>
  <c r="AP337" i="44" s="1"/>
  <c r="AT337" i="44" s="1"/>
  <c r="AH340" i="44"/>
  <c r="AK340" i="44" s="1"/>
  <c r="AQ340" i="44" s="1"/>
  <c r="AU340" i="44" s="1"/>
  <c r="M341" i="44"/>
  <c r="BY341" i="44"/>
  <c r="CB341" i="44" s="1"/>
  <c r="CH341" i="44" s="1"/>
  <c r="CL341" i="44" s="1"/>
  <c r="AH337" i="44"/>
  <c r="AK337" i="44" s="1"/>
  <c r="AQ337" i="44" s="1"/>
  <c r="AU337" i="44" s="1"/>
  <c r="AI340" i="44"/>
  <c r="AL340" i="44" s="1"/>
  <c r="AR340" i="44" s="1"/>
  <c r="AV340" i="44" s="1"/>
  <c r="BW340" i="44"/>
  <c r="BZ340" i="44" s="1"/>
  <c r="CF340" i="44" s="1"/>
  <c r="CJ340" i="44" s="1"/>
  <c r="N341" i="44"/>
  <c r="Q341" i="44" s="1"/>
  <c r="W341" i="44" s="1"/>
  <c r="AA341" i="44" s="1"/>
  <c r="BB341" i="44"/>
  <c r="AH331" i="44"/>
  <c r="AK331" i="44" s="1"/>
  <c r="AQ331" i="44" s="1"/>
  <c r="AU331" i="44" s="1"/>
  <c r="L337" i="44"/>
  <c r="O337" i="44" s="1"/>
  <c r="U337" i="44" s="1"/>
  <c r="Y337" i="44" s="1"/>
  <c r="BX337" i="44"/>
  <c r="CA337" i="44" s="1"/>
  <c r="CG337" i="44" s="1"/>
  <c r="CK337" i="44" s="1"/>
  <c r="AH339" i="44"/>
  <c r="AK339" i="44" s="1"/>
  <c r="AQ339" i="44" s="1"/>
  <c r="AU339" i="44" s="1"/>
  <c r="M340" i="44"/>
  <c r="BY340" i="44"/>
  <c r="CB340" i="44" s="1"/>
  <c r="CH340" i="44" s="1"/>
  <c r="CL340" i="44" s="1"/>
  <c r="BD341" i="44"/>
  <c r="BG341" i="44" s="1"/>
  <c r="BM341" i="44" s="1"/>
  <c r="BQ341" i="44" s="1"/>
  <c r="G331" i="44"/>
  <c r="AI331" i="44"/>
  <c r="AL331" i="44" s="1"/>
  <c r="AR331" i="44" s="1"/>
  <c r="AV331" i="44" s="1"/>
  <c r="BW331" i="44"/>
  <c r="BZ331" i="44" s="1"/>
  <c r="CF331" i="44" s="1"/>
  <c r="CJ331" i="44" s="1"/>
  <c r="M337" i="44"/>
  <c r="BY337" i="44"/>
  <c r="CB337" i="44" s="1"/>
  <c r="CH337" i="44" s="1"/>
  <c r="CL337" i="44" s="1"/>
  <c r="BD338" i="44"/>
  <c r="BG338" i="44" s="1"/>
  <c r="BM338" i="44" s="1"/>
  <c r="BQ338" i="44" s="1"/>
  <c r="AI339" i="44"/>
  <c r="AL339" i="44" s="1"/>
  <c r="AR339" i="44" s="1"/>
  <c r="AV339" i="44" s="1"/>
  <c r="BW339" i="44"/>
  <c r="BZ339" i="44" s="1"/>
  <c r="CF339" i="44" s="1"/>
  <c r="CJ339" i="44" s="1"/>
  <c r="N340" i="44"/>
  <c r="Q340" i="44" s="1"/>
  <c r="W340" i="44" s="1"/>
  <c r="AA340" i="44" s="1"/>
  <c r="BB340" i="44"/>
  <c r="AG341" i="44"/>
  <c r="AJ341" i="44" s="1"/>
  <c r="AP341" i="44" s="1"/>
  <c r="AT341" i="44" s="1"/>
  <c r="N337" i="44"/>
  <c r="Q337" i="44" s="1"/>
  <c r="W337" i="44" s="1"/>
  <c r="AA337" i="44" s="1"/>
  <c r="BB337" i="44"/>
  <c r="AH341" i="44"/>
  <c r="AK341" i="44" s="1"/>
  <c r="AQ341" i="44" s="1"/>
  <c r="AU341" i="44" s="1"/>
  <c r="M331" i="44"/>
  <c r="M339" i="44"/>
  <c r="AI341" i="44"/>
  <c r="AL341" i="44" s="1"/>
  <c r="AR341" i="44" s="1"/>
  <c r="AV341" i="44" s="1"/>
  <c r="R132" i="43"/>
  <c r="BN20" i="43" s="1"/>
  <c r="AF84" i="43"/>
  <c r="BU16" i="43" s="1"/>
  <c r="AF36" i="43"/>
  <c r="BU12" i="43" s="1"/>
  <c r="AF24" i="43"/>
  <c r="BU11" i="43" s="1"/>
  <c r="R96" i="43"/>
  <c r="BN17" i="43" s="1"/>
  <c r="Q332" i="43"/>
  <c r="Q324" i="43"/>
  <c r="Q316" i="43"/>
  <c r="Q308" i="43"/>
  <c r="Q300" i="43"/>
  <c r="Q292" i="43"/>
  <c r="Q284" i="43"/>
  <c r="Q276" i="43"/>
  <c r="Q268" i="43"/>
  <c r="Q260" i="43"/>
  <c r="Q331" i="43"/>
  <c r="Q323" i="43"/>
  <c r="Q315" i="43"/>
  <c r="Q307" i="43"/>
  <c r="Q299" i="43"/>
  <c r="Q291" i="43"/>
  <c r="Q283" i="43"/>
  <c r="Q275" i="43"/>
  <c r="Q267" i="43"/>
  <c r="Q259" i="43"/>
  <c r="Q330" i="43"/>
  <c r="Q322" i="43"/>
  <c r="Q314" i="43"/>
  <c r="Q306" i="43"/>
  <c r="Q298" i="43"/>
  <c r="Q290" i="43"/>
  <c r="Q282" i="43"/>
  <c r="Q274" i="43"/>
  <c r="Q266" i="43"/>
  <c r="Q258" i="43"/>
  <c r="R120" i="43"/>
  <c r="BN19" i="43" s="1"/>
  <c r="R108" i="43"/>
  <c r="BN18" i="43" s="1"/>
  <c r="R72" i="43"/>
  <c r="BN15" i="43" s="1"/>
  <c r="R60" i="43"/>
  <c r="BN14" i="43" s="1"/>
  <c r="R48" i="43"/>
  <c r="BN13" i="43" s="1"/>
  <c r="Q329" i="43"/>
  <c r="Q321" i="43"/>
  <c r="Q313" i="43"/>
  <c r="Q305" i="43"/>
  <c r="Q297" i="43"/>
  <c r="Q289" i="43"/>
  <c r="Q281" i="43"/>
  <c r="Q273" i="43"/>
  <c r="Q265" i="43"/>
  <c r="Q257" i="43"/>
  <c r="R204" i="43"/>
  <c r="BN26" i="43" s="1"/>
  <c r="R180" i="43"/>
  <c r="BN24" i="43" s="1"/>
  <c r="Q252" i="43"/>
  <c r="Q328" i="43"/>
  <c r="Q320" i="43"/>
  <c r="Q312" i="43"/>
  <c r="Q304" i="43"/>
  <c r="Q296" i="43"/>
  <c r="Q288" i="43"/>
  <c r="Q280" i="43"/>
  <c r="Q272" i="43"/>
  <c r="Q264" i="43"/>
  <c r="Q256" i="43"/>
  <c r="Q335" i="43"/>
  <c r="Q327" i="43"/>
  <c r="Q319" i="43"/>
  <c r="Q311" i="43"/>
  <c r="Q303" i="43"/>
  <c r="Q295" i="43"/>
  <c r="Q287" i="43"/>
  <c r="Q279" i="43"/>
  <c r="Q271" i="43"/>
  <c r="Q263" i="43"/>
  <c r="Q255" i="43"/>
  <c r="R144" i="43"/>
  <c r="BN21" i="43" s="1"/>
  <c r="Q334" i="43"/>
  <c r="Q326" i="43"/>
  <c r="Q318" i="43"/>
  <c r="Q310" i="43"/>
  <c r="Q302" i="43"/>
  <c r="Q294" i="43"/>
  <c r="Q286" i="43"/>
  <c r="Q278" i="43"/>
  <c r="Q270" i="43"/>
  <c r="Q262" i="43"/>
  <c r="Q254" i="43"/>
  <c r="Q333" i="43"/>
  <c r="Q325" i="43"/>
  <c r="Q317" i="43"/>
  <c r="Q309" i="43"/>
  <c r="Q301" i="43"/>
  <c r="Q293" i="43"/>
  <c r="Q285" i="43"/>
  <c r="Q277" i="43"/>
  <c r="Q269" i="43"/>
  <c r="Q261" i="43"/>
  <c r="Y335" i="43"/>
  <c r="Y327" i="43"/>
  <c r="Y316" i="43"/>
  <c r="Y305" i="43"/>
  <c r="Y328" i="43"/>
  <c r="Y317" i="43"/>
  <c r="Y306" i="43"/>
  <c r="Y329" i="43"/>
  <c r="Y318" i="43"/>
  <c r="Y307" i="43"/>
  <c r="Y296" i="43"/>
  <c r="Y330" i="43"/>
  <c r="Y319" i="43"/>
  <c r="Y308" i="43"/>
  <c r="Y297" i="43"/>
  <c r="Y331" i="43"/>
  <c r="Y320" i="43"/>
  <c r="Y332" i="43"/>
  <c r="Y321" i="43"/>
  <c r="Y313" i="43"/>
  <c r="Y312" i="43"/>
  <c r="Y310" i="43"/>
  <c r="Y302" i="43"/>
  <c r="Y299" i="43"/>
  <c r="Y291" i="43"/>
  <c r="Y333" i="43"/>
  <c r="Y325" i="43"/>
  <c r="Y324" i="43"/>
  <c r="Y322" i="43"/>
  <c r="Y314" i="43"/>
  <c r="Y311" i="43"/>
  <c r="Y303" i="43"/>
  <c r="Y294" i="43"/>
  <c r="Y281" i="43"/>
  <c r="Y270" i="43"/>
  <c r="Y334" i="43"/>
  <c r="Y292" i="43"/>
  <c r="Y290" i="43"/>
  <c r="Y282" i="43"/>
  <c r="Y271" i="43"/>
  <c r="Y300" i="43"/>
  <c r="Y283" i="43"/>
  <c r="Y272" i="43"/>
  <c r="Y323" i="43"/>
  <c r="Y304" i="43"/>
  <c r="Y284" i="43"/>
  <c r="Y273" i="43"/>
  <c r="Y265" i="43"/>
  <c r="Y264" i="43"/>
  <c r="Y262" i="43"/>
  <c r="Y309" i="43"/>
  <c r="Y301" i="43"/>
  <c r="Y293" i="43"/>
  <c r="Y285" i="43"/>
  <c r="Y277" i="43"/>
  <c r="Y276" i="43"/>
  <c r="Y274" i="43"/>
  <c r="Y266" i="43"/>
  <c r="Y263" i="43"/>
  <c r="Y298" i="43"/>
  <c r="Y289" i="43"/>
  <c r="Y287" i="43"/>
  <c r="Y279" i="43"/>
  <c r="Y268" i="43"/>
  <c r="Y257" i="43"/>
  <c r="Y315" i="43"/>
  <c r="Y246" i="43"/>
  <c r="Y235" i="43"/>
  <c r="Y295" i="43"/>
  <c r="Y280" i="43"/>
  <c r="Y259" i="43"/>
  <c r="Y247" i="43"/>
  <c r="Y236" i="43"/>
  <c r="Y275" i="43"/>
  <c r="Y267" i="43"/>
  <c r="Y248" i="43"/>
  <c r="Y237" i="43"/>
  <c r="Y229" i="43"/>
  <c r="Y326" i="43"/>
  <c r="Y249" i="43"/>
  <c r="Y241" i="43"/>
  <c r="Y240" i="43"/>
  <c r="Y238" i="43"/>
  <c r="Y230" i="43"/>
  <c r="Y227" i="43"/>
  <c r="Y286" i="43"/>
  <c r="Y278" i="43"/>
  <c r="Y261" i="43"/>
  <c r="Y253" i="43"/>
  <c r="Y252" i="43"/>
  <c r="Y250" i="43"/>
  <c r="Y242" i="43"/>
  <c r="Y239" i="43"/>
  <c r="Y231" i="43"/>
  <c r="Y258" i="43"/>
  <c r="Y255" i="43"/>
  <c r="Y244" i="43"/>
  <c r="Y233" i="43"/>
  <c r="Y251" i="43"/>
  <c r="Y243" i="43"/>
  <c r="Y228" i="43"/>
  <c r="Y224" i="43"/>
  <c r="Y213" i="43"/>
  <c r="Y205" i="43"/>
  <c r="Y204" i="43"/>
  <c r="Y202" i="43"/>
  <c r="Y217" i="43"/>
  <c r="Y216" i="43"/>
  <c r="Y214" i="43"/>
  <c r="Y206" i="43"/>
  <c r="Y203" i="43"/>
  <c r="Y195" i="43"/>
  <c r="Y288" i="43"/>
  <c r="Y254" i="43"/>
  <c r="Y225" i="43"/>
  <c r="Y218" i="43"/>
  <c r="Y215" i="43"/>
  <c r="Y207" i="43"/>
  <c r="Y196" i="43"/>
  <c r="Y185" i="43"/>
  <c r="Y260" i="43"/>
  <c r="Y234" i="43"/>
  <c r="Y219" i="43"/>
  <c r="Y208" i="43"/>
  <c r="Y197" i="43"/>
  <c r="Y186" i="43"/>
  <c r="Y232" i="43"/>
  <c r="Y220" i="43"/>
  <c r="Y209" i="43"/>
  <c r="Y198" i="43"/>
  <c r="Y226" i="43"/>
  <c r="Y222" i="43"/>
  <c r="Y211" i="43"/>
  <c r="Y200" i="43"/>
  <c r="Y189" i="43"/>
  <c r="Y193" i="43"/>
  <c r="Y190" i="43"/>
  <c r="Y174" i="43"/>
  <c r="Y187" i="43"/>
  <c r="Y175" i="43"/>
  <c r="Y164" i="43"/>
  <c r="Y245" i="43"/>
  <c r="Y176" i="43"/>
  <c r="Y165" i="43"/>
  <c r="Y157" i="43"/>
  <c r="Y156" i="43"/>
  <c r="Y154" i="43"/>
  <c r="Y256" i="43"/>
  <c r="Y201" i="43"/>
  <c r="Y177" i="43"/>
  <c r="Y169" i="43"/>
  <c r="Y168" i="43"/>
  <c r="Y166" i="43"/>
  <c r="Y158" i="43"/>
  <c r="Y155" i="43"/>
  <c r="Y199" i="43"/>
  <c r="Y192" i="43"/>
  <c r="Y181" i="43"/>
  <c r="Y180" i="43"/>
  <c r="Y178" i="43"/>
  <c r="Y170" i="43"/>
  <c r="Y167" i="43"/>
  <c r="Y221" i="43"/>
  <c r="Y210" i="43"/>
  <c r="Y183" i="43"/>
  <c r="Y172" i="43"/>
  <c r="Y161" i="43"/>
  <c r="Y152" i="43"/>
  <c r="Y145" i="43"/>
  <c r="Y144" i="43"/>
  <c r="Y142" i="43"/>
  <c r="Y134" i="43"/>
  <c r="Y131" i="43"/>
  <c r="Y123" i="43"/>
  <c r="Y112" i="43"/>
  <c r="Y163" i="43"/>
  <c r="Y160" i="43"/>
  <c r="Y146" i="43"/>
  <c r="Y143" i="43"/>
  <c r="Y135" i="43"/>
  <c r="Y124" i="43"/>
  <c r="Y113" i="43"/>
  <c r="Y223" i="43"/>
  <c r="Y191" i="43"/>
  <c r="Y147" i="43"/>
  <c r="Y136" i="43"/>
  <c r="Y125" i="43"/>
  <c r="Y114" i="43"/>
  <c r="Y103" i="43"/>
  <c r="Y212" i="43"/>
  <c r="Y194" i="43"/>
  <c r="Y179" i="43"/>
  <c r="Y148" i="43"/>
  <c r="Y137" i="43"/>
  <c r="Y126" i="43"/>
  <c r="Y115" i="43"/>
  <c r="Y269" i="43"/>
  <c r="Y173" i="43"/>
  <c r="Y162" i="43"/>
  <c r="Y159" i="43"/>
  <c r="Y153" i="43"/>
  <c r="Y149" i="43"/>
  <c r="Y138" i="43"/>
  <c r="Y127" i="43"/>
  <c r="Y116" i="43"/>
  <c r="Y105" i="43"/>
  <c r="Y184" i="43"/>
  <c r="Y171" i="43"/>
  <c r="Y150" i="43"/>
  <c r="Y139" i="43"/>
  <c r="Y128" i="43"/>
  <c r="Y117" i="43"/>
  <c r="Y109" i="43"/>
  <c r="Y108" i="43"/>
  <c r="Y106" i="43"/>
  <c r="Y182" i="43"/>
  <c r="Y151" i="43"/>
  <c r="Y140" i="43"/>
  <c r="Y129" i="43"/>
  <c r="Y121" i="43"/>
  <c r="Y120" i="43"/>
  <c r="Y118" i="43"/>
  <c r="Y110" i="43"/>
  <c r="Y107" i="43"/>
  <c r="Y102" i="43"/>
  <c r="Y98" i="43"/>
  <c r="Y95" i="43"/>
  <c r="Y87" i="43"/>
  <c r="Y76" i="43"/>
  <c r="Y65" i="43"/>
  <c r="Y54" i="43"/>
  <c r="Y43" i="43"/>
  <c r="Y132" i="43"/>
  <c r="Y130" i="43"/>
  <c r="Y99" i="43"/>
  <c r="Y88" i="43"/>
  <c r="Y77" i="43"/>
  <c r="Y66" i="43"/>
  <c r="Y55" i="43"/>
  <c r="Y44" i="43"/>
  <c r="Y104" i="43"/>
  <c r="Y100" i="43"/>
  <c r="Y89" i="43"/>
  <c r="Y78" i="43"/>
  <c r="Y67" i="43"/>
  <c r="Y56" i="43"/>
  <c r="Y45" i="43"/>
  <c r="Y34" i="43"/>
  <c r="Y101" i="43"/>
  <c r="Y90" i="43"/>
  <c r="Y79" i="43"/>
  <c r="Y68" i="43"/>
  <c r="Y57" i="43"/>
  <c r="Y49" i="43"/>
  <c r="Y48" i="43"/>
  <c r="Y46" i="43"/>
  <c r="Y141" i="43"/>
  <c r="Y122" i="43"/>
  <c r="Y91" i="43"/>
  <c r="Y80" i="43"/>
  <c r="Y69" i="43"/>
  <c r="Y61" i="43"/>
  <c r="Y60" i="43"/>
  <c r="Y58" i="43"/>
  <c r="Y50" i="43"/>
  <c r="Y47" i="43"/>
  <c r="Y188" i="43"/>
  <c r="Y133" i="43"/>
  <c r="Y119" i="43"/>
  <c r="Y111" i="43"/>
  <c r="Y92" i="43"/>
  <c r="Y81" i="43"/>
  <c r="Y73" i="43"/>
  <c r="Y72" i="43"/>
  <c r="Y70" i="43"/>
  <c r="Y62" i="43"/>
  <c r="Y59" i="43"/>
  <c r="Y51" i="43"/>
  <c r="Y40" i="43"/>
  <c r="Y31" i="43"/>
  <c r="Y93" i="43"/>
  <c r="Y85" i="43"/>
  <c r="Y84" i="43"/>
  <c r="Y82" i="43"/>
  <c r="Y74" i="43"/>
  <c r="Y71" i="43"/>
  <c r="Y63" i="43"/>
  <c r="Y52" i="43"/>
  <c r="Y41" i="43"/>
  <c r="Y36" i="43"/>
  <c r="Y30" i="43"/>
  <c r="R24" i="43"/>
  <c r="BN11" i="43" s="1"/>
  <c r="G25" i="43"/>
  <c r="W25" i="43"/>
  <c r="W33" i="43"/>
  <c r="G41" i="43"/>
  <c r="V48" i="43"/>
  <c r="BP13" i="43" s="1"/>
  <c r="AP48" i="43"/>
  <c r="BZ13" i="43" s="1"/>
  <c r="K65" i="43"/>
  <c r="G72" i="43"/>
  <c r="AD72" i="43"/>
  <c r="BT15" i="43" s="1"/>
  <c r="AP84" i="43"/>
  <c r="BZ16" i="43" s="1"/>
  <c r="Y96" i="43"/>
  <c r="K98" i="43"/>
  <c r="G154" i="43"/>
  <c r="Y24" i="43"/>
  <c r="AB84" i="43"/>
  <c r="BS16" i="43" s="1"/>
  <c r="AS3" i="43"/>
  <c r="K24" i="43"/>
  <c r="Y25" i="43"/>
  <c r="G26" i="43"/>
  <c r="W26" i="43"/>
  <c r="G33" i="43"/>
  <c r="Y33" i="43"/>
  <c r="W34" i="43"/>
  <c r="Y35" i="43"/>
  <c r="G36" i="43"/>
  <c r="R36" i="43"/>
  <c r="BN12" i="43" s="1"/>
  <c r="Y42" i="43"/>
  <c r="AB48" i="43"/>
  <c r="BS13" i="43" s="1"/>
  <c r="K54" i="43"/>
  <c r="AR60" i="43"/>
  <c r="CA14" i="43" s="1"/>
  <c r="N72" i="43"/>
  <c r="BL15" i="43" s="1"/>
  <c r="AF72" i="43"/>
  <c r="BU15" i="43" s="1"/>
  <c r="K87" i="43"/>
  <c r="K95" i="43"/>
  <c r="AD108" i="43"/>
  <c r="BT18" i="43" s="1"/>
  <c r="K25" i="43"/>
  <c r="Y26" i="43"/>
  <c r="G27" i="43"/>
  <c r="W27" i="43"/>
  <c r="W29" i="43"/>
  <c r="Y32" i="43"/>
  <c r="Y37" i="43"/>
  <c r="Y39" i="43"/>
  <c r="AD48" i="43"/>
  <c r="BT13" i="43" s="1"/>
  <c r="AF60" i="43"/>
  <c r="BU14" i="43" s="1"/>
  <c r="AT60" i="43"/>
  <c r="CB14" i="43" s="1"/>
  <c r="AT84" i="43"/>
  <c r="CB16" i="43" s="1"/>
  <c r="AD96" i="43"/>
  <c r="BT17" i="43" s="1"/>
  <c r="K108" i="43"/>
  <c r="W114" i="43"/>
  <c r="W161" i="43"/>
  <c r="K163" i="43"/>
  <c r="G334" i="43"/>
  <c r="G326" i="43"/>
  <c r="G324" i="43"/>
  <c r="G323" i="43"/>
  <c r="G315" i="43"/>
  <c r="G304" i="43"/>
  <c r="G335" i="43"/>
  <c r="G327" i="43"/>
  <c r="G316" i="43"/>
  <c r="G305" i="43"/>
  <c r="G328" i="43"/>
  <c r="G317" i="43"/>
  <c r="G306" i="43"/>
  <c r="G295" i="43"/>
  <c r="G329" i="43"/>
  <c r="G318" i="43"/>
  <c r="G307" i="43"/>
  <c r="G296" i="43"/>
  <c r="G330" i="43"/>
  <c r="G319" i="43"/>
  <c r="G331" i="43"/>
  <c r="G320" i="43"/>
  <c r="G309" i="43"/>
  <c r="G301" i="43"/>
  <c r="G298" i="43"/>
  <c r="G290" i="43"/>
  <c r="G332" i="43"/>
  <c r="G321" i="43"/>
  <c r="G313" i="43"/>
  <c r="G310" i="43"/>
  <c r="G302" i="43"/>
  <c r="G294" i="43"/>
  <c r="G292" i="43"/>
  <c r="G280" i="43"/>
  <c r="G269" i="43"/>
  <c r="G333" i="43"/>
  <c r="G281" i="43"/>
  <c r="G270" i="43"/>
  <c r="G300" i="43"/>
  <c r="G299" i="43"/>
  <c r="G282" i="43"/>
  <c r="G271" i="43"/>
  <c r="G322" i="43"/>
  <c r="G283" i="43"/>
  <c r="G272" i="43"/>
  <c r="G261" i="43"/>
  <c r="G311" i="43"/>
  <c r="G303" i="43"/>
  <c r="G293" i="43"/>
  <c r="G291" i="43"/>
  <c r="G284" i="43"/>
  <c r="G273" i="43"/>
  <c r="G265" i="43"/>
  <c r="G262" i="43"/>
  <c r="G312" i="43"/>
  <c r="G289" i="43"/>
  <c r="G286" i="43"/>
  <c r="G278" i="43"/>
  <c r="G276" i="43"/>
  <c r="G275" i="43"/>
  <c r="G267" i="43"/>
  <c r="G268" i="43"/>
  <c r="G256" i="43"/>
  <c r="G245" i="43"/>
  <c r="G234" i="43"/>
  <c r="G325" i="43"/>
  <c r="G259" i="43"/>
  <c r="G246" i="43"/>
  <c r="G235" i="43"/>
  <c r="G287" i="43"/>
  <c r="G279" i="43"/>
  <c r="G257" i="43"/>
  <c r="G247" i="43"/>
  <c r="G236" i="43"/>
  <c r="G297" i="43"/>
  <c r="G288" i="43"/>
  <c r="G248" i="43"/>
  <c r="G237" i="43"/>
  <c r="G229" i="43"/>
  <c r="G226" i="43"/>
  <c r="G249" i="43"/>
  <c r="G241" i="43"/>
  <c r="G238" i="43"/>
  <c r="G230" i="43"/>
  <c r="G228" i="43"/>
  <c r="G227" i="43"/>
  <c r="G314" i="43"/>
  <c r="G254" i="43"/>
  <c r="G252" i="43"/>
  <c r="G251" i="43"/>
  <c r="G243" i="43"/>
  <c r="G232" i="43"/>
  <c r="G258" i="43"/>
  <c r="G255" i="43"/>
  <c r="G223" i="43"/>
  <c r="G212" i="43"/>
  <c r="G201" i="43"/>
  <c r="G308" i="43"/>
  <c r="G285" i="43"/>
  <c r="G263" i="43"/>
  <c r="G239" i="43"/>
  <c r="G224" i="43"/>
  <c r="G213" i="43"/>
  <c r="G205" i="43"/>
  <c r="G202" i="43"/>
  <c r="G194" i="43"/>
  <c r="G192" i="43"/>
  <c r="G191" i="43"/>
  <c r="G233" i="43"/>
  <c r="G217" i="43"/>
  <c r="G214" i="43"/>
  <c r="G206" i="43"/>
  <c r="G204" i="43"/>
  <c r="G203" i="43"/>
  <c r="G195" i="43"/>
  <c r="G264" i="43"/>
  <c r="G250" i="43"/>
  <c r="G242" i="43"/>
  <c r="G231" i="43"/>
  <c r="G225" i="43"/>
  <c r="G218" i="43"/>
  <c r="G216" i="43"/>
  <c r="G215" i="43"/>
  <c r="G207" i="43"/>
  <c r="G196" i="43"/>
  <c r="G277" i="43"/>
  <c r="G219" i="43"/>
  <c r="G208" i="43"/>
  <c r="G197" i="43"/>
  <c r="G274" i="43"/>
  <c r="G244" i="43"/>
  <c r="G221" i="43"/>
  <c r="G210" i="43"/>
  <c r="G199" i="43"/>
  <c r="G188" i="43"/>
  <c r="G193" i="43"/>
  <c r="G190" i="43"/>
  <c r="G184" i="43"/>
  <c r="G173" i="43"/>
  <c r="G187" i="43"/>
  <c r="G185" i="43"/>
  <c r="G174" i="43"/>
  <c r="G163" i="43"/>
  <c r="G266" i="43"/>
  <c r="G253" i="43"/>
  <c r="G200" i="43"/>
  <c r="G189" i="43"/>
  <c r="G175" i="43"/>
  <c r="G164" i="43"/>
  <c r="G153" i="43"/>
  <c r="G198" i="43"/>
  <c r="G176" i="43"/>
  <c r="G165" i="43"/>
  <c r="G157" i="43"/>
  <c r="G222" i="43"/>
  <c r="G211" i="43"/>
  <c r="G186" i="43"/>
  <c r="G177" i="43"/>
  <c r="G169" i="43"/>
  <c r="G166" i="43"/>
  <c r="G260" i="43"/>
  <c r="G240" i="43"/>
  <c r="G182" i="43"/>
  <c r="G180" i="43"/>
  <c r="G179" i="43"/>
  <c r="G171" i="43"/>
  <c r="G160" i="43"/>
  <c r="G156" i="43"/>
  <c r="G141" i="43"/>
  <c r="G133" i="43"/>
  <c r="G130" i="43"/>
  <c r="G122" i="43"/>
  <c r="G120" i="43"/>
  <c r="G119" i="43"/>
  <c r="G111" i="43"/>
  <c r="G152" i="43"/>
  <c r="G145" i="43"/>
  <c r="G142" i="43"/>
  <c r="G134" i="43"/>
  <c r="G132" i="43"/>
  <c r="G131" i="43"/>
  <c r="G123" i="43"/>
  <c r="G178" i="43"/>
  <c r="G146" i="43"/>
  <c r="G144" i="43"/>
  <c r="G143" i="43"/>
  <c r="G135" i="43"/>
  <c r="G124" i="43"/>
  <c r="G113" i="43"/>
  <c r="G102" i="43"/>
  <c r="G172" i="43"/>
  <c r="G168" i="43"/>
  <c r="G147" i="43"/>
  <c r="G136" i="43"/>
  <c r="G125" i="43"/>
  <c r="G183" i="43"/>
  <c r="G170" i="43"/>
  <c r="G162" i="43"/>
  <c r="G159" i="43"/>
  <c r="G155" i="43"/>
  <c r="G148" i="43"/>
  <c r="G137" i="43"/>
  <c r="G126" i="43"/>
  <c r="G115" i="43"/>
  <c r="G104" i="43"/>
  <c r="G220" i="43"/>
  <c r="G181" i="43"/>
  <c r="G167" i="43"/>
  <c r="G149" i="43"/>
  <c r="G138" i="43"/>
  <c r="G127" i="43"/>
  <c r="G116" i="43"/>
  <c r="G105" i="43"/>
  <c r="G209" i="43"/>
  <c r="G161" i="43"/>
  <c r="G150" i="43"/>
  <c r="G139" i="43"/>
  <c r="G128" i="43"/>
  <c r="G117" i="43"/>
  <c r="G109" i="43"/>
  <c r="G106" i="43"/>
  <c r="G129" i="43"/>
  <c r="G108" i="43"/>
  <c r="G97" i="43"/>
  <c r="G94" i="43"/>
  <c r="G86" i="43"/>
  <c r="G84" i="43"/>
  <c r="G83" i="43"/>
  <c r="G75" i="43"/>
  <c r="G64" i="43"/>
  <c r="G53" i="43"/>
  <c r="G42" i="43"/>
  <c r="G112" i="43"/>
  <c r="G98" i="43"/>
  <c r="G96" i="43"/>
  <c r="G95" i="43"/>
  <c r="G87" i="43"/>
  <c r="G76" i="43"/>
  <c r="G65" i="43"/>
  <c r="G54" i="43"/>
  <c r="G43" i="43"/>
  <c r="G158" i="43"/>
  <c r="G140" i="43"/>
  <c r="G99" i="43"/>
  <c r="G88" i="43"/>
  <c r="G77" i="43"/>
  <c r="G66" i="43"/>
  <c r="G55" i="43"/>
  <c r="G44" i="43"/>
  <c r="G35" i="43"/>
  <c r="G121" i="43"/>
  <c r="G107" i="43"/>
  <c r="G103" i="43"/>
  <c r="G100" i="43"/>
  <c r="G89" i="43"/>
  <c r="G78" i="43"/>
  <c r="G67" i="43"/>
  <c r="G56" i="43"/>
  <c r="G45" i="43"/>
  <c r="G151" i="43"/>
  <c r="G118" i="43"/>
  <c r="G101" i="43"/>
  <c r="G90" i="43"/>
  <c r="G79" i="43"/>
  <c r="G68" i="43"/>
  <c r="G57" i="43"/>
  <c r="G49" i="43"/>
  <c r="G46" i="43"/>
  <c r="G114" i="43"/>
  <c r="G110" i="43"/>
  <c r="G91" i="43"/>
  <c r="G80" i="43"/>
  <c r="G69" i="43"/>
  <c r="G61" i="43"/>
  <c r="G58" i="43"/>
  <c r="G50" i="43"/>
  <c r="G48" i="43"/>
  <c r="G47" i="43"/>
  <c r="G39" i="43"/>
  <c r="G37" i="43"/>
  <c r="G32" i="43"/>
  <c r="G92" i="43"/>
  <c r="G81" i="43"/>
  <c r="G73" i="43"/>
  <c r="G70" i="43"/>
  <c r="G62" i="43"/>
  <c r="G60" i="43"/>
  <c r="G59" i="43"/>
  <c r="G51" i="43"/>
  <c r="G40" i="43"/>
  <c r="G31" i="43"/>
  <c r="K26" i="43"/>
  <c r="Y27" i="43"/>
  <c r="G28" i="43"/>
  <c r="W28" i="43"/>
  <c r="G29" i="43"/>
  <c r="Y29" i="43"/>
  <c r="K34" i="43"/>
  <c r="K35" i="43"/>
  <c r="K36" i="43"/>
  <c r="AT72" i="43"/>
  <c r="CB15" i="43" s="1"/>
  <c r="W74" i="43"/>
  <c r="W82" i="43"/>
  <c r="AF96" i="43"/>
  <c r="BU17" i="43" s="1"/>
  <c r="W110" i="43"/>
  <c r="J10" i="43"/>
  <c r="K27" i="43"/>
  <c r="Y28" i="43"/>
  <c r="W30" i="43"/>
  <c r="K32" i="43"/>
  <c r="AP36" i="43"/>
  <c r="BZ12" i="43" s="1"/>
  <c r="K37" i="43"/>
  <c r="K39" i="43"/>
  <c r="W63" i="43"/>
  <c r="W71" i="43"/>
  <c r="Y75" i="43"/>
  <c r="Y83" i="43"/>
  <c r="R84" i="43"/>
  <c r="BN16" i="43" s="1"/>
  <c r="AS7" i="43"/>
  <c r="K328" i="43"/>
  <c r="K317" i="43"/>
  <c r="K306" i="43"/>
  <c r="K329" i="43"/>
  <c r="K318" i="43"/>
  <c r="K307" i="43"/>
  <c r="K330" i="43"/>
  <c r="K319" i="43"/>
  <c r="K308" i="43"/>
  <c r="K300" i="43"/>
  <c r="K297" i="43"/>
  <c r="K331" i="43"/>
  <c r="K320" i="43"/>
  <c r="K312" i="43"/>
  <c r="K309" i="43"/>
  <c r="K301" i="43"/>
  <c r="K298" i="43"/>
  <c r="K332" i="43"/>
  <c r="K324" i="43"/>
  <c r="K321" i="43"/>
  <c r="K313" i="43"/>
  <c r="K333" i="43"/>
  <c r="K325" i="43"/>
  <c r="K322" i="43"/>
  <c r="K314" i="43"/>
  <c r="K311" i="43"/>
  <c r="K303" i="43"/>
  <c r="K292" i="43"/>
  <c r="K334" i="43"/>
  <c r="K326" i="43"/>
  <c r="K323" i="43"/>
  <c r="K315" i="43"/>
  <c r="K304" i="43"/>
  <c r="K305" i="43"/>
  <c r="K296" i="43"/>
  <c r="K282" i="43"/>
  <c r="K271" i="43"/>
  <c r="K310" i="43"/>
  <c r="K302" i="43"/>
  <c r="K299" i="43"/>
  <c r="K283" i="43"/>
  <c r="K272" i="43"/>
  <c r="K264" i="43"/>
  <c r="K295" i="43"/>
  <c r="K293" i="43"/>
  <c r="K284" i="43"/>
  <c r="K276" i="43"/>
  <c r="K273" i="43"/>
  <c r="K265" i="43"/>
  <c r="K327" i="43"/>
  <c r="K291" i="43"/>
  <c r="K288" i="43"/>
  <c r="K285" i="43"/>
  <c r="K277" i="43"/>
  <c r="K274" i="43"/>
  <c r="K266" i="43"/>
  <c r="K263" i="43"/>
  <c r="K289" i="43"/>
  <c r="K286" i="43"/>
  <c r="K278" i="43"/>
  <c r="K275" i="43"/>
  <c r="K267" i="43"/>
  <c r="K294" i="43"/>
  <c r="K280" i="43"/>
  <c r="K269" i="43"/>
  <c r="K258" i="43"/>
  <c r="K261" i="43"/>
  <c r="K257" i="43"/>
  <c r="K247" i="43"/>
  <c r="K236" i="43"/>
  <c r="K287" i="43"/>
  <c r="K279" i="43"/>
  <c r="K248" i="43"/>
  <c r="K240" i="43"/>
  <c r="K237" i="43"/>
  <c r="K229" i="43"/>
  <c r="K252" i="43"/>
  <c r="K249" i="43"/>
  <c r="K241" i="43"/>
  <c r="K238" i="43"/>
  <c r="K230" i="43"/>
  <c r="K260" i="43"/>
  <c r="K253" i="43"/>
  <c r="K250" i="43"/>
  <c r="K242" i="43"/>
  <c r="K239" i="43"/>
  <c r="K231" i="43"/>
  <c r="K270" i="43"/>
  <c r="K254" i="43"/>
  <c r="K251" i="43"/>
  <c r="K243" i="43"/>
  <c r="K232" i="43"/>
  <c r="K335" i="43"/>
  <c r="K316" i="43"/>
  <c r="K281" i="43"/>
  <c r="K256" i="43"/>
  <c r="K245" i="43"/>
  <c r="K234" i="43"/>
  <c r="K290" i="43"/>
  <c r="K235" i="43"/>
  <c r="K227" i="43"/>
  <c r="K217" i="43"/>
  <c r="K214" i="43"/>
  <c r="K206" i="43"/>
  <c r="K203" i="43"/>
  <c r="K195" i="43"/>
  <c r="K233" i="43"/>
  <c r="K225" i="43"/>
  <c r="K218" i="43"/>
  <c r="K215" i="43"/>
  <c r="K207" i="43"/>
  <c r="K196" i="43"/>
  <c r="K246" i="43"/>
  <c r="K219" i="43"/>
  <c r="K208" i="43"/>
  <c r="K197" i="43"/>
  <c r="K186" i="43"/>
  <c r="K259" i="43"/>
  <c r="K228" i="43"/>
  <c r="K220" i="43"/>
  <c r="K209" i="43"/>
  <c r="K198" i="43"/>
  <c r="K187" i="43"/>
  <c r="K226" i="43"/>
  <c r="K221" i="43"/>
  <c r="K210" i="43"/>
  <c r="K199" i="43"/>
  <c r="K223" i="43"/>
  <c r="K212" i="43"/>
  <c r="K204" i="43"/>
  <c r="K201" i="43"/>
  <c r="K193" i="43"/>
  <c r="K190" i="43"/>
  <c r="K244" i="43"/>
  <c r="K202" i="43"/>
  <c r="K175" i="43"/>
  <c r="K255" i="43"/>
  <c r="K216" i="43"/>
  <c r="K200" i="43"/>
  <c r="K189" i="43"/>
  <c r="K176" i="43"/>
  <c r="K168" i="43"/>
  <c r="K165" i="43"/>
  <c r="K224" i="43"/>
  <c r="K213" i="43"/>
  <c r="K180" i="43"/>
  <c r="K177" i="43"/>
  <c r="K169" i="43"/>
  <c r="K166" i="43"/>
  <c r="K158" i="43"/>
  <c r="K155" i="43"/>
  <c r="K268" i="43"/>
  <c r="K222" i="43"/>
  <c r="K211" i="43"/>
  <c r="K194" i="43"/>
  <c r="K191" i="43"/>
  <c r="K188" i="43"/>
  <c r="K181" i="43"/>
  <c r="K178" i="43"/>
  <c r="K170" i="43"/>
  <c r="K167" i="43"/>
  <c r="K159" i="43"/>
  <c r="K205" i="43"/>
  <c r="K182" i="43"/>
  <c r="K179" i="43"/>
  <c r="K171" i="43"/>
  <c r="K262" i="43"/>
  <c r="K192" i="43"/>
  <c r="K184" i="43"/>
  <c r="K173" i="43"/>
  <c r="K162" i="43"/>
  <c r="K146" i="43"/>
  <c r="K143" i="43"/>
  <c r="K135" i="43"/>
  <c r="K124" i="43"/>
  <c r="K113" i="43"/>
  <c r="K174" i="43"/>
  <c r="K157" i="43"/>
  <c r="K147" i="43"/>
  <c r="K136" i="43"/>
  <c r="K125" i="43"/>
  <c r="K114" i="43"/>
  <c r="K185" i="43"/>
  <c r="K172" i="43"/>
  <c r="K153" i="43"/>
  <c r="K148" i="43"/>
  <c r="K137" i="43"/>
  <c r="K126" i="43"/>
  <c r="K115" i="43"/>
  <c r="K104" i="43"/>
  <c r="K183" i="43"/>
  <c r="K149" i="43"/>
  <c r="K138" i="43"/>
  <c r="K127" i="43"/>
  <c r="K116" i="43"/>
  <c r="K150" i="43"/>
  <c r="K139" i="43"/>
  <c r="K128" i="43"/>
  <c r="K120" i="43"/>
  <c r="K117" i="43"/>
  <c r="K109" i="43"/>
  <c r="K106" i="43"/>
  <c r="K164" i="43"/>
  <c r="K161" i="43"/>
  <c r="K151" i="43"/>
  <c r="K140" i="43"/>
  <c r="K132" i="43"/>
  <c r="K129" i="43"/>
  <c r="K121" i="43"/>
  <c r="K118" i="43"/>
  <c r="K110" i="43"/>
  <c r="K107" i="43"/>
  <c r="K156" i="43"/>
  <c r="K154" i="43"/>
  <c r="K144" i="43"/>
  <c r="K141" i="43"/>
  <c r="K133" i="43"/>
  <c r="K130" i="43"/>
  <c r="K122" i="43"/>
  <c r="K119" i="43"/>
  <c r="K111" i="43"/>
  <c r="K112" i="43"/>
  <c r="K99" i="43"/>
  <c r="K88" i="43"/>
  <c r="K77" i="43"/>
  <c r="K66" i="43"/>
  <c r="K55" i="43"/>
  <c r="K44" i="43"/>
  <c r="K100" i="43"/>
  <c r="K89" i="43"/>
  <c r="K78" i="43"/>
  <c r="K67" i="43"/>
  <c r="K56" i="43"/>
  <c r="K48" i="43"/>
  <c r="K45" i="43"/>
  <c r="K142" i="43"/>
  <c r="K123" i="43"/>
  <c r="K103" i="43"/>
  <c r="K101" i="43"/>
  <c r="K90" i="43"/>
  <c r="K79" i="43"/>
  <c r="K68" i="43"/>
  <c r="K60" i="43"/>
  <c r="K57" i="43"/>
  <c r="K49" i="43"/>
  <c r="K46" i="43"/>
  <c r="K38" i="43"/>
  <c r="K33" i="43"/>
  <c r="K134" i="43"/>
  <c r="K91" i="43"/>
  <c r="K80" i="43"/>
  <c r="K72" i="43"/>
  <c r="K69" i="43"/>
  <c r="K61" i="43"/>
  <c r="K58" i="43"/>
  <c r="K50" i="43"/>
  <c r="K47" i="43"/>
  <c r="K160" i="43"/>
  <c r="K152" i="43"/>
  <c r="K92" i="43"/>
  <c r="K84" i="43"/>
  <c r="K81" i="43"/>
  <c r="K73" i="43"/>
  <c r="K70" i="43"/>
  <c r="K62" i="43"/>
  <c r="K59" i="43"/>
  <c r="K51" i="43"/>
  <c r="K145" i="43"/>
  <c r="K105" i="43"/>
  <c r="K96" i="43"/>
  <c r="K93" i="43"/>
  <c r="K85" i="43"/>
  <c r="K82" i="43"/>
  <c r="K74" i="43"/>
  <c r="K71" i="43"/>
  <c r="K63" i="43"/>
  <c r="K52" i="43"/>
  <c r="K41" i="43"/>
  <c r="K30" i="43"/>
  <c r="K102" i="43"/>
  <c r="K97" i="43"/>
  <c r="K94" i="43"/>
  <c r="K86" i="43"/>
  <c r="K83" i="43"/>
  <c r="K75" i="43"/>
  <c r="K64" i="43"/>
  <c r="K53" i="43"/>
  <c r="K42" i="43"/>
  <c r="K29" i="43"/>
  <c r="G24" i="43"/>
  <c r="W24" i="43"/>
  <c r="K28" i="43"/>
  <c r="K31" i="43"/>
  <c r="W38" i="43"/>
  <c r="W52" i="43"/>
  <c r="Y64" i="43"/>
  <c r="G74" i="43"/>
  <c r="G82" i="43"/>
  <c r="W85" i="43"/>
  <c r="Y97" i="43"/>
  <c r="W334" i="43"/>
  <c r="W326" i="43"/>
  <c r="W324" i="43"/>
  <c r="W323" i="43"/>
  <c r="W315" i="43"/>
  <c r="W304" i="43"/>
  <c r="W335" i="43"/>
  <c r="W327" i="43"/>
  <c r="W316" i="43"/>
  <c r="W305" i="43"/>
  <c r="W328" i="43"/>
  <c r="W317" i="43"/>
  <c r="W306" i="43"/>
  <c r="W295" i="43"/>
  <c r="W329" i="43"/>
  <c r="W318" i="43"/>
  <c r="W307" i="43"/>
  <c r="W296" i="43"/>
  <c r="W330" i="43"/>
  <c r="W319" i="43"/>
  <c r="W331" i="43"/>
  <c r="W320" i="43"/>
  <c r="W309" i="43"/>
  <c r="W301" i="43"/>
  <c r="W298" i="43"/>
  <c r="W290" i="43"/>
  <c r="W332" i="43"/>
  <c r="W321" i="43"/>
  <c r="W313" i="43"/>
  <c r="W310" i="43"/>
  <c r="W302" i="43"/>
  <c r="W322" i="43"/>
  <c r="W280" i="43"/>
  <c r="W269" i="43"/>
  <c r="W311" i="43"/>
  <c r="W303" i="43"/>
  <c r="W294" i="43"/>
  <c r="W281" i="43"/>
  <c r="W270" i="43"/>
  <c r="W325" i="43"/>
  <c r="W297" i="43"/>
  <c r="W292" i="43"/>
  <c r="W282" i="43"/>
  <c r="W271" i="43"/>
  <c r="W312" i="43"/>
  <c r="W308" i="43"/>
  <c r="W300" i="43"/>
  <c r="W283" i="43"/>
  <c r="W272" i="43"/>
  <c r="W261" i="43"/>
  <c r="W314" i="43"/>
  <c r="W284" i="43"/>
  <c r="W273" i="43"/>
  <c r="W265" i="43"/>
  <c r="W262" i="43"/>
  <c r="W333" i="43"/>
  <c r="W286" i="43"/>
  <c r="W278" i="43"/>
  <c r="W276" i="43"/>
  <c r="W275" i="43"/>
  <c r="W267" i="43"/>
  <c r="W256" i="43"/>
  <c r="W245" i="43"/>
  <c r="W234" i="43"/>
  <c r="W289" i="43"/>
  <c r="W274" i="43"/>
  <c r="W266" i="43"/>
  <c r="W246" i="43"/>
  <c r="W235" i="43"/>
  <c r="W263" i="43"/>
  <c r="W259" i="43"/>
  <c r="W257" i="43"/>
  <c r="W247" i="43"/>
  <c r="W236" i="43"/>
  <c r="W285" i="43"/>
  <c r="W277" i="43"/>
  <c r="W248" i="43"/>
  <c r="W237" i="43"/>
  <c r="W229" i="43"/>
  <c r="W226" i="43"/>
  <c r="W293" i="43"/>
  <c r="W268" i="43"/>
  <c r="W249" i="43"/>
  <c r="W241" i="43"/>
  <c r="W238" i="43"/>
  <c r="W230" i="43"/>
  <c r="W228" i="43"/>
  <c r="W227" i="43"/>
  <c r="W288" i="43"/>
  <c r="W287" i="43"/>
  <c r="W279" i="43"/>
  <c r="W260" i="43"/>
  <c r="W254" i="43"/>
  <c r="W252" i="43"/>
  <c r="W251" i="43"/>
  <c r="W243" i="43"/>
  <c r="W232" i="43"/>
  <c r="W264" i="43"/>
  <c r="W223" i="43"/>
  <c r="W212" i="43"/>
  <c r="W201" i="43"/>
  <c r="W253" i="43"/>
  <c r="W224" i="43"/>
  <c r="W213" i="43"/>
  <c r="W205" i="43"/>
  <c r="W202" i="43"/>
  <c r="W194" i="43"/>
  <c r="W192" i="43"/>
  <c r="W191" i="43"/>
  <c r="W291" i="43"/>
  <c r="W244" i="43"/>
  <c r="W217" i="43"/>
  <c r="W214" i="43"/>
  <c r="W206" i="43"/>
  <c r="W204" i="43"/>
  <c r="W203" i="43"/>
  <c r="W195" i="43"/>
  <c r="W240" i="43"/>
  <c r="W239" i="43"/>
  <c r="W233" i="43"/>
  <c r="W225" i="43"/>
  <c r="W218" i="43"/>
  <c r="W216" i="43"/>
  <c r="W215" i="43"/>
  <c r="W207" i="43"/>
  <c r="W196" i="43"/>
  <c r="W299" i="43"/>
  <c r="W255" i="43"/>
  <c r="W219" i="43"/>
  <c r="W208" i="43"/>
  <c r="W197" i="43"/>
  <c r="W221" i="43"/>
  <c r="W210" i="43"/>
  <c r="W199" i="43"/>
  <c r="W188" i="43"/>
  <c r="W184" i="43"/>
  <c r="W173" i="43"/>
  <c r="W231" i="43"/>
  <c r="W193" i="43"/>
  <c r="W190" i="43"/>
  <c r="W185" i="43"/>
  <c r="W174" i="43"/>
  <c r="W163" i="43"/>
  <c r="W187" i="43"/>
  <c r="W175" i="43"/>
  <c r="W164" i="43"/>
  <c r="W153" i="43"/>
  <c r="W258" i="43"/>
  <c r="W200" i="43"/>
  <c r="W189" i="43"/>
  <c r="W176" i="43"/>
  <c r="W165" i="43"/>
  <c r="W157" i="43"/>
  <c r="W154" i="43"/>
  <c r="W177" i="43"/>
  <c r="W169" i="43"/>
  <c r="W166" i="43"/>
  <c r="W186" i="43"/>
  <c r="W182" i="43"/>
  <c r="W180" i="43"/>
  <c r="W179" i="43"/>
  <c r="W171" i="43"/>
  <c r="W160" i="43"/>
  <c r="W209" i="43"/>
  <c r="W141" i="43"/>
  <c r="W133" i="43"/>
  <c r="W130" i="43"/>
  <c r="W122" i="43"/>
  <c r="W120" i="43"/>
  <c r="W119" i="43"/>
  <c r="W111" i="43"/>
  <c r="W250" i="43"/>
  <c r="W222" i="43"/>
  <c r="W198" i="43"/>
  <c r="W158" i="43"/>
  <c r="W152" i="43"/>
  <c r="W145" i="43"/>
  <c r="W142" i="43"/>
  <c r="W134" i="43"/>
  <c r="W132" i="43"/>
  <c r="W131" i="43"/>
  <c r="W123" i="43"/>
  <c r="W211" i="43"/>
  <c r="W146" i="43"/>
  <c r="W144" i="43"/>
  <c r="W143" i="43"/>
  <c r="W135" i="43"/>
  <c r="W124" i="43"/>
  <c r="W113" i="43"/>
  <c r="W102" i="43"/>
  <c r="W156" i="43"/>
  <c r="W147" i="43"/>
  <c r="W136" i="43"/>
  <c r="W125" i="43"/>
  <c r="W178" i="43"/>
  <c r="W172" i="43"/>
  <c r="W148" i="43"/>
  <c r="W137" i="43"/>
  <c r="W126" i="43"/>
  <c r="W115" i="43"/>
  <c r="W104" i="43"/>
  <c r="W183" i="43"/>
  <c r="W168" i="43"/>
  <c r="W162" i="43"/>
  <c r="W159" i="43"/>
  <c r="W149" i="43"/>
  <c r="W138" i="43"/>
  <c r="W127" i="43"/>
  <c r="W116" i="43"/>
  <c r="W105" i="43"/>
  <c r="W170" i="43"/>
  <c r="W155" i="43"/>
  <c r="W150" i="43"/>
  <c r="W139" i="43"/>
  <c r="W128" i="43"/>
  <c r="W117" i="43"/>
  <c r="W109" i="43"/>
  <c r="W106" i="43"/>
  <c r="W181" i="43"/>
  <c r="W167" i="43"/>
  <c r="W97" i="43"/>
  <c r="W94" i="43"/>
  <c r="W86" i="43"/>
  <c r="W84" i="43"/>
  <c r="W83" i="43"/>
  <c r="W75" i="43"/>
  <c r="W64" i="43"/>
  <c r="W53" i="43"/>
  <c r="W42" i="43"/>
  <c r="W242" i="43"/>
  <c r="W108" i="43"/>
  <c r="W98" i="43"/>
  <c r="W96" i="43"/>
  <c r="W95" i="43"/>
  <c r="W87" i="43"/>
  <c r="W76" i="43"/>
  <c r="W65" i="43"/>
  <c r="W54" i="43"/>
  <c r="W43" i="43"/>
  <c r="W129" i="43"/>
  <c r="W112" i="43"/>
  <c r="W99" i="43"/>
  <c r="W88" i="43"/>
  <c r="W77" i="43"/>
  <c r="W66" i="43"/>
  <c r="W55" i="43"/>
  <c r="W44" i="43"/>
  <c r="W35" i="43"/>
  <c r="W100" i="43"/>
  <c r="W89" i="43"/>
  <c r="W78" i="43"/>
  <c r="W67" i="43"/>
  <c r="W56" i="43"/>
  <c r="W45" i="43"/>
  <c r="W140" i="43"/>
  <c r="W103" i="43"/>
  <c r="W101" i="43"/>
  <c r="W90" i="43"/>
  <c r="W79" i="43"/>
  <c r="W68" i="43"/>
  <c r="W57" i="43"/>
  <c r="W49" i="43"/>
  <c r="W46" i="43"/>
  <c r="W121" i="43"/>
  <c r="W107" i="43"/>
  <c r="W91" i="43"/>
  <c r="W80" i="43"/>
  <c r="W69" i="43"/>
  <c r="W61" i="43"/>
  <c r="W58" i="43"/>
  <c r="W50" i="43"/>
  <c r="W48" i="43"/>
  <c r="W47" i="43"/>
  <c r="W39" i="43"/>
  <c r="W37" i="43"/>
  <c r="W32" i="43"/>
  <c r="W220" i="43"/>
  <c r="W151" i="43"/>
  <c r="W118" i="43"/>
  <c r="W92" i="43"/>
  <c r="W81" i="43"/>
  <c r="W73" i="43"/>
  <c r="W70" i="43"/>
  <c r="W62" i="43"/>
  <c r="W60" i="43"/>
  <c r="W59" i="43"/>
  <c r="W51" i="43"/>
  <c r="W40" i="43"/>
  <c r="W31" i="43"/>
  <c r="G30" i="43"/>
  <c r="W36" i="43"/>
  <c r="G38" i="43"/>
  <c r="Y38" i="43"/>
  <c r="K40" i="43"/>
  <c r="W41" i="43"/>
  <c r="Y53" i="43"/>
  <c r="G63" i="43"/>
  <c r="G71" i="43"/>
  <c r="W72" i="43"/>
  <c r="Y86" i="43"/>
  <c r="Y94" i="43"/>
  <c r="K131" i="43"/>
  <c r="AF108" i="43"/>
  <c r="BU18" i="43" s="1"/>
  <c r="N132" i="43"/>
  <c r="BL20" i="43" s="1"/>
  <c r="V144" i="43"/>
  <c r="BP21" i="43" s="1"/>
  <c r="P108" i="43"/>
  <c r="BM18" i="43" s="1"/>
  <c r="P132" i="43"/>
  <c r="BM20" i="43" s="1"/>
  <c r="AB120" i="43"/>
  <c r="BS19" i="43" s="1"/>
  <c r="AL132" i="43"/>
  <c r="BX20" i="43" s="1"/>
  <c r="AL108" i="43"/>
  <c r="BX18" i="43" s="1"/>
  <c r="V108" i="43"/>
  <c r="BP18" i="43" s="1"/>
  <c r="AP120" i="43"/>
  <c r="BZ19" i="43" s="1"/>
  <c r="V132" i="43"/>
  <c r="BP20" i="43" s="1"/>
  <c r="AT144" i="43"/>
  <c r="CB21" i="43" s="1"/>
  <c r="T156" i="43"/>
  <c r="BO22" i="43" s="1"/>
  <c r="AD156" i="43"/>
  <c r="BT22" i="43" s="1"/>
  <c r="AB108" i="43"/>
  <c r="BS18" i="43" s="1"/>
  <c r="AP108" i="43"/>
  <c r="BZ18" i="43" s="1"/>
  <c r="V168" i="43"/>
  <c r="BP23" i="43" s="1"/>
  <c r="AT180" i="43"/>
  <c r="CB24" i="43" s="1"/>
  <c r="AP156" i="43"/>
  <c r="BZ22" i="43" s="1"/>
  <c r="AP180" i="43"/>
  <c r="BZ24" i="43" s="1"/>
  <c r="AR180" i="43"/>
  <c r="CA24" i="43" s="1"/>
  <c r="AP192" i="43"/>
  <c r="BZ25" i="43" s="1"/>
  <c r="V204" i="43"/>
  <c r="BP26" i="43" s="1"/>
  <c r="P156" i="43"/>
  <c r="BM22" i="43" s="1"/>
  <c r="AT156" i="43"/>
  <c r="CB22" i="43" s="1"/>
  <c r="N168" i="43"/>
  <c r="BL23" i="43" s="1"/>
  <c r="T216" i="43"/>
  <c r="BO27" i="43" s="1"/>
  <c r="AF132" i="43"/>
  <c r="BU20" i="43" s="1"/>
  <c r="P168" i="43"/>
  <c r="BM23" i="43" s="1"/>
  <c r="V192" i="43"/>
  <c r="BP25" i="43" s="1"/>
  <c r="AT192" i="43"/>
  <c r="CB25" i="43" s="1"/>
  <c r="AL204" i="43"/>
  <c r="BX26" i="43" s="1"/>
  <c r="AL192" i="43"/>
  <c r="BX25" i="43" s="1"/>
  <c r="V216" i="43"/>
  <c r="BP27" i="43" s="1"/>
  <c r="AD204" i="43"/>
  <c r="BT26" i="43" s="1"/>
  <c r="AR204" i="43"/>
  <c r="CA26" i="43" s="1"/>
  <c r="AB216" i="43"/>
  <c r="BS27" i="43" s="1"/>
  <c r="AP228" i="43"/>
  <c r="BZ28" i="43" s="1"/>
  <c r="AT204" i="43"/>
  <c r="CB26" i="43" s="1"/>
  <c r="P204" i="43"/>
  <c r="BM26" i="43" s="1"/>
  <c r="AP216" i="43"/>
  <c r="BZ27" i="43" s="1"/>
  <c r="AD192" i="43"/>
  <c r="BT25" i="43" s="1"/>
  <c r="AP204" i="43"/>
  <c r="BZ26" i="43" s="1"/>
  <c r="P228" i="43"/>
  <c r="BM28" i="43" s="1"/>
  <c r="N216" i="43"/>
  <c r="BL27" i="43" s="1"/>
  <c r="AP252" i="43"/>
  <c r="BZ30" i="43" s="1"/>
  <c r="N240" i="43"/>
  <c r="BL29" i="43" s="1"/>
  <c r="AD276" i="43"/>
  <c r="BT32" i="43" s="1"/>
  <c r="AP240" i="43"/>
  <c r="BZ29" i="43" s="1"/>
  <c r="AT252" i="43"/>
  <c r="CB30" i="43" s="1"/>
  <c r="AR252" i="43"/>
  <c r="CA30" i="43" s="1"/>
  <c r="AR228" i="43"/>
  <c r="CA28" i="43" s="1"/>
  <c r="AB240" i="43"/>
  <c r="BS29" i="43" s="1"/>
  <c r="AR240" i="43"/>
  <c r="CA29" i="43" s="1"/>
  <c r="AP276" i="43"/>
  <c r="BZ32" i="43" s="1"/>
  <c r="AL276" i="43"/>
  <c r="BX32" i="43" s="1"/>
  <c r="AD264" i="43"/>
  <c r="BT31" i="43" s="1"/>
  <c r="AX336" i="43"/>
  <c r="CD37" i="43" s="1"/>
  <c r="N264" i="43"/>
  <c r="BL31" i="43" s="1"/>
  <c r="V240" i="43"/>
  <c r="BP29" i="43" s="1"/>
  <c r="AT288" i="43"/>
  <c r="CB33" i="43" s="1"/>
  <c r="N288" i="43"/>
  <c r="BL33" i="43" s="1"/>
  <c r="AB276" i="43"/>
  <c r="BS32" i="43" s="1"/>
  <c r="P288" i="43"/>
  <c r="BM33" i="43" s="1"/>
  <c r="AB288" i="43"/>
  <c r="BS33" i="43" s="1"/>
  <c r="P300" i="43"/>
  <c r="BM34" i="43" s="1"/>
  <c r="AR300" i="43"/>
  <c r="CA34" i="43" s="1"/>
  <c r="AT300" i="43"/>
  <c r="CB34" i="43" s="1"/>
  <c r="N324" i="43"/>
  <c r="BL36" i="43" s="1"/>
  <c r="AP312" i="43"/>
  <c r="BZ35" i="43" s="1"/>
  <c r="AB324" i="43"/>
  <c r="BS36" i="43" s="1"/>
  <c r="AT324" i="43"/>
  <c r="CB36" i="43" s="1"/>
  <c r="AE151" i="43" l="1"/>
  <c r="AE159" i="43"/>
  <c r="AE167" i="43"/>
  <c r="AE175" i="43"/>
  <c r="AE183" i="43"/>
  <c r="AE191" i="43"/>
  <c r="AE199" i="43"/>
  <c r="AE152" i="43"/>
  <c r="AE160" i="43"/>
  <c r="AE168" i="43"/>
  <c r="AE176" i="43"/>
  <c r="AE184" i="43"/>
  <c r="AE192" i="43"/>
  <c r="AE200" i="43"/>
  <c r="AE145" i="43"/>
  <c r="AF144" i="43" s="1"/>
  <c r="BU21" i="43" s="1"/>
  <c r="AE153" i="43"/>
  <c r="AE161" i="43"/>
  <c r="AE169" i="43"/>
  <c r="AE177" i="43"/>
  <c r="AE185" i="43"/>
  <c r="AE193" i="43"/>
  <c r="AE201" i="43"/>
  <c r="AE146" i="43"/>
  <c r="AE154" i="43"/>
  <c r="AE162" i="43"/>
  <c r="AE170" i="43"/>
  <c r="AE178" i="43"/>
  <c r="AE186" i="43"/>
  <c r="AE194" i="43"/>
  <c r="AE202" i="43"/>
  <c r="AE147" i="43"/>
  <c r="AE155" i="43"/>
  <c r="AE163" i="43"/>
  <c r="AE171" i="43"/>
  <c r="AE179" i="43"/>
  <c r="AE187" i="43"/>
  <c r="AE195" i="43"/>
  <c r="AE203" i="43"/>
  <c r="AE148" i="43"/>
  <c r="AE156" i="43"/>
  <c r="AF156" i="43" s="1"/>
  <c r="BU22" i="43" s="1"/>
  <c r="AE164" i="43"/>
  <c r="AE172" i="43"/>
  <c r="AE180" i="43"/>
  <c r="AE188" i="43"/>
  <c r="AE196" i="43"/>
  <c r="AE144" i="43"/>
  <c r="AE149" i="43"/>
  <c r="AE157" i="43"/>
  <c r="AE165" i="43"/>
  <c r="AE173" i="43"/>
  <c r="AE181" i="43"/>
  <c r="AE189" i="43"/>
  <c r="AE197" i="43"/>
  <c r="AE150" i="43"/>
  <c r="AE158" i="43"/>
  <c r="AE166" i="43"/>
  <c r="AE174" i="43"/>
  <c r="AE182" i="43"/>
  <c r="AE190" i="43"/>
  <c r="AE198" i="43"/>
  <c r="R192" i="43"/>
  <c r="BN25" i="43" s="1"/>
  <c r="CM310" i="44"/>
  <c r="CM197" i="44"/>
  <c r="CM158" i="44"/>
  <c r="CM204" i="44"/>
  <c r="CM287" i="44"/>
  <c r="CM215" i="44"/>
  <c r="AW189" i="44"/>
  <c r="AW117" i="44"/>
  <c r="AW182" i="44"/>
  <c r="AW75" i="44"/>
  <c r="AW176" i="44"/>
  <c r="AW181" i="44"/>
  <c r="AW289" i="44"/>
  <c r="CM324" i="44"/>
  <c r="CM235" i="44"/>
  <c r="CM224" i="44"/>
  <c r="CM218" i="44"/>
  <c r="AW186" i="44"/>
  <c r="AW165" i="44"/>
  <c r="AW161" i="44"/>
  <c r="CM147" i="44"/>
  <c r="AW114" i="44"/>
  <c r="CM106" i="44"/>
  <c r="AW92" i="44"/>
  <c r="CM115" i="44"/>
  <c r="AW247" i="44"/>
  <c r="CM171" i="44"/>
  <c r="AW157" i="44"/>
  <c r="AW144" i="44"/>
  <c r="AW60" i="44"/>
  <c r="AW284" i="44"/>
  <c r="CM330" i="44"/>
  <c r="CM319" i="44"/>
  <c r="AW315" i="44"/>
  <c r="AW125" i="44"/>
  <c r="AW100" i="44"/>
  <c r="CM318" i="44"/>
  <c r="AW64" i="44"/>
  <c r="AW256" i="44"/>
  <c r="AW323" i="44"/>
  <c r="CM295" i="44"/>
  <c r="CM246" i="44"/>
  <c r="CM284" i="44"/>
  <c r="AW71" i="44"/>
  <c r="AW200" i="44"/>
  <c r="CM21" i="44"/>
  <c r="CM145" i="44"/>
  <c r="CM43" i="44"/>
  <c r="AW207" i="44"/>
  <c r="AW73" i="44"/>
  <c r="CM87" i="44"/>
  <c r="AW44" i="44"/>
  <c r="CM33" i="44"/>
  <c r="Z276" i="43"/>
  <c r="BR32" i="43" s="1"/>
  <c r="X216" i="43"/>
  <c r="BQ27" i="43" s="1"/>
  <c r="X204" i="43"/>
  <c r="BQ26" i="43" s="1"/>
  <c r="L264" i="43"/>
  <c r="BK31" i="43" s="1"/>
  <c r="L324" i="43"/>
  <c r="BK36" i="43" s="1"/>
  <c r="X36" i="43"/>
  <c r="BQ12" i="43" s="1"/>
  <c r="X288" i="43"/>
  <c r="BQ33" i="43" s="1"/>
  <c r="CM322" i="44"/>
  <c r="AW263" i="44"/>
  <c r="AW142" i="44"/>
  <c r="CM57" i="44"/>
  <c r="CM52" i="44"/>
  <c r="CM46" i="44"/>
  <c r="CM20" i="44"/>
  <c r="CM304" i="44"/>
  <c r="AW285" i="44"/>
  <c r="AW290" i="44"/>
  <c r="CM222" i="44"/>
  <c r="AW193" i="44"/>
  <c r="AW138" i="44"/>
  <c r="CM149" i="44"/>
  <c r="AW137" i="44"/>
  <c r="CM134" i="44"/>
  <c r="AW113" i="44"/>
  <c r="CM108" i="44"/>
  <c r="CM105" i="44"/>
  <c r="CM62" i="44"/>
  <c r="CM97" i="44"/>
  <c r="CM65" i="44"/>
  <c r="AW50" i="44"/>
  <c r="CM42" i="44"/>
  <c r="CM38" i="44"/>
  <c r="CM34" i="44"/>
  <c r="CM39" i="44"/>
  <c r="CM320" i="44"/>
  <c r="AW309" i="44"/>
  <c r="CM229" i="44"/>
  <c r="CM226" i="44"/>
  <c r="AW196" i="44"/>
  <c r="AW192" i="44"/>
  <c r="CM179" i="44"/>
  <c r="AW164" i="44"/>
  <c r="AW154" i="44"/>
  <c r="AW135" i="44"/>
  <c r="CM133" i="44"/>
  <c r="AW118" i="44"/>
  <c r="AW115" i="44"/>
  <c r="CM80" i="44"/>
  <c r="CM93" i="44"/>
  <c r="AW76" i="44"/>
  <c r="AW91" i="44"/>
  <c r="CM70" i="44"/>
  <c r="AW56" i="44"/>
  <c r="CM309" i="44"/>
  <c r="CM301" i="44"/>
  <c r="AW275" i="44"/>
  <c r="CM111" i="44"/>
  <c r="CM51" i="44"/>
  <c r="CM24" i="44"/>
  <c r="CM316" i="44"/>
  <c r="AW302" i="44"/>
  <c r="CM308" i="44"/>
  <c r="AW204" i="44"/>
  <c r="CM182" i="44"/>
  <c r="CM175" i="44"/>
  <c r="AW151" i="44"/>
  <c r="CM99" i="44"/>
  <c r="AW83" i="44"/>
  <c r="CM49" i="44"/>
  <c r="CM47" i="44"/>
  <c r="AW79" i="44"/>
  <c r="AW306" i="44"/>
  <c r="AW293" i="44"/>
  <c r="AW277" i="44"/>
  <c r="CM253" i="44"/>
  <c r="CM241" i="44"/>
  <c r="CM205" i="44"/>
  <c r="CM118" i="44"/>
  <c r="CM76" i="44"/>
  <c r="CM86" i="44"/>
  <c r="CM90" i="44"/>
  <c r="CM40" i="44"/>
  <c r="CM36" i="44"/>
  <c r="CM32" i="44"/>
  <c r="CM29" i="44"/>
  <c r="CM27" i="44"/>
  <c r="CM329" i="44"/>
  <c r="AW317" i="44"/>
  <c r="CM321" i="44"/>
  <c r="AW303" i="44"/>
  <c r="AW294" i="44"/>
  <c r="CM296" i="44"/>
  <c r="AW279" i="44"/>
  <c r="AW276" i="44"/>
  <c r="AW259" i="44"/>
  <c r="CM230" i="44"/>
  <c r="CM236" i="44"/>
  <c r="AW242" i="44"/>
  <c r="AW198" i="44"/>
  <c r="AW187" i="44"/>
  <c r="CM193" i="44"/>
  <c r="AW162" i="44"/>
  <c r="CM186" i="44"/>
  <c r="CM163" i="44"/>
  <c r="CM156" i="44"/>
  <c r="AW177" i="44"/>
  <c r="AW156" i="44"/>
  <c r="AW149" i="44"/>
  <c r="CM151" i="44"/>
  <c r="AW134" i="44"/>
  <c r="CM114" i="44"/>
  <c r="CM122" i="44"/>
  <c r="AW108" i="44"/>
  <c r="CM101" i="44"/>
  <c r="AW99" i="44"/>
  <c r="AW105" i="44"/>
  <c r="AW66" i="44"/>
  <c r="AW97" i="44"/>
  <c r="CM55" i="44"/>
  <c r="CM45" i="44"/>
  <c r="AW21" i="44"/>
  <c r="AW258" i="44"/>
  <c r="CM72" i="44"/>
  <c r="CM41" i="44"/>
  <c r="AW326" i="44"/>
  <c r="CM325" i="44"/>
  <c r="AW314" i="44"/>
  <c r="AW301" i="44"/>
  <c r="AW300" i="44"/>
  <c r="CM315" i="44"/>
  <c r="CM298" i="44"/>
  <c r="CM285" i="44"/>
  <c r="AW287" i="44"/>
  <c r="CM270" i="44"/>
  <c r="AW248" i="44"/>
  <c r="AW288" i="44"/>
  <c r="CM261" i="44"/>
  <c r="AW255" i="44"/>
  <c r="CM232" i="44"/>
  <c r="AW236" i="44"/>
  <c r="CM210" i="44"/>
  <c r="AW226" i="44"/>
  <c r="AW215" i="44"/>
  <c r="CM211" i="44"/>
  <c r="AW221" i="44"/>
  <c r="AW205" i="44"/>
  <c r="AW194" i="44"/>
  <c r="CM190" i="44"/>
  <c r="CM187" i="44"/>
  <c r="AW199" i="44"/>
  <c r="AW179" i="44"/>
  <c r="CM176" i="44"/>
  <c r="AW166" i="44"/>
  <c r="CM169" i="44"/>
  <c r="AW171" i="44"/>
  <c r="AW214" i="44"/>
  <c r="AW184" i="44"/>
  <c r="CM180" i="44"/>
  <c r="AW172" i="44"/>
  <c r="CM165" i="44"/>
  <c r="AW168" i="44"/>
  <c r="AW145" i="44"/>
  <c r="CM127" i="44"/>
  <c r="CM137" i="44"/>
  <c r="CM153" i="44"/>
  <c r="AW122" i="44"/>
  <c r="AW116" i="44"/>
  <c r="CM89" i="44"/>
  <c r="CM109" i="44"/>
  <c r="AW107" i="44"/>
  <c r="AW101" i="44"/>
  <c r="CM83" i="44"/>
  <c r="CM104" i="44"/>
  <c r="CM61" i="44"/>
  <c r="CM81" i="44"/>
  <c r="CM67" i="44"/>
  <c r="AW61" i="44"/>
  <c r="AW67" i="44"/>
  <c r="AW112" i="44"/>
  <c r="AW90" i="44"/>
  <c r="CM53" i="44"/>
  <c r="CM48" i="44"/>
  <c r="AW320" i="44"/>
  <c r="CM317" i="44"/>
  <c r="AW319" i="44"/>
  <c r="AW299" i="44"/>
  <c r="AW304" i="44"/>
  <c r="AW297" i="44"/>
  <c r="CM282" i="44"/>
  <c r="AW269" i="44"/>
  <c r="AW264" i="44"/>
  <c r="CM274" i="44"/>
  <c r="AW268" i="44"/>
  <c r="CM249" i="44"/>
  <c r="AW262" i="44"/>
  <c r="AW240" i="44"/>
  <c r="AW237" i="44"/>
  <c r="AW222" i="44"/>
  <c r="CM238" i="44"/>
  <c r="AW217" i="44"/>
  <c r="AW213" i="44"/>
  <c r="AW206" i="44"/>
  <c r="AW197" i="44"/>
  <c r="CM201" i="44"/>
  <c r="CM196" i="44"/>
  <c r="CM173" i="44"/>
  <c r="CM155" i="44"/>
  <c r="CM174" i="44"/>
  <c r="CM164" i="44"/>
  <c r="CM168" i="44"/>
  <c r="AW130" i="44"/>
  <c r="CM135" i="44"/>
  <c r="AW126" i="44"/>
  <c r="CM113" i="44"/>
  <c r="CM102" i="44"/>
  <c r="AW131" i="44"/>
  <c r="AW88" i="44"/>
  <c r="CM68" i="44"/>
  <c r="CM54" i="44"/>
  <c r="AW103" i="44"/>
  <c r="CM326" i="44"/>
  <c r="CM327" i="44"/>
  <c r="CM314" i="44"/>
  <c r="AW292" i="44"/>
  <c r="AW283" i="44"/>
  <c r="CM294" i="44"/>
  <c r="AW273" i="44"/>
  <c r="AW286" i="44"/>
  <c r="CM288" i="44"/>
  <c r="CM271" i="44"/>
  <c r="CM264" i="44"/>
  <c r="AW251" i="44"/>
  <c r="CM225" i="44"/>
  <c r="AW233" i="44"/>
  <c r="AW228" i="44"/>
  <c r="CM194" i="44"/>
  <c r="AW158" i="44"/>
  <c r="CM167" i="44"/>
  <c r="AW178" i="44"/>
  <c r="AW170" i="44"/>
  <c r="CM119" i="44"/>
  <c r="AW140" i="44"/>
  <c r="AW120" i="44"/>
  <c r="AW110" i="44"/>
  <c r="AW124" i="44"/>
  <c r="AW128" i="44"/>
  <c r="AW129" i="44"/>
  <c r="CM107" i="44"/>
  <c r="AW106" i="44"/>
  <c r="AW84" i="44"/>
  <c r="CM66" i="44"/>
  <c r="AW85" i="44"/>
  <c r="CM58" i="44"/>
  <c r="CM143" i="44"/>
  <c r="AW52" i="44"/>
  <c r="CM243" i="44"/>
  <c r="CM221" i="44"/>
  <c r="CM185" i="44"/>
  <c r="CM129" i="44"/>
  <c r="CM71" i="44"/>
  <c r="CM112" i="44"/>
  <c r="CM103" i="44"/>
  <c r="AW143" i="44"/>
  <c r="AW316" i="44"/>
  <c r="AW330" i="44"/>
  <c r="AW311" i="44"/>
  <c r="AW307" i="44"/>
  <c r="CM299" i="44"/>
  <c r="CM297" i="44"/>
  <c r="CM292" i="44"/>
  <c r="AW278" i="44"/>
  <c r="CM269" i="44"/>
  <c r="CM268" i="44"/>
  <c r="CM260" i="44"/>
  <c r="AW257" i="44"/>
  <c r="CM265" i="44"/>
  <c r="CM233" i="44"/>
  <c r="CM262" i="44"/>
  <c r="CM240" i="44"/>
  <c r="AW208" i="44"/>
  <c r="CM237" i="44"/>
  <c r="AW218" i="44"/>
  <c r="CM217" i="44"/>
  <c r="CM213" i="44"/>
  <c r="CM206" i="44"/>
  <c r="AW219" i="44"/>
  <c r="CM195" i="44"/>
  <c r="CM191" i="44"/>
  <c r="CM154" i="44"/>
  <c r="CM150" i="44"/>
  <c r="AW163" i="44"/>
  <c r="CM141" i="44"/>
  <c r="AW152" i="44"/>
  <c r="CM136" i="44"/>
  <c r="AW153" i="44"/>
  <c r="AW147" i="44"/>
  <c r="CM110" i="44"/>
  <c r="CM130" i="44"/>
  <c r="CM116" i="44"/>
  <c r="CM128" i="44"/>
  <c r="CM126" i="44"/>
  <c r="CM98" i="44"/>
  <c r="CM131" i="44"/>
  <c r="AW80" i="44"/>
  <c r="AW93" i="44"/>
  <c r="CM88" i="44"/>
  <c r="CM82" i="44"/>
  <c r="CM91" i="44"/>
  <c r="AW74" i="44"/>
  <c r="AW57" i="44"/>
  <c r="AW78" i="44"/>
  <c r="CM50" i="44"/>
  <c r="AW65" i="44"/>
  <c r="AW329" i="44"/>
  <c r="AW327" i="44"/>
  <c r="AW312" i="44"/>
  <c r="CM303" i="44"/>
  <c r="AW291" i="44"/>
  <c r="CM275" i="44"/>
  <c r="CM279" i="44"/>
  <c r="AW270" i="44"/>
  <c r="CM286" i="44"/>
  <c r="AW271" i="44"/>
  <c r="AW252" i="44"/>
  <c r="AW267" i="44"/>
  <c r="CM290" i="44"/>
  <c r="CM276" i="44"/>
  <c r="AW266" i="44"/>
  <c r="AW261" i="44"/>
  <c r="CM259" i="44"/>
  <c r="AW245" i="44"/>
  <c r="AW230" i="44"/>
  <c r="AW244" i="44"/>
  <c r="CM244" i="44"/>
  <c r="CM208" i="44"/>
  <c r="AW209" i="44"/>
  <c r="CM198" i="44"/>
  <c r="CM192" i="44"/>
  <c r="CM178" i="44"/>
  <c r="CM177" i="44"/>
  <c r="AW159" i="44"/>
  <c r="CM159" i="44"/>
  <c r="AW141" i="44"/>
  <c r="CM152" i="44"/>
  <c r="AW132" i="44"/>
  <c r="AW109" i="44"/>
  <c r="AW89" i="44"/>
  <c r="CM84" i="44"/>
  <c r="AW81" i="44"/>
  <c r="CM69" i="44"/>
  <c r="CM85" i="44"/>
  <c r="AW77" i="44"/>
  <c r="CM95" i="44"/>
  <c r="CM77" i="44"/>
  <c r="AW54" i="44"/>
  <c r="AW55" i="44"/>
  <c r="AW53" i="44"/>
  <c r="AW48" i="44"/>
  <c r="CM31" i="44"/>
  <c r="AW310" i="44"/>
  <c r="AW321" i="44"/>
  <c r="AW318" i="44"/>
  <c r="CM293" i="44"/>
  <c r="AW298" i="44"/>
  <c r="CM289" i="44"/>
  <c r="AW308" i="44"/>
  <c r="AW282" i="44"/>
  <c r="CM278" i="44"/>
  <c r="AW274" i="44"/>
  <c r="AW249" i="44"/>
  <c r="CM234" i="44"/>
  <c r="CM239" i="44"/>
  <c r="AW224" i="44"/>
  <c r="CM242" i="44"/>
  <c r="AW232" i="44"/>
  <c r="AW238" i="44"/>
  <c r="CM203" i="44"/>
  <c r="AW190" i="44"/>
  <c r="AW201" i="44"/>
  <c r="CM188" i="44"/>
  <c r="CM183" i="44"/>
  <c r="CM181" i="44"/>
  <c r="AW175" i="44"/>
  <c r="AW174" i="44"/>
  <c r="CM170" i="44"/>
  <c r="AW127" i="44"/>
  <c r="AW133" i="44"/>
  <c r="AW111" i="44"/>
  <c r="AW87" i="44"/>
  <c r="AW49" i="44"/>
  <c r="AW325" i="44"/>
  <c r="CM307" i="44"/>
  <c r="CM302" i="44"/>
  <c r="CM267" i="44"/>
  <c r="AW246" i="44"/>
  <c r="CM266" i="44"/>
  <c r="CM257" i="44"/>
  <c r="AW253" i="44"/>
  <c r="AW265" i="44"/>
  <c r="CM263" i="44"/>
  <c r="AW241" i="44"/>
  <c r="CM207" i="44"/>
  <c r="CM209" i="44"/>
  <c r="CM219" i="44"/>
  <c r="AW195" i="44"/>
  <c r="AW173" i="44"/>
  <c r="AW191" i="44"/>
  <c r="AW167" i="44"/>
  <c r="CM146" i="44"/>
  <c r="CM138" i="44"/>
  <c r="AW136" i="44"/>
  <c r="CM123" i="44"/>
  <c r="CM132" i="44"/>
  <c r="CM94" i="44"/>
  <c r="AW104" i="44"/>
  <c r="AW95" i="44"/>
  <c r="AW51" i="44"/>
  <c r="CM19" i="44"/>
  <c r="AW33" i="44"/>
  <c r="AW27" i="44"/>
  <c r="AW35" i="44"/>
  <c r="AW59" i="44"/>
  <c r="AW69" i="44"/>
  <c r="AW119" i="44"/>
  <c r="AW220" i="44"/>
  <c r="AW295" i="44"/>
  <c r="CM64" i="44"/>
  <c r="CM59" i="44"/>
  <c r="CM120" i="44"/>
  <c r="CM140" i="44"/>
  <c r="CM166" i="44"/>
  <c r="CM231" i="44"/>
  <c r="CM247" i="44"/>
  <c r="CM254" i="44"/>
  <c r="CM273" i="44"/>
  <c r="CM323" i="44"/>
  <c r="CM328" i="44"/>
  <c r="AW26" i="44"/>
  <c r="AW28" i="44"/>
  <c r="AW29" i="44"/>
  <c r="AW39" i="44"/>
  <c r="AW63" i="44"/>
  <c r="AW123" i="44"/>
  <c r="AW155" i="44"/>
  <c r="CM63" i="44"/>
  <c r="CM117" i="44"/>
  <c r="CM124" i="44"/>
  <c r="CM144" i="44"/>
  <c r="CM139" i="44"/>
  <c r="CM212" i="44"/>
  <c r="CM251" i="44"/>
  <c r="CM258" i="44"/>
  <c r="CM272" i="44"/>
  <c r="CM291" i="44"/>
  <c r="AW42" i="44"/>
  <c r="AW38" i="44"/>
  <c r="AW34" i="44"/>
  <c r="AW211" i="44"/>
  <c r="AW234" i="44"/>
  <c r="AW272" i="44"/>
  <c r="CM75" i="44"/>
  <c r="CM73" i="44"/>
  <c r="CM121" i="44"/>
  <c r="CM148" i="44"/>
  <c r="CM199" i="44"/>
  <c r="CM216" i="44"/>
  <c r="CM255" i="44"/>
  <c r="AW22" i="44"/>
  <c r="AW19" i="44"/>
  <c r="BF338" i="44"/>
  <c r="BL338" i="44" s="1"/>
  <c r="BP338" i="44" s="1"/>
  <c r="BF341" i="44"/>
  <c r="BL341" i="44" s="1"/>
  <c r="BP341" i="44" s="1"/>
  <c r="BF336" i="44"/>
  <c r="BL336" i="44" s="1"/>
  <c r="BP336" i="44" s="1"/>
  <c r="BF339" i="44"/>
  <c r="BL339" i="44" s="1"/>
  <c r="BP339" i="44" s="1"/>
  <c r="BF331" i="44"/>
  <c r="BL331" i="44" s="1"/>
  <c r="BP331" i="44" s="1"/>
  <c r="BF337" i="44"/>
  <c r="BL337" i="44" s="1"/>
  <c r="BP337" i="44" s="1"/>
  <c r="BF340" i="44"/>
  <c r="BL340" i="44" s="1"/>
  <c r="BP340" i="44" s="1"/>
  <c r="BF335" i="44"/>
  <c r="BL335" i="44" s="1"/>
  <c r="BP335" i="44" s="1"/>
  <c r="BF330" i="44"/>
  <c r="BL330" i="44" s="1"/>
  <c r="BP330" i="44" s="1"/>
  <c r="BF342" i="44"/>
  <c r="BL342" i="44" s="1"/>
  <c r="BP342" i="44" s="1"/>
  <c r="BF328" i="44"/>
  <c r="BL328" i="44" s="1"/>
  <c r="BP328" i="44" s="1"/>
  <c r="BF324" i="44"/>
  <c r="BL324" i="44" s="1"/>
  <c r="BP324" i="44" s="1"/>
  <c r="BF332" i="44"/>
  <c r="BL332" i="44" s="1"/>
  <c r="BP332" i="44" s="1"/>
  <c r="BF329" i="44"/>
  <c r="BL329" i="44" s="1"/>
  <c r="BP329" i="44" s="1"/>
  <c r="BF333" i="44"/>
  <c r="BL333" i="44" s="1"/>
  <c r="BP333" i="44" s="1"/>
  <c r="BF326" i="44"/>
  <c r="BL326" i="44" s="1"/>
  <c r="BP326" i="44" s="1"/>
  <c r="BF322" i="44"/>
  <c r="BL322" i="44" s="1"/>
  <c r="BP322" i="44" s="1"/>
  <c r="BF316" i="44"/>
  <c r="BL316" i="44" s="1"/>
  <c r="BP316" i="44" s="1"/>
  <c r="BF327" i="44"/>
  <c r="BL327" i="44" s="1"/>
  <c r="BP327" i="44" s="1"/>
  <c r="BF334" i="44"/>
  <c r="BL334" i="44" s="1"/>
  <c r="BP334" i="44" s="1"/>
  <c r="BF325" i="44"/>
  <c r="BL325" i="44" s="1"/>
  <c r="BP325" i="44" s="1"/>
  <c r="BF323" i="44"/>
  <c r="BL323" i="44" s="1"/>
  <c r="BP323" i="44" s="1"/>
  <c r="BF318" i="44"/>
  <c r="BL318" i="44" s="1"/>
  <c r="BP318" i="44" s="1"/>
  <c r="BF319" i="44"/>
  <c r="BL319" i="44" s="1"/>
  <c r="BP319" i="44" s="1"/>
  <c r="BF313" i="44"/>
  <c r="BL313" i="44" s="1"/>
  <c r="BP313" i="44" s="1"/>
  <c r="BF309" i="44"/>
  <c r="BL309" i="44" s="1"/>
  <c r="BP309" i="44" s="1"/>
  <c r="BF317" i="44"/>
  <c r="BL317" i="44" s="1"/>
  <c r="BP317" i="44" s="1"/>
  <c r="BF321" i="44"/>
  <c r="BL321" i="44" s="1"/>
  <c r="BP321" i="44" s="1"/>
  <c r="BF315" i="44"/>
  <c r="BL315" i="44" s="1"/>
  <c r="BP315" i="44" s="1"/>
  <c r="BF311" i="44"/>
  <c r="BL311" i="44" s="1"/>
  <c r="BP311" i="44" s="1"/>
  <c r="BF312" i="44"/>
  <c r="BL312" i="44" s="1"/>
  <c r="BP312" i="44" s="1"/>
  <c r="BF308" i="44"/>
  <c r="BL308" i="44" s="1"/>
  <c r="BP308" i="44" s="1"/>
  <c r="BF310" i="44"/>
  <c r="BL310" i="44" s="1"/>
  <c r="BP310" i="44" s="1"/>
  <c r="BF306" i="44"/>
  <c r="BL306" i="44" s="1"/>
  <c r="BP306" i="44" s="1"/>
  <c r="BF302" i="44"/>
  <c r="BL302" i="44" s="1"/>
  <c r="BP302" i="44" s="1"/>
  <c r="BF314" i="44"/>
  <c r="BL314" i="44" s="1"/>
  <c r="BP314" i="44" s="1"/>
  <c r="BF307" i="44"/>
  <c r="BL307" i="44" s="1"/>
  <c r="BP307" i="44" s="1"/>
  <c r="BF304" i="44"/>
  <c r="BL304" i="44" s="1"/>
  <c r="BP304" i="44" s="1"/>
  <c r="BF300" i="44"/>
  <c r="BL300" i="44" s="1"/>
  <c r="BP300" i="44" s="1"/>
  <c r="BF320" i="44"/>
  <c r="BL320" i="44" s="1"/>
  <c r="BP320" i="44" s="1"/>
  <c r="BF305" i="44"/>
  <c r="BL305" i="44" s="1"/>
  <c r="BP305" i="44" s="1"/>
  <c r="BF301" i="44"/>
  <c r="BL301" i="44" s="1"/>
  <c r="BP301" i="44" s="1"/>
  <c r="BF291" i="44"/>
  <c r="BL291" i="44" s="1"/>
  <c r="BP291" i="44" s="1"/>
  <c r="BF296" i="44"/>
  <c r="BL296" i="44" s="1"/>
  <c r="BP296" i="44" s="1"/>
  <c r="BF303" i="44"/>
  <c r="BL303" i="44" s="1"/>
  <c r="BP303" i="44" s="1"/>
  <c r="BF297" i="44"/>
  <c r="BL297" i="44" s="1"/>
  <c r="BP297" i="44" s="1"/>
  <c r="BF299" i="44"/>
  <c r="BL299" i="44" s="1"/>
  <c r="BP299" i="44" s="1"/>
  <c r="BF293" i="44"/>
  <c r="BL293" i="44" s="1"/>
  <c r="BP293" i="44" s="1"/>
  <c r="BF294" i="44"/>
  <c r="BL294" i="44" s="1"/>
  <c r="BP294" i="44" s="1"/>
  <c r="BF290" i="44"/>
  <c r="BL290" i="44" s="1"/>
  <c r="BP290" i="44" s="1"/>
  <c r="BF289" i="44"/>
  <c r="BL289" i="44" s="1"/>
  <c r="BP289" i="44" s="1"/>
  <c r="BF285" i="44"/>
  <c r="BL285" i="44" s="1"/>
  <c r="BP285" i="44" s="1"/>
  <c r="BF281" i="44"/>
  <c r="BL281" i="44" s="1"/>
  <c r="BP281" i="44" s="1"/>
  <c r="BF277" i="44"/>
  <c r="BL277" i="44" s="1"/>
  <c r="BP277" i="44" s="1"/>
  <c r="BF286" i="44"/>
  <c r="BL286" i="44" s="1"/>
  <c r="BP286" i="44" s="1"/>
  <c r="BF282" i="44"/>
  <c r="BL282" i="44" s="1"/>
  <c r="BP282" i="44" s="1"/>
  <c r="BF287" i="44"/>
  <c r="BL287" i="44" s="1"/>
  <c r="BP287" i="44" s="1"/>
  <c r="BF283" i="44"/>
  <c r="BL283" i="44" s="1"/>
  <c r="BP283" i="44" s="1"/>
  <c r="BF279" i="44"/>
  <c r="BL279" i="44" s="1"/>
  <c r="BP279" i="44" s="1"/>
  <c r="BF275" i="44"/>
  <c r="BL275" i="44" s="1"/>
  <c r="BP275" i="44" s="1"/>
  <c r="BF298" i="44"/>
  <c r="BL298" i="44" s="1"/>
  <c r="BP298" i="44" s="1"/>
  <c r="BF295" i="44"/>
  <c r="BL295" i="44" s="1"/>
  <c r="BP295" i="44" s="1"/>
  <c r="BF292" i="44"/>
  <c r="BL292" i="44" s="1"/>
  <c r="BP292" i="44" s="1"/>
  <c r="BF280" i="44"/>
  <c r="BL280" i="44" s="1"/>
  <c r="BP280" i="44" s="1"/>
  <c r="BF276" i="44"/>
  <c r="BL276" i="44" s="1"/>
  <c r="BP276" i="44" s="1"/>
  <c r="BF278" i="44"/>
  <c r="BL278" i="44" s="1"/>
  <c r="BP278" i="44" s="1"/>
  <c r="BF268" i="44"/>
  <c r="BL268" i="44" s="1"/>
  <c r="BP268" i="44" s="1"/>
  <c r="BF288" i="44"/>
  <c r="BL288" i="44" s="1"/>
  <c r="BP288" i="44" s="1"/>
  <c r="BF273" i="44"/>
  <c r="BL273" i="44" s="1"/>
  <c r="BP273" i="44" s="1"/>
  <c r="BF269" i="44"/>
  <c r="BL269" i="44" s="1"/>
  <c r="BP269" i="44" s="1"/>
  <c r="BF284" i="44"/>
  <c r="BL284" i="44" s="1"/>
  <c r="BP284" i="44" s="1"/>
  <c r="BF274" i="44"/>
  <c r="BL274" i="44" s="1"/>
  <c r="BP274" i="44" s="1"/>
  <c r="BF270" i="44"/>
  <c r="BL270" i="44" s="1"/>
  <c r="BP270" i="44" s="1"/>
  <c r="BF271" i="44"/>
  <c r="BL271" i="44" s="1"/>
  <c r="BP271" i="44" s="1"/>
  <c r="BF272" i="44"/>
  <c r="BL272" i="44" s="1"/>
  <c r="BP272" i="44" s="1"/>
  <c r="BF264" i="44"/>
  <c r="BL264" i="44" s="1"/>
  <c r="BP264" i="44" s="1"/>
  <c r="BF260" i="44"/>
  <c r="BL260" i="44" s="1"/>
  <c r="BP260" i="44" s="1"/>
  <c r="BF256" i="44"/>
  <c r="BL256" i="44" s="1"/>
  <c r="BP256" i="44" s="1"/>
  <c r="BF252" i="44"/>
  <c r="BL252" i="44" s="1"/>
  <c r="BP252" i="44" s="1"/>
  <c r="BF248" i="44"/>
  <c r="BL248" i="44" s="1"/>
  <c r="BP248" i="44" s="1"/>
  <c r="BF266" i="44"/>
  <c r="BL266" i="44" s="1"/>
  <c r="BP266" i="44" s="1"/>
  <c r="BF265" i="44"/>
  <c r="BL265" i="44" s="1"/>
  <c r="BP265" i="44" s="1"/>
  <c r="BF261" i="44"/>
  <c r="BL261" i="44" s="1"/>
  <c r="BP261" i="44" s="1"/>
  <c r="BF244" i="44"/>
  <c r="BL244" i="44" s="1"/>
  <c r="BP244" i="44" s="1"/>
  <c r="BF257" i="44"/>
  <c r="BL257" i="44" s="1"/>
  <c r="BP257" i="44" s="1"/>
  <c r="BF253" i="44"/>
  <c r="BL253" i="44" s="1"/>
  <c r="BP253" i="44" s="1"/>
  <c r="BF249" i="44"/>
  <c r="BL249" i="44" s="1"/>
  <c r="BP249" i="44" s="1"/>
  <c r="BF262" i="44"/>
  <c r="BL262" i="44" s="1"/>
  <c r="BP262" i="44" s="1"/>
  <c r="BF258" i="44"/>
  <c r="BL258" i="44" s="1"/>
  <c r="BP258" i="44" s="1"/>
  <c r="BF254" i="44"/>
  <c r="BL254" i="44" s="1"/>
  <c r="BP254" i="44" s="1"/>
  <c r="BF250" i="44"/>
  <c r="BL250" i="44" s="1"/>
  <c r="BP250" i="44" s="1"/>
  <c r="BF255" i="44"/>
  <c r="BL255" i="44" s="1"/>
  <c r="BP255" i="44" s="1"/>
  <c r="BF251" i="44"/>
  <c r="BL251" i="44" s="1"/>
  <c r="BP251" i="44" s="1"/>
  <c r="BF247" i="44"/>
  <c r="BL247" i="44" s="1"/>
  <c r="BP247" i="44" s="1"/>
  <c r="BF243" i="44"/>
  <c r="BL243" i="44" s="1"/>
  <c r="BP243" i="44" s="1"/>
  <c r="BF239" i="44"/>
  <c r="BL239" i="44" s="1"/>
  <c r="BP239" i="44" s="1"/>
  <c r="BF235" i="44"/>
  <c r="BL235" i="44" s="1"/>
  <c r="BP235" i="44" s="1"/>
  <c r="BF231" i="44"/>
  <c r="BL231" i="44" s="1"/>
  <c r="BP231" i="44" s="1"/>
  <c r="BF227" i="44"/>
  <c r="BL227" i="44" s="1"/>
  <c r="BP227" i="44" s="1"/>
  <c r="BF240" i="44"/>
  <c r="BL240" i="44" s="1"/>
  <c r="BP240" i="44" s="1"/>
  <c r="BF236" i="44"/>
  <c r="BL236" i="44" s="1"/>
  <c r="BP236" i="44" s="1"/>
  <c r="BF267" i="44"/>
  <c r="BL267" i="44" s="1"/>
  <c r="BP267" i="44" s="1"/>
  <c r="BF232" i="44"/>
  <c r="BL232" i="44" s="1"/>
  <c r="BP232" i="44" s="1"/>
  <c r="BF228" i="44"/>
  <c r="BL228" i="44" s="1"/>
  <c r="BP228" i="44" s="1"/>
  <c r="BF224" i="44"/>
  <c r="BL224" i="44" s="1"/>
  <c r="BP224" i="44" s="1"/>
  <c r="BF241" i="44"/>
  <c r="BL241" i="44" s="1"/>
  <c r="BP241" i="44" s="1"/>
  <c r="BF237" i="44"/>
  <c r="BL237" i="44" s="1"/>
  <c r="BP237" i="44" s="1"/>
  <c r="BF246" i="44"/>
  <c r="BL246" i="44" s="1"/>
  <c r="BP246" i="44" s="1"/>
  <c r="BF233" i="44"/>
  <c r="BL233" i="44" s="1"/>
  <c r="BP233" i="44" s="1"/>
  <c r="BF229" i="44"/>
  <c r="BL229" i="44" s="1"/>
  <c r="BP229" i="44" s="1"/>
  <c r="BF225" i="44"/>
  <c r="BL225" i="44" s="1"/>
  <c r="BP225" i="44" s="1"/>
  <c r="BF263" i="44"/>
  <c r="BL263" i="44" s="1"/>
  <c r="BP263" i="44" s="1"/>
  <c r="BF242" i="44"/>
  <c r="BL242" i="44" s="1"/>
  <c r="BP242" i="44" s="1"/>
  <c r="BF238" i="44"/>
  <c r="BL238" i="44" s="1"/>
  <c r="BP238" i="44" s="1"/>
  <c r="BF259" i="44"/>
  <c r="BL259" i="44" s="1"/>
  <c r="BP259" i="44" s="1"/>
  <c r="BF245" i="44"/>
  <c r="BL245" i="44" s="1"/>
  <c r="BP245" i="44" s="1"/>
  <c r="BF234" i="44"/>
  <c r="BL234" i="44" s="1"/>
  <c r="BP234" i="44" s="1"/>
  <c r="BF230" i="44"/>
  <c r="BL230" i="44" s="1"/>
  <c r="BP230" i="44" s="1"/>
  <c r="BF226" i="44"/>
  <c r="BL226" i="44" s="1"/>
  <c r="BP226" i="44" s="1"/>
  <c r="BF208" i="44"/>
  <c r="BL208" i="44" s="1"/>
  <c r="BP208" i="44" s="1"/>
  <c r="BF204" i="44"/>
  <c r="BL204" i="44" s="1"/>
  <c r="BP204" i="44" s="1"/>
  <c r="BF221" i="44"/>
  <c r="BL221" i="44" s="1"/>
  <c r="BP221" i="44" s="1"/>
  <c r="BF217" i="44"/>
  <c r="BL217" i="44" s="1"/>
  <c r="BP217" i="44" s="1"/>
  <c r="BF213" i="44"/>
  <c r="BL213" i="44" s="1"/>
  <c r="BP213" i="44" s="1"/>
  <c r="BF222" i="44"/>
  <c r="BL222" i="44" s="1"/>
  <c r="BP222" i="44" s="1"/>
  <c r="BF218" i="44"/>
  <c r="BL218" i="44" s="1"/>
  <c r="BP218" i="44" s="1"/>
  <c r="BF214" i="44"/>
  <c r="BL214" i="44" s="1"/>
  <c r="BP214" i="44" s="1"/>
  <c r="BF223" i="44"/>
  <c r="BL223" i="44" s="1"/>
  <c r="BP223" i="44" s="1"/>
  <c r="BF210" i="44"/>
  <c r="BL210" i="44" s="1"/>
  <c r="BP210" i="44" s="1"/>
  <c r="BF206" i="44"/>
  <c r="BL206" i="44" s="1"/>
  <c r="BP206" i="44" s="1"/>
  <c r="BF219" i="44"/>
  <c r="BL219" i="44" s="1"/>
  <c r="BP219" i="44" s="1"/>
  <c r="BF215" i="44"/>
  <c r="BL215" i="44" s="1"/>
  <c r="BP215" i="44" s="1"/>
  <c r="BF211" i="44"/>
  <c r="BL211" i="44" s="1"/>
  <c r="BP211" i="44" s="1"/>
  <c r="BF220" i="44"/>
  <c r="BL220" i="44" s="1"/>
  <c r="BP220" i="44" s="1"/>
  <c r="BF216" i="44"/>
  <c r="BL216" i="44" s="1"/>
  <c r="BP216" i="44" s="1"/>
  <c r="BF212" i="44"/>
  <c r="BL212" i="44" s="1"/>
  <c r="BP212" i="44" s="1"/>
  <c r="BF195" i="44"/>
  <c r="BL195" i="44" s="1"/>
  <c r="BP195" i="44" s="1"/>
  <c r="BF200" i="44"/>
  <c r="BL200" i="44" s="1"/>
  <c r="BP200" i="44" s="1"/>
  <c r="BF183" i="44"/>
  <c r="BL183" i="44" s="1"/>
  <c r="BP183" i="44" s="1"/>
  <c r="BF203" i="44"/>
  <c r="BL203" i="44" s="1"/>
  <c r="BP203" i="44" s="1"/>
  <c r="BF201" i="44"/>
  <c r="BL201" i="44" s="1"/>
  <c r="BP201" i="44" s="1"/>
  <c r="BF205" i="44"/>
  <c r="BL205" i="44" s="1"/>
  <c r="BP205" i="44" s="1"/>
  <c r="BF202" i="44"/>
  <c r="BL202" i="44" s="1"/>
  <c r="BP202" i="44" s="1"/>
  <c r="BF185" i="44"/>
  <c r="BL185" i="44" s="1"/>
  <c r="BP185" i="44" s="1"/>
  <c r="BF209" i="44"/>
  <c r="BL209" i="44" s="1"/>
  <c r="BP209" i="44" s="1"/>
  <c r="BF199" i="44"/>
  <c r="BL199" i="44" s="1"/>
  <c r="BP199" i="44" s="1"/>
  <c r="BF186" i="44"/>
  <c r="BL186" i="44" s="1"/>
  <c r="BP186" i="44" s="1"/>
  <c r="BF184" i="44"/>
  <c r="BL184" i="44" s="1"/>
  <c r="BP184" i="44" s="1"/>
  <c r="BF179" i="44"/>
  <c r="BL179" i="44" s="1"/>
  <c r="BP179" i="44" s="1"/>
  <c r="BF175" i="44"/>
  <c r="BL175" i="44" s="1"/>
  <c r="BP175" i="44" s="1"/>
  <c r="BF171" i="44"/>
  <c r="BL171" i="44" s="1"/>
  <c r="BP171" i="44" s="1"/>
  <c r="BF180" i="44"/>
  <c r="BL180" i="44" s="1"/>
  <c r="BP180" i="44" s="1"/>
  <c r="BF176" i="44"/>
  <c r="BL176" i="44" s="1"/>
  <c r="BP176" i="44" s="1"/>
  <c r="BF207" i="44"/>
  <c r="BL207" i="44" s="1"/>
  <c r="BP207" i="44" s="1"/>
  <c r="BF197" i="44"/>
  <c r="BL197" i="44" s="1"/>
  <c r="BP197" i="44" s="1"/>
  <c r="BF192" i="44"/>
  <c r="BL192" i="44" s="1"/>
  <c r="BP192" i="44" s="1"/>
  <c r="BF191" i="44"/>
  <c r="BL191" i="44" s="1"/>
  <c r="BP191" i="44" s="1"/>
  <c r="BF198" i="44"/>
  <c r="BL198" i="44" s="1"/>
  <c r="BP198" i="44" s="1"/>
  <c r="BF196" i="44"/>
  <c r="BL196" i="44" s="1"/>
  <c r="BP196" i="44" s="1"/>
  <c r="BF193" i="44"/>
  <c r="BL193" i="44" s="1"/>
  <c r="BP193" i="44" s="1"/>
  <c r="BF190" i="44"/>
  <c r="BL190" i="44" s="1"/>
  <c r="BP190" i="44" s="1"/>
  <c r="BF188" i="44"/>
  <c r="BL188" i="44" s="1"/>
  <c r="BP188" i="44" s="1"/>
  <c r="BF187" i="44"/>
  <c r="BL187" i="44" s="1"/>
  <c r="BP187" i="44" s="1"/>
  <c r="BF181" i="44"/>
  <c r="BL181" i="44" s="1"/>
  <c r="BP181" i="44" s="1"/>
  <c r="BF177" i="44"/>
  <c r="BL177" i="44" s="1"/>
  <c r="BP177" i="44" s="1"/>
  <c r="BF178" i="44"/>
  <c r="BL178" i="44" s="1"/>
  <c r="BP178" i="44" s="1"/>
  <c r="BF169" i="44"/>
  <c r="BL169" i="44" s="1"/>
  <c r="BP169" i="44" s="1"/>
  <c r="BF168" i="44"/>
  <c r="BL168" i="44" s="1"/>
  <c r="BP168" i="44" s="1"/>
  <c r="BF174" i="44"/>
  <c r="BL174" i="44" s="1"/>
  <c r="BP174" i="44" s="1"/>
  <c r="BF166" i="44"/>
  <c r="BL166" i="44" s="1"/>
  <c r="BP166" i="44" s="1"/>
  <c r="BF189" i="44"/>
  <c r="BL189" i="44" s="1"/>
  <c r="BP189" i="44" s="1"/>
  <c r="BF162" i="44"/>
  <c r="BL162" i="44" s="1"/>
  <c r="BP162" i="44" s="1"/>
  <c r="BF158" i="44"/>
  <c r="BL158" i="44" s="1"/>
  <c r="BP158" i="44" s="1"/>
  <c r="BF154" i="44"/>
  <c r="BL154" i="44" s="1"/>
  <c r="BP154" i="44" s="1"/>
  <c r="BF182" i="44"/>
  <c r="BL182" i="44" s="1"/>
  <c r="BP182" i="44" s="1"/>
  <c r="BF173" i="44"/>
  <c r="BL173" i="44" s="1"/>
  <c r="BP173" i="44" s="1"/>
  <c r="BF167" i="44"/>
  <c r="BL167" i="44" s="1"/>
  <c r="BP167" i="44" s="1"/>
  <c r="BF163" i="44"/>
  <c r="BL163" i="44" s="1"/>
  <c r="BP163" i="44" s="1"/>
  <c r="BF172" i="44"/>
  <c r="BL172" i="44" s="1"/>
  <c r="BP172" i="44" s="1"/>
  <c r="BF164" i="44"/>
  <c r="BL164" i="44" s="1"/>
  <c r="BP164" i="44" s="1"/>
  <c r="BF170" i="44"/>
  <c r="BL170" i="44" s="1"/>
  <c r="BP170" i="44" s="1"/>
  <c r="BF160" i="44"/>
  <c r="BL160" i="44" s="1"/>
  <c r="BP160" i="44" s="1"/>
  <c r="BF156" i="44"/>
  <c r="BL156" i="44" s="1"/>
  <c r="BP156" i="44" s="1"/>
  <c r="BF153" i="44"/>
  <c r="BL153" i="44" s="1"/>
  <c r="BP153" i="44" s="1"/>
  <c r="BF152" i="44"/>
  <c r="BL152" i="44" s="1"/>
  <c r="BP152" i="44" s="1"/>
  <c r="BF148" i="44"/>
  <c r="BL148" i="44" s="1"/>
  <c r="BP148" i="44" s="1"/>
  <c r="BF144" i="44"/>
  <c r="BL144" i="44" s="1"/>
  <c r="BP144" i="44" s="1"/>
  <c r="BF140" i="44"/>
  <c r="BL140" i="44" s="1"/>
  <c r="BP140" i="44" s="1"/>
  <c r="BF161" i="44"/>
  <c r="BL161" i="44" s="1"/>
  <c r="BP161" i="44" s="1"/>
  <c r="BF159" i="44"/>
  <c r="BL159" i="44" s="1"/>
  <c r="BP159" i="44" s="1"/>
  <c r="BF136" i="44"/>
  <c r="BL136" i="44" s="1"/>
  <c r="BP136" i="44" s="1"/>
  <c r="BF194" i="44"/>
  <c r="BL194" i="44" s="1"/>
  <c r="BP194" i="44" s="1"/>
  <c r="BF149" i="44"/>
  <c r="BL149" i="44" s="1"/>
  <c r="BP149" i="44" s="1"/>
  <c r="BF145" i="44"/>
  <c r="BL145" i="44" s="1"/>
  <c r="BP145" i="44" s="1"/>
  <c r="BF141" i="44"/>
  <c r="BL141" i="44" s="1"/>
  <c r="BP141" i="44" s="1"/>
  <c r="BF157" i="44"/>
  <c r="BL157" i="44" s="1"/>
  <c r="BP157" i="44" s="1"/>
  <c r="BF155" i="44"/>
  <c r="BL155" i="44" s="1"/>
  <c r="BP155" i="44" s="1"/>
  <c r="BF150" i="44"/>
  <c r="BL150" i="44" s="1"/>
  <c r="BP150" i="44" s="1"/>
  <c r="BF146" i="44"/>
  <c r="BL146" i="44" s="1"/>
  <c r="BP146" i="44" s="1"/>
  <c r="BF142" i="44"/>
  <c r="BL142" i="44" s="1"/>
  <c r="BP142" i="44" s="1"/>
  <c r="BF147" i="44"/>
  <c r="BL147" i="44" s="1"/>
  <c r="BP147" i="44" s="1"/>
  <c r="BF143" i="44"/>
  <c r="BL143" i="44" s="1"/>
  <c r="BP143" i="44" s="1"/>
  <c r="BF139" i="44"/>
  <c r="BL139" i="44" s="1"/>
  <c r="BP139" i="44" s="1"/>
  <c r="BF133" i="44"/>
  <c r="BL133" i="44" s="1"/>
  <c r="BP133" i="44" s="1"/>
  <c r="BF129" i="44"/>
  <c r="BL129" i="44" s="1"/>
  <c r="BP129" i="44" s="1"/>
  <c r="BF151" i="44"/>
  <c r="BL151" i="44" s="1"/>
  <c r="BP151" i="44" s="1"/>
  <c r="BF125" i="44"/>
  <c r="BL125" i="44" s="1"/>
  <c r="BP125" i="44" s="1"/>
  <c r="BF121" i="44"/>
  <c r="BL121" i="44" s="1"/>
  <c r="BP121" i="44" s="1"/>
  <c r="BF117" i="44"/>
  <c r="BL117" i="44" s="1"/>
  <c r="BP117" i="44" s="1"/>
  <c r="BF134" i="44"/>
  <c r="BL134" i="44" s="1"/>
  <c r="BP134" i="44" s="1"/>
  <c r="BF130" i="44"/>
  <c r="BL130" i="44" s="1"/>
  <c r="BP130" i="44" s="1"/>
  <c r="BF113" i="44"/>
  <c r="BL113" i="44" s="1"/>
  <c r="BP113" i="44" s="1"/>
  <c r="BF109" i="44"/>
  <c r="BL109" i="44" s="1"/>
  <c r="BP109" i="44" s="1"/>
  <c r="BF126" i="44"/>
  <c r="BL126" i="44" s="1"/>
  <c r="BP126" i="44" s="1"/>
  <c r="BF122" i="44"/>
  <c r="BL122" i="44" s="1"/>
  <c r="BP122" i="44" s="1"/>
  <c r="BF118" i="44"/>
  <c r="BL118" i="44" s="1"/>
  <c r="BP118" i="44" s="1"/>
  <c r="BF135" i="44"/>
  <c r="BL135" i="44" s="1"/>
  <c r="BP135" i="44" s="1"/>
  <c r="BF131" i="44"/>
  <c r="BL131" i="44" s="1"/>
  <c r="BP131" i="44" s="1"/>
  <c r="BF127" i="44"/>
  <c r="BL127" i="44" s="1"/>
  <c r="BP127" i="44" s="1"/>
  <c r="BF138" i="44"/>
  <c r="BL138" i="44" s="1"/>
  <c r="BP138" i="44" s="1"/>
  <c r="BF123" i="44"/>
  <c r="BL123" i="44" s="1"/>
  <c r="BP123" i="44" s="1"/>
  <c r="BF119" i="44"/>
  <c r="BL119" i="44" s="1"/>
  <c r="BP119" i="44" s="1"/>
  <c r="BF115" i="44"/>
  <c r="BL115" i="44" s="1"/>
  <c r="BP115" i="44" s="1"/>
  <c r="BF165" i="44"/>
  <c r="BL165" i="44" s="1"/>
  <c r="BP165" i="44" s="1"/>
  <c r="BF137" i="44"/>
  <c r="BL137" i="44" s="1"/>
  <c r="BP137" i="44" s="1"/>
  <c r="BF124" i="44"/>
  <c r="BL124" i="44" s="1"/>
  <c r="BP124" i="44" s="1"/>
  <c r="BF120" i="44"/>
  <c r="BL120" i="44" s="1"/>
  <c r="BP120" i="44" s="1"/>
  <c r="BF116" i="44"/>
  <c r="BL116" i="44" s="1"/>
  <c r="BP116" i="44" s="1"/>
  <c r="BF112" i="44"/>
  <c r="BL112" i="44" s="1"/>
  <c r="BP112" i="44" s="1"/>
  <c r="BF108" i="44"/>
  <c r="BL108" i="44" s="1"/>
  <c r="BP108" i="44" s="1"/>
  <c r="BF104" i="44"/>
  <c r="BL104" i="44" s="1"/>
  <c r="BP104" i="44" s="1"/>
  <c r="BF87" i="44"/>
  <c r="BL87" i="44" s="1"/>
  <c r="BP87" i="44" s="1"/>
  <c r="BF83" i="44"/>
  <c r="BL83" i="44" s="1"/>
  <c r="BP83" i="44" s="1"/>
  <c r="BF79" i="44"/>
  <c r="BL79" i="44" s="1"/>
  <c r="BP79" i="44" s="1"/>
  <c r="BF100" i="44"/>
  <c r="BL100" i="44" s="1"/>
  <c r="BP100" i="44" s="1"/>
  <c r="BF96" i="44"/>
  <c r="BL96" i="44" s="1"/>
  <c r="BP96" i="44" s="1"/>
  <c r="BF92" i="44"/>
  <c r="BL92" i="44" s="1"/>
  <c r="BP92" i="44" s="1"/>
  <c r="BF75" i="44"/>
  <c r="BL75" i="44" s="1"/>
  <c r="BP75" i="44" s="1"/>
  <c r="BF71" i="44"/>
  <c r="BL71" i="44" s="1"/>
  <c r="BP71" i="44" s="1"/>
  <c r="BF67" i="44"/>
  <c r="BL67" i="44" s="1"/>
  <c r="BP67" i="44" s="1"/>
  <c r="BF111" i="44"/>
  <c r="BL111" i="44" s="1"/>
  <c r="BP111" i="44" s="1"/>
  <c r="BF107" i="44"/>
  <c r="BL107" i="44" s="1"/>
  <c r="BP107" i="44" s="1"/>
  <c r="BF105" i="44"/>
  <c r="BL105" i="44" s="1"/>
  <c r="BP105" i="44" s="1"/>
  <c r="BF88" i="44"/>
  <c r="BL88" i="44" s="1"/>
  <c r="BP88" i="44" s="1"/>
  <c r="BF84" i="44"/>
  <c r="BL84" i="44" s="1"/>
  <c r="BP84" i="44" s="1"/>
  <c r="BF80" i="44"/>
  <c r="BL80" i="44" s="1"/>
  <c r="BP80" i="44" s="1"/>
  <c r="BF132" i="44"/>
  <c r="BL132" i="44" s="1"/>
  <c r="BP132" i="44" s="1"/>
  <c r="BF114" i="44"/>
  <c r="BL114" i="44" s="1"/>
  <c r="BP114" i="44" s="1"/>
  <c r="BF110" i="44"/>
  <c r="BL110" i="44" s="1"/>
  <c r="BP110" i="44" s="1"/>
  <c r="BF101" i="44"/>
  <c r="BL101" i="44" s="1"/>
  <c r="BP101" i="44" s="1"/>
  <c r="BF97" i="44"/>
  <c r="BL97" i="44" s="1"/>
  <c r="BP97" i="44" s="1"/>
  <c r="BF93" i="44"/>
  <c r="BL93" i="44" s="1"/>
  <c r="BP93" i="44" s="1"/>
  <c r="BF76" i="44"/>
  <c r="BL76" i="44" s="1"/>
  <c r="BP76" i="44" s="1"/>
  <c r="BF72" i="44"/>
  <c r="BL72" i="44" s="1"/>
  <c r="BP72" i="44" s="1"/>
  <c r="BF89" i="44"/>
  <c r="BL89" i="44" s="1"/>
  <c r="BP89" i="44" s="1"/>
  <c r="BF85" i="44"/>
  <c r="BL85" i="44" s="1"/>
  <c r="BP85" i="44" s="1"/>
  <c r="BF81" i="44"/>
  <c r="BL81" i="44" s="1"/>
  <c r="BP81" i="44" s="1"/>
  <c r="BF128" i="44"/>
  <c r="BL128" i="44" s="1"/>
  <c r="BP128" i="44" s="1"/>
  <c r="BF102" i="44"/>
  <c r="BL102" i="44" s="1"/>
  <c r="BP102" i="44" s="1"/>
  <c r="BF98" i="44"/>
  <c r="BL98" i="44" s="1"/>
  <c r="BP98" i="44" s="1"/>
  <c r="BF94" i="44"/>
  <c r="BL94" i="44" s="1"/>
  <c r="BP94" i="44" s="1"/>
  <c r="BF77" i="44"/>
  <c r="BL77" i="44" s="1"/>
  <c r="BP77" i="44" s="1"/>
  <c r="BF73" i="44"/>
  <c r="BL73" i="44" s="1"/>
  <c r="BP73" i="44" s="1"/>
  <c r="BF69" i="44"/>
  <c r="BL69" i="44" s="1"/>
  <c r="BP69" i="44" s="1"/>
  <c r="BF99" i="44"/>
  <c r="BL99" i="44" s="1"/>
  <c r="BP99" i="44" s="1"/>
  <c r="BF95" i="44"/>
  <c r="BL95" i="44" s="1"/>
  <c r="BP95" i="44" s="1"/>
  <c r="BF91" i="44"/>
  <c r="BL91" i="44" s="1"/>
  <c r="BP91" i="44" s="1"/>
  <c r="BF106" i="44"/>
  <c r="BL106" i="44" s="1"/>
  <c r="BP106" i="44" s="1"/>
  <c r="BF103" i="44"/>
  <c r="BL103" i="44" s="1"/>
  <c r="BP103" i="44" s="1"/>
  <c r="BF90" i="44"/>
  <c r="BL90" i="44" s="1"/>
  <c r="BP90" i="44" s="1"/>
  <c r="BF78" i="44"/>
  <c r="BL78" i="44" s="1"/>
  <c r="BP78" i="44" s="1"/>
  <c r="BF70" i="44"/>
  <c r="BL70" i="44" s="1"/>
  <c r="BP70" i="44" s="1"/>
  <c r="BF68" i="44"/>
  <c r="BL68" i="44" s="1"/>
  <c r="BP68" i="44" s="1"/>
  <c r="BF65" i="44"/>
  <c r="BL65" i="44" s="1"/>
  <c r="BP65" i="44" s="1"/>
  <c r="BF64" i="44"/>
  <c r="BL64" i="44" s="1"/>
  <c r="BP64" i="44" s="1"/>
  <c r="BF60" i="44"/>
  <c r="BL60" i="44" s="1"/>
  <c r="BP60" i="44" s="1"/>
  <c r="BF56" i="44"/>
  <c r="BL56" i="44" s="1"/>
  <c r="BP56" i="44" s="1"/>
  <c r="BF74" i="44"/>
  <c r="BL74" i="44" s="1"/>
  <c r="BP74" i="44" s="1"/>
  <c r="BF66" i="44"/>
  <c r="BL66" i="44" s="1"/>
  <c r="BP66" i="44" s="1"/>
  <c r="BF52" i="44"/>
  <c r="BL52" i="44" s="1"/>
  <c r="BP52" i="44" s="1"/>
  <c r="BF48" i="44"/>
  <c r="BL48" i="44" s="1"/>
  <c r="BP48" i="44" s="1"/>
  <c r="BF61" i="44"/>
  <c r="BL61" i="44" s="1"/>
  <c r="BP61" i="44" s="1"/>
  <c r="BF57" i="44"/>
  <c r="BL57" i="44" s="1"/>
  <c r="BP57" i="44" s="1"/>
  <c r="BF40" i="44"/>
  <c r="BL40" i="44" s="1"/>
  <c r="BP40" i="44" s="1"/>
  <c r="BF36" i="44"/>
  <c r="BL36" i="44" s="1"/>
  <c r="BP36" i="44" s="1"/>
  <c r="BF32" i="44"/>
  <c r="BL32" i="44" s="1"/>
  <c r="BP32" i="44" s="1"/>
  <c r="BF53" i="44"/>
  <c r="BL53" i="44" s="1"/>
  <c r="BP53" i="44" s="1"/>
  <c r="BF49" i="44"/>
  <c r="BL49" i="44" s="1"/>
  <c r="BP49" i="44" s="1"/>
  <c r="BF62" i="44"/>
  <c r="BL62" i="44" s="1"/>
  <c r="BP62" i="44" s="1"/>
  <c r="BF58" i="44"/>
  <c r="BL58" i="44" s="1"/>
  <c r="BP58" i="44" s="1"/>
  <c r="BF82" i="44"/>
  <c r="BL82" i="44" s="1"/>
  <c r="BP82" i="44" s="1"/>
  <c r="BF86" i="44"/>
  <c r="BL86" i="44" s="1"/>
  <c r="BP86" i="44" s="1"/>
  <c r="BF63" i="44"/>
  <c r="BL63" i="44" s="1"/>
  <c r="BP63" i="44" s="1"/>
  <c r="BF59" i="44"/>
  <c r="BL59" i="44" s="1"/>
  <c r="BP59" i="44" s="1"/>
  <c r="BF55" i="44"/>
  <c r="BL55" i="44" s="1"/>
  <c r="BP55" i="44" s="1"/>
  <c r="BF42" i="44"/>
  <c r="BL42" i="44" s="1"/>
  <c r="BP42" i="44" s="1"/>
  <c r="BF38" i="44"/>
  <c r="BL38" i="44" s="1"/>
  <c r="BP38" i="44" s="1"/>
  <c r="BF34" i="44"/>
  <c r="BL34" i="44" s="1"/>
  <c r="BP34" i="44" s="1"/>
  <c r="BF29" i="44"/>
  <c r="BL29" i="44" s="1"/>
  <c r="BP29" i="44" s="1"/>
  <c r="BF25" i="44"/>
  <c r="BL25" i="44" s="1"/>
  <c r="BP25" i="44" s="1"/>
  <c r="BF21" i="44"/>
  <c r="BL21" i="44" s="1"/>
  <c r="BP21" i="44" s="1"/>
  <c r="BF16" i="44"/>
  <c r="BL16" i="44" s="1"/>
  <c r="BP16" i="44" s="1"/>
  <c r="BF8" i="44"/>
  <c r="BL8" i="44" s="1"/>
  <c r="BP8" i="44" s="1"/>
  <c r="BF43" i="44"/>
  <c r="BL43" i="44" s="1"/>
  <c r="BP43" i="44" s="1"/>
  <c r="BF41" i="44"/>
  <c r="BL41" i="44" s="1"/>
  <c r="BP41" i="44" s="1"/>
  <c r="BF39" i="44"/>
  <c r="BL39" i="44" s="1"/>
  <c r="BP39" i="44" s="1"/>
  <c r="BF37" i="44"/>
  <c r="BL37" i="44" s="1"/>
  <c r="BP37" i="44" s="1"/>
  <c r="BF35" i="44"/>
  <c r="BL35" i="44" s="1"/>
  <c r="BP35" i="44" s="1"/>
  <c r="BF33" i="44"/>
  <c r="BL33" i="44" s="1"/>
  <c r="BP33" i="44" s="1"/>
  <c r="BF11" i="44"/>
  <c r="BL11" i="44" s="1"/>
  <c r="BP11" i="44" s="1"/>
  <c r="BF51" i="44"/>
  <c r="BL51" i="44" s="1"/>
  <c r="BP51" i="44" s="1"/>
  <c r="BF45" i="44"/>
  <c r="BL45" i="44" s="1"/>
  <c r="BP45" i="44" s="1"/>
  <c r="BF44" i="44"/>
  <c r="BL44" i="44" s="1"/>
  <c r="BP44" i="44" s="1"/>
  <c r="BF30" i="44"/>
  <c r="BL30" i="44" s="1"/>
  <c r="BP30" i="44" s="1"/>
  <c r="BF26" i="44"/>
  <c r="BL26" i="44" s="1"/>
  <c r="BP26" i="44" s="1"/>
  <c r="BF22" i="44"/>
  <c r="BL22" i="44" s="1"/>
  <c r="BP22" i="44" s="1"/>
  <c r="BF14" i="44"/>
  <c r="BL14" i="44" s="1"/>
  <c r="BP14" i="44" s="1"/>
  <c r="BF47" i="44"/>
  <c r="BL47" i="44" s="1"/>
  <c r="BP47" i="44" s="1"/>
  <c r="BF46" i="44"/>
  <c r="BL46" i="44" s="1"/>
  <c r="BP46" i="44" s="1"/>
  <c r="BF31" i="44"/>
  <c r="BL31" i="44" s="1"/>
  <c r="BP31" i="44" s="1"/>
  <c r="BF17" i="44"/>
  <c r="BL17" i="44" s="1"/>
  <c r="BP17" i="44" s="1"/>
  <c r="BF9" i="44"/>
  <c r="BL9" i="44" s="1"/>
  <c r="BP9" i="44" s="1"/>
  <c r="BF50" i="44"/>
  <c r="BL50" i="44" s="1"/>
  <c r="BP50" i="44" s="1"/>
  <c r="BF27" i="44"/>
  <c r="BL27" i="44" s="1"/>
  <c r="BP27" i="44" s="1"/>
  <c r="BF23" i="44"/>
  <c r="BL23" i="44" s="1"/>
  <c r="BP23" i="44" s="1"/>
  <c r="BF19" i="44"/>
  <c r="BL19" i="44" s="1"/>
  <c r="BP19" i="44" s="1"/>
  <c r="BF12" i="44"/>
  <c r="BL12" i="44" s="1"/>
  <c r="BP12" i="44" s="1"/>
  <c r="BF15" i="44"/>
  <c r="BL15" i="44" s="1"/>
  <c r="BP15" i="44" s="1"/>
  <c r="BF7" i="44"/>
  <c r="BL7" i="44" s="1"/>
  <c r="BP7" i="44" s="1"/>
  <c r="BF28" i="44"/>
  <c r="BL28" i="44" s="1"/>
  <c r="BP28" i="44" s="1"/>
  <c r="BF24" i="44"/>
  <c r="BL24" i="44" s="1"/>
  <c r="BP24" i="44" s="1"/>
  <c r="BF20" i="44"/>
  <c r="BL20" i="44" s="1"/>
  <c r="BP20" i="44" s="1"/>
  <c r="BF18" i="44"/>
  <c r="BL18" i="44" s="1"/>
  <c r="BP18" i="44" s="1"/>
  <c r="BF10" i="44"/>
  <c r="BL10" i="44" s="1"/>
  <c r="BP10" i="44" s="1"/>
  <c r="BF54" i="44"/>
  <c r="BL54" i="44" s="1"/>
  <c r="BP54" i="44" s="1"/>
  <c r="BF13" i="44"/>
  <c r="BL13" i="44" s="1"/>
  <c r="BP13" i="44" s="1"/>
  <c r="AW20" i="44"/>
  <c r="BE335" i="44"/>
  <c r="BK335" i="44" s="1"/>
  <c r="BO335" i="44" s="1"/>
  <c r="BE338" i="44"/>
  <c r="BK338" i="44" s="1"/>
  <c r="BO338" i="44" s="1"/>
  <c r="BE341" i="44"/>
  <c r="BK341" i="44" s="1"/>
  <c r="BO341" i="44" s="1"/>
  <c r="BE333" i="44"/>
  <c r="BK333" i="44" s="1"/>
  <c r="BO333" i="44" s="1"/>
  <c r="BE336" i="44"/>
  <c r="BK336" i="44" s="1"/>
  <c r="BO336" i="44" s="1"/>
  <c r="BE342" i="44"/>
  <c r="BK342" i="44" s="1"/>
  <c r="BO342" i="44" s="1"/>
  <c r="BE334" i="44"/>
  <c r="BK334" i="44" s="1"/>
  <c r="BO334" i="44" s="1"/>
  <c r="BE337" i="44"/>
  <c r="BK337" i="44" s="1"/>
  <c r="BO337" i="44" s="1"/>
  <c r="BE340" i="44"/>
  <c r="BK340" i="44" s="1"/>
  <c r="BO340" i="44" s="1"/>
  <c r="BE332" i="44"/>
  <c r="BK332" i="44" s="1"/>
  <c r="BO332" i="44" s="1"/>
  <c r="BE331" i="44"/>
  <c r="BK331" i="44" s="1"/>
  <c r="BO331" i="44" s="1"/>
  <c r="BE330" i="44"/>
  <c r="BK330" i="44" s="1"/>
  <c r="BO330" i="44" s="1"/>
  <c r="BE328" i="44"/>
  <c r="BK328" i="44" s="1"/>
  <c r="BO328" i="44" s="1"/>
  <c r="BE325" i="44"/>
  <c r="BK325" i="44" s="1"/>
  <c r="BO325" i="44" s="1"/>
  <c r="BR325" i="44" s="1"/>
  <c r="AI330" i="43" s="1"/>
  <c r="BE321" i="44"/>
  <c r="BK321" i="44" s="1"/>
  <c r="BO321" i="44" s="1"/>
  <c r="BE339" i="44"/>
  <c r="BK339" i="44" s="1"/>
  <c r="BO339" i="44" s="1"/>
  <c r="BE329" i="44"/>
  <c r="BK329" i="44" s="1"/>
  <c r="BO329" i="44" s="1"/>
  <c r="BR329" i="44" s="1"/>
  <c r="AI334" i="43" s="1"/>
  <c r="BE326" i="44"/>
  <c r="BK326" i="44" s="1"/>
  <c r="BO326" i="44" s="1"/>
  <c r="BR326" i="44" s="1"/>
  <c r="BE327" i="44"/>
  <c r="BK327" i="44" s="1"/>
  <c r="BO327" i="44" s="1"/>
  <c r="BE320" i="44"/>
  <c r="BK320" i="44" s="1"/>
  <c r="BO320" i="44" s="1"/>
  <c r="BR320" i="44" s="1"/>
  <c r="BE324" i="44"/>
  <c r="BK324" i="44" s="1"/>
  <c r="BO324" i="44" s="1"/>
  <c r="BE323" i="44"/>
  <c r="BK323" i="44" s="1"/>
  <c r="BO323" i="44" s="1"/>
  <c r="BR323" i="44" s="1"/>
  <c r="AI328" i="43" s="1"/>
  <c r="BE322" i="44"/>
  <c r="BK322" i="44" s="1"/>
  <c r="BO322" i="44" s="1"/>
  <c r="BR322" i="44" s="1"/>
  <c r="AI327" i="43" s="1"/>
  <c r="BE319" i="44"/>
  <c r="BK319" i="44" s="1"/>
  <c r="BO319" i="44" s="1"/>
  <c r="BE318" i="44"/>
  <c r="BK318" i="44" s="1"/>
  <c r="BO318" i="44" s="1"/>
  <c r="BR318" i="44" s="1"/>
  <c r="AI323" i="43" s="1"/>
  <c r="BE316" i="44"/>
  <c r="BK316" i="44" s="1"/>
  <c r="BO316" i="44" s="1"/>
  <c r="BE313" i="44"/>
  <c r="BK313" i="44" s="1"/>
  <c r="BO313" i="44" s="1"/>
  <c r="BR313" i="44" s="1"/>
  <c r="BE309" i="44"/>
  <c r="BK309" i="44" s="1"/>
  <c r="BO309" i="44" s="1"/>
  <c r="BE317" i="44"/>
  <c r="BK317" i="44" s="1"/>
  <c r="BO317" i="44" s="1"/>
  <c r="BE314" i="44"/>
  <c r="BK314" i="44" s="1"/>
  <c r="BO314" i="44" s="1"/>
  <c r="BE312" i="44"/>
  <c r="BK312" i="44" s="1"/>
  <c r="BO312" i="44" s="1"/>
  <c r="BE311" i="44"/>
  <c r="BK311" i="44" s="1"/>
  <c r="BO311" i="44" s="1"/>
  <c r="BR311" i="44" s="1"/>
  <c r="BE310" i="44"/>
  <c r="BK310" i="44" s="1"/>
  <c r="BO310" i="44" s="1"/>
  <c r="BR310" i="44" s="1"/>
  <c r="AI315" i="43" s="1"/>
  <c r="BE306" i="44"/>
  <c r="BK306" i="44" s="1"/>
  <c r="BO306" i="44" s="1"/>
  <c r="BE302" i="44"/>
  <c r="BK302" i="44" s="1"/>
  <c r="BO302" i="44" s="1"/>
  <c r="BE308" i="44"/>
  <c r="BK308" i="44" s="1"/>
  <c r="BO308" i="44" s="1"/>
  <c r="BR308" i="44" s="1"/>
  <c r="AI313" i="43" s="1"/>
  <c r="BE307" i="44"/>
  <c r="BK307" i="44" s="1"/>
  <c r="BO307" i="44" s="1"/>
  <c r="BE315" i="44"/>
  <c r="BK315" i="44" s="1"/>
  <c r="BO315" i="44" s="1"/>
  <c r="BR315" i="44" s="1"/>
  <c r="AI320" i="43" s="1"/>
  <c r="BE303" i="44"/>
  <c r="BK303" i="44" s="1"/>
  <c r="BO303" i="44" s="1"/>
  <c r="BR303" i="44" s="1"/>
  <c r="AI308" i="43" s="1"/>
  <c r="BE305" i="44"/>
  <c r="BK305" i="44" s="1"/>
  <c r="BO305" i="44" s="1"/>
  <c r="BR305" i="44" s="1"/>
  <c r="BE301" i="44"/>
  <c r="BK301" i="44" s="1"/>
  <c r="BO301" i="44" s="1"/>
  <c r="BR301" i="44" s="1"/>
  <c r="AI306" i="43" s="1"/>
  <c r="BE295" i="44"/>
  <c r="BK295" i="44" s="1"/>
  <c r="BO295" i="44" s="1"/>
  <c r="BR295" i="44" s="1"/>
  <c r="AI300" i="43" s="1"/>
  <c r="BE304" i="44"/>
  <c r="BK304" i="44" s="1"/>
  <c r="BO304" i="44" s="1"/>
  <c r="BR304" i="44" s="1"/>
  <c r="AI309" i="43" s="1"/>
  <c r="BE291" i="44"/>
  <c r="BK291" i="44" s="1"/>
  <c r="BO291" i="44" s="1"/>
  <c r="BE300" i="44"/>
  <c r="BK300" i="44" s="1"/>
  <c r="BO300" i="44" s="1"/>
  <c r="BE292" i="44"/>
  <c r="BK292" i="44" s="1"/>
  <c r="BO292" i="44" s="1"/>
  <c r="BR292" i="44" s="1"/>
  <c r="AI297" i="43" s="1"/>
  <c r="BE297" i="44"/>
  <c r="BK297" i="44" s="1"/>
  <c r="BO297" i="44" s="1"/>
  <c r="BR297" i="44" s="1"/>
  <c r="AI302" i="43" s="1"/>
  <c r="BE298" i="44"/>
  <c r="BK298" i="44" s="1"/>
  <c r="BO298" i="44" s="1"/>
  <c r="BR298" i="44" s="1"/>
  <c r="BE280" i="44"/>
  <c r="BK280" i="44" s="1"/>
  <c r="BO280" i="44" s="1"/>
  <c r="BR280" i="44" s="1"/>
  <c r="BE299" i="44"/>
  <c r="BK299" i="44" s="1"/>
  <c r="BO299" i="44" s="1"/>
  <c r="BE290" i="44"/>
  <c r="BK290" i="44" s="1"/>
  <c r="BO290" i="44" s="1"/>
  <c r="BE289" i="44"/>
  <c r="BK289" i="44" s="1"/>
  <c r="BO289" i="44" s="1"/>
  <c r="BE285" i="44"/>
  <c r="BK285" i="44" s="1"/>
  <c r="BO285" i="44" s="1"/>
  <c r="BE281" i="44"/>
  <c r="BK281" i="44" s="1"/>
  <c r="BO281" i="44" s="1"/>
  <c r="BR281" i="44" s="1"/>
  <c r="BE277" i="44"/>
  <c r="BK277" i="44" s="1"/>
  <c r="BO277" i="44" s="1"/>
  <c r="BE294" i="44"/>
  <c r="BK294" i="44" s="1"/>
  <c r="BO294" i="44" s="1"/>
  <c r="BR294" i="44" s="1"/>
  <c r="AI299" i="43" s="1"/>
  <c r="BE286" i="44"/>
  <c r="BK286" i="44" s="1"/>
  <c r="BO286" i="44" s="1"/>
  <c r="BR286" i="44" s="1"/>
  <c r="AI291" i="43" s="1"/>
  <c r="BE282" i="44"/>
  <c r="BK282" i="44" s="1"/>
  <c r="BO282" i="44" s="1"/>
  <c r="BR282" i="44" s="1"/>
  <c r="AI287" i="43" s="1"/>
  <c r="BE278" i="44"/>
  <c r="BK278" i="44" s="1"/>
  <c r="BO278" i="44" s="1"/>
  <c r="BE296" i="44"/>
  <c r="BK296" i="44" s="1"/>
  <c r="BO296" i="44" s="1"/>
  <c r="BE293" i="44"/>
  <c r="BK293" i="44" s="1"/>
  <c r="BO293" i="44" s="1"/>
  <c r="BR293" i="44" s="1"/>
  <c r="AI298" i="43" s="1"/>
  <c r="BE287" i="44"/>
  <c r="BK287" i="44" s="1"/>
  <c r="BO287" i="44" s="1"/>
  <c r="BR287" i="44" s="1"/>
  <c r="AI292" i="43" s="1"/>
  <c r="BE283" i="44"/>
  <c r="BK283" i="44" s="1"/>
  <c r="BO283" i="44" s="1"/>
  <c r="BE288" i="44"/>
  <c r="BK288" i="44" s="1"/>
  <c r="BO288" i="44" s="1"/>
  <c r="BE284" i="44"/>
  <c r="BK284" i="44" s="1"/>
  <c r="BO284" i="44" s="1"/>
  <c r="BR284" i="44" s="1"/>
  <c r="AI289" i="43" s="1"/>
  <c r="BE272" i="44"/>
  <c r="BK272" i="44" s="1"/>
  <c r="BO272" i="44" s="1"/>
  <c r="BR272" i="44" s="1"/>
  <c r="BE275" i="44"/>
  <c r="BK275" i="44" s="1"/>
  <c r="BO275" i="44" s="1"/>
  <c r="BR275" i="44" s="1"/>
  <c r="AI280" i="43" s="1"/>
  <c r="BE268" i="44"/>
  <c r="BK268" i="44" s="1"/>
  <c r="BO268" i="44" s="1"/>
  <c r="BE273" i="44"/>
  <c r="BK273" i="44" s="1"/>
  <c r="BO273" i="44" s="1"/>
  <c r="BR273" i="44" s="1"/>
  <c r="AI278" i="43" s="1"/>
  <c r="BE269" i="44"/>
  <c r="BK269" i="44" s="1"/>
  <c r="BO269" i="44" s="1"/>
  <c r="BR269" i="44" s="1"/>
  <c r="AI274" i="43" s="1"/>
  <c r="BE274" i="44"/>
  <c r="BK274" i="44" s="1"/>
  <c r="BO274" i="44" s="1"/>
  <c r="BR274" i="44" s="1"/>
  <c r="AI279" i="43" s="1"/>
  <c r="BE270" i="44"/>
  <c r="BK270" i="44" s="1"/>
  <c r="BO270" i="44" s="1"/>
  <c r="BR270" i="44" s="1"/>
  <c r="AI275" i="43" s="1"/>
  <c r="BE266" i="44"/>
  <c r="BK266" i="44" s="1"/>
  <c r="BO266" i="44" s="1"/>
  <c r="BE276" i="44"/>
  <c r="BK276" i="44" s="1"/>
  <c r="BO276" i="44" s="1"/>
  <c r="BR276" i="44" s="1"/>
  <c r="BE267" i="44"/>
  <c r="BK267" i="44" s="1"/>
  <c r="BO267" i="44" s="1"/>
  <c r="BR267" i="44" s="1"/>
  <c r="AI272" i="43" s="1"/>
  <c r="BE255" i="44"/>
  <c r="BK255" i="44" s="1"/>
  <c r="BO255" i="44" s="1"/>
  <c r="BE251" i="44"/>
  <c r="BK251" i="44" s="1"/>
  <c r="BO251" i="44" s="1"/>
  <c r="BR251" i="44" s="1"/>
  <c r="AI256" i="43" s="1"/>
  <c r="BE247" i="44"/>
  <c r="BK247" i="44" s="1"/>
  <c r="BO247" i="44" s="1"/>
  <c r="BR247" i="44" s="1"/>
  <c r="BE264" i="44"/>
  <c r="BK264" i="44" s="1"/>
  <c r="BO264" i="44" s="1"/>
  <c r="BE260" i="44"/>
  <c r="BK260" i="44" s="1"/>
  <c r="BO260" i="44" s="1"/>
  <c r="BR260" i="44" s="1"/>
  <c r="AI265" i="43" s="1"/>
  <c r="BE256" i="44"/>
  <c r="BK256" i="44" s="1"/>
  <c r="BO256" i="44" s="1"/>
  <c r="BR256" i="44" s="1"/>
  <c r="BE252" i="44"/>
  <c r="BK252" i="44" s="1"/>
  <c r="BO252" i="44" s="1"/>
  <c r="BR252" i="44" s="1"/>
  <c r="BE248" i="44"/>
  <c r="BK248" i="44" s="1"/>
  <c r="BO248" i="44" s="1"/>
  <c r="BR248" i="44" s="1"/>
  <c r="BE279" i="44"/>
  <c r="BK279" i="44" s="1"/>
  <c r="BO279" i="44" s="1"/>
  <c r="BE265" i="44"/>
  <c r="BK265" i="44" s="1"/>
  <c r="BO265" i="44" s="1"/>
  <c r="BE261" i="44"/>
  <c r="BK261" i="44" s="1"/>
  <c r="BO261" i="44" s="1"/>
  <c r="BE257" i="44"/>
  <c r="BK257" i="44" s="1"/>
  <c r="BO257" i="44" s="1"/>
  <c r="BR257" i="44" s="1"/>
  <c r="AI262" i="43" s="1"/>
  <c r="BE253" i="44"/>
  <c r="BK253" i="44" s="1"/>
  <c r="BO253" i="44" s="1"/>
  <c r="BE249" i="44"/>
  <c r="BK249" i="44" s="1"/>
  <c r="BO249" i="44" s="1"/>
  <c r="BR249" i="44" s="1"/>
  <c r="AI254" i="43" s="1"/>
  <c r="BE262" i="44"/>
  <c r="BK262" i="44" s="1"/>
  <c r="BO262" i="44" s="1"/>
  <c r="BR262" i="44" s="1"/>
  <c r="AI267" i="43" s="1"/>
  <c r="BE245" i="44"/>
  <c r="BK245" i="44" s="1"/>
  <c r="BO245" i="44" s="1"/>
  <c r="BR245" i="44" s="1"/>
  <c r="BE271" i="44"/>
  <c r="BK271" i="44" s="1"/>
  <c r="BO271" i="44" s="1"/>
  <c r="BE263" i="44"/>
  <c r="BK263" i="44" s="1"/>
  <c r="BO263" i="44" s="1"/>
  <c r="BR263" i="44" s="1"/>
  <c r="AI268" i="43" s="1"/>
  <c r="BE259" i="44"/>
  <c r="BK259" i="44" s="1"/>
  <c r="BO259" i="44" s="1"/>
  <c r="BE246" i="44"/>
  <c r="BK246" i="44" s="1"/>
  <c r="BO246" i="44" s="1"/>
  <c r="BE234" i="44"/>
  <c r="BK234" i="44" s="1"/>
  <c r="BO234" i="44" s="1"/>
  <c r="BR234" i="44" s="1"/>
  <c r="BE230" i="44"/>
  <c r="BK230" i="44" s="1"/>
  <c r="BO230" i="44" s="1"/>
  <c r="BR230" i="44" s="1"/>
  <c r="AI235" i="43" s="1"/>
  <c r="BE226" i="44"/>
  <c r="BK226" i="44" s="1"/>
  <c r="BO226" i="44" s="1"/>
  <c r="BR226" i="44" s="1"/>
  <c r="AI231" i="43" s="1"/>
  <c r="BE243" i="44"/>
  <c r="BK243" i="44" s="1"/>
  <c r="BO243" i="44" s="1"/>
  <c r="BR243" i="44" s="1"/>
  <c r="AI248" i="43" s="1"/>
  <c r="BE239" i="44"/>
  <c r="BK239" i="44" s="1"/>
  <c r="BO239" i="44" s="1"/>
  <c r="BR239" i="44" s="1"/>
  <c r="BE235" i="44"/>
  <c r="BK235" i="44" s="1"/>
  <c r="BO235" i="44" s="1"/>
  <c r="BR235" i="44" s="1"/>
  <c r="AI240" i="43" s="1"/>
  <c r="BE244" i="44"/>
  <c r="BK244" i="44" s="1"/>
  <c r="BO244" i="44" s="1"/>
  <c r="BE240" i="44"/>
  <c r="BK240" i="44" s="1"/>
  <c r="BO240" i="44" s="1"/>
  <c r="BE236" i="44"/>
  <c r="BK236" i="44" s="1"/>
  <c r="BO236" i="44" s="1"/>
  <c r="BR236" i="44" s="1"/>
  <c r="BE258" i="44"/>
  <c r="BK258" i="44" s="1"/>
  <c r="BO258" i="44" s="1"/>
  <c r="BE254" i="44"/>
  <c r="BK254" i="44" s="1"/>
  <c r="BO254" i="44" s="1"/>
  <c r="BE250" i="44"/>
  <c r="BK250" i="44" s="1"/>
  <c r="BO250" i="44" s="1"/>
  <c r="BE232" i="44"/>
  <c r="BK232" i="44" s="1"/>
  <c r="BO232" i="44" s="1"/>
  <c r="BR232" i="44" s="1"/>
  <c r="BE228" i="44"/>
  <c r="BK228" i="44" s="1"/>
  <c r="BO228" i="44" s="1"/>
  <c r="BR228" i="44" s="1"/>
  <c r="AI233" i="43" s="1"/>
  <c r="BE224" i="44"/>
  <c r="BK224" i="44" s="1"/>
  <c r="BO224" i="44" s="1"/>
  <c r="BR224" i="44" s="1"/>
  <c r="BE241" i="44"/>
  <c r="BK241" i="44" s="1"/>
  <c r="BO241" i="44" s="1"/>
  <c r="BE237" i="44"/>
  <c r="BK237" i="44" s="1"/>
  <c r="BO237" i="44" s="1"/>
  <c r="BE242" i="44"/>
  <c r="BK242" i="44" s="1"/>
  <c r="BO242" i="44" s="1"/>
  <c r="BE238" i="44"/>
  <c r="BK238" i="44" s="1"/>
  <c r="BO238" i="44" s="1"/>
  <c r="BE220" i="44"/>
  <c r="BK220" i="44" s="1"/>
  <c r="BO220" i="44" s="1"/>
  <c r="BR220" i="44" s="1"/>
  <c r="BE216" i="44"/>
  <c r="BK216" i="44" s="1"/>
  <c r="BO216" i="44" s="1"/>
  <c r="BR216" i="44" s="1"/>
  <c r="AI221" i="43" s="1"/>
  <c r="BE212" i="44"/>
  <c r="BK212" i="44" s="1"/>
  <c r="BO212" i="44" s="1"/>
  <c r="BR212" i="44" s="1"/>
  <c r="AI217" i="43" s="1"/>
  <c r="BE208" i="44"/>
  <c r="BK208" i="44" s="1"/>
  <c r="BO208" i="44" s="1"/>
  <c r="BR208" i="44" s="1"/>
  <c r="BE204" i="44"/>
  <c r="BK204" i="44" s="1"/>
  <c r="BO204" i="44" s="1"/>
  <c r="BR204" i="44" s="1"/>
  <c r="AI209" i="43" s="1"/>
  <c r="BE221" i="44"/>
  <c r="BK221" i="44" s="1"/>
  <c r="BO221" i="44" s="1"/>
  <c r="BE217" i="44"/>
  <c r="BK217" i="44" s="1"/>
  <c r="BO217" i="44" s="1"/>
  <c r="BR217" i="44" s="1"/>
  <c r="BE213" i="44"/>
  <c r="BK213" i="44" s="1"/>
  <c r="BO213" i="44" s="1"/>
  <c r="BE209" i="44"/>
  <c r="BK209" i="44" s="1"/>
  <c r="BO209" i="44" s="1"/>
  <c r="BE205" i="44"/>
  <c r="BK205" i="44" s="1"/>
  <c r="BO205" i="44" s="1"/>
  <c r="BE222" i="44"/>
  <c r="BK222" i="44" s="1"/>
  <c r="BO222" i="44" s="1"/>
  <c r="BR222" i="44" s="1"/>
  <c r="AI227" i="43" s="1"/>
  <c r="BE218" i="44"/>
  <c r="BK218" i="44" s="1"/>
  <c r="BO218" i="44" s="1"/>
  <c r="BR218" i="44" s="1"/>
  <c r="AI223" i="43" s="1"/>
  <c r="BE214" i="44"/>
  <c r="BK214" i="44" s="1"/>
  <c r="BO214" i="44" s="1"/>
  <c r="BR214" i="44" s="1"/>
  <c r="AI219" i="43" s="1"/>
  <c r="BE223" i="44"/>
  <c r="BK223" i="44" s="1"/>
  <c r="BO223" i="44" s="1"/>
  <c r="BE210" i="44"/>
  <c r="BK210" i="44" s="1"/>
  <c r="BO210" i="44" s="1"/>
  <c r="BE206" i="44"/>
  <c r="BK206" i="44" s="1"/>
  <c r="BO206" i="44" s="1"/>
  <c r="BE233" i="44"/>
  <c r="BK233" i="44" s="1"/>
  <c r="BO233" i="44" s="1"/>
  <c r="BR233" i="44" s="1"/>
  <c r="AI238" i="43" s="1"/>
  <c r="BE231" i="44"/>
  <c r="BK231" i="44" s="1"/>
  <c r="BO231" i="44" s="1"/>
  <c r="BE219" i="44"/>
  <c r="BK219" i="44" s="1"/>
  <c r="BO219" i="44" s="1"/>
  <c r="BR219" i="44" s="1"/>
  <c r="AI224" i="43" s="1"/>
  <c r="BE215" i="44"/>
  <c r="BK215" i="44" s="1"/>
  <c r="BO215" i="44" s="1"/>
  <c r="BE229" i="44"/>
  <c r="BK229" i="44" s="1"/>
  <c r="BO229" i="44" s="1"/>
  <c r="BE227" i="44"/>
  <c r="BK227" i="44" s="1"/>
  <c r="BO227" i="44" s="1"/>
  <c r="BE225" i="44"/>
  <c r="BK225" i="44" s="1"/>
  <c r="BO225" i="44" s="1"/>
  <c r="BR225" i="44" s="1"/>
  <c r="BE207" i="44"/>
  <c r="BK207" i="44" s="1"/>
  <c r="BO207" i="44" s="1"/>
  <c r="BE203" i="44"/>
  <c r="BK203" i="44" s="1"/>
  <c r="BO203" i="44" s="1"/>
  <c r="BR203" i="44" s="1"/>
  <c r="AI208" i="43" s="1"/>
  <c r="BE199" i="44"/>
  <c r="BK199" i="44" s="1"/>
  <c r="BO199" i="44" s="1"/>
  <c r="BE195" i="44"/>
  <c r="BK195" i="44" s="1"/>
  <c r="BO195" i="44" s="1"/>
  <c r="BR195" i="44" s="1"/>
  <c r="BE191" i="44"/>
  <c r="BK191" i="44" s="1"/>
  <c r="BO191" i="44" s="1"/>
  <c r="BR191" i="44" s="1"/>
  <c r="AI196" i="43" s="1"/>
  <c r="BE187" i="44"/>
  <c r="BK187" i="44" s="1"/>
  <c r="BO187" i="44" s="1"/>
  <c r="BE200" i="44"/>
  <c r="BK200" i="44" s="1"/>
  <c r="BO200" i="44" s="1"/>
  <c r="BE196" i="44"/>
  <c r="BK196" i="44" s="1"/>
  <c r="BO196" i="44" s="1"/>
  <c r="BR196" i="44" s="1"/>
  <c r="AI201" i="43" s="1"/>
  <c r="BE201" i="44"/>
  <c r="BK201" i="44" s="1"/>
  <c r="BO201" i="44" s="1"/>
  <c r="BE197" i="44"/>
  <c r="BK197" i="44" s="1"/>
  <c r="BO197" i="44" s="1"/>
  <c r="BE193" i="44"/>
  <c r="BK193" i="44" s="1"/>
  <c r="BO193" i="44" s="1"/>
  <c r="BR193" i="44" s="1"/>
  <c r="AI198" i="43" s="1"/>
  <c r="BE189" i="44"/>
  <c r="BK189" i="44" s="1"/>
  <c r="BO189" i="44" s="1"/>
  <c r="BR189" i="44" s="1"/>
  <c r="BE211" i="44"/>
  <c r="BK211" i="44" s="1"/>
  <c r="BO211" i="44" s="1"/>
  <c r="BR211" i="44" s="1"/>
  <c r="AI216" i="43" s="1"/>
  <c r="BE198" i="44"/>
  <c r="BK198" i="44" s="1"/>
  <c r="BO198" i="44" s="1"/>
  <c r="BR198" i="44" s="1"/>
  <c r="BE194" i="44"/>
  <c r="BK194" i="44" s="1"/>
  <c r="BO194" i="44" s="1"/>
  <c r="BR194" i="44" s="1"/>
  <c r="AI199" i="43" s="1"/>
  <c r="BE190" i="44"/>
  <c r="BK190" i="44" s="1"/>
  <c r="BO190" i="44" s="1"/>
  <c r="BR190" i="44" s="1"/>
  <c r="AI195" i="43" s="1"/>
  <c r="BE202" i="44"/>
  <c r="BK202" i="44" s="1"/>
  <c r="BO202" i="44" s="1"/>
  <c r="BR202" i="44" s="1"/>
  <c r="BE185" i="44"/>
  <c r="BK185" i="44" s="1"/>
  <c r="BO185" i="44" s="1"/>
  <c r="BR185" i="44" s="1"/>
  <c r="AI190" i="43" s="1"/>
  <c r="BE174" i="44"/>
  <c r="BK174" i="44" s="1"/>
  <c r="BO174" i="44" s="1"/>
  <c r="BE170" i="44"/>
  <c r="BK170" i="44" s="1"/>
  <c r="BO170" i="44" s="1"/>
  <c r="BR170" i="44" s="1"/>
  <c r="BE184" i="44"/>
  <c r="BK184" i="44" s="1"/>
  <c r="BO184" i="44" s="1"/>
  <c r="BE183" i="44"/>
  <c r="BK183" i="44" s="1"/>
  <c r="BO183" i="44" s="1"/>
  <c r="BE179" i="44"/>
  <c r="BK179" i="44" s="1"/>
  <c r="BO179" i="44" s="1"/>
  <c r="BR179" i="44" s="1"/>
  <c r="BE175" i="44"/>
  <c r="BK175" i="44" s="1"/>
  <c r="BO175" i="44" s="1"/>
  <c r="BR175" i="44" s="1"/>
  <c r="AI180" i="43" s="1"/>
  <c r="BE192" i="44"/>
  <c r="BK192" i="44" s="1"/>
  <c r="BO192" i="44" s="1"/>
  <c r="BE182" i="44"/>
  <c r="BK182" i="44" s="1"/>
  <c r="BO182" i="44" s="1"/>
  <c r="BR182" i="44" s="1"/>
  <c r="AI187" i="43" s="1"/>
  <c r="BE172" i="44"/>
  <c r="BK172" i="44" s="1"/>
  <c r="BO172" i="44" s="1"/>
  <c r="BE168" i="44"/>
  <c r="BK168" i="44" s="1"/>
  <c r="BO168" i="44" s="1"/>
  <c r="BR168" i="44" s="1"/>
  <c r="AI173" i="43" s="1"/>
  <c r="BE186" i="44"/>
  <c r="BK186" i="44" s="1"/>
  <c r="BO186" i="44" s="1"/>
  <c r="BE173" i="44"/>
  <c r="BK173" i="44" s="1"/>
  <c r="BO173" i="44" s="1"/>
  <c r="BR173" i="44" s="1"/>
  <c r="AI178" i="43" s="1"/>
  <c r="BE180" i="44"/>
  <c r="BK180" i="44" s="1"/>
  <c r="BO180" i="44" s="1"/>
  <c r="BR180" i="44" s="1"/>
  <c r="AI185" i="43" s="1"/>
  <c r="BE165" i="44"/>
  <c r="BK165" i="44" s="1"/>
  <c r="BO165" i="44" s="1"/>
  <c r="BR165" i="44" s="1"/>
  <c r="AI170" i="43" s="1"/>
  <c r="BE177" i="44"/>
  <c r="BK177" i="44" s="1"/>
  <c r="BO177" i="44" s="1"/>
  <c r="BE169" i="44"/>
  <c r="BK169" i="44" s="1"/>
  <c r="BO169" i="44" s="1"/>
  <c r="BR169" i="44" s="1"/>
  <c r="AI174" i="43" s="1"/>
  <c r="BE188" i="44"/>
  <c r="BK188" i="44" s="1"/>
  <c r="BO188" i="44" s="1"/>
  <c r="BE166" i="44"/>
  <c r="BK166" i="44" s="1"/>
  <c r="BO166" i="44" s="1"/>
  <c r="BE176" i="44"/>
  <c r="BK176" i="44" s="1"/>
  <c r="BO176" i="44" s="1"/>
  <c r="BR176" i="44" s="1"/>
  <c r="AI181" i="43" s="1"/>
  <c r="BE162" i="44"/>
  <c r="BK162" i="44" s="1"/>
  <c r="BO162" i="44" s="1"/>
  <c r="BE158" i="44"/>
  <c r="BK158" i="44" s="1"/>
  <c r="BO158" i="44" s="1"/>
  <c r="BR158" i="44" s="1"/>
  <c r="AI163" i="43" s="1"/>
  <c r="BE154" i="44"/>
  <c r="BK154" i="44" s="1"/>
  <c r="BO154" i="44" s="1"/>
  <c r="BR154" i="44" s="1"/>
  <c r="AI159" i="43" s="1"/>
  <c r="BE167" i="44"/>
  <c r="BK167" i="44" s="1"/>
  <c r="BO167" i="44" s="1"/>
  <c r="BR167" i="44" s="1"/>
  <c r="AI172" i="43" s="1"/>
  <c r="BE171" i="44"/>
  <c r="BK171" i="44" s="1"/>
  <c r="BO171" i="44" s="1"/>
  <c r="BR171" i="44" s="1"/>
  <c r="AI176" i="43" s="1"/>
  <c r="BE181" i="44"/>
  <c r="BK181" i="44" s="1"/>
  <c r="BO181" i="44" s="1"/>
  <c r="BE164" i="44"/>
  <c r="BK164" i="44" s="1"/>
  <c r="BO164" i="44" s="1"/>
  <c r="BE147" i="44"/>
  <c r="BK147" i="44" s="1"/>
  <c r="BO147" i="44" s="1"/>
  <c r="BR147" i="44" s="1"/>
  <c r="AI152" i="43" s="1"/>
  <c r="BE163" i="44"/>
  <c r="BK163" i="44" s="1"/>
  <c r="BO163" i="44" s="1"/>
  <c r="BE153" i="44"/>
  <c r="BK153" i="44" s="1"/>
  <c r="BO153" i="44" s="1"/>
  <c r="BR153" i="44" s="1"/>
  <c r="AI158" i="43" s="1"/>
  <c r="BE152" i="44"/>
  <c r="BK152" i="44" s="1"/>
  <c r="BO152" i="44" s="1"/>
  <c r="BR152" i="44" s="1"/>
  <c r="AI157" i="43" s="1"/>
  <c r="BE178" i="44"/>
  <c r="BK178" i="44" s="1"/>
  <c r="BO178" i="44" s="1"/>
  <c r="BR178" i="44" s="1"/>
  <c r="BE148" i="44"/>
  <c r="BK148" i="44" s="1"/>
  <c r="BO148" i="44" s="1"/>
  <c r="BE144" i="44"/>
  <c r="BK144" i="44" s="1"/>
  <c r="BO144" i="44" s="1"/>
  <c r="BE140" i="44"/>
  <c r="BK140" i="44" s="1"/>
  <c r="BO140" i="44" s="1"/>
  <c r="BE161" i="44"/>
  <c r="BK161" i="44" s="1"/>
  <c r="BO161" i="44" s="1"/>
  <c r="BR161" i="44" s="1"/>
  <c r="BE160" i="44"/>
  <c r="BK160" i="44" s="1"/>
  <c r="BO160" i="44" s="1"/>
  <c r="BR160" i="44" s="1"/>
  <c r="BE159" i="44"/>
  <c r="BK159" i="44" s="1"/>
  <c r="BO159" i="44" s="1"/>
  <c r="BR159" i="44" s="1"/>
  <c r="AI164" i="43" s="1"/>
  <c r="BE136" i="44"/>
  <c r="BK136" i="44" s="1"/>
  <c r="BO136" i="44" s="1"/>
  <c r="BR136" i="44" s="1"/>
  <c r="AI141" i="43" s="1"/>
  <c r="BE149" i="44"/>
  <c r="BK149" i="44" s="1"/>
  <c r="BO149" i="44" s="1"/>
  <c r="BR149" i="44" s="1"/>
  <c r="AI154" i="43" s="1"/>
  <c r="BE145" i="44"/>
  <c r="BK145" i="44" s="1"/>
  <c r="BO145" i="44" s="1"/>
  <c r="BE137" i="44"/>
  <c r="BK137" i="44" s="1"/>
  <c r="BO137" i="44" s="1"/>
  <c r="BE151" i="44"/>
  <c r="BK151" i="44" s="1"/>
  <c r="BO151" i="44" s="1"/>
  <c r="BR151" i="44" s="1"/>
  <c r="AI156" i="43" s="1"/>
  <c r="BE138" i="44"/>
  <c r="BK138" i="44" s="1"/>
  <c r="BO138" i="44" s="1"/>
  <c r="BE124" i="44"/>
  <c r="BK124" i="44" s="1"/>
  <c r="BO124" i="44" s="1"/>
  <c r="BE120" i="44"/>
  <c r="BK120" i="44" s="1"/>
  <c r="BO120" i="44" s="1"/>
  <c r="BE157" i="44"/>
  <c r="BK157" i="44" s="1"/>
  <c r="BO157" i="44" s="1"/>
  <c r="BR157" i="44" s="1"/>
  <c r="BE133" i="44"/>
  <c r="BK133" i="44" s="1"/>
  <c r="BO133" i="44" s="1"/>
  <c r="BE129" i="44"/>
  <c r="BK129" i="44" s="1"/>
  <c r="BO129" i="44" s="1"/>
  <c r="BR129" i="44" s="1"/>
  <c r="BE112" i="44"/>
  <c r="BK112" i="44" s="1"/>
  <c r="BO112" i="44" s="1"/>
  <c r="BR112" i="44" s="1"/>
  <c r="AI117" i="43" s="1"/>
  <c r="BE108" i="44"/>
  <c r="BK108" i="44" s="1"/>
  <c r="BO108" i="44" s="1"/>
  <c r="BR108" i="44" s="1"/>
  <c r="AI113" i="43" s="1"/>
  <c r="BE143" i="44"/>
  <c r="BK143" i="44" s="1"/>
  <c r="BO143" i="44" s="1"/>
  <c r="BE142" i="44"/>
  <c r="BK142" i="44" s="1"/>
  <c r="BO142" i="44" s="1"/>
  <c r="BR142" i="44" s="1"/>
  <c r="BE125" i="44"/>
  <c r="BK125" i="44" s="1"/>
  <c r="BO125" i="44" s="1"/>
  <c r="BR125" i="44" s="1"/>
  <c r="BE121" i="44"/>
  <c r="BK121" i="44" s="1"/>
  <c r="BO121" i="44" s="1"/>
  <c r="BR121" i="44" s="1"/>
  <c r="AI126" i="43" s="1"/>
  <c r="BE117" i="44"/>
  <c r="BK117" i="44" s="1"/>
  <c r="BO117" i="44" s="1"/>
  <c r="BE139" i="44"/>
  <c r="BK139" i="44" s="1"/>
  <c r="BO139" i="44" s="1"/>
  <c r="BE134" i="44"/>
  <c r="BK134" i="44" s="1"/>
  <c r="BO134" i="44" s="1"/>
  <c r="BE130" i="44"/>
  <c r="BK130" i="44" s="1"/>
  <c r="BO130" i="44" s="1"/>
  <c r="BR130" i="44" s="1"/>
  <c r="AI135" i="43" s="1"/>
  <c r="BE113" i="44"/>
  <c r="BK113" i="44" s="1"/>
  <c r="BO113" i="44" s="1"/>
  <c r="BE109" i="44"/>
  <c r="BK109" i="44" s="1"/>
  <c r="BO109" i="44" s="1"/>
  <c r="BR109" i="44" s="1"/>
  <c r="BE146" i="44"/>
  <c r="BK146" i="44" s="1"/>
  <c r="BO146" i="44" s="1"/>
  <c r="BR146" i="44" s="1"/>
  <c r="BE141" i="44"/>
  <c r="BK141" i="44" s="1"/>
  <c r="BO141" i="44" s="1"/>
  <c r="BR141" i="44" s="1"/>
  <c r="AI146" i="43" s="1"/>
  <c r="BE126" i="44"/>
  <c r="BK126" i="44" s="1"/>
  <c r="BO126" i="44" s="1"/>
  <c r="BR126" i="44" s="1"/>
  <c r="AI131" i="43" s="1"/>
  <c r="BE122" i="44"/>
  <c r="BK122" i="44" s="1"/>
  <c r="BO122" i="44" s="1"/>
  <c r="BR122" i="44" s="1"/>
  <c r="AI127" i="43" s="1"/>
  <c r="BE118" i="44"/>
  <c r="BK118" i="44" s="1"/>
  <c r="BO118" i="44" s="1"/>
  <c r="BR118" i="44" s="1"/>
  <c r="AI123" i="43" s="1"/>
  <c r="BE150" i="44"/>
  <c r="BK150" i="44" s="1"/>
  <c r="BO150" i="44" s="1"/>
  <c r="BR150" i="44" s="1"/>
  <c r="AI155" i="43" s="1"/>
  <c r="BE135" i="44"/>
  <c r="BK135" i="44" s="1"/>
  <c r="BO135" i="44" s="1"/>
  <c r="BR135" i="44" s="1"/>
  <c r="AI140" i="43" s="1"/>
  <c r="BE131" i="44"/>
  <c r="BK131" i="44" s="1"/>
  <c r="BO131" i="44" s="1"/>
  <c r="BE127" i="44"/>
  <c r="BK127" i="44" s="1"/>
  <c r="BO127" i="44" s="1"/>
  <c r="BE114" i="44"/>
  <c r="BK114" i="44" s="1"/>
  <c r="BO114" i="44" s="1"/>
  <c r="BE110" i="44"/>
  <c r="BK110" i="44" s="1"/>
  <c r="BO110" i="44" s="1"/>
  <c r="BR110" i="44" s="1"/>
  <c r="BE106" i="44"/>
  <c r="BK106" i="44" s="1"/>
  <c r="BO106" i="44" s="1"/>
  <c r="BR106" i="44" s="1"/>
  <c r="AI111" i="43" s="1"/>
  <c r="BE132" i="44"/>
  <c r="BK132" i="44" s="1"/>
  <c r="BO132" i="44" s="1"/>
  <c r="BR132" i="44" s="1"/>
  <c r="AI137" i="43" s="1"/>
  <c r="BE128" i="44"/>
  <c r="BK128" i="44" s="1"/>
  <c r="BO128" i="44" s="1"/>
  <c r="BE111" i="44"/>
  <c r="BK111" i="44" s="1"/>
  <c r="BO111" i="44" s="1"/>
  <c r="BR111" i="44" s="1"/>
  <c r="BE107" i="44"/>
  <c r="BK107" i="44" s="1"/>
  <c r="BO107" i="44" s="1"/>
  <c r="BE123" i="44"/>
  <c r="BK123" i="44" s="1"/>
  <c r="BO123" i="44" s="1"/>
  <c r="BR123" i="44" s="1"/>
  <c r="AI128" i="43" s="1"/>
  <c r="BE115" i="44"/>
  <c r="BK115" i="44" s="1"/>
  <c r="BO115" i="44" s="1"/>
  <c r="BE99" i="44"/>
  <c r="BK99" i="44" s="1"/>
  <c r="BO99" i="44" s="1"/>
  <c r="BR99" i="44" s="1"/>
  <c r="BE95" i="44"/>
  <c r="BK95" i="44" s="1"/>
  <c r="BO95" i="44" s="1"/>
  <c r="BE91" i="44"/>
  <c r="BK91" i="44" s="1"/>
  <c r="BO91" i="44" s="1"/>
  <c r="BE78" i="44"/>
  <c r="BK78" i="44" s="1"/>
  <c r="BO78" i="44" s="1"/>
  <c r="BR78" i="44" s="1"/>
  <c r="BE156" i="44"/>
  <c r="BK156" i="44" s="1"/>
  <c r="BO156" i="44" s="1"/>
  <c r="BR156" i="44" s="1"/>
  <c r="BE104" i="44"/>
  <c r="BK104" i="44" s="1"/>
  <c r="BO104" i="44" s="1"/>
  <c r="BR104" i="44" s="1"/>
  <c r="AI109" i="43" s="1"/>
  <c r="BE87" i="44"/>
  <c r="BK87" i="44" s="1"/>
  <c r="BO87" i="44" s="1"/>
  <c r="BR87" i="44" s="1"/>
  <c r="AI92" i="43" s="1"/>
  <c r="BE83" i="44"/>
  <c r="BK83" i="44" s="1"/>
  <c r="BO83" i="44" s="1"/>
  <c r="BR83" i="44" s="1"/>
  <c r="AI88" i="43" s="1"/>
  <c r="BE79" i="44"/>
  <c r="BK79" i="44" s="1"/>
  <c r="BO79" i="44" s="1"/>
  <c r="BE66" i="44"/>
  <c r="BK66" i="44" s="1"/>
  <c r="BO66" i="44" s="1"/>
  <c r="BR66" i="44" s="1"/>
  <c r="BE100" i="44"/>
  <c r="BK100" i="44" s="1"/>
  <c r="BO100" i="44" s="1"/>
  <c r="BE96" i="44"/>
  <c r="BK96" i="44" s="1"/>
  <c r="BO96" i="44" s="1"/>
  <c r="BE92" i="44"/>
  <c r="BK92" i="44" s="1"/>
  <c r="BO92" i="44" s="1"/>
  <c r="BR92" i="44" s="1"/>
  <c r="BE75" i="44"/>
  <c r="BK75" i="44" s="1"/>
  <c r="BO75" i="44" s="1"/>
  <c r="BR75" i="44" s="1"/>
  <c r="AI80" i="43" s="1"/>
  <c r="BE71" i="44"/>
  <c r="BK71" i="44" s="1"/>
  <c r="BO71" i="44" s="1"/>
  <c r="BE155" i="44"/>
  <c r="BK155" i="44" s="1"/>
  <c r="BO155" i="44" s="1"/>
  <c r="BR155" i="44" s="1"/>
  <c r="AI160" i="43" s="1"/>
  <c r="BE105" i="44"/>
  <c r="BK105" i="44" s="1"/>
  <c r="BO105" i="44" s="1"/>
  <c r="BR105" i="44" s="1"/>
  <c r="AI110" i="43" s="1"/>
  <c r="BE88" i="44"/>
  <c r="BK88" i="44" s="1"/>
  <c r="BO88" i="44" s="1"/>
  <c r="BR88" i="44" s="1"/>
  <c r="AI93" i="43" s="1"/>
  <c r="BE84" i="44"/>
  <c r="BK84" i="44" s="1"/>
  <c r="BO84" i="44" s="1"/>
  <c r="BR84" i="44" s="1"/>
  <c r="AI89" i="43" s="1"/>
  <c r="BE80" i="44"/>
  <c r="BK80" i="44" s="1"/>
  <c r="BO80" i="44" s="1"/>
  <c r="BR80" i="44" s="1"/>
  <c r="AI85" i="43" s="1"/>
  <c r="BE101" i="44"/>
  <c r="BK101" i="44" s="1"/>
  <c r="BO101" i="44" s="1"/>
  <c r="BE97" i="44"/>
  <c r="BK97" i="44" s="1"/>
  <c r="BO97" i="44" s="1"/>
  <c r="BE93" i="44"/>
  <c r="BK93" i="44" s="1"/>
  <c r="BO93" i="44" s="1"/>
  <c r="BE76" i="44"/>
  <c r="BK76" i="44" s="1"/>
  <c r="BO76" i="44" s="1"/>
  <c r="BR76" i="44" s="1"/>
  <c r="AI81" i="43" s="1"/>
  <c r="BE89" i="44"/>
  <c r="BK89" i="44" s="1"/>
  <c r="BO89" i="44" s="1"/>
  <c r="BR89" i="44" s="1"/>
  <c r="AI94" i="43" s="1"/>
  <c r="BE85" i="44"/>
  <c r="BK85" i="44" s="1"/>
  <c r="BO85" i="44" s="1"/>
  <c r="BR85" i="44" s="1"/>
  <c r="AI90" i="43" s="1"/>
  <c r="BE81" i="44"/>
  <c r="BK81" i="44" s="1"/>
  <c r="BO81" i="44" s="1"/>
  <c r="BR81" i="44" s="1"/>
  <c r="BE119" i="44"/>
  <c r="BK119" i="44" s="1"/>
  <c r="BO119" i="44" s="1"/>
  <c r="BR119" i="44" s="1"/>
  <c r="BE103" i="44"/>
  <c r="BK103" i="44" s="1"/>
  <c r="BO103" i="44" s="1"/>
  <c r="BR103" i="44" s="1"/>
  <c r="AI108" i="43" s="1"/>
  <c r="BE90" i="44"/>
  <c r="BK90" i="44" s="1"/>
  <c r="BO90" i="44" s="1"/>
  <c r="BR90" i="44" s="1"/>
  <c r="BE98" i="44"/>
  <c r="BK98" i="44" s="1"/>
  <c r="BO98" i="44" s="1"/>
  <c r="BE86" i="44"/>
  <c r="BK86" i="44" s="1"/>
  <c r="BO86" i="44" s="1"/>
  <c r="BR86" i="44" s="1"/>
  <c r="AI91" i="43" s="1"/>
  <c r="BE77" i="44"/>
  <c r="BK77" i="44" s="1"/>
  <c r="BO77" i="44" s="1"/>
  <c r="BR77" i="44" s="1"/>
  <c r="AI82" i="43" s="1"/>
  <c r="BE63" i="44"/>
  <c r="BK63" i="44" s="1"/>
  <c r="BO63" i="44" s="1"/>
  <c r="BR63" i="44" s="1"/>
  <c r="AI68" i="43" s="1"/>
  <c r="BE59" i="44"/>
  <c r="BK59" i="44" s="1"/>
  <c r="BO59" i="44" s="1"/>
  <c r="BR59" i="44" s="1"/>
  <c r="AI64" i="43" s="1"/>
  <c r="BE55" i="44"/>
  <c r="BK55" i="44" s="1"/>
  <c r="BO55" i="44" s="1"/>
  <c r="BE51" i="44"/>
  <c r="BK51" i="44" s="1"/>
  <c r="BO51" i="44" s="1"/>
  <c r="BR51" i="44" s="1"/>
  <c r="AI56" i="43" s="1"/>
  <c r="BE70" i="44"/>
  <c r="BK70" i="44" s="1"/>
  <c r="BO70" i="44" s="1"/>
  <c r="BR70" i="44" s="1"/>
  <c r="AI75" i="43" s="1"/>
  <c r="BE69" i="44"/>
  <c r="BK69" i="44" s="1"/>
  <c r="BO69" i="44" s="1"/>
  <c r="BR69" i="44" s="1"/>
  <c r="AI74" i="43" s="1"/>
  <c r="BE68" i="44"/>
  <c r="BK68" i="44" s="1"/>
  <c r="BO68" i="44" s="1"/>
  <c r="BR68" i="44" s="1"/>
  <c r="AI73" i="43" s="1"/>
  <c r="BE67" i="44"/>
  <c r="BK67" i="44" s="1"/>
  <c r="BO67" i="44" s="1"/>
  <c r="BR67" i="44" s="1"/>
  <c r="AI72" i="43" s="1"/>
  <c r="BE65" i="44"/>
  <c r="BK65" i="44" s="1"/>
  <c r="BO65" i="44" s="1"/>
  <c r="BE64" i="44"/>
  <c r="BK64" i="44" s="1"/>
  <c r="BO64" i="44" s="1"/>
  <c r="BE60" i="44"/>
  <c r="BK60" i="44" s="1"/>
  <c r="BO60" i="44" s="1"/>
  <c r="BE56" i="44"/>
  <c r="BK56" i="44" s="1"/>
  <c r="BO56" i="44" s="1"/>
  <c r="BR56" i="44" s="1"/>
  <c r="BE74" i="44"/>
  <c r="BK74" i="44" s="1"/>
  <c r="BO74" i="44" s="1"/>
  <c r="BR74" i="44" s="1"/>
  <c r="BE73" i="44"/>
  <c r="BK73" i="44" s="1"/>
  <c r="BO73" i="44" s="1"/>
  <c r="BE52" i="44"/>
  <c r="BK52" i="44" s="1"/>
  <c r="BO52" i="44" s="1"/>
  <c r="BR52" i="44" s="1"/>
  <c r="AI57" i="43" s="1"/>
  <c r="BE48" i="44"/>
  <c r="BK48" i="44" s="1"/>
  <c r="BO48" i="44" s="1"/>
  <c r="BR48" i="44" s="1"/>
  <c r="AI53" i="43" s="1"/>
  <c r="BE44" i="44"/>
  <c r="BK44" i="44" s="1"/>
  <c r="BO44" i="44" s="1"/>
  <c r="BR44" i="44" s="1"/>
  <c r="BE102" i="44"/>
  <c r="BK102" i="44" s="1"/>
  <c r="BO102" i="44" s="1"/>
  <c r="BE94" i="44"/>
  <c r="BK94" i="44" s="1"/>
  <c r="BO94" i="44" s="1"/>
  <c r="BR94" i="44" s="1"/>
  <c r="AI99" i="43" s="1"/>
  <c r="BE72" i="44"/>
  <c r="BK72" i="44" s="1"/>
  <c r="BO72" i="44" s="1"/>
  <c r="BR72" i="44" s="1"/>
  <c r="BE61" i="44"/>
  <c r="BK61" i="44" s="1"/>
  <c r="BO61" i="44" s="1"/>
  <c r="BE57" i="44"/>
  <c r="BK57" i="44" s="1"/>
  <c r="BO57" i="44" s="1"/>
  <c r="BE53" i="44"/>
  <c r="BK53" i="44" s="1"/>
  <c r="BO53" i="44" s="1"/>
  <c r="BR53" i="44" s="1"/>
  <c r="AI58" i="43" s="1"/>
  <c r="BE49" i="44"/>
  <c r="BK49" i="44" s="1"/>
  <c r="BO49" i="44" s="1"/>
  <c r="BR49" i="44" s="1"/>
  <c r="AI54" i="43" s="1"/>
  <c r="BE62" i="44"/>
  <c r="BK62" i="44" s="1"/>
  <c r="BO62" i="44" s="1"/>
  <c r="BE58" i="44"/>
  <c r="BK58" i="44" s="1"/>
  <c r="BO58" i="44" s="1"/>
  <c r="BE116" i="44"/>
  <c r="BK116" i="44" s="1"/>
  <c r="BO116" i="44" s="1"/>
  <c r="BE82" i="44"/>
  <c r="BK82" i="44" s="1"/>
  <c r="BO82" i="44" s="1"/>
  <c r="BR82" i="44" s="1"/>
  <c r="BE54" i="44"/>
  <c r="BK54" i="44" s="1"/>
  <c r="BO54" i="44" s="1"/>
  <c r="BR54" i="44" s="1"/>
  <c r="BE50" i="44"/>
  <c r="BK50" i="44" s="1"/>
  <c r="BO50" i="44" s="1"/>
  <c r="BE46" i="44"/>
  <c r="BK46" i="44" s="1"/>
  <c r="BO46" i="44" s="1"/>
  <c r="BR46" i="44" s="1"/>
  <c r="AI51" i="43" s="1"/>
  <c r="BE13" i="44"/>
  <c r="BK13" i="44" s="1"/>
  <c r="BO13" i="44" s="1"/>
  <c r="BE29" i="44"/>
  <c r="BK29" i="44" s="1"/>
  <c r="BO29" i="44" s="1"/>
  <c r="BE25" i="44"/>
  <c r="BK25" i="44" s="1"/>
  <c r="BO25" i="44" s="1"/>
  <c r="BE21" i="44"/>
  <c r="BK21" i="44" s="1"/>
  <c r="BO21" i="44" s="1"/>
  <c r="BR21" i="44" s="1"/>
  <c r="BE16" i="44"/>
  <c r="BK16" i="44" s="1"/>
  <c r="BO16" i="44" s="1"/>
  <c r="BE8" i="44"/>
  <c r="BK8" i="44" s="1"/>
  <c r="BO8" i="44" s="1"/>
  <c r="BE43" i="44"/>
  <c r="BK43" i="44" s="1"/>
  <c r="BO43" i="44" s="1"/>
  <c r="BE42" i="44"/>
  <c r="BK42" i="44" s="1"/>
  <c r="BO42" i="44" s="1"/>
  <c r="BR42" i="44" s="1"/>
  <c r="AI47" i="43" s="1"/>
  <c r="BE41" i="44"/>
  <c r="BK41" i="44" s="1"/>
  <c r="BO41" i="44" s="1"/>
  <c r="BR41" i="44" s="1"/>
  <c r="AI46" i="43" s="1"/>
  <c r="BE40" i="44"/>
  <c r="BK40" i="44" s="1"/>
  <c r="BO40" i="44" s="1"/>
  <c r="BR40" i="44" s="1"/>
  <c r="AI45" i="43" s="1"/>
  <c r="BE39" i="44"/>
  <c r="BK39" i="44" s="1"/>
  <c r="BO39" i="44" s="1"/>
  <c r="BE38" i="44"/>
  <c r="BK38" i="44" s="1"/>
  <c r="BO38" i="44" s="1"/>
  <c r="BE37" i="44"/>
  <c r="BK37" i="44" s="1"/>
  <c r="BO37" i="44" s="1"/>
  <c r="BR37" i="44" s="1"/>
  <c r="BE36" i="44"/>
  <c r="BK36" i="44" s="1"/>
  <c r="BO36" i="44" s="1"/>
  <c r="BE35" i="44"/>
  <c r="BK35" i="44" s="1"/>
  <c r="BO35" i="44" s="1"/>
  <c r="BE34" i="44"/>
  <c r="BK34" i="44" s="1"/>
  <c r="BO34" i="44" s="1"/>
  <c r="BR34" i="44" s="1"/>
  <c r="AI39" i="43" s="1"/>
  <c r="BE33" i="44"/>
  <c r="BK33" i="44" s="1"/>
  <c r="BO33" i="44" s="1"/>
  <c r="BE32" i="44"/>
  <c r="BK32" i="44" s="1"/>
  <c r="BO32" i="44" s="1"/>
  <c r="BR32" i="44" s="1"/>
  <c r="AI37" i="43" s="1"/>
  <c r="BE11" i="44"/>
  <c r="BK11" i="44" s="1"/>
  <c r="BO11" i="44" s="1"/>
  <c r="BE45" i="44"/>
  <c r="BK45" i="44" s="1"/>
  <c r="BO45" i="44" s="1"/>
  <c r="BR45" i="44" s="1"/>
  <c r="AI50" i="43" s="1"/>
  <c r="BE30" i="44"/>
  <c r="BK30" i="44" s="1"/>
  <c r="BO30" i="44" s="1"/>
  <c r="BE26" i="44"/>
  <c r="BK26" i="44" s="1"/>
  <c r="BO26" i="44" s="1"/>
  <c r="BE22" i="44"/>
  <c r="BK22" i="44" s="1"/>
  <c r="BO22" i="44" s="1"/>
  <c r="BE14" i="44"/>
  <c r="BK14" i="44" s="1"/>
  <c r="BO14" i="44" s="1"/>
  <c r="BE47" i="44"/>
  <c r="BK47" i="44" s="1"/>
  <c r="BO47" i="44" s="1"/>
  <c r="BR47" i="44" s="1"/>
  <c r="AI52" i="43" s="1"/>
  <c r="BE31" i="44"/>
  <c r="BK31" i="44" s="1"/>
  <c r="BO31" i="44" s="1"/>
  <c r="BE17" i="44"/>
  <c r="BK17" i="44" s="1"/>
  <c r="BO17" i="44" s="1"/>
  <c r="BE9" i="44"/>
  <c r="BK9" i="44" s="1"/>
  <c r="BO9" i="44" s="1"/>
  <c r="BE27" i="44"/>
  <c r="BK27" i="44" s="1"/>
  <c r="BO27" i="44" s="1"/>
  <c r="BE23" i="44"/>
  <c r="BK23" i="44" s="1"/>
  <c r="BO23" i="44" s="1"/>
  <c r="BR23" i="44" s="1"/>
  <c r="BE19" i="44"/>
  <c r="BK19" i="44" s="1"/>
  <c r="BO19" i="44" s="1"/>
  <c r="BR19" i="44" s="1"/>
  <c r="AI24" i="43" s="1"/>
  <c r="BE12" i="44"/>
  <c r="BK12" i="44" s="1"/>
  <c r="BO12" i="44" s="1"/>
  <c r="BE15" i="44"/>
  <c r="BK15" i="44" s="1"/>
  <c r="BO15" i="44" s="1"/>
  <c r="BE7" i="44"/>
  <c r="BK7" i="44" s="1"/>
  <c r="BO7" i="44" s="1"/>
  <c r="BE28" i="44"/>
  <c r="BK28" i="44" s="1"/>
  <c r="BO28" i="44" s="1"/>
  <c r="BE24" i="44"/>
  <c r="BK24" i="44" s="1"/>
  <c r="BO24" i="44" s="1"/>
  <c r="BE20" i="44"/>
  <c r="BK20" i="44" s="1"/>
  <c r="BO20" i="44" s="1"/>
  <c r="BE18" i="44"/>
  <c r="BK18" i="44" s="1"/>
  <c r="BO18" i="44" s="1"/>
  <c r="BE10" i="44"/>
  <c r="BK10" i="44" s="1"/>
  <c r="BO10" i="44" s="1"/>
  <c r="AW37" i="44"/>
  <c r="AW94" i="44"/>
  <c r="AW185" i="44"/>
  <c r="AW146" i="44"/>
  <c r="AW180" i="44"/>
  <c r="AW227" i="44"/>
  <c r="AW296" i="44"/>
  <c r="AW322" i="44"/>
  <c r="CM44" i="44"/>
  <c r="CM35" i="44"/>
  <c r="CM92" i="44"/>
  <c r="CM125" i="44"/>
  <c r="CM157" i="44"/>
  <c r="CM189" i="44"/>
  <c r="CM220" i="44"/>
  <c r="CM248" i="44"/>
  <c r="CM245" i="44"/>
  <c r="CM277" i="44"/>
  <c r="CM306" i="44"/>
  <c r="CM313" i="44"/>
  <c r="AW45" i="44"/>
  <c r="AW41" i="44"/>
  <c r="AW70" i="44"/>
  <c r="AW98" i="44"/>
  <c r="AW68" i="44"/>
  <c r="AW139" i="44"/>
  <c r="AW150" i="44"/>
  <c r="AW188" i="44"/>
  <c r="AW210" i="44"/>
  <c r="AW231" i="44"/>
  <c r="AW305" i="44"/>
  <c r="CM22" i="44"/>
  <c r="CM28" i="44"/>
  <c r="CM37" i="44"/>
  <c r="CM96" i="44"/>
  <c r="CM74" i="44"/>
  <c r="CM161" i="44"/>
  <c r="CM184" i="44"/>
  <c r="CM252" i="44"/>
  <c r="CM281" i="44"/>
  <c r="CM305" i="44"/>
  <c r="CM312" i="44"/>
  <c r="CM311" i="44"/>
  <c r="AW23" i="44"/>
  <c r="AW58" i="44"/>
  <c r="AW82" i="44"/>
  <c r="AW102" i="44"/>
  <c r="AW72" i="44"/>
  <c r="AW223" i="44"/>
  <c r="AW235" i="44"/>
  <c r="AW225" i="44"/>
  <c r="AW250" i="44"/>
  <c r="AW280" i="44"/>
  <c r="AW324" i="44"/>
  <c r="CM26" i="44"/>
  <c r="CM25" i="44"/>
  <c r="CM100" i="44"/>
  <c r="CM78" i="44"/>
  <c r="CM160" i="44"/>
  <c r="CM256" i="44"/>
  <c r="CM280" i="44"/>
  <c r="CM300" i="44"/>
  <c r="AW47" i="44"/>
  <c r="AW40" i="44"/>
  <c r="AW36" i="44"/>
  <c r="AW32" i="44"/>
  <c r="AW24" i="44"/>
  <c r="AW25" i="44"/>
  <c r="AW62" i="44"/>
  <c r="AW86" i="44"/>
  <c r="AW160" i="44"/>
  <c r="AW202" i="44"/>
  <c r="AW212" i="44"/>
  <c r="AW239" i="44"/>
  <c r="AW229" i="44"/>
  <c r="AW254" i="44"/>
  <c r="AW328" i="44"/>
  <c r="P340" i="44"/>
  <c r="V340" i="44" s="1"/>
  <c r="Z340" i="44" s="1"/>
  <c r="P332" i="44"/>
  <c r="V332" i="44" s="1"/>
  <c r="Z332" i="44" s="1"/>
  <c r="P335" i="44"/>
  <c r="V335" i="44" s="1"/>
  <c r="Z335" i="44" s="1"/>
  <c r="P338" i="44"/>
  <c r="V338" i="44" s="1"/>
  <c r="Z338" i="44" s="1"/>
  <c r="P341" i="44"/>
  <c r="V341" i="44" s="1"/>
  <c r="Z341" i="44" s="1"/>
  <c r="P333" i="44"/>
  <c r="V333" i="44" s="1"/>
  <c r="Z333" i="44" s="1"/>
  <c r="P339" i="44"/>
  <c r="V339" i="44" s="1"/>
  <c r="Z339" i="44" s="1"/>
  <c r="P342" i="44"/>
  <c r="V342" i="44" s="1"/>
  <c r="Z342" i="44" s="1"/>
  <c r="P334" i="44"/>
  <c r="V334" i="44" s="1"/>
  <c r="Z334" i="44" s="1"/>
  <c r="P337" i="44"/>
  <c r="V337" i="44" s="1"/>
  <c r="Z337" i="44" s="1"/>
  <c r="P330" i="44"/>
  <c r="V330" i="44" s="1"/>
  <c r="Z330" i="44" s="1"/>
  <c r="AB330" i="44" s="1"/>
  <c r="P327" i="44"/>
  <c r="V327" i="44" s="1"/>
  <c r="Z327" i="44" s="1"/>
  <c r="AB327" i="44" s="1"/>
  <c r="AG332" i="43" s="1"/>
  <c r="P323" i="44"/>
  <c r="V323" i="44" s="1"/>
  <c r="Z323" i="44" s="1"/>
  <c r="AB323" i="44" s="1"/>
  <c r="AG328" i="43" s="1"/>
  <c r="P336" i="44"/>
  <c r="V336" i="44" s="1"/>
  <c r="Z336" i="44" s="1"/>
  <c r="P331" i="44"/>
  <c r="V331" i="44" s="1"/>
  <c r="Z331" i="44" s="1"/>
  <c r="P329" i="44"/>
  <c r="V329" i="44" s="1"/>
  <c r="Z329" i="44" s="1"/>
  <c r="AB329" i="44" s="1"/>
  <c r="AG334" i="43" s="1"/>
  <c r="P325" i="44"/>
  <c r="V325" i="44" s="1"/>
  <c r="Z325" i="44" s="1"/>
  <c r="AB325" i="44" s="1"/>
  <c r="P321" i="44"/>
  <c r="V321" i="44" s="1"/>
  <c r="Z321" i="44" s="1"/>
  <c r="AB321" i="44" s="1"/>
  <c r="P326" i="44"/>
  <c r="V326" i="44" s="1"/>
  <c r="Z326" i="44" s="1"/>
  <c r="AB326" i="44" s="1"/>
  <c r="AG331" i="43" s="1"/>
  <c r="P320" i="44"/>
  <c r="V320" i="44" s="1"/>
  <c r="Z320" i="44" s="1"/>
  <c r="AB320" i="44" s="1"/>
  <c r="AG325" i="43" s="1"/>
  <c r="P328" i="44"/>
  <c r="V328" i="44" s="1"/>
  <c r="Z328" i="44" s="1"/>
  <c r="AB328" i="44" s="1"/>
  <c r="P324" i="44"/>
  <c r="V324" i="44" s="1"/>
  <c r="Z324" i="44" s="1"/>
  <c r="AB324" i="44" s="1"/>
  <c r="P322" i="44"/>
  <c r="V322" i="44" s="1"/>
  <c r="Z322" i="44" s="1"/>
  <c r="AB322" i="44" s="1"/>
  <c r="P317" i="44"/>
  <c r="V317" i="44" s="1"/>
  <c r="Z317" i="44" s="1"/>
  <c r="AB317" i="44" s="1"/>
  <c r="AG322" i="43" s="1"/>
  <c r="P318" i="44"/>
  <c r="V318" i="44" s="1"/>
  <c r="Z318" i="44" s="1"/>
  <c r="AB318" i="44" s="1"/>
  <c r="AG323" i="43" s="1"/>
  <c r="P319" i="44"/>
  <c r="V319" i="44" s="1"/>
  <c r="Z319" i="44" s="1"/>
  <c r="AB319" i="44" s="1"/>
  <c r="P316" i="44"/>
  <c r="V316" i="44" s="1"/>
  <c r="Z316" i="44" s="1"/>
  <c r="AB316" i="44" s="1"/>
  <c r="AG321" i="43" s="1"/>
  <c r="P312" i="44"/>
  <c r="V312" i="44" s="1"/>
  <c r="Z312" i="44" s="1"/>
  <c r="AB312" i="44" s="1"/>
  <c r="P314" i="44"/>
  <c r="V314" i="44" s="1"/>
  <c r="Z314" i="44" s="1"/>
  <c r="AB314" i="44" s="1"/>
  <c r="P310" i="44"/>
  <c r="V310" i="44" s="1"/>
  <c r="Z310" i="44" s="1"/>
  <c r="AB310" i="44" s="1"/>
  <c r="AG315" i="43" s="1"/>
  <c r="P315" i="44"/>
  <c r="V315" i="44" s="1"/>
  <c r="Z315" i="44" s="1"/>
  <c r="AB315" i="44" s="1"/>
  <c r="AG320" i="43" s="1"/>
  <c r="P311" i="44"/>
  <c r="V311" i="44" s="1"/>
  <c r="Z311" i="44" s="1"/>
  <c r="AB311" i="44" s="1"/>
  <c r="AG316" i="43" s="1"/>
  <c r="P305" i="44"/>
  <c r="V305" i="44" s="1"/>
  <c r="Z305" i="44" s="1"/>
  <c r="AB305" i="44" s="1"/>
  <c r="AG310" i="43" s="1"/>
  <c r="P301" i="44"/>
  <c r="V301" i="44" s="1"/>
  <c r="Z301" i="44" s="1"/>
  <c r="AB301" i="44" s="1"/>
  <c r="AG306" i="43" s="1"/>
  <c r="P307" i="44"/>
  <c r="V307" i="44" s="1"/>
  <c r="Z307" i="44" s="1"/>
  <c r="AB307" i="44" s="1"/>
  <c r="AG312" i="43" s="1"/>
  <c r="P313" i="44"/>
  <c r="V313" i="44" s="1"/>
  <c r="Z313" i="44" s="1"/>
  <c r="AB313" i="44" s="1"/>
  <c r="AG318" i="43" s="1"/>
  <c r="P303" i="44"/>
  <c r="V303" i="44" s="1"/>
  <c r="Z303" i="44" s="1"/>
  <c r="AB303" i="44" s="1"/>
  <c r="AG308" i="43" s="1"/>
  <c r="P304" i="44"/>
  <c r="V304" i="44" s="1"/>
  <c r="Z304" i="44" s="1"/>
  <c r="AB304" i="44" s="1"/>
  <c r="AG309" i="43" s="1"/>
  <c r="P300" i="44"/>
  <c r="V300" i="44" s="1"/>
  <c r="Z300" i="44" s="1"/>
  <c r="AB300" i="44" s="1"/>
  <c r="AG305" i="43" s="1"/>
  <c r="P298" i="44"/>
  <c r="V298" i="44" s="1"/>
  <c r="Z298" i="44" s="1"/>
  <c r="AB298" i="44" s="1"/>
  <c r="P302" i="44"/>
  <c r="V302" i="44" s="1"/>
  <c r="Z302" i="44" s="1"/>
  <c r="AB302" i="44" s="1"/>
  <c r="AG307" i="43" s="1"/>
  <c r="P294" i="44"/>
  <c r="V294" i="44" s="1"/>
  <c r="Z294" i="44" s="1"/>
  <c r="AB294" i="44" s="1"/>
  <c r="AG299" i="43" s="1"/>
  <c r="P308" i="44"/>
  <c r="V308" i="44" s="1"/>
  <c r="Z308" i="44" s="1"/>
  <c r="AB308" i="44" s="1"/>
  <c r="AG313" i="43" s="1"/>
  <c r="P299" i="44"/>
  <c r="V299" i="44" s="1"/>
  <c r="Z299" i="44" s="1"/>
  <c r="AB299" i="44" s="1"/>
  <c r="AG304" i="43" s="1"/>
  <c r="P295" i="44"/>
  <c r="V295" i="44" s="1"/>
  <c r="Z295" i="44" s="1"/>
  <c r="AB295" i="44" s="1"/>
  <c r="AG300" i="43" s="1"/>
  <c r="P306" i="44"/>
  <c r="V306" i="44" s="1"/>
  <c r="Z306" i="44" s="1"/>
  <c r="AB306" i="44" s="1"/>
  <c r="AG311" i="43" s="1"/>
  <c r="P296" i="44"/>
  <c r="V296" i="44" s="1"/>
  <c r="Z296" i="44" s="1"/>
  <c r="AB296" i="44" s="1"/>
  <c r="AG301" i="43" s="1"/>
  <c r="P309" i="44"/>
  <c r="V309" i="44" s="1"/>
  <c r="Z309" i="44" s="1"/>
  <c r="AB309" i="44" s="1"/>
  <c r="AG314" i="43" s="1"/>
  <c r="P292" i="44"/>
  <c r="V292" i="44" s="1"/>
  <c r="Z292" i="44" s="1"/>
  <c r="AB292" i="44" s="1"/>
  <c r="AG297" i="43" s="1"/>
  <c r="P293" i="44"/>
  <c r="V293" i="44" s="1"/>
  <c r="Z293" i="44" s="1"/>
  <c r="AB293" i="44" s="1"/>
  <c r="P288" i="44"/>
  <c r="V288" i="44" s="1"/>
  <c r="Z288" i="44" s="1"/>
  <c r="AB288" i="44" s="1"/>
  <c r="AG293" i="43" s="1"/>
  <c r="P284" i="44"/>
  <c r="V284" i="44" s="1"/>
  <c r="Z284" i="44" s="1"/>
  <c r="AB284" i="44" s="1"/>
  <c r="AG289" i="43" s="1"/>
  <c r="P280" i="44"/>
  <c r="V280" i="44" s="1"/>
  <c r="Z280" i="44" s="1"/>
  <c r="AB280" i="44" s="1"/>
  <c r="P276" i="44"/>
  <c r="V276" i="44" s="1"/>
  <c r="Z276" i="44" s="1"/>
  <c r="AB276" i="44" s="1"/>
  <c r="AG281" i="43" s="1"/>
  <c r="P291" i="44"/>
  <c r="V291" i="44" s="1"/>
  <c r="Z291" i="44" s="1"/>
  <c r="AB291" i="44" s="1"/>
  <c r="AG296" i="43" s="1"/>
  <c r="P289" i="44"/>
  <c r="V289" i="44" s="1"/>
  <c r="Z289" i="44" s="1"/>
  <c r="AB289" i="44" s="1"/>
  <c r="AG294" i="43" s="1"/>
  <c r="P285" i="44"/>
  <c r="V285" i="44" s="1"/>
  <c r="Z285" i="44" s="1"/>
  <c r="AB285" i="44" s="1"/>
  <c r="AG290" i="43" s="1"/>
  <c r="P297" i="44"/>
  <c r="V297" i="44" s="1"/>
  <c r="Z297" i="44" s="1"/>
  <c r="AB297" i="44" s="1"/>
  <c r="P290" i="44"/>
  <c r="V290" i="44" s="1"/>
  <c r="Z290" i="44" s="1"/>
  <c r="AB290" i="44" s="1"/>
  <c r="AG295" i="43" s="1"/>
  <c r="P286" i="44"/>
  <c r="V286" i="44" s="1"/>
  <c r="Z286" i="44" s="1"/>
  <c r="AB286" i="44" s="1"/>
  <c r="AG291" i="43" s="1"/>
  <c r="P282" i="44"/>
  <c r="V282" i="44" s="1"/>
  <c r="Z282" i="44" s="1"/>
  <c r="AB282" i="44" s="1"/>
  <c r="P278" i="44"/>
  <c r="V278" i="44" s="1"/>
  <c r="Z278" i="44" s="1"/>
  <c r="AB278" i="44" s="1"/>
  <c r="AG283" i="43" s="1"/>
  <c r="P279" i="44"/>
  <c r="V279" i="44" s="1"/>
  <c r="Z279" i="44" s="1"/>
  <c r="AB279" i="44" s="1"/>
  <c r="AG284" i="43" s="1"/>
  <c r="P275" i="44"/>
  <c r="V275" i="44" s="1"/>
  <c r="Z275" i="44" s="1"/>
  <c r="AB275" i="44" s="1"/>
  <c r="AG280" i="43" s="1"/>
  <c r="P267" i="44"/>
  <c r="V267" i="44" s="1"/>
  <c r="Z267" i="44" s="1"/>
  <c r="AB267" i="44" s="1"/>
  <c r="AG272" i="43" s="1"/>
  <c r="P272" i="44"/>
  <c r="V272" i="44" s="1"/>
  <c r="Z272" i="44" s="1"/>
  <c r="AB272" i="44" s="1"/>
  <c r="P268" i="44"/>
  <c r="V268" i="44" s="1"/>
  <c r="Z268" i="44" s="1"/>
  <c r="AB268" i="44" s="1"/>
  <c r="P277" i="44"/>
  <c r="V277" i="44" s="1"/>
  <c r="Z277" i="44" s="1"/>
  <c r="AB277" i="44" s="1"/>
  <c r="AG282" i="43" s="1"/>
  <c r="P273" i="44"/>
  <c r="V273" i="44" s="1"/>
  <c r="Z273" i="44" s="1"/>
  <c r="AB273" i="44" s="1"/>
  <c r="AG278" i="43" s="1"/>
  <c r="P281" i="44"/>
  <c r="V281" i="44" s="1"/>
  <c r="Z281" i="44" s="1"/>
  <c r="AB281" i="44" s="1"/>
  <c r="AG286" i="43" s="1"/>
  <c r="P283" i="44"/>
  <c r="V283" i="44" s="1"/>
  <c r="Z283" i="44" s="1"/>
  <c r="AB283" i="44" s="1"/>
  <c r="P274" i="44"/>
  <c r="V274" i="44" s="1"/>
  <c r="Z274" i="44" s="1"/>
  <c r="AB274" i="44" s="1"/>
  <c r="P271" i="44"/>
  <c r="V271" i="44" s="1"/>
  <c r="Z271" i="44" s="1"/>
  <c r="AB271" i="44" s="1"/>
  <c r="AG276" i="43" s="1"/>
  <c r="P287" i="44"/>
  <c r="V287" i="44" s="1"/>
  <c r="Z287" i="44" s="1"/>
  <c r="AB287" i="44" s="1"/>
  <c r="AG292" i="43" s="1"/>
  <c r="P263" i="44"/>
  <c r="V263" i="44" s="1"/>
  <c r="Z263" i="44" s="1"/>
  <c r="AB263" i="44" s="1"/>
  <c r="AG268" i="43" s="1"/>
  <c r="P259" i="44"/>
  <c r="V259" i="44" s="1"/>
  <c r="Z259" i="44" s="1"/>
  <c r="AB259" i="44" s="1"/>
  <c r="AG264" i="43" s="1"/>
  <c r="P246" i="44"/>
  <c r="V246" i="44" s="1"/>
  <c r="Z246" i="44" s="1"/>
  <c r="AB246" i="44" s="1"/>
  <c r="AG251" i="43" s="1"/>
  <c r="P255" i="44"/>
  <c r="V255" i="44" s="1"/>
  <c r="Z255" i="44" s="1"/>
  <c r="AB255" i="44" s="1"/>
  <c r="AG260" i="43" s="1"/>
  <c r="P251" i="44"/>
  <c r="V251" i="44" s="1"/>
  <c r="Z251" i="44" s="1"/>
  <c r="AB251" i="44" s="1"/>
  <c r="AG256" i="43" s="1"/>
  <c r="P247" i="44"/>
  <c r="V247" i="44" s="1"/>
  <c r="Z247" i="44" s="1"/>
  <c r="AB247" i="44" s="1"/>
  <c r="AG252" i="43" s="1"/>
  <c r="P264" i="44"/>
  <c r="V264" i="44" s="1"/>
  <c r="Z264" i="44" s="1"/>
  <c r="AB264" i="44" s="1"/>
  <c r="P260" i="44"/>
  <c r="V260" i="44" s="1"/>
  <c r="Z260" i="44" s="1"/>
  <c r="AB260" i="44" s="1"/>
  <c r="AG265" i="43" s="1"/>
  <c r="P256" i="44"/>
  <c r="V256" i="44" s="1"/>
  <c r="Z256" i="44" s="1"/>
  <c r="AB256" i="44" s="1"/>
  <c r="AG261" i="43" s="1"/>
  <c r="P252" i="44"/>
  <c r="V252" i="44" s="1"/>
  <c r="Z252" i="44" s="1"/>
  <c r="AB252" i="44" s="1"/>
  <c r="P248" i="44"/>
  <c r="V248" i="44" s="1"/>
  <c r="Z248" i="44" s="1"/>
  <c r="AB248" i="44" s="1"/>
  <c r="P269" i="44"/>
  <c r="V269" i="44" s="1"/>
  <c r="Z269" i="44" s="1"/>
  <c r="AB269" i="44" s="1"/>
  <c r="AG274" i="43" s="1"/>
  <c r="P265" i="44"/>
  <c r="V265" i="44" s="1"/>
  <c r="Z265" i="44" s="1"/>
  <c r="AB265" i="44" s="1"/>
  <c r="P261" i="44"/>
  <c r="V261" i="44" s="1"/>
  <c r="Z261" i="44" s="1"/>
  <c r="AB261" i="44" s="1"/>
  <c r="P257" i="44"/>
  <c r="V257" i="44" s="1"/>
  <c r="Z257" i="44" s="1"/>
  <c r="AB257" i="44" s="1"/>
  <c r="AG262" i="43" s="1"/>
  <c r="P253" i="44"/>
  <c r="V253" i="44" s="1"/>
  <c r="Z253" i="44" s="1"/>
  <c r="AB253" i="44" s="1"/>
  <c r="AG258" i="43" s="1"/>
  <c r="P249" i="44"/>
  <c r="V249" i="44" s="1"/>
  <c r="Z249" i="44" s="1"/>
  <c r="AB249" i="44" s="1"/>
  <c r="AG254" i="43" s="1"/>
  <c r="P258" i="44"/>
  <c r="V258" i="44" s="1"/>
  <c r="Z258" i="44" s="1"/>
  <c r="AB258" i="44" s="1"/>
  <c r="AG263" i="43" s="1"/>
  <c r="P254" i="44"/>
  <c r="V254" i="44" s="1"/>
  <c r="Z254" i="44" s="1"/>
  <c r="AB254" i="44" s="1"/>
  <c r="AG259" i="43" s="1"/>
  <c r="P250" i="44"/>
  <c r="V250" i="44" s="1"/>
  <c r="Z250" i="44" s="1"/>
  <c r="AB250" i="44" s="1"/>
  <c r="AG255" i="43" s="1"/>
  <c r="P242" i="44"/>
  <c r="V242" i="44" s="1"/>
  <c r="Z242" i="44" s="1"/>
  <c r="AB242" i="44" s="1"/>
  <c r="AG247" i="43" s="1"/>
  <c r="P238" i="44"/>
  <c r="V238" i="44" s="1"/>
  <c r="Z238" i="44" s="1"/>
  <c r="AB238" i="44" s="1"/>
  <c r="AG243" i="43" s="1"/>
  <c r="P270" i="44"/>
  <c r="V270" i="44" s="1"/>
  <c r="Z270" i="44" s="1"/>
  <c r="AB270" i="44" s="1"/>
  <c r="P234" i="44"/>
  <c r="V234" i="44" s="1"/>
  <c r="Z234" i="44" s="1"/>
  <c r="AB234" i="44" s="1"/>
  <c r="AG239" i="43" s="1"/>
  <c r="P230" i="44"/>
  <c r="V230" i="44" s="1"/>
  <c r="Z230" i="44" s="1"/>
  <c r="AB230" i="44" s="1"/>
  <c r="P226" i="44"/>
  <c r="V226" i="44" s="1"/>
  <c r="Z226" i="44" s="1"/>
  <c r="AB226" i="44" s="1"/>
  <c r="AG231" i="43" s="1"/>
  <c r="P243" i="44"/>
  <c r="V243" i="44" s="1"/>
  <c r="Z243" i="44" s="1"/>
  <c r="AB243" i="44" s="1"/>
  <c r="P239" i="44"/>
  <c r="V239" i="44" s="1"/>
  <c r="Z239" i="44" s="1"/>
  <c r="AB239" i="44" s="1"/>
  <c r="P235" i="44"/>
  <c r="V235" i="44" s="1"/>
  <c r="Z235" i="44" s="1"/>
  <c r="P262" i="44"/>
  <c r="V262" i="44" s="1"/>
  <c r="Z262" i="44" s="1"/>
  <c r="AB262" i="44" s="1"/>
  <c r="AG267" i="43" s="1"/>
  <c r="P231" i="44"/>
  <c r="V231" i="44" s="1"/>
  <c r="Z231" i="44" s="1"/>
  <c r="AB231" i="44" s="1"/>
  <c r="AG236" i="43" s="1"/>
  <c r="P227" i="44"/>
  <c r="V227" i="44" s="1"/>
  <c r="Z227" i="44" s="1"/>
  <c r="AB227" i="44" s="1"/>
  <c r="P266" i="44"/>
  <c r="V266" i="44" s="1"/>
  <c r="Z266" i="44" s="1"/>
  <c r="AB266" i="44" s="1"/>
  <c r="AG271" i="43" s="1"/>
  <c r="P244" i="44"/>
  <c r="V244" i="44" s="1"/>
  <c r="Z244" i="44" s="1"/>
  <c r="AB244" i="44" s="1"/>
  <c r="AG249" i="43" s="1"/>
  <c r="P240" i="44"/>
  <c r="V240" i="44" s="1"/>
  <c r="Z240" i="44" s="1"/>
  <c r="AB240" i="44" s="1"/>
  <c r="AG245" i="43" s="1"/>
  <c r="P236" i="44"/>
  <c r="V236" i="44" s="1"/>
  <c r="Z236" i="44" s="1"/>
  <c r="AB236" i="44" s="1"/>
  <c r="AG241" i="43" s="1"/>
  <c r="P232" i="44"/>
  <c r="V232" i="44" s="1"/>
  <c r="Z232" i="44" s="1"/>
  <c r="AB232" i="44" s="1"/>
  <c r="P228" i="44"/>
  <c r="V228" i="44" s="1"/>
  <c r="Z228" i="44" s="1"/>
  <c r="AB228" i="44" s="1"/>
  <c r="AG233" i="43" s="1"/>
  <c r="P224" i="44"/>
  <c r="V224" i="44" s="1"/>
  <c r="Z224" i="44" s="1"/>
  <c r="AB224" i="44" s="1"/>
  <c r="AG229" i="43" s="1"/>
  <c r="P241" i="44"/>
  <c r="V241" i="44" s="1"/>
  <c r="Z241" i="44" s="1"/>
  <c r="AB241" i="44" s="1"/>
  <c r="P237" i="44"/>
  <c r="V237" i="44" s="1"/>
  <c r="Z237" i="44" s="1"/>
  <c r="AB237" i="44" s="1"/>
  <c r="AG242" i="43" s="1"/>
  <c r="P245" i="44"/>
  <c r="V245" i="44" s="1"/>
  <c r="Z245" i="44" s="1"/>
  <c r="AB245" i="44" s="1"/>
  <c r="AG250" i="43" s="1"/>
  <c r="P233" i="44"/>
  <c r="V233" i="44" s="1"/>
  <c r="Z233" i="44" s="1"/>
  <c r="AB233" i="44" s="1"/>
  <c r="AG238" i="43" s="1"/>
  <c r="P229" i="44"/>
  <c r="V229" i="44" s="1"/>
  <c r="Z229" i="44" s="1"/>
  <c r="AB229" i="44" s="1"/>
  <c r="AG234" i="43" s="1"/>
  <c r="P225" i="44"/>
  <c r="V225" i="44" s="1"/>
  <c r="Z225" i="44" s="1"/>
  <c r="AB225" i="44" s="1"/>
  <c r="P207" i="44"/>
  <c r="V207" i="44" s="1"/>
  <c r="Z207" i="44" s="1"/>
  <c r="AB207" i="44" s="1"/>
  <c r="AG212" i="43" s="1"/>
  <c r="P220" i="44"/>
  <c r="V220" i="44" s="1"/>
  <c r="Z220" i="44" s="1"/>
  <c r="AB220" i="44" s="1"/>
  <c r="P216" i="44"/>
  <c r="V216" i="44" s="1"/>
  <c r="Z216" i="44" s="1"/>
  <c r="AB216" i="44" s="1"/>
  <c r="P212" i="44"/>
  <c r="V212" i="44" s="1"/>
  <c r="Z212" i="44" s="1"/>
  <c r="AB212" i="44" s="1"/>
  <c r="P221" i="44"/>
  <c r="V221" i="44" s="1"/>
  <c r="Z221" i="44" s="1"/>
  <c r="AB221" i="44" s="1"/>
  <c r="AG226" i="43" s="1"/>
  <c r="P217" i="44"/>
  <c r="V217" i="44" s="1"/>
  <c r="Z217" i="44" s="1"/>
  <c r="AB217" i="44" s="1"/>
  <c r="AG222" i="43" s="1"/>
  <c r="P213" i="44"/>
  <c r="V213" i="44" s="1"/>
  <c r="Z213" i="44" s="1"/>
  <c r="AB213" i="44" s="1"/>
  <c r="AG218" i="43" s="1"/>
  <c r="P209" i="44"/>
  <c r="V209" i="44" s="1"/>
  <c r="Z209" i="44" s="1"/>
  <c r="AB209" i="44" s="1"/>
  <c r="AG214" i="43" s="1"/>
  <c r="P205" i="44"/>
  <c r="V205" i="44" s="1"/>
  <c r="Z205" i="44" s="1"/>
  <c r="AB205" i="44" s="1"/>
  <c r="AG210" i="43" s="1"/>
  <c r="P222" i="44"/>
  <c r="V222" i="44" s="1"/>
  <c r="Z222" i="44" s="1"/>
  <c r="AB222" i="44" s="1"/>
  <c r="AG227" i="43" s="1"/>
  <c r="P218" i="44"/>
  <c r="V218" i="44" s="1"/>
  <c r="Z218" i="44" s="1"/>
  <c r="AB218" i="44" s="1"/>
  <c r="AG223" i="43" s="1"/>
  <c r="P214" i="44"/>
  <c r="V214" i="44" s="1"/>
  <c r="Z214" i="44" s="1"/>
  <c r="AB214" i="44" s="1"/>
  <c r="AG219" i="43" s="1"/>
  <c r="P223" i="44"/>
  <c r="V223" i="44" s="1"/>
  <c r="Z223" i="44" s="1"/>
  <c r="AB223" i="44" s="1"/>
  <c r="AG228" i="43" s="1"/>
  <c r="P219" i="44"/>
  <c r="V219" i="44" s="1"/>
  <c r="Z219" i="44" s="1"/>
  <c r="AB219" i="44" s="1"/>
  <c r="AG224" i="43" s="1"/>
  <c r="P215" i="44"/>
  <c r="V215" i="44" s="1"/>
  <c r="Z215" i="44" s="1"/>
  <c r="AB215" i="44" s="1"/>
  <c r="AG220" i="43" s="1"/>
  <c r="P211" i="44"/>
  <c r="V211" i="44" s="1"/>
  <c r="Z211" i="44" s="1"/>
  <c r="AB211" i="44" s="1"/>
  <c r="AG216" i="43" s="1"/>
  <c r="P210" i="44"/>
  <c r="V210" i="44" s="1"/>
  <c r="Z210" i="44" s="1"/>
  <c r="AB210" i="44" s="1"/>
  <c r="AG215" i="43" s="1"/>
  <c r="P198" i="44"/>
  <c r="V198" i="44" s="1"/>
  <c r="Z198" i="44" s="1"/>
  <c r="AB198" i="44" s="1"/>
  <c r="AG203" i="43" s="1"/>
  <c r="P203" i="44"/>
  <c r="V203" i="44" s="1"/>
  <c r="Z203" i="44" s="1"/>
  <c r="AB203" i="44" s="1"/>
  <c r="AG208" i="43" s="1"/>
  <c r="P199" i="44"/>
  <c r="V199" i="44" s="1"/>
  <c r="Z199" i="44" s="1"/>
  <c r="AB199" i="44" s="1"/>
  <c r="AG204" i="43" s="1"/>
  <c r="P186" i="44"/>
  <c r="V186" i="44" s="1"/>
  <c r="Z186" i="44" s="1"/>
  <c r="AB186" i="44" s="1"/>
  <c r="AG191" i="43" s="1"/>
  <c r="P200" i="44"/>
  <c r="V200" i="44" s="1"/>
  <c r="Z200" i="44" s="1"/>
  <c r="AB200" i="44" s="1"/>
  <c r="AG205" i="43" s="1"/>
  <c r="P204" i="44"/>
  <c r="V204" i="44" s="1"/>
  <c r="Z204" i="44" s="1"/>
  <c r="AB204" i="44" s="1"/>
  <c r="AG209" i="43" s="1"/>
  <c r="P201" i="44"/>
  <c r="V201" i="44" s="1"/>
  <c r="Z201" i="44" s="1"/>
  <c r="AB201" i="44" s="1"/>
  <c r="AG206" i="43" s="1"/>
  <c r="P184" i="44"/>
  <c r="V184" i="44" s="1"/>
  <c r="Z184" i="44" s="1"/>
  <c r="AB184" i="44" s="1"/>
  <c r="AG189" i="43" s="1"/>
  <c r="P208" i="44"/>
  <c r="V208" i="44" s="1"/>
  <c r="Z208" i="44" s="1"/>
  <c r="AB208" i="44" s="1"/>
  <c r="AG213" i="43" s="1"/>
  <c r="P202" i="44"/>
  <c r="V202" i="44" s="1"/>
  <c r="Z202" i="44" s="1"/>
  <c r="AB202" i="44" s="1"/>
  <c r="AG207" i="43" s="1"/>
  <c r="P185" i="44"/>
  <c r="V185" i="44" s="1"/>
  <c r="Z185" i="44" s="1"/>
  <c r="AB185" i="44" s="1"/>
  <c r="P196" i="44"/>
  <c r="V196" i="44" s="1"/>
  <c r="Z196" i="44" s="1"/>
  <c r="AB196" i="44" s="1"/>
  <c r="AG201" i="43" s="1"/>
  <c r="P183" i="44"/>
  <c r="V183" i="44" s="1"/>
  <c r="Z183" i="44" s="1"/>
  <c r="AB183" i="44" s="1"/>
  <c r="AG188" i="43" s="1"/>
  <c r="P182" i="44"/>
  <c r="V182" i="44" s="1"/>
  <c r="Z182" i="44" s="1"/>
  <c r="AB182" i="44" s="1"/>
  <c r="AG187" i="43" s="1"/>
  <c r="P178" i="44"/>
  <c r="V178" i="44" s="1"/>
  <c r="Z178" i="44" s="1"/>
  <c r="AB178" i="44" s="1"/>
  <c r="P174" i="44"/>
  <c r="V174" i="44" s="1"/>
  <c r="Z174" i="44" s="1"/>
  <c r="AB174" i="44" s="1"/>
  <c r="AG179" i="43" s="1"/>
  <c r="P194" i="44"/>
  <c r="V194" i="44" s="1"/>
  <c r="Z194" i="44" s="1"/>
  <c r="AB194" i="44" s="1"/>
  <c r="AG199" i="43" s="1"/>
  <c r="P191" i="44"/>
  <c r="V191" i="44" s="1"/>
  <c r="Z191" i="44" s="1"/>
  <c r="AB191" i="44" s="1"/>
  <c r="P179" i="44"/>
  <c r="V179" i="44" s="1"/>
  <c r="Z179" i="44" s="1"/>
  <c r="AB179" i="44" s="1"/>
  <c r="P175" i="44"/>
  <c r="V175" i="44" s="1"/>
  <c r="Z175" i="44" s="1"/>
  <c r="AB175" i="44" s="1"/>
  <c r="AG180" i="43" s="1"/>
  <c r="P197" i="44"/>
  <c r="V197" i="44" s="1"/>
  <c r="Z197" i="44" s="1"/>
  <c r="AB197" i="44" s="1"/>
  <c r="AG202" i="43" s="1"/>
  <c r="P193" i="44"/>
  <c r="V193" i="44" s="1"/>
  <c r="Z193" i="44" s="1"/>
  <c r="AB193" i="44" s="1"/>
  <c r="AG198" i="43" s="1"/>
  <c r="P190" i="44"/>
  <c r="V190" i="44" s="1"/>
  <c r="Z190" i="44" s="1"/>
  <c r="AB190" i="44" s="1"/>
  <c r="AG195" i="43" s="1"/>
  <c r="P187" i="44"/>
  <c r="V187" i="44" s="1"/>
  <c r="Z187" i="44" s="1"/>
  <c r="AB187" i="44" s="1"/>
  <c r="AG192" i="43" s="1"/>
  <c r="P192" i="44"/>
  <c r="V192" i="44" s="1"/>
  <c r="Z192" i="44" s="1"/>
  <c r="AB192" i="44" s="1"/>
  <c r="AG197" i="43" s="1"/>
  <c r="P189" i="44"/>
  <c r="V189" i="44" s="1"/>
  <c r="Z189" i="44" s="1"/>
  <c r="AB189" i="44" s="1"/>
  <c r="AG194" i="43" s="1"/>
  <c r="P180" i="44"/>
  <c r="V180" i="44" s="1"/>
  <c r="Z180" i="44" s="1"/>
  <c r="AB180" i="44" s="1"/>
  <c r="P176" i="44"/>
  <c r="V176" i="44" s="1"/>
  <c r="Z176" i="44" s="1"/>
  <c r="AB176" i="44" s="1"/>
  <c r="AG181" i="43" s="1"/>
  <c r="P195" i="44"/>
  <c r="V195" i="44" s="1"/>
  <c r="Z195" i="44" s="1"/>
  <c r="AB195" i="44" s="1"/>
  <c r="AG200" i="43" s="1"/>
  <c r="P181" i="44"/>
  <c r="V181" i="44" s="1"/>
  <c r="Z181" i="44" s="1"/>
  <c r="AB181" i="44" s="1"/>
  <c r="AG186" i="43" s="1"/>
  <c r="P177" i="44"/>
  <c r="V177" i="44" s="1"/>
  <c r="Z177" i="44" s="1"/>
  <c r="AB177" i="44" s="1"/>
  <c r="AG182" i="43" s="1"/>
  <c r="P172" i="44"/>
  <c r="V172" i="44" s="1"/>
  <c r="Z172" i="44" s="1"/>
  <c r="AB172" i="44" s="1"/>
  <c r="P165" i="44"/>
  <c r="V165" i="44" s="1"/>
  <c r="Z165" i="44" s="1"/>
  <c r="AB165" i="44" s="1"/>
  <c r="AG170" i="43" s="1"/>
  <c r="P171" i="44"/>
  <c r="V171" i="44" s="1"/>
  <c r="Z171" i="44" s="1"/>
  <c r="AB171" i="44" s="1"/>
  <c r="AG176" i="43" s="1"/>
  <c r="P161" i="44"/>
  <c r="V161" i="44" s="1"/>
  <c r="Z161" i="44" s="1"/>
  <c r="AB161" i="44" s="1"/>
  <c r="P157" i="44"/>
  <c r="V157" i="44" s="1"/>
  <c r="Z157" i="44" s="1"/>
  <c r="AB157" i="44" s="1"/>
  <c r="AG162" i="43" s="1"/>
  <c r="P170" i="44"/>
  <c r="V170" i="44" s="1"/>
  <c r="Z170" i="44" s="1"/>
  <c r="AB170" i="44" s="1"/>
  <c r="AG175" i="43" s="1"/>
  <c r="P166" i="44"/>
  <c r="V166" i="44" s="1"/>
  <c r="Z166" i="44" s="1"/>
  <c r="AB166" i="44" s="1"/>
  <c r="AG171" i="43" s="1"/>
  <c r="P169" i="44"/>
  <c r="V169" i="44" s="1"/>
  <c r="Z169" i="44" s="1"/>
  <c r="AB169" i="44" s="1"/>
  <c r="P167" i="44"/>
  <c r="V167" i="44" s="1"/>
  <c r="Z167" i="44" s="1"/>
  <c r="AB167" i="44" s="1"/>
  <c r="AG172" i="43" s="1"/>
  <c r="P163" i="44"/>
  <c r="V163" i="44" s="1"/>
  <c r="Z163" i="44" s="1"/>
  <c r="AB163" i="44" s="1"/>
  <c r="AG168" i="43" s="1"/>
  <c r="P206" i="44"/>
  <c r="V206" i="44" s="1"/>
  <c r="Z206" i="44" s="1"/>
  <c r="AB206" i="44" s="1"/>
  <c r="AG211" i="43" s="1"/>
  <c r="P188" i="44"/>
  <c r="V188" i="44" s="1"/>
  <c r="Z188" i="44" s="1"/>
  <c r="AB188" i="44" s="1"/>
  <c r="AG193" i="43" s="1"/>
  <c r="P173" i="44"/>
  <c r="V173" i="44" s="1"/>
  <c r="Z173" i="44" s="1"/>
  <c r="AB173" i="44" s="1"/>
  <c r="AG178" i="43" s="1"/>
  <c r="P159" i="44"/>
  <c r="V159" i="44" s="1"/>
  <c r="Z159" i="44" s="1"/>
  <c r="AB159" i="44" s="1"/>
  <c r="AG164" i="43" s="1"/>
  <c r="P155" i="44"/>
  <c r="V155" i="44" s="1"/>
  <c r="Z155" i="44" s="1"/>
  <c r="AB155" i="44" s="1"/>
  <c r="AG160" i="43" s="1"/>
  <c r="P151" i="44"/>
  <c r="V151" i="44" s="1"/>
  <c r="Z151" i="44" s="1"/>
  <c r="AB151" i="44" s="1"/>
  <c r="AG156" i="43" s="1"/>
  <c r="P147" i="44"/>
  <c r="V147" i="44" s="1"/>
  <c r="Z147" i="44" s="1"/>
  <c r="AB147" i="44" s="1"/>
  <c r="AG152" i="43" s="1"/>
  <c r="P143" i="44"/>
  <c r="V143" i="44" s="1"/>
  <c r="Z143" i="44" s="1"/>
  <c r="AB143" i="44" s="1"/>
  <c r="P139" i="44"/>
  <c r="V139" i="44" s="1"/>
  <c r="Z139" i="44" s="1"/>
  <c r="AB139" i="44" s="1"/>
  <c r="P168" i="44"/>
  <c r="V168" i="44" s="1"/>
  <c r="Z168" i="44" s="1"/>
  <c r="AB168" i="44" s="1"/>
  <c r="P160" i="44"/>
  <c r="V160" i="44" s="1"/>
  <c r="Z160" i="44" s="1"/>
  <c r="AB160" i="44" s="1"/>
  <c r="AG165" i="43" s="1"/>
  <c r="P158" i="44"/>
  <c r="V158" i="44" s="1"/>
  <c r="Z158" i="44" s="1"/>
  <c r="AB158" i="44" s="1"/>
  <c r="AG163" i="43" s="1"/>
  <c r="P152" i="44"/>
  <c r="V152" i="44" s="1"/>
  <c r="Z152" i="44" s="1"/>
  <c r="AB152" i="44" s="1"/>
  <c r="AG157" i="43" s="1"/>
  <c r="P148" i="44"/>
  <c r="V148" i="44" s="1"/>
  <c r="Z148" i="44" s="1"/>
  <c r="AB148" i="44" s="1"/>
  <c r="AG153" i="43" s="1"/>
  <c r="P144" i="44"/>
  <c r="V144" i="44" s="1"/>
  <c r="Z144" i="44" s="1"/>
  <c r="AB144" i="44" s="1"/>
  <c r="AG149" i="43" s="1"/>
  <c r="P140" i="44"/>
  <c r="V140" i="44" s="1"/>
  <c r="Z140" i="44" s="1"/>
  <c r="AB140" i="44" s="1"/>
  <c r="AG145" i="43" s="1"/>
  <c r="P153" i="44"/>
  <c r="V153" i="44" s="1"/>
  <c r="Z153" i="44" s="1"/>
  <c r="AB153" i="44" s="1"/>
  <c r="P156" i="44"/>
  <c r="V156" i="44" s="1"/>
  <c r="Z156" i="44" s="1"/>
  <c r="AB156" i="44" s="1"/>
  <c r="AG161" i="43" s="1"/>
  <c r="P154" i="44"/>
  <c r="V154" i="44" s="1"/>
  <c r="Z154" i="44" s="1"/>
  <c r="AB154" i="44" s="1"/>
  <c r="AG159" i="43" s="1"/>
  <c r="P149" i="44"/>
  <c r="V149" i="44" s="1"/>
  <c r="Z149" i="44" s="1"/>
  <c r="AB149" i="44" s="1"/>
  <c r="AG154" i="43" s="1"/>
  <c r="P145" i="44"/>
  <c r="V145" i="44" s="1"/>
  <c r="Z145" i="44" s="1"/>
  <c r="AB145" i="44" s="1"/>
  <c r="AG150" i="43" s="1"/>
  <c r="P141" i="44"/>
  <c r="V141" i="44" s="1"/>
  <c r="Z141" i="44" s="1"/>
  <c r="AB141" i="44" s="1"/>
  <c r="P164" i="44"/>
  <c r="V164" i="44" s="1"/>
  <c r="Z164" i="44" s="1"/>
  <c r="AB164" i="44" s="1"/>
  <c r="AG169" i="43" s="1"/>
  <c r="P150" i="44"/>
  <c r="V150" i="44" s="1"/>
  <c r="Z150" i="44" s="1"/>
  <c r="AB150" i="44" s="1"/>
  <c r="P146" i="44"/>
  <c r="V146" i="44" s="1"/>
  <c r="Z146" i="44" s="1"/>
  <c r="AB146" i="44" s="1"/>
  <c r="AG151" i="43" s="1"/>
  <c r="P142" i="44"/>
  <c r="V142" i="44" s="1"/>
  <c r="Z142" i="44" s="1"/>
  <c r="AB142" i="44" s="1"/>
  <c r="AG147" i="43" s="1"/>
  <c r="P162" i="44"/>
  <c r="V162" i="44" s="1"/>
  <c r="Z162" i="44" s="1"/>
  <c r="AB162" i="44" s="1"/>
  <c r="AG167" i="43" s="1"/>
  <c r="P137" i="44"/>
  <c r="V137" i="44" s="1"/>
  <c r="Z137" i="44" s="1"/>
  <c r="AB137" i="44" s="1"/>
  <c r="AG142" i="43" s="1"/>
  <c r="P132" i="44"/>
  <c r="V132" i="44" s="1"/>
  <c r="Z132" i="44" s="1"/>
  <c r="AB132" i="44" s="1"/>
  <c r="AG137" i="43" s="1"/>
  <c r="P128" i="44"/>
  <c r="V128" i="44" s="1"/>
  <c r="Z128" i="44" s="1"/>
  <c r="AB128" i="44" s="1"/>
  <c r="AG133" i="43" s="1"/>
  <c r="P124" i="44"/>
  <c r="V124" i="44" s="1"/>
  <c r="Z124" i="44" s="1"/>
  <c r="AB124" i="44" s="1"/>
  <c r="AG129" i="43" s="1"/>
  <c r="P120" i="44"/>
  <c r="V120" i="44" s="1"/>
  <c r="Z120" i="44" s="1"/>
  <c r="AB120" i="44" s="1"/>
  <c r="AG125" i="43" s="1"/>
  <c r="P116" i="44"/>
  <c r="V116" i="44" s="1"/>
  <c r="Z116" i="44" s="1"/>
  <c r="AB116" i="44" s="1"/>
  <c r="P133" i="44"/>
  <c r="V133" i="44" s="1"/>
  <c r="Z133" i="44" s="1"/>
  <c r="AB133" i="44" s="1"/>
  <c r="P129" i="44"/>
  <c r="V129" i="44" s="1"/>
  <c r="Z129" i="44" s="1"/>
  <c r="AB129" i="44" s="1"/>
  <c r="AG134" i="43" s="1"/>
  <c r="P112" i="44"/>
  <c r="V112" i="44" s="1"/>
  <c r="Z112" i="44" s="1"/>
  <c r="AB112" i="44" s="1"/>
  <c r="AG117" i="43" s="1"/>
  <c r="P108" i="44"/>
  <c r="V108" i="44" s="1"/>
  <c r="Z108" i="44" s="1"/>
  <c r="AB108" i="44" s="1"/>
  <c r="AG113" i="43" s="1"/>
  <c r="P136" i="44"/>
  <c r="V136" i="44" s="1"/>
  <c r="Z136" i="44" s="1"/>
  <c r="AB136" i="44" s="1"/>
  <c r="AG141" i="43" s="1"/>
  <c r="P125" i="44"/>
  <c r="V125" i="44" s="1"/>
  <c r="Z125" i="44" s="1"/>
  <c r="AB125" i="44" s="1"/>
  <c r="AG130" i="43" s="1"/>
  <c r="P121" i="44"/>
  <c r="V121" i="44" s="1"/>
  <c r="Z121" i="44" s="1"/>
  <c r="AB121" i="44" s="1"/>
  <c r="AG126" i="43" s="1"/>
  <c r="P117" i="44"/>
  <c r="V117" i="44" s="1"/>
  <c r="Z117" i="44" s="1"/>
  <c r="AB117" i="44" s="1"/>
  <c r="AG122" i="43" s="1"/>
  <c r="P134" i="44"/>
  <c r="V134" i="44" s="1"/>
  <c r="Z134" i="44" s="1"/>
  <c r="AB134" i="44" s="1"/>
  <c r="AG139" i="43" s="1"/>
  <c r="P130" i="44"/>
  <c r="V130" i="44" s="1"/>
  <c r="Z130" i="44" s="1"/>
  <c r="AB130" i="44" s="1"/>
  <c r="AG135" i="43" s="1"/>
  <c r="P138" i="44"/>
  <c r="V138" i="44" s="1"/>
  <c r="Z138" i="44" s="1"/>
  <c r="AB138" i="44" s="1"/>
  <c r="AG143" i="43" s="1"/>
  <c r="P126" i="44"/>
  <c r="V126" i="44" s="1"/>
  <c r="Z126" i="44" s="1"/>
  <c r="AB126" i="44" s="1"/>
  <c r="AG131" i="43" s="1"/>
  <c r="P122" i="44"/>
  <c r="V122" i="44" s="1"/>
  <c r="Z122" i="44" s="1"/>
  <c r="AB122" i="44" s="1"/>
  <c r="AG127" i="43" s="1"/>
  <c r="P118" i="44"/>
  <c r="V118" i="44" s="1"/>
  <c r="Z118" i="44" s="1"/>
  <c r="AB118" i="44" s="1"/>
  <c r="AG123" i="43" s="1"/>
  <c r="P123" i="44"/>
  <c r="V123" i="44" s="1"/>
  <c r="Z123" i="44" s="1"/>
  <c r="AB123" i="44" s="1"/>
  <c r="AG128" i="43" s="1"/>
  <c r="P119" i="44"/>
  <c r="V119" i="44" s="1"/>
  <c r="Z119" i="44" s="1"/>
  <c r="AB119" i="44" s="1"/>
  <c r="AG124" i="43" s="1"/>
  <c r="P115" i="44"/>
  <c r="V115" i="44" s="1"/>
  <c r="Z115" i="44" s="1"/>
  <c r="AB115" i="44" s="1"/>
  <c r="P103" i="44"/>
  <c r="V103" i="44" s="1"/>
  <c r="Z103" i="44" s="1"/>
  <c r="AB103" i="44" s="1"/>
  <c r="AG108" i="43" s="1"/>
  <c r="P90" i="44"/>
  <c r="V90" i="44" s="1"/>
  <c r="Z90" i="44" s="1"/>
  <c r="AB90" i="44" s="1"/>
  <c r="AG95" i="43" s="1"/>
  <c r="P86" i="44"/>
  <c r="V86" i="44" s="1"/>
  <c r="Z86" i="44" s="1"/>
  <c r="AB86" i="44" s="1"/>
  <c r="P82" i="44"/>
  <c r="V82" i="44" s="1"/>
  <c r="Z82" i="44" s="1"/>
  <c r="AB82" i="44" s="1"/>
  <c r="P131" i="44"/>
  <c r="V131" i="44" s="1"/>
  <c r="Z131" i="44" s="1"/>
  <c r="AB131" i="44" s="1"/>
  <c r="AG136" i="43" s="1"/>
  <c r="P99" i="44"/>
  <c r="V99" i="44" s="1"/>
  <c r="Z99" i="44" s="1"/>
  <c r="AB99" i="44" s="1"/>
  <c r="AG104" i="43" s="1"/>
  <c r="P95" i="44"/>
  <c r="V95" i="44" s="1"/>
  <c r="Z95" i="44" s="1"/>
  <c r="AB95" i="44" s="1"/>
  <c r="AG100" i="43" s="1"/>
  <c r="P91" i="44"/>
  <c r="V91" i="44" s="1"/>
  <c r="Z91" i="44" s="1"/>
  <c r="AB91" i="44" s="1"/>
  <c r="AG96" i="43" s="1"/>
  <c r="P78" i="44"/>
  <c r="V78" i="44" s="1"/>
  <c r="Z78" i="44" s="1"/>
  <c r="AB78" i="44" s="1"/>
  <c r="AG83" i="43" s="1"/>
  <c r="P74" i="44"/>
  <c r="V74" i="44" s="1"/>
  <c r="Z74" i="44" s="1"/>
  <c r="AB74" i="44" s="1"/>
  <c r="AG79" i="43" s="1"/>
  <c r="P70" i="44"/>
  <c r="V70" i="44" s="1"/>
  <c r="Z70" i="44" s="1"/>
  <c r="AB70" i="44" s="1"/>
  <c r="AG75" i="43" s="1"/>
  <c r="P111" i="44"/>
  <c r="V111" i="44" s="1"/>
  <c r="Z111" i="44" s="1"/>
  <c r="AB111" i="44" s="1"/>
  <c r="AG116" i="43" s="1"/>
  <c r="P107" i="44"/>
  <c r="V107" i="44" s="1"/>
  <c r="Z107" i="44" s="1"/>
  <c r="AB107" i="44" s="1"/>
  <c r="AG112" i="43" s="1"/>
  <c r="P104" i="44"/>
  <c r="V104" i="44" s="1"/>
  <c r="Z104" i="44" s="1"/>
  <c r="AB104" i="44" s="1"/>
  <c r="P87" i="44"/>
  <c r="V87" i="44" s="1"/>
  <c r="Z87" i="44" s="1"/>
  <c r="AB87" i="44" s="1"/>
  <c r="AG92" i="43" s="1"/>
  <c r="P83" i="44"/>
  <c r="V83" i="44" s="1"/>
  <c r="Z83" i="44" s="1"/>
  <c r="AB83" i="44" s="1"/>
  <c r="AG88" i="43" s="1"/>
  <c r="P79" i="44"/>
  <c r="V79" i="44" s="1"/>
  <c r="Z79" i="44" s="1"/>
  <c r="AB79" i="44" s="1"/>
  <c r="AG84" i="43" s="1"/>
  <c r="P127" i="44"/>
  <c r="V127" i="44" s="1"/>
  <c r="Z127" i="44" s="1"/>
  <c r="AB127" i="44" s="1"/>
  <c r="AG132" i="43" s="1"/>
  <c r="P100" i="44"/>
  <c r="V100" i="44" s="1"/>
  <c r="Z100" i="44" s="1"/>
  <c r="AB100" i="44" s="1"/>
  <c r="AG105" i="43" s="1"/>
  <c r="P96" i="44"/>
  <c r="V96" i="44" s="1"/>
  <c r="Z96" i="44" s="1"/>
  <c r="AB96" i="44" s="1"/>
  <c r="AG101" i="43" s="1"/>
  <c r="P92" i="44"/>
  <c r="V92" i="44" s="1"/>
  <c r="Z92" i="44" s="1"/>
  <c r="AB92" i="44" s="1"/>
  <c r="AG97" i="43" s="1"/>
  <c r="P75" i="44"/>
  <c r="V75" i="44" s="1"/>
  <c r="Z75" i="44" s="1"/>
  <c r="AB75" i="44" s="1"/>
  <c r="AG80" i="43" s="1"/>
  <c r="P114" i="44"/>
  <c r="V114" i="44" s="1"/>
  <c r="Z114" i="44" s="1"/>
  <c r="AB114" i="44" s="1"/>
  <c r="AG119" i="43" s="1"/>
  <c r="P110" i="44"/>
  <c r="V110" i="44" s="1"/>
  <c r="Z110" i="44" s="1"/>
  <c r="AB110" i="44" s="1"/>
  <c r="AG115" i="43" s="1"/>
  <c r="P105" i="44"/>
  <c r="V105" i="44" s="1"/>
  <c r="Z105" i="44" s="1"/>
  <c r="AB105" i="44" s="1"/>
  <c r="AG110" i="43" s="1"/>
  <c r="P88" i="44"/>
  <c r="V88" i="44" s="1"/>
  <c r="Z88" i="44" s="1"/>
  <c r="AB88" i="44" s="1"/>
  <c r="P84" i="44"/>
  <c r="V84" i="44" s="1"/>
  <c r="Z84" i="44" s="1"/>
  <c r="AB84" i="44" s="1"/>
  <c r="AG89" i="43" s="1"/>
  <c r="P80" i="44"/>
  <c r="V80" i="44" s="1"/>
  <c r="Z80" i="44" s="1"/>
  <c r="AB80" i="44" s="1"/>
  <c r="AG85" i="43" s="1"/>
  <c r="P101" i="44"/>
  <c r="V101" i="44" s="1"/>
  <c r="Z101" i="44" s="1"/>
  <c r="AB101" i="44" s="1"/>
  <c r="AG106" i="43" s="1"/>
  <c r="P97" i="44"/>
  <c r="V97" i="44" s="1"/>
  <c r="Z97" i="44" s="1"/>
  <c r="AB97" i="44" s="1"/>
  <c r="AG102" i="43" s="1"/>
  <c r="P93" i="44"/>
  <c r="V93" i="44" s="1"/>
  <c r="Z93" i="44" s="1"/>
  <c r="AB93" i="44" s="1"/>
  <c r="P76" i="44"/>
  <c r="V76" i="44" s="1"/>
  <c r="Z76" i="44" s="1"/>
  <c r="AB76" i="44" s="1"/>
  <c r="AG81" i="43" s="1"/>
  <c r="P72" i="44"/>
  <c r="V72" i="44" s="1"/>
  <c r="Z72" i="44" s="1"/>
  <c r="AB72" i="44" s="1"/>
  <c r="AG77" i="43" s="1"/>
  <c r="P68" i="44"/>
  <c r="V68" i="44" s="1"/>
  <c r="Z68" i="44" s="1"/>
  <c r="AB68" i="44" s="1"/>
  <c r="P135" i="44"/>
  <c r="V135" i="44" s="1"/>
  <c r="Z135" i="44" s="1"/>
  <c r="AB135" i="44" s="1"/>
  <c r="AG140" i="43" s="1"/>
  <c r="P106" i="44"/>
  <c r="V106" i="44" s="1"/>
  <c r="Z106" i="44" s="1"/>
  <c r="AB106" i="44" s="1"/>
  <c r="P102" i="44"/>
  <c r="V102" i="44" s="1"/>
  <c r="Z102" i="44" s="1"/>
  <c r="AB102" i="44" s="1"/>
  <c r="P98" i="44"/>
  <c r="V98" i="44" s="1"/>
  <c r="Z98" i="44" s="1"/>
  <c r="AB98" i="44" s="1"/>
  <c r="P94" i="44"/>
  <c r="V94" i="44" s="1"/>
  <c r="Z94" i="44" s="1"/>
  <c r="AB94" i="44" s="1"/>
  <c r="P54" i="44"/>
  <c r="V54" i="44" s="1"/>
  <c r="Z54" i="44" s="1"/>
  <c r="AB54" i="44" s="1"/>
  <c r="AG59" i="43" s="1"/>
  <c r="P113" i="44"/>
  <c r="V113" i="44" s="1"/>
  <c r="Z113" i="44" s="1"/>
  <c r="AB113" i="44" s="1"/>
  <c r="AG118" i="43" s="1"/>
  <c r="P77" i="44"/>
  <c r="V77" i="44" s="1"/>
  <c r="Z77" i="44" s="1"/>
  <c r="AB77" i="44" s="1"/>
  <c r="AG82" i="43" s="1"/>
  <c r="P63" i="44"/>
  <c r="V63" i="44" s="1"/>
  <c r="Z63" i="44" s="1"/>
  <c r="AB63" i="44" s="1"/>
  <c r="AG68" i="43" s="1"/>
  <c r="P59" i="44"/>
  <c r="V59" i="44" s="1"/>
  <c r="Z59" i="44" s="1"/>
  <c r="AB59" i="44" s="1"/>
  <c r="AG64" i="43" s="1"/>
  <c r="P55" i="44"/>
  <c r="V55" i="44" s="1"/>
  <c r="Z55" i="44" s="1"/>
  <c r="AB55" i="44" s="1"/>
  <c r="AG60" i="43" s="1"/>
  <c r="P51" i="44"/>
  <c r="V51" i="44" s="1"/>
  <c r="Z51" i="44" s="1"/>
  <c r="AB51" i="44" s="1"/>
  <c r="P47" i="44"/>
  <c r="V47" i="44" s="1"/>
  <c r="Z47" i="44" s="1"/>
  <c r="AB47" i="44" s="1"/>
  <c r="AG52" i="43" s="1"/>
  <c r="P64" i="44"/>
  <c r="V64" i="44" s="1"/>
  <c r="Z64" i="44" s="1"/>
  <c r="AB64" i="44" s="1"/>
  <c r="AG69" i="43" s="1"/>
  <c r="P60" i="44"/>
  <c r="V60" i="44" s="1"/>
  <c r="Z60" i="44" s="1"/>
  <c r="AB60" i="44" s="1"/>
  <c r="AG65" i="43" s="1"/>
  <c r="P56" i="44"/>
  <c r="V56" i="44" s="1"/>
  <c r="Z56" i="44" s="1"/>
  <c r="AB56" i="44" s="1"/>
  <c r="AG61" i="43" s="1"/>
  <c r="P39" i="44"/>
  <c r="V39" i="44" s="1"/>
  <c r="Z39" i="44" s="1"/>
  <c r="AB39" i="44" s="1"/>
  <c r="AG44" i="43" s="1"/>
  <c r="P35" i="44"/>
  <c r="V35" i="44" s="1"/>
  <c r="Z35" i="44" s="1"/>
  <c r="AB35" i="44" s="1"/>
  <c r="AG40" i="43" s="1"/>
  <c r="P109" i="44"/>
  <c r="V109" i="44" s="1"/>
  <c r="Z109" i="44" s="1"/>
  <c r="AB109" i="44" s="1"/>
  <c r="AG114" i="43" s="1"/>
  <c r="P71" i="44"/>
  <c r="V71" i="44" s="1"/>
  <c r="Z71" i="44" s="1"/>
  <c r="AB71" i="44" s="1"/>
  <c r="P69" i="44"/>
  <c r="V69" i="44" s="1"/>
  <c r="Z69" i="44" s="1"/>
  <c r="AB69" i="44" s="1"/>
  <c r="P67" i="44"/>
  <c r="V67" i="44" s="1"/>
  <c r="Z67" i="44" s="1"/>
  <c r="P66" i="44"/>
  <c r="V66" i="44" s="1"/>
  <c r="Z66" i="44" s="1"/>
  <c r="AB66" i="44" s="1"/>
  <c r="AG71" i="43" s="1"/>
  <c r="P52" i="44"/>
  <c r="V52" i="44" s="1"/>
  <c r="Z52" i="44" s="1"/>
  <c r="AB52" i="44" s="1"/>
  <c r="P65" i="44"/>
  <c r="V65" i="44" s="1"/>
  <c r="Z65" i="44" s="1"/>
  <c r="AB65" i="44" s="1"/>
  <c r="AG70" i="43" s="1"/>
  <c r="P61" i="44"/>
  <c r="V61" i="44" s="1"/>
  <c r="Z61" i="44" s="1"/>
  <c r="AB61" i="44" s="1"/>
  <c r="P57" i="44"/>
  <c r="V57" i="44" s="1"/>
  <c r="Z57" i="44" s="1"/>
  <c r="AB57" i="44" s="1"/>
  <c r="AG62" i="43" s="1"/>
  <c r="P89" i="44"/>
  <c r="V89" i="44" s="1"/>
  <c r="Z89" i="44" s="1"/>
  <c r="AB89" i="44" s="1"/>
  <c r="AG94" i="43" s="1"/>
  <c r="P81" i="44"/>
  <c r="V81" i="44" s="1"/>
  <c r="Z81" i="44" s="1"/>
  <c r="AB81" i="44" s="1"/>
  <c r="AG86" i="43" s="1"/>
  <c r="P85" i="44"/>
  <c r="V85" i="44" s="1"/>
  <c r="Z85" i="44" s="1"/>
  <c r="AB85" i="44" s="1"/>
  <c r="AG90" i="43" s="1"/>
  <c r="P73" i="44"/>
  <c r="V73" i="44" s="1"/>
  <c r="Z73" i="44" s="1"/>
  <c r="AB73" i="44" s="1"/>
  <c r="AG78" i="43" s="1"/>
  <c r="P62" i="44"/>
  <c r="V62" i="44" s="1"/>
  <c r="Z62" i="44" s="1"/>
  <c r="AB62" i="44" s="1"/>
  <c r="AG67" i="43" s="1"/>
  <c r="P58" i="44"/>
  <c r="V58" i="44" s="1"/>
  <c r="Z58" i="44" s="1"/>
  <c r="AB58" i="44" s="1"/>
  <c r="AG63" i="43" s="1"/>
  <c r="P41" i="44"/>
  <c r="V41" i="44" s="1"/>
  <c r="Z41" i="44" s="1"/>
  <c r="AB41" i="44" s="1"/>
  <c r="P37" i="44"/>
  <c r="V37" i="44" s="1"/>
  <c r="Z37" i="44" s="1"/>
  <c r="AB37" i="44" s="1"/>
  <c r="P33" i="44"/>
  <c r="V33" i="44" s="1"/>
  <c r="Z33" i="44" s="1"/>
  <c r="AB33" i="44" s="1"/>
  <c r="AG38" i="43" s="1"/>
  <c r="P28" i="44"/>
  <c r="V28" i="44" s="1"/>
  <c r="Z28" i="44" s="1"/>
  <c r="AB28" i="44" s="1"/>
  <c r="P24" i="44"/>
  <c r="V24" i="44" s="1"/>
  <c r="Z24" i="44" s="1"/>
  <c r="AB24" i="44" s="1"/>
  <c r="P20" i="44"/>
  <c r="V20" i="44" s="1"/>
  <c r="Z20" i="44" s="1"/>
  <c r="AB20" i="44" s="1"/>
  <c r="AG25" i="43" s="1"/>
  <c r="P18" i="44"/>
  <c r="V18" i="44" s="1"/>
  <c r="Z18" i="44" s="1"/>
  <c r="P10" i="44"/>
  <c r="V10" i="44" s="1"/>
  <c r="Z10" i="44" s="1"/>
  <c r="P50" i="44"/>
  <c r="V50" i="44" s="1"/>
  <c r="Z50" i="44" s="1"/>
  <c r="AB50" i="44" s="1"/>
  <c r="AG55" i="43" s="1"/>
  <c r="P13" i="44"/>
  <c r="V13" i="44" s="1"/>
  <c r="Z13" i="44" s="1"/>
  <c r="P29" i="44"/>
  <c r="V29" i="44" s="1"/>
  <c r="Z29" i="44" s="1"/>
  <c r="AB29" i="44" s="1"/>
  <c r="AG34" i="43" s="1"/>
  <c r="P25" i="44"/>
  <c r="V25" i="44" s="1"/>
  <c r="Z25" i="44" s="1"/>
  <c r="AB25" i="44" s="1"/>
  <c r="AG30" i="43" s="1"/>
  <c r="P21" i="44"/>
  <c r="V21" i="44" s="1"/>
  <c r="Z21" i="44" s="1"/>
  <c r="AB21" i="44" s="1"/>
  <c r="P16" i="44"/>
  <c r="V16" i="44" s="1"/>
  <c r="Z16" i="44" s="1"/>
  <c r="P8" i="44"/>
  <c r="V8" i="44" s="1"/>
  <c r="Z8" i="44" s="1"/>
  <c r="P11" i="44"/>
  <c r="V11" i="44" s="1"/>
  <c r="Z11" i="44" s="1"/>
  <c r="P44" i="44"/>
  <c r="V44" i="44" s="1"/>
  <c r="Z44" i="44" s="1"/>
  <c r="AB44" i="44" s="1"/>
  <c r="P42" i="44"/>
  <c r="V42" i="44" s="1"/>
  <c r="Z42" i="44" s="1"/>
  <c r="AB42" i="44" s="1"/>
  <c r="P40" i="44"/>
  <c r="V40" i="44" s="1"/>
  <c r="Z40" i="44" s="1"/>
  <c r="AB40" i="44" s="1"/>
  <c r="AG45" i="43" s="1"/>
  <c r="P38" i="44"/>
  <c r="V38" i="44" s="1"/>
  <c r="Z38" i="44" s="1"/>
  <c r="AB38" i="44" s="1"/>
  <c r="AG43" i="43" s="1"/>
  <c r="P36" i="44"/>
  <c r="V36" i="44" s="1"/>
  <c r="Z36" i="44" s="1"/>
  <c r="AB36" i="44" s="1"/>
  <c r="P34" i="44"/>
  <c r="V34" i="44" s="1"/>
  <c r="Z34" i="44" s="1"/>
  <c r="AB34" i="44" s="1"/>
  <c r="AG39" i="43" s="1"/>
  <c r="P32" i="44"/>
  <c r="V32" i="44" s="1"/>
  <c r="Z32" i="44" s="1"/>
  <c r="AB32" i="44" s="1"/>
  <c r="AG37" i="43" s="1"/>
  <c r="P30" i="44"/>
  <c r="V30" i="44" s="1"/>
  <c r="Z30" i="44" s="1"/>
  <c r="AB30" i="44" s="1"/>
  <c r="P26" i="44"/>
  <c r="V26" i="44" s="1"/>
  <c r="Z26" i="44" s="1"/>
  <c r="AB26" i="44" s="1"/>
  <c r="AG31" i="43" s="1"/>
  <c r="P22" i="44"/>
  <c r="V22" i="44" s="1"/>
  <c r="Z22" i="44" s="1"/>
  <c r="AB22" i="44" s="1"/>
  <c r="AG27" i="43" s="1"/>
  <c r="P14" i="44"/>
  <c r="V14" i="44" s="1"/>
  <c r="Z14" i="44" s="1"/>
  <c r="P49" i="44"/>
  <c r="V49" i="44" s="1"/>
  <c r="Z49" i="44" s="1"/>
  <c r="AB49" i="44" s="1"/>
  <c r="AG54" i="43" s="1"/>
  <c r="P46" i="44"/>
  <c r="V46" i="44" s="1"/>
  <c r="Z46" i="44" s="1"/>
  <c r="AB46" i="44" s="1"/>
  <c r="P43" i="44"/>
  <c r="V43" i="44" s="1"/>
  <c r="Z43" i="44" s="1"/>
  <c r="AB43" i="44" s="1"/>
  <c r="P31" i="44"/>
  <c r="V31" i="44" s="1"/>
  <c r="Z31" i="44" s="1"/>
  <c r="AB31" i="44" s="1"/>
  <c r="P17" i="44"/>
  <c r="V17" i="44" s="1"/>
  <c r="Z17" i="44" s="1"/>
  <c r="P9" i="44"/>
  <c r="V9" i="44" s="1"/>
  <c r="Z9" i="44" s="1"/>
  <c r="P48" i="44"/>
  <c r="V48" i="44" s="1"/>
  <c r="Z48" i="44" s="1"/>
  <c r="AB48" i="44" s="1"/>
  <c r="AG53" i="43" s="1"/>
  <c r="P45" i="44"/>
  <c r="V45" i="44" s="1"/>
  <c r="Z45" i="44" s="1"/>
  <c r="AB45" i="44" s="1"/>
  <c r="AG50" i="43" s="1"/>
  <c r="P27" i="44"/>
  <c r="V27" i="44" s="1"/>
  <c r="Z27" i="44" s="1"/>
  <c r="AB27" i="44" s="1"/>
  <c r="AG32" i="43" s="1"/>
  <c r="P23" i="44"/>
  <c r="V23" i="44" s="1"/>
  <c r="Z23" i="44" s="1"/>
  <c r="AB23" i="44" s="1"/>
  <c r="AG28" i="43" s="1"/>
  <c r="P19" i="44"/>
  <c r="V19" i="44" s="1"/>
  <c r="Z19" i="44" s="1"/>
  <c r="AB19" i="44" s="1"/>
  <c r="AG24" i="43" s="1"/>
  <c r="P12" i="44"/>
  <c r="V12" i="44" s="1"/>
  <c r="Z12" i="44" s="1"/>
  <c r="P53" i="44"/>
  <c r="V53" i="44" s="1"/>
  <c r="Z53" i="44" s="1"/>
  <c r="AB53" i="44" s="1"/>
  <c r="AG58" i="43" s="1"/>
  <c r="P15" i="44"/>
  <c r="V15" i="44" s="1"/>
  <c r="Z15" i="44" s="1"/>
  <c r="P7" i="44"/>
  <c r="V7" i="44" s="1"/>
  <c r="Z7" i="44" s="1"/>
  <c r="CM30" i="44"/>
  <c r="CM56" i="44"/>
  <c r="CM79" i="44"/>
  <c r="CM162" i="44"/>
  <c r="CM202" i="44"/>
  <c r="CM223" i="44"/>
  <c r="CM283" i="44"/>
  <c r="AW30" i="44"/>
  <c r="AB67" i="44"/>
  <c r="AG72" i="43" s="1"/>
  <c r="AB235" i="44"/>
  <c r="AG240" i="43" s="1"/>
  <c r="AW31" i="44"/>
  <c r="AW43" i="44"/>
  <c r="AW46" i="44"/>
  <c r="AW169" i="44"/>
  <c r="AW216" i="44"/>
  <c r="AW243" i="44"/>
  <c r="CM23" i="44"/>
  <c r="CM60" i="44"/>
  <c r="CM142" i="44"/>
  <c r="CM172" i="44"/>
  <c r="CM200" i="44"/>
  <c r="CM227" i="44"/>
  <c r="CM250" i="44"/>
  <c r="T276" i="43"/>
  <c r="BO32" i="43" s="1"/>
  <c r="T324" i="43"/>
  <c r="BO36" i="43" s="1"/>
  <c r="T300" i="43"/>
  <c r="BO34" i="43" s="1"/>
  <c r="R288" i="43"/>
  <c r="BN33" i="43" s="1"/>
  <c r="X276" i="43"/>
  <c r="BQ32" i="43" s="1"/>
  <c r="H252" i="43"/>
  <c r="BI30" i="43" s="1"/>
  <c r="V252" i="43"/>
  <c r="BP30" i="43" s="1"/>
  <c r="R276" i="43"/>
  <c r="BN32" i="43" s="1"/>
  <c r="V276" i="43"/>
  <c r="BP32" i="43" s="1"/>
  <c r="V312" i="43"/>
  <c r="BP35" i="43" s="1"/>
  <c r="X72" i="43"/>
  <c r="BQ15" i="43" s="1"/>
  <c r="X264" i="43"/>
  <c r="BQ31" i="43" s="1"/>
  <c r="L48" i="43"/>
  <c r="BK13" i="43" s="1"/>
  <c r="L180" i="43"/>
  <c r="BK24" i="43" s="1"/>
  <c r="L216" i="43"/>
  <c r="BK27" i="43" s="1"/>
  <c r="L204" i="43"/>
  <c r="BK26" i="43" s="1"/>
  <c r="L240" i="43"/>
  <c r="BK29" i="43" s="1"/>
  <c r="L300" i="43"/>
  <c r="BK34" i="43" s="1"/>
  <c r="H168" i="43"/>
  <c r="BI23" i="43" s="1"/>
  <c r="H156" i="43"/>
  <c r="BI22" i="43" s="1"/>
  <c r="Z24" i="43"/>
  <c r="BR11" i="43" s="1"/>
  <c r="H72" i="43"/>
  <c r="BI15" i="43" s="1"/>
  <c r="Z60" i="43"/>
  <c r="BR14" i="43" s="1"/>
  <c r="Z48" i="43"/>
  <c r="BR13" i="43" s="1"/>
  <c r="Z180" i="43"/>
  <c r="BR24" i="43" s="1"/>
  <c r="X324" i="43"/>
  <c r="BQ36" i="43" s="1"/>
  <c r="L60" i="43"/>
  <c r="BK14" i="43" s="1"/>
  <c r="I335" i="43"/>
  <c r="I327" i="43"/>
  <c r="I316" i="43"/>
  <c r="I305" i="43"/>
  <c r="I328" i="43"/>
  <c r="I317" i="43"/>
  <c r="I306" i="43"/>
  <c r="I329" i="43"/>
  <c r="I318" i="43"/>
  <c r="I307" i="43"/>
  <c r="I296" i="43"/>
  <c r="I330" i="43"/>
  <c r="I319" i="43"/>
  <c r="I308" i="43"/>
  <c r="I297" i="43"/>
  <c r="I331" i="43"/>
  <c r="I320" i="43"/>
  <c r="I332" i="43"/>
  <c r="I321" i="43"/>
  <c r="I313" i="43"/>
  <c r="I312" i="43"/>
  <c r="I310" i="43"/>
  <c r="I302" i="43"/>
  <c r="I299" i="43"/>
  <c r="I291" i="43"/>
  <c r="I333" i="43"/>
  <c r="I325" i="43"/>
  <c r="I324" i="43"/>
  <c r="I322" i="43"/>
  <c r="I314" i="43"/>
  <c r="I311" i="43"/>
  <c r="I303" i="43"/>
  <c r="I326" i="43"/>
  <c r="I309" i="43"/>
  <c r="I301" i="43"/>
  <c r="I290" i="43"/>
  <c r="I281" i="43"/>
  <c r="I270" i="43"/>
  <c r="I300" i="43"/>
  <c r="I282" i="43"/>
  <c r="I271" i="43"/>
  <c r="I315" i="43"/>
  <c r="I283" i="43"/>
  <c r="I272" i="43"/>
  <c r="I295" i="43"/>
  <c r="I293" i="43"/>
  <c r="I284" i="43"/>
  <c r="I273" i="43"/>
  <c r="I265" i="43"/>
  <c r="I264" i="43"/>
  <c r="I262" i="43"/>
  <c r="I334" i="43"/>
  <c r="I298" i="43"/>
  <c r="I285" i="43"/>
  <c r="I277" i="43"/>
  <c r="I276" i="43"/>
  <c r="I274" i="43"/>
  <c r="I266" i="43"/>
  <c r="I263" i="43"/>
  <c r="I323" i="43"/>
  <c r="I304" i="43"/>
  <c r="I287" i="43"/>
  <c r="I279" i="43"/>
  <c r="I268" i="43"/>
  <c r="I286" i="43"/>
  <c r="I278" i="43"/>
  <c r="I259" i="43"/>
  <c r="I246" i="43"/>
  <c r="I235" i="43"/>
  <c r="I261" i="43"/>
  <c r="I257" i="43"/>
  <c r="I247" i="43"/>
  <c r="I236" i="43"/>
  <c r="I294" i="43"/>
  <c r="I288" i="43"/>
  <c r="I269" i="43"/>
  <c r="I248" i="43"/>
  <c r="I237" i="43"/>
  <c r="I229" i="43"/>
  <c r="I249" i="43"/>
  <c r="I241" i="43"/>
  <c r="I240" i="43"/>
  <c r="I238" i="43"/>
  <c r="I230" i="43"/>
  <c r="I227" i="43"/>
  <c r="I289" i="43"/>
  <c r="I280" i="43"/>
  <c r="I260" i="43"/>
  <c r="I258" i="43"/>
  <c r="I253" i="43"/>
  <c r="I252" i="43"/>
  <c r="I250" i="43"/>
  <c r="I242" i="43"/>
  <c r="I239" i="43"/>
  <c r="I231" i="43"/>
  <c r="I275" i="43"/>
  <c r="I267" i="43"/>
  <c r="I255" i="43"/>
  <c r="I244" i="43"/>
  <c r="I233" i="43"/>
  <c r="I292" i="43"/>
  <c r="I245" i="43"/>
  <c r="I224" i="43"/>
  <c r="I213" i="43"/>
  <c r="I205" i="43"/>
  <c r="I204" i="43"/>
  <c r="I202" i="43"/>
  <c r="I234" i="43"/>
  <c r="I217" i="43"/>
  <c r="I216" i="43"/>
  <c r="I214" i="43"/>
  <c r="I206" i="43"/>
  <c r="I203" i="43"/>
  <c r="I195" i="43"/>
  <c r="I256" i="43"/>
  <c r="I232" i="43"/>
  <c r="I225" i="43"/>
  <c r="I218" i="43"/>
  <c r="I215" i="43"/>
  <c r="I207" i="43"/>
  <c r="I196" i="43"/>
  <c r="I219" i="43"/>
  <c r="I208" i="43"/>
  <c r="I197" i="43"/>
  <c r="I186" i="43"/>
  <c r="I251" i="43"/>
  <c r="I243" i="43"/>
  <c r="I220" i="43"/>
  <c r="I209" i="43"/>
  <c r="I198" i="43"/>
  <c r="I254" i="43"/>
  <c r="I222" i="43"/>
  <c r="I211" i="43"/>
  <c r="I200" i="43"/>
  <c r="I189" i="43"/>
  <c r="I187" i="43"/>
  <c r="I185" i="43"/>
  <c r="I174" i="43"/>
  <c r="I201" i="43"/>
  <c r="I175" i="43"/>
  <c r="I164" i="43"/>
  <c r="I199" i="43"/>
  <c r="I176" i="43"/>
  <c r="I165" i="43"/>
  <c r="I157" i="43"/>
  <c r="I156" i="43"/>
  <c r="I154" i="43"/>
  <c r="I226" i="43"/>
  <c r="I223" i="43"/>
  <c r="I212" i="43"/>
  <c r="I177" i="43"/>
  <c r="I169" i="43"/>
  <c r="I168" i="43"/>
  <c r="I166" i="43"/>
  <c r="I158" i="43"/>
  <c r="I155" i="43"/>
  <c r="I228" i="43"/>
  <c r="I221" i="43"/>
  <c r="I210" i="43"/>
  <c r="I194" i="43"/>
  <c r="I191" i="43"/>
  <c r="I188" i="43"/>
  <c r="I181" i="43"/>
  <c r="I180" i="43"/>
  <c r="I178" i="43"/>
  <c r="I170" i="43"/>
  <c r="I167" i="43"/>
  <c r="I183" i="43"/>
  <c r="I172" i="43"/>
  <c r="I161" i="43"/>
  <c r="I193" i="43"/>
  <c r="I163" i="43"/>
  <c r="I160" i="43"/>
  <c r="I152" i="43"/>
  <c r="I145" i="43"/>
  <c r="I144" i="43"/>
  <c r="I142" i="43"/>
  <c r="I134" i="43"/>
  <c r="I131" i="43"/>
  <c r="I123" i="43"/>
  <c r="I112" i="43"/>
  <c r="I179" i="43"/>
  <c r="I146" i="43"/>
  <c r="I143" i="43"/>
  <c r="I135" i="43"/>
  <c r="I124" i="43"/>
  <c r="I173" i="43"/>
  <c r="I147" i="43"/>
  <c r="I136" i="43"/>
  <c r="I125" i="43"/>
  <c r="I114" i="43"/>
  <c r="I103" i="43"/>
  <c r="I184" i="43"/>
  <c r="I171" i="43"/>
  <c r="I162" i="43"/>
  <c r="I159" i="43"/>
  <c r="I153" i="43"/>
  <c r="I148" i="43"/>
  <c r="I137" i="43"/>
  <c r="I126" i="43"/>
  <c r="I182" i="43"/>
  <c r="I149" i="43"/>
  <c r="I138" i="43"/>
  <c r="I127" i="43"/>
  <c r="I116" i="43"/>
  <c r="I105" i="43"/>
  <c r="I150" i="43"/>
  <c r="I139" i="43"/>
  <c r="I128" i="43"/>
  <c r="I117" i="43"/>
  <c r="I109" i="43"/>
  <c r="I108" i="43"/>
  <c r="I106" i="43"/>
  <c r="I151" i="43"/>
  <c r="I140" i="43"/>
  <c r="I129" i="43"/>
  <c r="I121" i="43"/>
  <c r="I120" i="43"/>
  <c r="I118" i="43"/>
  <c r="I110" i="43"/>
  <c r="I107" i="43"/>
  <c r="I104" i="43"/>
  <c r="I98" i="43"/>
  <c r="I95" i="43"/>
  <c r="I87" i="43"/>
  <c r="I76" i="43"/>
  <c r="I65" i="43"/>
  <c r="I54" i="43"/>
  <c r="I43" i="43"/>
  <c r="I99" i="43"/>
  <c r="I88" i="43"/>
  <c r="I77" i="43"/>
  <c r="I66" i="43"/>
  <c r="I55" i="43"/>
  <c r="I44" i="43"/>
  <c r="I141" i="43"/>
  <c r="I122" i="43"/>
  <c r="I100" i="43"/>
  <c r="I89" i="43"/>
  <c r="I78" i="43"/>
  <c r="I67" i="43"/>
  <c r="I56" i="43"/>
  <c r="I45" i="43"/>
  <c r="I34" i="43"/>
  <c r="I133" i="43"/>
  <c r="I119" i="43"/>
  <c r="I111" i="43"/>
  <c r="I101" i="43"/>
  <c r="I90" i="43"/>
  <c r="I79" i="43"/>
  <c r="I68" i="43"/>
  <c r="I57" i="43"/>
  <c r="I49" i="43"/>
  <c r="I48" i="43"/>
  <c r="I46" i="43"/>
  <c r="I115" i="43"/>
  <c r="I91" i="43"/>
  <c r="I80" i="43"/>
  <c r="I69" i="43"/>
  <c r="I61" i="43"/>
  <c r="I60" i="43"/>
  <c r="I58" i="43"/>
  <c r="I50" i="43"/>
  <c r="I47" i="43"/>
  <c r="I190" i="43"/>
  <c r="I92" i="43"/>
  <c r="I81" i="43"/>
  <c r="I73" i="43"/>
  <c r="I72" i="43"/>
  <c r="I70" i="43"/>
  <c r="I62" i="43"/>
  <c r="I59" i="43"/>
  <c r="I51" i="43"/>
  <c r="I40" i="43"/>
  <c r="I31" i="43"/>
  <c r="I192" i="43"/>
  <c r="I113" i="43"/>
  <c r="I93" i="43"/>
  <c r="I85" i="43"/>
  <c r="I84" i="43"/>
  <c r="I82" i="43"/>
  <c r="I74" i="43"/>
  <c r="I71" i="43"/>
  <c r="I63" i="43"/>
  <c r="I52" i="43"/>
  <c r="I41" i="43"/>
  <c r="I36" i="43"/>
  <c r="I30" i="43"/>
  <c r="I132" i="43"/>
  <c r="I102" i="43"/>
  <c r="I83" i="43"/>
  <c r="I75" i="43"/>
  <c r="I29" i="43"/>
  <c r="I28" i="43"/>
  <c r="I42" i="43"/>
  <c r="I39" i="43"/>
  <c r="I37" i="43"/>
  <c r="I32" i="43"/>
  <c r="I27" i="43"/>
  <c r="I96" i="43"/>
  <c r="I35" i="43"/>
  <c r="I33" i="43"/>
  <c r="I26" i="43"/>
  <c r="I25" i="43"/>
  <c r="I130" i="43"/>
  <c r="I64" i="43"/>
  <c r="I38" i="43"/>
  <c r="I24" i="43"/>
  <c r="I94" i="43"/>
  <c r="I86" i="43"/>
  <c r="I53" i="43"/>
  <c r="I97" i="43"/>
  <c r="X96" i="43"/>
  <c r="BQ17" i="43" s="1"/>
  <c r="X144" i="43"/>
  <c r="BQ21" i="43" s="1"/>
  <c r="X120" i="43"/>
  <c r="BQ19" i="43" s="1"/>
  <c r="H60" i="43"/>
  <c r="BI14" i="43" s="1"/>
  <c r="H108" i="43"/>
  <c r="BI18" i="43" s="1"/>
  <c r="H312" i="43"/>
  <c r="BI35" i="43" s="1"/>
  <c r="H300" i="43"/>
  <c r="BI34" i="43" s="1"/>
  <c r="Z108" i="43"/>
  <c r="BR18" i="43" s="1"/>
  <c r="T240" i="43"/>
  <c r="BO29" i="43" s="1"/>
  <c r="H24" i="43"/>
  <c r="BI11" i="43" s="1"/>
  <c r="Z168" i="43"/>
  <c r="BR23" i="43" s="1"/>
  <c r="R324" i="43"/>
  <c r="BN36" i="43" s="1"/>
  <c r="T252" i="43"/>
  <c r="BO30" i="43" s="1"/>
  <c r="T312" i="43"/>
  <c r="BO35" i="43" s="1"/>
  <c r="X48" i="43"/>
  <c r="BQ13" i="43" s="1"/>
  <c r="X84" i="43"/>
  <c r="BQ16" i="43" s="1"/>
  <c r="X180" i="43"/>
  <c r="BQ24" i="43" s="1"/>
  <c r="L192" i="43"/>
  <c r="BK25" i="43" s="1"/>
  <c r="L36" i="43"/>
  <c r="BK12" i="43" s="1"/>
  <c r="Z120" i="43"/>
  <c r="BR19" i="43" s="1"/>
  <c r="Z192" i="43"/>
  <c r="BR25" i="43" s="1"/>
  <c r="Z228" i="43"/>
  <c r="BR28" i="43" s="1"/>
  <c r="Z312" i="43"/>
  <c r="BR35" i="43" s="1"/>
  <c r="H144" i="43"/>
  <c r="BI21" i="43" s="1"/>
  <c r="H204" i="43"/>
  <c r="BI26" i="43" s="1"/>
  <c r="T288" i="43"/>
  <c r="BO33" i="43" s="1"/>
  <c r="X108" i="43"/>
  <c r="BQ18" i="43" s="1"/>
  <c r="X156" i="43"/>
  <c r="BQ22" i="43" s="1"/>
  <c r="X228" i="43"/>
  <c r="BQ28" i="43" s="1"/>
  <c r="X300" i="43"/>
  <c r="BQ34" i="43" s="1"/>
  <c r="L144" i="43"/>
  <c r="BK21" i="43" s="1"/>
  <c r="L132" i="43"/>
  <c r="BK20" i="43" s="1"/>
  <c r="L120" i="43"/>
  <c r="BK19" i="43" s="1"/>
  <c r="L228" i="43"/>
  <c r="BK28" i="43" s="1"/>
  <c r="L276" i="43"/>
  <c r="BK32" i="43" s="1"/>
  <c r="H48" i="43"/>
  <c r="BI13" i="43" s="1"/>
  <c r="H120" i="43"/>
  <c r="BI19" i="43" s="1"/>
  <c r="H228" i="43"/>
  <c r="BI28" i="43" s="1"/>
  <c r="Z96" i="43"/>
  <c r="BR17" i="43" s="1"/>
  <c r="Z216" i="43"/>
  <c r="BR27" i="43" s="1"/>
  <c r="Z324" i="43"/>
  <c r="BR36" i="43" s="1"/>
  <c r="V264" i="43"/>
  <c r="BP31" i="43" s="1"/>
  <c r="R300" i="43"/>
  <c r="BN34" i="43" s="1"/>
  <c r="R240" i="43"/>
  <c r="BN29" i="43" s="1"/>
  <c r="T264" i="43"/>
  <c r="BO31" i="43" s="1"/>
  <c r="R252" i="43"/>
  <c r="BN30" i="43" s="1"/>
  <c r="V324" i="43"/>
  <c r="BP36" i="43" s="1"/>
  <c r="AF120" i="43"/>
  <c r="BU19" i="43" s="1"/>
  <c r="X240" i="43"/>
  <c r="BQ29" i="43" s="1"/>
  <c r="X252" i="43"/>
  <c r="BQ30" i="43" s="1"/>
  <c r="L96" i="43"/>
  <c r="BK17" i="43" s="1"/>
  <c r="L168" i="43"/>
  <c r="BK23" i="43" s="1"/>
  <c r="L312" i="43"/>
  <c r="BK35" i="43" s="1"/>
  <c r="H132" i="43"/>
  <c r="BI20" i="43" s="1"/>
  <c r="H180" i="43"/>
  <c r="BI24" i="43" s="1"/>
  <c r="H264" i="43"/>
  <c r="BI31" i="43" s="1"/>
  <c r="H288" i="43"/>
  <c r="BI33" i="43" s="1"/>
  <c r="L108" i="43"/>
  <c r="BK18" i="43" s="1"/>
  <c r="Z84" i="43"/>
  <c r="BR16" i="43" s="1"/>
  <c r="X168" i="43"/>
  <c r="BQ23" i="43" s="1"/>
  <c r="V288" i="43"/>
  <c r="BP33" i="43" s="1"/>
  <c r="V300" i="43"/>
  <c r="BP34" i="43" s="1"/>
  <c r="AF168" i="43"/>
  <c r="BU23" i="43" s="1"/>
  <c r="X60" i="43"/>
  <c r="BQ14" i="43" s="1"/>
  <c r="X312" i="43"/>
  <c r="BQ35" i="43" s="1"/>
  <c r="L84" i="43"/>
  <c r="BK16" i="43" s="1"/>
  <c r="L156" i="43"/>
  <c r="BK22" i="43" s="1"/>
  <c r="L252" i="43"/>
  <c r="BK30" i="43" s="1"/>
  <c r="H96" i="43"/>
  <c r="BI17" i="43" s="1"/>
  <c r="H84" i="43"/>
  <c r="BI16" i="43" s="1"/>
  <c r="H192" i="43"/>
  <c r="BI25" i="43" s="1"/>
  <c r="H276" i="43"/>
  <c r="BI32" i="43" s="1"/>
  <c r="H324" i="43"/>
  <c r="BI36" i="43" s="1"/>
  <c r="H36" i="43"/>
  <c r="BI12" i="43" s="1"/>
  <c r="L24" i="43"/>
  <c r="BK11" i="43" s="1"/>
  <c r="Z36" i="43"/>
  <c r="BR12" i="43" s="1"/>
  <c r="Z72" i="43"/>
  <c r="BR15" i="43" s="1"/>
  <c r="Z144" i="43"/>
  <c r="BR21" i="43" s="1"/>
  <c r="Z156" i="43"/>
  <c r="BR22" i="43" s="1"/>
  <c r="Z252" i="43"/>
  <c r="BR30" i="43" s="1"/>
  <c r="Z240" i="43"/>
  <c r="BR29" i="43" s="1"/>
  <c r="R264" i="43"/>
  <c r="BN31" i="43" s="1"/>
  <c r="R312" i="43"/>
  <c r="BN35" i="43" s="1"/>
  <c r="X132" i="43"/>
  <c r="BQ20" i="43" s="1"/>
  <c r="X192" i="43"/>
  <c r="BQ25" i="43" s="1"/>
  <c r="X24" i="43"/>
  <c r="BQ11" i="43" s="1"/>
  <c r="W8" i="43"/>
  <c r="L72" i="43"/>
  <c r="BK15" i="43" s="1"/>
  <c r="L288" i="43"/>
  <c r="BK33" i="43" s="1"/>
  <c r="H240" i="43"/>
  <c r="BI29" i="43" s="1"/>
  <c r="H216" i="43"/>
  <c r="BI27" i="43" s="1"/>
  <c r="Z132" i="43"/>
  <c r="BR20" i="43" s="1"/>
  <c r="Z288" i="43"/>
  <c r="BR33" i="43" s="1"/>
  <c r="Z204" i="43"/>
  <c r="BR26" i="43" s="1"/>
  <c r="Z264" i="43"/>
  <c r="BR31" i="43" s="1"/>
  <c r="Z300" i="43"/>
  <c r="BR34" i="43" s="1"/>
  <c r="Q8" i="43"/>
  <c r="AW336" i="4"/>
  <c r="AW337" i="4"/>
  <c r="AW338" i="4"/>
  <c r="AW339" i="4"/>
  <c r="AW340" i="4"/>
  <c r="AW341" i="4"/>
  <c r="AW342" i="4"/>
  <c r="AW343" i="4"/>
  <c r="AW344" i="4"/>
  <c r="AW345" i="4"/>
  <c r="AW346" i="4"/>
  <c r="AW347" i="4"/>
  <c r="AJ336" i="4"/>
  <c r="BW37" i="4" s="1"/>
  <c r="J336" i="4"/>
  <c r="BJ37" i="4" s="1"/>
  <c r="AJ12" i="4"/>
  <c r="BW10" i="4" s="1"/>
  <c r="BB324" i="4"/>
  <c r="CF36" i="4" s="1"/>
  <c r="BB312" i="4"/>
  <c r="CF35" i="4" s="1"/>
  <c r="BB300" i="4"/>
  <c r="CF34" i="4" s="1"/>
  <c r="BB288" i="4"/>
  <c r="CF33" i="4" s="1"/>
  <c r="BB276" i="4"/>
  <c r="CF32" i="4" s="1"/>
  <c r="BB264" i="4"/>
  <c r="CF31" i="4" s="1"/>
  <c r="BB252" i="4"/>
  <c r="CF30" i="4" s="1"/>
  <c r="BB240" i="4"/>
  <c r="CF29" i="4" s="1"/>
  <c r="BB228" i="4"/>
  <c r="CF28" i="4" s="1"/>
  <c r="BB216" i="4"/>
  <c r="CF27" i="4" s="1"/>
  <c r="BB204" i="4"/>
  <c r="CF26" i="4" s="1"/>
  <c r="BB192" i="4"/>
  <c r="CF25" i="4" s="1"/>
  <c r="BB180" i="4"/>
  <c r="CF24" i="4" s="1"/>
  <c r="BB168" i="4"/>
  <c r="CF23" i="4" s="1"/>
  <c r="BB156" i="4"/>
  <c r="CF22" i="4" s="1"/>
  <c r="BB144" i="4"/>
  <c r="CF21" i="4" s="1"/>
  <c r="BB132" i="4"/>
  <c r="CF20" i="4" s="1"/>
  <c r="BB120" i="4"/>
  <c r="CF19" i="4" s="1"/>
  <c r="BB108" i="4"/>
  <c r="CF18" i="4" s="1"/>
  <c r="BB96" i="4"/>
  <c r="CF17" i="4" s="1"/>
  <c r="BB84" i="4"/>
  <c r="CF16" i="4" s="1"/>
  <c r="BB72" i="4"/>
  <c r="CF15" i="4" s="1"/>
  <c r="BB60" i="4"/>
  <c r="CF14" i="4" s="1"/>
  <c r="BB48" i="4"/>
  <c r="CF13" i="4" s="1"/>
  <c r="BB36" i="4"/>
  <c r="CF12" i="4" s="1"/>
  <c r="BB24" i="4"/>
  <c r="CF11" i="4" s="1"/>
  <c r="BB12" i="4"/>
  <c r="CF10" i="4" s="1"/>
  <c r="AZ336" i="4"/>
  <c r="CE37" i="4" s="1"/>
  <c r="AZ12" i="4"/>
  <c r="CE10" i="4" s="1"/>
  <c r="AX12" i="4"/>
  <c r="CD10" i="4" s="1"/>
  <c r="AV336" i="4"/>
  <c r="CC37" i="4" s="1"/>
  <c r="AV324" i="4"/>
  <c r="CC36" i="4" s="1"/>
  <c r="AV312" i="4"/>
  <c r="CC35" i="4" s="1"/>
  <c r="AV300" i="4"/>
  <c r="CC34" i="4" s="1"/>
  <c r="AV288" i="4"/>
  <c r="CC33" i="4" s="1"/>
  <c r="AV276" i="4"/>
  <c r="CC32" i="4" s="1"/>
  <c r="AV264" i="4"/>
  <c r="CC31" i="4" s="1"/>
  <c r="AV252" i="4"/>
  <c r="CC30" i="4" s="1"/>
  <c r="AV240" i="4"/>
  <c r="CC29" i="4" s="1"/>
  <c r="AV228" i="4"/>
  <c r="CC28" i="4" s="1"/>
  <c r="AV216" i="4"/>
  <c r="CC27" i="4" s="1"/>
  <c r="AV204" i="4"/>
  <c r="CC26" i="4" s="1"/>
  <c r="AV192" i="4"/>
  <c r="CC25" i="4" s="1"/>
  <c r="AV180" i="4"/>
  <c r="CC24" i="4" s="1"/>
  <c r="AV168" i="4"/>
  <c r="CC23" i="4" s="1"/>
  <c r="AV156" i="4"/>
  <c r="CC22" i="4" s="1"/>
  <c r="AV144" i="4"/>
  <c r="CC21" i="4" s="1"/>
  <c r="AV132" i="4"/>
  <c r="CC20" i="4" s="1"/>
  <c r="AV120" i="4"/>
  <c r="CC19" i="4" s="1"/>
  <c r="AV108" i="4"/>
  <c r="CC18" i="4" s="1"/>
  <c r="AV96" i="4"/>
  <c r="CC17" i="4" s="1"/>
  <c r="AV84" i="4"/>
  <c r="CC16" i="4" s="1"/>
  <c r="AV72" i="4"/>
  <c r="CC15" i="4" s="1"/>
  <c r="AV60" i="4"/>
  <c r="CC14" i="4" s="1"/>
  <c r="AV48" i="4"/>
  <c r="CC13" i="4" s="1"/>
  <c r="AV36" i="4"/>
  <c r="CC12" i="4" s="1"/>
  <c r="AV24" i="4"/>
  <c r="CC11" i="4" s="1"/>
  <c r="AV12" i="4"/>
  <c r="CC10" i="4" s="1"/>
  <c r="AT336" i="4"/>
  <c r="CB37" i="4" s="1"/>
  <c r="AT12" i="4"/>
  <c r="CB10" i="4" s="1"/>
  <c r="AR336" i="4"/>
  <c r="CA37" i="4" s="1"/>
  <c r="AR12" i="4"/>
  <c r="CA10" i="4" s="1"/>
  <c r="AP336" i="4"/>
  <c r="BZ37" i="4" s="1"/>
  <c r="AP12" i="4"/>
  <c r="BZ10" i="4" s="1"/>
  <c r="AN336" i="4"/>
  <c r="BY37" i="4" s="1"/>
  <c r="AN324" i="4"/>
  <c r="BY36" i="4" s="1"/>
  <c r="AN312" i="4"/>
  <c r="BY35" i="4" s="1"/>
  <c r="AN300" i="4"/>
  <c r="BY34" i="4" s="1"/>
  <c r="AN288" i="4"/>
  <c r="BY33" i="4" s="1"/>
  <c r="AN276" i="4"/>
  <c r="BY32" i="4" s="1"/>
  <c r="AN264" i="4"/>
  <c r="BY31" i="4" s="1"/>
  <c r="AN252" i="4"/>
  <c r="BY30" i="4" s="1"/>
  <c r="AN240" i="4"/>
  <c r="BY29" i="4" s="1"/>
  <c r="AN228" i="4"/>
  <c r="BY28" i="4" s="1"/>
  <c r="AN216" i="4"/>
  <c r="BY27" i="4" s="1"/>
  <c r="AN204" i="4"/>
  <c r="BY26" i="4" s="1"/>
  <c r="AN192" i="4"/>
  <c r="BY25" i="4" s="1"/>
  <c r="AN180" i="4"/>
  <c r="BY24" i="4" s="1"/>
  <c r="AN168" i="4"/>
  <c r="BY23" i="4" s="1"/>
  <c r="AN156" i="4"/>
  <c r="BY22" i="4" s="1"/>
  <c r="AN144" i="4"/>
  <c r="BY21" i="4" s="1"/>
  <c r="AN132" i="4"/>
  <c r="BY20" i="4" s="1"/>
  <c r="AN120" i="4"/>
  <c r="BY19" i="4" s="1"/>
  <c r="AN108" i="4"/>
  <c r="BY18" i="4" s="1"/>
  <c r="AN96" i="4"/>
  <c r="BY17" i="4" s="1"/>
  <c r="AN84" i="4"/>
  <c r="BY16" i="4" s="1"/>
  <c r="AN72" i="4"/>
  <c r="BY15" i="4" s="1"/>
  <c r="AN60" i="4"/>
  <c r="BY14" i="4" s="1"/>
  <c r="AN48" i="4"/>
  <c r="BY13" i="4" s="1"/>
  <c r="AN36" i="4"/>
  <c r="BY12" i="4" s="1"/>
  <c r="AN24" i="4"/>
  <c r="BY11" i="4" s="1"/>
  <c r="AN12" i="4"/>
  <c r="BY10" i="4" s="1"/>
  <c r="AL336" i="4"/>
  <c r="BX37" i="4" s="1"/>
  <c r="AL12" i="4"/>
  <c r="BX10" i="4" s="1"/>
  <c r="AH336" i="4"/>
  <c r="BV37" i="4" s="1"/>
  <c r="AH12" i="4"/>
  <c r="BV10" i="4" s="1"/>
  <c r="AF336" i="4"/>
  <c r="BU37" i="4" s="1"/>
  <c r="AF12" i="4"/>
  <c r="BU10" i="4" s="1"/>
  <c r="AD336" i="4"/>
  <c r="BT37" i="4" s="1"/>
  <c r="AD12" i="4"/>
  <c r="BT10" i="4" s="1"/>
  <c r="AB336" i="4"/>
  <c r="BS37" i="4" s="1"/>
  <c r="AB12" i="4"/>
  <c r="BS10" i="4" s="1"/>
  <c r="Z336" i="4"/>
  <c r="BR37" i="4" s="1"/>
  <c r="Z12" i="4"/>
  <c r="BR10" i="4" s="1"/>
  <c r="X336" i="4"/>
  <c r="BQ37" i="4" s="1"/>
  <c r="X12" i="4"/>
  <c r="BQ10" i="4" s="1"/>
  <c r="V336" i="4"/>
  <c r="BP37" i="4" s="1"/>
  <c r="V12" i="4"/>
  <c r="BP10" i="4" s="1"/>
  <c r="T336" i="4"/>
  <c r="BO37" i="4" s="1"/>
  <c r="T12" i="4"/>
  <c r="BO10" i="4" s="1"/>
  <c r="R336" i="4"/>
  <c r="BN37" i="4" s="1"/>
  <c r="R12" i="4"/>
  <c r="BN10" i="4" s="1"/>
  <c r="P336" i="4"/>
  <c r="BM37" i="4" s="1"/>
  <c r="P12" i="4"/>
  <c r="BM10" i="4" s="1"/>
  <c r="N336" i="4"/>
  <c r="BL37" i="4" s="1"/>
  <c r="L336" i="4"/>
  <c r="BK37" i="4" s="1"/>
  <c r="H336" i="4"/>
  <c r="BI37" i="4" s="1"/>
  <c r="AE207" i="43" l="1"/>
  <c r="AE215" i="43"/>
  <c r="AE223" i="43"/>
  <c r="AE231" i="43"/>
  <c r="AF228" i="43" s="1"/>
  <c r="BU28" i="43" s="1"/>
  <c r="AE239" i="43"/>
  <c r="AE247" i="43"/>
  <c r="AE255" i="43"/>
  <c r="AE263" i="43"/>
  <c r="AE208" i="43"/>
  <c r="AE216" i="43"/>
  <c r="AE224" i="43"/>
  <c r="AE232" i="43"/>
  <c r="AE240" i="43"/>
  <c r="AE248" i="43"/>
  <c r="AE256" i="43"/>
  <c r="AE204" i="43"/>
  <c r="AE209" i="43"/>
  <c r="AE217" i="43"/>
  <c r="AE225" i="43"/>
  <c r="AE233" i="43"/>
  <c r="AE241" i="43"/>
  <c r="AE249" i="43"/>
  <c r="AE257" i="43"/>
  <c r="AE210" i="43"/>
  <c r="AE218" i="43"/>
  <c r="AE226" i="43"/>
  <c r="AE234" i="43"/>
  <c r="AE242" i="43"/>
  <c r="AE250" i="43"/>
  <c r="AE258" i="43"/>
  <c r="AE211" i="43"/>
  <c r="AE219" i="43"/>
  <c r="AE227" i="43"/>
  <c r="AE235" i="43"/>
  <c r="AE243" i="43"/>
  <c r="AE251" i="43"/>
  <c r="AE259" i="43"/>
  <c r="AE212" i="43"/>
  <c r="AE220" i="43"/>
  <c r="AE228" i="43"/>
  <c r="AE236" i="43"/>
  <c r="AE244" i="43"/>
  <c r="AE252" i="43"/>
  <c r="AE260" i="43"/>
  <c r="AE205" i="43"/>
  <c r="AE213" i="43"/>
  <c r="AE221" i="43"/>
  <c r="AE229" i="43"/>
  <c r="AE237" i="43"/>
  <c r="AE245" i="43"/>
  <c r="AE253" i="43"/>
  <c r="AE261" i="43"/>
  <c r="AE206" i="43"/>
  <c r="AE214" i="43"/>
  <c r="AE222" i="43"/>
  <c r="AE230" i="43"/>
  <c r="AE238" i="43"/>
  <c r="AE246" i="43"/>
  <c r="AE254" i="43"/>
  <c r="AE262" i="43"/>
  <c r="AI237" i="43"/>
  <c r="AI244" i="43"/>
  <c r="AI325" i="43"/>
  <c r="AI71" i="43"/>
  <c r="AI134" i="43"/>
  <c r="AI104" i="43"/>
  <c r="AI183" i="43"/>
  <c r="AI277" i="43"/>
  <c r="AI331" i="43"/>
  <c r="AI162" i="43"/>
  <c r="AI222" i="43"/>
  <c r="AI239" i="43"/>
  <c r="AI303" i="43"/>
  <c r="AI59" i="43"/>
  <c r="AI87" i="43"/>
  <c r="AI77" i="43"/>
  <c r="AI229" i="43"/>
  <c r="BR186" i="44"/>
  <c r="AG107" i="43"/>
  <c r="BR174" i="44"/>
  <c r="AI179" i="43" s="1"/>
  <c r="BR330" i="44"/>
  <c r="AI335" i="43" s="1"/>
  <c r="BR114" i="44"/>
  <c r="AI119" i="43" s="1"/>
  <c r="BR210" i="44"/>
  <c r="AI215" i="43" s="1"/>
  <c r="BR258" i="44"/>
  <c r="AI263" i="43" s="1"/>
  <c r="BR317" i="44"/>
  <c r="AI322" i="43" s="1"/>
  <c r="BR137" i="44"/>
  <c r="AI142" i="43" s="1"/>
  <c r="BR209" i="44"/>
  <c r="AI214" i="43" s="1"/>
  <c r="AI261" i="43"/>
  <c r="AI285" i="43"/>
  <c r="AG103" i="43"/>
  <c r="BR38" i="44"/>
  <c r="AI43" i="43" s="1"/>
  <c r="BR62" i="44"/>
  <c r="AI67" i="43" s="1"/>
  <c r="BR242" i="44"/>
  <c r="AI247" i="43" s="1"/>
  <c r="BR266" i="44"/>
  <c r="AI271" i="43" s="1"/>
  <c r="AG138" i="43"/>
  <c r="BR73" i="44"/>
  <c r="AI78" i="43" s="1"/>
  <c r="BR253" i="44"/>
  <c r="AI258" i="43" s="1"/>
  <c r="BR229" i="44"/>
  <c r="AI234" i="43" s="1"/>
  <c r="BR277" i="44"/>
  <c r="AI282" i="43" s="1"/>
  <c r="BR205" i="44"/>
  <c r="AI210" i="43" s="1"/>
  <c r="AG185" i="43"/>
  <c r="BR36" i="44"/>
  <c r="AI41" i="43" s="1"/>
  <c r="BR312" i="44"/>
  <c r="AI317" i="43" s="1"/>
  <c r="BR300" i="44"/>
  <c r="AG257" i="43"/>
  <c r="BR71" i="44"/>
  <c r="AI76" i="43" s="1"/>
  <c r="BR299" i="44"/>
  <c r="AI304" i="43" s="1"/>
  <c r="BR33" i="44"/>
  <c r="AI38" i="43" s="1"/>
  <c r="BR117" i="44"/>
  <c r="AI122" i="43" s="1"/>
  <c r="BR177" i="44"/>
  <c r="AI182" i="43" s="1"/>
  <c r="BR201" i="44"/>
  <c r="AI206" i="43" s="1"/>
  <c r="AI230" i="43"/>
  <c r="AI26" i="43"/>
  <c r="BR31" i="44"/>
  <c r="AI36" i="43" s="1"/>
  <c r="BR115" i="44"/>
  <c r="AI120" i="43" s="1"/>
  <c r="BR43" i="44"/>
  <c r="AI48" i="43" s="1"/>
  <c r="BR223" i="44"/>
  <c r="BR319" i="44"/>
  <c r="AI324" i="43" s="1"/>
  <c r="BR55" i="44"/>
  <c r="BR307" i="44"/>
  <c r="AI312" i="43" s="1"/>
  <c r="AG232" i="43"/>
  <c r="AG277" i="43"/>
  <c r="AG302" i="43"/>
  <c r="AG303" i="43"/>
  <c r="AG46" i="43"/>
  <c r="AG87" i="43"/>
  <c r="AG91" i="43"/>
  <c r="AG317" i="43"/>
  <c r="AG235" i="43"/>
  <c r="J72" i="43"/>
  <c r="BJ15" i="43" s="1"/>
  <c r="AG36" i="43"/>
  <c r="AG57" i="43"/>
  <c r="AG73" i="43"/>
  <c r="AG93" i="43"/>
  <c r="AG248" i="43"/>
  <c r="AG253" i="43"/>
  <c r="AG287" i="43"/>
  <c r="AG285" i="43"/>
  <c r="AG319" i="43"/>
  <c r="AG333" i="43"/>
  <c r="AI115" i="43"/>
  <c r="BR133" i="44"/>
  <c r="AI138" i="43" s="1"/>
  <c r="BR192" i="44"/>
  <c r="AI197" i="43" s="1"/>
  <c r="BR213" i="44"/>
  <c r="AI218" i="43" s="1"/>
  <c r="AI257" i="43"/>
  <c r="AI281" i="43"/>
  <c r="AG26" i="43"/>
  <c r="AG29" i="43"/>
  <c r="AG120" i="43"/>
  <c r="AG173" i="43"/>
  <c r="AG166" i="43"/>
  <c r="AG184" i="43"/>
  <c r="AG190" i="43"/>
  <c r="AG273" i="43"/>
  <c r="AG335" i="43"/>
  <c r="BR22" i="44"/>
  <c r="BR35" i="44"/>
  <c r="BR98" i="44"/>
  <c r="AI103" i="43" s="1"/>
  <c r="BR93" i="44"/>
  <c r="AI98" i="43" s="1"/>
  <c r="AI151" i="43"/>
  <c r="AI184" i="43"/>
  <c r="AI241" i="43"/>
  <c r="BR288" i="44"/>
  <c r="AI293" i="43" s="1"/>
  <c r="AG48" i="43"/>
  <c r="AG33" i="43"/>
  <c r="AG74" i="43"/>
  <c r="AG98" i="43"/>
  <c r="AG121" i="43"/>
  <c r="AG158" i="43"/>
  <c r="AG196" i="43"/>
  <c r="AG246" i="43"/>
  <c r="AG298" i="43"/>
  <c r="AG324" i="43"/>
  <c r="AG326" i="43"/>
  <c r="AI95" i="43"/>
  <c r="AI114" i="43"/>
  <c r="BR162" i="44"/>
  <c r="AI167" i="43" s="1"/>
  <c r="AI203" i="43"/>
  <c r="BR240" i="44"/>
  <c r="AI245" i="43" s="1"/>
  <c r="BR246" i="44"/>
  <c r="AI251" i="43" s="1"/>
  <c r="BR264" i="44"/>
  <c r="AI269" i="43" s="1"/>
  <c r="BR321" i="44"/>
  <c r="AI326" i="43" s="1"/>
  <c r="AG76" i="43"/>
  <c r="AG56" i="43"/>
  <c r="AG109" i="43"/>
  <c r="AG155" i="43"/>
  <c r="AG148" i="43"/>
  <c r="AG225" i="43"/>
  <c r="AG275" i="43"/>
  <c r="AG269" i="43"/>
  <c r="AG330" i="43"/>
  <c r="BR20" i="44"/>
  <c r="AI25" i="43" s="1"/>
  <c r="BR27" i="44"/>
  <c r="AI32" i="43" s="1"/>
  <c r="AI97" i="43"/>
  <c r="AI161" i="43"/>
  <c r="AI116" i="43"/>
  <c r="BR113" i="44"/>
  <c r="AI118" i="43" s="1"/>
  <c r="BR138" i="44"/>
  <c r="AI143" i="43" s="1"/>
  <c r="AI191" i="43"/>
  <c r="BR184" i="44"/>
  <c r="BR215" i="44"/>
  <c r="AI220" i="43" s="1"/>
  <c r="AI213" i="43"/>
  <c r="BR244" i="44"/>
  <c r="AI249" i="43" s="1"/>
  <c r="AI252" i="43"/>
  <c r="BR314" i="44"/>
  <c r="AI319" i="43" s="1"/>
  <c r="AG47" i="43"/>
  <c r="AG177" i="43"/>
  <c r="AG266" i="43"/>
  <c r="AG279" i="43"/>
  <c r="BR116" i="44"/>
  <c r="AI121" i="43" s="1"/>
  <c r="BR60" i="44"/>
  <c r="AI65" i="43" s="1"/>
  <c r="AI60" i="43"/>
  <c r="AI124" i="43"/>
  <c r="BR96" i="44"/>
  <c r="AI101" i="43" s="1"/>
  <c r="BR140" i="44"/>
  <c r="AI145" i="43" s="1"/>
  <c r="BR164" i="44"/>
  <c r="AI169" i="43" s="1"/>
  <c r="AI175" i="43"/>
  <c r="AI200" i="43"/>
  <c r="BR285" i="44"/>
  <c r="AI290" i="43" s="1"/>
  <c r="BR324" i="44"/>
  <c r="AI329" i="43" s="1"/>
  <c r="AG49" i="43"/>
  <c r="AG66" i="43"/>
  <c r="AG111" i="43"/>
  <c r="AG146" i="43"/>
  <c r="AG183" i="43"/>
  <c r="AG230" i="43"/>
  <c r="AG237" i="43"/>
  <c r="AG270" i="43"/>
  <c r="AG288" i="43"/>
  <c r="AG327" i="43"/>
  <c r="BR25" i="44"/>
  <c r="AI30" i="43" s="1"/>
  <c r="AI86" i="43"/>
  <c r="BR181" i="44"/>
  <c r="AI186" i="43" s="1"/>
  <c r="BR255" i="44"/>
  <c r="AI260" i="43" s="1"/>
  <c r="BR296" i="44"/>
  <c r="AI301" i="43" s="1"/>
  <c r="AG51" i="43"/>
  <c r="AG217" i="43"/>
  <c r="AI27" i="43"/>
  <c r="AI40" i="43"/>
  <c r="BR50" i="44"/>
  <c r="AI55" i="43" s="1"/>
  <c r="BR57" i="44"/>
  <c r="AI62" i="43" s="1"/>
  <c r="BR127" i="44"/>
  <c r="AI132" i="43" s="1"/>
  <c r="AI130" i="43"/>
  <c r="BR120" i="44"/>
  <c r="AI125" i="43" s="1"/>
  <c r="BR227" i="44"/>
  <c r="AI232" i="43" s="1"/>
  <c r="AI228" i="43"/>
  <c r="BR237" i="44"/>
  <c r="AI242" i="43" s="1"/>
  <c r="AI310" i="43"/>
  <c r="AI316" i="43"/>
  <c r="AG99" i="43"/>
  <c r="AG144" i="43"/>
  <c r="AG221" i="43"/>
  <c r="AI28" i="43"/>
  <c r="BR26" i="44"/>
  <c r="AI31" i="43" s="1"/>
  <c r="AI79" i="43"/>
  <c r="BR97" i="44"/>
  <c r="AI102" i="43" s="1"/>
  <c r="AI147" i="43"/>
  <c r="AI165" i="43"/>
  <c r="BR183" i="44"/>
  <c r="AI188" i="43" s="1"/>
  <c r="BR187" i="44"/>
  <c r="AI192" i="43" s="1"/>
  <c r="AG41" i="43"/>
  <c r="AI42" i="43"/>
  <c r="AI61" i="43"/>
  <c r="AI166" i="43"/>
  <c r="AI189" i="43"/>
  <c r="BR259" i="44"/>
  <c r="AI264" i="43" s="1"/>
  <c r="BR261" i="44"/>
  <c r="AI266" i="43" s="1"/>
  <c r="AI286" i="43"/>
  <c r="AG42" i="43"/>
  <c r="BR24" i="44"/>
  <c r="AI29" i="43" s="1"/>
  <c r="AI83" i="43"/>
  <c r="AI194" i="43"/>
  <c r="AI305" i="43"/>
  <c r="BR328" i="44"/>
  <c r="AI333" i="43" s="1"/>
  <c r="AG174" i="43"/>
  <c r="BR102" i="44"/>
  <c r="AI107" i="43" s="1"/>
  <c r="BR64" i="44"/>
  <c r="AI69" i="43" s="1"/>
  <c r="BR100" i="44"/>
  <c r="AI105" i="43" s="1"/>
  <c r="BR91" i="44"/>
  <c r="AI96" i="43" s="1"/>
  <c r="BR144" i="44"/>
  <c r="AI149" i="43" s="1"/>
  <c r="BR172" i="44"/>
  <c r="AI177" i="43" s="1"/>
  <c r="BR279" i="44"/>
  <c r="AI284" i="43" s="1"/>
  <c r="BR268" i="44"/>
  <c r="AI273" i="43" s="1"/>
  <c r="BR289" i="44"/>
  <c r="AI294" i="43" s="1"/>
  <c r="BR291" i="44"/>
  <c r="AI296" i="43" s="1"/>
  <c r="AG35" i="43"/>
  <c r="AG244" i="43"/>
  <c r="AG329" i="43"/>
  <c r="BR29" i="44"/>
  <c r="AI34" i="43" s="1"/>
  <c r="AI49" i="43"/>
  <c r="BR139" i="44"/>
  <c r="AI144" i="43" s="1"/>
  <c r="BR197" i="44"/>
  <c r="AI202" i="43" s="1"/>
  <c r="AI225" i="43"/>
  <c r="BR250" i="44"/>
  <c r="AI255" i="43" s="1"/>
  <c r="AI250" i="43"/>
  <c r="AI253" i="43"/>
  <c r="BR302" i="44"/>
  <c r="AI307" i="43" s="1"/>
  <c r="AI318" i="43"/>
  <c r="BR327" i="44"/>
  <c r="AI332" i="43" s="1"/>
  <c r="AI207" i="43"/>
  <c r="G8" i="43"/>
  <c r="S3" i="43" s="1"/>
  <c r="G7" i="43" s="1"/>
  <c r="J300" i="43"/>
  <c r="BJ34" i="43" s="1"/>
  <c r="BR200" i="44"/>
  <c r="AI205" i="43" s="1"/>
  <c r="BR221" i="44"/>
  <c r="AI226" i="43" s="1"/>
  <c r="BR61" i="44"/>
  <c r="AI66" i="43" s="1"/>
  <c r="BR107" i="44"/>
  <c r="AI112" i="43" s="1"/>
  <c r="BR131" i="44"/>
  <c r="AI136" i="43" s="1"/>
  <c r="BR124" i="44"/>
  <c r="AI129" i="43" s="1"/>
  <c r="BR163" i="44"/>
  <c r="AI168" i="43" s="1"/>
  <c r="BR241" i="44"/>
  <c r="AI246" i="43" s="1"/>
  <c r="BR283" i="44"/>
  <c r="AI288" i="43" s="1"/>
  <c r="BR30" i="44"/>
  <c r="AI35" i="43" s="1"/>
  <c r="BR101" i="44"/>
  <c r="AI106" i="43" s="1"/>
  <c r="BR143" i="44"/>
  <c r="AI148" i="43" s="1"/>
  <c r="BR128" i="44"/>
  <c r="AI133" i="43" s="1"/>
  <c r="BR166" i="44"/>
  <c r="AI171" i="43" s="1"/>
  <c r="BR265" i="44"/>
  <c r="AI270" i="43" s="1"/>
  <c r="BR28" i="44"/>
  <c r="AI33" i="43" s="1"/>
  <c r="BR39" i="44"/>
  <c r="AI44" i="43" s="1"/>
  <c r="BR58" i="44"/>
  <c r="AI63" i="43" s="1"/>
  <c r="BR134" i="44"/>
  <c r="AI139" i="43" s="1"/>
  <c r="BR188" i="44"/>
  <c r="AI193" i="43" s="1"/>
  <c r="BR199" i="44"/>
  <c r="AI204" i="43" s="1"/>
  <c r="BR231" i="44"/>
  <c r="AI236" i="43" s="1"/>
  <c r="BR271" i="44"/>
  <c r="AI276" i="43" s="1"/>
  <c r="BR309" i="44"/>
  <c r="AI314" i="43" s="1"/>
  <c r="BR65" i="44"/>
  <c r="AI70" i="43" s="1"/>
  <c r="BR95" i="44"/>
  <c r="AI100" i="43" s="1"/>
  <c r="BR145" i="44"/>
  <c r="AI150" i="43" s="1"/>
  <c r="BR148" i="44"/>
  <c r="AI153" i="43" s="1"/>
  <c r="BR278" i="44"/>
  <c r="AI283" i="43" s="1"/>
  <c r="BR290" i="44"/>
  <c r="AI295" i="43" s="1"/>
  <c r="BR79" i="44"/>
  <c r="AI84" i="43" s="1"/>
  <c r="BR207" i="44"/>
  <c r="AI212" i="43" s="1"/>
  <c r="BR206" i="44"/>
  <c r="AI211" i="43" s="1"/>
  <c r="BR238" i="44"/>
  <c r="AI243" i="43" s="1"/>
  <c r="BR254" i="44"/>
  <c r="AI259" i="43" s="1"/>
  <c r="BR306" i="44"/>
  <c r="AI311" i="43" s="1"/>
  <c r="BR316" i="44"/>
  <c r="AI321" i="43" s="1"/>
  <c r="AF216" i="43"/>
  <c r="BU27" i="43" s="1"/>
  <c r="AF192" i="43"/>
  <c r="BU25" i="43" s="1"/>
  <c r="J48" i="43"/>
  <c r="BJ13" i="43" s="1"/>
  <c r="J216" i="43"/>
  <c r="BJ27" i="43" s="1"/>
  <c r="J60" i="43"/>
  <c r="BJ14" i="43" s="1"/>
  <c r="J228" i="43"/>
  <c r="BJ28" i="43" s="1"/>
  <c r="J312" i="43"/>
  <c r="BJ35" i="43" s="1"/>
  <c r="J24" i="43"/>
  <c r="BJ11" i="43" s="1"/>
  <c r="J96" i="43"/>
  <c r="BJ17" i="43" s="1"/>
  <c r="J192" i="43"/>
  <c r="BJ25" i="43" s="1"/>
  <c r="J108" i="43"/>
  <c r="BJ18" i="43" s="1"/>
  <c r="J180" i="43"/>
  <c r="BJ24" i="43" s="1"/>
  <c r="J324" i="43"/>
  <c r="BJ36" i="43" s="1"/>
  <c r="AF180" i="43"/>
  <c r="BU24" i="43" s="1"/>
  <c r="J252" i="43"/>
  <c r="BJ30" i="43" s="1"/>
  <c r="J288" i="43"/>
  <c r="BJ33" i="43" s="1"/>
  <c r="J36" i="43"/>
  <c r="BJ12" i="43" s="1"/>
  <c r="J120" i="43"/>
  <c r="BJ19" i="43" s="1"/>
  <c r="J156" i="43"/>
  <c r="BJ22" i="43" s="1"/>
  <c r="J204" i="43"/>
  <c r="BJ26" i="43" s="1"/>
  <c r="J240" i="43"/>
  <c r="BJ29" i="43" s="1"/>
  <c r="J264" i="43"/>
  <c r="BJ31" i="43" s="1"/>
  <c r="AF204" i="43"/>
  <c r="BU26" i="43" s="1"/>
  <c r="J132" i="43"/>
  <c r="BJ20" i="43" s="1"/>
  <c r="J168" i="43"/>
  <c r="BJ23" i="43" s="1"/>
  <c r="J84" i="43"/>
  <c r="BJ16" i="43" s="1"/>
  <c r="J144" i="43"/>
  <c r="BJ21" i="43" s="1"/>
  <c r="J276" i="43"/>
  <c r="BJ32" i="43" s="1"/>
  <c r="AU8" i="4"/>
  <c r="AU3" i="4" s="1"/>
  <c r="AE266" i="43" l="1"/>
  <c r="AF264" i="43" s="1"/>
  <c r="BU31" i="43" s="1"/>
  <c r="AE274" i="43"/>
  <c r="AE282" i="43"/>
  <c r="AE290" i="43"/>
  <c r="AE298" i="43"/>
  <c r="AE306" i="43"/>
  <c r="AE314" i="43"/>
  <c r="AE322" i="43"/>
  <c r="AE330" i="43"/>
  <c r="AE267" i="43"/>
  <c r="AE275" i="43"/>
  <c r="AE283" i="43"/>
  <c r="AE291" i="43"/>
  <c r="AE299" i="43"/>
  <c r="AE307" i="43"/>
  <c r="AE315" i="43"/>
  <c r="AE323" i="43"/>
  <c r="AE331" i="43"/>
  <c r="AE268" i="43"/>
  <c r="AE276" i="43"/>
  <c r="AE284" i="43"/>
  <c r="AE292" i="43"/>
  <c r="AF288" i="43" s="1"/>
  <c r="BU33" i="43" s="1"/>
  <c r="AE300" i="43"/>
  <c r="AE308" i="43"/>
  <c r="AE316" i="43"/>
  <c r="AE324" i="43"/>
  <c r="AE332" i="43"/>
  <c r="AE269" i="43"/>
  <c r="AE277" i="43"/>
  <c r="AF276" i="43" s="1"/>
  <c r="BU32" i="43" s="1"/>
  <c r="AE285" i="43"/>
  <c r="AE293" i="43"/>
  <c r="AE301" i="43"/>
  <c r="AF300" i="43" s="1"/>
  <c r="BU34" i="43" s="1"/>
  <c r="AE309" i="43"/>
  <c r="AE317" i="43"/>
  <c r="AE325" i="43"/>
  <c r="AE333" i="43"/>
  <c r="AE270" i="43"/>
  <c r="AE278" i="43"/>
  <c r="AE286" i="43"/>
  <c r="AE294" i="43"/>
  <c r="AE302" i="43"/>
  <c r="AE310" i="43"/>
  <c r="AE318" i="43"/>
  <c r="AE326" i="43"/>
  <c r="AE334" i="43"/>
  <c r="AE271" i="43"/>
  <c r="AE279" i="43"/>
  <c r="AE287" i="43"/>
  <c r="AE295" i="43"/>
  <c r="AE303" i="43"/>
  <c r="AE311" i="43"/>
  <c r="AE319" i="43"/>
  <c r="AE327" i="43"/>
  <c r="AF324" i="43" s="1"/>
  <c r="BU36" i="43" s="1"/>
  <c r="AE264" i="43"/>
  <c r="AE335" i="43"/>
  <c r="AE272" i="43"/>
  <c r="AE280" i="43"/>
  <c r="AE288" i="43"/>
  <c r="AE296" i="43"/>
  <c r="AE304" i="43"/>
  <c r="AE312" i="43"/>
  <c r="AE320" i="43"/>
  <c r="AE328" i="43"/>
  <c r="AE265" i="43"/>
  <c r="AE273" i="43"/>
  <c r="AE281" i="43"/>
  <c r="AE289" i="43"/>
  <c r="AE297" i="43"/>
  <c r="AE305" i="43"/>
  <c r="AE313" i="43"/>
  <c r="AE321" i="43"/>
  <c r="AE329" i="43"/>
  <c r="AF312" i="43"/>
  <c r="BU35" i="43" s="1"/>
  <c r="Q7" i="43"/>
  <c r="W7" i="43"/>
  <c r="M7" i="43"/>
  <c r="AA7" i="43"/>
  <c r="AF252" i="43"/>
  <c r="BU30" i="43" s="1"/>
  <c r="AF240" i="43"/>
  <c r="BU29" i="43" s="1"/>
  <c r="AE8" i="43"/>
  <c r="AF60" i="4"/>
  <c r="BU14" i="4" s="1"/>
  <c r="AF96" i="4"/>
  <c r="BU17" i="4" s="1"/>
  <c r="AF72" i="4"/>
  <c r="BU15" i="4" s="1"/>
  <c r="AF108" i="4"/>
  <c r="BU18" i="4" s="1"/>
  <c r="AF84" i="4"/>
  <c r="BU16" i="4" s="1"/>
  <c r="AE3" i="43" l="1"/>
  <c r="AE7" i="43" s="1"/>
  <c r="AF132" i="4"/>
  <c r="BU20" i="4" s="1"/>
  <c r="AF144" i="4"/>
  <c r="BU21" i="4" s="1"/>
  <c r="AF168" i="4"/>
  <c r="BU23" i="4" s="1"/>
  <c r="AF156" i="4"/>
  <c r="BU22" i="4" s="1"/>
  <c r="AF120" i="4"/>
  <c r="BU19" i="4" s="1"/>
  <c r="AF192" i="4" l="1"/>
  <c r="BU25" i="4" s="1"/>
  <c r="AF180" i="4"/>
  <c r="BU24" i="4" s="1"/>
  <c r="AF216" i="4"/>
  <c r="BU27" i="4" s="1"/>
  <c r="AF204" i="4"/>
  <c r="BU26" i="4" s="1"/>
  <c r="AF228" i="4"/>
  <c r="BU28" i="4" s="1"/>
  <c r="AF288" i="4" l="1"/>
  <c r="BU33" i="4" s="1"/>
  <c r="AF276" i="4"/>
  <c r="BU32" i="4" s="1"/>
  <c r="AF300" i="4"/>
  <c r="BU34" i="4" s="1"/>
  <c r="AF264" i="4"/>
  <c r="BU31" i="4" s="1"/>
  <c r="AF324" i="4"/>
  <c r="BU36" i="4" s="1"/>
  <c r="AF240" i="4"/>
  <c r="BU29" i="4" s="1"/>
  <c r="AF312" i="4"/>
  <c r="BU35" i="4" s="1"/>
  <c r="AF252" i="4"/>
  <c r="BU30" i="4" s="1"/>
  <c r="AQ25" i="4"/>
  <c r="AQ26" i="4"/>
  <c r="AQ27" i="4"/>
  <c r="AQ28" i="4"/>
  <c r="AQ29" i="4"/>
  <c r="AQ30" i="4"/>
  <c r="AQ31" i="4"/>
  <c r="AQ32" i="4"/>
  <c r="AQ33" i="4"/>
  <c r="AQ34" i="4"/>
  <c r="AQ35" i="4"/>
  <c r="AQ36" i="4"/>
  <c r="AQ37" i="4"/>
  <c r="AQ38" i="4"/>
  <c r="AQ39" i="4"/>
  <c r="AQ40" i="4"/>
  <c r="AQ41" i="4"/>
  <c r="AQ42" i="4"/>
  <c r="AQ43" i="4"/>
  <c r="AQ44" i="4"/>
  <c r="AQ45" i="4"/>
  <c r="AQ46" i="4"/>
  <c r="AQ47" i="4"/>
  <c r="AQ48" i="4"/>
  <c r="AQ49" i="4"/>
  <c r="AQ50" i="4"/>
  <c r="AQ51" i="4"/>
  <c r="AQ52" i="4"/>
  <c r="AQ53" i="4"/>
  <c r="AQ54" i="4"/>
  <c r="AQ55" i="4"/>
  <c r="AQ56" i="4"/>
  <c r="AQ57" i="4"/>
  <c r="AQ58" i="4"/>
  <c r="AQ59" i="4"/>
  <c r="AQ60" i="4"/>
  <c r="AQ61" i="4"/>
  <c r="AQ62" i="4"/>
  <c r="AQ63" i="4"/>
  <c r="AQ64" i="4"/>
  <c r="AQ65" i="4"/>
  <c r="AQ66" i="4"/>
  <c r="AQ67" i="4"/>
  <c r="AQ68" i="4"/>
  <c r="AQ69" i="4"/>
  <c r="AQ70" i="4"/>
  <c r="AQ71" i="4"/>
  <c r="AQ72" i="4"/>
  <c r="AQ73" i="4"/>
  <c r="AQ74" i="4"/>
  <c r="AQ75" i="4"/>
  <c r="AQ76" i="4"/>
  <c r="AQ77" i="4"/>
  <c r="AQ78" i="4"/>
  <c r="AQ79" i="4"/>
  <c r="AQ80" i="4"/>
  <c r="AQ81" i="4"/>
  <c r="AQ82" i="4"/>
  <c r="AQ83" i="4"/>
  <c r="AQ84" i="4"/>
  <c r="AQ85" i="4"/>
  <c r="AQ86" i="4"/>
  <c r="AQ87" i="4"/>
  <c r="AQ88" i="4"/>
  <c r="AQ89" i="4"/>
  <c r="AQ90" i="4"/>
  <c r="AQ91" i="4"/>
  <c r="AQ92" i="4"/>
  <c r="AQ93" i="4"/>
  <c r="AQ94" i="4"/>
  <c r="AQ95" i="4"/>
  <c r="AQ96" i="4"/>
  <c r="AQ97" i="4"/>
  <c r="AQ98" i="4"/>
  <c r="AQ99" i="4"/>
  <c r="AQ100" i="4"/>
  <c r="AQ101" i="4"/>
  <c r="AQ102" i="4"/>
  <c r="AQ103" i="4"/>
  <c r="AQ104" i="4"/>
  <c r="AQ105" i="4"/>
  <c r="AQ106" i="4"/>
  <c r="AQ107" i="4"/>
  <c r="AQ108" i="4"/>
  <c r="AQ109" i="4"/>
  <c r="AQ110" i="4"/>
  <c r="AQ111" i="4"/>
  <c r="AQ112" i="4"/>
  <c r="AQ113" i="4"/>
  <c r="AQ114" i="4"/>
  <c r="AQ115" i="4"/>
  <c r="AQ116" i="4"/>
  <c r="AQ117" i="4"/>
  <c r="AQ118" i="4"/>
  <c r="AQ119" i="4"/>
  <c r="AQ120" i="4"/>
  <c r="AQ121" i="4"/>
  <c r="AQ122" i="4"/>
  <c r="AQ123" i="4"/>
  <c r="AQ124" i="4"/>
  <c r="AQ125" i="4"/>
  <c r="AQ126" i="4"/>
  <c r="AQ127" i="4"/>
  <c r="AQ128" i="4"/>
  <c r="AQ129" i="4"/>
  <c r="AQ130" i="4"/>
  <c r="AQ131" i="4"/>
  <c r="AQ132" i="4"/>
  <c r="AQ133" i="4"/>
  <c r="AQ134" i="4"/>
  <c r="AQ135" i="4"/>
  <c r="AQ136" i="4"/>
  <c r="AQ137" i="4"/>
  <c r="AQ138" i="4"/>
  <c r="AQ139" i="4"/>
  <c r="AQ140" i="4"/>
  <c r="AQ141" i="4"/>
  <c r="AQ142" i="4"/>
  <c r="AQ143" i="4"/>
  <c r="AQ144" i="4"/>
  <c r="AQ145" i="4"/>
  <c r="AQ146" i="4"/>
  <c r="AQ147" i="4"/>
  <c r="AQ148" i="4"/>
  <c r="AQ149" i="4"/>
  <c r="AQ150" i="4"/>
  <c r="AQ151" i="4"/>
  <c r="AQ152" i="4"/>
  <c r="AQ153" i="4"/>
  <c r="AQ154" i="4"/>
  <c r="AQ155" i="4"/>
  <c r="AQ156" i="4"/>
  <c r="AQ157" i="4"/>
  <c r="AQ158" i="4"/>
  <c r="AQ159" i="4"/>
  <c r="AQ160" i="4"/>
  <c r="AQ161" i="4"/>
  <c r="AQ162" i="4"/>
  <c r="AQ163" i="4"/>
  <c r="AQ164" i="4"/>
  <c r="AQ165" i="4"/>
  <c r="AQ166" i="4"/>
  <c r="AQ167" i="4"/>
  <c r="AQ168" i="4"/>
  <c r="AQ169" i="4"/>
  <c r="AQ170" i="4"/>
  <c r="AQ171" i="4"/>
  <c r="AQ172" i="4"/>
  <c r="AQ173" i="4"/>
  <c r="AQ174" i="4"/>
  <c r="AQ175" i="4"/>
  <c r="AQ176" i="4"/>
  <c r="AQ177" i="4"/>
  <c r="AQ178" i="4"/>
  <c r="AQ179" i="4"/>
  <c r="AQ180" i="4"/>
  <c r="AQ181" i="4"/>
  <c r="AQ182" i="4"/>
  <c r="AQ183" i="4"/>
  <c r="AQ184" i="4"/>
  <c r="AQ185" i="4"/>
  <c r="AQ186" i="4"/>
  <c r="AQ187" i="4"/>
  <c r="AQ188" i="4"/>
  <c r="AQ189" i="4"/>
  <c r="AQ190" i="4"/>
  <c r="AQ191" i="4"/>
  <c r="AQ192" i="4"/>
  <c r="AQ193" i="4"/>
  <c r="AQ194" i="4"/>
  <c r="AQ195" i="4"/>
  <c r="AQ196" i="4"/>
  <c r="AQ197" i="4"/>
  <c r="AQ198" i="4"/>
  <c r="AQ199" i="4"/>
  <c r="AQ200" i="4"/>
  <c r="AQ201" i="4"/>
  <c r="AQ202" i="4"/>
  <c r="AQ203" i="4"/>
  <c r="AQ204" i="4"/>
  <c r="AQ205" i="4"/>
  <c r="AQ206" i="4"/>
  <c r="AQ207" i="4"/>
  <c r="AQ208" i="4"/>
  <c r="AQ209" i="4"/>
  <c r="AQ210" i="4"/>
  <c r="AQ211" i="4"/>
  <c r="AQ212" i="4"/>
  <c r="AQ213" i="4"/>
  <c r="AQ214" i="4"/>
  <c r="AQ215" i="4"/>
  <c r="AQ216" i="4"/>
  <c r="AQ217" i="4"/>
  <c r="AQ218" i="4"/>
  <c r="AQ219" i="4"/>
  <c r="AQ220" i="4"/>
  <c r="AQ221" i="4"/>
  <c r="AQ222" i="4"/>
  <c r="AQ223" i="4"/>
  <c r="AQ224" i="4"/>
  <c r="AQ225" i="4"/>
  <c r="AQ226" i="4"/>
  <c r="AQ227" i="4"/>
  <c r="AQ228" i="4"/>
  <c r="AQ229" i="4"/>
  <c r="AQ230" i="4"/>
  <c r="AQ231" i="4"/>
  <c r="AQ232" i="4"/>
  <c r="AQ233" i="4"/>
  <c r="AQ234" i="4"/>
  <c r="AQ235" i="4"/>
  <c r="AQ236" i="4"/>
  <c r="AQ237" i="4"/>
  <c r="AQ238" i="4"/>
  <c r="AQ239" i="4"/>
  <c r="AQ240" i="4"/>
  <c r="AQ241" i="4"/>
  <c r="AQ242" i="4"/>
  <c r="AQ243" i="4"/>
  <c r="AQ244" i="4"/>
  <c r="AQ245" i="4"/>
  <c r="AQ246" i="4"/>
  <c r="AQ247" i="4"/>
  <c r="AQ248" i="4"/>
  <c r="AQ249" i="4"/>
  <c r="AQ250" i="4"/>
  <c r="AQ251" i="4"/>
  <c r="AQ252" i="4"/>
  <c r="AQ253" i="4"/>
  <c r="AQ254" i="4"/>
  <c r="AQ255" i="4"/>
  <c r="AQ256" i="4"/>
  <c r="AQ257" i="4"/>
  <c r="AQ258" i="4"/>
  <c r="AQ259" i="4"/>
  <c r="AQ260" i="4"/>
  <c r="AQ261" i="4"/>
  <c r="AQ262" i="4"/>
  <c r="AQ263" i="4"/>
  <c r="AQ264" i="4"/>
  <c r="AQ265" i="4"/>
  <c r="AQ266" i="4"/>
  <c r="AQ267" i="4"/>
  <c r="AQ268" i="4"/>
  <c r="AQ269" i="4"/>
  <c r="AQ270" i="4"/>
  <c r="AQ271" i="4"/>
  <c r="AQ272" i="4"/>
  <c r="AQ273" i="4"/>
  <c r="AQ274" i="4"/>
  <c r="AQ275" i="4"/>
  <c r="AQ276" i="4"/>
  <c r="AQ277" i="4"/>
  <c r="AQ278" i="4"/>
  <c r="AQ279" i="4"/>
  <c r="AQ280" i="4"/>
  <c r="AQ281" i="4"/>
  <c r="AQ282" i="4"/>
  <c r="AQ283" i="4"/>
  <c r="AQ284" i="4"/>
  <c r="AQ285" i="4"/>
  <c r="AQ286" i="4"/>
  <c r="AQ287" i="4"/>
  <c r="AQ288" i="4"/>
  <c r="AQ289" i="4"/>
  <c r="AQ290" i="4"/>
  <c r="AQ291" i="4"/>
  <c r="AQ292" i="4"/>
  <c r="AQ293" i="4"/>
  <c r="AQ294" i="4"/>
  <c r="AQ295" i="4"/>
  <c r="AQ296" i="4"/>
  <c r="AQ297" i="4"/>
  <c r="AQ298" i="4"/>
  <c r="AQ299" i="4"/>
  <c r="AQ300" i="4"/>
  <c r="AQ301" i="4"/>
  <c r="AQ302" i="4"/>
  <c r="AQ303" i="4"/>
  <c r="AQ304" i="4"/>
  <c r="AQ305" i="4"/>
  <c r="AQ306" i="4"/>
  <c r="AQ307" i="4"/>
  <c r="AQ308" i="4"/>
  <c r="AQ309" i="4"/>
  <c r="AQ310" i="4"/>
  <c r="AQ311" i="4"/>
  <c r="AQ312" i="4"/>
  <c r="AQ313" i="4"/>
  <c r="AQ314" i="4"/>
  <c r="AQ315" i="4"/>
  <c r="AQ316" i="4"/>
  <c r="AQ317" i="4"/>
  <c r="AQ318" i="4"/>
  <c r="AQ319" i="4"/>
  <c r="AQ320" i="4"/>
  <c r="AQ321" i="4"/>
  <c r="AQ322" i="4"/>
  <c r="AQ323" i="4"/>
  <c r="AQ324" i="4"/>
  <c r="AQ325" i="4"/>
  <c r="AQ326" i="4"/>
  <c r="AQ327" i="4"/>
  <c r="AQ328" i="4"/>
  <c r="AQ329" i="4"/>
  <c r="AQ330" i="4"/>
  <c r="AQ331" i="4"/>
  <c r="AQ332" i="4"/>
  <c r="AQ333" i="4"/>
  <c r="AQ334" i="4"/>
  <c r="AQ335" i="4"/>
  <c r="AQ24" i="4"/>
  <c r="AO24" i="4"/>
  <c r="AS25" i="4"/>
  <c r="AS26" i="4"/>
  <c r="AS27" i="4"/>
  <c r="AS28" i="4"/>
  <c r="AS29" i="4"/>
  <c r="AS30" i="4"/>
  <c r="AS31" i="4"/>
  <c r="AS32" i="4"/>
  <c r="AS33" i="4"/>
  <c r="AS34" i="4"/>
  <c r="AS35" i="4"/>
  <c r="AS36" i="4"/>
  <c r="AS37" i="4"/>
  <c r="AS38" i="4"/>
  <c r="AS39" i="4"/>
  <c r="AS40" i="4"/>
  <c r="AS41" i="4"/>
  <c r="AS42" i="4"/>
  <c r="AS43" i="4"/>
  <c r="AS44" i="4"/>
  <c r="AS45" i="4"/>
  <c r="AS46" i="4"/>
  <c r="AS47" i="4"/>
  <c r="AS48" i="4"/>
  <c r="AS49" i="4"/>
  <c r="AS50" i="4"/>
  <c r="AS51" i="4"/>
  <c r="AS52" i="4"/>
  <c r="AS53" i="4"/>
  <c r="AS54" i="4"/>
  <c r="AS55" i="4"/>
  <c r="AS56" i="4"/>
  <c r="AS57" i="4"/>
  <c r="AS58" i="4"/>
  <c r="AS59" i="4"/>
  <c r="AS60" i="4"/>
  <c r="AS61" i="4"/>
  <c r="AS62" i="4"/>
  <c r="AS63" i="4"/>
  <c r="AS64" i="4"/>
  <c r="AS65" i="4"/>
  <c r="AS66" i="4"/>
  <c r="AS67" i="4"/>
  <c r="AS68" i="4"/>
  <c r="AS69" i="4"/>
  <c r="AS70" i="4"/>
  <c r="AS71" i="4"/>
  <c r="AS72" i="4"/>
  <c r="AS73" i="4"/>
  <c r="AS74" i="4"/>
  <c r="AS75" i="4"/>
  <c r="AS76" i="4"/>
  <c r="AS77" i="4"/>
  <c r="AS78" i="4"/>
  <c r="AS79" i="4"/>
  <c r="AS80" i="4"/>
  <c r="AS81" i="4"/>
  <c r="AS82" i="4"/>
  <c r="AS83" i="4"/>
  <c r="AS84" i="4"/>
  <c r="AS85" i="4"/>
  <c r="AS86" i="4"/>
  <c r="AS87" i="4"/>
  <c r="AS88" i="4"/>
  <c r="AS89" i="4"/>
  <c r="AS90" i="4"/>
  <c r="AS91" i="4"/>
  <c r="AS92" i="4"/>
  <c r="AS93" i="4"/>
  <c r="AS94" i="4"/>
  <c r="AS95" i="4"/>
  <c r="AS96" i="4"/>
  <c r="AS97" i="4"/>
  <c r="AS98" i="4"/>
  <c r="AS99" i="4"/>
  <c r="AS100" i="4"/>
  <c r="AS101" i="4"/>
  <c r="AS102" i="4"/>
  <c r="AS103" i="4"/>
  <c r="AS104" i="4"/>
  <c r="AS105" i="4"/>
  <c r="AS106" i="4"/>
  <c r="AS107" i="4"/>
  <c r="AS108" i="4"/>
  <c r="AS109" i="4"/>
  <c r="AS110" i="4"/>
  <c r="AS111" i="4"/>
  <c r="AS112" i="4"/>
  <c r="AS113" i="4"/>
  <c r="AS114" i="4"/>
  <c r="AS115" i="4"/>
  <c r="AS116" i="4"/>
  <c r="AS117" i="4"/>
  <c r="AS118" i="4"/>
  <c r="AS119" i="4"/>
  <c r="AS120" i="4"/>
  <c r="AS121" i="4"/>
  <c r="AS122" i="4"/>
  <c r="AS123" i="4"/>
  <c r="AS124" i="4"/>
  <c r="AS125" i="4"/>
  <c r="AS126" i="4"/>
  <c r="AS127" i="4"/>
  <c r="AS128" i="4"/>
  <c r="AS129" i="4"/>
  <c r="AS130" i="4"/>
  <c r="AS131" i="4"/>
  <c r="AS132" i="4"/>
  <c r="AS133" i="4"/>
  <c r="AS134" i="4"/>
  <c r="AS135" i="4"/>
  <c r="AS136" i="4"/>
  <c r="AS137" i="4"/>
  <c r="AS138" i="4"/>
  <c r="AS139" i="4"/>
  <c r="AS140" i="4"/>
  <c r="AS141" i="4"/>
  <c r="AS142" i="4"/>
  <c r="AS143" i="4"/>
  <c r="AS144" i="4"/>
  <c r="AS145" i="4"/>
  <c r="AS146" i="4"/>
  <c r="AS147" i="4"/>
  <c r="AS148" i="4"/>
  <c r="AS149" i="4"/>
  <c r="AS150" i="4"/>
  <c r="AS151" i="4"/>
  <c r="AS152" i="4"/>
  <c r="AS153" i="4"/>
  <c r="AS154" i="4"/>
  <c r="AS155" i="4"/>
  <c r="AS156" i="4"/>
  <c r="AS157" i="4"/>
  <c r="AS158" i="4"/>
  <c r="AS159" i="4"/>
  <c r="AS160" i="4"/>
  <c r="AS161" i="4"/>
  <c r="AS162" i="4"/>
  <c r="AS163" i="4"/>
  <c r="AS164" i="4"/>
  <c r="AS165" i="4"/>
  <c r="AS166" i="4"/>
  <c r="AS167" i="4"/>
  <c r="AS168" i="4"/>
  <c r="AS169" i="4"/>
  <c r="AS170" i="4"/>
  <c r="AS171" i="4"/>
  <c r="AS172" i="4"/>
  <c r="AS173" i="4"/>
  <c r="AS174" i="4"/>
  <c r="AS175" i="4"/>
  <c r="AS176" i="4"/>
  <c r="AS177" i="4"/>
  <c r="AS178" i="4"/>
  <c r="AS179" i="4"/>
  <c r="AS180" i="4"/>
  <c r="AS181" i="4"/>
  <c r="AS182" i="4"/>
  <c r="AS183" i="4"/>
  <c r="AS184" i="4"/>
  <c r="AS185" i="4"/>
  <c r="AS186" i="4"/>
  <c r="AS187" i="4"/>
  <c r="AS188" i="4"/>
  <c r="AS189" i="4"/>
  <c r="AS190" i="4"/>
  <c r="AS191" i="4"/>
  <c r="AS192" i="4"/>
  <c r="AS193" i="4"/>
  <c r="AS194" i="4"/>
  <c r="AS195" i="4"/>
  <c r="AS196" i="4"/>
  <c r="AS197" i="4"/>
  <c r="AS198" i="4"/>
  <c r="AS199" i="4"/>
  <c r="AS200" i="4"/>
  <c r="AS201" i="4"/>
  <c r="AS202" i="4"/>
  <c r="AS203" i="4"/>
  <c r="AS204" i="4"/>
  <c r="AS205" i="4"/>
  <c r="AS206" i="4"/>
  <c r="AS207" i="4"/>
  <c r="AS208" i="4"/>
  <c r="AS209" i="4"/>
  <c r="AS210" i="4"/>
  <c r="AS211" i="4"/>
  <c r="AS212" i="4"/>
  <c r="AS213" i="4"/>
  <c r="AS214" i="4"/>
  <c r="AS215" i="4"/>
  <c r="AS216" i="4"/>
  <c r="AS217" i="4"/>
  <c r="AS218" i="4"/>
  <c r="AS219" i="4"/>
  <c r="AS220" i="4"/>
  <c r="AS221" i="4"/>
  <c r="AS222" i="4"/>
  <c r="AS223" i="4"/>
  <c r="AS224" i="4"/>
  <c r="AS225" i="4"/>
  <c r="AS226" i="4"/>
  <c r="AS227" i="4"/>
  <c r="AS228" i="4"/>
  <c r="AS229" i="4"/>
  <c r="AS230" i="4"/>
  <c r="AS231" i="4"/>
  <c r="AS232" i="4"/>
  <c r="AS233" i="4"/>
  <c r="AS234" i="4"/>
  <c r="AS235" i="4"/>
  <c r="AS236" i="4"/>
  <c r="AS237" i="4"/>
  <c r="AS238" i="4"/>
  <c r="AS239" i="4"/>
  <c r="AS240" i="4"/>
  <c r="AS241" i="4"/>
  <c r="AS242" i="4"/>
  <c r="AS243" i="4"/>
  <c r="AS244" i="4"/>
  <c r="AS245" i="4"/>
  <c r="AS246" i="4"/>
  <c r="AS247" i="4"/>
  <c r="AS248" i="4"/>
  <c r="AS249" i="4"/>
  <c r="AS250" i="4"/>
  <c r="AS251" i="4"/>
  <c r="AS252" i="4"/>
  <c r="AS253" i="4"/>
  <c r="AS254" i="4"/>
  <c r="AS255" i="4"/>
  <c r="AS256" i="4"/>
  <c r="AS257" i="4"/>
  <c r="AS258" i="4"/>
  <c r="AS259" i="4"/>
  <c r="AS260" i="4"/>
  <c r="AS261" i="4"/>
  <c r="AS262" i="4"/>
  <c r="AS263" i="4"/>
  <c r="AS264" i="4"/>
  <c r="AS265" i="4"/>
  <c r="AS266" i="4"/>
  <c r="AS267" i="4"/>
  <c r="AS268" i="4"/>
  <c r="AS269" i="4"/>
  <c r="AS270" i="4"/>
  <c r="AS271" i="4"/>
  <c r="AS272" i="4"/>
  <c r="AS273" i="4"/>
  <c r="AS274" i="4"/>
  <c r="AS275" i="4"/>
  <c r="AS276" i="4"/>
  <c r="AS277" i="4"/>
  <c r="AS278" i="4"/>
  <c r="AS279" i="4"/>
  <c r="AS280" i="4"/>
  <c r="AS281" i="4"/>
  <c r="AS282" i="4"/>
  <c r="AS283" i="4"/>
  <c r="AS284" i="4"/>
  <c r="AS285" i="4"/>
  <c r="AS286" i="4"/>
  <c r="AS287" i="4"/>
  <c r="AS288" i="4"/>
  <c r="AS289" i="4"/>
  <c r="AS290" i="4"/>
  <c r="AS291" i="4"/>
  <c r="AS292" i="4"/>
  <c r="AS293" i="4"/>
  <c r="AS294" i="4"/>
  <c r="AS295" i="4"/>
  <c r="AS296" i="4"/>
  <c r="AS297" i="4"/>
  <c r="AS298" i="4"/>
  <c r="AS299" i="4"/>
  <c r="AS300" i="4"/>
  <c r="AS301" i="4"/>
  <c r="AS302" i="4"/>
  <c r="AS303" i="4"/>
  <c r="AS304" i="4"/>
  <c r="AS305" i="4"/>
  <c r="AS306" i="4"/>
  <c r="AS307" i="4"/>
  <c r="AS308" i="4"/>
  <c r="AS309" i="4"/>
  <c r="AS310" i="4"/>
  <c r="AS311" i="4"/>
  <c r="AS312" i="4"/>
  <c r="AS313" i="4"/>
  <c r="AS314" i="4"/>
  <c r="AS315" i="4"/>
  <c r="AS316" i="4"/>
  <c r="AS317" i="4"/>
  <c r="AS318" i="4"/>
  <c r="AS319" i="4"/>
  <c r="AS320" i="4"/>
  <c r="AS321" i="4"/>
  <c r="AS322" i="4"/>
  <c r="AS323" i="4"/>
  <c r="AS324" i="4"/>
  <c r="AS325" i="4"/>
  <c r="AS326" i="4"/>
  <c r="AS327" i="4"/>
  <c r="AS328" i="4"/>
  <c r="AS329" i="4"/>
  <c r="AS330" i="4"/>
  <c r="AS331" i="4"/>
  <c r="AS332" i="4"/>
  <c r="AS333" i="4"/>
  <c r="AS334" i="4"/>
  <c r="AS335" i="4"/>
  <c r="AS24" i="4"/>
  <c r="AO25" i="4"/>
  <c r="AO26" i="4"/>
  <c r="AO27" i="4"/>
  <c r="AO28" i="4"/>
  <c r="AO29" i="4"/>
  <c r="AO30" i="4"/>
  <c r="AO31" i="4"/>
  <c r="AO32" i="4"/>
  <c r="AO33" i="4"/>
  <c r="AO34" i="4"/>
  <c r="AO35" i="4"/>
  <c r="AO36" i="4"/>
  <c r="AO37" i="4"/>
  <c r="AO38" i="4"/>
  <c r="AO39" i="4"/>
  <c r="AO40" i="4"/>
  <c r="AO41" i="4"/>
  <c r="AO42" i="4"/>
  <c r="AO43" i="4"/>
  <c r="AO44" i="4"/>
  <c r="AO45" i="4"/>
  <c r="AO46" i="4"/>
  <c r="AO47" i="4"/>
  <c r="AO48" i="4"/>
  <c r="AO49" i="4"/>
  <c r="AO50" i="4"/>
  <c r="AO51" i="4"/>
  <c r="AO52" i="4"/>
  <c r="AO53" i="4"/>
  <c r="AO54" i="4"/>
  <c r="AO55" i="4"/>
  <c r="AO56" i="4"/>
  <c r="AO57" i="4"/>
  <c r="AO58" i="4"/>
  <c r="AO59" i="4"/>
  <c r="AO60" i="4"/>
  <c r="AO61" i="4"/>
  <c r="AO62" i="4"/>
  <c r="AO63" i="4"/>
  <c r="AO64" i="4"/>
  <c r="AO65" i="4"/>
  <c r="AO66" i="4"/>
  <c r="AO67" i="4"/>
  <c r="AO68" i="4"/>
  <c r="AO69" i="4"/>
  <c r="AO70" i="4"/>
  <c r="AO71" i="4"/>
  <c r="AO72" i="4"/>
  <c r="AO73" i="4"/>
  <c r="AO74" i="4"/>
  <c r="AO75" i="4"/>
  <c r="AO76" i="4"/>
  <c r="AO77" i="4"/>
  <c r="AO78" i="4"/>
  <c r="AO79" i="4"/>
  <c r="AO80" i="4"/>
  <c r="AO81" i="4"/>
  <c r="AO82" i="4"/>
  <c r="AO83" i="4"/>
  <c r="AO84" i="4"/>
  <c r="AO85" i="4"/>
  <c r="AO86" i="4"/>
  <c r="AO87" i="4"/>
  <c r="AO88" i="4"/>
  <c r="AO89" i="4"/>
  <c r="AO90" i="4"/>
  <c r="AO91" i="4"/>
  <c r="AO92" i="4"/>
  <c r="AO93" i="4"/>
  <c r="AO94" i="4"/>
  <c r="AO95" i="4"/>
  <c r="AO96" i="4"/>
  <c r="AO97" i="4"/>
  <c r="AO98" i="4"/>
  <c r="AO99" i="4"/>
  <c r="AO100" i="4"/>
  <c r="AO101" i="4"/>
  <c r="AO102" i="4"/>
  <c r="AO103" i="4"/>
  <c r="AO104" i="4"/>
  <c r="AO105" i="4"/>
  <c r="AO106" i="4"/>
  <c r="AO107" i="4"/>
  <c r="AO108" i="4"/>
  <c r="AO109" i="4"/>
  <c r="AO110" i="4"/>
  <c r="AO111" i="4"/>
  <c r="AO112" i="4"/>
  <c r="AO113" i="4"/>
  <c r="AO114" i="4"/>
  <c r="AO115" i="4"/>
  <c r="AO116" i="4"/>
  <c r="AO117" i="4"/>
  <c r="AO118" i="4"/>
  <c r="AO119" i="4"/>
  <c r="AO120" i="4"/>
  <c r="AO121" i="4"/>
  <c r="AO122" i="4"/>
  <c r="AO123" i="4"/>
  <c r="AO124" i="4"/>
  <c r="AO125" i="4"/>
  <c r="AO126" i="4"/>
  <c r="AO127" i="4"/>
  <c r="AO128" i="4"/>
  <c r="AO129" i="4"/>
  <c r="AO130" i="4"/>
  <c r="AO131" i="4"/>
  <c r="AO132" i="4"/>
  <c r="AO133" i="4"/>
  <c r="AO134" i="4"/>
  <c r="AO135" i="4"/>
  <c r="AO136" i="4"/>
  <c r="AO137" i="4"/>
  <c r="AO138" i="4"/>
  <c r="AO139" i="4"/>
  <c r="AO140" i="4"/>
  <c r="AO141" i="4"/>
  <c r="AO142" i="4"/>
  <c r="AO143" i="4"/>
  <c r="AO144" i="4"/>
  <c r="AO145" i="4"/>
  <c r="AO146" i="4"/>
  <c r="AO147" i="4"/>
  <c r="AO148" i="4"/>
  <c r="AO149" i="4"/>
  <c r="AO150" i="4"/>
  <c r="AO151" i="4"/>
  <c r="AO152" i="4"/>
  <c r="AO153" i="4"/>
  <c r="AO154" i="4"/>
  <c r="AO155" i="4"/>
  <c r="AO156" i="4"/>
  <c r="AO157" i="4"/>
  <c r="AO158" i="4"/>
  <c r="AO159" i="4"/>
  <c r="AO160" i="4"/>
  <c r="AO161" i="4"/>
  <c r="AO162" i="4"/>
  <c r="AO163" i="4"/>
  <c r="AO164" i="4"/>
  <c r="AO165" i="4"/>
  <c r="AO166" i="4"/>
  <c r="AO167" i="4"/>
  <c r="AO168" i="4"/>
  <c r="AO169" i="4"/>
  <c r="AO170" i="4"/>
  <c r="AO171" i="4"/>
  <c r="AO172" i="4"/>
  <c r="AO173" i="4"/>
  <c r="AO174" i="4"/>
  <c r="AO175" i="4"/>
  <c r="AO176" i="4"/>
  <c r="AO177" i="4"/>
  <c r="AO178" i="4"/>
  <c r="AO179" i="4"/>
  <c r="AO180" i="4"/>
  <c r="AO181" i="4"/>
  <c r="AO182" i="4"/>
  <c r="AO183" i="4"/>
  <c r="AO184" i="4"/>
  <c r="AO185" i="4"/>
  <c r="AO186" i="4"/>
  <c r="AO187" i="4"/>
  <c r="AO188" i="4"/>
  <c r="AO189" i="4"/>
  <c r="AO190" i="4"/>
  <c r="AO191" i="4"/>
  <c r="AO192" i="4"/>
  <c r="AO193" i="4"/>
  <c r="AO194" i="4"/>
  <c r="AO195" i="4"/>
  <c r="AO196" i="4"/>
  <c r="AO197" i="4"/>
  <c r="AO198" i="4"/>
  <c r="AO199" i="4"/>
  <c r="AO200" i="4"/>
  <c r="AO201" i="4"/>
  <c r="AO202" i="4"/>
  <c r="AO203" i="4"/>
  <c r="AO204" i="4"/>
  <c r="AO205" i="4"/>
  <c r="AO206" i="4"/>
  <c r="AO207" i="4"/>
  <c r="AO208" i="4"/>
  <c r="AO209" i="4"/>
  <c r="AO210" i="4"/>
  <c r="AO211" i="4"/>
  <c r="AO212" i="4"/>
  <c r="AO213" i="4"/>
  <c r="AO214" i="4"/>
  <c r="AO215" i="4"/>
  <c r="AO216" i="4"/>
  <c r="AO217" i="4"/>
  <c r="AO218" i="4"/>
  <c r="AO219" i="4"/>
  <c r="AO220" i="4"/>
  <c r="AO221" i="4"/>
  <c r="AO222" i="4"/>
  <c r="AO223" i="4"/>
  <c r="AO224" i="4"/>
  <c r="AO225" i="4"/>
  <c r="AO226" i="4"/>
  <c r="AO227" i="4"/>
  <c r="AO228" i="4"/>
  <c r="AO229" i="4"/>
  <c r="AO230" i="4"/>
  <c r="AO231" i="4"/>
  <c r="AO232" i="4"/>
  <c r="AO233" i="4"/>
  <c r="AO234" i="4"/>
  <c r="AO235" i="4"/>
  <c r="AO236" i="4"/>
  <c r="AO237" i="4"/>
  <c r="AO238" i="4"/>
  <c r="AO239" i="4"/>
  <c r="AO240" i="4"/>
  <c r="AO241" i="4"/>
  <c r="AO242" i="4"/>
  <c r="AO243" i="4"/>
  <c r="AO244" i="4"/>
  <c r="AO245" i="4"/>
  <c r="AO246" i="4"/>
  <c r="AO247" i="4"/>
  <c r="AO248" i="4"/>
  <c r="AO249" i="4"/>
  <c r="AO250" i="4"/>
  <c r="AO251" i="4"/>
  <c r="AO252" i="4"/>
  <c r="AO253" i="4"/>
  <c r="AO254" i="4"/>
  <c r="AO255" i="4"/>
  <c r="AO256" i="4"/>
  <c r="AO257" i="4"/>
  <c r="AO258" i="4"/>
  <c r="AO259" i="4"/>
  <c r="AO260" i="4"/>
  <c r="AO261" i="4"/>
  <c r="AO262" i="4"/>
  <c r="AO263" i="4"/>
  <c r="AO264" i="4"/>
  <c r="AO265" i="4"/>
  <c r="AO266" i="4"/>
  <c r="AO267" i="4"/>
  <c r="AO268" i="4"/>
  <c r="AO269" i="4"/>
  <c r="AO270" i="4"/>
  <c r="AO271" i="4"/>
  <c r="AO272" i="4"/>
  <c r="AO273" i="4"/>
  <c r="AO274" i="4"/>
  <c r="AO275" i="4"/>
  <c r="AO276" i="4"/>
  <c r="AO277" i="4"/>
  <c r="AO278" i="4"/>
  <c r="AO279" i="4"/>
  <c r="AO280" i="4"/>
  <c r="AO281" i="4"/>
  <c r="AO282" i="4"/>
  <c r="AO283" i="4"/>
  <c r="AO284" i="4"/>
  <c r="AO285" i="4"/>
  <c r="AO286" i="4"/>
  <c r="AO287" i="4"/>
  <c r="AO288" i="4"/>
  <c r="AO289" i="4"/>
  <c r="AO290" i="4"/>
  <c r="AO291" i="4"/>
  <c r="AO292" i="4"/>
  <c r="AO293" i="4"/>
  <c r="AO294" i="4"/>
  <c r="AO295" i="4"/>
  <c r="AO296" i="4"/>
  <c r="AO297" i="4"/>
  <c r="AO298" i="4"/>
  <c r="AO299" i="4"/>
  <c r="AO300" i="4"/>
  <c r="AO301" i="4"/>
  <c r="AO302" i="4"/>
  <c r="AO303" i="4"/>
  <c r="AO304" i="4"/>
  <c r="AO305" i="4"/>
  <c r="AO306" i="4"/>
  <c r="AO307" i="4"/>
  <c r="AO308" i="4"/>
  <c r="AO309" i="4"/>
  <c r="AO310" i="4"/>
  <c r="AO311" i="4"/>
  <c r="AO312" i="4"/>
  <c r="AO313" i="4"/>
  <c r="AO314" i="4"/>
  <c r="AO315" i="4"/>
  <c r="AO316" i="4"/>
  <c r="AO317" i="4"/>
  <c r="AO318" i="4"/>
  <c r="AO319" i="4"/>
  <c r="AO320" i="4"/>
  <c r="AO321" i="4"/>
  <c r="AO322" i="4"/>
  <c r="AO323" i="4"/>
  <c r="AO324" i="4"/>
  <c r="AO325" i="4"/>
  <c r="AO326" i="4"/>
  <c r="AO327" i="4"/>
  <c r="AO328" i="4"/>
  <c r="AO329" i="4"/>
  <c r="AO330" i="4"/>
  <c r="AO331" i="4"/>
  <c r="AO332" i="4"/>
  <c r="AO333" i="4"/>
  <c r="AO334" i="4"/>
  <c r="AO335" i="4"/>
  <c r="AK25" i="4"/>
  <c r="AK26" i="4"/>
  <c r="AK27" i="4"/>
  <c r="AK28" i="4"/>
  <c r="AK29" i="4"/>
  <c r="AK30" i="4"/>
  <c r="AK31" i="4"/>
  <c r="AK32" i="4"/>
  <c r="AK33" i="4"/>
  <c r="AK34" i="4"/>
  <c r="AK35" i="4"/>
  <c r="AK36" i="4"/>
  <c r="AK37" i="4"/>
  <c r="AK38" i="4"/>
  <c r="AK39" i="4"/>
  <c r="AK40" i="4"/>
  <c r="AK41" i="4"/>
  <c r="AK42" i="4"/>
  <c r="AK43" i="4"/>
  <c r="AK44" i="4"/>
  <c r="AK45" i="4"/>
  <c r="AK46" i="4"/>
  <c r="AK47" i="4"/>
  <c r="AK48" i="4"/>
  <c r="AK49" i="4"/>
  <c r="AK50" i="4"/>
  <c r="AK51" i="4"/>
  <c r="AK52" i="4"/>
  <c r="AK53" i="4"/>
  <c r="AK54" i="4"/>
  <c r="AK55" i="4"/>
  <c r="AK56" i="4"/>
  <c r="AK57" i="4"/>
  <c r="AK58" i="4"/>
  <c r="AK59" i="4"/>
  <c r="AK60" i="4"/>
  <c r="AK61" i="4"/>
  <c r="AK62" i="4"/>
  <c r="AK63" i="4"/>
  <c r="AK64" i="4"/>
  <c r="AK65" i="4"/>
  <c r="AK66" i="4"/>
  <c r="AK67" i="4"/>
  <c r="AK68" i="4"/>
  <c r="AK69" i="4"/>
  <c r="AK70" i="4"/>
  <c r="AK71" i="4"/>
  <c r="AK72" i="4"/>
  <c r="AK73" i="4"/>
  <c r="AK74" i="4"/>
  <c r="AK75" i="4"/>
  <c r="AK76" i="4"/>
  <c r="AK77" i="4"/>
  <c r="AK78" i="4"/>
  <c r="AK79" i="4"/>
  <c r="AK80" i="4"/>
  <c r="AK81" i="4"/>
  <c r="AK82" i="4"/>
  <c r="AK83" i="4"/>
  <c r="AK84" i="4"/>
  <c r="AK85" i="4"/>
  <c r="AK86" i="4"/>
  <c r="AK87" i="4"/>
  <c r="AK88" i="4"/>
  <c r="AK89" i="4"/>
  <c r="AK90" i="4"/>
  <c r="AK91" i="4"/>
  <c r="AK92" i="4"/>
  <c r="AK93" i="4"/>
  <c r="AK94" i="4"/>
  <c r="AK95" i="4"/>
  <c r="AK96" i="4"/>
  <c r="AK97" i="4"/>
  <c r="AK98" i="4"/>
  <c r="AK99" i="4"/>
  <c r="AK100" i="4"/>
  <c r="AK101" i="4"/>
  <c r="AK102" i="4"/>
  <c r="AK103" i="4"/>
  <c r="AK104" i="4"/>
  <c r="AK105" i="4"/>
  <c r="AK106" i="4"/>
  <c r="AK107" i="4"/>
  <c r="AK108" i="4"/>
  <c r="AK109" i="4"/>
  <c r="AK110" i="4"/>
  <c r="AK111" i="4"/>
  <c r="AK112" i="4"/>
  <c r="AK113" i="4"/>
  <c r="AK114" i="4"/>
  <c r="AK115" i="4"/>
  <c r="AK116" i="4"/>
  <c r="AK117" i="4"/>
  <c r="AK118" i="4"/>
  <c r="AK119" i="4"/>
  <c r="AK120" i="4"/>
  <c r="AK121" i="4"/>
  <c r="AK122" i="4"/>
  <c r="AK123" i="4"/>
  <c r="AK124" i="4"/>
  <c r="AK125" i="4"/>
  <c r="AK126" i="4"/>
  <c r="AK127" i="4"/>
  <c r="AK128" i="4"/>
  <c r="AK129" i="4"/>
  <c r="AK130" i="4"/>
  <c r="AK131" i="4"/>
  <c r="AK132" i="4"/>
  <c r="AK133" i="4"/>
  <c r="AK134" i="4"/>
  <c r="AK135" i="4"/>
  <c r="AK136" i="4"/>
  <c r="AK137" i="4"/>
  <c r="AK138" i="4"/>
  <c r="AK139" i="4"/>
  <c r="AK140" i="4"/>
  <c r="AK141" i="4"/>
  <c r="AK142" i="4"/>
  <c r="AK143" i="4"/>
  <c r="AK144" i="4"/>
  <c r="AK145" i="4"/>
  <c r="AK146" i="4"/>
  <c r="AK147" i="4"/>
  <c r="AK148" i="4"/>
  <c r="AK149" i="4"/>
  <c r="AK150" i="4"/>
  <c r="AK151" i="4"/>
  <c r="AK152" i="4"/>
  <c r="AK153" i="4"/>
  <c r="AK154" i="4"/>
  <c r="AK155" i="4"/>
  <c r="AK156" i="4"/>
  <c r="AK157" i="4"/>
  <c r="AK158" i="4"/>
  <c r="AK159" i="4"/>
  <c r="AK160" i="4"/>
  <c r="AK161" i="4"/>
  <c r="AK162" i="4"/>
  <c r="AK163" i="4"/>
  <c r="AK164" i="4"/>
  <c r="AK165" i="4"/>
  <c r="AK166" i="4"/>
  <c r="AK167" i="4"/>
  <c r="AK168" i="4"/>
  <c r="AK169" i="4"/>
  <c r="AK170" i="4"/>
  <c r="AK171" i="4"/>
  <c r="AK172" i="4"/>
  <c r="AK173" i="4"/>
  <c r="AK174" i="4"/>
  <c r="AK175" i="4"/>
  <c r="AK176" i="4"/>
  <c r="AK177" i="4"/>
  <c r="AK178" i="4"/>
  <c r="AK179" i="4"/>
  <c r="AK180" i="4"/>
  <c r="AK181" i="4"/>
  <c r="AK182" i="4"/>
  <c r="AK183" i="4"/>
  <c r="AK184" i="4"/>
  <c r="AK185" i="4"/>
  <c r="AK186" i="4"/>
  <c r="AK187" i="4"/>
  <c r="AK188" i="4"/>
  <c r="AK189" i="4"/>
  <c r="AK190" i="4"/>
  <c r="AK191" i="4"/>
  <c r="AK192" i="4"/>
  <c r="AK193" i="4"/>
  <c r="AK194" i="4"/>
  <c r="AK195" i="4"/>
  <c r="AK196" i="4"/>
  <c r="AK197" i="4"/>
  <c r="AK198" i="4"/>
  <c r="AK199" i="4"/>
  <c r="AK200" i="4"/>
  <c r="AK201" i="4"/>
  <c r="AK202" i="4"/>
  <c r="AK203" i="4"/>
  <c r="AK204" i="4"/>
  <c r="AK205" i="4"/>
  <c r="AK206" i="4"/>
  <c r="AK207" i="4"/>
  <c r="AK208" i="4"/>
  <c r="AK209" i="4"/>
  <c r="AK210" i="4"/>
  <c r="AK211" i="4"/>
  <c r="AK212" i="4"/>
  <c r="AK213" i="4"/>
  <c r="AK214" i="4"/>
  <c r="AK215" i="4"/>
  <c r="AK216" i="4"/>
  <c r="AK217" i="4"/>
  <c r="AK218" i="4"/>
  <c r="AK219" i="4"/>
  <c r="AK220" i="4"/>
  <c r="AK221" i="4"/>
  <c r="AK222" i="4"/>
  <c r="AK223" i="4"/>
  <c r="AK224" i="4"/>
  <c r="AK225" i="4"/>
  <c r="AK226" i="4"/>
  <c r="AK227" i="4"/>
  <c r="AK228" i="4"/>
  <c r="AK229" i="4"/>
  <c r="AK230" i="4"/>
  <c r="AK231" i="4"/>
  <c r="AK232" i="4"/>
  <c r="AK233" i="4"/>
  <c r="AK234" i="4"/>
  <c r="AK235" i="4"/>
  <c r="AK236" i="4"/>
  <c r="AK237" i="4"/>
  <c r="AK238" i="4"/>
  <c r="AK239" i="4"/>
  <c r="AK240" i="4"/>
  <c r="AK241" i="4"/>
  <c r="AK242" i="4"/>
  <c r="AK243" i="4"/>
  <c r="AK244" i="4"/>
  <c r="AK245" i="4"/>
  <c r="AK246" i="4"/>
  <c r="AK247" i="4"/>
  <c r="AK248" i="4"/>
  <c r="AK249" i="4"/>
  <c r="AK250" i="4"/>
  <c r="AK251" i="4"/>
  <c r="AK252" i="4"/>
  <c r="AK253" i="4"/>
  <c r="AK254" i="4"/>
  <c r="AK255" i="4"/>
  <c r="AK256" i="4"/>
  <c r="AK257" i="4"/>
  <c r="AK258" i="4"/>
  <c r="AK259" i="4"/>
  <c r="AK260" i="4"/>
  <c r="AK261" i="4"/>
  <c r="AK262" i="4"/>
  <c r="AK263" i="4"/>
  <c r="AK264" i="4"/>
  <c r="AK265" i="4"/>
  <c r="AK266" i="4"/>
  <c r="AK267" i="4"/>
  <c r="AK268" i="4"/>
  <c r="AK269" i="4"/>
  <c r="AK270" i="4"/>
  <c r="AK271" i="4"/>
  <c r="AK272" i="4"/>
  <c r="AK273" i="4"/>
  <c r="AK274" i="4"/>
  <c r="AK275" i="4"/>
  <c r="AK276" i="4"/>
  <c r="AK277" i="4"/>
  <c r="AK278" i="4"/>
  <c r="AK279" i="4"/>
  <c r="AK280" i="4"/>
  <c r="AK281" i="4"/>
  <c r="AK282" i="4"/>
  <c r="AK283" i="4"/>
  <c r="AK284" i="4"/>
  <c r="AK285" i="4"/>
  <c r="AK286" i="4"/>
  <c r="AK287" i="4"/>
  <c r="AK288" i="4"/>
  <c r="AK289" i="4"/>
  <c r="AK290" i="4"/>
  <c r="AK291" i="4"/>
  <c r="AK292" i="4"/>
  <c r="AK293" i="4"/>
  <c r="AK294" i="4"/>
  <c r="AK295" i="4"/>
  <c r="AK296" i="4"/>
  <c r="AK297" i="4"/>
  <c r="AK298" i="4"/>
  <c r="AK299" i="4"/>
  <c r="AK300" i="4"/>
  <c r="AK301" i="4"/>
  <c r="AK302" i="4"/>
  <c r="AK303" i="4"/>
  <c r="AK304" i="4"/>
  <c r="AK305" i="4"/>
  <c r="AK306" i="4"/>
  <c r="AK307" i="4"/>
  <c r="AK308" i="4"/>
  <c r="AK309" i="4"/>
  <c r="AK310" i="4"/>
  <c r="AK311" i="4"/>
  <c r="AK312" i="4"/>
  <c r="AK313" i="4"/>
  <c r="AK314" i="4"/>
  <c r="AK315" i="4"/>
  <c r="AK316" i="4"/>
  <c r="AK317" i="4"/>
  <c r="AK318" i="4"/>
  <c r="AK319" i="4"/>
  <c r="AK320" i="4"/>
  <c r="AK321" i="4"/>
  <c r="AK322" i="4"/>
  <c r="AK323" i="4"/>
  <c r="AK324" i="4"/>
  <c r="AK325" i="4"/>
  <c r="AK326" i="4"/>
  <c r="AK327" i="4"/>
  <c r="AK328" i="4"/>
  <c r="AK329" i="4"/>
  <c r="AK330" i="4"/>
  <c r="AK331" i="4"/>
  <c r="AK332" i="4"/>
  <c r="AK333" i="4"/>
  <c r="AK334" i="4"/>
  <c r="AK335" i="4"/>
  <c r="AK24" i="4"/>
  <c r="M23" i="4"/>
  <c r="M22" i="4"/>
  <c r="M21" i="4"/>
  <c r="M20" i="4"/>
  <c r="M19" i="4"/>
  <c r="M18" i="4"/>
  <c r="M17" i="4"/>
  <c r="M16" i="4"/>
  <c r="M15" i="4"/>
  <c r="M14" i="4"/>
  <c r="M13" i="4"/>
  <c r="K23" i="4"/>
  <c r="K22" i="4"/>
  <c r="K21" i="4"/>
  <c r="K20" i="4"/>
  <c r="K19" i="4"/>
  <c r="K18" i="4"/>
  <c r="K17" i="4"/>
  <c r="K16" i="4"/>
  <c r="K15" i="4"/>
  <c r="K14" i="4"/>
  <c r="K13" i="4"/>
  <c r="I23" i="4"/>
  <c r="I22" i="4"/>
  <c r="I21" i="4"/>
  <c r="I20" i="4"/>
  <c r="I19" i="4"/>
  <c r="I18" i="4"/>
  <c r="I17" i="4"/>
  <c r="I16" i="4"/>
  <c r="I15" i="4"/>
  <c r="I14" i="4"/>
  <c r="I13" i="4"/>
  <c r="AE25" i="4"/>
  <c r="AE26" i="4"/>
  <c r="AE27" i="4"/>
  <c r="AE28" i="4"/>
  <c r="AE29" i="4"/>
  <c r="AE30" i="4"/>
  <c r="AE31" i="4"/>
  <c r="AE32" i="4"/>
  <c r="AE33" i="4"/>
  <c r="AE34" i="4"/>
  <c r="AE35" i="4"/>
  <c r="AE36" i="4"/>
  <c r="AE37" i="4"/>
  <c r="AE38" i="4"/>
  <c r="AE39" i="4"/>
  <c r="AE40" i="4"/>
  <c r="AE41" i="4"/>
  <c r="AE42" i="4"/>
  <c r="AE43" i="4"/>
  <c r="AE44" i="4"/>
  <c r="AE45" i="4"/>
  <c r="AE46" i="4"/>
  <c r="AE47" i="4"/>
  <c r="AE48" i="4"/>
  <c r="AE49" i="4"/>
  <c r="AE50" i="4"/>
  <c r="AE51" i="4"/>
  <c r="AE52" i="4"/>
  <c r="AE53" i="4"/>
  <c r="AE54" i="4"/>
  <c r="AE55" i="4"/>
  <c r="AE56" i="4"/>
  <c r="AE57" i="4"/>
  <c r="AE58" i="4"/>
  <c r="AE59" i="4"/>
  <c r="AA25" i="4"/>
  <c r="AC25" i="4"/>
  <c r="AA26" i="4"/>
  <c r="AC26" i="4"/>
  <c r="AA27" i="4"/>
  <c r="AC27" i="4"/>
  <c r="AA28" i="4"/>
  <c r="AC28" i="4"/>
  <c r="AA29" i="4"/>
  <c r="AC29" i="4"/>
  <c r="AA30" i="4"/>
  <c r="AC30" i="4"/>
  <c r="AA31" i="4"/>
  <c r="AC31" i="4"/>
  <c r="AA32" i="4"/>
  <c r="AC32" i="4"/>
  <c r="AA33" i="4"/>
  <c r="AC33" i="4"/>
  <c r="AA34" i="4"/>
  <c r="AC34" i="4"/>
  <c r="AA35" i="4"/>
  <c r="AC35" i="4"/>
  <c r="AA36" i="4"/>
  <c r="AC36" i="4"/>
  <c r="AA37" i="4"/>
  <c r="AC37" i="4"/>
  <c r="AA38" i="4"/>
  <c r="AC38" i="4"/>
  <c r="AA39" i="4"/>
  <c r="AC39" i="4"/>
  <c r="AA40" i="4"/>
  <c r="AC40" i="4"/>
  <c r="AA41" i="4"/>
  <c r="AC41" i="4"/>
  <c r="AA42" i="4"/>
  <c r="AC42" i="4"/>
  <c r="AA43" i="4"/>
  <c r="AC43" i="4"/>
  <c r="AA44" i="4"/>
  <c r="AC44" i="4"/>
  <c r="AA45" i="4"/>
  <c r="AC45" i="4"/>
  <c r="AA46" i="4"/>
  <c r="AC46" i="4"/>
  <c r="AA47" i="4"/>
  <c r="AC47" i="4"/>
  <c r="AA48" i="4"/>
  <c r="AC48" i="4"/>
  <c r="AA49" i="4"/>
  <c r="AC49" i="4"/>
  <c r="AA50" i="4"/>
  <c r="AC50" i="4"/>
  <c r="AA51" i="4"/>
  <c r="AC51" i="4"/>
  <c r="AA52" i="4"/>
  <c r="AC52" i="4"/>
  <c r="AA53" i="4"/>
  <c r="AC53" i="4"/>
  <c r="AA54" i="4"/>
  <c r="AC54" i="4"/>
  <c r="AA55" i="4"/>
  <c r="AC55" i="4"/>
  <c r="AA56" i="4"/>
  <c r="AC56" i="4"/>
  <c r="AA57" i="4"/>
  <c r="AC57" i="4"/>
  <c r="AA58" i="4"/>
  <c r="AC58" i="4"/>
  <c r="AA59" i="4"/>
  <c r="AC59" i="4"/>
  <c r="AA60" i="4"/>
  <c r="AC60" i="4"/>
  <c r="AA61" i="4"/>
  <c r="AC61" i="4"/>
  <c r="AA62" i="4"/>
  <c r="AC62" i="4"/>
  <c r="AA63" i="4"/>
  <c r="AC63" i="4"/>
  <c r="AA64" i="4"/>
  <c r="AC64" i="4"/>
  <c r="AA65" i="4"/>
  <c r="AC65" i="4"/>
  <c r="AA66" i="4"/>
  <c r="AC66" i="4"/>
  <c r="AA67" i="4"/>
  <c r="AC67" i="4"/>
  <c r="AA68" i="4"/>
  <c r="AC68" i="4"/>
  <c r="AA69" i="4"/>
  <c r="AC69" i="4"/>
  <c r="AA70" i="4"/>
  <c r="AC70" i="4"/>
  <c r="AA71" i="4"/>
  <c r="AC71" i="4"/>
  <c r="AA72" i="4"/>
  <c r="AC72" i="4"/>
  <c r="AA73" i="4"/>
  <c r="AC73" i="4"/>
  <c r="AA74" i="4"/>
  <c r="AC74" i="4"/>
  <c r="AA75" i="4"/>
  <c r="AC75" i="4"/>
  <c r="AA76" i="4"/>
  <c r="AC76" i="4"/>
  <c r="AA77" i="4"/>
  <c r="AC77" i="4"/>
  <c r="AA78" i="4"/>
  <c r="AC78" i="4"/>
  <c r="AA79" i="4"/>
  <c r="AC79" i="4"/>
  <c r="AA80" i="4"/>
  <c r="AC80" i="4"/>
  <c r="AA81" i="4"/>
  <c r="AC81" i="4"/>
  <c r="AA82" i="4"/>
  <c r="AC82" i="4"/>
  <c r="AA83" i="4"/>
  <c r="AC83" i="4"/>
  <c r="AA84" i="4"/>
  <c r="AC84" i="4"/>
  <c r="AA85" i="4"/>
  <c r="AC85" i="4"/>
  <c r="AA86" i="4"/>
  <c r="AC86" i="4"/>
  <c r="AA87" i="4"/>
  <c r="AC87" i="4"/>
  <c r="AA88" i="4"/>
  <c r="AC88" i="4"/>
  <c r="AA89" i="4"/>
  <c r="AC89" i="4"/>
  <c r="AA90" i="4"/>
  <c r="AC90" i="4"/>
  <c r="AA91" i="4"/>
  <c r="AC91" i="4"/>
  <c r="AA92" i="4"/>
  <c r="AC92" i="4"/>
  <c r="AA93" i="4"/>
  <c r="AC93" i="4"/>
  <c r="AA94" i="4"/>
  <c r="AC94" i="4"/>
  <c r="AA95" i="4"/>
  <c r="AC95" i="4"/>
  <c r="AA96" i="4"/>
  <c r="AC96" i="4"/>
  <c r="AA97" i="4"/>
  <c r="AC97" i="4"/>
  <c r="AA98" i="4"/>
  <c r="AC98" i="4"/>
  <c r="AA99" i="4"/>
  <c r="AC99" i="4"/>
  <c r="AA100" i="4"/>
  <c r="AC100" i="4"/>
  <c r="AA101" i="4"/>
  <c r="AC101" i="4"/>
  <c r="AA102" i="4"/>
  <c r="AC102" i="4"/>
  <c r="AA103" i="4"/>
  <c r="AC103" i="4"/>
  <c r="AA104" i="4"/>
  <c r="AC104" i="4"/>
  <c r="AA105" i="4"/>
  <c r="AC105" i="4"/>
  <c r="AA106" i="4"/>
  <c r="AC106" i="4"/>
  <c r="AA107" i="4"/>
  <c r="AC107" i="4"/>
  <c r="AA108" i="4"/>
  <c r="AC108" i="4"/>
  <c r="AA109" i="4"/>
  <c r="AC109" i="4"/>
  <c r="AA110" i="4"/>
  <c r="AC110" i="4"/>
  <c r="AA111" i="4"/>
  <c r="AC111" i="4"/>
  <c r="AA112" i="4"/>
  <c r="AC112" i="4"/>
  <c r="AA113" i="4"/>
  <c r="AC113" i="4"/>
  <c r="AA114" i="4"/>
  <c r="AC114" i="4"/>
  <c r="AA115" i="4"/>
  <c r="AC115" i="4"/>
  <c r="AA116" i="4"/>
  <c r="AC116" i="4"/>
  <c r="AA117" i="4"/>
  <c r="AC117" i="4"/>
  <c r="AA118" i="4"/>
  <c r="AC118" i="4"/>
  <c r="AA119" i="4"/>
  <c r="AC119" i="4"/>
  <c r="AA120" i="4"/>
  <c r="AC120" i="4"/>
  <c r="AA121" i="4"/>
  <c r="AC121" i="4"/>
  <c r="AA122" i="4"/>
  <c r="AC122" i="4"/>
  <c r="AA123" i="4"/>
  <c r="AC123" i="4"/>
  <c r="AA124" i="4"/>
  <c r="AC124" i="4"/>
  <c r="AA125" i="4"/>
  <c r="AC125" i="4"/>
  <c r="AA126" i="4"/>
  <c r="AC126" i="4"/>
  <c r="AA127" i="4"/>
  <c r="AC127" i="4"/>
  <c r="AA128" i="4"/>
  <c r="AC128" i="4"/>
  <c r="AA129" i="4"/>
  <c r="AC129" i="4"/>
  <c r="AA130" i="4"/>
  <c r="AC130" i="4"/>
  <c r="AA131" i="4"/>
  <c r="AC131" i="4"/>
  <c r="AA132" i="4"/>
  <c r="AC132" i="4"/>
  <c r="AA133" i="4"/>
  <c r="AC133" i="4"/>
  <c r="AA134" i="4"/>
  <c r="AC134" i="4"/>
  <c r="AA135" i="4"/>
  <c r="AC135" i="4"/>
  <c r="AA136" i="4"/>
  <c r="AC136" i="4"/>
  <c r="AA137" i="4"/>
  <c r="AC137" i="4"/>
  <c r="AA138" i="4"/>
  <c r="AC138" i="4"/>
  <c r="AA139" i="4"/>
  <c r="AC139" i="4"/>
  <c r="AA140" i="4"/>
  <c r="AC140" i="4"/>
  <c r="AA141" i="4"/>
  <c r="AC141" i="4"/>
  <c r="AA142" i="4"/>
  <c r="AC142" i="4"/>
  <c r="AA143" i="4"/>
  <c r="AC143" i="4"/>
  <c r="AA144" i="4"/>
  <c r="AC144" i="4"/>
  <c r="AA145" i="4"/>
  <c r="AC145" i="4"/>
  <c r="AA146" i="4"/>
  <c r="AC146" i="4"/>
  <c r="AA147" i="4"/>
  <c r="AC147" i="4"/>
  <c r="AA148" i="4"/>
  <c r="AC148" i="4"/>
  <c r="AA149" i="4"/>
  <c r="AC149" i="4"/>
  <c r="AA150" i="4"/>
  <c r="AC150" i="4"/>
  <c r="AA151" i="4"/>
  <c r="AC151" i="4"/>
  <c r="AA152" i="4"/>
  <c r="AC152" i="4"/>
  <c r="AA153" i="4"/>
  <c r="AC153" i="4"/>
  <c r="AA154" i="4"/>
  <c r="AC154" i="4"/>
  <c r="AA155" i="4"/>
  <c r="AC155" i="4"/>
  <c r="AA156" i="4"/>
  <c r="AC156" i="4"/>
  <c r="AA157" i="4"/>
  <c r="AC157" i="4"/>
  <c r="AA158" i="4"/>
  <c r="AC158" i="4"/>
  <c r="AA159" i="4"/>
  <c r="AC159" i="4"/>
  <c r="AA160" i="4"/>
  <c r="AC160" i="4"/>
  <c r="AA161" i="4"/>
  <c r="AC161" i="4"/>
  <c r="AA162" i="4"/>
  <c r="AC162" i="4"/>
  <c r="AA163" i="4"/>
  <c r="AC163" i="4"/>
  <c r="AA164" i="4"/>
  <c r="AC164" i="4"/>
  <c r="AA165" i="4"/>
  <c r="AC165" i="4"/>
  <c r="AA166" i="4"/>
  <c r="AC166" i="4"/>
  <c r="AA167" i="4"/>
  <c r="AC167" i="4"/>
  <c r="AA168" i="4"/>
  <c r="AC168" i="4"/>
  <c r="AA169" i="4"/>
  <c r="AC169" i="4"/>
  <c r="AA170" i="4"/>
  <c r="AC170" i="4"/>
  <c r="AA171" i="4"/>
  <c r="AC171" i="4"/>
  <c r="AA172" i="4"/>
  <c r="AC172" i="4"/>
  <c r="AA173" i="4"/>
  <c r="AC173" i="4"/>
  <c r="AA174" i="4"/>
  <c r="AC174" i="4"/>
  <c r="AA175" i="4"/>
  <c r="AC175" i="4"/>
  <c r="AA176" i="4"/>
  <c r="AC176" i="4"/>
  <c r="AA177" i="4"/>
  <c r="AC177" i="4"/>
  <c r="AA178" i="4"/>
  <c r="AC178" i="4"/>
  <c r="AA179" i="4"/>
  <c r="AC179" i="4"/>
  <c r="AA180" i="4"/>
  <c r="AC180" i="4"/>
  <c r="AA181" i="4"/>
  <c r="AC181" i="4"/>
  <c r="AA182" i="4"/>
  <c r="AC182" i="4"/>
  <c r="AA183" i="4"/>
  <c r="AC183" i="4"/>
  <c r="AA184" i="4"/>
  <c r="AC184" i="4"/>
  <c r="AA185" i="4"/>
  <c r="AC185" i="4"/>
  <c r="AA186" i="4"/>
  <c r="AC186" i="4"/>
  <c r="AA187" i="4"/>
  <c r="AC187" i="4"/>
  <c r="AA188" i="4"/>
  <c r="AC188" i="4"/>
  <c r="AA189" i="4"/>
  <c r="AC189" i="4"/>
  <c r="AA190" i="4"/>
  <c r="AC190" i="4"/>
  <c r="AA191" i="4"/>
  <c r="AC191" i="4"/>
  <c r="AA192" i="4"/>
  <c r="AC192" i="4"/>
  <c r="AA193" i="4"/>
  <c r="AC193" i="4"/>
  <c r="AA194" i="4"/>
  <c r="AC194" i="4"/>
  <c r="AA195" i="4"/>
  <c r="AC195" i="4"/>
  <c r="AA196" i="4"/>
  <c r="AC196" i="4"/>
  <c r="AA197" i="4"/>
  <c r="AC197" i="4"/>
  <c r="AA198" i="4"/>
  <c r="AC198" i="4"/>
  <c r="AA199" i="4"/>
  <c r="AC199" i="4"/>
  <c r="AA200" i="4"/>
  <c r="AC200" i="4"/>
  <c r="AA201" i="4"/>
  <c r="AC201" i="4"/>
  <c r="AA202" i="4"/>
  <c r="AC202" i="4"/>
  <c r="AA203" i="4"/>
  <c r="AC203" i="4"/>
  <c r="AA204" i="4"/>
  <c r="AC204" i="4"/>
  <c r="AA205" i="4"/>
  <c r="AC205" i="4"/>
  <c r="AA206" i="4"/>
  <c r="AC206" i="4"/>
  <c r="AA207" i="4"/>
  <c r="AC207" i="4"/>
  <c r="AA208" i="4"/>
  <c r="AC208" i="4"/>
  <c r="AA209" i="4"/>
  <c r="AC209" i="4"/>
  <c r="AA210" i="4"/>
  <c r="AC210" i="4"/>
  <c r="AA211" i="4"/>
  <c r="AC211" i="4"/>
  <c r="AA212" i="4"/>
  <c r="AC212" i="4"/>
  <c r="AA213" i="4"/>
  <c r="AC213" i="4"/>
  <c r="AA214" i="4"/>
  <c r="AC214" i="4"/>
  <c r="AA215" i="4"/>
  <c r="AC215" i="4"/>
  <c r="AA216" i="4"/>
  <c r="AC216" i="4"/>
  <c r="AA217" i="4"/>
  <c r="AC217" i="4"/>
  <c r="AA218" i="4"/>
  <c r="AC218" i="4"/>
  <c r="AA219" i="4"/>
  <c r="AC219" i="4"/>
  <c r="AA220" i="4"/>
  <c r="AC220" i="4"/>
  <c r="AA221" i="4"/>
  <c r="AC221" i="4"/>
  <c r="AA222" i="4"/>
  <c r="AC222" i="4"/>
  <c r="AA223" i="4"/>
  <c r="AC223" i="4"/>
  <c r="AA224" i="4"/>
  <c r="AC224" i="4"/>
  <c r="AA225" i="4"/>
  <c r="AC225" i="4"/>
  <c r="AA226" i="4"/>
  <c r="AC226" i="4"/>
  <c r="AA227" i="4"/>
  <c r="AC227" i="4"/>
  <c r="AA228" i="4"/>
  <c r="AC228" i="4"/>
  <c r="AA229" i="4"/>
  <c r="AC229" i="4"/>
  <c r="AA230" i="4"/>
  <c r="AC230" i="4"/>
  <c r="AA231" i="4"/>
  <c r="AC231" i="4"/>
  <c r="AA232" i="4"/>
  <c r="AC232" i="4"/>
  <c r="AA233" i="4"/>
  <c r="AC233" i="4"/>
  <c r="AA234" i="4"/>
  <c r="AC234" i="4"/>
  <c r="AA235" i="4"/>
  <c r="AC235" i="4"/>
  <c r="AA236" i="4"/>
  <c r="AC236" i="4"/>
  <c r="AA237" i="4"/>
  <c r="AC237" i="4"/>
  <c r="AA238" i="4"/>
  <c r="AC238" i="4"/>
  <c r="AA239" i="4"/>
  <c r="AC239" i="4"/>
  <c r="AA240" i="4"/>
  <c r="AC240" i="4"/>
  <c r="AA241" i="4"/>
  <c r="AC241" i="4"/>
  <c r="AA242" i="4"/>
  <c r="AC242" i="4"/>
  <c r="AA243" i="4"/>
  <c r="AC243" i="4"/>
  <c r="AA244" i="4"/>
  <c r="AC244" i="4"/>
  <c r="AA245" i="4"/>
  <c r="AC245" i="4"/>
  <c r="AA246" i="4"/>
  <c r="AC246" i="4"/>
  <c r="AA247" i="4"/>
  <c r="AC247" i="4"/>
  <c r="AA248" i="4"/>
  <c r="AC248" i="4"/>
  <c r="AA249" i="4"/>
  <c r="AC249" i="4"/>
  <c r="AA250" i="4"/>
  <c r="AC250" i="4"/>
  <c r="AA251" i="4"/>
  <c r="AC251" i="4"/>
  <c r="AA252" i="4"/>
  <c r="AC252" i="4"/>
  <c r="AA253" i="4"/>
  <c r="AC253" i="4"/>
  <c r="AA254" i="4"/>
  <c r="AC254" i="4"/>
  <c r="AA255" i="4"/>
  <c r="AC255" i="4"/>
  <c r="AA256" i="4"/>
  <c r="AC256" i="4"/>
  <c r="AA257" i="4"/>
  <c r="AC257" i="4"/>
  <c r="AA258" i="4"/>
  <c r="AC258" i="4"/>
  <c r="AA259" i="4"/>
  <c r="AC259" i="4"/>
  <c r="AA260" i="4"/>
  <c r="AC260" i="4"/>
  <c r="AA261" i="4"/>
  <c r="AC261" i="4"/>
  <c r="AA262" i="4"/>
  <c r="AC262" i="4"/>
  <c r="AA263" i="4"/>
  <c r="AC263" i="4"/>
  <c r="AA264" i="4"/>
  <c r="AC264" i="4"/>
  <c r="AA265" i="4"/>
  <c r="AC265" i="4"/>
  <c r="AA266" i="4"/>
  <c r="AC266" i="4"/>
  <c r="AA267" i="4"/>
  <c r="AC267" i="4"/>
  <c r="AA268" i="4"/>
  <c r="AC268" i="4"/>
  <c r="AA269" i="4"/>
  <c r="AC269" i="4"/>
  <c r="AA270" i="4"/>
  <c r="AC270" i="4"/>
  <c r="AA271" i="4"/>
  <c r="AC271" i="4"/>
  <c r="AA272" i="4"/>
  <c r="AC272" i="4"/>
  <c r="AA273" i="4"/>
  <c r="AC273" i="4"/>
  <c r="AA274" i="4"/>
  <c r="AC274" i="4"/>
  <c r="AA275" i="4"/>
  <c r="AC275" i="4"/>
  <c r="AA276" i="4"/>
  <c r="AC276" i="4"/>
  <c r="AA277" i="4"/>
  <c r="AC277" i="4"/>
  <c r="AA278" i="4"/>
  <c r="AC278" i="4"/>
  <c r="AA279" i="4"/>
  <c r="AC279" i="4"/>
  <c r="AA280" i="4"/>
  <c r="AC280" i="4"/>
  <c r="AA281" i="4"/>
  <c r="AC281" i="4"/>
  <c r="AA282" i="4"/>
  <c r="AC282" i="4"/>
  <c r="AA283" i="4"/>
  <c r="AC283" i="4"/>
  <c r="AA284" i="4"/>
  <c r="AC284" i="4"/>
  <c r="AA285" i="4"/>
  <c r="AC285" i="4"/>
  <c r="AA286" i="4"/>
  <c r="AC286" i="4"/>
  <c r="AA287" i="4"/>
  <c r="AC287" i="4"/>
  <c r="AA288" i="4"/>
  <c r="AC288" i="4"/>
  <c r="AA289" i="4"/>
  <c r="AC289" i="4"/>
  <c r="AA290" i="4"/>
  <c r="AC290" i="4"/>
  <c r="AA291" i="4"/>
  <c r="AC291" i="4"/>
  <c r="AA292" i="4"/>
  <c r="AC292" i="4"/>
  <c r="AA293" i="4"/>
  <c r="AC293" i="4"/>
  <c r="AA294" i="4"/>
  <c r="AC294" i="4"/>
  <c r="AA295" i="4"/>
  <c r="AC295" i="4"/>
  <c r="AA296" i="4"/>
  <c r="AC296" i="4"/>
  <c r="AA297" i="4"/>
  <c r="AC297" i="4"/>
  <c r="AA298" i="4"/>
  <c r="AC298" i="4"/>
  <c r="AA299" i="4"/>
  <c r="AC299" i="4"/>
  <c r="AA300" i="4"/>
  <c r="AC300" i="4"/>
  <c r="AA301" i="4"/>
  <c r="AC301" i="4"/>
  <c r="AA302" i="4"/>
  <c r="AC302" i="4"/>
  <c r="AA303" i="4"/>
  <c r="AC303" i="4"/>
  <c r="AA304" i="4"/>
  <c r="AC304" i="4"/>
  <c r="AA305" i="4"/>
  <c r="AC305" i="4"/>
  <c r="AA306" i="4"/>
  <c r="AC306" i="4"/>
  <c r="AA307" i="4"/>
  <c r="AC307" i="4"/>
  <c r="AA308" i="4"/>
  <c r="AC308" i="4"/>
  <c r="AA309" i="4"/>
  <c r="AC309" i="4"/>
  <c r="AA310" i="4"/>
  <c r="AC310" i="4"/>
  <c r="AA311" i="4"/>
  <c r="AC311" i="4"/>
  <c r="AA312" i="4"/>
  <c r="AC312" i="4"/>
  <c r="AA313" i="4"/>
  <c r="AC313" i="4"/>
  <c r="AA314" i="4"/>
  <c r="AC314" i="4"/>
  <c r="AA315" i="4"/>
  <c r="AC315" i="4"/>
  <c r="AA316" i="4"/>
  <c r="AC316" i="4"/>
  <c r="AA317" i="4"/>
  <c r="AC317" i="4"/>
  <c r="AA318" i="4"/>
  <c r="AC318" i="4"/>
  <c r="AA319" i="4"/>
  <c r="AC319" i="4"/>
  <c r="AA320" i="4"/>
  <c r="AC320" i="4"/>
  <c r="AA321" i="4"/>
  <c r="AC321" i="4"/>
  <c r="AA322" i="4"/>
  <c r="AC322" i="4"/>
  <c r="AA323" i="4"/>
  <c r="AC323" i="4"/>
  <c r="AA324" i="4"/>
  <c r="AC324" i="4"/>
  <c r="AA325" i="4"/>
  <c r="AC325" i="4"/>
  <c r="AA326" i="4"/>
  <c r="AC326" i="4"/>
  <c r="AA327" i="4"/>
  <c r="AC327" i="4"/>
  <c r="AA328" i="4"/>
  <c r="AC328" i="4"/>
  <c r="AA329" i="4"/>
  <c r="AC329" i="4"/>
  <c r="AA330" i="4"/>
  <c r="AC330" i="4"/>
  <c r="AA331" i="4"/>
  <c r="AC331" i="4"/>
  <c r="AA332" i="4"/>
  <c r="AC332" i="4"/>
  <c r="AA333" i="4"/>
  <c r="AC333" i="4"/>
  <c r="AA334" i="4"/>
  <c r="AC334" i="4"/>
  <c r="AA335" i="4"/>
  <c r="AC335" i="4"/>
  <c r="AA24" i="4"/>
  <c r="AC24" i="4"/>
  <c r="AF19" i="3" l="1"/>
  <c r="AB228" i="4"/>
  <c r="BS28" i="4" s="1"/>
  <c r="AB96" i="4"/>
  <c r="BS17" i="4" s="1"/>
  <c r="AL312" i="4"/>
  <c r="BX35" i="4" s="1"/>
  <c r="AL96" i="4"/>
  <c r="BX17" i="4" s="1"/>
  <c r="AR240" i="4"/>
  <c r="CA29" i="4" s="1"/>
  <c r="AB324" i="4"/>
  <c r="BS36" i="4" s="1"/>
  <c r="AB300" i="4"/>
  <c r="BS34" i="4" s="1"/>
  <c r="AB276" i="4"/>
  <c r="BS32" i="4" s="1"/>
  <c r="AB252" i="4"/>
  <c r="BS30" i="4" s="1"/>
  <c r="AB168" i="4"/>
  <c r="BS23" i="4" s="1"/>
  <c r="AB144" i="4"/>
  <c r="BS21" i="4" s="1"/>
  <c r="AB72" i="4"/>
  <c r="BS15" i="4" s="1"/>
  <c r="AB48" i="4"/>
  <c r="BS13" i="4" s="1"/>
  <c r="AB36" i="4"/>
  <c r="BS12" i="4" s="1"/>
  <c r="AL168" i="4"/>
  <c r="BX23" i="4" s="1"/>
  <c r="AR312" i="4"/>
  <c r="CA35" i="4" s="1"/>
  <c r="AR48" i="4"/>
  <c r="CA13" i="4" s="1"/>
  <c r="L12" i="4"/>
  <c r="BK10" i="4" s="1"/>
  <c r="AR216" i="4"/>
  <c r="CA27" i="4" s="1"/>
  <c r="AR72" i="4"/>
  <c r="CA15" i="4" s="1"/>
  <c r="AF48" i="4"/>
  <c r="BU13" i="4" s="1"/>
  <c r="AP324" i="4"/>
  <c r="BZ36" i="4" s="1"/>
  <c r="AP300" i="4"/>
  <c r="BZ34" i="4" s="1"/>
  <c r="AP276" i="4"/>
  <c r="BZ32" i="4" s="1"/>
  <c r="AP252" i="4"/>
  <c r="BZ30" i="4" s="1"/>
  <c r="AP228" i="4"/>
  <c r="BZ28" i="4" s="1"/>
  <c r="AP204" i="4"/>
  <c r="BZ26" i="4" s="1"/>
  <c r="AP180" i="4"/>
  <c r="BZ24" i="4" s="1"/>
  <c r="AP156" i="4"/>
  <c r="BZ22" i="4" s="1"/>
  <c r="AP132" i="4"/>
  <c r="BZ20" i="4" s="1"/>
  <c r="AP108" i="4"/>
  <c r="BZ18" i="4" s="1"/>
  <c r="AP84" i="4"/>
  <c r="BZ16" i="4" s="1"/>
  <c r="AP60" i="4"/>
  <c r="BZ14" i="4" s="1"/>
  <c r="AP36" i="4"/>
  <c r="BZ12" i="4" s="1"/>
  <c r="AT324" i="4"/>
  <c r="CB36" i="4" s="1"/>
  <c r="AT300" i="4"/>
  <c r="CB34" i="4" s="1"/>
  <c r="AT276" i="4"/>
  <c r="CB32" i="4" s="1"/>
  <c r="AT252" i="4"/>
  <c r="CB30" i="4" s="1"/>
  <c r="AT228" i="4"/>
  <c r="CB28" i="4" s="1"/>
  <c r="AT204" i="4"/>
  <c r="CB26" i="4" s="1"/>
  <c r="AT180" i="4"/>
  <c r="CB24" i="4" s="1"/>
  <c r="AT156" i="4"/>
  <c r="CB22" i="4" s="1"/>
  <c r="AT132" i="4"/>
  <c r="CB20" i="4" s="1"/>
  <c r="AT108" i="4"/>
  <c r="CB18" i="4" s="1"/>
  <c r="AT84" i="4"/>
  <c r="CB16" i="4" s="1"/>
  <c r="AT60" i="4"/>
  <c r="CB14" i="4" s="1"/>
  <c r="AT36" i="4"/>
  <c r="CB12" i="4" s="1"/>
  <c r="AB24" i="4"/>
  <c r="BS11" i="4" s="1"/>
  <c r="AB312" i="4"/>
  <c r="BS35" i="4" s="1"/>
  <c r="AB204" i="4"/>
  <c r="BS26" i="4" s="1"/>
  <c r="AB120" i="4"/>
  <c r="BS19" i="4" s="1"/>
  <c r="AL264" i="4"/>
  <c r="BX31" i="4" s="1"/>
  <c r="AL216" i="4"/>
  <c r="BX27" i="4" s="1"/>
  <c r="AL48" i="4"/>
  <c r="BX13" i="4" s="1"/>
  <c r="AR264" i="4"/>
  <c r="CA31" i="4" s="1"/>
  <c r="AR96" i="4"/>
  <c r="CA17" i="4" s="1"/>
  <c r="AL324" i="4"/>
  <c r="BX36" i="4" s="1"/>
  <c r="AL300" i="4"/>
  <c r="BX34" i="4" s="1"/>
  <c r="AL276" i="4"/>
  <c r="BX32" i="4" s="1"/>
  <c r="AL252" i="4"/>
  <c r="BX30" i="4" s="1"/>
  <c r="AL228" i="4"/>
  <c r="BX28" i="4" s="1"/>
  <c r="AL204" i="4"/>
  <c r="BX26" i="4" s="1"/>
  <c r="AL180" i="4"/>
  <c r="BX24" i="4" s="1"/>
  <c r="AL156" i="4"/>
  <c r="BX22" i="4" s="1"/>
  <c r="AL132" i="4"/>
  <c r="BX20" i="4" s="1"/>
  <c r="AL108" i="4"/>
  <c r="BX18" i="4" s="1"/>
  <c r="AL84" i="4"/>
  <c r="BX16" i="4" s="1"/>
  <c r="AL60" i="4"/>
  <c r="BX14" i="4" s="1"/>
  <c r="AL36" i="4"/>
  <c r="BX12" i="4" s="1"/>
  <c r="AR324" i="4"/>
  <c r="CA36" i="4" s="1"/>
  <c r="AR300" i="4"/>
  <c r="CA34" i="4" s="1"/>
  <c r="AR276" i="4"/>
  <c r="CA32" i="4" s="1"/>
  <c r="AR252" i="4"/>
  <c r="CA30" i="4" s="1"/>
  <c r="AR228" i="4"/>
  <c r="CA28" i="4" s="1"/>
  <c r="AR204" i="4"/>
  <c r="CA26" i="4" s="1"/>
  <c r="AR180" i="4"/>
  <c r="CA24" i="4" s="1"/>
  <c r="AR156" i="4"/>
  <c r="CA22" i="4" s="1"/>
  <c r="AR132" i="4"/>
  <c r="CA20" i="4" s="1"/>
  <c r="AR108" i="4"/>
  <c r="CA18" i="4" s="1"/>
  <c r="AR84" i="4"/>
  <c r="CA16" i="4" s="1"/>
  <c r="AR60" i="4"/>
  <c r="CA14" i="4" s="1"/>
  <c r="AR36" i="4"/>
  <c r="CA12" i="4" s="1"/>
  <c r="AB288" i="4"/>
  <c r="BS33" i="4" s="1"/>
  <c r="AB264" i="4"/>
  <c r="BS31" i="4" s="1"/>
  <c r="AB240" i="4"/>
  <c r="BS29" i="4" s="1"/>
  <c r="AB156" i="4"/>
  <c r="BS22" i="4" s="1"/>
  <c r="AB132" i="4"/>
  <c r="BS20" i="4" s="1"/>
  <c r="AB108" i="4"/>
  <c r="BS18" i="4" s="1"/>
  <c r="AL288" i="4"/>
  <c r="BX33" i="4" s="1"/>
  <c r="AL120" i="4"/>
  <c r="BX19" i="4" s="1"/>
  <c r="AL72" i="4"/>
  <c r="BX15" i="4" s="1"/>
  <c r="N12" i="4"/>
  <c r="BL10" i="4" s="1"/>
  <c r="AB216" i="4"/>
  <c r="BS27" i="4" s="1"/>
  <c r="AB192" i="4"/>
  <c r="BS25" i="4" s="1"/>
  <c r="AB84" i="4"/>
  <c r="BS16" i="4" s="1"/>
  <c r="AB60" i="4"/>
  <c r="BS14" i="4" s="1"/>
  <c r="AR24" i="4"/>
  <c r="CA11" i="4" s="1"/>
  <c r="AR192" i="4"/>
  <c r="CA25" i="4" s="1"/>
  <c r="AR144" i="4"/>
  <c r="CA21" i="4" s="1"/>
  <c r="AB180" i="4"/>
  <c r="BS24" i="4" s="1"/>
  <c r="AL24" i="4"/>
  <c r="BX11" i="4" s="1"/>
  <c r="AL240" i="4"/>
  <c r="BX29" i="4" s="1"/>
  <c r="AL192" i="4"/>
  <c r="BX25" i="4" s="1"/>
  <c r="AL144" i="4"/>
  <c r="BX21" i="4" s="1"/>
  <c r="AR288" i="4"/>
  <c r="CA33" i="4" s="1"/>
  <c r="AR168" i="4"/>
  <c r="CA23" i="4" s="1"/>
  <c r="AR120" i="4"/>
  <c r="CA19" i="4" s="1"/>
  <c r="AD24" i="4"/>
  <c r="BT11" i="4" s="1"/>
  <c r="AD324" i="4"/>
  <c r="BT36" i="4" s="1"/>
  <c r="AD312" i="4"/>
  <c r="BT35" i="4" s="1"/>
  <c r="AD300" i="4"/>
  <c r="BT34" i="4" s="1"/>
  <c r="AD288" i="4"/>
  <c r="BT33" i="4" s="1"/>
  <c r="AD276" i="4"/>
  <c r="BT32" i="4" s="1"/>
  <c r="AD264" i="4"/>
  <c r="BT31" i="4" s="1"/>
  <c r="AD252" i="4"/>
  <c r="BT30" i="4" s="1"/>
  <c r="AD240" i="4"/>
  <c r="BT29" i="4" s="1"/>
  <c r="AD228" i="4"/>
  <c r="BT28" i="4" s="1"/>
  <c r="AD216" i="4"/>
  <c r="BT27" i="4" s="1"/>
  <c r="AD204" i="4"/>
  <c r="BT26" i="4" s="1"/>
  <c r="AD192" i="4"/>
  <c r="BT25" i="4" s="1"/>
  <c r="AD180" i="4"/>
  <c r="BT24" i="4" s="1"/>
  <c r="AD168" i="4"/>
  <c r="BT23" i="4" s="1"/>
  <c r="AD156" i="4"/>
  <c r="BT22" i="4" s="1"/>
  <c r="AD144" i="4"/>
  <c r="BT21" i="4" s="1"/>
  <c r="AD132" i="4"/>
  <c r="BT20" i="4" s="1"/>
  <c r="AD120" i="4"/>
  <c r="BT19" i="4" s="1"/>
  <c r="AD108" i="4"/>
  <c r="BT18" i="4" s="1"/>
  <c r="AD96" i="4"/>
  <c r="BT17" i="4" s="1"/>
  <c r="AD84" i="4"/>
  <c r="BT16" i="4" s="1"/>
  <c r="AD72" i="4"/>
  <c r="BT15" i="4" s="1"/>
  <c r="AD60" i="4"/>
  <c r="BT14" i="4" s="1"/>
  <c r="AD48" i="4"/>
  <c r="BT13" i="4" s="1"/>
  <c r="AD36" i="4"/>
  <c r="BT12" i="4" s="1"/>
  <c r="AF24" i="4"/>
  <c r="BU11" i="4" s="1"/>
  <c r="AF36" i="4"/>
  <c r="BU12" i="4" s="1"/>
  <c r="J12" i="4"/>
  <c r="BJ10" i="4" s="1"/>
  <c r="AP312" i="4"/>
  <c r="BZ35" i="4" s="1"/>
  <c r="AP288" i="4"/>
  <c r="BZ33" i="4" s="1"/>
  <c r="AP264" i="4"/>
  <c r="BZ31" i="4" s="1"/>
  <c r="AP240" i="4"/>
  <c r="BZ29" i="4" s="1"/>
  <c r="AP216" i="4"/>
  <c r="BZ27" i="4" s="1"/>
  <c r="AP192" i="4"/>
  <c r="BZ25" i="4" s="1"/>
  <c r="AP168" i="4"/>
  <c r="BZ23" i="4" s="1"/>
  <c r="AP144" i="4"/>
  <c r="BZ21" i="4" s="1"/>
  <c r="AP120" i="4"/>
  <c r="BZ19" i="4" s="1"/>
  <c r="AP96" i="4"/>
  <c r="BZ17" i="4" s="1"/>
  <c r="AP72" i="4"/>
  <c r="BZ15" i="4" s="1"/>
  <c r="AP48" i="4"/>
  <c r="BZ13" i="4" s="1"/>
  <c r="AT24" i="4"/>
  <c r="CB11" i="4" s="1"/>
  <c r="AT312" i="4"/>
  <c r="CB35" i="4" s="1"/>
  <c r="AT288" i="4"/>
  <c r="CB33" i="4" s="1"/>
  <c r="AT264" i="4"/>
  <c r="CB31" i="4" s="1"/>
  <c r="AT240" i="4"/>
  <c r="CB29" i="4" s="1"/>
  <c r="AT216" i="4"/>
  <c r="CB27" i="4" s="1"/>
  <c r="AT192" i="4"/>
  <c r="CB25" i="4" s="1"/>
  <c r="AT168" i="4"/>
  <c r="CB23" i="4" s="1"/>
  <c r="AT144" i="4"/>
  <c r="CB21" i="4" s="1"/>
  <c r="AT120" i="4"/>
  <c r="CB19" i="4" s="1"/>
  <c r="AT96" i="4"/>
  <c r="CB17" i="4" s="1"/>
  <c r="AT72" i="4"/>
  <c r="CB15" i="4" s="1"/>
  <c r="AT48" i="4"/>
  <c r="CB13" i="4" s="1"/>
  <c r="AP24" i="4"/>
  <c r="BZ11" i="4" s="1"/>
  <c r="AE8" i="4"/>
  <c r="AE3" i="4" s="1"/>
  <c r="AS8" i="4"/>
  <c r="AS3" i="4" s="1"/>
  <c r="AA8" i="4"/>
  <c r="AK8" i="4"/>
  <c r="AO8" i="4"/>
  <c r="Q25" i="4"/>
  <c r="S25" i="4"/>
  <c r="U25" i="4"/>
  <c r="Q26" i="4"/>
  <c r="S26" i="4"/>
  <c r="U26" i="4"/>
  <c r="Q27" i="4"/>
  <c r="S27" i="4"/>
  <c r="U27" i="4"/>
  <c r="Q28" i="4"/>
  <c r="S28" i="4"/>
  <c r="U28" i="4"/>
  <c r="Q29" i="4"/>
  <c r="S29" i="4"/>
  <c r="U29" i="4"/>
  <c r="Q30" i="4"/>
  <c r="S30" i="4"/>
  <c r="U30" i="4"/>
  <c r="Q31" i="4"/>
  <c r="S31" i="4"/>
  <c r="U31" i="4"/>
  <c r="Q32" i="4"/>
  <c r="S32" i="4"/>
  <c r="U32" i="4"/>
  <c r="Q33" i="4"/>
  <c r="S33" i="4"/>
  <c r="U33" i="4"/>
  <c r="Q34" i="4"/>
  <c r="S34" i="4"/>
  <c r="U34" i="4"/>
  <c r="Q35" i="4"/>
  <c r="S35" i="4"/>
  <c r="U35" i="4"/>
  <c r="Q36" i="4"/>
  <c r="S36" i="4"/>
  <c r="U36" i="4"/>
  <c r="Q37" i="4"/>
  <c r="S37" i="4"/>
  <c r="U37" i="4"/>
  <c r="Q38" i="4"/>
  <c r="S38" i="4"/>
  <c r="U38" i="4"/>
  <c r="Q39" i="4"/>
  <c r="S39" i="4"/>
  <c r="U39" i="4"/>
  <c r="Q40" i="4"/>
  <c r="S40" i="4"/>
  <c r="U40" i="4"/>
  <c r="Q41" i="4"/>
  <c r="S41" i="4"/>
  <c r="U41" i="4"/>
  <c r="Q42" i="4"/>
  <c r="S42" i="4"/>
  <c r="U42" i="4"/>
  <c r="Q43" i="4"/>
  <c r="S43" i="4"/>
  <c r="U43" i="4"/>
  <c r="Q44" i="4"/>
  <c r="S44" i="4"/>
  <c r="U44" i="4"/>
  <c r="Q45" i="4"/>
  <c r="S45" i="4"/>
  <c r="U45" i="4"/>
  <c r="Q46" i="4"/>
  <c r="S46" i="4"/>
  <c r="U46" i="4"/>
  <c r="Q47" i="4"/>
  <c r="S47" i="4"/>
  <c r="U47" i="4"/>
  <c r="Q48" i="4"/>
  <c r="S48" i="4"/>
  <c r="U48" i="4"/>
  <c r="Q49" i="4"/>
  <c r="S49" i="4"/>
  <c r="U49" i="4"/>
  <c r="Q50" i="4"/>
  <c r="S50" i="4"/>
  <c r="U50" i="4"/>
  <c r="Q51" i="4"/>
  <c r="S51" i="4"/>
  <c r="U51" i="4"/>
  <c r="Q52" i="4"/>
  <c r="S52" i="4"/>
  <c r="U52" i="4"/>
  <c r="Q53" i="4"/>
  <c r="S53" i="4"/>
  <c r="U53" i="4"/>
  <c r="Q54" i="4"/>
  <c r="S54" i="4"/>
  <c r="U54" i="4"/>
  <c r="Q55" i="4"/>
  <c r="S55" i="4"/>
  <c r="U55" i="4"/>
  <c r="Q56" i="4"/>
  <c r="S56" i="4"/>
  <c r="U56" i="4"/>
  <c r="Q57" i="4"/>
  <c r="S57" i="4"/>
  <c r="U57" i="4"/>
  <c r="Q58" i="4"/>
  <c r="S58" i="4"/>
  <c r="U58" i="4"/>
  <c r="Q59" i="4"/>
  <c r="S59" i="4"/>
  <c r="U59" i="4"/>
  <c r="Q60" i="4"/>
  <c r="S60" i="4"/>
  <c r="U60" i="4"/>
  <c r="Q61" i="4"/>
  <c r="S61" i="4"/>
  <c r="U61" i="4"/>
  <c r="Q62" i="4"/>
  <c r="S62" i="4"/>
  <c r="U62" i="4"/>
  <c r="Q63" i="4"/>
  <c r="S63" i="4"/>
  <c r="U63" i="4"/>
  <c r="Q64" i="4"/>
  <c r="S64" i="4"/>
  <c r="U64" i="4"/>
  <c r="Q65" i="4"/>
  <c r="S65" i="4"/>
  <c r="U65" i="4"/>
  <c r="Q66" i="4"/>
  <c r="S66" i="4"/>
  <c r="U66" i="4"/>
  <c r="Q67" i="4"/>
  <c r="S67" i="4"/>
  <c r="U67" i="4"/>
  <c r="Q68" i="4"/>
  <c r="S68" i="4"/>
  <c r="U68" i="4"/>
  <c r="Q69" i="4"/>
  <c r="S69" i="4"/>
  <c r="U69" i="4"/>
  <c r="Q70" i="4"/>
  <c r="S70" i="4"/>
  <c r="U70" i="4"/>
  <c r="Q71" i="4"/>
  <c r="S71" i="4"/>
  <c r="U71" i="4"/>
  <c r="Q72" i="4"/>
  <c r="S72" i="4"/>
  <c r="U72" i="4"/>
  <c r="Q73" i="4"/>
  <c r="S73" i="4"/>
  <c r="U73" i="4"/>
  <c r="Q74" i="4"/>
  <c r="S74" i="4"/>
  <c r="U74" i="4"/>
  <c r="Q75" i="4"/>
  <c r="S75" i="4"/>
  <c r="U75" i="4"/>
  <c r="Q76" i="4"/>
  <c r="S76" i="4"/>
  <c r="U76" i="4"/>
  <c r="Q77" i="4"/>
  <c r="S77" i="4"/>
  <c r="U77" i="4"/>
  <c r="Q78" i="4"/>
  <c r="S78" i="4"/>
  <c r="U78" i="4"/>
  <c r="Q79" i="4"/>
  <c r="S79" i="4"/>
  <c r="U79" i="4"/>
  <c r="Q80" i="4"/>
  <c r="S80" i="4"/>
  <c r="U80" i="4"/>
  <c r="Q81" i="4"/>
  <c r="S81" i="4"/>
  <c r="U81" i="4"/>
  <c r="Q82" i="4"/>
  <c r="S82" i="4"/>
  <c r="U82" i="4"/>
  <c r="Q83" i="4"/>
  <c r="S83" i="4"/>
  <c r="U83" i="4"/>
  <c r="Q84" i="4"/>
  <c r="S84" i="4"/>
  <c r="U84" i="4"/>
  <c r="Q85" i="4"/>
  <c r="S85" i="4"/>
  <c r="U85" i="4"/>
  <c r="Q86" i="4"/>
  <c r="S86" i="4"/>
  <c r="U86" i="4"/>
  <c r="Q87" i="4"/>
  <c r="S87" i="4"/>
  <c r="U87" i="4"/>
  <c r="Q88" i="4"/>
  <c r="S88" i="4"/>
  <c r="U88" i="4"/>
  <c r="Q89" i="4"/>
  <c r="S89" i="4"/>
  <c r="U89" i="4"/>
  <c r="Q90" i="4"/>
  <c r="S90" i="4"/>
  <c r="U90" i="4"/>
  <c r="Q91" i="4"/>
  <c r="S91" i="4"/>
  <c r="U91" i="4"/>
  <c r="Q92" i="4"/>
  <c r="S92" i="4"/>
  <c r="U92" i="4"/>
  <c r="Q93" i="4"/>
  <c r="S93" i="4"/>
  <c r="U93" i="4"/>
  <c r="Q94" i="4"/>
  <c r="S94" i="4"/>
  <c r="U94" i="4"/>
  <c r="Q95" i="4"/>
  <c r="S95" i="4"/>
  <c r="U95" i="4"/>
  <c r="Q96" i="4"/>
  <c r="S96" i="4"/>
  <c r="U96" i="4"/>
  <c r="Q97" i="4"/>
  <c r="S97" i="4"/>
  <c r="U97" i="4"/>
  <c r="Q98" i="4"/>
  <c r="S98" i="4"/>
  <c r="U98" i="4"/>
  <c r="Q99" i="4"/>
  <c r="S99" i="4"/>
  <c r="U99" i="4"/>
  <c r="Q100" i="4"/>
  <c r="S100" i="4"/>
  <c r="U100" i="4"/>
  <c r="Q101" i="4"/>
  <c r="S101" i="4"/>
  <c r="U101" i="4"/>
  <c r="Q102" i="4"/>
  <c r="S102" i="4"/>
  <c r="U102" i="4"/>
  <c r="Q103" i="4"/>
  <c r="S103" i="4"/>
  <c r="U103" i="4"/>
  <c r="Q104" i="4"/>
  <c r="S104" i="4"/>
  <c r="U104" i="4"/>
  <c r="Q105" i="4"/>
  <c r="S105" i="4"/>
  <c r="U105" i="4"/>
  <c r="Q106" i="4"/>
  <c r="S106" i="4"/>
  <c r="U106" i="4"/>
  <c r="Q107" i="4"/>
  <c r="S107" i="4"/>
  <c r="U107" i="4"/>
  <c r="Q108" i="4"/>
  <c r="S108" i="4"/>
  <c r="U108" i="4"/>
  <c r="Q109" i="4"/>
  <c r="S109" i="4"/>
  <c r="U109" i="4"/>
  <c r="Q110" i="4"/>
  <c r="S110" i="4"/>
  <c r="U110" i="4"/>
  <c r="Q111" i="4"/>
  <c r="S111" i="4"/>
  <c r="U111" i="4"/>
  <c r="Q112" i="4"/>
  <c r="S112" i="4"/>
  <c r="U112" i="4"/>
  <c r="Q113" i="4"/>
  <c r="S113" i="4"/>
  <c r="U113" i="4"/>
  <c r="Q114" i="4"/>
  <c r="S114" i="4"/>
  <c r="U114" i="4"/>
  <c r="Q115" i="4"/>
  <c r="S115" i="4"/>
  <c r="U115" i="4"/>
  <c r="Q116" i="4"/>
  <c r="S116" i="4"/>
  <c r="U116" i="4"/>
  <c r="Q117" i="4"/>
  <c r="S117" i="4"/>
  <c r="U117" i="4"/>
  <c r="Q118" i="4"/>
  <c r="S118" i="4"/>
  <c r="U118" i="4"/>
  <c r="Q119" i="4"/>
  <c r="S119" i="4"/>
  <c r="U119" i="4"/>
  <c r="Q24" i="4"/>
  <c r="S24" i="4"/>
  <c r="U24" i="4"/>
  <c r="M25" i="4"/>
  <c r="O25" i="4"/>
  <c r="M26" i="4"/>
  <c r="O26" i="4"/>
  <c r="M27" i="4"/>
  <c r="O27" i="4"/>
  <c r="M28" i="4"/>
  <c r="O28" i="4"/>
  <c r="M29" i="4"/>
  <c r="O29" i="4"/>
  <c r="M30" i="4"/>
  <c r="O30" i="4"/>
  <c r="M31" i="4"/>
  <c r="O31" i="4"/>
  <c r="M32" i="4"/>
  <c r="O32" i="4"/>
  <c r="M33" i="4"/>
  <c r="O33" i="4"/>
  <c r="M34" i="4"/>
  <c r="O34" i="4"/>
  <c r="M35" i="4"/>
  <c r="O35" i="4"/>
  <c r="M36" i="4"/>
  <c r="O36" i="4"/>
  <c r="M37" i="4"/>
  <c r="O37" i="4"/>
  <c r="M38" i="4"/>
  <c r="O38" i="4"/>
  <c r="M39" i="4"/>
  <c r="O39" i="4"/>
  <c r="M40" i="4"/>
  <c r="O40" i="4"/>
  <c r="M41" i="4"/>
  <c r="O41" i="4"/>
  <c r="M42" i="4"/>
  <c r="O42" i="4"/>
  <c r="M43" i="4"/>
  <c r="O43" i="4"/>
  <c r="M44" i="4"/>
  <c r="O44" i="4"/>
  <c r="M45" i="4"/>
  <c r="O45" i="4"/>
  <c r="M46" i="4"/>
  <c r="O46" i="4"/>
  <c r="M47" i="4"/>
  <c r="O47" i="4"/>
  <c r="M48" i="4"/>
  <c r="O48" i="4"/>
  <c r="M49" i="4"/>
  <c r="O49" i="4"/>
  <c r="M50" i="4"/>
  <c r="O50" i="4"/>
  <c r="M51" i="4"/>
  <c r="O51" i="4"/>
  <c r="M52" i="4"/>
  <c r="O52" i="4"/>
  <c r="M53" i="4"/>
  <c r="O53" i="4"/>
  <c r="M54" i="4"/>
  <c r="O54" i="4"/>
  <c r="M55" i="4"/>
  <c r="O55" i="4"/>
  <c r="M56" i="4"/>
  <c r="O56" i="4"/>
  <c r="M57" i="4"/>
  <c r="O57" i="4"/>
  <c r="M58" i="4"/>
  <c r="O58" i="4"/>
  <c r="M59" i="4"/>
  <c r="O59" i="4"/>
  <c r="M60" i="4"/>
  <c r="O60" i="4"/>
  <c r="M61" i="4"/>
  <c r="O61" i="4"/>
  <c r="M62" i="4"/>
  <c r="O62" i="4"/>
  <c r="M63" i="4"/>
  <c r="O63" i="4"/>
  <c r="M64" i="4"/>
  <c r="O64" i="4"/>
  <c r="M65" i="4"/>
  <c r="O65" i="4"/>
  <c r="M66" i="4"/>
  <c r="O66" i="4"/>
  <c r="M67" i="4"/>
  <c r="O67" i="4"/>
  <c r="M68" i="4"/>
  <c r="O68" i="4"/>
  <c r="M69" i="4"/>
  <c r="O69" i="4"/>
  <c r="M70" i="4"/>
  <c r="O70" i="4"/>
  <c r="M71" i="4"/>
  <c r="O71" i="4"/>
  <c r="M72" i="4"/>
  <c r="O72" i="4"/>
  <c r="M73" i="4"/>
  <c r="O73" i="4"/>
  <c r="M74" i="4"/>
  <c r="O74" i="4"/>
  <c r="M75" i="4"/>
  <c r="O75" i="4"/>
  <c r="M76" i="4"/>
  <c r="O76" i="4"/>
  <c r="M77" i="4"/>
  <c r="O77" i="4"/>
  <c r="M78" i="4"/>
  <c r="O78" i="4"/>
  <c r="M79" i="4"/>
  <c r="O79" i="4"/>
  <c r="M80" i="4"/>
  <c r="O80" i="4"/>
  <c r="M81" i="4"/>
  <c r="O81" i="4"/>
  <c r="M82" i="4"/>
  <c r="O82" i="4"/>
  <c r="M83" i="4"/>
  <c r="O83" i="4"/>
  <c r="M84" i="4"/>
  <c r="O84" i="4"/>
  <c r="M85" i="4"/>
  <c r="O85" i="4"/>
  <c r="M86" i="4"/>
  <c r="O86" i="4"/>
  <c r="M87" i="4"/>
  <c r="O87" i="4"/>
  <c r="M88" i="4"/>
  <c r="O88" i="4"/>
  <c r="M89" i="4"/>
  <c r="O89" i="4"/>
  <c r="M90" i="4"/>
  <c r="O90" i="4"/>
  <c r="M91" i="4"/>
  <c r="O91" i="4"/>
  <c r="M92" i="4"/>
  <c r="O92" i="4"/>
  <c r="M93" i="4"/>
  <c r="O93" i="4"/>
  <c r="M94" i="4"/>
  <c r="O94" i="4"/>
  <c r="M95" i="4"/>
  <c r="O95" i="4"/>
  <c r="M96" i="4"/>
  <c r="O96" i="4"/>
  <c r="M97" i="4"/>
  <c r="O97" i="4"/>
  <c r="M98" i="4"/>
  <c r="O98" i="4"/>
  <c r="M99" i="4"/>
  <c r="O99" i="4"/>
  <c r="M100" i="4"/>
  <c r="O100" i="4"/>
  <c r="M101" i="4"/>
  <c r="O101" i="4"/>
  <c r="M102" i="4"/>
  <c r="O102" i="4"/>
  <c r="M103" i="4"/>
  <c r="O103" i="4"/>
  <c r="M104" i="4"/>
  <c r="O104" i="4"/>
  <c r="M105" i="4"/>
  <c r="O105" i="4"/>
  <c r="M106" i="4"/>
  <c r="O106" i="4"/>
  <c r="M107" i="4"/>
  <c r="O107" i="4"/>
  <c r="M108" i="4"/>
  <c r="O108" i="4"/>
  <c r="M109" i="4"/>
  <c r="O109" i="4"/>
  <c r="M110" i="4"/>
  <c r="O110" i="4"/>
  <c r="M111" i="4"/>
  <c r="O111" i="4"/>
  <c r="M112" i="4"/>
  <c r="O112" i="4"/>
  <c r="M113" i="4"/>
  <c r="O113" i="4"/>
  <c r="M114" i="4"/>
  <c r="O114" i="4"/>
  <c r="M115" i="4"/>
  <c r="O115" i="4"/>
  <c r="M116" i="4"/>
  <c r="O116" i="4"/>
  <c r="M117" i="4"/>
  <c r="O117" i="4"/>
  <c r="M118" i="4"/>
  <c r="O118" i="4"/>
  <c r="M119" i="4"/>
  <c r="O119" i="4"/>
  <c r="M120" i="4"/>
  <c r="O120" i="4"/>
  <c r="M121" i="4"/>
  <c r="O121" i="4"/>
  <c r="M122" i="4"/>
  <c r="O122" i="4"/>
  <c r="M123" i="4"/>
  <c r="O123" i="4"/>
  <c r="M124" i="4"/>
  <c r="O124" i="4"/>
  <c r="M125" i="4"/>
  <c r="O125" i="4"/>
  <c r="M126" i="4"/>
  <c r="O126" i="4"/>
  <c r="M127" i="4"/>
  <c r="O127" i="4"/>
  <c r="M128" i="4"/>
  <c r="O128" i="4"/>
  <c r="M129" i="4"/>
  <c r="O129" i="4"/>
  <c r="M130" i="4"/>
  <c r="O130" i="4"/>
  <c r="M131" i="4"/>
  <c r="O131" i="4"/>
  <c r="M132" i="4"/>
  <c r="O132" i="4"/>
  <c r="M133" i="4"/>
  <c r="O133" i="4"/>
  <c r="M134" i="4"/>
  <c r="O134" i="4"/>
  <c r="M135" i="4"/>
  <c r="O135" i="4"/>
  <c r="M136" i="4"/>
  <c r="O136" i="4"/>
  <c r="M137" i="4"/>
  <c r="O137" i="4"/>
  <c r="M138" i="4"/>
  <c r="O138" i="4"/>
  <c r="M139" i="4"/>
  <c r="O139" i="4"/>
  <c r="M140" i="4"/>
  <c r="O140" i="4"/>
  <c r="M141" i="4"/>
  <c r="O141" i="4"/>
  <c r="M142" i="4"/>
  <c r="O142" i="4"/>
  <c r="M143" i="4"/>
  <c r="O143" i="4"/>
  <c r="M144" i="4"/>
  <c r="O144" i="4"/>
  <c r="M145" i="4"/>
  <c r="O145" i="4"/>
  <c r="M146" i="4"/>
  <c r="O146" i="4"/>
  <c r="M147" i="4"/>
  <c r="O147" i="4"/>
  <c r="M148" i="4"/>
  <c r="O148" i="4"/>
  <c r="M149" i="4"/>
  <c r="O149" i="4"/>
  <c r="M150" i="4"/>
  <c r="O150" i="4"/>
  <c r="M151" i="4"/>
  <c r="O151" i="4"/>
  <c r="M152" i="4"/>
  <c r="O152" i="4"/>
  <c r="M153" i="4"/>
  <c r="O153" i="4"/>
  <c r="M154" i="4"/>
  <c r="O154" i="4"/>
  <c r="M155" i="4"/>
  <c r="O155" i="4"/>
  <c r="M156" i="4"/>
  <c r="O156" i="4"/>
  <c r="M157" i="4"/>
  <c r="O157" i="4"/>
  <c r="M158" i="4"/>
  <c r="O158" i="4"/>
  <c r="M159" i="4"/>
  <c r="O159" i="4"/>
  <c r="M160" i="4"/>
  <c r="O160" i="4"/>
  <c r="M161" i="4"/>
  <c r="O161" i="4"/>
  <c r="M162" i="4"/>
  <c r="O162" i="4"/>
  <c r="M163" i="4"/>
  <c r="O163" i="4"/>
  <c r="M164" i="4"/>
  <c r="O164" i="4"/>
  <c r="M165" i="4"/>
  <c r="O165" i="4"/>
  <c r="M166" i="4"/>
  <c r="O166" i="4"/>
  <c r="M167" i="4"/>
  <c r="O167" i="4"/>
  <c r="M168" i="4"/>
  <c r="O168" i="4"/>
  <c r="M169" i="4"/>
  <c r="O169" i="4"/>
  <c r="M170" i="4"/>
  <c r="O170" i="4"/>
  <c r="M171" i="4"/>
  <c r="O171" i="4"/>
  <c r="M172" i="4"/>
  <c r="O172" i="4"/>
  <c r="M173" i="4"/>
  <c r="O173" i="4"/>
  <c r="M174" i="4"/>
  <c r="O174" i="4"/>
  <c r="M175" i="4"/>
  <c r="O175" i="4"/>
  <c r="M176" i="4"/>
  <c r="O176" i="4"/>
  <c r="M177" i="4"/>
  <c r="O177" i="4"/>
  <c r="M178" i="4"/>
  <c r="O178" i="4"/>
  <c r="M179" i="4"/>
  <c r="O179" i="4"/>
  <c r="M180" i="4"/>
  <c r="O180" i="4"/>
  <c r="M181" i="4"/>
  <c r="O181" i="4"/>
  <c r="M182" i="4"/>
  <c r="O182" i="4"/>
  <c r="M183" i="4"/>
  <c r="O183" i="4"/>
  <c r="M184" i="4"/>
  <c r="O184" i="4"/>
  <c r="M185" i="4"/>
  <c r="O185" i="4"/>
  <c r="M186" i="4"/>
  <c r="O186" i="4"/>
  <c r="M187" i="4"/>
  <c r="O187" i="4"/>
  <c r="M188" i="4"/>
  <c r="O188" i="4"/>
  <c r="M189" i="4"/>
  <c r="O189" i="4"/>
  <c r="M190" i="4"/>
  <c r="O190" i="4"/>
  <c r="M191" i="4"/>
  <c r="O191" i="4"/>
  <c r="M192" i="4"/>
  <c r="O192" i="4"/>
  <c r="M193" i="4"/>
  <c r="O193" i="4"/>
  <c r="M194" i="4"/>
  <c r="O194" i="4"/>
  <c r="M195" i="4"/>
  <c r="O195" i="4"/>
  <c r="M196" i="4"/>
  <c r="O196" i="4"/>
  <c r="M197" i="4"/>
  <c r="O197" i="4"/>
  <c r="M198" i="4"/>
  <c r="O198" i="4"/>
  <c r="M199" i="4"/>
  <c r="O199" i="4"/>
  <c r="M200" i="4"/>
  <c r="O200" i="4"/>
  <c r="M201" i="4"/>
  <c r="O201" i="4"/>
  <c r="M202" i="4"/>
  <c r="O202" i="4"/>
  <c r="M203" i="4"/>
  <c r="O203" i="4"/>
  <c r="M204" i="4"/>
  <c r="O204" i="4"/>
  <c r="M205" i="4"/>
  <c r="O205" i="4"/>
  <c r="M206" i="4"/>
  <c r="O206" i="4"/>
  <c r="M207" i="4"/>
  <c r="O207" i="4"/>
  <c r="M208" i="4"/>
  <c r="O208" i="4"/>
  <c r="M209" i="4"/>
  <c r="O209" i="4"/>
  <c r="M210" i="4"/>
  <c r="O210" i="4"/>
  <c r="M211" i="4"/>
  <c r="O211" i="4"/>
  <c r="M212" i="4"/>
  <c r="O212" i="4"/>
  <c r="M213" i="4"/>
  <c r="O213" i="4"/>
  <c r="M214" i="4"/>
  <c r="O214" i="4"/>
  <c r="M215" i="4"/>
  <c r="O215" i="4"/>
  <c r="M216" i="4"/>
  <c r="O216" i="4"/>
  <c r="M217" i="4"/>
  <c r="O217" i="4"/>
  <c r="M218" i="4"/>
  <c r="O218" i="4"/>
  <c r="M219" i="4"/>
  <c r="O219" i="4"/>
  <c r="M220" i="4"/>
  <c r="O220" i="4"/>
  <c r="M221" i="4"/>
  <c r="O221" i="4"/>
  <c r="M222" i="4"/>
  <c r="O222" i="4"/>
  <c r="M223" i="4"/>
  <c r="O223" i="4"/>
  <c r="M224" i="4"/>
  <c r="O224" i="4"/>
  <c r="M225" i="4"/>
  <c r="O225" i="4"/>
  <c r="M226" i="4"/>
  <c r="O226" i="4"/>
  <c r="M227" i="4"/>
  <c r="O227" i="4"/>
  <c r="M228" i="4"/>
  <c r="O228" i="4"/>
  <c r="M229" i="4"/>
  <c r="O229" i="4"/>
  <c r="M230" i="4"/>
  <c r="O230" i="4"/>
  <c r="M231" i="4"/>
  <c r="O231" i="4"/>
  <c r="M232" i="4"/>
  <c r="O232" i="4"/>
  <c r="M233" i="4"/>
  <c r="O233" i="4"/>
  <c r="M234" i="4"/>
  <c r="O234" i="4"/>
  <c r="M235" i="4"/>
  <c r="O235" i="4"/>
  <c r="M236" i="4"/>
  <c r="O236" i="4"/>
  <c r="M237" i="4"/>
  <c r="O237" i="4"/>
  <c r="M238" i="4"/>
  <c r="O238" i="4"/>
  <c r="M239" i="4"/>
  <c r="O239" i="4"/>
  <c r="M240" i="4"/>
  <c r="O240" i="4"/>
  <c r="M241" i="4"/>
  <c r="O241" i="4"/>
  <c r="M242" i="4"/>
  <c r="O242" i="4"/>
  <c r="M243" i="4"/>
  <c r="O243" i="4"/>
  <c r="M244" i="4"/>
  <c r="O244" i="4"/>
  <c r="M245" i="4"/>
  <c r="O245" i="4"/>
  <c r="M246" i="4"/>
  <c r="O246" i="4"/>
  <c r="M247" i="4"/>
  <c r="O247" i="4"/>
  <c r="M248" i="4"/>
  <c r="O248" i="4"/>
  <c r="M249" i="4"/>
  <c r="O249" i="4"/>
  <c r="M250" i="4"/>
  <c r="O250" i="4"/>
  <c r="M251" i="4"/>
  <c r="O251" i="4"/>
  <c r="M252" i="4"/>
  <c r="O252" i="4"/>
  <c r="M253" i="4"/>
  <c r="O253" i="4"/>
  <c r="M254" i="4"/>
  <c r="O254" i="4"/>
  <c r="M255" i="4"/>
  <c r="O255" i="4"/>
  <c r="M256" i="4"/>
  <c r="O256" i="4"/>
  <c r="M257" i="4"/>
  <c r="O257" i="4"/>
  <c r="M258" i="4"/>
  <c r="O258" i="4"/>
  <c r="M259" i="4"/>
  <c r="O259" i="4"/>
  <c r="M260" i="4"/>
  <c r="O260" i="4"/>
  <c r="M261" i="4"/>
  <c r="O261" i="4"/>
  <c r="M262" i="4"/>
  <c r="O262" i="4"/>
  <c r="M263" i="4"/>
  <c r="O263" i="4"/>
  <c r="M264" i="4"/>
  <c r="O264" i="4"/>
  <c r="M265" i="4"/>
  <c r="O265" i="4"/>
  <c r="M266" i="4"/>
  <c r="O266" i="4"/>
  <c r="M267" i="4"/>
  <c r="O267" i="4"/>
  <c r="M268" i="4"/>
  <c r="O268" i="4"/>
  <c r="M269" i="4"/>
  <c r="O269" i="4"/>
  <c r="M270" i="4"/>
  <c r="O270" i="4"/>
  <c r="M271" i="4"/>
  <c r="O271" i="4"/>
  <c r="M272" i="4"/>
  <c r="O272" i="4"/>
  <c r="M273" i="4"/>
  <c r="O273" i="4"/>
  <c r="M274" i="4"/>
  <c r="O274" i="4"/>
  <c r="M275" i="4"/>
  <c r="O275" i="4"/>
  <c r="M276" i="4"/>
  <c r="O276" i="4"/>
  <c r="M277" i="4"/>
  <c r="O277" i="4"/>
  <c r="M278" i="4"/>
  <c r="O278" i="4"/>
  <c r="M279" i="4"/>
  <c r="O279" i="4"/>
  <c r="M280" i="4"/>
  <c r="O280" i="4"/>
  <c r="M281" i="4"/>
  <c r="O281" i="4"/>
  <c r="M282" i="4"/>
  <c r="O282" i="4"/>
  <c r="M283" i="4"/>
  <c r="O283" i="4"/>
  <c r="M284" i="4"/>
  <c r="O284" i="4"/>
  <c r="M285" i="4"/>
  <c r="O285" i="4"/>
  <c r="M286" i="4"/>
  <c r="O286" i="4"/>
  <c r="M287" i="4"/>
  <c r="O287" i="4"/>
  <c r="M288" i="4"/>
  <c r="O288" i="4"/>
  <c r="M289" i="4"/>
  <c r="O289" i="4"/>
  <c r="M290" i="4"/>
  <c r="O290" i="4"/>
  <c r="M291" i="4"/>
  <c r="O291" i="4"/>
  <c r="M292" i="4"/>
  <c r="O292" i="4"/>
  <c r="M293" i="4"/>
  <c r="O293" i="4"/>
  <c r="M294" i="4"/>
  <c r="O294" i="4"/>
  <c r="M295" i="4"/>
  <c r="O295" i="4"/>
  <c r="M296" i="4"/>
  <c r="O296" i="4"/>
  <c r="M297" i="4"/>
  <c r="O297" i="4"/>
  <c r="M298" i="4"/>
  <c r="O298" i="4"/>
  <c r="M299" i="4"/>
  <c r="O299" i="4"/>
  <c r="M300" i="4"/>
  <c r="O300" i="4"/>
  <c r="M301" i="4"/>
  <c r="O301" i="4"/>
  <c r="M302" i="4"/>
  <c r="O302" i="4"/>
  <c r="M303" i="4"/>
  <c r="O303" i="4"/>
  <c r="M304" i="4"/>
  <c r="O304" i="4"/>
  <c r="M305" i="4"/>
  <c r="O305" i="4"/>
  <c r="M306" i="4"/>
  <c r="O306" i="4"/>
  <c r="M307" i="4"/>
  <c r="O307" i="4"/>
  <c r="M308" i="4"/>
  <c r="O308" i="4"/>
  <c r="M309" i="4"/>
  <c r="O309" i="4"/>
  <c r="M310" i="4"/>
  <c r="O310" i="4"/>
  <c r="M311" i="4"/>
  <c r="O311" i="4"/>
  <c r="M312" i="4"/>
  <c r="O312" i="4"/>
  <c r="M313" i="4"/>
  <c r="O313" i="4"/>
  <c r="M314" i="4"/>
  <c r="O314" i="4"/>
  <c r="M315" i="4"/>
  <c r="O315" i="4"/>
  <c r="M316" i="4"/>
  <c r="O316" i="4"/>
  <c r="M317" i="4"/>
  <c r="O317" i="4"/>
  <c r="M318" i="4"/>
  <c r="O318" i="4"/>
  <c r="M319" i="4"/>
  <c r="O319" i="4"/>
  <c r="M320" i="4"/>
  <c r="O320" i="4"/>
  <c r="M321" i="4"/>
  <c r="O321" i="4"/>
  <c r="M322" i="4"/>
  <c r="O322" i="4"/>
  <c r="M323" i="4"/>
  <c r="O323" i="4"/>
  <c r="M324" i="4"/>
  <c r="O324" i="4"/>
  <c r="M325" i="4"/>
  <c r="O325" i="4"/>
  <c r="M326" i="4"/>
  <c r="O326" i="4"/>
  <c r="M327" i="4"/>
  <c r="O327" i="4"/>
  <c r="M328" i="4"/>
  <c r="O328" i="4"/>
  <c r="M329" i="4"/>
  <c r="O329" i="4"/>
  <c r="M330" i="4"/>
  <c r="O330" i="4"/>
  <c r="M331" i="4"/>
  <c r="O331" i="4"/>
  <c r="M332" i="4"/>
  <c r="O332" i="4"/>
  <c r="M333" i="4"/>
  <c r="O333" i="4"/>
  <c r="M334" i="4"/>
  <c r="O334" i="4"/>
  <c r="M335" i="4"/>
  <c r="O335" i="4"/>
  <c r="O24" i="4"/>
  <c r="M24" i="4"/>
  <c r="J10" i="4"/>
  <c r="AS7" i="4" l="1"/>
  <c r="C99" i="42"/>
  <c r="C99" i="41"/>
  <c r="C97" i="41"/>
  <c r="C97" i="42"/>
  <c r="N276" i="4"/>
  <c r="BL32" i="4" s="1"/>
  <c r="N252" i="4"/>
  <c r="BL30" i="4" s="1"/>
  <c r="N228" i="4"/>
  <c r="BL28" i="4" s="1"/>
  <c r="N168" i="4"/>
  <c r="BL23" i="4" s="1"/>
  <c r="N108" i="4"/>
  <c r="BL18" i="4" s="1"/>
  <c r="N84" i="4"/>
  <c r="BL16" i="4" s="1"/>
  <c r="N72" i="4"/>
  <c r="BL15" i="4" s="1"/>
  <c r="N48" i="4"/>
  <c r="BL13" i="4" s="1"/>
  <c r="R24" i="4"/>
  <c r="BN11" i="4" s="1"/>
  <c r="R96" i="4"/>
  <c r="BN17" i="4" s="1"/>
  <c r="R72" i="4"/>
  <c r="BN15" i="4" s="1"/>
  <c r="R48" i="4"/>
  <c r="BN13" i="4" s="1"/>
  <c r="T120" i="4"/>
  <c r="BO19" i="4" s="1"/>
  <c r="R216" i="4"/>
  <c r="BN27" i="4" s="1"/>
  <c r="R192" i="4"/>
  <c r="BN25" i="4" s="1"/>
  <c r="R168" i="4"/>
  <c r="BN23" i="4" s="1"/>
  <c r="R144" i="4"/>
  <c r="BN21" i="4" s="1"/>
  <c r="N288" i="4"/>
  <c r="BL33" i="4" s="1"/>
  <c r="N216" i="4"/>
  <c r="BL27" i="4" s="1"/>
  <c r="N156" i="4"/>
  <c r="BL22" i="4" s="1"/>
  <c r="N120" i="4"/>
  <c r="BL19" i="4" s="1"/>
  <c r="N192" i="4"/>
  <c r="BL25" i="4" s="1"/>
  <c r="T168" i="4"/>
  <c r="BO23" i="4" s="1"/>
  <c r="V108" i="4"/>
  <c r="BP18" i="4" s="1"/>
  <c r="V84" i="4"/>
  <c r="BP16" i="4" s="1"/>
  <c r="V60" i="4"/>
  <c r="BP14" i="4" s="1"/>
  <c r="V36" i="4"/>
  <c r="BP12" i="4" s="1"/>
  <c r="V228" i="4"/>
  <c r="BP28" i="4" s="1"/>
  <c r="V204" i="4"/>
  <c r="BP26" i="4" s="1"/>
  <c r="V180" i="4"/>
  <c r="BP24" i="4" s="1"/>
  <c r="V156" i="4"/>
  <c r="BP22" i="4" s="1"/>
  <c r="V132" i="4"/>
  <c r="BP20" i="4" s="1"/>
  <c r="N180" i="4"/>
  <c r="BL24" i="4" s="1"/>
  <c r="N96" i="4"/>
  <c r="BL17" i="4" s="1"/>
  <c r="T48" i="4"/>
  <c r="BO13" i="4" s="1"/>
  <c r="T108" i="4"/>
  <c r="BO18" i="4" s="1"/>
  <c r="T84" i="4"/>
  <c r="BO16" i="4" s="1"/>
  <c r="T60" i="4"/>
  <c r="BO14" i="4" s="1"/>
  <c r="T36" i="4"/>
  <c r="BO12" i="4" s="1"/>
  <c r="T228" i="4"/>
  <c r="BO28" i="4" s="1"/>
  <c r="T204" i="4"/>
  <c r="BO26" i="4" s="1"/>
  <c r="T180" i="4"/>
  <c r="BO24" i="4" s="1"/>
  <c r="T156" i="4"/>
  <c r="BO22" i="4" s="1"/>
  <c r="T132" i="4"/>
  <c r="BO20" i="4" s="1"/>
  <c r="N324" i="4"/>
  <c r="BL36" i="4" s="1"/>
  <c r="N300" i="4"/>
  <c r="BL34" i="4" s="1"/>
  <c r="N240" i="4"/>
  <c r="BL29" i="4" s="1"/>
  <c r="N132" i="4"/>
  <c r="BL20" i="4" s="1"/>
  <c r="N36" i="4"/>
  <c r="BL12" i="4" s="1"/>
  <c r="T96" i="4"/>
  <c r="BO17" i="4" s="1"/>
  <c r="T72" i="4"/>
  <c r="BO15" i="4" s="1"/>
  <c r="V120" i="4"/>
  <c r="BP19" i="4" s="1"/>
  <c r="T144" i="4"/>
  <c r="BO21" i="4" s="1"/>
  <c r="R108" i="4"/>
  <c r="BN18" i="4" s="1"/>
  <c r="R84" i="4"/>
  <c r="BN16" i="4" s="1"/>
  <c r="R60" i="4"/>
  <c r="BN14" i="4" s="1"/>
  <c r="R36" i="4"/>
  <c r="BN12" i="4" s="1"/>
  <c r="R228" i="4"/>
  <c r="BN28" i="4" s="1"/>
  <c r="R204" i="4"/>
  <c r="BN26" i="4" s="1"/>
  <c r="R180" i="4"/>
  <c r="BN24" i="4" s="1"/>
  <c r="R156" i="4"/>
  <c r="BN22" i="4" s="1"/>
  <c r="R132" i="4"/>
  <c r="BN20" i="4" s="1"/>
  <c r="P24" i="4"/>
  <c r="BM11" i="4" s="1"/>
  <c r="N264" i="4"/>
  <c r="BL31" i="4" s="1"/>
  <c r="N204" i="4"/>
  <c r="BL26" i="4" s="1"/>
  <c r="N144" i="4"/>
  <c r="BL21" i="4" s="1"/>
  <c r="T216" i="4"/>
  <c r="BO27" i="4" s="1"/>
  <c r="I334" i="4"/>
  <c r="I326" i="4"/>
  <c r="I319" i="4"/>
  <c r="I312" i="4"/>
  <c r="I304" i="4"/>
  <c r="I297" i="4"/>
  <c r="I289" i="4"/>
  <c r="I282" i="4"/>
  <c r="I331" i="4"/>
  <c r="I324" i="4"/>
  <c r="I316" i="4"/>
  <c r="I309" i="4"/>
  <c r="I301" i="4"/>
  <c r="I294" i="4"/>
  <c r="I287" i="4"/>
  <c r="I279" i="4"/>
  <c r="I272" i="4"/>
  <c r="I330" i="4"/>
  <c r="I323" i="4"/>
  <c r="I315" i="4"/>
  <c r="I308" i="4"/>
  <c r="I293" i="4"/>
  <c r="I286" i="4"/>
  <c r="I278" i="4"/>
  <c r="I325" i="4"/>
  <c r="I313" i="4"/>
  <c r="I302" i="4"/>
  <c r="I290" i="4"/>
  <c r="I277" i="4"/>
  <c r="I269" i="4"/>
  <c r="I262" i="4"/>
  <c r="I254" i="4"/>
  <c r="I247" i="4"/>
  <c r="I240" i="4"/>
  <c r="I232" i="4"/>
  <c r="I225" i="4"/>
  <c r="I217" i="4"/>
  <c r="I210" i="4"/>
  <c r="I203" i="4"/>
  <c r="I195" i="4"/>
  <c r="I188" i="4"/>
  <c r="I173" i="4"/>
  <c r="I166" i="4"/>
  <c r="I158" i="4"/>
  <c r="I151" i="4"/>
  <c r="I144" i="4"/>
  <c r="I136" i="4"/>
  <c r="I129" i="4"/>
  <c r="I121" i="4"/>
  <c r="I114" i="4"/>
  <c r="I107" i="4"/>
  <c r="I99" i="4"/>
  <c r="I92" i="4"/>
  <c r="I77" i="4"/>
  <c r="I70" i="4"/>
  <c r="I62" i="4"/>
  <c r="I55" i="4"/>
  <c r="I48" i="4"/>
  <c r="I40" i="4"/>
  <c r="I33" i="4"/>
  <c r="I25" i="4"/>
  <c r="I335" i="4"/>
  <c r="I322" i="4"/>
  <c r="I311" i="4"/>
  <c r="I299" i="4"/>
  <c r="I288" i="4"/>
  <c r="I276" i="4"/>
  <c r="I267" i="4"/>
  <c r="I260" i="4"/>
  <c r="I245" i="4"/>
  <c r="I238" i="4"/>
  <c r="I230" i="4"/>
  <c r="I223" i="4"/>
  <c r="I216" i="4"/>
  <c r="I208" i="4"/>
  <c r="I201" i="4"/>
  <c r="I193" i="4"/>
  <c r="I186" i="4"/>
  <c r="I179" i="4"/>
  <c r="I171" i="4"/>
  <c r="I164" i="4"/>
  <c r="I149" i="4"/>
  <c r="I142" i="4"/>
  <c r="I134" i="4"/>
  <c r="I127" i="4"/>
  <c r="I120" i="4"/>
  <c r="I112" i="4"/>
  <c r="I105" i="4"/>
  <c r="I97" i="4"/>
  <c r="I90" i="4"/>
  <c r="I83" i="4"/>
  <c r="I75" i="4"/>
  <c r="I68" i="4"/>
  <c r="I53" i="4"/>
  <c r="I46" i="4"/>
  <c r="I38" i="4"/>
  <c r="I31" i="4"/>
  <c r="I24" i="4"/>
  <c r="I332" i="4"/>
  <c r="I320" i="4"/>
  <c r="I307" i="4"/>
  <c r="I296" i="4"/>
  <c r="I284" i="4"/>
  <c r="I274" i="4"/>
  <c r="I265" i="4"/>
  <c r="I258" i="4"/>
  <c r="I251" i="4"/>
  <c r="I243" i="4"/>
  <c r="I236" i="4"/>
  <c r="I221" i="4"/>
  <c r="I214" i="4"/>
  <c r="I206" i="4"/>
  <c r="I199" i="4"/>
  <c r="I192" i="4"/>
  <c r="I184" i="4"/>
  <c r="I177" i="4"/>
  <c r="I169" i="4"/>
  <c r="I162" i="4"/>
  <c r="I155" i="4"/>
  <c r="I147" i="4"/>
  <c r="I140" i="4"/>
  <c r="I125" i="4"/>
  <c r="I118" i="4"/>
  <c r="I110" i="4"/>
  <c r="I103" i="4"/>
  <c r="I96" i="4"/>
  <c r="I88" i="4"/>
  <c r="I81" i="4"/>
  <c r="I73" i="4"/>
  <c r="I66" i="4"/>
  <c r="I59" i="4"/>
  <c r="I51" i="4"/>
  <c r="I44" i="4"/>
  <c r="I29" i="4"/>
  <c r="I318" i="4"/>
  <c r="I300" i="4"/>
  <c r="I281" i="4"/>
  <c r="I266" i="4"/>
  <c r="I255" i="4"/>
  <c r="I242" i="4"/>
  <c r="I231" i="4"/>
  <c r="I219" i="4"/>
  <c r="I207" i="4"/>
  <c r="I196" i="4"/>
  <c r="I183" i="4"/>
  <c r="I172" i="4"/>
  <c r="I160" i="4"/>
  <c r="I148" i="4"/>
  <c r="I137" i="4"/>
  <c r="I124" i="4"/>
  <c r="I113" i="4"/>
  <c r="I101" i="4"/>
  <c r="I89" i="4"/>
  <c r="I78" i="4"/>
  <c r="I65" i="4"/>
  <c r="I54" i="4"/>
  <c r="I42" i="4"/>
  <c r="I30" i="4"/>
  <c r="I317" i="4"/>
  <c r="I298" i="4"/>
  <c r="I280" i="4"/>
  <c r="I253" i="4"/>
  <c r="I241" i="4"/>
  <c r="I229" i="4"/>
  <c r="I218" i="4"/>
  <c r="I205" i="4"/>
  <c r="I194" i="4"/>
  <c r="I182" i="4"/>
  <c r="I170" i="4"/>
  <c r="I159" i="4"/>
  <c r="I146" i="4"/>
  <c r="I135" i="4"/>
  <c r="I123" i="4"/>
  <c r="I111" i="4"/>
  <c r="I100" i="4"/>
  <c r="I87" i="4"/>
  <c r="I76" i="4"/>
  <c r="I64" i="4"/>
  <c r="I52" i="4"/>
  <c r="I41" i="4"/>
  <c r="I28" i="4"/>
  <c r="I333" i="4"/>
  <c r="I314" i="4"/>
  <c r="I295" i="4"/>
  <c r="I264" i="4"/>
  <c r="I252" i="4"/>
  <c r="I228" i="4"/>
  <c r="I181" i="4"/>
  <c r="I157" i="4"/>
  <c r="I145" i="4"/>
  <c r="I133" i="4"/>
  <c r="I122" i="4"/>
  <c r="I109" i="4"/>
  <c r="I98" i="4"/>
  <c r="I86" i="4"/>
  <c r="I74" i="4"/>
  <c r="I63" i="4"/>
  <c r="I50" i="4"/>
  <c r="I39" i="4"/>
  <c r="I27" i="4"/>
  <c r="I329" i="4"/>
  <c r="I292" i="4"/>
  <c r="I275" i="4"/>
  <c r="I263" i="4"/>
  <c r="I250" i="4"/>
  <c r="I239" i="4"/>
  <c r="I227" i="4"/>
  <c r="I215" i="4"/>
  <c r="I204" i="4"/>
  <c r="I191" i="4"/>
  <c r="I180" i="4"/>
  <c r="I168" i="4"/>
  <c r="I156" i="4"/>
  <c r="I132" i="4"/>
  <c r="I85" i="4"/>
  <c r="I61" i="4"/>
  <c r="I49" i="4"/>
  <c r="I37" i="4"/>
  <c r="I26" i="4"/>
  <c r="I328" i="4"/>
  <c r="I310" i="4"/>
  <c r="I291" i="4"/>
  <c r="I273" i="4"/>
  <c r="I261" i="4"/>
  <c r="I249" i="4"/>
  <c r="I237" i="4"/>
  <c r="I226" i="4"/>
  <c r="I213" i="4"/>
  <c r="I202" i="4"/>
  <c r="I190" i="4"/>
  <c r="I178" i="4"/>
  <c r="I167" i="4"/>
  <c r="I154" i="4"/>
  <c r="I143" i="4"/>
  <c r="I131" i="4"/>
  <c r="I119" i="4"/>
  <c r="I108" i="4"/>
  <c r="I95" i="4"/>
  <c r="I84" i="4"/>
  <c r="I72" i="4"/>
  <c r="I60" i="4"/>
  <c r="I36" i="4"/>
  <c r="I327" i="4"/>
  <c r="I306" i="4"/>
  <c r="I271" i="4"/>
  <c r="I259" i="4"/>
  <c r="I248" i="4"/>
  <c r="I235" i="4"/>
  <c r="I224" i="4"/>
  <c r="I212" i="4"/>
  <c r="I200" i="4"/>
  <c r="I189" i="4"/>
  <c r="I176" i="4"/>
  <c r="I165" i="4"/>
  <c r="I153" i="4"/>
  <c r="I141" i="4"/>
  <c r="I130" i="4"/>
  <c r="I117" i="4"/>
  <c r="I106" i="4"/>
  <c r="I94" i="4"/>
  <c r="I82" i="4"/>
  <c r="I71" i="4"/>
  <c r="I58" i="4"/>
  <c r="I47" i="4"/>
  <c r="I35" i="4"/>
  <c r="I305" i="4"/>
  <c r="I285" i="4"/>
  <c r="I270" i="4"/>
  <c r="I257" i="4"/>
  <c r="I246" i="4"/>
  <c r="I234" i="4"/>
  <c r="I222" i="4"/>
  <c r="I211" i="4"/>
  <c r="I198" i="4"/>
  <c r="I187" i="4"/>
  <c r="I175" i="4"/>
  <c r="I163" i="4"/>
  <c r="I152" i="4"/>
  <c r="I139" i="4"/>
  <c r="I128" i="4"/>
  <c r="I116" i="4"/>
  <c r="I104" i="4"/>
  <c r="I93" i="4"/>
  <c r="I80" i="4"/>
  <c r="I69" i="4"/>
  <c r="I57" i="4"/>
  <c r="I45" i="4"/>
  <c r="I34" i="4"/>
  <c r="I268" i="4"/>
  <c r="I174" i="4"/>
  <c r="I79" i="4"/>
  <c r="I256" i="4"/>
  <c r="I161" i="4"/>
  <c r="I67" i="4"/>
  <c r="I244" i="4"/>
  <c r="I150" i="4"/>
  <c r="I56" i="4"/>
  <c r="I138" i="4"/>
  <c r="I233" i="4"/>
  <c r="I43" i="4"/>
  <c r="I220" i="4"/>
  <c r="I126" i="4"/>
  <c r="I32" i="4"/>
  <c r="I321" i="4"/>
  <c r="I209" i="4"/>
  <c r="I115" i="4"/>
  <c r="I185" i="4"/>
  <c r="I303" i="4"/>
  <c r="I197" i="4"/>
  <c r="I102" i="4"/>
  <c r="I283" i="4"/>
  <c r="I91" i="4"/>
  <c r="N312" i="4"/>
  <c r="BL35" i="4" s="1"/>
  <c r="N60" i="4"/>
  <c r="BL14" i="4" s="1"/>
  <c r="T24" i="4"/>
  <c r="BO11" i="4" s="1"/>
  <c r="T192" i="4"/>
  <c r="BO25" i="4" s="1"/>
  <c r="N24" i="4"/>
  <c r="BL11" i="4" s="1"/>
  <c r="P324" i="4"/>
  <c r="BM36" i="4" s="1"/>
  <c r="P312" i="4"/>
  <c r="BM35" i="4" s="1"/>
  <c r="P300" i="4"/>
  <c r="BM34" i="4" s="1"/>
  <c r="P288" i="4"/>
  <c r="BM33" i="4" s="1"/>
  <c r="P276" i="4"/>
  <c r="BM32" i="4" s="1"/>
  <c r="P264" i="4"/>
  <c r="BM31" i="4" s="1"/>
  <c r="P252" i="4"/>
  <c r="BM30" i="4" s="1"/>
  <c r="P240" i="4"/>
  <c r="BM29" i="4" s="1"/>
  <c r="P228" i="4"/>
  <c r="BM28" i="4" s="1"/>
  <c r="P216" i="4"/>
  <c r="BM27" i="4" s="1"/>
  <c r="P204" i="4"/>
  <c r="BM26" i="4" s="1"/>
  <c r="P192" i="4"/>
  <c r="BM25" i="4" s="1"/>
  <c r="P180" i="4"/>
  <c r="BM24" i="4" s="1"/>
  <c r="P168" i="4"/>
  <c r="BM23" i="4" s="1"/>
  <c r="P156" i="4"/>
  <c r="BM22" i="4" s="1"/>
  <c r="P144" i="4"/>
  <c r="BM21" i="4" s="1"/>
  <c r="P132" i="4"/>
  <c r="BM20" i="4" s="1"/>
  <c r="P120" i="4"/>
  <c r="BM19" i="4" s="1"/>
  <c r="P108" i="4"/>
  <c r="BM18" i="4" s="1"/>
  <c r="P96" i="4"/>
  <c r="BM17" i="4" s="1"/>
  <c r="P84" i="4"/>
  <c r="BM16" i="4" s="1"/>
  <c r="P72" i="4"/>
  <c r="BM15" i="4" s="1"/>
  <c r="P60" i="4"/>
  <c r="BM14" i="4" s="1"/>
  <c r="P48" i="4"/>
  <c r="BM13" i="4" s="1"/>
  <c r="P36" i="4"/>
  <c r="BM12" i="4" s="1"/>
  <c r="V24" i="4"/>
  <c r="BP11" i="4" s="1"/>
  <c r="V96" i="4"/>
  <c r="BP17" i="4" s="1"/>
  <c r="V72" i="4"/>
  <c r="BP15" i="4" s="1"/>
  <c r="V48" i="4"/>
  <c r="BP13" i="4" s="1"/>
  <c r="R120" i="4"/>
  <c r="BN19" i="4" s="1"/>
  <c r="V216" i="4"/>
  <c r="BP27" i="4" s="1"/>
  <c r="V192" i="4"/>
  <c r="BP25" i="4" s="1"/>
  <c r="V168" i="4"/>
  <c r="BP23" i="4" s="1"/>
  <c r="V144" i="4"/>
  <c r="BP21" i="4" s="1"/>
  <c r="AE7" i="4"/>
  <c r="M8" i="4"/>
  <c r="W40" i="4"/>
  <c r="W44" i="4"/>
  <c r="W48" i="4"/>
  <c r="W52" i="4"/>
  <c r="W56" i="4"/>
  <c r="W60" i="4"/>
  <c r="W64" i="4"/>
  <c r="W68" i="4"/>
  <c r="W72" i="4"/>
  <c r="W76" i="4"/>
  <c r="W80" i="4"/>
  <c r="W84" i="4"/>
  <c r="W88" i="4"/>
  <c r="W92" i="4"/>
  <c r="W96" i="4"/>
  <c r="W100" i="4"/>
  <c r="W104" i="4"/>
  <c r="W108" i="4"/>
  <c r="W112" i="4"/>
  <c r="W116" i="4"/>
  <c r="W120" i="4"/>
  <c r="W124" i="4"/>
  <c r="W128" i="4"/>
  <c r="W132" i="4"/>
  <c r="W136" i="4"/>
  <c r="W140" i="4"/>
  <c r="W144" i="4"/>
  <c r="W148" i="4"/>
  <c r="W152" i="4"/>
  <c r="W156" i="4"/>
  <c r="W160" i="4"/>
  <c r="W164" i="4"/>
  <c r="W168" i="4"/>
  <c r="W172" i="4"/>
  <c r="W176" i="4"/>
  <c r="W180" i="4"/>
  <c r="W184" i="4"/>
  <c r="W188" i="4"/>
  <c r="W192" i="4"/>
  <c r="W196" i="4"/>
  <c r="W200" i="4"/>
  <c r="W204" i="4"/>
  <c r="W208" i="4"/>
  <c r="W212" i="4"/>
  <c r="W216" i="4"/>
  <c r="W220" i="4"/>
  <c r="W224" i="4"/>
  <c r="W228" i="4"/>
  <c r="W232" i="4"/>
  <c r="W236" i="4"/>
  <c r="W240" i="4"/>
  <c r="W244" i="4"/>
  <c r="W248" i="4"/>
  <c r="W252" i="4"/>
  <c r="W256" i="4"/>
  <c r="W260" i="4"/>
  <c r="W264" i="4"/>
  <c r="W268" i="4"/>
  <c r="W272" i="4"/>
  <c r="W276" i="4"/>
  <c r="W280" i="4"/>
  <c r="W284" i="4"/>
  <c r="W288" i="4"/>
  <c r="W292" i="4"/>
  <c r="W296" i="4"/>
  <c r="W300" i="4"/>
  <c r="W304" i="4"/>
  <c r="W308" i="4"/>
  <c r="W312" i="4"/>
  <c r="W316" i="4"/>
  <c r="W320" i="4"/>
  <c r="W324" i="4"/>
  <c r="W328" i="4"/>
  <c r="W332" i="4"/>
  <c r="W25" i="4"/>
  <c r="W29" i="4"/>
  <c r="W33" i="4"/>
  <c r="W45" i="4"/>
  <c r="W61" i="4"/>
  <c r="W73" i="4"/>
  <c r="W85" i="4"/>
  <c r="W97" i="4"/>
  <c r="W109" i="4"/>
  <c r="W121" i="4"/>
  <c r="W24" i="4"/>
  <c r="W41" i="4"/>
  <c r="W53" i="4"/>
  <c r="W69" i="4"/>
  <c r="W81" i="4"/>
  <c r="W93" i="4"/>
  <c r="W105" i="4"/>
  <c r="W117" i="4"/>
  <c r="W57" i="4"/>
  <c r="W37" i="4"/>
  <c r="W49" i="4"/>
  <c r="W65" i="4"/>
  <c r="W77" i="4"/>
  <c r="W89" i="4"/>
  <c r="W101" i="4"/>
  <c r="W113" i="4"/>
  <c r="W50" i="4"/>
  <c r="W66" i="4"/>
  <c r="W82" i="4"/>
  <c r="W98" i="4"/>
  <c r="W114" i="4"/>
  <c r="W127" i="4"/>
  <c r="W138" i="4"/>
  <c r="W149" i="4"/>
  <c r="W159" i="4"/>
  <c r="W170" i="4"/>
  <c r="W181" i="4"/>
  <c r="W191" i="4"/>
  <c r="W202" i="4"/>
  <c r="W213" i="4"/>
  <c r="W222" i="4"/>
  <c r="W230" i="4"/>
  <c r="W238" i="4"/>
  <c r="W246" i="4"/>
  <c r="W254" i="4"/>
  <c r="W262" i="4"/>
  <c r="W270" i="4"/>
  <c r="W278" i="4"/>
  <c r="W286" i="4"/>
  <c r="W294" i="4"/>
  <c r="W302" i="4"/>
  <c r="W310" i="4"/>
  <c r="W318" i="4"/>
  <c r="W326" i="4"/>
  <c r="W334" i="4"/>
  <c r="W31" i="4"/>
  <c r="W319" i="4"/>
  <c r="W39" i="4"/>
  <c r="W103" i="4"/>
  <c r="W163" i="4"/>
  <c r="W206" i="4"/>
  <c r="W241" i="4"/>
  <c r="W281" i="4"/>
  <c r="W329" i="4"/>
  <c r="W58" i="4"/>
  <c r="W122" i="4"/>
  <c r="W197" i="4"/>
  <c r="W250" i="4"/>
  <c r="W298" i="4"/>
  <c r="W27" i="4"/>
  <c r="W94" i="4"/>
  <c r="W178" i="4"/>
  <c r="W243" i="4"/>
  <c r="W283" i="4"/>
  <c r="W323" i="4"/>
  <c r="W51" i="4"/>
  <c r="W67" i="4"/>
  <c r="W83" i="4"/>
  <c r="W99" i="4"/>
  <c r="W115" i="4"/>
  <c r="W129" i="4"/>
  <c r="W139" i="4"/>
  <c r="W150" i="4"/>
  <c r="W161" i="4"/>
  <c r="W171" i="4"/>
  <c r="W182" i="4"/>
  <c r="W193" i="4"/>
  <c r="W203" i="4"/>
  <c r="W214" i="4"/>
  <c r="W303" i="4"/>
  <c r="W335" i="4"/>
  <c r="W87" i="4"/>
  <c r="W131" i="4"/>
  <c r="W174" i="4"/>
  <c r="W195" i="4"/>
  <c r="W225" i="4"/>
  <c r="W257" i="4"/>
  <c r="W273" i="4"/>
  <c r="W305" i="4"/>
  <c r="W321" i="4"/>
  <c r="W74" i="4"/>
  <c r="W133" i="4"/>
  <c r="W175" i="4"/>
  <c r="W207" i="4"/>
  <c r="W242" i="4"/>
  <c r="W274" i="4"/>
  <c r="W322" i="4"/>
  <c r="W62" i="4"/>
  <c r="W135" i="4"/>
  <c r="W189" i="4"/>
  <c r="W219" i="4"/>
  <c r="W251" i="4"/>
  <c r="W291" i="4"/>
  <c r="W331" i="4"/>
  <c r="W38" i="4"/>
  <c r="W54" i="4"/>
  <c r="W70" i="4"/>
  <c r="W86" i="4"/>
  <c r="W102" i="4"/>
  <c r="W118" i="4"/>
  <c r="W130" i="4"/>
  <c r="W141" i="4"/>
  <c r="W151" i="4"/>
  <c r="W162" i="4"/>
  <c r="W173" i="4"/>
  <c r="W183" i="4"/>
  <c r="W194" i="4"/>
  <c r="W205" i="4"/>
  <c r="W215" i="4"/>
  <c r="W223" i="4"/>
  <c r="W231" i="4"/>
  <c r="W239" i="4"/>
  <c r="W247" i="4"/>
  <c r="W255" i="4"/>
  <c r="W263" i="4"/>
  <c r="W271" i="4"/>
  <c r="W279" i="4"/>
  <c r="W287" i="4"/>
  <c r="W295" i="4"/>
  <c r="W311" i="4"/>
  <c r="W327" i="4"/>
  <c r="W32" i="4"/>
  <c r="W55" i="4"/>
  <c r="W153" i="4"/>
  <c r="W233" i="4"/>
  <c r="W289" i="4"/>
  <c r="W26" i="4"/>
  <c r="W90" i="4"/>
  <c r="W165" i="4"/>
  <c r="W226" i="4"/>
  <c r="W258" i="4"/>
  <c r="W290" i="4"/>
  <c r="W314" i="4"/>
  <c r="W330" i="4"/>
  <c r="W78" i="4"/>
  <c r="W167" i="4"/>
  <c r="W235" i="4"/>
  <c r="W275" i="4"/>
  <c r="W315" i="4"/>
  <c r="W143" i="4"/>
  <c r="W282" i="4"/>
  <c r="W46" i="4"/>
  <c r="W125" i="4"/>
  <c r="W210" i="4"/>
  <c r="W267" i="4"/>
  <c r="W307" i="4"/>
  <c r="W36" i="4"/>
  <c r="W43" i="4"/>
  <c r="W59" i="4"/>
  <c r="W75" i="4"/>
  <c r="W91" i="4"/>
  <c r="W107" i="4"/>
  <c r="W123" i="4"/>
  <c r="W134" i="4"/>
  <c r="W145" i="4"/>
  <c r="W155" i="4"/>
  <c r="W166" i="4"/>
  <c r="W177" i="4"/>
  <c r="W187" i="4"/>
  <c r="W198" i="4"/>
  <c r="W209" i="4"/>
  <c r="W146" i="4"/>
  <c r="W47" i="4"/>
  <c r="W63" i="4"/>
  <c r="W79" i="4"/>
  <c r="W95" i="4"/>
  <c r="W111" i="4"/>
  <c r="W126" i="4"/>
  <c r="W137" i="4"/>
  <c r="W147" i="4"/>
  <c r="W158" i="4"/>
  <c r="W169" i="4"/>
  <c r="W179" i="4"/>
  <c r="W190" i="4"/>
  <c r="W201" i="4"/>
  <c r="W211" i="4"/>
  <c r="W221" i="4"/>
  <c r="W229" i="4"/>
  <c r="W237" i="4"/>
  <c r="W245" i="4"/>
  <c r="W253" i="4"/>
  <c r="W261" i="4"/>
  <c r="W269" i="4"/>
  <c r="W277" i="4"/>
  <c r="W285" i="4"/>
  <c r="W293" i="4"/>
  <c r="W301" i="4"/>
  <c r="W309" i="4"/>
  <c r="W317" i="4"/>
  <c r="W325" i="4"/>
  <c r="W333" i="4"/>
  <c r="W30" i="4"/>
  <c r="W71" i="4"/>
  <c r="W119" i="4"/>
  <c r="W142" i="4"/>
  <c r="W185" i="4"/>
  <c r="W217" i="4"/>
  <c r="W249" i="4"/>
  <c r="W265" i="4"/>
  <c r="W297" i="4"/>
  <c r="W313" i="4"/>
  <c r="W34" i="4"/>
  <c r="W42" i="4"/>
  <c r="W106" i="4"/>
  <c r="W154" i="4"/>
  <c r="W186" i="4"/>
  <c r="W218" i="4"/>
  <c r="W234" i="4"/>
  <c r="W266" i="4"/>
  <c r="W306" i="4"/>
  <c r="W35" i="4"/>
  <c r="W110" i="4"/>
  <c r="W157" i="4"/>
  <c r="W199" i="4"/>
  <c r="W227" i="4"/>
  <c r="W259" i="4"/>
  <c r="W299" i="4"/>
  <c r="W28" i="4"/>
  <c r="Y24" i="4"/>
  <c r="Y40" i="4"/>
  <c r="Y44" i="4"/>
  <c r="Y48" i="4"/>
  <c r="Y52" i="4"/>
  <c r="Y56" i="4"/>
  <c r="Y60" i="4"/>
  <c r="Y64" i="4"/>
  <c r="Y68" i="4"/>
  <c r="Y72" i="4"/>
  <c r="Y76" i="4"/>
  <c r="Y80" i="4"/>
  <c r="Y84" i="4"/>
  <c r="Y88" i="4"/>
  <c r="Y92" i="4"/>
  <c r="Y96" i="4"/>
  <c r="Y100" i="4"/>
  <c r="Y104" i="4"/>
  <c r="Y108" i="4"/>
  <c r="Y112" i="4"/>
  <c r="Y116" i="4"/>
  <c r="Y120" i="4"/>
  <c r="Y124" i="4"/>
  <c r="Y128" i="4"/>
  <c r="Y132" i="4"/>
  <c r="Y136" i="4"/>
  <c r="Y140" i="4"/>
  <c r="Y144" i="4"/>
  <c r="Y148" i="4"/>
  <c r="Y152" i="4"/>
  <c r="Y156" i="4"/>
  <c r="Y160" i="4"/>
  <c r="Y164" i="4"/>
  <c r="Y168" i="4"/>
  <c r="Y172" i="4"/>
  <c r="Y176" i="4"/>
  <c r="Y180" i="4"/>
  <c r="Y184" i="4"/>
  <c r="Y188" i="4"/>
  <c r="Y192" i="4"/>
  <c r="Y196" i="4"/>
  <c r="Y200" i="4"/>
  <c r="Y204" i="4"/>
  <c r="Y208" i="4"/>
  <c r="Y212" i="4"/>
  <c r="Y216" i="4"/>
  <c r="Y220" i="4"/>
  <c r="Y224" i="4"/>
  <c r="Y228" i="4"/>
  <c r="Y232" i="4"/>
  <c r="Y236" i="4"/>
  <c r="Y240" i="4"/>
  <c r="Y244" i="4"/>
  <c r="Y248" i="4"/>
  <c r="Y252" i="4"/>
  <c r="Y256" i="4"/>
  <c r="Y260" i="4"/>
  <c r="Y264" i="4"/>
  <c r="Y268" i="4"/>
  <c r="Y272" i="4"/>
  <c r="Y276" i="4"/>
  <c r="Y280" i="4"/>
  <c r="Y284" i="4"/>
  <c r="Y288" i="4"/>
  <c r="Y292" i="4"/>
  <c r="Y296" i="4"/>
  <c r="Y300" i="4"/>
  <c r="Y304" i="4"/>
  <c r="Y308" i="4"/>
  <c r="Y312" i="4"/>
  <c r="Y316" i="4"/>
  <c r="Y320" i="4"/>
  <c r="Y324" i="4"/>
  <c r="Y328" i="4"/>
  <c r="Y332" i="4"/>
  <c r="Y25" i="4"/>
  <c r="Y29" i="4"/>
  <c r="Y33" i="4"/>
  <c r="Y37" i="4"/>
  <c r="Y41" i="4"/>
  <c r="Y45" i="4"/>
  <c r="Y49" i="4"/>
  <c r="Y53" i="4"/>
  <c r="Y57" i="4"/>
  <c r="Y61" i="4"/>
  <c r="Y65" i="4"/>
  <c r="Y69" i="4"/>
  <c r="Y73" i="4"/>
  <c r="Y77" i="4"/>
  <c r="Y81" i="4"/>
  <c r="Y85" i="4"/>
  <c r="Y89" i="4"/>
  <c r="Y93" i="4"/>
  <c r="Y97" i="4"/>
  <c r="Y101" i="4"/>
  <c r="Y105" i="4"/>
  <c r="Y109" i="4"/>
  <c r="Y113" i="4"/>
  <c r="Y117" i="4"/>
  <c r="Y121" i="4"/>
  <c r="Y125" i="4"/>
  <c r="Y129" i="4"/>
  <c r="Y133" i="4"/>
  <c r="Y137" i="4"/>
  <c r="Y141" i="4"/>
  <c r="Y145" i="4"/>
  <c r="Y149" i="4"/>
  <c r="Y153" i="4"/>
  <c r="Y157" i="4"/>
  <c r="Y161" i="4"/>
  <c r="Y165" i="4"/>
  <c r="Y169" i="4"/>
  <c r="Y173" i="4"/>
  <c r="Y177" i="4"/>
  <c r="Y181" i="4"/>
  <c r="Y185" i="4"/>
  <c r="Y189" i="4"/>
  <c r="Y193" i="4"/>
  <c r="Y197" i="4"/>
  <c r="Y201" i="4"/>
  <c r="Y205" i="4"/>
  <c r="Y209" i="4"/>
  <c r="Y213" i="4"/>
  <c r="Y217" i="4"/>
  <c r="Y221" i="4"/>
  <c r="Y225" i="4"/>
  <c r="Y229" i="4"/>
  <c r="Y233" i="4"/>
  <c r="Y237" i="4"/>
  <c r="Y241" i="4"/>
  <c r="Y245" i="4"/>
  <c r="Y249" i="4"/>
  <c r="Y253" i="4"/>
  <c r="Y257" i="4"/>
  <c r="Y261" i="4"/>
  <c r="Y265" i="4"/>
  <c r="Y269" i="4"/>
  <c r="Y273" i="4"/>
  <c r="Y277" i="4"/>
  <c r="Y281" i="4"/>
  <c r="Y285" i="4"/>
  <c r="Y289" i="4"/>
  <c r="Y293" i="4"/>
  <c r="Y297" i="4"/>
  <c r="Y301" i="4"/>
  <c r="Y305" i="4"/>
  <c r="Y309" i="4"/>
  <c r="Y313" i="4"/>
  <c r="Y317" i="4"/>
  <c r="Y321" i="4"/>
  <c r="Y325" i="4"/>
  <c r="Y329" i="4"/>
  <c r="Y333" i="4"/>
  <c r="Y26" i="4"/>
  <c r="Y30" i="4"/>
  <c r="Y34" i="4"/>
  <c r="Y38" i="4"/>
  <c r="Y42" i="4"/>
  <c r="Y46" i="4"/>
  <c r="Y50" i="4"/>
  <c r="Y54" i="4"/>
  <c r="Y58" i="4"/>
  <c r="Y62" i="4"/>
  <c r="Y66" i="4"/>
  <c r="Y70" i="4"/>
  <c r="Y74" i="4"/>
  <c r="Y78" i="4"/>
  <c r="Y82" i="4"/>
  <c r="Y86" i="4"/>
  <c r="Y90" i="4"/>
  <c r="Y94" i="4"/>
  <c r="Y98" i="4"/>
  <c r="Y102" i="4"/>
  <c r="Y106" i="4"/>
  <c r="Y110" i="4"/>
  <c r="Y114" i="4"/>
  <c r="Y118" i="4"/>
  <c r="Y122" i="4"/>
  <c r="Y126" i="4"/>
  <c r="Y130" i="4"/>
  <c r="Y134" i="4"/>
  <c r="Y138" i="4"/>
  <c r="Y142" i="4"/>
  <c r="Y146" i="4"/>
  <c r="Y150" i="4"/>
  <c r="Y154" i="4"/>
  <c r="Y158" i="4"/>
  <c r="Y162" i="4"/>
  <c r="Y166" i="4"/>
  <c r="Y170" i="4"/>
  <c r="Y174" i="4"/>
  <c r="Y178" i="4"/>
  <c r="Y182" i="4"/>
  <c r="Y186" i="4"/>
  <c r="Y190" i="4"/>
  <c r="Y194" i="4"/>
  <c r="Y198" i="4"/>
  <c r="Y202" i="4"/>
  <c r="Y206" i="4"/>
  <c r="Y210" i="4"/>
  <c r="Y214" i="4"/>
  <c r="Y39" i="4"/>
  <c r="Y43" i="4"/>
  <c r="Y47" i="4"/>
  <c r="Y51" i="4"/>
  <c r="Y55" i="4"/>
  <c r="Y59" i="4"/>
  <c r="Y63" i="4"/>
  <c r="Y67" i="4"/>
  <c r="Y71" i="4"/>
  <c r="Y75" i="4"/>
  <c r="Y79" i="4"/>
  <c r="Y83" i="4"/>
  <c r="Y87" i="4"/>
  <c r="Y91" i="4"/>
  <c r="Y95" i="4"/>
  <c r="Y99" i="4"/>
  <c r="Y103" i="4"/>
  <c r="Y107" i="4"/>
  <c r="Y111" i="4"/>
  <c r="Y115" i="4"/>
  <c r="Y119" i="4"/>
  <c r="Y123" i="4"/>
  <c r="Y127" i="4"/>
  <c r="Y131" i="4"/>
  <c r="Y135" i="4"/>
  <c r="Y139" i="4"/>
  <c r="Y143" i="4"/>
  <c r="Y147" i="4"/>
  <c r="Y151" i="4"/>
  <c r="Y155" i="4"/>
  <c r="Y159" i="4"/>
  <c r="Y163" i="4"/>
  <c r="Y167" i="4"/>
  <c r="Y171" i="4"/>
  <c r="Y175" i="4"/>
  <c r="Y179" i="4"/>
  <c r="Y183" i="4"/>
  <c r="Y187" i="4"/>
  <c r="Y191" i="4"/>
  <c r="Y195" i="4"/>
  <c r="Y199" i="4"/>
  <c r="Y203" i="4"/>
  <c r="Y207" i="4"/>
  <c r="Y211" i="4"/>
  <c r="Y215" i="4"/>
  <c r="Y219" i="4"/>
  <c r="Y223" i="4"/>
  <c r="Y227" i="4"/>
  <c r="Y231" i="4"/>
  <c r="Y235" i="4"/>
  <c r="Y239" i="4"/>
  <c r="Y243" i="4"/>
  <c r="Y247" i="4"/>
  <c r="Y251" i="4"/>
  <c r="Y255" i="4"/>
  <c r="Y259" i="4"/>
  <c r="Y263" i="4"/>
  <c r="Y267" i="4"/>
  <c r="Y271" i="4"/>
  <c r="Y275" i="4"/>
  <c r="Y279" i="4"/>
  <c r="Y283" i="4"/>
  <c r="Y287" i="4"/>
  <c r="Y291" i="4"/>
  <c r="Y295" i="4"/>
  <c r="Y299" i="4"/>
  <c r="Y303" i="4"/>
  <c r="Y307" i="4"/>
  <c r="Y311" i="4"/>
  <c r="Y315" i="4"/>
  <c r="Y319" i="4"/>
  <c r="Y323" i="4"/>
  <c r="Y327" i="4"/>
  <c r="Y331" i="4"/>
  <c r="Y335" i="4"/>
  <c r="Y28" i="4"/>
  <c r="Y32" i="4"/>
  <c r="Y36" i="4"/>
  <c r="Y222" i="4"/>
  <c r="Y230" i="4"/>
  <c r="Y238" i="4"/>
  <c r="Y246" i="4"/>
  <c r="Y254" i="4"/>
  <c r="Y262" i="4"/>
  <c r="Y270" i="4"/>
  <c r="Y278" i="4"/>
  <c r="Y286" i="4"/>
  <c r="Y294" i="4"/>
  <c r="Y302" i="4"/>
  <c r="Y310" i="4"/>
  <c r="Y318" i="4"/>
  <c r="Y326" i="4"/>
  <c r="Y334" i="4"/>
  <c r="Y31" i="4"/>
  <c r="Y218" i="4"/>
  <c r="Y226" i="4"/>
  <c r="Y234" i="4"/>
  <c r="Y242" i="4"/>
  <c r="Y250" i="4"/>
  <c r="Y258" i="4"/>
  <c r="Y266" i="4"/>
  <c r="Y274" i="4"/>
  <c r="Y282" i="4"/>
  <c r="Y290" i="4"/>
  <c r="Y298" i="4"/>
  <c r="Y306" i="4"/>
  <c r="Y314" i="4"/>
  <c r="Y322" i="4"/>
  <c r="Y330" i="4"/>
  <c r="Y27" i="4"/>
  <c r="Y35" i="4"/>
  <c r="G325" i="4"/>
  <c r="G306" i="4"/>
  <c r="G227" i="4"/>
  <c r="G278" i="4"/>
  <c r="G175" i="4"/>
  <c r="G124" i="4"/>
  <c r="G32" i="4"/>
  <c r="G73" i="4"/>
  <c r="G35" i="4"/>
  <c r="G330" i="4"/>
  <c r="G291" i="4"/>
  <c r="G239" i="4"/>
  <c r="G188" i="4"/>
  <c r="G86" i="4"/>
  <c r="G33" i="4"/>
  <c r="G329" i="4"/>
  <c r="G310" i="4"/>
  <c r="G284" i="4"/>
  <c r="G233" i="4"/>
  <c r="G182" i="4"/>
  <c r="G131" i="4"/>
  <c r="G79" i="4"/>
  <c r="G67" i="4"/>
  <c r="G27" i="4"/>
  <c r="G323" i="4"/>
  <c r="G304" i="4"/>
  <c r="G271" i="4"/>
  <c r="G220" i="4"/>
  <c r="G169" i="4"/>
  <c r="G118" i="4"/>
  <c r="G25" i="4"/>
  <c r="G303" i="4"/>
  <c r="G265" i="4"/>
  <c r="G214" i="4"/>
  <c r="G163" i="4"/>
  <c r="G111" i="4"/>
  <c r="G60" i="4"/>
  <c r="G105" i="4"/>
  <c r="G317" i="4"/>
  <c r="G298" i="4"/>
  <c r="G259" i="4"/>
  <c r="G207" i="4"/>
  <c r="G156" i="4"/>
  <c r="G54" i="4"/>
  <c r="G335" i="4"/>
  <c r="G316" i="4"/>
  <c r="G297" i="4"/>
  <c r="G252" i="4"/>
  <c r="G201" i="4"/>
  <c r="G150" i="4"/>
  <c r="G99" i="4"/>
  <c r="G47" i="4"/>
  <c r="G312" i="4"/>
  <c r="G293" i="4"/>
  <c r="G246" i="4"/>
  <c r="G195" i="4"/>
  <c r="G143" i="4"/>
  <c r="G92" i="4"/>
  <c r="G41" i="4"/>
  <c r="G137" i="4"/>
  <c r="G31" i="4"/>
  <c r="G334" i="4"/>
  <c r="G328" i="4"/>
  <c r="G322" i="4"/>
  <c r="G309" i="4"/>
  <c r="G296" i="4"/>
  <c r="G290" i="4"/>
  <c r="G277" i="4"/>
  <c r="G264" i="4"/>
  <c r="G258" i="4"/>
  <c r="G245" i="4"/>
  <c r="G232" i="4"/>
  <c r="G226" i="4"/>
  <c r="G213" i="4"/>
  <c r="G200" i="4"/>
  <c r="G194" i="4"/>
  <c r="G181" i="4"/>
  <c r="G168" i="4"/>
  <c r="G162" i="4"/>
  <c r="G149" i="4"/>
  <c r="G136" i="4"/>
  <c r="G130" i="4"/>
  <c r="G117" i="4"/>
  <c r="G104" i="4"/>
  <c r="G98" i="4"/>
  <c r="G85" i="4"/>
  <c r="G72" i="4"/>
  <c r="G66" i="4"/>
  <c r="G53" i="4"/>
  <c r="G40" i="4"/>
  <c r="G30" i="4"/>
  <c r="G333" i="4"/>
  <c r="G327" i="4"/>
  <c r="G321" i="4"/>
  <c r="G315" i="4"/>
  <c r="G308" i="4"/>
  <c r="G302" i="4"/>
  <c r="G295" i="4"/>
  <c r="G289" i="4"/>
  <c r="G283" i="4"/>
  <c r="G276" i="4"/>
  <c r="G270" i="4"/>
  <c r="G263" i="4"/>
  <c r="G257" i="4"/>
  <c r="G251" i="4"/>
  <c r="G244" i="4"/>
  <c r="G238" i="4"/>
  <c r="G231" i="4"/>
  <c r="G225" i="4"/>
  <c r="G219" i="4"/>
  <c r="G212" i="4"/>
  <c r="G206" i="4"/>
  <c r="G199" i="4"/>
  <c r="G193" i="4"/>
  <c r="G187" i="4"/>
  <c r="G180" i="4"/>
  <c r="G174" i="4"/>
  <c r="G167" i="4"/>
  <c r="G161" i="4"/>
  <c r="G155" i="4"/>
  <c r="G148" i="4"/>
  <c r="G142" i="4"/>
  <c r="G135" i="4"/>
  <c r="G129" i="4"/>
  <c r="G123" i="4"/>
  <c r="G116" i="4"/>
  <c r="G110" i="4"/>
  <c r="G103" i="4"/>
  <c r="G97" i="4"/>
  <c r="G91" i="4"/>
  <c r="G84" i="4"/>
  <c r="G78" i="4"/>
  <c r="G71" i="4"/>
  <c r="G65" i="4"/>
  <c r="G59" i="4"/>
  <c r="G52" i="4"/>
  <c r="G46" i="4"/>
  <c r="G39" i="4"/>
  <c r="L10" i="4"/>
  <c r="K33" i="4" s="1"/>
  <c r="G29" i="4"/>
  <c r="G320" i="4"/>
  <c r="G314" i="4"/>
  <c r="G301" i="4"/>
  <c r="G288" i="4"/>
  <c r="G282" i="4"/>
  <c r="G269" i="4"/>
  <c r="G256" i="4"/>
  <c r="G250" i="4"/>
  <c r="G237" i="4"/>
  <c r="G224" i="4"/>
  <c r="G218" i="4"/>
  <c r="G205" i="4"/>
  <c r="G192" i="4"/>
  <c r="G186" i="4"/>
  <c r="G173" i="4"/>
  <c r="G160" i="4"/>
  <c r="G154" i="4"/>
  <c r="G141" i="4"/>
  <c r="G128" i="4"/>
  <c r="G122" i="4"/>
  <c r="G109" i="4"/>
  <c r="G96" i="4"/>
  <c r="G90" i="4"/>
  <c r="G77" i="4"/>
  <c r="G64" i="4"/>
  <c r="G58" i="4"/>
  <c r="G45" i="4"/>
  <c r="G24" i="4"/>
  <c r="G28" i="4"/>
  <c r="G332" i="4"/>
  <c r="G326" i="4"/>
  <c r="G319" i="4"/>
  <c r="G313" i="4"/>
  <c r="G307" i="4"/>
  <c r="G300" i="4"/>
  <c r="G294" i="4"/>
  <c r="G287" i="4"/>
  <c r="G281" i="4"/>
  <c r="G275" i="4"/>
  <c r="G268" i="4"/>
  <c r="G262" i="4"/>
  <c r="G255" i="4"/>
  <c r="G249" i="4"/>
  <c r="G243" i="4"/>
  <c r="G236" i="4"/>
  <c r="G230" i="4"/>
  <c r="G223" i="4"/>
  <c r="G217" i="4"/>
  <c r="G211" i="4"/>
  <c r="G204" i="4"/>
  <c r="G198" i="4"/>
  <c r="G191" i="4"/>
  <c r="G185" i="4"/>
  <c r="G179" i="4"/>
  <c r="G172" i="4"/>
  <c r="G166" i="4"/>
  <c r="G159" i="4"/>
  <c r="G153" i="4"/>
  <c r="G147" i="4"/>
  <c r="G140" i="4"/>
  <c r="G134" i="4"/>
  <c r="G127" i="4"/>
  <c r="G121" i="4"/>
  <c r="G115" i="4"/>
  <c r="G108" i="4"/>
  <c r="G102" i="4"/>
  <c r="G95" i="4"/>
  <c r="G89" i="4"/>
  <c r="G83" i="4"/>
  <c r="G76" i="4"/>
  <c r="G70" i="4"/>
  <c r="G63" i="4"/>
  <c r="G57" i="4"/>
  <c r="G51" i="4"/>
  <c r="G44" i="4"/>
  <c r="G38" i="4"/>
  <c r="G280" i="4"/>
  <c r="G274" i="4"/>
  <c r="G261" i="4"/>
  <c r="G248" i="4"/>
  <c r="G242" i="4"/>
  <c r="G229" i="4"/>
  <c r="G216" i="4"/>
  <c r="G210" i="4"/>
  <c r="G197" i="4"/>
  <c r="G184" i="4"/>
  <c r="G178" i="4"/>
  <c r="G165" i="4"/>
  <c r="G152" i="4"/>
  <c r="G146" i="4"/>
  <c r="G133" i="4"/>
  <c r="G120" i="4"/>
  <c r="G114" i="4"/>
  <c r="G101" i="4"/>
  <c r="G88" i="4"/>
  <c r="G82" i="4"/>
  <c r="G69" i="4"/>
  <c r="G56" i="4"/>
  <c r="G50" i="4"/>
  <c r="G37" i="4"/>
  <c r="G34" i="4"/>
  <c r="G26" i="4"/>
  <c r="G331" i="4"/>
  <c r="G324" i="4"/>
  <c r="G318" i="4"/>
  <c r="G311" i="4"/>
  <c r="G305" i="4"/>
  <c r="G299" i="4"/>
  <c r="G292" i="4"/>
  <c r="G286" i="4"/>
  <c r="G279" i="4"/>
  <c r="G273" i="4"/>
  <c r="G267" i="4"/>
  <c r="G260" i="4"/>
  <c r="G254" i="4"/>
  <c r="G247" i="4"/>
  <c r="G241" i="4"/>
  <c r="G235" i="4"/>
  <c r="G228" i="4"/>
  <c r="G222" i="4"/>
  <c r="G215" i="4"/>
  <c r="G209" i="4"/>
  <c r="G203" i="4"/>
  <c r="G196" i="4"/>
  <c r="G190" i="4"/>
  <c r="G183" i="4"/>
  <c r="G177" i="4"/>
  <c r="G171" i="4"/>
  <c r="G164" i="4"/>
  <c r="G158" i="4"/>
  <c r="G151" i="4"/>
  <c r="G145" i="4"/>
  <c r="G139" i="4"/>
  <c r="G132" i="4"/>
  <c r="G126" i="4"/>
  <c r="G119" i="4"/>
  <c r="G113" i="4"/>
  <c r="G107" i="4"/>
  <c r="G100" i="4"/>
  <c r="G94" i="4"/>
  <c r="G87" i="4"/>
  <c r="G81" i="4"/>
  <c r="G75" i="4"/>
  <c r="G68" i="4"/>
  <c r="G62" i="4"/>
  <c r="G55" i="4"/>
  <c r="G49" i="4"/>
  <c r="G43" i="4"/>
  <c r="G36" i="4"/>
  <c r="G285" i="4"/>
  <c r="G272" i="4"/>
  <c r="G266" i="4"/>
  <c r="G253" i="4"/>
  <c r="G240" i="4"/>
  <c r="G234" i="4"/>
  <c r="G221" i="4"/>
  <c r="G208" i="4"/>
  <c r="G202" i="4"/>
  <c r="G189" i="4"/>
  <c r="G176" i="4"/>
  <c r="G170" i="4"/>
  <c r="G157" i="4"/>
  <c r="G144" i="4"/>
  <c r="G138" i="4"/>
  <c r="G125" i="4"/>
  <c r="G112" i="4"/>
  <c r="G106" i="4"/>
  <c r="G93" i="4"/>
  <c r="G80" i="4"/>
  <c r="G74" i="4"/>
  <c r="G61" i="4"/>
  <c r="G48" i="4"/>
  <c r="G42" i="4"/>
  <c r="J18" i="22"/>
  <c r="H240" i="4" l="1"/>
  <c r="BI29" i="4" s="1"/>
  <c r="H276" i="4"/>
  <c r="BI32" i="4" s="1"/>
  <c r="J252" i="4"/>
  <c r="BJ30" i="4" s="1"/>
  <c r="J216" i="4"/>
  <c r="BJ27" i="4" s="1"/>
  <c r="J48" i="4"/>
  <c r="BJ13" i="4" s="1"/>
  <c r="J240" i="4"/>
  <c r="BJ29" i="4" s="1"/>
  <c r="K175" i="4"/>
  <c r="X24" i="4"/>
  <c r="BQ11" i="4" s="1"/>
  <c r="X216" i="4"/>
  <c r="BQ27" i="4" s="1"/>
  <c r="V288" i="4"/>
  <c r="BP33" i="4" s="1"/>
  <c r="J288" i="4"/>
  <c r="BJ33" i="4" s="1"/>
  <c r="J324" i="4"/>
  <c r="BJ36" i="4" s="1"/>
  <c r="H324" i="4"/>
  <c r="BI36" i="4" s="1"/>
  <c r="H180" i="4"/>
  <c r="BI24" i="4" s="1"/>
  <c r="Z240" i="4"/>
  <c r="BR29" i="4" s="1"/>
  <c r="Z144" i="4"/>
  <c r="BR21" i="4" s="1"/>
  <c r="Z48" i="4"/>
  <c r="BR13" i="4" s="1"/>
  <c r="X276" i="4"/>
  <c r="BQ32" i="4" s="1"/>
  <c r="X180" i="4"/>
  <c r="BQ24" i="4" s="1"/>
  <c r="X84" i="4"/>
  <c r="BQ16" i="4" s="1"/>
  <c r="V312" i="4"/>
  <c r="BP35" i="4" s="1"/>
  <c r="R324" i="4"/>
  <c r="BN36" i="4" s="1"/>
  <c r="J60" i="4"/>
  <c r="BJ14" i="4" s="1"/>
  <c r="J204" i="4"/>
  <c r="BJ26" i="4" s="1"/>
  <c r="J264" i="4"/>
  <c r="BJ31" i="4" s="1"/>
  <c r="H264" i="4"/>
  <c r="BI31" i="4" s="1"/>
  <c r="Z84" i="4"/>
  <c r="BR16" i="4" s="1"/>
  <c r="Z300" i="4"/>
  <c r="BR34" i="4" s="1"/>
  <c r="Z204" i="4"/>
  <c r="BR26" i="4" s="1"/>
  <c r="Z108" i="4"/>
  <c r="BR18" i="4" s="1"/>
  <c r="X240" i="4"/>
  <c r="BQ29" i="4" s="1"/>
  <c r="X144" i="4"/>
  <c r="BQ21" i="4" s="1"/>
  <c r="X48" i="4"/>
  <c r="BQ13" i="4" s="1"/>
  <c r="T264" i="4"/>
  <c r="BO31" i="4" s="1"/>
  <c r="R240" i="4"/>
  <c r="BN29" i="4" s="1"/>
  <c r="V252" i="4"/>
  <c r="BP30" i="4" s="1"/>
  <c r="J72" i="4"/>
  <c r="BJ15" i="4" s="1"/>
  <c r="J300" i="4"/>
  <c r="BJ34" i="4" s="1"/>
  <c r="H108" i="4"/>
  <c r="BI18" i="4" s="1"/>
  <c r="Z180" i="4"/>
  <c r="BR24" i="4" s="1"/>
  <c r="H84" i="4"/>
  <c r="BI16" i="4" s="1"/>
  <c r="K328" i="4"/>
  <c r="H132" i="4"/>
  <c r="BI20" i="4" s="1"/>
  <c r="H96" i="4"/>
  <c r="BI17" i="4" s="1"/>
  <c r="Z264" i="4"/>
  <c r="BR31" i="4" s="1"/>
  <c r="Z168" i="4"/>
  <c r="BR23" i="4" s="1"/>
  <c r="Z72" i="4"/>
  <c r="BR15" i="4" s="1"/>
  <c r="X300" i="4"/>
  <c r="BQ34" i="4" s="1"/>
  <c r="X204" i="4"/>
  <c r="BQ26" i="4" s="1"/>
  <c r="X108" i="4"/>
  <c r="BQ18" i="4" s="1"/>
  <c r="T288" i="4"/>
  <c r="BO33" i="4" s="1"/>
  <c r="V276" i="4"/>
  <c r="BP32" i="4" s="1"/>
  <c r="R264" i="4"/>
  <c r="BN31" i="4" s="1"/>
  <c r="J84" i="4"/>
  <c r="BJ16" i="4" s="1"/>
  <c r="H192" i="4"/>
  <c r="BI25" i="4" s="1"/>
  <c r="Z324" i="4"/>
  <c r="BR36" i="4" s="1"/>
  <c r="Z228" i="4"/>
  <c r="BR28" i="4" s="1"/>
  <c r="Z132" i="4"/>
  <c r="BR20" i="4" s="1"/>
  <c r="Z24" i="4"/>
  <c r="BR11" i="4" s="1"/>
  <c r="X36" i="4"/>
  <c r="BQ12" i="4" s="1"/>
  <c r="X264" i="4"/>
  <c r="BQ31" i="4" s="1"/>
  <c r="X168" i="4"/>
  <c r="BQ23" i="4" s="1"/>
  <c r="X72" i="4"/>
  <c r="BQ15" i="4" s="1"/>
  <c r="T312" i="4"/>
  <c r="BO35" i="4" s="1"/>
  <c r="T252" i="4"/>
  <c r="BO30" i="4" s="1"/>
  <c r="V300" i="4"/>
  <c r="BP34" i="4" s="1"/>
  <c r="R288" i="4"/>
  <c r="BN33" i="4" s="1"/>
  <c r="J132" i="4"/>
  <c r="BJ20" i="4" s="1"/>
  <c r="J96" i="4"/>
  <c r="BJ17" i="4" s="1"/>
  <c r="J120" i="4"/>
  <c r="BJ19" i="4" s="1"/>
  <c r="J144" i="4"/>
  <c r="BJ21" i="4" s="1"/>
  <c r="H312" i="4"/>
  <c r="BI35" i="4" s="1"/>
  <c r="Z276" i="4"/>
  <c r="BR32" i="4" s="1"/>
  <c r="X312" i="4"/>
  <c r="BQ35" i="4" s="1"/>
  <c r="R300" i="4"/>
  <c r="BN34" i="4" s="1"/>
  <c r="J192" i="4"/>
  <c r="BJ25" i="4" s="1"/>
  <c r="H228" i="4"/>
  <c r="BI28" i="4" s="1"/>
  <c r="H36" i="4"/>
  <c r="BI12" i="4" s="1"/>
  <c r="H48" i="4"/>
  <c r="BI13" i="4" s="1"/>
  <c r="H120" i="4"/>
  <c r="BI19" i="4" s="1"/>
  <c r="H24" i="4"/>
  <c r="BI11" i="4" s="1"/>
  <c r="H288" i="4"/>
  <c r="BI33" i="4" s="1"/>
  <c r="H252" i="4"/>
  <c r="BI30" i="4" s="1"/>
  <c r="Z288" i="4"/>
  <c r="BR33" i="4" s="1"/>
  <c r="Z192" i="4"/>
  <c r="BR25" i="4" s="1"/>
  <c r="Z96" i="4"/>
  <c r="BR17" i="4" s="1"/>
  <c r="X324" i="4"/>
  <c r="BQ36" i="4" s="1"/>
  <c r="X228" i="4"/>
  <c r="BQ28" i="4" s="1"/>
  <c r="X132" i="4"/>
  <c r="BQ20" i="4" s="1"/>
  <c r="V240" i="4"/>
  <c r="BP29" i="4" s="1"/>
  <c r="T276" i="4"/>
  <c r="BO32" i="4" s="1"/>
  <c r="V324" i="4"/>
  <c r="BP36" i="4" s="1"/>
  <c r="R312" i="4"/>
  <c r="BN35" i="4" s="1"/>
  <c r="J108" i="4"/>
  <c r="BJ18" i="4" s="1"/>
  <c r="J156" i="4"/>
  <c r="BJ22" i="4" s="1"/>
  <c r="J36" i="4"/>
  <c r="BJ12" i="4" s="1"/>
  <c r="J24" i="4"/>
  <c r="BJ11" i="4" s="1"/>
  <c r="H60" i="4"/>
  <c r="BI14" i="4" s="1"/>
  <c r="X120" i="4"/>
  <c r="BQ19" i="4" s="1"/>
  <c r="H156" i="4"/>
  <c r="BI22" i="4" s="1"/>
  <c r="H144" i="4"/>
  <c r="BI21" i="4" s="1"/>
  <c r="H216" i="4"/>
  <c r="BI27" i="4" s="1"/>
  <c r="H300" i="4"/>
  <c r="BI34" i="4" s="1"/>
  <c r="H72" i="4"/>
  <c r="BI15" i="4" s="1"/>
  <c r="Z36" i="4"/>
  <c r="BR12" i="4" s="1"/>
  <c r="Z252" i="4"/>
  <c r="BR30" i="4" s="1"/>
  <c r="Z156" i="4"/>
  <c r="BR22" i="4" s="1"/>
  <c r="Z60" i="4"/>
  <c r="BR14" i="4" s="1"/>
  <c r="X288" i="4"/>
  <c r="BQ33" i="4" s="1"/>
  <c r="X192" i="4"/>
  <c r="BQ25" i="4" s="1"/>
  <c r="X96" i="4"/>
  <c r="BQ17" i="4" s="1"/>
  <c r="R252" i="4"/>
  <c r="BN30" i="4" s="1"/>
  <c r="T300" i="4"/>
  <c r="BO34" i="4" s="1"/>
  <c r="T240" i="4"/>
  <c r="BO29" i="4" s="1"/>
  <c r="J168" i="4"/>
  <c r="BJ23" i="4" s="1"/>
  <c r="J312" i="4"/>
  <c r="BJ35" i="4" s="1"/>
  <c r="H204" i="4"/>
  <c r="BI26" i="4" s="1"/>
  <c r="H168" i="4"/>
  <c r="BI23" i="4" s="1"/>
  <c r="Z312" i="4"/>
  <c r="BR35" i="4" s="1"/>
  <c r="Z216" i="4"/>
  <c r="BR27" i="4" s="1"/>
  <c r="Z120" i="4"/>
  <c r="BR19" i="4" s="1"/>
  <c r="X252" i="4"/>
  <c r="BQ30" i="4" s="1"/>
  <c r="X156" i="4"/>
  <c r="BQ22" i="4" s="1"/>
  <c r="X60" i="4"/>
  <c r="BQ14" i="4" s="1"/>
  <c r="V264" i="4"/>
  <c r="BP31" i="4" s="1"/>
  <c r="R276" i="4"/>
  <c r="BN32" i="4" s="1"/>
  <c r="T324" i="4"/>
  <c r="BO36" i="4" s="1"/>
  <c r="J180" i="4"/>
  <c r="BJ24" i="4" s="1"/>
  <c r="J228" i="4"/>
  <c r="BJ28" i="4" s="1"/>
  <c r="J276" i="4"/>
  <c r="BJ32" i="4" s="1"/>
  <c r="Q8" i="4"/>
  <c r="W8" i="4"/>
  <c r="K110" i="4"/>
  <c r="K239" i="4"/>
  <c r="K174" i="4"/>
  <c r="K60" i="4"/>
  <c r="K124" i="4"/>
  <c r="K316" i="4"/>
  <c r="K90" i="4"/>
  <c r="K61" i="4"/>
  <c r="K282" i="4"/>
  <c r="K125" i="4"/>
  <c r="K72" i="4"/>
  <c r="K317" i="4"/>
  <c r="K136" i="4"/>
  <c r="K270" i="4"/>
  <c r="K220" i="4"/>
  <c r="K79" i="4"/>
  <c r="K335" i="4"/>
  <c r="K186" i="4"/>
  <c r="K221" i="4"/>
  <c r="K232" i="4"/>
  <c r="K78" i="4"/>
  <c r="K334" i="4"/>
  <c r="K284" i="4"/>
  <c r="K143" i="4"/>
  <c r="K250" i="4"/>
  <c r="K285" i="4"/>
  <c r="K40" i="4"/>
  <c r="K296" i="4"/>
  <c r="K238" i="4"/>
  <c r="K35" i="4"/>
  <c r="K188" i="4"/>
  <c r="K47" i="4"/>
  <c r="K303" i="4"/>
  <c r="K154" i="4"/>
  <c r="K189" i="4"/>
  <c r="K200" i="4"/>
  <c r="K142" i="4"/>
  <c r="K92" i="4"/>
  <c r="K207" i="4"/>
  <c r="K58" i="4"/>
  <c r="K314" i="4"/>
  <c r="K93" i="4"/>
  <c r="K104" i="4"/>
  <c r="K46" i="4"/>
  <c r="K302" i="4"/>
  <c r="K252" i="4"/>
  <c r="K111" i="4"/>
  <c r="K218" i="4"/>
  <c r="K253" i="4"/>
  <c r="K264" i="4"/>
  <c r="K206" i="4"/>
  <c r="K156" i="4"/>
  <c r="K271" i="4"/>
  <c r="K122" i="4"/>
  <c r="K157" i="4"/>
  <c r="K168" i="4"/>
  <c r="K57" i="4"/>
  <c r="K89" i="4"/>
  <c r="K121" i="4"/>
  <c r="K153" i="4"/>
  <c r="K185" i="4"/>
  <c r="K217" i="4"/>
  <c r="K249" i="4"/>
  <c r="K281" i="4"/>
  <c r="K313" i="4"/>
  <c r="K28" i="4"/>
  <c r="K54" i="4"/>
  <c r="K86" i="4"/>
  <c r="K118" i="4"/>
  <c r="K150" i="4"/>
  <c r="K182" i="4"/>
  <c r="K214" i="4"/>
  <c r="K246" i="4"/>
  <c r="K278" i="4"/>
  <c r="K310" i="4"/>
  <c r="K36" i="4"/>
  <c r="K68" i="4"/>
  <c r="K100" i="4"/>
  <c r="K132" i="4"/>
  <c r="K164" i="4"/>
  <c r="K196" i="4"/>
  <c r="K228" i="4"/>
  <c r="K260" i="4"/>
  <c r="K292" i="4"/>
  <c r="K324" i="4"/>
  <c r="K55" i="4"/>
  <c r="K87" i="4"/>
  <c r="K119" i="4"/>
  <c r="K151" i="4"/>
  <c r="K183" i="4"/>
  <c r="K215" i="4"/>
  <c r="K247" i="4"/>
  <c r="K279" i="4"/>
  <c r="K311" i="4"/>
  <c r="K32" i="4"/>
  <c r="K66" i="4"/>
  <c r="K98" i="4"/>
  <c r="K130" i="4"/>
  <c r="K162" i="4"/>
  <c r="K194" i="4"/>
  <c r="K226" i="4"/>
  <c r="K258" i="4"/>
  <c r="K290" i="4"/>
  <c r="K322" i="4"/>
  <c r="K37" i="4"/>
  <c r="K69" i="4"/>
  <c r="K101" i="4"/>
  <c r="K133" i="4"/>
  <c r="K165" i="4"/>
  <c r="K197" i="4"/>
  <c r="K229" i="4"/>
  <c r="K261" i="4"/>
  <c r="K293" i="4"/>
  <c r="K325" i="4"/>
  <c r="K48" i="4"/>
  <c r="K80" i="4"/>
  <c r="K112" i="4"/>
  <c r="K144" i="4"/>
  <c r="K176" i="4"/>
  <c r="K208" i="4"/>
  <c r="K240" i="4"/>
  <c r="K272" i="4"/>
  <c r="K304" i="4"/>
  <c r="K65" i="4"/>
  <c r="K97" i="4"/>
  <c r="K129" i="4"/>
  <c r="K161" i="4"/>
  <c r="K193" i="4"/>
  <c r="K225" i="4"/>
  <c r="K257" i="4"/>
  <c r="K289" i="4"/>
  <c r="K321" i="4"/>
  <c r="K62" i="4"/>
  <c r="K94" i="4"/>
  <c r="K126" i="4"/>
  <c r="K158" i="4"/>
  <c r="K190" i="4"/>
  <c r="K222" i="4"/>
  <c r="K254" i="4"/>
  <c r="K286" i="4"/>
  <c r="K318" i="4"/>
  <c r="K44" i="4"/>
  <c r="K76" i="4"/>
  <c r="K108" i="4"/>
  <c r="K140" i="4"/>
  <c r="K172" i="4"/>
  <c r="K204" i="4"/>
  <c r="K236" i="4"/>
  <c r="K268" i="4"/>
  <c r="K300" i="4"/>
  <c r="K332" i="4"/>
  <c r="K63" i="4"/>
  <c r="K95" i="4"/>
  <c r="K127" i="4"/>
  <c r="K159" i="4"/>
  <c r="K191" i="4"/>
  <c r="K223" i="4"/>
  <c r="K255" i="4"/>
  <c r="K287" i="4"/>
  <c r="K319" i="4"/>
  <c r="K42" i="4"/>
  <c r="K74" i="4"/>
  <c r="K106" i="4"/>
  <c r="K138" i="4"/>
  <c r="K170" i="4"/>
  <c r="K202" i="4"/>
  <c r="K234" i="4"/>
  <c r="K266" i="4"/>
  <c r="K298" i="4"/>
  <c r="K330" i="4"/>
  <c r="K45" i="4"/>
  <c r="K77" i="4"/>
  <c r="K109" i="4"/>
  <c r="K141" i="4"/>
  <c r="K173" i="4"/>
  <c r="K205" i="4"/>
  <c r="K237" i="4"/>
  <c r="K269" i="4"/>
  <c r="K301" i="4"/>
  <c r="K333" i="4"/>
  <c r="K56" i="4"/>
  <c r="K88" i="4"/>
  <c r="K120" i="4"/>
  <c r="K152" i="4"/>
  <c r="K184" i="4"/>
  <c r="K216" i="4"/>
  <c r="K248" i="4"/>
  <c r="K280" i="4"/>
  <c r="K312" i="4"/>
  <c r="K41" i="4"/>
  <c r="K73" i="4"/>
  <c r="K105" i="4"/>
  <c r="K137" i="4"/>
  <c r="K169" i="4"/>
  <c r="K201" i="4"/>
  <c r="K233" i="4"/>
  <c r="K265" i="4"/>
  <c r="K297" i="4"/>
  <c r="K329" i="4"/>
  <c r="K24" i="4"/>
  <c r="K25" i="4"/>
  <c r="K70" i="4"/>
  <c r="K102" i="4"/>
  <c r="K134" i="4"/>
  <c r="K166" i="4"/>
  <c r="K198" i="4"/>
  <c r="K230" i="4"/>
  <c r="K262" i="4"/>
  <c r="K294" i="4"/>
  <c r="K326" i="4"/>
  <c r="K27" i="4"/>
  <c r="K52" i="4"/>
  <c r="K84" i="4"/>
  <c r="K116" i="4"/>
  <c r="K148" i="4"/>
  <c r="K180" i="4"/>
  <c r="K212" i="4"/>
  <c r="K244" i="4"/>
  <c r="K276" i="4"/>
  <c r="K308" i="4"/>
  <c r="K39" i="4"/>
  <c r="K71" i="4"/>
  <c r="K103" i="4"/>
  <c r="K135" i="4"/>
  <c r="K167" i="4"/>
  <c r="K199" i="4"/>
  <c r="K231" i="4"/>
  <c r="K263" i="4"/>
  <c r="K295" i="4"/>
  <c r="K327" i="4"/>
  <c r="K50" i="4"/>
  <c r="K82" i="4"/>
  <c r="K114" i="4"/>
  <c r="K146" i="4"/>
  <c r="K178" i="4"/>
  <c r="K210" i="4"/>
  <c r="K242" i="4"/>
  <c r="K274" i="4"/>
  <c r="K306" i="4"/>
  <c r="K53" i="4"/>
  <c r="K85" i="4"/>
  <c r="K117" i="4"/>
  <c r="K149" i="4"/>
  <c r="K181" i="4"/>
  <c r="K213" i="4"/>
  <c r="K245" i="4"/>
  <c r="K277" i="4"/>
  <c r="K309" i="4"/>
  <c r="K29" i="4"/>
  <c r="K64" i="4"/>
  <c r="K96" i="4"/>
  <c r="K128" i="4"/>
  <c r="K160" i="4"/>
  <c r="K192" i="4"/>
  <c r="K224" i="4"/>
  <c r="K256" i="4"/>
  <c r="K288" i="4"/>
  <c r="K320" i="4"/>
  <c r="K49" i="4"/>
  <c r="K81" i="4"/>
  <c r="K113" i="4"/>
  <c r="K145" i="4"/>
  <c r="K177" i="4"/>
  <c r="K209" i="4"/>
  <c r="K241" i="4"/>
  <c r="K273" i="4"/>
  <c r="K305" i="4"/>
  <c r="K31" i="4"/>
  <c r="K38" i="4"/>
  <c r="K67" i="4"/>
  <c r="K99" i="4"/>
  <c r="K131" i="4"/>
  <c r="K163" i="4"/>
  <c r="K195" i="4"/>
  <c r="K227" i="4"/>
  <c r="K259" i="4"/>
  <c r="K291" i="4"/>
  <c r="K323" i="4"/>
  <c r="K43" i="4"/>
  <c r="K75" i="4"/>
  <c r="K107" i="4"/>
  <c r="K139" i="4"/>
  <c r="K171" i="4"/>
  <c r="K203" i="4"/>
  <c r="K235" i="4"/>
  <c r="K267" i="4"/>
  <c r="K299" i="4"/>
  <c r="K331" i="4"/>
  <c r="K26" i="4"/>
  <c r="K51" i="4"/>
  <c r="K83" i="4"/>
  <c r="K115" i="4"/>
  <c r="K147" i="4"/>
  <c r="K179" i="4"/>
  <c r="K211" i="4"/>
  <c r="K243" i="4"/>
  <c r="K275" i="4"/>
  <c r="K307" i="4"/>
  <c r="K30" i="4"/>
  <c r="K59" i="4"/>
  <c r="K91" i="4"/>
  <c r="K123" i="4"/>
  <c r="K155" i="4"/>
  <c r="K187" i="4"/>
  <c r="K219" i="4"/>
  <c r="K251" i="4"/>
  <c r="K283" i="4"/>
  <c r="K315" i="4"/>
  <c r="K34" i="4"/>
  <c r="G8" i="4" l="1"/>
  <c r="L132" i="4"/>
  <c r="BK20" i="4" s="1"/>
  <c r="L192" i="4"/>
  <c r="BK25" i="4" s="1"/>
  <c r="L300" i="4"/>
  <c r="BK34" i="4" s="1"/>
  <c r="L144" i="4"/>
  <c r="BK21" i="4" s="1"/>
  <c r="L252" i="4"/>
  <c r="BK30" i="4" s="1"/>
  <c r="L84" i="4"/>
  <c r="BK16" i="4" s="1"/>
  <c r="L312" i="4"/>
  <c r="BK35" i="4" s="1"/>
  <c r="L324" i="4"/>
  <c r="BK36" i="4" s="1"/>
  <c r="L120" i="4"/>
  <c r="BK19" i="4" s="1"/>
  <c r="L36" i="4"/>
  <c r="BK12" i="4" s="1"/>
  <c r="L156" i="4"/>
  <c r="BK22" i="4" s="1"/>
  <c r="L60" i="4"/>
  <c r="BK14" i="4" s="1"/>
  <c r="L96" i="4"/>
  <c r="BK17" i="4" s="1"/>
  <c r="L276" i="4"/>
  <c r="BK32" i="4" s="1"/>
  <c r="L204" i="4"/>
  <c r="BK26" i="4" s="1"/>
  <c r="L48" i="4"/>
  <c r="BK13" i="4" s="1"/>
  <c r="L72" i="4"/>
  <c r="BK15" i="4" s="1"/>
  <c r="L216" i="4"/>
  <c r="BK27" i="4" s="1"/>
  <c r="L228" i="4"/>
  <c r="BK28" i="4" s="1"/>
  <c r="L264" i="4"/>
  <c r="BK31" i="4" s="1"/>
  <c r="L288" i="4"/>
  <c r="BK33" i="4" s="1"/>
  <c r="L240" i="4"/>
  <c r="BK29" i="4" s="1"/>
  <c r="L180" i="4"/>
  <c r="BK24" i="4" s="1"/>
  <c r="L24" i="4"/>
  <c r="BK11" i="4" s="1"/>
  <c r="L108" i="4"/>
  <c r="BK18" i="4" s="1"/>
  <c r="L168" i="4"/>
  <c r="BK23" i="4" s="1"/>
  <c r="E10" i="5"/>
  <c r="D11" i="5"/>
  <c r="O52" i="40"/>
  <c r="C49" i="40"/>
  <c r="I47" i="40"/>
  <c r="D18" i="40"/>
  <c r="K11" i="40"/>
  <c r="C76" i="40"/>
  <c r="I51" i="40"/>
  <c r="E49" i="40"/>
  <c r="E54" i="40" s="1"/>
  <c r="E47" i="40"/>
  <c r="D47" i="40"/>
  <c r="D51" i="40" s="1"/>
  <c r="C47" i="40"/>
  <c r="E46" i="40"/>
  <c r="E51" i="40" s="1"/>
  <c r="D46" i="40"/>
  <c r="C46" i="40"/>
  <c r="C51" i="40" s="1"/>
  <c r="Q45" i="40"/>
  <c r="P45" i="40"/>
  <c r="O45" i="40"/>
  <c r="N45" i="40"/>
  <c r="M45" i="40"/>
  <c r="L45" i="40"/>
  <c r="K45" i="40"/>
  <c r="J45" i="40"/>
  <c r="I45" i="40"/>
  <c r="E44" i="40"/>
  <c r="D44" i="40"/>
  <c r="C44" i="40"/>
  <c r="E43" i="40"/>
  <c r="E50" i="40" s="1"/>
  <c r="D43" i="40"/>
  <c r="D50" i="40" s="1"/>
  <c r="C43" i="40"/>
  <c r="C50" i="40" s="1"/>
  <c r="E42" i="40"/>
  <c r="D42" i="40"/>
  <c r="C42" i="40"/>
  <c r="E41" i="40"/>
  <c r="D41" i="40"/>
  <c r="D49" i="40" s="1"/>
  <c r="C41" i="40"/>
  <c r="O40" i="40"/>
  <c r="L40" i="40"/>
  <c r="I40" i="40"/>
  <c r="J51" i="40" s="1"/>
  <c r="E26" i="40"/>
  <c r="D26" i="40"/>
  <c r="C26" i="40"/>
  <c r="F13" i="40"/>
  <c r="D13" i="40"/>
  <c r="K12" i="40"/>
  <c r="J12" i="40"/>
  <c r="I12" i="40"/>
  <c r="H12" i="40"/>
  <c r="G12" i="40"/>
  <c r="F12" i="40"/>
  <c r="E12" i="40"/>
  <c r="D12" i="40"/>
  <c r="C12" i="40"/>
  <c r="J11" i="40"/>
  <c r="I11" i="40"/>
  <c r="H11" i="40"/>
  <c r="G11" i="40"/>
  <c r="F11" i="40"/>
  <c r="E11" i="40"/>
  <c r="D11" i="40"/>
  <c r="C11" i="40"/>
  <c r="K7" i="40"/>
  <c r="K13" i="40" s="1"/>
  <c r="J7" i="40"/>
  <c r="J13" i="40" s="1"/>
  <c r="I7" i="40"/>
  <c r="I13" i="40" s="1"/>
  <c r="H7" i="40"/>
  <c r="H13" i="40" s="1"/>
  <c r="G7" i="40"/>
  <c r="G13" i="40" s="1"/>
  <c r="F7" i="40"/>
  <c r="E7" i="40"/>
  <c r="E13" i="40" s="1"/>
  <c r="D7" i="40"/>
  <c r="C7" i="40"/>
  <c r="C13" i="40" s="1"/>
  <c r="B4" i="22"/>
  <c r="G11" i="22"/>
  <c r="I11" i="22" s="1"/>
  <c r="M11" i="22" s="1"/>
  <c r="G12" i="22"/>
  <c r="I12" i="22" s="1"/>
  <c r="M12" i="22" s="1"/>
  <c r="I10" i="22"/>
  <c r="M10" i="22" s="1"/>
  <c r="F18" i="22"/>
  <c r="G18" i="22" s="1"/>
  <c r="H18" i="22" s="1"/>
  <c r="I18" i="22" s="1"/>
  <c r="AY334" i="4" l="1"/>
  <c r="AY326" i="4"/>
  <c r="AY319" i="4"/>
  <c r="AY304" i="4"/>
  <c r="AY297" i="4"/>
  <c r="AY289" i="4"/>
  <c r="AY282" i="4"/>
  <c r="AY275" i="4"/>
  <c r="AY267" i="4"/>
  <c r="AY260" i="4"/>
  <c r="AY252" i="4"/>
  <c r="AY245" i="4"/>
  <c r="AY238" i="4"/>
  <c r="AY230" i="4"/>
  <c r="AY223" i="4"/>
  <c r="AY208" i="4"/>
  <c r="AY201" i="4"/>
  <c r="AY193" i="4"/>
  <c r="AY186" i="4"/>
  <c r="AY179" i="4"/>
  <c r="AY171" i="4"/>
  <c r="AY164" i="4"/>
  <c r="AY156" i="4"/>
  <c r="AY149" i="4"/>
  <c r="AY142" i="4"/>
  <c r="AY134" i="4"/>
  <c r="AY127" i="4"/>
  <c r="AY112" i="4"/>
  <c r="AY105" i="4"/>
  <c r="AY97" i="4"/>
  <c r="AY90" i="4"/>
  <c r="AY83" i="4"/>
  <c r="AY75" i="4"/>
  <c r="AY68" i="4"/>
  <c r="AY60" i="4"/>
  <c r="AY53" i="4"/>
  <c r="AY46" i="4"/>
  <c r="AY38" i="4"/>
  <c r="AY31" i="4"/>
  <c r="AY333" i="4"/>
  <c r="AY325" i="4"/>
  <c r="AY318" i="4"/>
  <c r="AY311" i="4"/>
  <c r="AY303" i="4"/>
  <c r="AY296" i="4"/>
  <c r="AY288" i="4"/>
  <c r="AY281" i="4"/>
  <c r="AY274" i="4"/>
  <c r="AY266" i="4"/>
  <c r="AY259" i="4"/>
  <c r="AY244" i="4"/>
  <c r="AY237" i="4"/>
  <c r="AY229" i="4"/>
  <c r="AY222" i="4"/>
  <c r="AY215" i="4"/>
  <c r="AY207" i="4"/>
  <c r="AY200" i="4"/>
  <c r="AY192" i="4"/>
  <c r="AY185" i="4"/>
  <c r="AY178" i="4"/>
  <c r="AY170" i="4"/>
  <c r="AY163" i="4"/>
  <c r="AY148" i="4"/>
  <c r="AY141" i="4"/>
  <c r="AY133" i="4"/>
  <c r="AY126" i="4"/>
  <c r="AY119" i="4"/>
  <c r="AY111" i="4"/>
  <c r="AY104" i="4"/>
  <c r="AY96" i="4"/>
  <c r="AY89" i="4"/>
  <c r="AY82" i="4"/>
  <c r="AY74" i="4"/>
  <c r="AY67" i="4"/>
  <c r="AY52" i="4"/>
  <c r="AY45" i="4"/>
  <c r="AY37" i="4"/>
  <c r="AY30" i="4"/>
  <c r="AY332" i="4"/>
  <c r="AY324" i="4"/>
  <c r="AY317" i="4"/>
  <c r="AY310" i="4"/>
  <c r="AY302" i="4"/>
  <c r="AY295" i="4"/>
  <c r="AY280" i="4"/>
  <c r="AY273" i="4"/>
  <c r="AY265" i="4"/>
  <c r="AY258" i="4"/>
  <c r="AY251" i="4"/>
  <c r="AY243" i="4"/>
  <c r="AY236" i="4"/>
  <c r="AY228" i="4"/>
  <c r="AY221" i="4"/>
  <c r="AY214" i="4"/>
  <c r="AY206" i="4"/>
  <c r="AY199" i="4"/>
  <c r="AY184" i="4"/>
  <c r="AY177" i="4"/>
  <c r="AY169" i="4"/>
  <c r="AY162" i="4"/>
  <c r="AY155" i="4"/>
  <c r="AY147" i="4"/>
  <c r="AY140" i="4"/>
  <c r="AY132" i="4"/>
  <c r="AY125" i="4"/>
  <c r="AY118" i="4"/>
  <c r="AY110" i="4"/>
  <c r="AY103" i="4"/>
  <c r="AY88" i="4"/>
  <c r="AY81" i="4"/>
  <c r="AY73" i="4"/>
  <c r="AY66" i="4"/>
  <c r="AY59" i="4"/>
  <c r="AY51" i="4"/>
  <c r="AY44" i="4"/>
  <c r="AY36" i="4"/>
  <c r="AY29" i="4"/>
  <c r="AY331" i="4"/>
  <c r="AY316" i="4"/>
  <c r="AY309" i="4"/>
  <c r="AY301" i="4"/>
  <c r="AY294" i="4"/>
  <c r="AY287" i="4"/>
  <c r="AY279" i="4"/>
  <c r="AY272" i="4"/>
  <c r="AY264" i="4"/>
  <c r="AY257" i="4"/>
  <c r="AY250" i="4"/>
  <c r="AY242" i="4"/>
  <c r="AY235" i="4"/>
  <c r="AY220" i="4"/>
  <c r="AY213" i="4"/>
  <c r="AY205" i="4"/>
  <c r="AY198" i="4"/>
  <c r="AY191" i="4"/>
  <c r="AY183" i="4"/>
  <c r="AY176" i="4"/>
  <c r="AY168" i="4"/>
  <c r="AY161" i="4"/>
  <c r="AY154" i="4"/>
  <c r="AY146" i="4"/>
  <c r="AY139" i="4"/>
  <c r="AY124" i="4"/>
  <c r="AY117" i="4"/>
  <c r="AY109" i="4"/>
  <c r="AY102" i="4"/>
  <c r="AY95" i="4"/>
  <c r="AY87" i="4"/>
  <c r="AY80" i="4"/>
  <c r="AY72" i="4"/>
  <c r="AY65" i="4"/>
  <c r="AY58" i="4"/>
  <c r="AY50" i="4"/>
  <c r="AY43" i="4"/>
  <c r="AY28" i="4"/>
  <c r="C19" i="41"/>
  <c r="AY330" i="4"/>
  <c r="AY323" i="4"/>
  <c r="AY315" i="4"/>
  <c r="AY308" i="4"/>
  <c r="AY300" i="4"/>
  <c r="AY293" i="4"/>
  <c r="AY286" i="4"/>
  <c r="AY278" i="4"/>
  <c r="AY271" i="4"/>
  <c r="AY256" i="4"/>
  <c r="AY249" i="4"/>
  <c r="AY241" i="4"/>
  <c r="AY234" i="4"/>
  <c r="AY227" i="4"/>
  <c r="AY219" i="4"/>
  <c r="AY212" i="4"/>
  <c r="AY204" i="4"/>
  <c r="AY197" i="4"/>
  <c r="AY190" i="4"/>
  <c r="AY182" i="4"/>
  <c r="AY175" i="4"/>
  <c r="AY160" i="4"/>
  <c r="AY153" i="4"/>
  <c r="AY145" i="4"/>
  <c r="AY138" i="4"/>
  <c r="AY131" i="4"/>
  <c r="AY123" i="4"/>
  <c r="AY116" i="4"/>
  <c r="AY108" i="4"/>
  <c r="AY101" i="4"/>
  <c r="AY94" i="4"/>
  <c r="AY86" i="4"/>
  <c r="AY79" i="4"/>
  <c r="AY64" i="4"/>
  <c r="AY57" i="4"/>
  <c r="AY49" i="4"/>
  <c r="AY42" i="4"/>
  <c r="AY35" i="4"/>
  <c r="AY27" i="4"/>
  <c r="AY329" i="4"/>
  <c r="AY322" i="4"/>
  <c r="AY314" i="4"/>
  <c r="AY307" i="4"/>
  <c r="AY292" i="4"/>
  <c r="AY285" i="4"/>
  <c r="AY277" i="4"/>
  <c r="AY270" i="4"/>
  <c r="AY263" i="4"/>
  <c r="AY255" i="4"/>
  <c r="AY248" i="4"/>
  <c r="AY240" i="4"/>
  <c r="AY233" i="4"/>
  <c r="AY226" i="4"/>
  <c r="AY218" i="4"/>
  <c r="AY211" i="4"/>
  <c r="AY196" i="4"/>
  <c r="AY189" i="4"/>
  <c r="AY181" i="4"/>
  <c r="AY174" i="4"/>
  <c r="AY167" i="4"/>
  <c r="AY159" i="4"/>
  <c r="AY152" i="4"/>
  <c r="AY144" i="4"/>
  <c r="AY137" i="4"/>
  <c r="AY130" i="4"/>
  <c r="AY122" i="4"/>
  <c r="AY115" i="4"/>
  <c r="AY100" i="4"/>
  <c r="AY93" i="4"/>
  <c r="AY85" i="4"/>
  <c r="AY78" i="4"/>
  <c r="AY71" i="4"/>
  <c r="AY63" i="4"/>
  <c r="AY56" i="4"/>
  <c r="AY48" i="4"/>
  <c r="AY41" i="4"/>
  <c r="AY34" i="4"/>
  <c r="AY26" i="4"/>
  <c r="AY328" i="4"/>
  <c r="AY321" i="4"/>
  <c r="AY313" i="4"/>
  <c r="AY306" i="4"/>
  <c r="AY299" i="4"/>
  <c r="AY291" i="4"/>
  <c r="AY284" i="4"/>
  <c r="AY276" i="4"/>
  <c r="AY269" i="4"/>
  <c r="AY262" i="4"/>
  <c r="AY254" i="4"/>
  <c r="AY247" i="4"/>
  <c r="AY232" i="4"/>
  <c r="AY225" i="4"/>
  <c r="AY217" i="4"/>
  <c r="AY210" i="4"/>
  <c r="AY203" i="4"/>
  <c r="AY195" i="4"/>
  <c r="AY188" i="4"/>
  <c r="AY180" i="4"/>
  <c r="AY173" i="4"/>
  <c r="AY166" i="4"/>
  <c r="AY158" i="4"/>
  <c r="AY151" i="4"/>
  <c r="AY136" i="4"/>
  <c r="AY129" i="4"/>
  <c r="AY121" i="4"/>
  <c r="AY114" i="4"/>
  <c r="AY107" i="4"/>
  <c r="AY99" i="4"/>
  <c r="AY92" i="4"/>
  <c r="AY84" i="4"/>
  <c r="AY77" i="4"/>
  <c r="AY70" i="4"/>
  <c r="AY62" i="4"/>
  <c r="AY55" i="4"/>
  <c r="AY40" i="4"/>
  <c r="AY33" i="4"/>
  <c r="AY25" i="4"/>
  <c r="AY335" i="4"/>
  <c r="AY327" i="4"/>
  <c r="AY320" i="4"/>
  <c r="AY312" i="4"/>
  <c r="AY305" i="4"/>
  <c r="AY298" i="4"/>
  <c r="AY290" i="4"/>
  <c r="AY283" i="4"/>
  <c r="AY268" i="4"/>
  <c r="AY261" i="4"/>
  <c r="AY253" i="4"/>
  <c r="AY246" i="4"/>
  <c r="AY239" i="4"/>
  <c r="AY231" i="4"/>
  <c r="AY224" i="4"/>
  <c r="AY216" i="4"/>
  <c r="AY209" i="4"/>
  <c r="AY202" i="4"/>
  <c r="AY194" i="4"/>
  <c r="AY187" i="4"/>
  <c r="AY172" i="4"/>
  <c r="AY165" i="4"/>
  <c r="AY157" i="4"/>
  <c r="AY150" i="4"/>
  <c r="AY143" i="4"/>
  <c r="AY135" i="4"/>
  <c r="AY128" i="4"/>
  <c r="AY120" i="4"/>
  <c r="AY113" i="4"/>
  <c r="AY106" i="4"/>
  <c r="AY98" i="4"/>
  <c r="AY91" i="4"/>
  <c r="AY76" i="4"/>
  <c r="AY69" i="4"/>
  <c r="AY61" i="4"/>
  <c r="AY54" i="4"/>
  <c r="AY47" i="4"/>
  <c r="AY39" i="4"/>
  <c r="AY32" i="4"/>
  <c r="AY24" i="4"/>
  <c r="F19" i="4"/>
  <c r="BC19" i="4" s="1"/>
  <c r="BE19" i="4" s="1"/>
  <c r="F14" i="4"/>
  <c r="BC14" i="4" s="1"/>
  <c r="BE14" i="4" s="1"/>
  <c r="F21" i="4"/>
  <c r="BC21" i="4" s="1"/>
  <c r="BE21" i="4" s="1"/>
  <c r="F18" i="4"/>
  <c r="BC18" i="4" s="1"/>
  <c r="BE18" i="4" s="1"/>
  <c r="F3" i="4"/>
  <c r="F17" i="4"/>
  <c r="BC17" i="4" s="1"/>
  <c r="BE17" i="4" s="1"/>
  <c r="F16" i="4"/>
  <c r="BC16" i="4" s="1"/>
  <c r="BE16" i="4" s="1"/>
  <c r="F23" i="4"/>
  <c r="BC23" i="4" s="1"/>
  <c r="BE23" i="4" s="1"/>
  <c r="F15" i="4"/>
  <c r="BC15" i="4" s="1"/>
  <c r="BE15" i="4" s="1"/>
  <c r="F22" i="4"/>
  <c r="BC22" i="4" s="1"/>
  <c r="BE22" i="4" s="1"/>
  <c r="F13" i="4"/>
  <c r="BC13" i="4" s="1"/>
  <c r="BE13" i="4" s="1"/>
  <c r="F20" i="4"/>
  <c r="BC20" i="4" s="1"/>
  <c r="BE20" i="4" s="1"/>
  <c r="F12" i="4"/>
  <c r="BC12" i="4" s="1"/>
  <c r="BE12" i="4" s="1"/>
  <c r="E12" i="5"/>
  <c r="E11" i="5"/>
  <c r="D12" i="5"/>
  <c r="D10" i="5"/>
  <c r="C56" i="40"/>
  <c r="K46" i="40"/>
  <c r="J46" i="40"/>
  <c r="C55" i="40"/>
  <c r="Q46" i="40"/>
  <c r="E56" i="40"/>
  <c r="O47" i="40" s="1"/>
  <c r="D54" i="40"/>
  <c r="L46" i="40"/>
  <c r="N46" i="40"/>
  <c r="D56" i="40"/>
  <c r="I46" i="40"/>
  <c r="C54" i="40"/>
  <c r="E57" i="40"/>
  <c r="E58" i="40" s="1"/>
  <c r="D55" i="40"/>
  <c r="M46" i="40"/>
  <c r="P46" i="40"/>
  <c r="E55" i="40"/>
  <c r="O46" i="40"/>
  <c r="K51" i="40"/>
  <c r="N11" i="22"/>
  <c r="N12" i="22"/>
  <c r="N10" i="22"/>
  <c r="AZ96" i="43" l="1"/>
  <c r="CE17" i="43" s="1"/>
  <c r="AZ288" i="43"/>
  <c r="CE33" i="43" s="1"/>
  <c r="AZ120" i="43"/>
  <c r="CE19" i="43" s="1"/>
  <c r="AZ312" i="43"/>
  <c r="CE35" i="43" s="1"/>
  <c r="AZ192" i="43"/>
  <c r="CE25" i="43" s="1"/>
  <c r="AZ216" i="43"/>
  <c r="CE27" i="43" s="1"/>
  <c r="AZ48" i="43"/>
  <c r="CE13" i="43" s="1"/>
  <c r="AZ240" i="43"/>
  <c r="CE29" i="43" s="1"/>
  <c r="AZ72" i="43"/>
  <c r="CE15" i="43" s="1"/>
  <c r="AZ264" i="43"/>
  <c r="CE31" i="43" s="1"/>
  <c r="AZ180" i="43"/>
  <c r="CE24" i="43" s="1"/>
  <c r="AZ204" i="43"/>
  <c r="CE26" i="43" s="1"/>
  <c r="AZ36" i="43"/>
  <c r="CE12" i="43" s="1"/>
  <c r="AZ228" i="43"/>
  <c r="CE28" i="43" s="1"/>
  <c r="AZ60" i="43"/>
  <c r="CE14" i="43" s="1"/>
  <c r="AZ252" i="43"/>
  <c r="CE30" i="43" s="1"/>
  <c r="AZ144" i="43"/>
  <c r="CE21" i="43" s="1"/>
  <c r="AZ168" i="43"/>
  <c r="CE23" i="43" s="1"/>
  <c r="AZ84" i="43"/>
  <c r="CE16" i="43" s="1"/>
  <c r="AZ276" i="43"/>
  <c r="CE32" i="43" s="1"/>
  <c r="AZ24" i="43"/>
  <c r="CE11" i="43" s="1"/>
  <c r="AY10" i="43"/>
  <c r="AZ108" i="43"/>
  <c r="CE18" i="43" s="1"/>
  <c r="AZ300" i="43"/>
  <c r="CE34" i="43" s="1"/>
  <c r="AZ132" i="43"/>
  <c r="CE20" i="43" s="1"/>
  <c r="AZ324" i="43"/>
  <c r="CE36" i="43" s="1"/>
  <c r="AZ156" i="43"/>
  <c r="CE22" i="43" s="1"/>
  <c r="AZ204" i="4"/>
  <c r="CE26" i="4" s="1"/>
  <c r="AZ264" i="4"/>
  <c r="CE31" i="4" s="1"/>
  <c r="AZ72" i="4"/>
  <c r="CE15" i="4" s="1"/>
  <c r="AZ60" i="4"/>
  <c r="CE14" i="4" s="1"/>
  <c r="AZ192" i="4"/>
  <c r="CE25" i="4" s="1"/>
  <c r="AZ156" i="4"/>
  <c r="CE22" i="4" s="1"/>
  <c r="AZ276" i="4"/>
  <c r="CE32" i="4" s="1"/>
  <c r="AZ300" i="4"/>
  <c r="CE34" i="4" s="1"/>
  <c r="AZ312" i="4"/>
  <c r="CE35" i="4" s="1"/>
  <c r="AZ120" i="4"/>
  <c r="CE19" i="4" s="1"/>
  <c r="AZ84" i="4"/>
  <c r="CE16" i="4" s="1"/>
  <c r="AZ252" i="4"/>
  <c r="CE30" i="4" s="1"/>
  <c r="AZ240" i="4"/>
  <c r="CE29" i="4" s="1"/>
  <c r="AZ48" i="4"/>
  <c r="CE13" i="4" s="1"/>
  <c r="AZ108" i="4"/>
  <c r="CE18" i="4" s="1"/>
  <c r="AZ24" i="4"/>
  <c r="CE11" i="4" s="1"/>
  <c r="AZ144" i="4"/>
  <c r="CE21" i="4" s="1"/>
  <c r="AZ228" i="4"/>
  <c r="CE28" i="4" s="1"/>
  <c r="AZ168" i="4"/>
  <c r="CE23" i="4" s="1"/>
  <c r="AZ180" i="4"/>
  <c r="CE24" i="4" s="1"/>
  <c r="AZ132" i="4"/>
  <c r="CE20" i="4" s="1"/>
  <c r="AZ288" i="4"/>
  <c r="CE33" i="4" s="1"/>
  <c r="AZ96" i="4"/>
  <c r="CE17" i="4" s="1"/>
  <c r="AZ36" i="4"/>
  <c r="CE12" i="4" s="1"/>
  <c r="AZ324" i="4"/>
  <c r="CE36" i="4" s="1"/>
  <c r="AZ216" i="4"/>
  <c r="CE27" i="4" s="1"/>
  <c r="AY10" i="4"/>
  <c r="E13" i="5"/>
  <c r="D13" i="5"/>
  <c r="O48" i="40"/>
  <c r="E59" i="40"/>
  <c r="D57" i="40"/>
  <c r="D58" i="40" s="1"/>
  <c r="L47" i="40"/>
  <c r="C57" i="40"/>
  <c r="C58" i="40" s="1"/>
  <c r="O10" i="22"/>
  <c r="N4" i="22" s="1"/>
  <c r="C16" i="42" s="1"/>
  <c r="F10" i="43" s="1"/>
  <c r="O12" i="22"/>
  <c r="O11" i="22"/>
  <c r="Q4" i="22" s="1"/>
  <c r="F19" i="43" l="1"/>
  <c r="BC19" i="43" s="1"/>
  <c r="BE19" i="43" s="1"/>
  <c r="F18" i="43"/>
  <c r="BC18" i="43" s="1"/>
  <c r="BE18" i="43" s="1"/>
  <c r="F22" i="43"/>
  <c r="BC22" i="43" s="1"/>
  <c r="BE22" i="43" s="1"/>
  <c r="F13" i="43"/>
  <c r="BC13" i="43" s="1"/>
  <c r="BE13" i="43" s="1"/>
  <c r="F17" i="43"/>
  <c r="BC17" i="43" s="1"/>
  <c r="BE17" i="43" s="1"/>
  <c r="F21" i="43"/>
  <c r="BC21" i="43" s="1"/>
  <c r="BE21" i="43" s="1"/>
  <c r="F23" i="43"/>
  <c r="BC23" i="43" s="1"/>
  <c r="BE23" i="43" s="1"/>
  <c r="F3" i="43"/>
  <c r="F15" i="43"/>
  <c r="BC15" i="43" s="1"/>
  <c r="BE15" i="43" s="1"/>
  <c r="F20" i="43"/>
  <c r="BC20" i="43" s="1"/>
  <c r="BE20" i="43" s="1"/>
  <c r="F14" i="43"/>
  <c r="BC14" i="43" s="1"/>
  <c r="BE14" i="43" s="1"/>
  <c r="F12" i="43"/>
  <c r="BC12" i="43" s="1"/>
  <c r="F16" i="43"/>
  <c r="BC16" i="43" s="1"/>
  <c r="BE16" i="43" s="1"/>
  <c r="C21" i="42"/>
  <c r="C21" i="41"/>
  <c r="L48" i="40"/>
  <c r="D59" i="40"/>
  <c r="I48" i="40"/>
  <c r="C59" i="40"/>
  <c r="T4" i="22"/>
  <c r="B24" i="22"/>
  <c r="I4" i="22" s="1"/>
  <c r="BE12" i="43" l="1"/>
  <c r="BF12" i="43" s="1"/>
  <c r="CH10" i="43" s="1"/>
  <c r="BD12" i="43"/>
  <c r="CG10" i="43" s="1"/>
  <c r="BA343" i="43"/>
  <c r="BC343" i="43" s="1"/>
  <c r="BE343" i="43" s="1"/>
  <c r="BA342" i="43"/>
  <c r="BA341" i="43"/>
  <c r="BA340" i="43"/>
  <c r="BC340" i="43" s="1"/>
  <c r="BE340" i="43" s="1"/>
  <c r="BA347" i="43"/>
  <c r="BA339" i="43"/>
  <c r="BC339" i="43" s="1"/>
  <c r="BE339" i="43" s="1"/>
  <c r="BA346" i="43"/>
  <c r="BC346" i="43" s="1"/>
  <c r="BE346" i="43" s="1"/>
  <c r="BA338" i="43"/>
  <c r="BC338" i="43" s="1"/>
  <c r="BE338" i="43" s="1"/>
  <c r="BA345" i="43"/>
  <c r="BC345" i="43" s="1"/>
  <c r="BE345" i="43" s="1"/>
  <c r="BA337" i="43"/>
  <c r="BC337" i="43" s="1"/>
  <c r="BE337" i="43" s="1"/>
  <c r="BA344" i="43"/>
  <c r="BA336" i="43"/>
  <c r="BA345" i="4"/>
  <c r="BC345" i="4" s="1"/>
  <c r="BE345" i="4" s="1"/>
  <c r="BA337" i="4"/>
  <c r="BC337" i="4" s="1"/>
  <c r="BE337" i="4" s="1"/>
  <c r="BA344" i="4"/>
  <c r="BC344" i="4" s="1"/>
  <c r="BE344" i="4" s="1"/>
  <c r="BA336" i="4"/>
  <c r="BA343" i="4"/>
  <c r="BC343" i="4" s="1"/>
  <c r="BE343" i="4" s="1"/>
  <c r="BA342" i="4"/>
  <c r="BC342" i="4" s="1"/>
  <c r="BE342" i="4" s="1"/>
  <c r="BA341" i="4"/>
  <c r="BC341" i="4" s="1"/>
  <c r="BE341" i="4" s="1"/>
  <c r="BA340" i="4"/>
  <c r="BC340" i="4" s="1"/>
  <c r="BE340" i="4" s="1"/>
  <c r="BA347" i="4"/>
  <c r="BC347" i="4" s="1"/>
  <c r="BE347" i="4" s="1"/>
  <c r="BA339" i="4"/>
  <c r="BC339" i="4" s="1"/>
  <c r="BE339" i="4" s="1"/>
  <c r="BA346" i="4"/>
  <c r="BC346" i="4" s="1"/>
  <c r="BE346" i="4" s="1"/>
  <c r="BA338" i="4"/>
  <c r="BC338" i="4" s="1"/>
  <c r="BE338" i="4" s="1"/>
  <c r="BC347" i="43"/>
  <c r="BE347" i="43" s="1"/>
  <c r="BC341" i="43"/>
  <c r="BE341" i="43" s="1"/>
  <c r="BC344" i="43"/>
  <c r="BE344" i="43" s="1"/>
  <c r="BC342" i="43"/>
  <c r="BE342" i="43" s="1"/>
  <c r="AY3" i="4"/>
  <c r="C103" i="42" s="1"/>
  <c r="BA10" i="4"/>
  <c r="C60" i="40"/>
  <c r="I49" i="40"/>
  <c r="BB336" i="43" l="1"/>
  <c r="CF37" i="43" s="1"/>
  <c r="BC336" i="43"/>
  <c r="BE336" i="43" s="1"/>
  <c r="AY3" i="43"/>
  <c r="BA10" i="43"/>
  <c r="BB336" i="4"/>
  <c r="CF37" i="4" s="1"/>
  <c r="C103" i="41"/>
  <c r="BV342" i="3"/>
  <c r="BV341" i="3"/>
  <c r="BV340" i="3"/>
  <c r="BV339" i="3"/>
  <c r="BV338" i="3"/>
  <c r="BV337" i="3"/>
  <c r="BV336" i="3"/>
  <c r="BV335" i="3"/>
  <c r="BV334" i="3"/>
  <c r="BV333" i="3"/>
  <c r="BV332" i="3"/>
  <c r="BV331" i="3"/>
  <c r="BV319" i="3"/>
  <c r="BV307" i="3"/>
  <c r="BV295" i="3"/>
  <c r="BV283" i="3"/>
  <c r="BV271" i="3"/>
  <c r="BV259" i="3"/>
  <c r="BV247" i="3"/>
  <c r="BV235" i="3"/>
  <c r="BV223" i="3"/>
  <c r="BV211" i="3"/>
  <c r="BV199" i="3"/>
  <c r="BV187" i="3"/>
  <c r="BV175" i="3"/>
  <c r="BV163" i="3"/>
  <c r="BV151" i="3"/>
  <c r="BV139" i="3"/>
  <c r="BV127" i="3"/>
  <c r="BV115" i="3"/>
  <c r="BV103" i="3"/>
  <c r="BV91" i="3"/>
  <c r="BV79" i="3"/>
  <c r="BV67" i="3"/>
  <c r="BV55" i="3"/>
  <c r="BV43" i="3"/>
  <c r="BV31" i="3"/>
  <c r="BV30" i="3"/>
  <c r="BV29" i="3"/>
  <c r="BV28" i="3"/>
  <c r="BV27" i="3"/>
  <c r="BV26" i="3"/>
  <c r="BV25" i="3"/>
  <c r="BV24" i="3"/>
  <c r="BV23" i="3"/>
  <c r="BV22" i="3"/>
  <c r="BV21" i="3"/>
  <c r="BV20" i="3"/>
  <c r="BV19" i="3"/>
  <c r="BV18" i="3"/>
  <c r="BV17" i="3"/>
  <c r="BV16" i="3"/>
  <c r="BV15" i="3"/>
  <c r="BV14" i="3"/>
  <c r="BV13" i="3"/>
  <c r="BV12" i="3"/>
  <c r="BV11" i="3"/>
  <c r="BV10" i="3"/>
  <c r="BV9" i="3"/>
  <c r="BV8" i="3"/>
  <c r="BV7" i="3"/>
  <c r="BA342" i="3"/>
  <c r="BA341" i="3"/>
  <c r="BA340" i="3"/>
  <c r="BA339" i="3"/>
  <c r="BA338" i="3"/>
  <c r="BA337" i="3"/>
  <c r="BA336" i="3"/>
  <c r="BA335" i="3"/>
  <c r="BA334" i="3"/>
  <c r="BA333" i="3"/>
  <c r="BA332" i="3"/>
  <c r="BA331" i="3"/>
  <c r="BA319" i="3"/>
  <c r="BA307" i="3"/>
  <c r="BA295" i="3"/>
  <c r="BA283" i="3"/>
  <c r="BA271" i="3"/>
  <c r="BA259" i="3"/>
  <c r="BA247" i="3"/>
  <c r="BA235" i="3"/>
  <c r="BA223" i="3"/>
  <c r="BA211" i="3"/>
  <c r="BA199" i="3"/>
  <c r="BA187" i="3"/>
  <c r="BA175" i="3"/>
  <c r="BA163" i="3"/>
  <c r="BA151" i="3"/>
  <c r="BA139" i="3"/>
  <c r="BA127" i="3"/>
  <c r="BA115" i="3"/>
  <c r="BA103" i="3"/>
  <c r="BA91" i="3"/>
  <c r="BA79" i="3"/>
  <c r="BA67" i="3"/>
  <c r="BA55" i="3"/>
  <c r="BA43" i="3"/>
  <c r="BA31" i="3"/>
  <c r="BA30" i="3"/>
  <c r="BA29" i="3"/>
  <c r="BA28" i="3"/>
  <c r="BA27" i="3"/>
  <c r="BA26" i="3"/>
  <c r="BA25" i="3"/>
  <c r="BA24" i="3"/>
  <c r="BA23" i="3"/>
  <c r="BA22" i="3"/>
  <c r="BA21" i="3"/>
  <c r="BA20" i="3"/>
  <c r="BA19" i="3"/>
  <c r="BA18" i="3"/>
  <c r="BA17" i="3"/>
  <c r="BA16" i="3"/>
  <c r="BA15" i="3"/>
  <c r="BA14" i="3"/>
  <c r="BA13" i="3"/>
  <c r="BA12" i="3"/>
  <c r="BA11" i="3"/>
  <c r="BA10" i="3"/>
  <c r="BA9" i="3"/>
  <c r="BA8" i="3"/>
  <c r="BA7" i="3"/>
  <c r="AF342" i="3"/>
  <c r="AF341" i="3"/>
  <c r="AF340" i="3"/>
  <c r="AF339" i="3"/>
  <c r="AF338" i="3"/>
  <c r="AF337" i="3"/>
  <c r="AF336" i="3"/>
  <c r="AF335" i="3"/>
  <c r="AF334" i="3"/>
  <c r="AF333" i="3"/>
  <c r="AF332" i="3"/>
  <c r="AF331" i="3"/>
  <c r="AF319" i="3"/>
  <c r="AF307" i="3"/>
  <c r="AF295" i="3"/>
  <c r="AF283" i="3"/>
  <c r="AF271" i="3"/>
  <c r="AF259" i="3"/>
  <c r="AF247" i="3"/>
  <c r="AF235" i="3"/>
  <c r="AF223" i="3"/>
  <c r="AF211" i="3"/>
  <c r="AF199" i="3"/>
  <c r="AF187" i="3"/>
  <c r="AF175" i="3"/>
  <c r="AF163" i="3"/>
  <c r="AF151" i="3"/>
  <c r="AF139" i="3"/>
  <c r="AF127" i="3"/>
  <c r="AF115" i="3"/>
  <c r="AF103" i="3"/>
  <c r="AF91" i="3"/>
  <c r="AF79" i="3"/>
  <c r="AF67" i="3"/>
  <c r="AF55" i="3"/>
  <c r="AF43" i="3"/>
  <c r="AF31" i="3"/>
  <c r="AF30" i="3"/>
  <c r="AF29" i="3"/>
  <c r="AF28" i="3"/>
  <c r="AF27" i="3"/>
  <c r="AF26" i="3"/>
  <c r="AF25" i="3"/>
  <c r="AF24" i="3"/>
  <c r="AF23" i="3"/>
  <c r="AF22" i="3"/>
  <c r="AF21" i="3"/>
  <c r="AF20" i="3"/>
  <c r="AF18" i="3"/>
  <c r="AF17" i="3"/>
  <c r="AF16" i="3"/>
  <c r="AF15" i="3"/>
  <c r="AF14" i="3"/>
  <c r="AF13" i="3"/>
  <c r="AF12" i="3"/>
  <c r="AF11" i="3"/>
  <c r="AF10" i="3"/>
  <c r="AF9" i="3"/>
  <c r="AF8" i="3"/>
  <c r="AF7" i="3"/>
  <c r="BD336" i="43" l="1"/>
  <c r="BE6" i="3"/>
  <c r="AK6" i="3"/>
  <c r="AL6" i="3"/>
  <c r="AJ6" i="3"/>
  <c r="AF182" i="3"/>
  <c r="AF328" i="3"/>
  <c r="BV107" i="3"/>
  <c r="AF268" i="3"/>
  <c r="BA327" i="3"/>
  <c r="BV69" i="3"/>
  <c r="BV119" i="3"/>
  <c r="BV142" i="3"/>
  <c r="BV292" i="3"/>
  <c r="BV311" i="3"/>
  <c r="BA239" i="3"/>
  <c r="BA66" i="3"/>
  <c r="BA158" i="3"/>
  <c r="BV41" i="3"/>
  <c r="BV169" i="3"/>
  <c r="AF279" i="3"/>
  <c r="AF204" i="3"/>
  <c r="AF227" i="3"/>
  <c r="AF250" i="3"/>
  <c r="BA182" i="3"/>
  <c r="BA305" i="3"/>
  <c r="BV47" i="3"/>
  <c r="BV174" i="3"/>
  <c r="BV293" i="3"/>
  <c r="AF162" i="3"/>
  <c r="AF181" i="3"/>
  <c r="AF300" i="3"/>
  <c r="BV225" i="3"/>
  <c r="BA180" i="3"/>
  <c r="BA189" i="3"/>
  <c r="AF219" i="3"/>
  <c r="BV327" i="3"/>
  <c r="AF62" i="3"/>
  <c r="AF70" i="3"/>
  <c r="AF78" i="3"/>
  <c r="AF193" i="3"/>
  <c r="BA98" i="3"/>
  <c r="BV40" i="3"/>
  <c r="BV182" i="3"/>
  <c r="BV209" i="3"/>
  <c r="BV278" i="3"/>
  <c r="AF41" i="3"/>
  <c r="AF60" i="3"/>
  <c r="AF248" i="3"/>
  <c r="AF325" i="3"/>
  <c r="BA42" i="3"/>
  <c r="BA61" i="3"/>
  <c r="BA286" i="3"/>
  <c r="BA290" i="3"/>
  <c r="BA299" i="3"/>
  <c r="BV90" i="3"/>
  <c r="BV237" i="3"/>
  <c r="BV245" i="3"/>
  <c r="BV260" i="3"/>
  <c r="AF165" i="3"/>
  <c r="AF237" i="3"/>
  <c r="BV83" i="3"/>
  <c r="BV219" i="3"/>
  <c r="AF76" i="3"/>
  <c r="AF104" i="3"/>
  <c r="AF112" i="3"/>
  <c r="BV206" i="3"/>
  <c r="BV210" i="3"/>
  <c r="AF322" i="3"/>
  <c r="BA238" i="3"/>
  <c r="BV134" i="3"/>
  <c r="BV216" i="3"/>
  <c r="BV239" i="3"/>
  <c r="BV316" i="3"/>
  <c r="BA52" i="3"/>
  <c r="BA156" i="3"/>
  <c r="BA275" i="3"/>
  <c r="AF84" i="3"/>
  <c r="AF226" i="3"/>
  <c r="AF276" i="3"/>
  <c r="AF299" i="3"/>
  <c r="BA46" i="3"/>
  <c r="BA92" i="3"/>
  <c r="BA96" i="3"/>
  <c r="BA150" i="3"/>
  <c r="BV221" i="3"/>
  <c r="BV257" i="3"/>
  <c r="BV303" i="3"/>
  <c r="AF287" i="3"/>
  <c r="BA125" i="3"/>
  <c r="AF81" i="3"/>
  <c r="AF154" i="3"/>
  <c r="AF51" i="3"/>
  <c r="BA63" i="3"/>
  <c r="BA228" i="3"/>
  <c r="BA45" i="3"/>
  <c r="BA131" i="3"/>
  <c r="AF224" i="3"/>
  <c r="BV78" i="3"/>
  <c r="AF314" i="3"/>
  <c r="BA232" i="3"/>
  <c r="BA237" i="3"/>
  <c r="BV269" i="3"/>
  <c r="BA33" i="3"/>
  <c r="BA266" i="3"/>
  <c r="AF170" i="3"/>
  <c r="AF189" i="3"/>
  <c r="BV95" i="3"/>
  <c r="BV188" i="3"/>
  <c r="AF228" i="3"/>
  <c r="AF311" i="3"/>
  <c r="BA229" i="3"/>
  <c r="BA329" i="3"/>
  <c r="BV81" i="3"/>
  <c r="BV112" i="3"/>
  <c r="BV126" i="3"/>
  <c r="AF245" i="3"/>
  <c r="AF264" i="3"/>
  <c r="AF324" i="3"/>
  <c r="BA95" i="3"/>
  <c r="AF73" i="3"/>
  <c r="AF277" i="3"/>
  <c r="BA35" i="3"/>
  <c r="BA324" i="3"/>
  <c r="BV70" i="3"/>
  <c r="BV300" i="3"/>
  <c r="AF173" i="3"/>
  <c r="AF258" i="3"/>
  <c r="BA301" i="3"/>
  <c r="BV154" i="3"/>
  <c r="AF95" i="3"/>
  <c r="BA277" i="3"/>
  <c r="BV203" i="3"/>
  <c r="AF52" i="3"/>
  <c r="AF201" i="3"/>
  <c r="BA234" i="3"/>
  <c r="BV171" i="3"/>
  <c r="AF38" i="3"/>
  <c r="AF48" i="3"/>
  <c r="AF57" i="3"/>
  <c r="BV275" i="3"/>
  <c r="BV285" i="3"/>
  <c r="BA219" i="3"/>
  <c r="BA258" i="3"/>
  <c r="BA294" i="3"/>
  <c r="BV52" i="3"/>
  <c r="BV75" i="3"/>
  <c r="BV248" i="3"/>
  <c r="BV272" i="3"/>
  <c r="BV289" i="3"/>
  <c r="AF65" i="3"/>
  <c r="AF54" i="3"/>
  <c r="BV36" i="3"/>
  <c r="BV145" i="3"/>
  <c r="AF236" i="3"/>
  <c r="AF269" i="3"/>
  <c r="AF317" i="3"/>
  <c r="BA204" i="3"/>
  <c r="BA208" i="3"/>
  <c r="BV192" i="3"/>
  <c r="BZ6" i="3"/>
  <c r="BF6" i="3"/>
  <c r="AF35" i="3"/>
  <c r="AF147" i="3"/>
  <c r="AF157" i="3"/>
  <c r="AF230" i="3"/>
  <c r="AF244" i="3"/>
  <c r="AF284" i="3"/>
  <c r="BA153" i="3"/>
  <c r="BA221" i="3"/>
  <c r="BA231" i="3"/>
  <c r="BA292" i="3"/>
  <c r="BV45" i="3"/>
  <c r="BV53" i="3"/>
  <c r="BV72" i="3"/>
  <c r="BV177" i="3"/>
  <c r="BV185" i="3"/>
  <c r="BV227" i="3"/>
  <c r="AF44" i="3"/>
  <c r="AF63" i="3"/>
  <c r="AF106" i="3"/>
  <c r="AF114" i="3"/>
  <c r="AF133" i="3"/>
  <c r="AF176" i="3"/>
  <c r="AF180" i="3"/>
  <c r="AF330" i="3"/>
  <c r="BA264" i="3"/>
  <c r="BV198" i="3"/>
  <c r="BV244" i="3"/>
  <c r="AF184" i="3"/>
  <c r="AF291" i="3"/>
  <c r="BA69" i="3"/>
  <c r="BA77" i="3"/>
  <c r="BA220" i="3"/>
  <c r="BV86" i="3"/>
  <c r="CB6" i="3"/>
  <c r="AF33" i="3"/>
  <c r="AF74" i="3"/>
  <c r="AF128" i="3"/>
  <c r="BV44" i="3"/>
  <c r="BV159" i="3"/>
  <c r="BV200" i="3"/>
  <c r="BV243" i="3"/>
  <c r="BV276" i="3"/>
  <c r="BV301" i="3"/>
  <c r="AF85" i="3"/>
  <c r="AF117" i="3"/>
  <c r="AF144" i="3"/>
  <c r="AF190" i="3"/>
  <c r="AF207" i="3"/>
  <c r="AF221" i="3"/>
  <c r="AF327" i="3"/>
  <c r="BV101" i="3"/>
  <c r="BV322" i="3"/>
  <c r="AF111" i="3"/>
  <c r="AF217" i="3"/>
  <c r="AF222" i="3"/>
  <c r="AF273" i="3"/>
  <c r="BA74" i="3"/>
  <c r="BA212" i="3"/>
  <c r="BV93" i="3"/>
  <c r="AF89" i="3"/>
  <c r="AF96" i="3"/>
  <c r="AF122" i="3"/>
  <c r="AF168" i="3"/>
  <c r="AF196" i="3"/>
  <c r="AF214" i="3"/>
  <c r="AF216" i="3"/>
  <c r="AF234" i="3"/>
  <c r="AF266" i="3"/>
  <c r="AF282" i="3"/>
  <c r="AF316" i="3"/>
  <c r="BV33" i="3"/>
  <c r="AF49" i="3"/>
  <c r="AF59" i="3"/>
  <c r="AF71" i="3"/>
  <c r="AF82" i="3"/>
  <c r="AF136" i="3"/>
  <c r="AF146" i="3"/>
  <c r="AF178" i="3"/>
  <c r="AF188" i="3"/>
  <c r="AF231" i="3"/>
  <c r="AF265" i="3"/>
  <c r="AF303" i="3"/>
  <c r="AF308" i="3"/>
  <c r="AF309" i="3"/>
  <c r="BA136" i="3"/>
  <c r="BV89" i="3"/>
  <c r="BV312" i="3"/>
  <c r="AF46" i="3"/>
  <c r="AF68" i="3"/>
  <c r="AF87" i="3"/>
  <c r="AF90" i="3"/>
  <c r="AF92" i="3"/>
  <c r="AF100" i="3"/>
  <c r="AF113" i="3"/>
  <c r="AF153" i="3"/>
  <c r="AF179" i="3"/>
  <c r="AF198" i="3"/>
  <c r="AF212" i="3"/>
  <c r="AF232" i="3"/>
  <c r="AF242" i="3"/>
  <c r="BA106" i="3"/>
  <c r="BA118" i="3"/>
  <c r="BV233" i="3"/>
  <c r="AF281" i="3"/>
  <c r="AF294" i="3"/>
  <c r="AF298" i="3"/>
  <c r="AF313" i="3"/>
  <c r="BA282" i="3"/>
  <c r="CA6" i="3"/>
  <c r="BG6" i="3"/>
  <c r="AF93" i="3"/>
  <c r="AF98" i="3"/>
  <c r="AF101" i="3"/>
  <c r="AF125" i="3"/>
  <c r="AF148" i="3"/>
  <c r="AF220" i="3"/>
  <c r="AF239" i="3"/>
  <c r="AF263" i="3"/>
  <c r="AF274" i="3"/>
  <c r="AF285" i="3"/>
  <c r="AF290" i="3"/>
  <c r="BA123" i="3"/>
  <c r="BA154" i="3"/>
  <c r="BA161" i="3"/>
  <c r="BA164" i="3"/>
  <c r="BA181" i="3"/>
  <c r="BA184" i="3"/>
  <c r="BA216" i="3"/>
  <c r="BA217" i="3"/>
  <c r="BA269" i="3"/>
  <c r="BA316" i="3"/>
  <c r="BV64" i="3"/>
  <c r="BV267" i="3"/>
  <c r="BV298" i="3"/>
  <c r="BA37" i="3"/>
  <c r="BA97" i="3"/>
  <c r="BA112" i="3"/>
  <c r="BA120" i="3"/>
  <c r="BA145" i="3"/>
  <c r="BA162" i="3"/>
  <c r="BA165" i="3"/>
  <c r="BV58" i="3"/>
  <c r="BA38" i="3"/>
  <c r="BA267" i="3"/>
  <c r="BV130" i="3"/>
  <c r="BA176" i="3"/>
  <c r="BA192" i="3"/>
  <c r="BA205" i="3"/>
  <c r="BA206" i="3"/>
  <c r="BA226" i="3"/>
  <c r="BA270" i="3"/>
  <c r="BA273" i="3"/>
  <c r="BA287" i="3"/>
  <c r="BA302" i="3"/>
  <c r="BA310" i="3"/>
  <c r="BV118" i="3"/>
  <c r="BV129" i="3"/>
  <c r="BV138" i="3"/>
  <c r="BA58" i="3"/>
  <c r="BA72" i="3"/>
  <c r="BA104" i="3"/>
  <c r="BA195" i="3"/>
  <c r="BA318" i="3"/>
  <c r="BV111" i="3"/>
  <c r="BV123" i="3"/>
  <c r="BV136" i="3"/>
  <c r="BV224" i="3"/>
  <c r="BV232" i="3"/>
  <c r="BV236" i="3"/>
  <c r="BV330" i="3"/>
  <c r="BA80" i="3"/>
  <c r="BA84" i="3"/>
  <c r="BA94" i="3"/>
  <c r="BA117" i="3"/>
  <c r="BA128" i="3"/>
  <c r="BA142" i="3"/>
  <c r="BA147" i="3"/>
  <c r="BA174" i="3"/>
  <c r="BA196" i="3"/>
  <c r="BA214" i="3"/>
  <c r="BA215" i="3"/>
  <c r="BA261" i="3"/>
  <c r="BA285" i="3"/>
  <c r="BA313" i="3"/>
  <c r="BA321" i="3"/>
  <c r="BV56" i="3"/>
  <c r="BV63" i="3"/>
  <c r="BV125" i="3"/>
  <c r="BV160" i="3"/>
  <c r="BV194" i="3"/>
  <c r="BV212" i="3"/>
  <c r="BV282" i="3"/>
  <c r="BV315" i="3"/>
  <c r="BV324" i="3"/>
  <c r="BA39" i="3"/>
  <c r="BA110" i="3"/>
  <c r="BA134" i="3"/>
  <c r="BA143" i="3"/>
  <c r="BA166" i="3"/>
  <c r="BA197" i="3"/>
  <c r="BA241" i="3"/>
  <c r="BA289" i="3"/>
  <c r="BA308" i="3"/>
  <c r="BV104" i="3"/>
  <c r="BV114" i="3"/>
  <c r="BV143" i="3"/>
  <c r="BV202" i="3"/>
  <c r="BV220" i="3"/>
  <c r="BV246" i="3"/>
  <c r="BV249" i="3"/>
  <c r="BV287" i="3"/>
  <c r="BV296" i="3"/>
  <c r="BV326" i="3"/>
  <c r="BV85" i="3"/>
  <c r="BV34" i="3"/>
  <c r="BV54" i="3"/>
  <c r="BV39" i="3"/>
  <c r="BV51" i="3"/>
  <c r="BV77" i="3"/>
  <c r="BV42" i="3"/>
  <c r="BV82" i="3"/>
  <c r="BV122" i="3"/>
  <c r="BV46" i="3"/>
  <c r="BV32" i="3"/>
  <c r="BV57" i="3"/>
  <c r="BV62" i="3"/>
  <c r="BV80" i="3"/>
  <c r="BV35" i="3"/>
  <c r="BV37" i="3"/>
  <c r="BV38" i="3"/>
  <c r="BV49" i="3"/>
  <c r="BV60" i="3"/>
  <c r="BV73" i="3"/>
  <c r="BV76" i="3"/>
  <c r="BV100" i="3"/>
  <c r="BV113" i="3"/>
  <c r="BV128" i="3"/>
  <c r="BV65" i="3"/>
  <c r="BV96" i="3"/>
  <c r="BV106" i="3"/>
  <c r="BV133" i="3"/>
  <c r="BV146" i="3"/>
  <c r="BV68" i="3"/>
  <c r="BV108" i="3"/>
  <c r="BV48" i="3"/>
  <c r="BV59" i="3"/>
  <c r="BV66" i="3"/>
  <c r="BV71" i="3"/>
  <c r="BV74" i="3"/>
  <c r="BV99" i="3"/>
  <c r="BV156" i="3"/>
  <c r="BV140" i="3"/>
  <c r="BV158" i="3"/>
  <c r="BV50" i="3"/>
  <c r="BV61" i="3"/>
  <c r="BV102" i="3"/>
  <c r="BV141" i="3"/>
  <c r="BV84" i="3"/>
  <c r="BV87" i="3"/>
  <c r="BV88" i="3"/>
  <c r="BV92" i="3"/>
  <c r="BV94" i="3"/>
  <c r="BV97" i="3"/>
  <c r="BV105" i="3"/>
  <c r="BV110" i="3"/>
  <c r="BV117" i="3"/>
  <c r="BV213" i="3"/>
  <c r="BV98" i="3"/>
  <c r="BV109" i="3"/>
  <c r="BV120" i="3"/>
  <c r="BV131" i="3"/>
  <c r="BV144" i="3"/>
  <c r="BV148" i="3"/>
  <c r="BV149" i="3"/>
  <c r="BV150" i="3"/>
  <c r="BV155" i="3"/>
  <c r="BV165" i="3"/>
  <c r="BV170" i="3"/>
  <c r="BV176" i="3"/>
  <c r="BV178" i="3"/>
  <c r="BV184" i="3"/>
  <c r="BV147" i="3"/>
  <c r="BV181" i="3"/>
  <c r="BV214" i="3"/>
  <c r="BV173" i="3"/>
  <c r="BV196" i="3"/>
  <c r="BV152" i="3"/>
  <c r="BV153" i="3"/>
  <c r="BV162" i="3"/>
  <c r="BV164" i="3"/>
  <c r="BV167" i="3"/>
  <c r="BV116" i="3"/>
  <c r="BV124" i="3"/>
  <c r="BV135" i="3"/>
  <c r="BV157" i="3"/>
  <c r="BV180" i="3"/>
  <c r="BV226" i="3"/>
  <c r="BV121" i="3"/>
  <c r="BV132" i="3"/>
  <c r="BV137" i="3"/>
  <c r="BV166" i="3"/>
  <c r="BV161" i="3"/>
  <c r="BV168" i="3"/>
  <c r="BV172" i="3"/>
  <c r="BV205" i="3"/>
  <c r="BV179" i="3"/>
  <c r="BV190" i="3"/>
  <c r="BV195" i="3"/>
  <c r="BV230" i="3"/>
  <c r="BV201" i="3"/>
  <c r="BV258" i="3"/>
  <c r="BV186" i="3"/>
  <c r="BV189" i="3"/>
  <c r="BV191" i="3"/>
  <c r="BV193" i="3"/>
  <c r="BV197" i="3"/>
  <c r="BV222" i="3"/>
  <c r="BV183" i="3"/>
  <c r="BV208" i="3"/>
  <c r="BV234" i="3"/>
  <c r="BV207" i="3"/>
  <c r="BV215" i="3"/>
  <c r="BV204" i="3"/>
  <c r="BV217" i="3"/>
  <c r="BV218" i="3"/>
  <c r="BV229" i="3"/>
  <c r="BV238" i="3"/>
  <c r="BV256" i="3"/>
  <c r="BV228" i="3"/>
  <c r="BV231" i="3"/>
  <c r="BV251" i="3"/>
  <c r="BV252" i="3"/>
  <c r="BV254" i="3"/>
  <c r="BV264" i="3"/>
  <c r="BV253" i="3"/>
  <c r="BV255" i="3"/>
  <c r="BV240" i="3"/>
  <c r="BV241" i="3"/>
  <c r="BV250" i="3"/>
  <c r="BV268" i="3"/>
  <c r="BV242" i="3"/>
  <c r="BV265" i="3"/>
  <c r="BV266" i="3"/>
  <c r="BV279" i="3"/>
  <c r="BV262" i="3"/>
  <c r="BV270" i="3"/>
  <c r="BV281" i="3"/>
  <c r="BV284" i="3"/>
  <c r="BV263" i="3"/>
  <c r="BV286" i="3"/>
  <c r="BV288" i="3"/>
  <c r="BV261" i="3"/>
  <c r="BV290" i="3"/>
  <c r="BV273" i="3"/>
  <c r="BV274" i="3"/>
  <c r="BV277" i="3"/>
  <c r="BV280" i="3"/>
  <c r="BV313" i="3"/>
  <c r="BV304" i="3"/>
  <c r="BV308" i="3"/>
  <c r="BV310" i="3"/>
  <c r="BV291" i="3"/>
  <c r="BV294" i="3"/>
  <c r="BV299" i="3"/>
  <c r="BV306" i="3"/>
  <c r="BV314" i="3"/>
  <c r="BV302" i="3"/>
  <c r="BV305" i="3"/>
  <c r="BV297" i="3"/>
  <c r="BV309" i="3"/>
  <c r="BV323" i="3"/>
  <c r="BV318" i="3"/>
  <c r="BV321" i="3"/>
  <c r="BV329" i="3"/>
  <c r="BV317" i="3"/>
  <c r="BV320" i="3"/>
  <c r="BV328" i="3"/>
  <c r="BV325" i="3"/>
  <c r="BA44" i="3"/>
  <c r="BA62" i="3"/>
  <c r="BA71" i="3"/>
  <c r="BA49" i="3"/>
  <c r="BA50" i="3"/>
  <c r="BA54" i="3"/>
  <c r="BA65" i="3"/>
  <c r="BA68" i="3"/>
  <c r="BA32" i="3"/>
  <c r="BA53" i="3"/>
  <c r="BA76" i="3"/>
  <c r="BA36" i="3"/>
  <c r="BA40" i="3"/>
  <c r="BA73" i="3"/>
  <c r="BA135" i="3"/>
  <c r="BA57" i="3"/>
  <c r="BA130" i="3"/>
  <c r="BA34" i="3"/>
  <c r="BA41" i="3"/>
  <c r="BA56" i="3"/>
  <c r="BA114" i="3"/>
  <c r="BA60" i="3"/>
  <c r="BA47" i="3"/>
  <c r="BA48" i="3"/>
  <c r="BA51" i="3"/>
  <c r="BA64" i="3"/>
  <c r="BA82" i="3"/>
  <c r="BA85" i="3"/>
  <c r="BA86" i="3"/>
  <c r="BA89" i="3"/>
  <c r="BA109" i="3"/>
  <c r="BA122" i="3"/>
  <c r="BA132" i="3"/>
  <c r="BA167" i="3"/>
  <c r="BA102" i="3"/>
  <c r="BA121" i="3"/>
  <c r="BA126" i="3"/>
  <c r="BA149" i="3"/>
  <c r="BA141" i="3"/>
  <c r="BA144" i="3"/>
  <c r="BA160" i="3"/>
  <c r="BA101" i="3"/>
  <c r="BA108" i="3"/>
  <c r="BA119" i="3"/>
  <c r="BA124" i="3"/>
  <c r="BA146" i="3"/>
  <c r="BA152" i="3"/>
  <c r="BA155" i="3"/>
  <c r="BA59" i="3"/>
  <c r="BA70" i="3"/>
  <c r="BA78" i="3"/>
  <c r="BA81" i="3"/>
  <c r="BA87" i="3"/>
  <c r="BA90" i="3"/>
  <c r="BA99" i="3"/>
  <c r="BA116" i="3"/>
  <c r="BA157" i="3"/>
  <c r="BA200" i="3"/>
  <c r="BA75" i="3"/>
  <c r="BA83" i="3"/>
  <c r="BA88" i="3"/>
  <c r="BA93" i="3"/>
  <c r="BA107" i="3"/>
  <c r="BA113" i="3"/>
  <c r="BA129" i="3"/>
  <c r="BA133" i="3"/>
  <c r="BA169" i="3"/>
  <c r="BA100" i="3"/>
  <c r="BA105" i="3"/>
  <c r="BA111" i="3"/>
  <c r="BA138" i="3"/>
  <c r="BA168" i="3"/>
  <c r="BA171" i="3"/>
  <c r="BA210" i="3"/>
  <c r="BA173" i="3"/>
  <c r="BA183" i="3"/>
  <c r="BA191" i="3"/>
  <c r="BA193" i="3"/>
  <c r="BA201" i="3"/>
  <c r="BA179" i="3"/>
  <c r="BA186" i="3"/>
  <c r="BA188" i="3"/>
  <c r="BA203" i="3"/>
  <c r="BA137" i="3"/>
  <c r="BA140" i="3"/>
  <c r="BA148" i="3"/>
  <c r="BA159" i="3"/>
  <c r="BA170" i="3"/>
  <c r="BA222" i="3"/>
  <c r="BA177" i="3"/>
  <c r="BA178" i="3"/>
  <c r="BA185" i="3"/>
  <c r="BA190" i="3"/>
  <c r="BA198" i="3"/>
  <c r="BA194" i="3"/>
  <c r="BA224" i="3"/>
  <c r="BA172" i="3"/>
  <c r="BA207" i="3"/>
  <c r="BA209" i="3"/>
  <c r="BA225" i="3"/>
  <c r="BA227" i="3"/>
  <c r="BA236" i="3"/>
  <c r="BA243" i="3"/>
  <c r="BA245" i="3"/>
  <c r="BA268" i="3"/>
  <c r="BA248" i="3"/>
  <c r="BA202" i="3"/>
  <c r="BA213" i="3"/>
  <c r="BA240" i="3"/>
  <c r="BA218" i="3"/>
  <c r="BA242" i="3"/>
  <c r="BA244" i="3"/>
  <c r="BA274" i="3"/>
  <c r="BA230" i="3"/>
  <c r="BA246" i="3"/>
  <c r="BA249" i="3"/>
  <c r="BA251" i="3"/>
  <c r="BA254" i="3"/>
  <c r="BA233" i="3"/>
  <c r="BA279" i="3"/>
  <c r="BA262" i="3"/>
  <c r="BA252" i="3"/>
  <c r="BA253" i="3"/>
  <c r="BA255" i="3"/>
  <c r="BA284" i="3"/>
  <c r="BA250" i="3"/>
  <c r="BA256" i="3"/>
  <c r="BA260" i="3"/>
  <c r="BA263" i="3"/>
  <c r="BA276" i="3"/>
  <c r="BA278" i="3"/>
  <c r="BA280" i="3"/>
  <c r="BA297" i="3"/>
  <c r="BA315" i="3"/>
  <c r="BA281" i="3"/>
  <c r="BA298" i="3"/>
  <c r="BA293" i="3"/>
  <c r="BA312" i="3"/>
  <c r="BA257" i="3"/>
  <c r="BA288" i="3"/>
  <c r="BA323" i="3"/>
  <c r="BA265" i="3"/>
  <c r="BA272" i="3"/>
  <c r="BA291" i="3"/>
  <c r="BA300" i="3"/>
  <c r="BA309" i="3"/>
  <c r="BA304" i="3"/>
  <c r="BA306" i="3"/>
  <c r="BA317" i="3"/>
  <c r="BA328" i="3"/>
  <c r="BA320" i="3"/>
  <c r="BA296" i="3"/>
  <c r="BA303" i="3"/>
  <c r="BA311" i="3"/>
  <c r="BA326" i="3"/>
  <c r="BA314" i="3"/>
  <c r="BA325" i="3"/>
  <c r="BA322" i="3"/>
  <c r="BA330" i="3"/>
  <c r="AF88" i="3"/>
  <c r="AF99" i="3"/>
  <c r="AF40" i="3"/>
  <c r="AF50" i="3"/>
  <c r="AF58" i="3"/>
  <c r="AF107" i="3"/>
  <c r="AF39" i="3"/>
  <c r="AF42" i="3"/>
  <c r="AF77" i="3"/>
  <c r="AF110" i="3"/>
  <c r="AF32" i="3"/>
  <c r="AF37" i="3"/>
  <c r="AF80" i="3"/>
  <c r="AF34" i="3"/>
  <c r="AF36" i="3"/>
  <c r="AF66" i="3"/>
  <c r="AF45" i="3"/>
  <c r="AF47" i="3"/>
  <c r="AF69" i="3"/>
  <c r="AF53" i="3"/>
  <c r="AF56" i="3"/>
  <c r="AF64" i="3"/>
  <c r="AF75" i="3"/>
  <c r="AF86" i="3"/>
  <c r="AF97" i="3"/>
  <c r="AF120" i="3"/>
  <c r="AF132" i="3"/>
  <c r="AF172" i="3"/>
  <c r="AF61" i="3"/>
  <c r="AF72" i="3"/>
  <c r="AF83" i="3"/>
  <c r="AF94" i="3"/>
  <c r="AF102" i="3"/>
  <c r="AF105" i="3"/>
  <c r="AF143" i="3"/>
  <c r="AF109" i="3"/>
  <c r="AF123" i="3"/>
  <c r="AF183" i="3"/>
  <c r="AF116" i="3"/>
  <c r="AF118" i="3"/>
  <c r="AF121" i="3"/>
  <c r="AF124" i="3"/>
  <c r="AF145" i="3"/>
  <c r="AF150" i="3"/>
  <c r="AF135" i="3"/>
  <c r="AF108" i="3"/>
  <c r="AF119" i="3"/>
  <c r="AF130" i="3"/>
  <c r="AF138" i="3"/>
  <c r="AF141" i="3"/>
  <c r="AF159" i="3"/>
  <c r="AF164" i="3"/>
  <c r="AF149" i="3"/>
  <c r="AF126" i="3"/>
  <c r="AF129" i="3"/>
  <c r="AF137" i="3"/>
  <c r="AF140" i="3"/>
  <c r="AF134" i="3"/>
  <c r="AF156" i="3"/>
  <c r="AF131" i="3"/>
  <c r="AF142" i="3"/>
  <c r="AF155" i="3"/>
  <c r="AF158" i="3"/>
  <c r="AF167" i="3"/>
  <c r="AF195" i="3"/>
  <c r="AF203" i="3"/>
  <c r="AF152" i="3"/>
  <c r="AF161" i="3"/>
  <c r="AF192" i="3"/>
  <c r="AF186" i="3"/>
  <c r="AF210" i="3"/>
  <c r="AF191" i="3"/>
  <c r="AF215" i="3"/>
  <c r="AF194" i="3"/>
  <c r="AF197" i="3"/>
  <c r="AF169" i="3"/>
  <c r="AF200" i="3"/>
  <c r="AF202" i="3"/>
  <c r="AF206" i="3"/>
  <c r="AF166" i="3"/>
  <c r="AF174" i="3"/>
  <c r="AF177" i="3"/>
  <c r="AF213" i="3"/>
  <c r="AF160" i="3"/>
  <c r="AF171" i="3"/>
  <c r="AF209" i="3"/>
  <c r="AF185" i="3"/>
  <c r="AF208" i="3"/>
  <c r="AF205" i="3"/>
  <c r="AF249" i="3"/>
  <c r="AF218" i="3"/>
  <c r="AF233" i="3"/>
  <c r="AF241" i="3"/>
  <c r="AF252" i="3"/>
  <c r="AF238" i="3"/>
  <c r="AF225" i="3"/>
  <c r="AF229" i="3"/>
  <c r="AF246" i="3"/>
  <c r="AF302" i="3"/>
  <c r="AF293" i="3"/>
  <c r="AF257" i="3"/>
  <c r="AF243" i="3"/>
  <c r="AF254" i="3"/>
  <c r="AF255" i="3"/>
  <c r="AF256" i="3"/>
  <c r="AF262" i="3"/>
  <c r="AF275" i="3"/>
  <c r="AF240" i="3"/>
  <c r="AF251" i="3"/>
  <c r="AF253" i="3"/>
  <c r="AF261" i="3"/>
  <c r="AF267" i="3"/>
  <c r="AF272" i="3"/>
  <c r="AF278" i="3"/>
  <c r="AF280" i="3"/>
  <c r="AF260" i="3"/>
  <c r="AF289" i="3"/>
  <c r="AF270" i="3"/>
  <c r="AF286" i="3"/>
  <c r="AF297" i="3"/>
  <c r="AF304" i="3"/>
  <c r="AF323" i="3"/>
  <c r="AF326" i="3"/>
  <c r="AF301" i="3"/>
  <c r="AF305" i="3"/>
  <c r="AF288" i="3"/>
  <c r="AF296" i="3"/>
  <c r="AF312" i="3"/>
  <c r="AF315" i="3"/>
  <c r="AF292" i="3"/>
  <c r="AF310" i="3"/>
  <c r="AF318" i="3"/>
  <c r="AF321" i="3"/>
  <c r="AF329" i="3"/>
  <c r="AF306" i="3"/>
  <c r="AF320" i="3"/>
  <c r="O6" i="3"/>
  <c r="P6" i="3"/>
  <c r="Q6" i="3"/>
  <c r="CG37" i="43" l="1"/>
  <c r="BF336" i="43"/>
  <c r="CH37" i="43" s="1"/>
  <c r="AC3" i="3" l="1"/>
  <c r="F5" i="14" l="1"/>
  <c r="F4" i="14"/>
  <c r="F3" i="14"/>
  <c r="H3" i="3" l="1"/>
  <c r="K16" i="3" l="1"/>
  <c r="AD10" i="9" l="1"/>
  <c r="T3" i="9"/>
  <c r="G25" i="9"/>
  <c r="G26" i="9"/>
  <c r="O37" i="9"/>
  <c r="P37" i="9" s="1"/>
  <c r="P19" i="9"/>
  <c r="P7" i="9"/>
  <c r="P40" i="9" s="1"/>
  <c r="C71" i="9"/>
  <c r="C45" i="9"/>
  <c r="C41" i="9"/>
  <c r="C3" i="9"/>
  <c r="C11" i="9" s="1"/>
  <c r="G7" i="9" s="1"/>
  <c r="C48" i="9" l="1"/>
  <c r="P10" i="9"/>
  <c r="O19" i="9"/>
  <c r="O38" i="9"/>
  <c r="P38" i="9" s="1"/>
  <c r="P39" i="9" s="1"/>
  <c r="O40" i="9"/>
  <c r="O15" i="9" s="1"/>
  <c r="C10" i="9"/>
  <c r="C12" i="9" s="1"/>
  <c r="O42" i="9"/>
  <c r="P8" i="9"/>
  <c r="O16" i="9"/>
  <c r="O36" i="9"/>
  <c r="P11" i="9"/>
  <c r="P41" i="9" s="1"/>
  <c r="O41" i="9"/>
  <c r="O21" i="9"/>
  <c r="P4" i="9"/>
  <c r="O34" i="9"/>
  <c r="O33" i="9" s="1"/>
  <c r="C8" i="9"/>
  <c r="G5" i="9" s="1"/>
  <c r="G15" i="9" s="1"/>
  <c r="C16" i="9"/>
  <c r="C15" i="9" s="1"/>
  <c r="C5" i="9"/>
  <c r="G4" i="9" s="1"/>
  <c r="F15" i="9" s="1"/>
  <c r="C9" i="9"/>
  <c r="G6" i="9" s="1"/>
  <c r="H15" i="9" s="1"/>
  <c r="C17" i="9"/>
  <c r="C52" i="9"/>
  <c r="C54" i="9" s="1"/>
  <c r="C83" i="9"/>
  <c r="O18" i="9" l="1"/>
  <c r="G8" i="9"/>
  <c r="O39" i="9"/>
  <c r="O13" i="9" s="1"/>
  <c r="I15" i="9"/>
  <c r="K15" i="9"/>
  <c r="K16" i="9" s="1"/>
  <c r="G23" i="9" s="1"/>
  <c r="P42" i="9"/>
  <c r="P34" i="9"/>
  <c r="P33" i="9" s="1"/>
  <c r="P13" i="9" s="1"/>
  <c r="C85" i="9" s="1"/>
  <c r="P15" i="9"/>
  <c r="P21" i="9"/>
  <c r="P16" i="9"/>
  <c r="P18" i="9"/>
  <c r="O27" i="9"/>
  <c r="C6" i="9"/>
  <c r="C38" i="9" s="1"/>
  <c r="C49" i="9"/>
  <c r="C35" i="9"/>
  <c r="C7" i="9"/>
  <c r="C90" i="9"/>
  <c r="C99" i="9"/>
  <c r="C91" i="9"/>
  <c r="F332" i="3"/>
  <c r="F333" i="3"/>
  <c r="F334" i="3"/>
  <c r="F335" i="3"/>
  <c r="F336" i="3"/>
  <c r="F337" i="3"/>
  <c r="F338" i="3"/>
  <c r="F339" i="3"/>
  <c r="F340" i="3"/>
  <c r="F341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F32" i="3"/>
  <c r="BC338" i="3" l="1"/>
  <c r="BF338" i="3" s="1"/>
  <c r="BL338" i="3" s="1"/>
  <c r="BP338" i="3" s="1"/>
  <c r="AI338" i="3"/>
  <c r="AL338" i="3" s="1"/>
  <c r="AR338" i="3" s="1"/>
  <c r="AV338" i="3" s="1"/>
  <c r="BB338" i="3"/>
  <c r="BE338" i="3" s="1"/>
  <c r="BK338" i="3" s="1"/>
  <c r="BO338" i="3" s="1"/>
  <c r="AH338" i="3"/>
  <c r="AK338" i="3" s="1"/>
  <c r="AQ338" i="3" s="1"/>
  <c r="AU338" i="3" s="1"/>
  <c r="AG338" i="3"/>
  <c r="AJ338" i="3" s="1"/>
  <c r="AP338" i="3" s="1"/>
  <c r="AT338" i="3" s="1"/>
  <c r="BY338" i="3"/>
  <c r="CB338" i="3" s="1"/>
  <c r="CH338" i="3" s="1"/>
  <c r="CL338" i="3" s="1"/>
  <c r="BX338" i="3"/>
  <c r="CA338" i="3" s="1"/>
  <c r="CG338" i="3" s="1"/>
  <c r="CK338" i="3" s="1"/>
  <c r="BD338" i="3"/>
  <c r="BG338" i="3" s="1"/>
  <c r="BM338" i="3" s="1"/>
  <c r="BQ338" i="3" s="1"/>
  <c r="BW338" i="3"/>
  <c r="BZ338" i="3" s="1"/>
  <c r="CF338" i="3" s="1"/>
  <c r="CJ338" i="3" s="1"/>
  <c r="BY337" i="3"/>
  <c r="CB337" i="3" s="1"/>
  <c r="CH337" i="3" s="1"/>
  <c r="CL337" i="3" s="1"/>
  <c r="BX337" i="3"/>
  <c r="CA337" i="3" s="1"/>
  <c r="CG337" i="3" s="1"/>
  <c r="CK337" i="3" s="1"/>
  <c r="BW337" i="3"/>
  <c r="BZ337" i="3" s="1"/>
  <c r="CF337" i="3" s="1"/>
  <c r="CJ337" i="3" s="1"/>
  <c r="BD337" i="3"/>
  <c r="BG337" i="3" s="1"/>
  <c r="BM337" i="3" s="1"/>
  <c r="BQ337" i="3" s="1"/>
  <c r="BC337" i="3"/>
  <c r="BF337" i="3" s="1"/>
  <c r="BL337" i="3" s="1"/>
  <c r="BP337" i="3" s="1"/>
  <c r="AI337" i="3"/>
  <c r="AL337" i="3" s="1"/>
  <c r="AR337" i="3" s="1"/>
  <c r="AV337" i="3" s="1"/>
  <c r="BB337" i="3"/>
  <c r="BE337" i="3" s="1"/>
  <c r="BK337" i="3" s="1"/>
  <c r="BO337" i="3" s="1"/>
  <c r="AH337" i="3"/>
  <c r="AK337" i="3" s="1"/>
  <c r="AQ337" i="3" s="1"/>
  <c r="AU337" i="3" s="1"/>
  <c r="AG337" i="3"/>
  <c r="AJ337" i="3" s="1"/>
  <c r="AP337" i="3" s="1"/>
  <c r="AT337" i="3" s="1"/>
  <c r="BC336" i="3"/>
  <c r="BF336" i="3" s="1"/>
  <c r="BL336" i="3" s="1"/>
  <c r="BP336" i="3" s="1"/>
  <c r="AI336" i="3"/>
  <c r="AL336" i="3" s="1"/>
  <c r="AR336" i="3" s="1"/>
  <c r="AV336" i="3" s="1"/>
  <c r="BB336" i="3"/>
  <c r="BE336" i="3" s="1"/>
  <c r="BK336" i="3" s="1"/>
  <c r="BO336" i="3" s="1"/>
  <c r="AH336" i="3"/>
  <c r="AK336" i="3" s="1"/>
  <c r="AQ336" i="3" s="1"/>
  <c r="AU336" i="3" s="1"/>
  <c r="AG336" i="3"/>
  <c r="AJ336" i="3" s="1"/>
  <c r="AP336" i="3" s="1"/>
  <c r="AT336" i="3" s="1"/>
  <c r="BY336" i="3"/>
  <c r="CB336" i="3" s="1"/>
  <c r="CH336" i="3" s="1"/>
  <c r="CL336" i="3" s="1"/>
  <c r="BX336" i="3"/>
  <c r="CA336" i="3" s="1"/>
  <c r="CG336" i="3" s="1"/>
  <c r="CK336" i="3" s="1"/>
  <c r="BD336" i="3"/>
  <c r="BG336" i="3" s="1"/>
  <c r="BM336" i="3" s="1"/>
  <c r="BQ336" i="3" s="1"/>
  <c r="BW336" i="3"/>
  <c r="BZ336" i="3" s="1"/>
  <c r="CF336" i="3" s="1"/>
  <c r="CJ336" i="3" s="1"/>
  <c r="BY335" i="3"/>
  <c r="CB335" i="3" s="1"/>
  <c r="CH335" i="3" s="1"/>
  <c r="CL335" i="3" s="1"/>
  <c r="BX335" i="3"/>
  <c r="CA335" i="3" s="1"/>
  <c r="CG335" i="3" s="1"/>
  <c r="CK335" i="3" s="1"/>
  <c r="BW335" i="3"/>
  <c r="BZ335" i="3" s="1"/>
  <c r="CF335" i="3" s="1"/>
  <c r="CJ335" i="3" s="1"/>
  <c r="BD335" i="3"/>
  <c r="BG335" i="3" s="1"/>
  <c r="BM335" i="3" s="1"/>
  <c r="BQ335" i="3" s="1"/>
  <c r="BC335" i="3"/>
  <c r="BF335" i="3" s="1"/>
  <c r="BL335" i="3" s="1"/>
  <c r="BP335" i="3" s="1"/>
  <c r="AI335" i="3"/>
  <c r="AL335" i="3" s="1"/>
  <c r="AR335" i="3" s="1"/>
  <c r="AV335" i="3" s="1"/>
  <c r="BB335" i="3"/>
  <c r="BE335" i="3" s="1"/>
  <c r="BK335" i="3" s="1"/>
  <c r="BO335" i="3" s="1"/>
  <c r="AH335" i="3"/>
  <c r="AK335" i="3" s="1"/>
  <c r="AQ335" i="3" s="1"/>
  <c r="AU335" i="3" s="1"/>
  <c r="AG335" i="3"/>
  <c r="AJ335" i="3" s="1"/>
  <c r="AP335" i="3" s="1"/>
  <c r="AT335" i="3" s="1"/>
  <c r="BC334" i="3"/>
  <c r="BF334" i="3" s="1"/>
  <c r="BL334" i="3" s="1"/>
  <c r="BP334" i="3" s="1"/>
  <c r="AI334" i="3"/>
  <c r="AL334" i="3" s="1"/>
  <c r="AR334" i="3" s="1"/>
  <c r="AV334" i="3" s="1"/>
  <c r="BB334" i="3"/>
  <c r="BE334" i="3" s="1"/>
  <c r="BK334" i="3" s="1"/>
  <c r="BO334" i="3" s="1"/>
  <c r="AH334" i="3"/>
  <c r="AK334" i="3" s="1"/>
  <c r="AQ334" i="3" s="1"/>
  <c r="AU334" i="3" s="1"/>
  <c r="AG334" i="3"/>
  <c r="AJ334" i="3" s="1"/>
  <c r="AP334" i="3" s="1"/>
  <c r="AT334" i="3" s="1"/>
  <c r="BY334" i="3"/>
  <c r="CB334" i="3" s="1"/>
  <c r="CH334" i="3" s="1"/>
  <c r="CL334" i="3" s="1"/>
  <c r="BX334" i="3"/>
  <c r="CA334" i="3" s="1"/>
  <c r="CG334" i="3" s="1"/>
  <c r="CK334" i="3" s="1"/>
  <c r="BD334" i="3"/>
  <c r="BG334" i="3" s="1"/>
  <c r="BM334" i="3" s="1"/>
  <c r="BQ334" i="3" s="1"/>
  <c r="BW334" i="3"/>
  <c r="BZ334" i="3" s="1"/>
  <c r="CF334" i="3" s="1"/>
  <c r="CJ334" i="3" s="1"/>
  <c r="BY341" i="3"/>
  <c r="CB341" i="3" s="1"/>
  <c r="CH341" i="3" s="1"/>
  <c r="CL341" i="3" s="1"/>
  <c r="BX341" i="3"/>
  <c r="CA341" i="3" s="1"/>
  <c r="CG341" i="3" s="1"/>
  <c r="CK341" i="3" s="1"/>
  <c r="BW341" i="3"/>
  <c r="BZ341" i="3" s="1"/>
  <c r="CF341" i="3" s="1"/>
  <c r="CJ341" i="3" s="1"/>
  <c r="BD341" i="3"/>
  <c r="BG341" i="3" s="1"/>
  <c r="BM341" i="3" s="1"/>
  <c r="BQ341" i="3" s="1"/>
  <c r="BC341" i="3"/>
  <c r="BF341" i="3" s="1"/>
  <c r="BL341" i="3" s="1"/>
  <c r="BP341" i="3" s="1"/>
  <c r="AI341" i="3"/>
  <c r="AL341" i="3" s="1"/>
  <c r="AR341" i="3" s="1"/>
  <c r="AV341" i="3" s="1"/>
  <c r="BB341" i="3"/>
  <c r="BE341" i="3" s="1"/>
  <c r="BK341" i="3" s="1"/>
  <c r="BO341" i="3" s="1"/>
  <c r="AH341" i="3"/>
  <c r="AK341" i="3" s="1"/>
  <c r="AQ341" i="3" s="1"/>
  <c r="AU341" i="3" s="1"/>
  <c r="AG341" i="3"/>
  <c r="AJ341" i="3" s="1"/>
  <c r="AP341" i="3" s="1"/>
  <c r="AT341" i="3" s="1"/>
  <c r="BY333" i="3"/>
  <c r="CB333" i="3" s="1"/>
  <c r="CH333" i="3" s="1"/>
  <c r="CL333" i="3" s="1"/>
  <c r="BX333" i="3"/>
  <c r="CA333" i="3" s="1"/>
  <c r="CG333" i="3" s="1"/>
  <c r="CK333" i="3" s="1"/>
  <c r="BW333" i="3"/>
  <c r="BZ333" i="3" s="1"/>
  <c r="CF333" i="3" s="1"/>
  <c r="CJ333" i="3" s="1"/>
  <c r="BD333" i="3"/>
  <c r="BG333" i="3" s="1"/>
  <c r="BM333" i="3" s="1"/>
  <c r="BQ333" i="3" s="1"/>
  <c r="BC333" i="3"/>
  <c r="BF333" i="3" s="1"/>
  <c r="BL333" i="3" s="1"/>
  <c r="BP333" i="3" s="1"/>
  <c r="AI333" i="3"/>
  <c r="AL333" i="3" s="1"/>
  <c r="AR333" i="3" s="1"/>
  <c r="AV333" i="3" s="1"/>
  <c r="BB333" i="3"/>
  <c r="BE333" i="3" s="1"/>
  <c r="BK333" i="3" s="1"/>
  <c r="BO333" i="3" s="1"/>
  <c r="AH333" i="3"/>
  <c r="AK333" i="3" s="1"/>
  <c r="AQ333" i="3" s="1"/>
  <c r="AU333" i="3" s="1"/>
  <c r="AG333" i="3"/>
  <c r="AJ333" i="3" s="1"/>
  <c r="AP333" i="3" s="1"/>
  <c r="AT333" i="3" s="1"/>
  <c r="BC332" i="3"/>
  <c r="BF332" i="3" s="1"/>
  <c r="BL332" i="3" s="1"/>
  <c r="BP332" i="3" s="1"/>
  <c r="AI332" i="3"/>
  <c r="AL332" i="3" s="1"/>
  <c r="AR332" i="3" s="1"/>
  <c r="AV332" i="3" s="1"/>
  <c r="BB332" i="3"/>
  <c r="BE332" i="3" s="1"/>
  <c r="BK332" i="3" s="1"/>
  <c r="BO332" i="3" s="1"/>
  <c r="AH332" i="3"/>
  <c r="AK332" i="3" s="1"/>
  <c r="AQ332" i="3" s="1"/>
  <c r="AU332" i="3" s="1"/>
  <c r="AG332" i="3"/>
  <c r="AJ332" i="3" s="1"/>
  <c r="AP332" i="3" s="1"/>
  <c r="AT332" i="3" s="1"/>
  <c r="BY332" i="3"/>
  <c r="CB332" i="3" s="1"/>
  <c r="CH332" i="3" s="1"/>
  <c r="CL332" i="3" s="1"/>
  <c r="BX332" i="3"/>
  <c r="CA332" i="3" s="1"/>
  <c r="CG332" i="3" s="1"/>
  <c r="CK332" i="3" s="1"/>
  <c r="BD332" i="3"/>
  <c r="BG332" i="3" s="1"/>
  <c r="BM332" i="3" s="1"/>
  <c r="BQ332" i="3" s="1"/>
  <c r="BW332" i="3"/>
  <c r="BZ332" i="3" s="1"/>
  <c r="CF332" i="3" s="1"/>
  <c r="CJ332" i="3" s="1"/>
  <c r="BC340" i="3"/>
  <c r="BF340" i="3" s="1"/>
  <c r="BL340" i="3" s="1"/>
  <c r="BP340" i="3" s="1"/>
  <c r="AI340" i="3"/>
  <c r="AL340" i="3" s="1"/>
  <c r="AR340" i="3" s="1"/>
  <c r="AV340" i="3" s="1"/>
  <c r="BB340" i="3"/>
  <c r="BE340" i="3" s="1"/>
  <c r="BK340" i="3" s="1"/>
  <c r="BO340" i="3" s="1"/>
  <c r="AH340" i="3"/>
  <c r="AK340" i="3" s="1"/>
  <c r="AQ340" i="3" s="1"/>
  <c r="AU340" i="3" s="1"/>
  <c r="AG340" i="3"/>
  <c r="AJ340" i="3" s="1"/>
  <c r="AP340" i="3" s="1"/>
  <c r="AT340" i="3" s="1"/>
  <c r="BY340" i="3"/>
  <c r="CB340" i="3" s="1"/>
  <c r="CH340" i="3" s="1"/>
  <c r="CL340" i="3" s="1"/>
  <c r="BX340" i="3"/>
  <c r="CA340" i="3" s="1"/>
  <c r="CG340" i="3" s="1"/>
  <c r="CK340" i="3" s="1"/>
  <c r="BD340" i="3"/>
  <c r="BG340" i="3" s="1"/>
  <c r="BM340" i="3" s="1"/>
  <c r="BQ340" i="3" s="1"/>
  <c r="BW340" i="3"/>
  <c r="BZ340" i="3" s="1"/>
  <c r="CF340" i="3" s="1"/>
  <c r="CJ340" i="3" s="1"/>
  <c r="BY339" i="3"/>
  <c r="CB339" i="3" s="1"/>
  <c r="CH339" i="3" s="1"/>
  <c r="CL339" i="3" s="1"/>
  <c r="BX339" i="3"/>
  <c r="CA339" i="3" s="1"/>
  <c r="CG339" i="3" s="1"/>
  <c r="CK339" i="3" s="1"/>
  <c r="BW339" i="3"/>
  <c r="BZ339" i="3" s="1"/>
  <c r="CF339" i="3" s="1"/>
  <c r="CJ339" i="3" s="1"/>
  <c r="BD339" i="3"/>
  <c r="BG339" i="3" s="1"/>
  <c r="BM339" i="3" s="1"/>
  <c r="BQ339" i="3" s="1"/>
  <c r="BC339" i="3"/>
  <c r="BF339" i="3" s="1"/>
  <c r="BL339" i="3" s="1"/>
  <c r="BP339" i="3" s="1"/>
  <c r="AI339" i="3"/>
  <c r="AL339" i="3" s="1"/>
  <c r="AR339" i="3" s="1"/>
  <c r="AV339" i="3" s="1"/>
  <c r="BB339" i="3"/>
  <c r="BE339" i="3" s="1"/>
  <c r="BK339" i="3" s="1"/>
  <c r="BO339" i="3" s="1"/>
  <c r="AH339" i="3"/>
  <c r="AK339" i="3" s="1"/>
  <c r="AQ339" i="3" s="1"/>
  <c r="AU339" i="3" s="1"/>
  <c r="AG339" i="3"/>
  <c r="AJ339" i="3" s="1"/>
  <c r="AP339" i="3" s="1"/>
  <c r="AT339" i="3" s="1"/>
  <c r="M32" i="3"/>
  <c r="BD32" i="3"/>
  <c r="BG32" i="3" s="1"/>
  <c r="BM32" i="3" s="1"/>
  <c r="BQ32" i="3" s="1"/>
  <c r="BY32" i="3"/>
  <c r="CB32" i="3" s="1"/>
  <c r="CH32" i="3" s="1"/>
  <c r="CL32" i="3" s="1"/>
  <c r="BC32" i="3"/>
  <c r="BF32" i="3" s="1"/>
  <c r="BL32" i="3" s="1"/>
  <c r="BP32" i="3" s="1"/>
  <c r="BX32" i="3"/>
  <c r="CA32" i="3" s="1"/>
  <c r="CG32" i="3" s="1"/>
  <c r="CK32" i="3" s="1"/>
  <c r="N32" i="3"/>
  <c r="AI32" i="3"/>
  <c r="AL32" i="3" s="1"/>
  <c r="AR32" i="3" s="1"/>
  <c r="AV32" i="3" s="1"/>
  <c r="AG32" i="3"/>
  <c r="AJ32" i="3" s="1"/>
  <c r="AP32" i="3" s="1"/>
  <c r="AT32" i="3" s="1"/>
  <c r="AH32" i="3"/>
  <c r="AK32" i="3" s="1"/>
  <c r="AQ32" i="3" s="1"/>
  <c r="AU32" i="3" s="1"/>
  <c r="BW32" i="3"/>
  <c r="BZ32" i="3" s="1"/>
  <c r="CF32" i="3" s="1"/>
  <c r="CJ32" i="3" s="1"/>
  <c r="BB32" i="3"/>
  <c r="BE32" i="3" s="1"/>
  <c r="BK32" i="3" s="1"/>
  <c r="BO32" i="3" s="1"/>
  <c r="O24" i="9"/>
  <c r="O30" i="9" s="1"/>
  <c r="C98" i="9"/>
  <c r="C84" i="9"/>
  <c r="C87" i="9" s="1"/>
  <c r="C88" i="9" s="1"/>
  <c r="C86" i="9"/>
  <c r="T10" i="9"/>
  <c r="O23" i="9"/>
  <c r="O29" i="9" s="1"/>
  <c r="O20" i="9"/>
  <c r="O26" i="9" s="1"/>
  <c r="O32" i="9" s="1"/>
  <c r="O25" i="9"/>
  <c r="O31" i="9" s="1"/>
  <c r="O43" i="9"/>
  <c r="O14" i="9"/>
  <c r="P20" i="9"/>
  <c r="P26" i="9" s="1"/>
  <c r="P32" i="9" s="1"/>
  <c r="O22" i="9"/>
  <c r="O28" i="9" s="1"/>
  <c r="P23" i="9"/>
  <c r="P29" i="9" s="1"/>
  <c r="P25" i="9"/>
  <c r="P31" i="9" s="1"/>
  <c r="P22" i="9"/>
  <c r="P28" i="9" s="1"/>
  <c r="I16" i="9"/>
  <c r="J15" i="9"/>
  <c r="J16" i="9" s="1"/>
  <c r="G21" i="9" s="1"/>
  <c r="P27" i="9"/>
  <c r="P14" i="9"/>
  <c r="P43" i="9"/>
  <c r="P24" i="9"/>
  <c r="P30" i="9" s="1"/>
  <c r="C102" i="9"/>
  <c r="C101" i="9"/>
  <c r="C100" i="9"/>
  <c r="C79" i="9"/>
  <c r="C36" i="9"/>
  <c r="CM32" i="3" l="1"/>
  <c r="BR32" i="3"/>
  <c r="AW32" i="3"/>
  <c r="Y26" i="9"/>
  <c r="Y11" i="9"/>
  <c r="Y41" i="9"/>
  <c r="AD9" i="9"/>
  <c r="Y8" i="9"/>
  <c r="Y46" i="9"/>
  <c r="Y31" i="9"/>
  <c r="Y36" i="9"/>
  <c r="T17" i="9"/>
  <c r="T13" i="9"/>
  <c r="T18" i="9"/>
  <c r="T14" i="9"/>
  <c r="T16" i="9"/>
  <c r="T12" i="9"/>
  <c r="T15" i="9"/>
  <c r="T11" i="9"/>
  <c r="Y21" i="9"/>
  <c r="AD40" i="9"/>
  <c r="AD24" i="9"/>
  <c r="AD30" i="9"/>
  <c r="Y16" i="9"/>
  <c r="AD19" i="9"/>
  <c r="AD35" i="9"/>
  <c r="AD13" i="9"/>
  <c r="AD45" i="9"/>
  <c r="AD50" i="9"/>
  <c r="F342" i="3"/>
  <c r="L341" i="3"/>
  <c r="M340" i="3"/>
  <c r="M338" i="3"/>
  <c r="L337" i="3"/>
  <c r="M336" i="3"/>
  <c r="M334" i="3"/>
  <c r="M332" i="3"/>
  <c r="F331" i="3"/>
  <c r="K330" i="3"/>
  <c r="F330" i="3"/>
  <c r="K329" i="3"/>
  <c r="F329" i="3"/>
  <c r="K328" i="3"/>
  <c r="F328" i="3"/>
  <c r="K327" i="3"/>
  <c r="F327" i="3"/>
  <c r="K326" i="3"/>
  <c r="F326" i="3"/>
  <c r="K325" i="3"/>
  <c r="F325" i="3"/>
  <c r="K324" i="3"/>
  <c r="F324" i="3"/>
  <c r="K323" i="3"/>
  <c r="F323" i="3"/>
  <c r="K322" i="3"/>
  <c r="F322" i="3"/>
  <c r="K321" i="3"/>
  <c r="F321" i="3"/>
  <c r="K320" i="3"/>
  <c r="F320" i="3"/>
  <c r="K319" i="3"/>
  <c r="F319" i="3"/>
  <c r="K318" i="3"/>
  <c r="F318" i="3"/>
  <c r="K317" i="3"/>
  <c r="F317" i="3"/>
  <c r="K316" i="3"/>
  <c r="F316" i="3"/>
  <c r="K315" i="3"/>
  <c r="F315" i="3"/>
  <c r="K314" i="3"/>
  <c r="F314" i="3"/>
  <c r="K313" i="3"/>
  <c r="F313" i="3"/>
  <c r="K312" i="3"/>
  <c r="F312" i="3"/>
  <c r="K311" i="3"/>
  <c r="F311" i="3"/>
  <c r="K310" i="3"/>
  <c r="F310" i="3"/>
  <c r="K309" i="3"/>
  <c r="F309" i="3"/>
  <c r="K308" i="3"/>
  <c r="F308" i="3"/>
  <c r="K307" i="3"/>
  <c r="F307" i="3"/>
  <c r="AI37" i="4" l="1"/>
  <c r="L307" i="3"/>
  <c r="O307" i="3" s="1"/>
  <c r="U307" i="3" s="1"/>
  <c r="Y307" i="3" s="1"/>
  <c r="M307" i="3"/>
  <c r="P307" i="3" s="1"/>
  <c r="V307" i="3" s="1"/>
  <c r="Z307" i="3" s="1"/>
  <c r="N307" i="3"/>
  <c r="Q307" i="3" s="1"/>
  <c r="W307" i="3" s="1"/>
  <c r="AA307" i="3" s="1"/>
  <c r="M319" i="3"/>
  <c r="P319" i="3" s="1"/>
  <c r="V319" i="3" s="1"/>
  <c r="Z319" i="3" s="1"/>
  <c r="N319" i="3"/>
  <c r="Q319" i="3" s="1"/>
  <c r="W319" i="3" s="1"/>
  <c r="AA319" i="3" s="1"/>
  <c r="L319" i="3"/>
  <c r="O319" i="3" s="1"/>
  <c r="U319" i="3" s="1"/>
  <c r="Y319" i="3" s="1"/>
  <c r="BY331" i="3"/>
  <c r="CB331" i="3" s="1"/>
  <c r="CH331" i="3" s="1"/>
  <c r="CL331" i="3" s="1"/>
  <c r="BX331" i="3"/>
  <c r="CA331" i="3" s="1"/>
  <c r="CG331" i="3" s="1"/>
  <c r="CK331" i="3" s="1"/>
  <c r="BW331" i="3"/>
  <c r="BZ331" i="3" s="1"/>
  <c r="CF331" i="3" s="1"/>
  <c r="CJ331" i="3" s="1"/>
  <c r="BD331" i="3"/>
  <c r="BG331" i="3" s="1"/>
  <c r="BM331" i="3" s="1"/>
  <c r="BQ331" i="3" s="1"/>
  <c r="BC331" i="3"/>
  <c r="BF331" i="3" s="1"/>
  <c r="BL331" i="3" s="1"/>
  <c r="BP331" i="3" s="1"/>
  <c r="AI331" i="3"/>
  <c r="AL331" i="3" s="1"/>
  <c r="AR331" i="3" s="1"/>
  <c r="AV331" i="3" s="1"/>
  <c r="BB331" i="3"/>
  <c r="BE331" i="3" s="1"/>
  <c r="BK331" i="3" s="1"/>
  <c r="BO331" i="3" s="1"/>
  <c r="AH331" i="3"/>
  <c r="AK331" i="3" s="1"/>
  <c r="AQ331" i="3" s="1"/>
  <c r="AU331" i="3" s="1"/>
  <c r="AG331" i="3"/>
  <c r="AJ331" i="3" s="1"/>
  <c r="AP331" i="3" s="1"/>
  <c r="AT331" i="3" s="1"/>
  <c r="BC342" i="3"/>
  <c r="BF342" i="3" s="1"/>
  <c r="BL342" i="3" s="1"/>
  <c r="BP342" i="3" s="1"/>
  <c r="AI342" i="3"/>
  <c r="AL342" i="3" s="1"/>
  <c r="AR342" i="3" s="1"/>
  <c r="AV342" i="3" s="1"/>
  <c r="BB342" i="3"/>
  <c r="BE342" i="3" s="1"/>
  <c r="BK342" i="3" s="1"/>
  <c r="BO342" i="3" s="1"/>
  <c r="AH342" i="3"/>
  <c r="AK342" i="3" s="1"/>
  <c r="AQ342" i="3" s="1"/>
  <c r="AU342" i="3" s="1"/>
  <c r="AG342" i="3"/>
  <c r="AJ342" i="3" s="1"/>
  <c r="AP342" i="3" s="1"/>
  <c r="AT342" i="3" s="1"/>
  <c r="BY342" i="3"/>
  <c r="CB342" i="3" s="1"/>
  <c r="CH342" i="3" s="1"/>
  <c r="CL342" i="3" s="1"/>
  <c r="BX342" i="3"/>
  <c r="CA342" i="3" s="1"/>
  <c r="CG342" i="3" s="1"/>
  <c r="CK342" i="3" s="1"/>
  <c r="BD342" i="3"/>
  <c r="BG342" i="3" s="1"/>
  <c r="BM342" i="3" s="1"/>
  <c r="BQ342" i="3" s="1"/>
  <c r="BW342" i="3"/>
  <c r="BZ342" i="3" s="1"/>
  <c r="CF342" i="3" s="1"/>
  <c r="CJ342" i="3" s="1"/>
  <c r="BX310" i="3"/>
  <c r="CA310" i="3" s="1"/>
  <c r="CG310" i="3" s="1"/>
  <c r="CK310" i="3" s="1"/>
  <c r="BD310" i="3"/>
  <c r="BG310" i="3" s="1"/>
  <c r="BM310" i="3" s="1"/>
  <c r="BQ310" i="3" s="1"/>
  <c r="BC310" i="3"/>
  <c r="BF310" i="3" s="1"/>
  <c r="BL310" i="3" s="1"/>
  <c r="BP310" i="3" s="1"/>
  <c r="AH310" i="3"/>
  <c r="AK310" i="3" s="1"/>
  <c r="AQ310" i="3" s="1"/>
  <c r="AU310" i="3" s="1"/>
  <c r="BB310" i="3"/>
  <c r="BE310" i="3" s="1"/>
  <c r="BK310" i="3" s="1"/>
  <c r="BO310" i="3" s="1"/>
  <c r="BY310" i="3"/>
  <c r="CB310" i="3" s="1"/>
  <c r="CH310" i="3" s="1"/>
  <c r="CL310" i="3" s="1"/>
  <c r="AI310" i="3"/>
  <c r="AL310" i="3" s="1"/>
  <c r="AR310" i="3" s="1"/>
  <c r="AV310" i="3" s="1"/>
  <c r="AG310" i="3"/>
  <c r="AJ310" i="3" s="1"/>
  <c r="AP310" i="3" s="1"/>
  <c r="AT310" i="3" s="1"/>
  <c r="BW310" i="3"/>
  <c r="BZ310" i="3" s="1"/>
  <c r="CF310" i="3" s="1"/>
  <c r="CJ310" i="3" s="1"/>
  <c r="BB314" i="3"/>
  <c r="BE314" i="3" s="1"/>
  <c r="BK314" i="3" s="1"/>
  <c r="BO314" i="3" s="1"/>
  <c r="BY314" i="3"/>
  <c r="CB314" i="3" s="1"/>
  <c r="CH314" i="3" s="1"/>
  <c r="CL314" i="3" s="1"/>
  <c r="BW314" i="3"/>
  <c r="BZ314" i="3" s="1"/>
  <c r="CF314" i="3" s="1"/>
  <c r="CJ314" i="3" s="1"/>
  <c r="AI314" i="3"/>
  <c r="AL314" i="3" s="1"/>
  <c r="AR314" i="3" s="1"/>
  <c r="AV314" i="3" s="1"/>
  <c r="AG314" i="3"/>
  <c r="AJ314" i="3" s="1"/>
  <c r="AP314" i="3" s="1"/>
  <c r="AT314" i="3" s="1"/>
  <c r="AH314" i="3"/>
  <c r="AK314" i="3" s="1"/>
  <c r="AQ314" i="3" s="1"/>
  <c r="AU314" i="3" s="1"/>
  <c r="BD314" i="3"/>
  <c r="BG314" i="3" s="1"/>
  <c r="BM314" i="3" s="1"/>
  <c r="BQ314" i="3" s="1"/>
  <c r="BC314" i="3"/>
  <c r="BF314" i="3" s="1"/>
  <c r="BL314" i="3" s="1"/>
  <c r="BP314" i="3" s="1"/>
  <c r="BX314" i="3"/>
  <c r="CA314" i="3" s="1"/>
  <c r="CG314" i="3" s="1"/>
  <c r="CK314" i="3" s="1"/>
  <c r="BX318" i="3"/>
  <c r="CA318" i="3" s="1"/>
  <c r="CG318" i="3" s="1"/>
  <c r="CK318" i="3" s="1"/>
  <c r="BD318" i="3"/>
  <c r="BG318" i="3" s="1"/>
  <c r="BM318" i="3" s="1"/>
  <c r="BQ318" i="3" s="1"/>
  <c r="BC318" i="3"/>
  <c r="BF318" i="3" s="1"/>
  <c r="BL318" i="3" s="1"/>
  <c r="BP318" i="3" s="1"/>
  <c r="AH318" i="3"/>
  <c r="AK318" i="3" s="1"/>
  <c r="AQ318" i="3" s="1"/>
  <c r="AU318" i="3" s="1"/>
  <c r="AG318" i="3"/>
  <c r="AJ318" i="3" s="1"/>
  <c r="AP318" i="3" s="1"/>
  <c r="AT318" i="3" s="1"/>
  <c r="BB318" i="3"/>
  <c r="BE318" i="3" s="1"/>
  <c r="BK318" i="3" s="1"/>
  <c r="BO318" i="3" s="1"/>
  <c r="AI318" i="3"/>
  <c r="AL318" i="3" s="1"/>
  <c r="AR318" i="3" s="1"/>
  <c r="AV318" i="3" s="1"/>
  <c r="BW318" i="3"/>
  <c r="BZ318" i="3" s="1"/>
  <c r="CF318" i="3" s="1"/>
  <c r="CJ318" i="3" s="1"/>
  <c r="BY318" i="3"/>
  <c r="CB318" i="3" s="1"/>
  <c r="CH318" i="3" s="1"/>
  <c r="CL318" i="3" s="1"/>
  <c r="M322" i="3"/>
  <c r="BX322" i="3"/>
  <c r="CA322" i="3" s="1"/>
  <c r="CG322" i="3" s="1"/>
  <c r="CK322" i="3" s="1"/>
  <c r="BD322" i="3"/>
  <c r="BG322" i="3" s="1"/>
  <c r="BM322" i="3" s="1"/>
  <c r="BQ322" i="3" s="1"/>
  <c r="AH322" i="3"/>
  <c r="AK322" i="3" s="1"/>
  <c r="AQ322" i="3" s="1"/>
  <c r="AU322" i="3" s="1"/>
  <c r="BC322" i="3"/>
  <c r="BF322" i="3" s="1"/>
  <c r="BL322" i="3" s="1"/>
  <c r="BP322" i="3" s="1"/>
  <c r="BB322" i="3"/>
  <c r="BE322" i="3" s="1"/>
  <c r="BK322" i="3" s="1"/>
  <c r="BO322" i="3" s="1"/>
  <c r="AG322" i="3"/>
  <c r="AJ322" i="3" s="1"/>
  <c r="AP322" i="3" s="1"/>
  <c r="AT322" i="3" s="1"/>
  <c r="AI322" i="3"/>
  <c r="AL322" i="3" s="1"/>
  <c r="AR322" i="3" s="1"/>
  <c r="AV322" i="3" s="1"/>
  <c r="BW322" i="3"/>
  <c r="BZ322" i="3" s="1"/>
  <c r="CF322" i="3" s="1"/>
  <c r="CJ322" i="3" s="1"/>
  <c r="BY322" i="3"/>
  <c r="CB322" i="3" s="1"/>
  <c r="CH322" i="3" s="1"/>
  <c r="CL322" i="3" s="1"/>
  <c r="BC326" i="3"/>
  <c r="BF326" i="3" s="1"/>
  <c r="BL326" i="3" s="1"/>
  <c r="BP326" i="3" s="1"/>
  <c r="BB326" i="3"/>
  <c r="BE326" i="3" s="1"/>
  <c r="BK326" i="3" s="1"/>
  <c r="BO326" i="3" s="1"/>
  <c r="BY326" i="3"/>
  <c r="CB326" i="3" s="1"/>
  <c r="CH326" i="3" s="1"/>
  <c r="CL326" i="3" s="1"/>
  <c r="BW326" i="3"/>
  <c r="BZ326" i="3" s="1"/>
  <c r="CF326" i="3" s="1"/>
  <c r="CJ326" i="3" s="1"/>
  <c r="AI326" i="3"/>
  <c r="AL326" i="3" s="1"/>
  <c r="AR326" i="3" s="1"/>
  <c r="AV326" i="3" s="1"/>
  <c r="AG326" i="3"/>
  <c r="AJ326" i="3" s="1"/>
  <c r="AP326" i="3" s="1"/>
  <c r="AT326" i="3" s="1"/>
  <c r="BD326" i="3"/>
  <c r="BG326" i="3" s="1"/>
  <c r="BM326" i="3" s="1"/>
  <c r="BQ326" i="3" s="1"/>
  <c r="BX326" i="3"/>
  <c r="CA326" i="3" s="1"/>
  <c r="CG326" i="3" s="1"/>
  <c r="CK326" i="3" s="1"/>
  <c r="AH326" i="3"/>
  <c r="AK326" i="3" s="1"/>
  <c r="AQ326" i="3" s="1"/>
  <c r="AU326" i="3" s="1"/>
  <c r="BX330" i="3"/>
  <c r="CA330" i="3" s="1"/>
  <c r="CG330" i="3" s="1"/>
  <c r="CK330" i="3" s="1"/>
  <c r="BD330" i="3"/>
  <c r="BG330" i="3" s="1"/>
  <c r="BM330" i="3" s="1"/>
  <c r="BQ330" i="3" s="1"/>
  <c r="AH330" i="3"/>
  <c r="AK330" i="3" s="1"/>
  <c r="AQ330" i="3" s="1"/>
  <c r="AU330" i="3" s="1"/>
  <c r="BC330" i="3"/>
  <c r="BF330" i="3" s="1"/>
  <c r="BL330" i="3" s="1"/>
  <c r="BP330" i="3" s="1"/>
  <c r="AI330" i="3"/>
  <c r="AL330" i="3" s="1"/>
  <c r="AR330" i="3" s="1"/>
  <c r="AV330" i="3" s="1"/>
  <c r="BW330" i="3"/>
  <c r="BZ330" i="3" s="1"/>
  <c r="CF330" i="3" s="1"/>
  <c r="CJ330" i="3" s="1"/>
  <c r="AG330" i="3"/>
  <c r="AJ330" i="3" s="1"/>
  <c r="AP330" i="3" s="1"/>
  <c r="AT330" i="3" s="1"/>
  <c r="BB330" i="3"/>
  <c r="BE330" i="3" s="1"/>
  <c r="BK330" i="3" s="1"/>
  <c r="BO330" i="3" s="1"/>
  <c r="BY330" i="3"/>
  <c r="CB330" i="3" s="1"/>
  <c r="CH330" i="3" s="1"/>
  <c r="CL330" i="3" s="1"/>
  <c r="BY307" i="3"/>
  <c r="CB307" i="3" s="1"/>
  <c r="CH307" i="3" s="1"/>
  <c r="CL307" i="3" s="1"/>
  <c r="BD307" i="3"/>
  <c r="BG307" i="3" s="1"/>
  <c r="BM307" i="3" s="1"/>
  <c r="BQ307" i="3" s="1"/>
  <c r="BX307" i="3"/>
  <c r="CA307" i="3" s="1"/>
  <c r="CG307" i="3" s="1"/>
  <c r="CK307" i="3" s="1"/>
  <c r="BC307" i="3"/>
  <c r="BF307" i="3" s="1"/>
  <c r="BL307" i="3" s="1"/>
  <c r="BP307" i="3" s="1"/>
  <c r="BW307" i="3"/>
  <c r="BZ307" i="3" s="1"/>
  <c r="CF307" i="3" s="1"/>
  <c r="CJ307" i="3" s="1"/>
  <c r="BB307" i="3"/>
  <c r="BE307" i="3" s="1"/>
  <c r="BK307" i="3" s="1"/>
  <c r="BO307" i="3" s="1"/>
  <c r="AI307" i="3"/>
  <c r="AL307" i="3" s="1"/>
  <c r="AR307" i="3" s="1"/>
  <c r="AV307" i="3" s="1"/>
  <c r="AH307" i="3"/>
  <c r="AK307" i="3" s="1"/>
  <c r="AQ307" i="3" s="1"/>
  <c r="AU307" i="3" s="1"/>
  <c r="AG307" i="3"/>
  <c r="AJ307" i="3" s="1"/>
  <c r="AP307" i="3" s="1"/>
  <c r="AT307" i="3" s="1"/>
  <c r="BD311" i="3"/>
  <c r="BG311" i="3" s="1"/>
  <c r="BM311" i="3" s="1"/>
  <c r="BQ311" i="3" s="1"/>
  <c r="BX311" i="3"/>
  <c r="CA311" i="3" s="1"/>
  <c r="CG311" i="3" s="1"/>
  <c r="CK311" i="3" s="1"/>
  <c r="AH311" i="3"/>
  <c r="AK311" i="3" s="1"/>
  <c r="AQ311" i="3" s="1"/>
  <c r="AU311" i="3" s="1"/>
  <c r="BC311" i="3"/>
  <c r="BF311" i="3" s="1"/>
  <c r="BL311" i="3" s="1"/>
  <c r="BP311" i="3" s="1"/>
  <c r="BY311" i="3"/>
  <c r="CB311" i="3" s="1"/>
  <c r="CH311" i="3" s="1"/>
  <c r="CL311" i="3" s="1"/>
  <c r="AI311" i="3"/>
  <c r="AL311" i="3" s="1"/>
  <c r="AR311" i="3" s="1"/>
  <c r="AV311" i="3" s="1"/>
  <c r="AG311" i="3"/>
  <c r="AJ311" i="3" s="1"/>
  <c r="AP311" i="3" s="1"/>
  <c r="AT311" i="3" s="1"/>
  <c r="BW311" i="3"/>
  <c r="BZ311" i="3" s="1"/>
  <c r="CF311" i="3" s="1"/>
  <c r="CJ311" i="3" s="1"/>
  <c r="BB311" i="3"/>
  <c r="BE311" i="3" s="1"/>
  <c r="BK311" i="3" s="1"/>
  <c r="BO311" i="3" s="1"/>
  <c r="BC315" i="3"/>
  <c r="BF315" i="3" s="1"/>
  <c r="BL315" i="3" s="1"/>
  <c r="BP315" i="3" s="1"/>
  <c r="BB315" i="3"/>
  <c r="BE315" i="3" s="1"/>
  <c r="BK315" i="3" s="1"/>
  <c r="BO315" i="3" s="1"/>
  <c r="BY315" i="3"/>
  <c r="CB315" i="3" s="1"/>
  <c r="CH315" i="3" s="1"/>
  <c r="CL315" i="3" s="1"/>
  <c r="BW315" i="3"/>
  <c r="BZ315" i="3" s="1"/>
  <c r="CF315" i="3" s="1"/>
  <c r="CJ315" i="3" s="1"/>
  <c r="AI315" i="3"/>
  <c r="AL315" i="3" s="1"/>
  <c r="AR315" i="3" s="1"/>
  <c r="AV315" i="3" s="1"/>
  <c r="AG315" i="3"/>
  <c r="AJ315" i="3" s="1"/>
  <c r="AP315" i="3" s="1"/>
  <c r="AT315" i="3" s="1"/>
  <c r="BX315" i="3"/>
  <c r="CA315" i="3" s="1"/>
  <c r="CG315" i="3" s="1"/>
  <c r="CK315" i="3" s="1"/>
  <c r="BD315" i="3"/>
  <c r="BG315" i="3" s="1"/>
  <c r="BM315" i="3" s="1"/>
  <c r="BQ315" i="3" s="1"/>
  <c r="AH315" i="3"/>
  <c r="AK315" i="3" s="1"/>
  <c r="AQ315" i="3" s="1"/>
  <c r="AU315" i="3" s="1"/>
  <c r="BW319" i="3"/>
  <c r="BZ319" i="3" s="1"/>
  <c r="CF319" i="3" s="1"/>
  <c r="CJ319" i="3" s="1"/>
  <c r="BC319" i="3"/>
  <c r="BF319" i="3" s="1"/>
  <c r="BL319" i="3" s="1"/>
  <c r="BP319" i="3" s="1"/>
  <c r="BB319" i="3"/>
  <c r="BE319" i="3" s="1"/>
  <c r="BK319" i="3" s="1"/>
  <c r="BO319" i="3" s="1"/>
  <c r="BY319" i="3"/>
  <c r="CB319" i="3" s="1"/>
  <c r="CH319" i="3" s="1"/>
  <c r="CL319" i="3" s="1"/>
  <c r="BD319" i="3"/>
  <c r="BG319" i="3" s="1"/>
  <c r="BM319" i="3" s="1"/>
  <c r="BQ319" i="3" s="1"/>
  <c r="BX319" i="3"/>
  <c r="CA319" i="3" s="1"/>
  <c r="CG319" i="3" s="1"/>
  <c r="CK319" i="3" s="1"/>
  <c r="AI319" i="3"/>
  <c r="AL319" i="3" s="1"/>
  <c r="AR319" i="3" s="1"/>
  <c r="AV319" i="3" s="1"/>
  <c r="AH319" i="3"/>
  <c r="AK319" i="3" s="1"/>
  <c r="AQ319" i="3" s="1"/>
  <c r="AU319" i="3" s="1"/>
  <c r="AG319" i="3"/>
  <c r="AJ319" i="3" s="1"/>
  <c r="AP319" i="3" s="1"/>
  <c r="AT319" i="3" s="1"/>
  <c r="BY323" i="3"/>
  <c r="CB323" i="3" s="1"/>
  <c r="CH323" i="3" s="1"/>
  <c r="CL323" i="3" s="1"/>
  <c r="BX323" i="3"/>
  <c r="CA323" i="3" s="1"/>
  <c r="CG323" i="3" s="1"/>
  <c r="CK323" i="3" s="1"/>
  <c r="BD323" i="3"/>
  <c r="BG323" i="3" s="1"/>
  <c r="BM323" i="3" s="1"/>
  <c r="BQ323" i="3" s="1"/>
  <c r="BB323" i="3"/>
  <c r="BE323" i="3" s="1"/>
  <c r="BK323" i="3" s="1"/>
  <c r="BO323" i="3" s="1"/>
  <c r="AI323" i="3"/>
  <c r="AL323" i="3" s="1"/>
  <c r="AR323" i="3" s="1"/>
  <c r="AV323" i="3" s="1"/>
  <c r="AH323" i="3"/>
  <c r="AK323" i="3" s="1"/>
  <c r="AQ323" i="3" s="1"/>
  <c r="AU323" i="3" s="1"/>
  <c r="AG323" i="3"/>
  <c r="AJ323" i="3" s="1"/>
  <c r="AP323" i="3" s="1"/>
  <c r="AT323" i="3" s="1"/>
  <c r="BW323" i="3"/>
  <c r="BZ323" i="3" s="1"/>
  <c r="CF323" i="3" s="1"/>
  <c r="CJ323" i="3" s="1"/>
  <c r="BC323" i="3"/>
  <c r="BF323" i="3" s="1"/>
  <c r="BL323" i="3" s="1"/>
  <c r="BP323" i="3" s="1"/>
  <c r="N327" i="3"/>
  <c r="BC327" i="3"/>
  <c r="BF327" i="3" s="1"/>
  <c r="BL327" i="3" s="1"/>
  <c r="BP327" i="3" s="1"/>
  <c r="BW327" i="3"/>
  <c r="BZ327" i="3" s="1"/>
  <c r="CF327" i="3" s="1"/>
  <c r="CJ327" i="3" s="1"/>
  <c r="AG327" i="3"/>
  <c r="AJ327" i="3" s="1"/>
  <c r="AP327" i="3" s="1"/>
  <c r="AT327" i="3" s="1"/>
  <c r="BX327" i="3"/>
  <c r="CA327" i="3" s="1"/>
  <c r="CG327" i="3" s="1"/>
  <c r="CK327" i="3" s="1"/>
  <c r="AI327" i="3"/>
  <c r="AL327" i="3" s="1"/>
  <c r="AR327" i="3" s="1"/>
  <c r="AV327" i="3" s="1"/>
  <c r="BD327" i="3"/>
  <c r="BG327" i="3" s="1"/>
  <c r="BM327" i="3" s="1"/>
  <c r="BQ327" i="3" s="1"/>
  <c r="AH327" i="3"/>
  <c r="AK327" i="3" s="1"/>
  <c r="AQ327" i="3" s="1"/>
  <c r="AU327" i="3" s="1"/>
  <c r="BB327" i="3"/>
  <c r="BE327" i="3" s="1"/>
  <c r="BK327" i="3" s="1"/>
  <c r="BO327" i="3" s="1"/>
  <c r="BY327" i="3"/>
  <c r="CB327" i="3" s="1"/>
  <c r="CH327" i="3" s="1"/>
  <c r="CL327" i="3" s="1"/>
  <c r="BW308" i="3"/>
  <c r="BZ308" i="3" s="1"/>
  <c r="CF308" i="3" s="1"/>
  <c r="CJ308" i="3" s="1"/>
  <c r="BC308" i="3"/>
  <c r="BF308" i="3" s="1"/>
  <c r="BL308" i="3" s="1"/>
  <c r="BP308" i="3" s="1"/>
  <c r="AG308" i="3"/>
  <c r="AJ308" i="3" s="1"/>
  <c r="AP308" i="3" s="1"/>
  <c r="AT308" i="3" s="1"/>
  <c r="AI308" i="3"/>
  <c r="AL308" i="3" s="1"/>
  <c r="AR308" i="3" s="1"/>
  <c r="AV308" i="3" s="1"/>
  <c r="AH308" i="3"/>
  <c r="AK308" i="3" s="1"/>
  <c r="AQ308" i="3" s="1"/>
  <c r="AU308" i="3" s="1"/>
  <c r="BD308" i="3"/>
  <c r="BG308" i="3" s="1"/>
  <c r="BM308" i="3" s="1"/>
  <c r="BQ308" i="3" s="1"/>
  <c r="BY308" i="3"/>
  <c r="CB308" i="3" s="1"/>
  <c r="CH308" i="3" s="1"/>
  <c r="CL308" i="3" s="1"/>
  <c r="BX308" i="3"/>
  <c r="CA308" i="3" s="1"/>
  <c r="CG308" i="3" s="1"/>
  <c r="CK308" i="3" s="1"/>
  <c r="BB308" i="3"/>
  <c r="BE308" i="3" s="1"/>
  <c r="BK308" i="3" s="1"/>
  <c r="BO308" i="3" s="1"/>
  <c r="BB312" i="3"/>
  <c r="BE312" i="3" s="1"/>
  <c r="BK312" i="3" s="1"/>
  <c r="BO312" i="3" s="1"/>
  <c r="BY312" i="3"/>
  <c r="CB312" i="3" s="1"/>
  <c r="CH312" i="3" s="1"/>
  <c r="CL312" i="3" s="1"/>
  <c r="BX312" i="3"/>
  <c r="CA312" i="3" s="1"/>
  <c r="CG312" i="3" s="1"/>
  <c r="CK312" i="3" s="1"/>
  <c r="AI312" i="3"/>
  <c r="AL312" i="3" s="1"/>
  <c r="AR312" i="3" s="1"/>
  <c r="AV312" i="3" s="1"/>
  <c r="AH312" i="3"/>
  <c r="AK312" i="3" s="1"/>
  <c r="AQ312" i="3" s="1"/>
  <c r="AU312" i="3" s="1"/>
  <c r="BD312" i="3"/>
  <c r="BG312" i="3" s="1"/>
  <c r="BM312" i="3" s="1"/>
  <c r="BQ312" i="3" s="1"/>
  <c r="BW312" i="3"/>
  <c r="BZ312" i="3" s="1"/>
  <c r="CF312" i="3" s="1"/>
  <c r="CJ312" i="3" s="1"/>
  <c r="AG312" i="3"/>
  <c r="AJ312" i="3" s="1"/>
  <c r="AP312" i="3" s="1"/>
  <c r="AT312" i="3" s="1"/>
  <c r="BC312" i="3"/>
  <c r="BF312" i="3" s="1"/>
  <c r="BL312" i="3" s="1"/>
  <c r="BP312" i="3" s="1"/>
  <c r="BW316" i="3"/>
  <c r="BZ316" i="3" s="1"/>
  <c r="CF316" i="3" s="1"/>
  <c r="CJ316" i="3" s="1"/>
  <c r="BC316" i="3"/>
  <c r="BF316" i="3" s="1"/>
  <c r="BL316" i="3" s="1"/>
  <c r="BP316" i="3" s="1"/>
  <c r="AG316" i="3"/>
  <c r="AJ316" i="3" s="1"/>
  <c r="AP316" i="3" s="1"/>
  <c r="AT316" i="3" s="1"/>
  <c r="AI316" i="3"/>
  <c r="AL316" i="3" s="1"/>
  <c r="AR316" i="3" s="1"/>
  <c r="AV316" i="3" s="1"/>
  <c r="AH316" i="3"/>
  <c r="AK316" i="3" s="1"/>
  <c r="AQ316" i="3" s="1"/>
  <c r="AU316" i="3" s="1"/>
  <c r="BD316" i="3"/>
  <c r="BG316" i="3" s="1"/>
  <c r="BM316" i="3" s="1"/>
  <c r="BQ316" i="3" s="1"/>
  <c r="BY316" i="3"/>
  <c r="CB316" i="3" s="1"/>
  <c r="CH316" i="3" s="1"/>
  <c r="CL316" i="3" s="1"/>
  <c r="BB316" i="3"/>
  <c r="BE316" i="3" s="1"/>
  <c r="BK316" i="3" s="1"/>
  <c r="BO316" i="3" s="1"/>
  <c r="BX316" i="3"/>
  <c r="CA316" i="3" s="1"/>
  <c r="CG316" i="3" s="1"/>
  <c r="CK316" i="3" s="1"/>
  <c r="BW320" i="3"/>
  <c r="BZ320" i="3" s="1"/>
  <c r="CF320" i="3" s="1"/>
  <c r="CJ320" i="3" s="1"/>
  <c r="BC320" i="3"/>
  <c r="BF320" i="3" s="1"/>
  <c r="BL320" i="3" s="1"/>
  <c r="BP320" i="3" s="1"/>
  <c r="BX320" i="3"/>
  <c r="CA320" i="3" s="1"/>
  <c r="CG320" i="3" s="1"/>
  <c r="CK320" i="3" s="1"/>
  <c r="AH320" i="3"/>
  <c r="AK320" i="3" s="1"/>
  <c r="AQ320" i="3" s="1"/>
  <c r="AU320" i="3" s="1"/>
  <c r="AG320" i="3"/>
  <c r="AJ320" i="3" s="1"/>
  <c r="AP320" i="3" s="1"/>
  <c r="AT320" i="3" s="1"/>
  <c r="AI320" i="3"/>
  <c r="AL320" i="3" s="1"/>
  <c r="AR320" i="3" s="1"/>
  <c r="AV320" i="3" s="1"/>
  <c r="BD320" i="3"/>
  <c r="BG320" i="3" s="1"/>
  <c r="BM320" i="3" s="1"/>
  <c r="BQ320" i="3" s="1"/>
  <c r="BY320" i="3"/>
  <c r="CB320" i="3" s="1"/>
  <c r="CH320" i="3" s="1"/>
  <c r="CL320" i="3" s="1"/>
  <c r="BB320" i="3"/>
  <c r="BE320" i="3" s="1"/>
  <c r="BK320" i="3" s="1"/>
  <c r="BO320" i="3" s="1"/>
  <c r="BY324" i="3"/>
  <c r="CB324" i="3" s="1"/>
  <c r="CH324" i="3" s="1"/>
  <c r="CL324" i="3" s="1"/>
  <c r="BD324" i="3"/>
  <c r="BG324" i="3" s="1"/>
  <c r="BM324" i="3" s="1"/>
  <c r="BQ324" i="3" s="1"/>
  <c r="BB324" i="3"/>
  <c r="BE324" i="3" s="1"/>
  <c r="BK324" i="3" s="1"/>
  <c r="BO324" i="3" s="1"/>
  <c r="AI324" i="3"/>
  <c r="AL324" i="3" s="1"/>
  <c r="AR324" i="3" s="1"/>
  <c r="AV324" i="3" s="1"/>
  <c r="AH324" i="3"/>
  <c r="AK324" i="3" s="1"/>
  <c r="AQ324" i="3" s="1"/>
  <c r="AU324" i="3" s="1"/>
  <c r="BC324" i="3"/>
  <c r="BF324" i="3" s="1"/>
  <c r="BL324" i="3" s="1"/>
  <c r="BP324" i="3" s="1"/>
  <c r="AG324" i="3"/>
  <c r="AJ324" i="3" s="1"/>
  <c r="AP324" i="3" s="1"/>
  <c r="AT324" i="3" s="1"/>
  <c r="BW324" i="3"/>
  <c r="BZ324" i="3" s="1"/>
  <c r="CF324" i="3" s="1"/>
  <c r="CJ324" i="3" s="1"/>
  <c r="BX324" i="3"/>
  <c r="CA324" i="3" s="1"/>
  <c r="CG324" i="3" s="1"/>
  <c r="CK324" i="3" s="1"/>
  <c r="BX328" i="3"/>
  <c r="CA328" i="3" s="1"/>
  <c r="CG328" i="3" s="1"/>
  <c r="CK328" i="3" s="1"/>
  <c r="BC328" i="3"/>
  <c r="BF328" i="3" s="1"/>
  <c r="BL328" i="3" s="1"/>
  <c r="BP328" i="3" s="1"/>
  <c r="BW328" i="3"/>
  <c r="BZ328" i="3" s="1"/>
  <c r="CF328" i="3" s="1"/>
  <c r="CJ328" i="3" s="1"/>
  <c r="AH328" i="3"/>
  <c r="AK328" i="3" s="1"/>
  <c r="AQ328" i="3" s="1"/>
  <c r="AU328" i="3" s="1"/>
  <c r="AG328" i="3"/>
  <c r="AJ328" i="3" s="1"/>
  <c r="AP328" i="3" s="1"/>
  <c r="AT328" i="3" s="1"/>
  <c r="BY328" i="3"/>
  <c r="CB328" i="3" s="1"/>
  <c r="CH328" i="3" s="1"/>
  <c r="CL328" i="3" s="1"/>
  <c r="AI328" i="3"/>
  <c r="AL328" i="3" s="1"/>
  <c r="AR328" i="3" s="1"/>
  <c r="AV328" i="3" s="1"/>
  <c r="BD328" i="3"/>
  <c r="BG328" i="3" s="1"/>
  <c r="BM328" i="3" s="1"/>
  <c r="BQ328" i="3" s="1"/>
  <c r="BB328" i="3"/>
  <c r="BE328" i="3" s="1"/>
  <c r="BK328" i="3" s="1"/>
  <c r="BO328" i="3" s="1"/>
  <c r="BX309" i="3"/>
  <c r="CA309" i="3" s="1"/>
  <c r="CG309" i="3" s="1"/>
  <c r="CK309" i="3" s="1"/>
  <c r="BW309" i="3"/>
  <c r="BZ309" i="3" s="1"/>
  <c r="CF309" i="3" s="1"/>
  <c r="CJ309" i="3" s="1"/>
  <c r="BC309" i="3"/>
  <c r="BF309" i="3" s="1"/>
  <c r="BL309" i="3" s="1"/>
  <c r="BP309" i="3" s="1"/>
  <c r="AG309" i="3"/>
  <c r="AJ309" i="3" s="1"/>
  <c r="AP309" i="3" s="1"/>
  <c r="AT309" i="3" s="1"/>
  <c r="AH309" i="3"/>
  <c r="AK309" i="3" s="1"/>
  <c r="AQ309" i="3" s="1"/>
  <c r="AU309" i="3" s="1"/>
  <c r="AI309" i="3"/>
  <c r="AL309" i="3" s="1"/>
  <c r="AR309" i="3" s="1"/>
  <c r="AV309" i="3" s="1"/>
  <c r="BD309" i="3"/>
  <c r="BG309" i="3" s="1"/>
  <c r="BM309" i="3" s="1"/>
  <c r="BQ309" i="3" s="1"/>
  <c r="BY309" i="3"/>
  <c r="CB309" i="3" s="1"/>
  <c r="CH309" i="3" s="1"/>
  <c r="CL309" i="3" s="1"/>
  <c r="BB309" i="3"/>
  <c r="BE309" i="3" s="1"/>
  <c r="BK309" i="3" s="1"/>
  <c r="BO309" i="3" s="1"/>
  <c r="BY313" i="3"/>
  <c r="CB313" i="3" s="1"/>
  <c r="CH313" i="3" s="1"/>
  <c r="CL313" i="3" s="1"/>
  <c r="BD313" i="3"/>
  <c r="BG313" i="3" s="1"/>
  <c r="BM313" i="3" s="1"/>
  <c r="BQ313" i="3" s="1"/>
  <c r="BB313" i="3"/>
  <c r="BE313" i="3" s="1"/>
  <c r="BK313" i="3" s="1"/>
  <c r="BO313" i="3" s="1"/>
  <c r="AI313" i="3"/>
  <c r="AL313" i="3" s="1"/>
  <c r="AR313" i="3" s="1"/>
  <c r="AV313" i="3" s="1"/>
  <c r="BX313" i="3"/>
  <c r="CA313" i="3" s="1"/>
  <c r="CG313" i="3" s="1"/>
  <c r="CK313" i="3" s="1"/>
  <c r="AH313" i="3"/>
  <c r="AK313" i="3" s="1"/>
  <c r="AQ313" i="3" s="1"/>
  <c r="AU313" i="3" s="1"/>
  <c r="BW313" i="3"/>
  <c r="BZ313" i="3" s="1"/>
  <c r="CF313" i="3" s="1"/>
  <c r="CJ313" i="3" s="1"/>
  <c r="AG313" i="3"/>
  <c r="AJ313" i="3" s="1"/>
  <c r="AP313" i="3" s="1"/>
  <c r="AT313" i="3" s="1"/>
  <c r="BC313" i="3"/>
  <c r="BF313" i="3" s="1"/>
  <c r="BL313" i="3" s="1"/>
  <c r="BP313" i="3" s="1"/>
  <c r="BX317" i="3"/>
  <c r="CA317" i="3" s="1"/>
  <c r="CG317" i="3" s="1"/>
  <c r="CK317" i="3" s="1"/>
  <c r="BW317" i="3"/>
  <c r="BZ317" i="3" s="1"/>
  <c r="CF317" i="3" s="1"/>
  <c r="CJ317" i="3" s="1"/>
  <c r="BC317" i="3"/>
  <c r="BF317" i="3" s="1"/>
  <c r="BL317" i="3" s="1"/>
  <c r="BP317" i="3" s="1"/>
  <c r="AG317" i="3"/>
  <c r="AJ317" i="3" s="1"/>
  <c r="AP317" i="3" s="1"/>
  <c r="AT317" i="3" s="1"/>
  <c r="AH317" i="3"/>
  <c r="AK317" i="3" s="1"/>
  <c r="AQ317" i="3" s="1"/>
  <c r="AU317" i="3" s="1"/>
  <c r="AI317" i="3"/>
  <c r="AL317" i="3" s="1"/>
  <c r="AR317" i="3" s="1"/>
  <c r="AV317" i="3" s="1"/>
  <c r="BD317" i="3"/>
  <c r="BG317" i="3" s="1"/>
  <c r="BM317" i="3" s="1"/>
  <c r="BQ317" i="3" s="1"/>
  <c r="BY317" i="3"/>
  <c r="CB317" i="3" s="1"/>
  <c r="CH317" i="3" s="1"/>
  <c r="CL317" i="3" s="1"/>
  <c r="BB317" i="3"/>
  <c r="BE317" i="3" s="1"/>
  <c r="BK317" i="3" s="1"/>
  <c r="BO317" i="3" s="1"/>
  <c r="BC321" i="3"/>
  <c r="BF321" i="3" s="1"/>
  <c r="BL321" i="3" s="1"/>
  <c r="BP321" i="3" s="1"/>
  <c r="BX321" i="3"/>
  <c r="CA321" i="3" s="1"/>
  <c r="CG321" i="3" s="1"/>
  <c r="CK321" i="3" s="1"/>
  <c r="AH321" i="3"/>
  <c r="AK321" i="3" s="1"/>
  <c r="AQ321" i="3" s="1"/>
  <c r="AU321" i="3" s="1"/>
  <c r="BD321" i="3"/>
  <c r="BG321" i="3" s="1"/>
  <c r="BM321" i="3" s="1"/>
  <c r="BQ321" i="3" s="1"/>
  <c r="AI321" i="3"/>
  <c r="AL321" i="3" s="1"/>
  <c r="AR321" i="3" s="1"/>
  <c r="AV321" i="3" s="1"/>
  <c r="BW321" i="3"/>
  <c r="BZ321" i="3" s="1"/>
  <c r="CF321" i="3" s="1"/>
  <c r="CJ321" i="3" s="1"/>
  <c r="BY321" i="3"/>
  <c r="CB321" i="3" s="1"/>
  <c r="CH321" i="3" s="1"/>
  <c r="CL321" i="3" s="1"/>
  <c r="AG321" i="3"/>
  <c r="AJ321" i="3" s="1"/>
  <c r="AP321" i="3" s="1"/>
  <c r="AT321" i="3" s="1"/>
  <c r="BB321" i="3"/>
  <c r="BE321" i="3" s="1"/>
  <c r="BK321" i="3" s="1"/>
  <c r="BO321" i="3" s="1"/>
  <c r="BB325" i="3"/>
  <c r="BE325" i="3" s="1"/>
  <c r="BK325" i="3" s="1"/>
  <c r="BO325" i="3" s="1"/>
  <c r="BY325" i="3"/>
  <c r="CB325" i="3" s="1"/>
  <c r="CH325" i="3" s="1"/>
  <c r="CL325" i="3" s="1"/>
  <c r="AI325" i="3"/>
  <c r="AL325" i="3" s="1"/>
  <c r="AR325" i="3" s="1"/>
  <c r="AV325" i="3" s="1"/>
  <c r="BW325" i="3"/>
  <c r="BZ325" i="3" s="1"/>
  <c r="CF325" i="3" s="1"/>
  <c r="CJ325" i="3" s="1"/>
  <c r="AG325" i="3"/>
  <c r="AJ325" i="3" s="1"/>
  <c r="AP325" i="3" s="1"/>
  <c r="AT325" i="3" s="1"/>
  <c r="BX325" i="3"/>
  <c r="CA325" i="3" s="1"/>
  <c r="CG325" i="3" s="1"/>
  <c r="CK325" i="3" s="1"/>
  <c r="AH325" i="3"/>
  <c r="AK325" i="3" s="1"/>
  <c r="AQ325" i="3" s="1"/>
  <c r="AU325" i="3" s="1"/>
  <c r="BC325" i="3"/>
  <c r="BF325" i="3" s="1"/>
  <c r="BL325" i="3" s="1"/>
  <c r="BP325" i="3" s="1"/>
  <c r="BD325" i="3"/>
  <c r="BG325" i="3" s="1"/>
  <c r="BM325" i="3" s="1"/>
  <c r="BQ325" i="3" s="1"/>
  <c r="BD329" i="3"/>
  <c r="BG329" i="3" s="1"/>
  <c r="BM329" i="3" s="1"/>
  <c r="BQ329" i="3" s="1"/>
  <c r="AH329" i="3"/>
  <c r="AK329" i="3" s="1"/>
  <c r="AQ329" i="3" s="1"/>
  <c r="AU329" i="3" s="1"/>
  <c r="BC329" i="3"/>
  <c r="BF329" i="3" s="1"/>
  <c r="BL329" i="3" s="1"/>
  <c r="BP329" i="3" s="1"/>
  <c r="BX329" i="3"/>
  <c r="CA329" i="3" s="1"/>
  <c r="CG329" i="3" s="1"/>
  <c r="CK329" i="3" s="1"/>
  <c r="BB329" i="3"/>
  <c r="BE329" i="3" s="1"/>
  <c r="BK329" i="3" s="1"/>
  <c r="BO329" i="3" s="1"/>
  <c r="BW329" i="3"/>
  <c r="BZ329" i="3" s="1"/>
  <c r="CF329" i="3" s="1"/>
  <c r="CJ329" i="3" s="1"/>
  <c r="AI329" i="3"/>
  <c r="AL329" i="3" s="1"/>
  <c r="AR329" i="3" s="1"/>
  <c r="AV329" i="3" s="1"/>
  <c r="AG329" i="3"/>
  <c r="AJ329" i="3" s="1"/>
  <c r="AP329" i="3" s="1"/>
  <c r="AT329" i="3" s="1"/>
  <c r="BY329" i="3"/>
  <c r="CB329" i="3" s="1"/>
  <c r="CH329" i="3" s="1"/>
  <c r="CL329" i="3" s="1"/>
  <c r="AD25" i="9"/>
  <c r="Y12" i="9"/>
  <c r="Y27" i="9"/>
  <c r="Y37" i="9"/>
  <c r="AD20" i="9"/>
  <c r="Y17" i="9"/>
  <c r="Y47" i="9"/>
  <c r="AD51" i="9"/>
  <c r="Y22" i="9"/>
  <c r="AD46" i="9"/>
  <c r="AD41" i="9"/>
  <c r="AD14" i="9"/>
  <c r="AD36" i="9"/>
  <c r="AD31" i="9"/>
  <c r="Y42" i="9"/>
  <c r="Y32" i="9"/>
  <c r="N311" i="3"/>
  <c r="M328" i="3"/>
  <c r="N331" i="3"/>
  <c r="M316" i="3"/>
  <c r="M330" i="3"/>
  <c r="M320" i="3"/>
  <c r="M309" i="3"/>
  <c r="L325" i="3"/>
  <c r="N316" i="3"/>
  <c r="G319" i="3"/>
  <c r="N323" i="3"/>
  <c r="M324" i="3"/>
  <c r="M326" i="3"/>
  <c r="L313" i="3"/>
  <c r="L314" i="3"/>
  <c r="L317" i="3"/>
  <c r="L318" i="3"/>
  <c r="L321" i="3"/>
  <c r="L322" i="3"/>
  <c r="L309" i="3"/>
  <c r="L310" i="3"/>
  <c r="M313" i="3"/>
  <c r="M317" i="3"/>
  <c r="M318" i="3"/>
  <c r="M321" i="3"/>
  <c r="L329" i="3"/>
  <c r="L323" i="3"/>
  <c r="L342" i="3"/>
  <c r="G331" i="3"/>
  <c r="M342" i="3"/>
  <c r="L332" i="3"/>
  <c r="N333" i="3"/>
  <c r="M331" i="3"/>
  <c r="N334" i="3"/>
  <c r="L333" i="3"/>
  <c r="N332" i="3"/>
  <c r="M333" i="3"/>
  <c r="L334" i="3"/>
  <c r="N335" i="3"/>
  <c r="N339" i="3"/>
  <c r="N336" i="3"/>
  <c r="M337" i="3"/>
  <c r="L338" i="3"/>
  <c r="N340" i="3"/>
  <c r="M341" i="3"/>
  <c r="L335" i="3"/>
  <c r="N337" i="3"/>
  <c r="L339" i="3"/>
  <c r="N341" i="3"/>
  <c r="M335" i="3"/>
  <c r="L336" i="3"/>
  <c r="N338" i="3"/>
  <c r="M339" i="3"/>
  <c r="L340" i="3"/>
  <c r="N342" i="3"/>
  <c r="N320" i="3"/>
  <c r="N321" i="3"/>
  <c r="L320" i="3"/>
  <c r="N322" i="3"/>
  <c r="M323" i="3"/>
  <c r="M327" i="3"/>
  <c r="L327" i="3"/>
  <c r="N324" i="3"/>
  <c r="M325" i="3"/>
  <c r="L326" i="3"/>
  <c r="N328" i="3"/>
  <c r="M329" i="3"/>
  <c r="L330" i="3"/>
  <c r="N325" i="3"/>
  <c r="N329" i="3"/>
  <c r="L324" i="3"/>
  <c r="N326" i="3"/>
  <c r="L328" i="3"/>
  <c r="N330" i="3"/>
  <c r="L308" i="3"/>
  <c r="M308" i="3"/>
  <c r="G307" i="3"/>
  <c r="N308" i="3"/>
  <c r="L312" i="3"/>
  <c r="N312" i="3"/>
  <c r="M312" i="3"/>
  <c r="M315" i="3"/>
  <c r="L315" i="3"/>
  <c r="N309" i="3"/>
  <c r="M310" i="3"/>
  <c r="L316" i="3"/>
  <c r="N310" i="3"/>
  <c r="M311" i="3"/>
  <c r="L311" i="3"/>
  <c r="N315" i="3"/>
  <c r="N313" i="3"/>
  <c r="M314" i="3"/>
  <c r="N317" i="3"/>
  <c r="N314" i="3"/>
  <c r="N318" i="3"/>
  <c r="CM312" i="3" l="1"/>
  <c r="BR317" i="3"/>
  <c r="CM311" i="3"/>
  <c r="BR318" i="3"/>
  <c r="CM323" i="3"/>
  <c r="CM329" i="3"/>
  <c r="BR321" i="3"/>
  <c r="CM317" i="3"/>
  <c r="AI322" i="4" s="1"/>
  <c r="BR313" i="3"/>
  <c r="BR316" i="3"/>
  <c r="CM308" i="3"/>
  <c r="CM327" i="3"/>
  <c r="BR323" i="3"/>
  <c r="BR326" i="3"/>
  <c r="CM321" i="3"/>
  <c r="BR307" i="3"/>
  <c r="BR310" i="3"/>
  <c r="CM325" i="3"/>
  <c r="CM313" i="3"/>
  <c r="BR328" i="3"/>
  <c r="CM322" i="3"/>
  <c r="CM314" i="3"/>
  <c r="CM318" i="3"/>
  <c r="CM310" i="3"/>
  <c r="BR329" i="3"/>
  <c r="CM309" i="3"/>
  <c r="CM328" i="3"/>
  <c r="BR330" i="3"/>
  <c r="AB319" i="3"/>
  <c r="BR309" i="3"/>
  <c r="BR324" i="3"/>
  <c r="BR327" i="3"/>
  <c r="BR319" i="3"/>
  <c r="CM315" i="3"/>
  <c r="CM307" i="3"/>
  <c r="CM330" i="3"/>
  <c r="BR312" i="3"/>
  <c r="CM319" i="3"/>
  <c r="BR315" i="3"/>
  <c r="CM324" i="3"/>
  <c r="BR320" i="3"/>
  <c r="CM320" i="3"/>
  <c r="BR314" i="3"/>
  <c r="BR308" i="3"/>
  <c r="BR325" i="3"/>
  <c r="CM316" i="3"/>
  <c r="BR311" i="3"/>
  <c r="CM326" i="3"/>
  <c r="BR322" i="3"/>
  <c r="AB307" i="3"/>
  <c r="AW330" i="3"/>
  <c r="AW312" i="3"/>
  <c r="AW317" i="3"/>
  <c r="AW323" i="3"/>
  <c r="AW307" i="3"/>
  <c r="AW316" i="3"/>
  <c r="AW311" i="3"/>
  <c r="AW314" i="3"/>
  <c r="AW321" i="3"/>
  <c r="AW324" i="3"/>
  <c r="AW310" i="3"/>
  <c r="AW318" i="3"/>
  <c r="AW326" i="3"/>
  <c r="AW325" i="3"/>
  <c r="AW328" i="3"/>
  <c r="AW320" i="3"/>
  <c r="AW327" i="3"/>
  <c r="AW322" i="3"/>
  <c r="AW309" i="3"/>
  <c r="AW308" i="3"/>
  <c r="AW319" i="3"/>
  <c r="AW313" i="3"/>
  <c r="AW315" i="3"/>
  <c r="AW329" i="3"/>
  <c r="AI328" i="4" l="1"/>
  <c r="AI316" i="4"/>
  <c r="AW312" i="43"/>
  <c r="AJ312" i="43"/>
  <c r="BW35" i="43" s="1"/>
  <c r="AI323" i="4"/>
  <c r="AI317" i="4"/>
  <c r="AI334" i="4"/>
  <c r="AI315" i="4"/>
  <c r="AI312" i="4"/>
  <c r="AI321" i="4"/>
  <c r="AI330" i="4"/>
  <c r="AI333" i="4"/>
  <c r="AI332" i="4"/>
  <c r="AI318" i="4"/>
  <c r="AI327" i="4"/>
  <c r="AI320" i="4"/>
  <c r="AI313" i="4"/>
  <c r="AI331" i="4"/>
  <c r="AI319" i="4"/>
  <c r="AI335" i="4"/>
  <c r="AI314" i="4"/>
  <c r="AI325" i="4"/>
  <c r="AI329" i="4"/>
  <c r="AI326" i="4"/>
  <c r="AI324" i="4"/>
  <c r="F70" i="3"/>
  <c r="K306" i="3"/>
  <c r="F306" i="3"/>
  <c r="K305" i="3"/>
  <c r="F305" i="3"/>
  <c r="K304" i="3"/>
  <c r="F304" i="3"/>
  <c r="K303" i="3"/>
  <c r="F303" i="3"/>
  <c r="K302" i="3"/>
  <c r="F302" i="3"/>
  <c r="K301" i="3"/>
  <c r="F301" i="3"/>
  <c r="K300" i="3"/>
  <c r="F300" i="3"/>
  <c r="K299" i="3"/>
  <c r="F299" i="3"/>
  <c r="K298" i="3"/>
  <c r="F298" i="3"/>
  <c r="K297" i="3"/>
  <c r="F297" i="3"/>
  <c r="K296" i="3"/>
  <c r="F296" i="3"/>
  <c r="K295" i="3"/>
  <c r="F295" i="3"/>
  <c r="K294" i="3"/>
  <c r="F294" i="3"/>
  <c r="K293" i="3"/>
  <c r="F293" i="3"/>
  <c r="K292" i="3"/>
  <c r="F292" i="3"/>
  <c r="K291" i="3"/>
  <c r="F291" i="3"/>
  <c r="K290" i="3"/>
  <c r="F290" i="3"/>
  <c r="K289" i="3"/>
  <c r="F289" i="3"/>
  <c r="K288" i="3"/>
  <c r="F288" i="3"/>
  <c r="K287" i="3"/>
  <c r="F287" i="3"/>
  <c r="K286" i="3"/>
  <c r="F286" i="3"/>
  <c r="K285" i="3"/>
  <c r="F285" i="3"/>
  <c r="K284" i="3"/>
  <c r="F284" i="3"/>
  <c r="K283" i="3"/>
  <c r="F283" i="3"/>
  <c r="K282" i="3"/>
  <c r="F282" i="3"/>
  <c r="K281" i="3"/>
  <c r="F281" i="3"/>
  <c r="K280" i="3"/>
  <c r="F280" i="3"/>
  <c r="K279" i="3"/>
  <c r="F279" i="3"/>
  <c r="K278" i="3"/>
  <c r="F278" i="3"/>
  <c r="K277" i="3"/>
  <c r="F277" i="3"/>
  <c r="K276" i="3"/>
  <c r="F276" i="3"/>
  <c r="K275" i="3"/>
  <c r="F275" i="3"/>
  <c r="K274" i="3"/>
  <c r="F274" i="3"/>
  <c r="K273" i="3"/>
  <c r="F273" i="3"/>
  <c r="K272" i="3"/>
  <c r="F272" i="3"/>
  <c r="K271" i="3"/>
  <c r="F271" i="3"/>
  <c r="K270" i="3"/>
  <c r="F270" i="3"/>
  <c r="K269" i="3"/>
  <c r="F269" i="3"/>
  <c r="K268" i="3"/>
  <c r="F268" i="3"/>
  <c r="K267" i="3"/>
  <c r="F267" i="3"/>
  <c r="K266" i="3"/>
  <c r="F266" i="3"/>
  <c r="K265" i="3"/>
  <c r="F265" i="3"/>
  <c r="K264" i="3"/>
  <c r="F264" i="3"/>
  <c r="K263" i="3"/>
  <c r="F263" i="3"/>
  <c r="K262" i="3"/>
  <c r="F262" i="3"/>
  <c r="K261" i="3"/>
  <c r="F261" i="3"/>
  <c r="K260" i="3"/>
  <c r="F260" i="3"/>
  <c r="K259" i="3"/>
  <c r="F259" i="3"/>
  <c r="K258" i="3"/>
  <c r="F258" i="3"/>
  <c r="K257" i="3"/>
  <c r="F257" i="3"/>
  <c r="K256" i="3"/>
  <c r="F256" i="3"/>
  <c r="K255" i="3"/>
  <c r="F255" i="3"/>
  <c r="K254" i="3"/>
  <c r="F254" i="3"/>
  <c r="K253" i="3"/>
  <c r="F253" i="3"/>
  <c r="K252" i="3"/>
  <c r="F252" i="3"/>
  <c r="K251" i="3"/>
  <c r="F251" i="3"/>
  <c r="K250" i="3"/>
  <c r="F250" i="3"/>
  <c r="K249" i="3"/>
  <c r="F249" i="3"/>
  <c r="K248" i="3"/>
  <c r="F248" i="3"/>
  <c r="K247" i="3"/>
  <c r="F247" i="3"/>
  <c r="K246" i="3"/>
  <c r="F246" i="3"/>
  <c r="K245" i="3"/>
  <c r="F245" i="3"/>
  <c r="K244" i="3"/>
  <c r="F244" i="3"/>
  <c r="K243" i="3"/>
  <c r="F243" i="3"/>
  <c r="K242" i="3"/>
  <c r="F242" i="3"/>
  <c r="K241" i="3"/>
  <c r="F241" i="3"/>
  <c r="K240" i="3"/>
  <c r="F240" i="3"/>
  <c r="K239" i="3"/>
  <c r="F239" i="3"/>
  <c r="K238" i="3"/>
  <c r="F238" i="3"/>
  <c r="K237" i="3"/>
  <c r="F237" i="3"/>
  <c r="K236" i="3"/>
  <c r="F236" i="3"/>
  <c r="K235" i="3"/>
  <c r="F235" i="3"/>
  <c r="K234" i="3"/>
  <c r="F234" i="3"/>
  <c r="K233" i="3"/>
  <c r="F233" i="3"/>
  <c r="K232" i="3"/>
  <c r="F232" i="3"/>
  <c r="K231" i="3"/>
  <c r="F231" i="3"/>
  <c r="K230" i="3"/>
  <c r="F230" i="3"/>
  <c r="K229" i="3"/>
  <c r="F229" i="3"/>
  <c r="K228" i="3"/>
  <c r="F228" i="3"/>
  <c r="K227" i="3"/>
  <c r="F227" i="3"/>
  <c r="K226" i="3"/>
  <c r="F226" i="3"/>
  <c r="K225" i="3"/>
  <c r="F225" i="3"/>
  <c r="K224" i="3"/>
  <c r="F224" i="3"/>
  <c r="K223" i="3"/>
  <c r="F223" i="3"/>
  <c r="K222" i="3"/>
  <c r="F222" i="3"/>
  <c r="K221" i="3"/>
  <c r="F221" i="3"/>
  <c r="K220" i="3"/>
  <c r="F220" i="3"/>
  <c r="K219" i="3"/>
  <c r="F219" i="3"/>
  <c r="K218" i="3"/>
  <c r="F218" i="3"/>
  <c r="K217" i="3"/>
  <c r="F217" i="3"/>
  <c r="K216" i="3"/>
  <c r="F216" i="3"/>
  <c r="K215" i="3"/>
  <c r="F215" i="3"/>
  <c r="K214" i="3"/>
  <c r="F214" i="3"/>
  <c r="K213" i="3"/>
  <c r="F213" i="3"/>
  <c r="K212" i="3"/>
  <c r="F212" i="3"/>
  <c r="K211" i="3"/>
  <c r="F211" i="3"/>
  <c r="K210" i="3"/>
  <c r="F210" i="3"/>
  <c r="K209" i="3"/>
  <c r="F209" i="3"/>
  <c r="K208" i="3"/>
  <c r="F208" i="3"/>
  <c r="K207" i="3"/>
  <c r="F207" i="3"/>
  <c r="K206" i="3"/>
  <c r="F206" i="3"/>
  <c r="K205" i="3"/>
  <c r="F205" i="3"/>
  <c r="K204" i="3"/>
  <c r="F204" i="3"/>
  <c r="K203" i="3"/>
  <c r="F203" i="3"/>
  <c r="K202" i="3"/>
  <c r="F202" i="3"/>
  <c r="K201" i="3"/>
  <c r="F201" i="3"/>
  <c r="K200" i="3"/>
  <c r="F200" i="3"/>
  <c r="K199" i="3"/>
  <c r="F199" i="3"/>
  <c r="K198" i="3"/>
  <c r="F198" i="3"/>
  <c r="K197" i="3"/>
  <c r="F197" i="3"/>
  <c r="K196" i="3"/>
  <c r="F196" i="3"/>
  <c r="K195" i="3"/>
  <c r="F195" i="3"/>
  <c r="K194" i="3"/>
  <c r="F194" i="3"/>
  <c r="K193" i="3"/>
  <c r="F193" i="3"/>
  <c r="K192" i="3"/>
  <c r="F192" i="3"/>
  <c r="K191" i="3"/>
  <c r="F191" i="3"/>
  <c r="K190" i="3"/>
  <c r="F190" i="3"/>
  <c r="K189" i="3"/>
  <c r="F189" i="3"/>
  <c r="K188" i="3"/>
  <c r="F188" i="3"/>
  <c r="K187" i="3"/>
  <c r="F187" i="3"/>
  <c r="K186" i="3"/>
  <c r="F186" i="3"/>
  <c r="K185" i="3"/>
  <c r="F185" i="3"/>
  <c r="K184" i="3"/>
  <c r="F184" i="3"/>
  <c r="K183" i="3"/>
  <c r="F183" i="3"/>
  <c r="K182" i="3"/>
  <c r="F182" i="3"/>
  <c r="K181" i="3"/>
  <c r="F181" i="3"/>
  <c r="K180" i="3"/>
  <c r="F180" i="3"/>
  <c r="K179" i="3"/>
  <c r="F179" i="3"/>
  <c r="K178" i="3"/>
  <c r="F178" i="3"/>
  <c r="K177" i="3"/>
  <c r="F177" i="3"/>
  <c r="K176" i="3"/>
  <c r="F176" i="3"/>
  <c r="K175" i="3"/>
  <c r="F175" i="3"/>
  <c r="K174" i="3"/>
  <c r="F174" i="3"/>
  <c r="K173" i="3"/>
  <c r="F173" i="3"/>
  <c r="K172" i="3"/>
  <c r="F172" i="3"/>
  <c r="K171" i="3"/>
  <c r="F171" i="3"/>
  <c r="K170" i="3"/>
  <c r="F170" i="3"/>
  <c r="K169" i="3"/>
  <c r="F169" i="3"/>
  <c r="K168" i="3"/>
  <c r="F168" i="3"/>
  <c r="K167" i="3"/>
  <c r="F167" i="3"/>
  <c r="K166" i="3"/>
  <c r="F166" i="3"/>
  <c r="K165" i="3"/>
  <c r="F165" i="3"/>
  <c r="K164" i="3"/>
  <c r="F164" i="3"/>
  <c r="K163" i="3"/>
  <c r="F163" i="3"/>
  <c r="K162" i="3"/>
  <c r="F162" i="3"/>
  <c r="K161" i="3"/>
  <c r="F161" i="3"/>
  <c r="K160" i="3"/>
  <c r="F160" i="3"/>
  <c r="K159" i="3"/>
  <c r="F159" i="3"/>
  <c r="K158" i="3"/>
  <c r="F158" i="3"/>
  <c r="K157" i="3"/>
  <c r="F157" i="3"/>
  <c r="K156" i="3"/>
  <c r="F156" i="3"/>
  <c r="K155" i="3"/>
  <c r="F155" i="3"/>
  <c r="K154" i="3"/>
  <c r="F154" i="3"/>
  <c r="K153" i="3"/>
  <c r="F153" i="3"/>
  <c r="K152" i="3"/>
  <c r="F152" i="3"/>
  <c r="K151" i="3"/>
  <c r="F151" i="3"/>
  <c r="K150" i="3"/>
  <c r="F150" i="3"/>
  <c r="K149" i="3"/>
  <c r="F149" i="3"/>
  <c r="K148" i="3"/>
  <c r="F148" i="3"/>
  <c r="K147" i="3"/>
  <c r="F147" i="3"/>
  <c r="K146" i="3"/>
  <c r="F146" i="3"/>
  <c r="K145" i="3"/>
  <c r="F145" i="3"/>
  <c r="K144" i="3"/>
  <c r="F144" i="3"/>
  <c r="K143" i="3"/>
  <c r="F143" i="3"/>
  <c r="K142" i="3"/>
  <c r="F142" i="3"/>
  <c r="K141" i="3"/>
  <c r="F141" i="3"/>
  <c r="K140" i="3"/>
  <c r="F140" i="3"/>
  <c r="K139" i="3"/>
  <c r="F139" i="3"/>
  <c r="K138" i="3"/>
  <c r="F138" i="3"/>
  <c r="K137" i="3"/>
  <c r="F137" i="3"/>
  <c r="K136" i="3"/>
  <c r="F136" i="3"/>
  <c r="K135" i="3"/>
  <c r="F135" i="3"/>
  <c r="K134" i="3"/>
  <c r="F134" i="3"/>
  <c r="K133" i="3"/>
  <c r="F133" i="3"/>
  <c r="K132" i="3"/>
  <c r="F132" i="3"/>
  <c r="K131" i="3"/>
  <c r="F131" i="3"/>
  <c r="K130" i="3"/>
  <c r="F130" i="3"/>
  <c r="K129" i="3"/>
  <c r="F129" i="3"/>
  <c r="K128" i="3"/>
  <c r="F128" i="3"/>
  <c r="K127" i="3"/>
  <c r="F127" i="3"/>
  <c r="K126" i="3"/>
  <c r="F126" i="3"/>
  <c r="K125" i="3"/>
  <c r="F125" i="3"/>
  <c r="K124" i="3"/>
  <c r="F124" i="3"/>
  <c r="K123" i="3"/>
  <c r="F123" i="3"/>
  <c r="K122" i="3"/>
  <c r="F122" i="3"/>
  <c r="K121" i="3"/>
  <c r="F121" i="3"/>
  <c r="K120" i="3"/>
  <c r="F120" i="3"/>
  <c r="K119" i="3"/>
  <c r="F119" i="3"/>
  <c r="K118" i="3"/>
  <c r="F118" i="3"/>
  <c r="K117" i="3"/>
  <c r="F117" i="3"/>
  <c r="K116" i="3"/>
  <c r="F116" i="3"/>
  <c r="K115" i="3"/>
  <c r="F115" i="3"/>
  <c r="K114" i="3"/>
  <c r="F114" i="3"/>
  <c r="K113" i="3"/>
  <c r="F113" i="3"/>
  <c r="K112" i="3"/>
  <c r="F112" i="3"/>
  <c r="K111" i="3"/>
  <c r="F111" i="3"/>
  <c r="K110" i="3"/>
  <c r="F110" i="3"/>
  <c r="K109" i="3"/>
  <c r="F109" i="3"/>
  <c r="K108" i="3"/>
  <c r="F108" i="3"/>
  <c r="K107" i="3"/>
  <c r="F107" i="3"/>
  <c r="K106" i="3"/>
  <c r="F106" i="3"/>
  <c r="K105" i="3"/>
  <c r="F105" i="3"/>
  <c r="K104" i="3"/>
  <c r="F104" i="3"/>
  <c r="K103" i="3"/>
  <c r="F103" i="3"/>
  <c r="K102" i="3"/>
  <c r="F102" i="3"/>
  <c r="K101" i="3"/>
  <c r="F101" i="3"/>
  <c r="K100" i="3"/>
  <c r="F100" i="3"/>
  <c r="K99" i="3"/>
  <c r="F99" i="3"/>
  <c r="K98" i="3"/>
  <c r="F98" i="3"/>
  <c r="K97" i="3"/>
  <c r="F97" i="3"/>
  <c r="K96" i="3"/>
  <c r="F96" i="3"/>
  <c r="K95" i="3"/>
  <c r="F95" i="3"/>
  <c r="K94" i="3"/>
  <c r="F94" i="3"/>
  <c r="K93" i="3"/>
  <c r="F93" i="3"/>
  <c r="K92" i="3"/>
  <c r="F92" i="3"/>
  <c r="K91" i="3"/>
  <c r="F91" i="3"/>
  <c r="K90" i="3"/>
  <c r="F90" i="3"/>
  <c r="K89" i="3"/>
  <c r="F89" i="3"/>
  <c r="K88" i="3"/>
  <c r="F88" i="3"/>
  <c r="K87" i="3"/>
  <c r="F87" i="3"/>
  <c r="K86" i="3"/>
  <c r="F86" i="3"/>
  <c r="K85" i="3"/>
  <c r="F85" i="3"/>
  <c r="K84" i="3"/>
  <c r="F84" i="3"/>
  <c r="K83" i="3"/>
  <c r="F83" i="3"/>
  <c r="K82" i="3"/>
  <c r="F82" i="3"/>
  <c r="K81" i="3"/>
  <c r="F81" i="3"/>
  <c r="K80" i="3"/>
  <c r="F80" i="3"/>
  <c r="K79" i="3"/>
  <c r="F79" i="3"/>
  <c r="K78" i="3"/>
  <c r="F78" i="3"/>
  <c r="K77" i="3"/>
  <c r="F77" i="3"/>
  <c r="K76" i="3"/>
  <c r="F76" i="3"/>
  <c r="K75" i="3"/>
  <c r="F75" i="3"/>
  <c r="K74" i="3"/>
  <c r="F74" i="3"/>
  <c r="K73" i="3"/>
  <c r="F73" i="3"/>
  <c r="K72" i="3"/>
  <c r="F72" i="3"/>
  <c r="K71" i="3"/>
  <c r="F71" i="3"/>
  <c r="K70" i="3"/>
  <c r="K69" i="3"/>
  <c r="F69" i="3"/>
  <c r="K68" i="3"/>
  <c r="F68" i="3"/>
  <c r="K67" i="3"/>
  <c r="F67" i="3"/>
  <c r="K66" i="3"/>
  <c r="F66" i="3"/>
  <c r="K65" i="3"/>
  <c r="F65" i="3"/>
  <c r="K64" i="3"/>
  <c r="F64" i="3"/>
  <c r="K63" i="3"/>
  <c r="F63" i="3"/>
  <c r="K62" i="3"/>
  <c r="F62" i="3"/>
  <c r="K61" i="3"/>
  <c r="F61" i="3"/>
  <c r="K60" i="3"/>
  <c r="F60" i="3"/>
  <c r="K59" i="3"/>
  <c r="F59" i="3"/>
  <c r="K58" i="3"/>
  <c r="F58" i="3"/>
  <c r="K57" i="3"/>
  <c r="F57" i="3"/>
  <c r="K56" i="3"/>
  <c r="F56" i="3"/>
  <c r="K55" i="3"/>
  <c r="F55" i="3"/>
  <c r="K54" i="3"/>
  <c r="F54" i="3"/>
  <c r="K53" i="3"/>
  <c r="F53" i="3"/>
  <c r="K52" i="3"/>
  <c r="F52" i="3"/>
  <c r="K51" i="3"/>
  <c r="F51" i="3"/>
  <c r="K50" i="3"/>
  <c r="F50" i="3"/>
  <c r="K49" i="3"/>
  <c r="F49" i="3"/>
  <c r="K48" i="3"/>
  <c r="F48" i="3"/>
  <c r="K47" i="3"/>
  <c r="F47" i="3"/>
  <c r="K46" i="3"/>
  <c r="F46" i="3"/>
  <c r="K45" i="3"/>
  <c r="F45" i="3"/>
  <c r="K44" i="3"/>
  <c r="F44" i="3"/>
  <c r="K43" i="3"/>
  <c r="F43" i="3"/>
  <c r="K42" i="3"/>
  <c r="F42" i="3"/>
  <c r="K41" i="3"/>
  <c r="F41" i="3"/>
  <c r="K40" i="3"/>
  <c r="F40" i="3"/>
  <c r="K39" i="3"/>
  <c r="F39" i="3"/>
  <c r="K38" i="3"/>
  <c r="F38" i="3"/>
  <c r="K37" i="3"/>
  <c r="F37" i="3"/>
  <c r="K36" i="3"/>
  <c r="F36" i="3"/>
  <c r="K35" i="3"/>
  <c r="F35" i="3"/>
  <c r="K34" i="3"/>
  <c r="F34" i="3"/>
  <c r="K33" i="3"/>
  <c r="F33" i="3"/>
  <c r="K32" i="3"/>
  <c r="K31" i="3"/>
  <c r="F31" i="3"/>
  <c r="K30" i="3"/>
  <c r="F30" i="3"/>
  <c r="K29" i="3"/>
  <c r="F29" i="3"/>
  <c r="K28" i="3"/>
  <c r="F28" i="3"/>
  <c r="K27" i="3"/>
  <c r="F27" i="3"/>
  <c r="K26" i="3"/>
  <c r="F26" i="3"/>
  <c r="K25" i="3"/>
  <c r="F25" i="3"/>
  <c r="K24" i="3"/>
  <c r="F24" i="3"/>
  <c r="K23" i="3"/>
  <c r="F23" i="3"/>
  <c r="K22" i="3"/>
  <c r="F22" i="3"/>
  <c r="K21" i="3"/>
  <c r="F21" i="3"/>
  <c r="K20" i="3"/>
  <c r="F20" i="3"/>
  <c r="K19" i="3"/>
  <c r="F19" i="3"/>
  <c r="K18" i="3"/>
  <c r="F18" i="3"/>
  <c r="K17" i="3"/>
  <c r="F17" i="3"/>
  <c r="F16" i="3"/>
  <c r="K15" i="3"/>
  <c r="F15" i="3"/>
  <c r="K14" i="3"/>
  <c r="F14" i="3"/>
  <c r="K13" i="3"/>
  <c r="F13" i="3"/>
  <c r="K12" i="3"/>
  <c r="F12" i="3"/>
  <c r="K11" i="3"/>
  <c r="F11" i="3"/>
  <c r="K10" i="3"/>
  <c r="F10" i="3"/>
  <c r="K9" i="3"/>
  <c r="F9" i="3"/>
  <c r="K8" i="3"/>
  <c r="F8" i="3"/>
  <c r="K7" i="3"/>
  <c r="F7" i="3"/>
  <c r="E54" i="41" l="1"/>
  <c r="E54" i="42"/>
  <c r="E58" i="41"/>
  <c r="E58" i="42"/>
  <c r="E62" i="41"/>
  <c r="E62" i="42"/>
  <c r="E55" i="42"/>
  <c r="E55" i="41"/>
  <c r="E59" i="41"/>
  <c r="E59" i="42"/>
  <c r="E63" i="42"/>
  <c r="E63" i="41"/>
  <c r="AJ324" i="43"/>
  <c r="BW36" i="43" s="1"/>
  <c r="E52" i="41"/>
  <c r="E52" i="42"/>
  <c r="E56" i="41"/>
  <c r="E56" i="42"/>
  <c r="E60" i="41"/>
  <c r="E60" i="42"/>
  <c r="AW324" i="43"/>
  <c r="BC312" i="43"/>
  <c r="BE312" i="43" s="1"/>
  <c r="E53" i="42"/>
  <c r="E53" i="41"/>
  <c r="E57" i="41"/>
  <c r="E57" i="42"/>
  <c r="E61" i="41"/>
  <c r="E61" i="42"/>
  <c r="AJ324" i="4"/>
  <c r="BW36" i="4" s="1"/>
  <c r="AJ312" i="4"/>
  <c r="BW35" i="4" s="1"/>
  <c r="L68" i="3"/>
  <c r="O68" i="3" s="1"/>
  <c r="U68" i="3" s="1"/>
  <c r="Y68" i="3" s="1"/>
  <c r="M68" i="3"/>
  <c r="P68" i="3" s="1"/>
  <c r="V68" i="3" s="1"/>
  <c r="Z68" i="3" s="1"/>
  <c r="N68" i="3"/>
  <c r="Q68" i="3" s="1"/>
  <c r="W68" i="3" s="1"/>
  <c r="AA68" i="3" s="1"/>
  <c r="L79" i="3"/>
  <c r="O79" i="3" s="1"/>
  <c r="U79" i="3" s="1"/>
  <c r="Y79" i="3" s="1"/>
  <c r="M79" i="3"/>
  <c r="P79" i="3" s="1"/>
  <c r="V79" i="3" s="1"/>
  <c r="Z79" i="3" s="1"/>
  <c r="N79" i="3"/>
  <c r="Q79" i="3" s="1"/>
  <c r="W79" i="3" s="1"/>
  <c r="AA79" i="3" s="1"/>
  <c r="L91" i="3"/>
  <c r="O91" i="3" s="1"/>
  <c r="U91" i="3" s="1"/>
  <c r="Y91" i="3" s="1"/>
  <c r="M91" i="3"/>
  <c r="P91" i="3" s="1"/>
  <c r="V91" i="3" s="1"/>
  <c r="Z91" i="3" s="1"/>
  <c r="N91" i="3"/>
  <c r="Q91" i="3" s="1"/>
  <c r="W91" i="3" s="1"/>
  <c r="AA91" i="3" s="1"/>
  <c r="L103" i="3"/>
  <c r="O103" i="3" s="1"/>
  <c r="U103" i="3" s="1"/>
  <c r="Y103" i="3" s="1"/>
  <c r="M103" i="3"/>
  <c r="P103" i="3" s="1"/>
  <c r="V103" i="3" s="1"/>
  <c r="Z103" i="3" s="1"/>
  <c r="N103" i="3"/>
  <c r="Q103" i="3" s="1"/>
  <c r="W103" i="3" s="1"/>
  <c r="AA103" i="3" s="1"/>
  <c r="M115" i="3"/>
  <c r="P115" i="3" s="1"/>
  <c r="V115" i="3" s="1"/>
  <c r="Z115" i="3" s="1"/>
  <c r="N115" i="3"/>
  <c r="Q115" i="3" s="1"/>
  <c r="W115" i="3" s="1"/>
  <c r="AA115" i="3" s="1"/>
  <c r="L115" i="3"/>
  <c r="O115" i="3" s="1"/>
  <c r="U115" i="3" s="1"/>
  <c r="Y115" i="3" s="1"/>
  <c r="N127" i="3"/>
  <c r="Q127" i="3" s="1"/>
  <c r="W127" i="3" s="1"/>
  <c r="AA127" i="3" s="1"/>
  <c r="L127" i="3"/>
  <c r="O127" i="3" s="1"/>
  <c r="U127" i="3" s="1"/>
  <c r="Y127" i="3" s="1"/>
  <c r="M127" i="3"/>
  <c r="P127" i="3" s="1"/>
  <c r="V127" i="3" s="1"/>
  <c r="Z127" i="3" s="1"/>
  <c r="L139" i="3"/>
  <c r="O139" i="3" s="1"/>
  <c r="U139" i="3" s="1"/>
  <c r="Y139" i="3" s="1"/>
  <c r="M139" i="3"/>
  <c r="P139" i="3" s="1"/>
  <c r="V139" i="3" s="1"/>
  <c r="Z139" i="3" s="1"/>
  <c r="N139" i="3"/>
  <c r="Q139" i="3" s="1"/>
  <c r="W139" i="3" s="1"/>
  <c r="AA139" i="3" s="1"/>
  <c r="L151" i="3"/>
  <c r="O151" i="3" s="1"/>
  <c r="U151" i="3" s="1"/>
  <c r="Y151" i="3" s="1"/>
  <c r="M151" i="3"/>
  <c r="P151" i="3" s="1"/>
  <c r="V151" i="3" s="1"/>
  <c r="Z151" i="3" s="1"/>
  <c r="N151" i="3"/>
  <c r="Q151" i="3" s="1"/>
  <c r="W151" i="3" s="1"/>
  <c r="AA151" i="3" s="1"/>
  <c r="L163" i="3"/>
  <c r="O163" i="3" s="1"/>
  <c r="U163" i="3" s="1"/>
  <c r="Y163" i="3" s="1"/>
  <c r="M163" i="3"/>
  <c r="P163" i="3" s="1"/>
  <c r="V163" i="3" s="1"/>
  <c r="Z163" i="3" s="1"/>
  <c r="N163" i="3"/>
  <c r="Q163" i="3" s="1"/>
  <c r="W163" i="3" s="1"/>
  <c r="AA163" i="3" s="1"/>
  <c r="N175" i="3"/>
  <c r="Q175" i="3" s="1"/>
  <c r="W175" i="3" s="1"/>
  <c r="AA175" i="3" s="1"/>
  <c r="L175" i="3"/>
  <c r="O175" i="3" s="1"/>
  <c r="U175" i="3" s="1"/>
  <c r="Y175" i="3" s="1"/>
  <c r="M175" i="3"/>
  <c r="P175" i="3" s="1"/>
  <c r="V175" i="3" s="1"/>
  <c r="Z175" i="3" s="1"/>
  <c r="N187" i="3"/>
  <c r="Q187" i="3" s="1"/>
  <c r="W187" i="3" s="1"/>
  <c r="AA187" i="3" s="1"/>
  <c r="L187" i="3"/>
  <c r="O187" i="3" s="1"/>
  <c r="U187" i="3" s="1"/>
  <c r="Y187" i="3" s="1"/>
  <c r="M187" i="3"/>
  <c r="P187" i="3" s="1"/>
  <c r="V187" i="3" s="1"/>
  <c r="Z187" i="3" s="1"/>
  <c r="L199" i="3"/>
  <c r="O199" i="3" s="1"/>
  <c r="U199" i="3" s="1"/>
  <c r="Y199" i="3" s="1"/>
  <c r="M199" i="3"/>
  <c r="P199" i="3" s="1"/>
  <c r="V199" i="3" s="1"/>
  <c r="Z199" i="3" s="1"/>
  <c r="N199" i="3"/>
  <c r="Q199" i="3" s="1"/>
  <c r="W199" i="3" s="1"/>
  <c r="AA199" i="3" s="1"/>
  <c r="L211" i="3"/>
  <c r="O211" i="3" s="1"/>
  <c r="U211" i="3" s="1"/>
  <c r="Y211" i="3" s="1"/>
  <c r="M211" i="3"/>
  <c r="P211" i="3" s="1"/>
  <c r="V211" i="3" s="1"/>
  <c r="Z211" i="3" s="1"/>
  <c r="N211" i="3"/>
  <c r="Q211" i="3" s="1"/>
  <c r="W211" i="3" s="1"/>
  <c r="AA211" i="3" s="1"/>
  <c r="L223" i="3"/>
  <c r="O223" i="3" s="1"/>
  <c r="U223" i="3" s="1"/>
  <c r="Y223" i="3" s="1"/>
  <c r="M223" i="3"/>
  <c r="P223" i="3" s="1"/>
  <c r="V223" i="3" s="1"/>
  <c r="Z223" i="3" s="1"/>
  <c r="N223" i="3"/>
  <c r="Q223" i="3" s="1"/>
  <c r="W223" i="3" s="1"/>
  <c r="AA223" i="3" s="1"/>
  <c r="L235" i="3"/>
  <c r="O235" i="3" s="1"/>
  <c r="U235" i="3" s="1"/>
  <c r="Y235" i="3" s="1"/>
  <c r="M235" i="3"/>
  <c r="P235" i="3" s="1"/>
  <c r="V235" i="3" s="1"/>
  <c r="Z235" i="3" s="1"/>
  <c r="N235" i="3"/>
  <c r="Q235" i="3" s="1"/>
  <c r="W235" i="3" s="1"/>
  <c r="AA235" i="3" s="1"/>
  <c r="M247" i="3"/>
  <c r="P247" i="3" s="1"/>
  <c r="V247" i="3" s="1"/>
  <c r="Z247" i="3" s="1"/>
  <c r="N247" i="3"/>
  <c r="Q247" i="3" s="1"/>
  <c r="W247" i="3" s="1"/>
  <c r="AA247" i="3" s="1"/>
  <c r="L247" i="3"/>
  <c r="O247" i="3" s="1"/>
  <c r="U247" i="3" s="1"/>
  <c r="Y247" i="3" s="1"/>
  <c r="N259" i="3"/>
  <c r="Q259" i="3" s="1"/>
  <c r="W259" i="3" s="1"/>
  <c r="AA259" i="3" s="1"/>
  <c r="L259" i="3"/>
  <c r="O259" i="3" s="1"/>
  <c r="U259" i="3" s="1"/>
  <c r="Y259" i="3" s="1"/>
  <c r="M259" i="3"/>
  <c r="P259" i="3" s="1"/>
  <c r="V259" i="3" s="1"/>
  <c r="Z259" i="3" s="1"/>
  <c r="M271" i="3"/>
  <c r="P271" i="3" s="1"/>
  <c r="V271" i="3" s="1"/>
  <c r="Z271" i="3" s="1"/>
  <c r="N271" i="3"/>
  <c r="Q271" i="3" s="1"/>
  <c r="W271" i="3" s="1"/>
  <c r="AA271" i="3" s="1"/>
  <c r="L271" i="3"/>
  <c r="O271" i="3" s="1"/>
  <c r="U271" i="3" s="1"/>
  <c r="Y271" i="3" s="1"/>
  <c r="L283" i="3"/>
  <c r="O283" i="3" s="1"/>
  <c r="U283" i="3" s="1"/>
  <c r="Y283" i="3" s="1"/>
  <c r="M283" i="3"/>
  <c r="P283" i="3" s="1"/>
  <c r="V283" i="3" s="1"/>
  <c r="Z283" i="3" s="1"/>
  <c r="N283" i="3"/>
  <c r="Q283" i="3" s="1"/>
  <c r="W283" i="3" s="1"/>
  <c r="AA283" i="3" s="1"/>
  <c r="L295" i="3"/>
  <c r="O295" i="3" s="1"/>
  <c r="U295" i="3" s="1"/>
  <c r="Y295" i="3" s="1"/>
  <c r="M295" i="3"/>
  <c r="P295" i="3" s="1"/>
  <c r="V295" i="3" s="1"/>
  <c r="Z295" i="3" s="1"/>
  <c r="N295" i="3"/>
  <c r="Q295" i="3" s="1"/>
  <c r="W295" i="3" s="1"/>
  <c r="AA295" i="3" s="1"/>
  <c r="L55" i="3"/>
  <c r="O55" i="3" s="1"/>
  <c r="U55" i="3" s="1"/>
  <c r="Y55" i="3" s="1"/>
  <c r="M55" i="3"/>
  <c r="P55" i="3" s="1"/>
  <c r="V55" i="3" s="1"/>
  <c r="Z55" i="3" s="1"/>
  <c r="N55" i="3"/>
  <c r="Q55" i="3" s="1"/>
  <c r="W55" i="3" s="1"/>
  <c r="AA55" i="3" s="1"/>
  <c r="N67" i="3"/>
  <c r="Q67" i="3" s="1"/>
  <c r="W67" i="3" s="1"/>
  <c r="AA67" i="3" s="1"/>
  <c r="M67" i="3"/>
  <c r="P67" i="3" s="1"/>
  <c r="V67" i="3" s="1"/>
  <c r="Z67" i="3" s="1"/>
  <c r="L67" i="3"/>
  <c r="O67" i="3" s="1"/>
  <c r="U67" i="3" s="1"/>
  <c r="Y67" i="3" s="1"/>
  <c r="AG19" i="3"/>
  <c r="AJ19" i="3" s="1"/>
  <c r="AP19" i="3" s="1"/>
  <c r="AT19" i="3" s="1"/>
  <c r="AH19" i="3"/>
  <c r="AK19" i="3" s="1"/>
  <c r="AQ19" i="3" s="1"/>
  <c r="AU19" i="3" s="1"/>
  <c r="AI19" i="3"/>
  <c r="AL19" i="3" s="1"/>
  <c r="AR19" i="3" s="1"/>
  <c r="AV19" i="3" s="1"/>
  <c r="BB11" i="3"/>
  <c r="BE11" i="3" s="1"/>
  <c r="BK11" i="3" s="1"/>
  <c r="BO11" i="3" s="1"/>
  <c r="BY11" i="3"/>
  <c r="CB11" i="3" s="1"/>
  <c r="CH11" i="3" s="1"/>
  <c r="CL11" i="3" s="1"/>
  <c r="BX11" i="3"/>
  <c r="CA11" i="3" s="1"/>
  <c r="CG11" i="3" s="1"/>
  <c r="CK11" i="3" s="1"/>
  <c r="BW11" i="3"/>
  <c r="BZ11" i="3" s="1"/>
  <c r="CF11" i="3" s="1"/>
  <c r="CJ11" i="3" s="1"/>
  <c r="BC11" i="3"/>
  <c r="BF11" i="3" s="1"/>
  <c r="BL11" i="3" s="1"/>
  <c r="BP11" i="3" s="1"/>
  <c r="AH11" i="3"/>
  <c r="AK11" i="3" s="1"/>
  <c r="AQ11" i="3" s="1"/>
  <c r="AU11" i="3" s="1"/>
  <c r="BD11" i="3"/>
  <c r="BG11" i="3" s="1"/>
  <c r="BM11" i="3" s="1"/>
  <c r="BQ11" i="3" s="1"/>
  <c r="AI11" i="3"/>
  <c r="AL11" i="3" s="1"/>
  <c r="AR11" i="3" s="1"/>
  <c r="AV11" i="3" s="1"/>
  <c r="AG11" i="3"/>
  <c r="AJ11" i="3" s="1"/>
  <c r="AP11" i="3" s="1"/>
  <c r="AT11" i="3" s="1"/>
  <c r="BX20" i="3"/>
  <c r="CA20" i="3" s="1"/>
  <c r="CG20" i="3" s="1"/>
  <c r="CK20" i="3" s="1"/>
  <c r="BW20" i="3"/>
  <c r="BZ20" i="3" s="1"/>
  <c r="CF20" i="3" s="1"/>
  <c r="CJ20" i="3" s="1"/>
  <c r="BD20" i="3"/>
  <c r="BG20" i="3" s="1"/>
  <c r="BM20" i="3" s="1"/>
  <c r="BQ20" i="3" s="1"/>
  <c r="BC20" i="3"/>
  <c r="BF20" i="3" s="1"/>
  <c r="BL20" i="3" s="1"/>
  <c r="BP20" i="3" s="1"/>
  <c r="AI20" i="3"/>
  <c r="AL20" i="3" s="1"/>
  <c r="AR20" i="3" s="1"/>
  <c r="AV20" i="3" s="1"/>
  <c r="BB20" i="3"/>
  <c r="BE20" i="3" s="1"/>
  <c r="BK20" i="3" s="1"/>
  <c r="BO20" i="3" s="1"/>
  <c r="AG20" i="3"/>
  <c r="AJ20" i="3" s="1"/>
  <c r="AP20" i="3" s="1"/>
  <c r="AT20" i="3" s="1"/>
  <c r="BY20" i="3"/>
  <c r="CB20" i="3" s="1"/>
  <c r="CH20" i="3" s="1"/>
  <c r="CL20" i="3" s="1"/>
  <c r="AH20" i="3"/>
  <c r="AK20" i="3" s="1"/>
  <c r="AQ20" i="3" s="1"/>
  <c r="AU20" i="3" s="1"/>
  <c r="BX24" i="3"/>
  <c r="CA24" i="3" s="1"/>
  <c r="CG24" i="3" s="1"/>
  <c r="CK24" i="3" s="1"/>
  <c r="BW24" i="3"/>
  <c r="BZ24" i="3" s="1"/>
  <c r="CF24" i="3" s="1"/>
  <c r="CJ24" i="3" s="1"/>
  <c r="BD24" i="3"/>
  <c r="BG24" i="3" s="1"/>
  <c r="BM24" i="3" s="1"/>
  <c r="BQ24" i="3" s="1"/>
  <c r="BC24" i="3"/>
  <c r="BF24" i="3" s="1"/>
  <c r="BL24" i="3" s="1"/>
  <c r="BP24" i="3" s="1"/>
  <c r="AI24" i="3"/>
  <c r="AL24" i="3" s="1"/>
  <c r="AR24" i="3" s="1"/>
  <c r="AV24" i="3" s="1"/>
  <c r="BB24" i="3"/>
  <c r="BE24" i="3" s="1"/>
  <c r="BK24" i="3" s="1"/>
  <c r="BO24" i="3" s="1"/>
  <c r="AH24" i="3"/>
  <c r="AK24" i="3" s="1"/>
  <c r="AQ24" i="3" s="1"/>
  <c r="AU24" i="3" s="1"/>
  <c r="AG24" i="3"/>
  <c r="AJ24" i="3" s="1"/>
  <c r="AP24" i="3" s="1"/>
  <c r="AT24" i="3" s="1"/>
  <c r="BY24" i="3"/>
  <c r="CB24" i="3" s="1"/>
  <c r="CH24" i="3" s="1"/>
  <c r="CL24" i="3" s="1"/>
  <c r="BX28" i="3"/>
  <c r="CA28" i="3" s="1"/>
  <c r="CG28" i="3" s="1"/>
  <c r="CK28" i="3" s="1"/>
  <c r="BW28" i="3"/>
  <c r="BZ28" i="3" s="1"/>
  <c r="CF28" i="3" s="1"/>
  <c r="CJ28" i="3" s="1"/>
  <c r="BD28" i="3"/>
  <c r="BG28" i="3" s="1"/>
  <c r="BM28" i="3" s="1"/>
  <c r="BQ28" i="3" s="1"/>
  <c r="BC28" i="3"/>
  <c r="BF28" i="3" s="1"/>
  <c r="BL28" i="3" s="1"/>
  <c r="BP28" i="3" s="1"/>
  <c r="AI28" i="3"/>
  <c r="AL28" i="3" s="1"/>
  <c r="AR28" i="3" s="1"/>
  <c r="AV28" i="3" s="1"/>
  <c r="BB28" i="3"/>
  <c r="BE28" i="3" s="1"/>
  <c r="BK28" i="3" s="1"/>
  <c r="BO28" i="3" s="1"/>
  <c r="AH28" i="3"/>
  <c r="AK28" i="3" s="1"/>
  <c r="AQ28" i="3" s="1"/>
  <c r="AU28" i="3" s="1"/>
  <c r="AG28" i="3"/>
  <c r="AJ28" i="3" s="1"/>
  <c r="AP28" i="3" s="1"/>
  <c r="AT28" i="3" s="1"/>
  <c r="BY28" i="3"/>
  <c r="CB28" i="3" s="1"/>
  <c r="CH28" i="3" s="1"/>
  <c r="CL28" i="3" s="1"/>
  <c r="BB17" i="3"/>
  <c r="BE17" i="3" s="1"/>
  <c r="BK17" i="3" s="1"/>
  <c r="BO17" i="3" s="1"/>
  <c r="AH17" i="3"/>
  <c r="AK17" i="3" s="1"/>
  <c r="AQ17" i="3" s="1"/>
  <c r="AU17" i="3" s="1"/>
  <c r="AG17" i="3"/>
  <c r="AJ17" i="3" s="1"/>
  <c r="AP17" i="3" s="1"/>
  <c r="AT17" i="3" s="1"/>
  <c r="BY17" i="3"/>
  <c r="CB17" i="3" s="1"/>
  <c r="CH17" i="3" s="1"/>
  <c r="CL17" i="3" s="1"/>
  <c r="BX17" i="3"/>
  <c r="CA17" i="3" s="1"/>
  <c r="CG17" i="3" s="1"/>
  <c r="CK17" i="3" s="1"/>
  <c r="BW17" i="3"/>
  <c r="BZ17" i="3" s="1"/>
  <c r="CF17" i="3" s="1"/>
  <c r="CJ17" i="3" s="1"/>
  <c r="BC17" i="3"/>
  <c r="BF17" i="3" s="1"/>
  <c r="BL17" i="3" s="1"/>
  <c r="BP17" i="3" s="1"/>
  <c r="AI17" i="3"/>
  <c r="AL17" i="3" s="1"/>
  <c r="AR17" i="3" s="1"/>
  <c r="AV17" i="3" s="1"/>
  <c r="BD17" i="3"/>
  <c r="BG17" i="3" s="1"/>
  <c r="BM17" i="3" s="1"/>
  <c r="BQ17" i="3" s="1"/>
  <c r="BB21" i="3"/>
  <c r="BE21" i="3" s="1"/>
  <c r="BK21" i="3" s="1"/>
  <c r="BO21" i="3" s="1"/>
  <c r="AH21" i="3"/>
  <c r="AK21" i="3" s="1"/>
  <c r="AQ21" i="3" s="1"/>
  <c r="AU21" i="3" s="1"/>
  <c r="AG21" i="3"/>
  <c r="AJ21" i="3" s="1"/>
  <c r="AP21" i="3" s="1"/>
  <c r="AT21" i="3" s="1"/>
  <c r="BY21" i="3"/>
  <c r="CB21" i="3" s="1"/>
  <c r="CH21" i="3" s="1"/>
  <c r="CL21" i="3" s="1"/>
  <c r="BX21" i="3"/>
  <c r="CA21" i="3" s="1"/>
  <c r="CG21" i="3" s="1"/>
  <c r="CK21" i="3" s="1"/>
  <c r="BW21" i="3"/>
  <c r="BZ21" i="3" s="1"/>
  <c r="CF21" i="3" s="1"/>
  <c r="CJ21" i="3" s="1"/>
  <c r="BC21" i="3"/>
  <c r="BF21" i="3" s="1"/>
  <c r="BL21" i="3" s="1"/>
  <c r="BP21" i="3" s="1"/>
  <c r="AI21" i="3"/>
  <c r="AL21" i="3" s="1"/>
  <c r="AR21" i="3" s="1"/>
  <c r="AV21" i="3" s="1"/>
  <c r="BD21" i="3"/>
  <c r="BG21" i="3" s="1"/>
  <c r="BM21" i="3" s="1"/>
  <c r="BQ21" i="3" s="1"/>
  <c r="BB25" i="3"/>
  <c r="BE25" i="3" s="1"/>
  <c r="BK25" i="3" s="1"/>
  <c r="BO25" i="3" s="1"/>
  <c r="AH25" i="3"/>
  <c r="AK25" i="3" s="1"/>
  <c r="AQ25" i="3" s="1"/>
  <c r="AU25" i="3" s="1"/>
  <c r="AG25" i="3"/>
  <c r="AJ25" i="3" s="1"/>
  <c r="AP25" i="3" s="1"/>
  <c r="AT25" i="3" s="1"/>
  <c r="BY25" i="3"/>
  <c r="CB25" i="3" s="1"/>
  <c r="CH25" i="3" s="1"/>
  <c r="CL25" i="3" s="1"/>
  <c r="BX25" i="3"/>
  <c r="CA25" i="3" s="1"/>
  <c r="CG25" i="3" s="1"/>
  <c r="CK25" i="3" s="1"/>
  <c r="BW25" i="3"/>
  <c r="BZ25" i="3" s="1"/>
  <c r="CF25" i="3" s="1"/>
  <c r="CJ25" i="3" s="1"/>
  <c r="BC25" i="3"/>
  <c r="BF25" i="3" s="1"/>
  <c r="BL25" i="3" s="1"/>
  <c r="BP25" i="3" s="1"/>
  <c r="AI25" i="3"/>
  <c r="AL25" i="3" s="1"/>
  <c r="AR25" i="3" s="1"/>
  <c r="AV25" i="3" s="1"/>
  <c r="BD25" i="3"/>
  <c r="BG25" i="3" s="1"/>
  <c r="BM25" i="3" s="1"/>
  <c r="BQ25" i="3" s="1"/>
  <c r="BB29" i="3"/>
  <c r="BE29" i="3" s="1"/>
  <c r="BK29" i="3" s="1"/>
  <c r="BO29" i="3" s="1"/>
  <c r="AH29" i="3"/>
  <c r="AK29" i="3" s="1"/>
  <c r="AQ29" i="3" s="1"/>
  <c r="AU29" i="3" s="1"/>
  <c r="AG29" i="3"/>
  <c r="AJ29" i="3" s="1"/>
  <c r="AP29" i="3" s="1"/>
  <c r="AT29" i="3" s="1"/>
  <c r="BY29" i="3"/>
  <c r="CB29" i="3" s="1"/>
  <c r="CH29" i="3" s="1"/>
  <c r="CL29" i="3" s="1"/>
  <c r="BX29" i="3"/>
  <c r="CA29" i="3" s="1"/>
  <c r="CG29" i="3" s="1"/>
  <c r="CK29" i="3" s="1"/>
  <c r="BW29" i="3"/>
  <c r="BZ29" i="3" s="1"/>
  <c r="CF29" i="3" s="1"/>
  <c r="CJ29" i="3" s="1"/>
  <c r="BC29" i="3"/>
  <c r="BF29" i="3" s="1"/>
  <c r="BL29" i="3" s="1"/>
  <c r="BP29" i="3" s="1"/>
  <c r="AI29" i="3"/>
  <c r="AL29" i="3" s="1"/>
  <c r="AR29" i="3" s="1"/>
  <c r="AV29" i="3" s="1"/>
  <c r="BD29" i="3"/>
  <c r="BG29" i="3" s="1"/>
  <c r="BM29" i="3" s="1"/>
  <c r="BQ29" i="3" s="1"/>
  <c r="BX8" i="3"/>
  <c r="CA8" i="3" s="1"/>
  <c r="CG8" i="3" s="1"/>
  <c r="CK8" i="3" s="1"/>
  <c r="BW8" i="3"/>
  <c r="BZ8" i="3" s="1"/>
  <c r="CF8" i="3" s="1"/>
  <c r="CJ8" i="3" s="1"/>
  <c r="BD8" i="3"/>
  <c r="BG8" i="3" s="1"/>
  <c r="BM8" i="3" s="1"/>
  <c r="BQ8" i="3" s="1"/>
  <c r="BC8" i="3"/>
  <c r="BF8" i="3" s="1"/>
  <c r="BL8" i="3" s="1"/>
  <c r="BP8" i="3" s="1"/>
  <c r="BB8" i="3"/>
  <c r="BE8" i="3" s="1"/>
  <c r="BK8" i="3" s="1"/>
  <c r="BO8" i="3" s="1"/>
  <c r="BY8" i="3"/>
  <c r="CB8" i="3" s="1"/>
  <c r="CH8" i="3" s="1"/>
  <c r="CL8" i="3" s="1"/>
  <c r="AI8" i="3"/>
  <c r="AL8" i="3" s="1"/>
  <c r="AR8" i="3" s="1"/>
  <c r="AV8" i="3" s="1"/>
  <c r="AH8" i="3"/>
  <c r="AK8" i="3" s="1"/>
  <c r="AQ8" i="3" s="1"/>
  <c r="AU8" i="3" s="1"/>
  <c r="AG8" i="3"/>
  <c r="AJ8" i="3" s="1"/>
  <c r="AP8" i="3" s="1"/>
  <c r="AT8" i="3" s="1"/>
  <c r="BB13" i="3"/>
  <c r="BE13" i="3" s="1"/>
  <c r="BK13" i="3" s="1"/>
  <c r="BO13" i="3" s="1"/>
  <c r="BY13" i="3"/>
  <c r="CB13" i="3" s="1"/>
  <c r="CH13" i="3" s="1"/>
  <c r="CL13" i="3" s="1"/>
  <c r="BX13" i="3"/>
  <c r="CA13" i="3" s="1"/>
  <c r="CG13" i="3" s="1"/>
  <c r="CK13" i="3" s="1"/>
  <c r="BW13" i="3"/>
  <c r="BZ13" i="3" s="1"/>
  <c r="CF13" i="3" s="1"/>
  <c r="CJ13" i="3" s="1"/>
  <c r="BC13" i="3"/>
  <c r="BF13" i="3" s="1"/>
  <c r="BL13" i="3" s="1"/>
  <c r="BP13" i="3" s="1"/>
  <c r="AH13" i="3"/>
  <c r="AK13" i="3" s="1"/>
  <c r="AQ13" i="3" s="1"/>
  <c r="AU13" i="3" s="1"/>
  <c r="AI13" i="3"/>
  <c r="AL13" i="3" s="1"/>
  <c r="AR13" i="3" s="1"/>
  <c r="AV13" i="3" s="1"/>
  <c r="BD13" i="3"/>
  <c r="BG13" i="3" s="1"/>
  <c r="BM13" i="3" s="1"/>
  <c r="BQ13" i="3" s="1"/>
  <c r="AG13" i="3"/>
  <c r="AJ13" i="3" s="1"/>
  <c r="AP13" i="3" s="1"/>
  <c r="AT13" i="3" s="1"/>
  <c r="BB9" i="3"/>
  <c r="BE9" i="3" s="1"/>
  <c r="BK9" i="3" s="1"/>
  <c r="BO9" i="3" s="1"/>
  <c r="BY9" i="3"/>
  <c r="CB9" i="3" s="1"/>
  <c r="CH9" i="3" s="1"/>
  <c r="CL9" i="3" s="1"/>
  <c r="BX9" i="3"/>
  <c r="CA9" i="3" s="1"/>
  <c r="CG9" i="3" s="1"/>
  <c r="CK9" i="3" s="1"/>
  <c r="BW9" i="3"/>
  <c r="BZ9" i="3" s="1"/>
  <c r="CF9" i="3" s="1"/>
  <c r="CJ9" i="3" s="1"/>
  <c r="BC9" i="3"/>
  <c r="BF9" i="3" s="1"/>
  <c r="BL9" i="3" s="1"/>
  <c r="BP9" i="3" s="1"/>
  <c r="BD9" i="3"/>
  <c r="BG9" i="3" s="1"/>
  <c r="BM9" i="3" s="1"/>
  <c r="BQ9" i="3" s="1"/>
  <c r="AI9" i="3"/>
  <c r="AL9" i="3" s="1"/>
  <c r="AR9" i="3" s="1"/>
  <c r="AV9" i="3" s="1"/>
  <c r="AH9" i="3"/>
  <c r="AK9" i="3" s="1"/>
  <c r="AQ9" i="3" s="1"/>
  <c r="AU9" i="3" s="1"/>
  <c r="AG9" i="3"/>
  <c r="AJ9" i="3" s="1"/>
  <c r="AP9" i="3" s="1"/>
  <c r="AT9" i="3" s="1"/>
  <c r="BX18" i="3"/>
  <c r="CA18" i="3" s="1"/>
  <c r="CG18" i="3" s="1"/>
  <c r="CK18" i="3" s="1"/>
  <c r="BW18" i="3"/>
  <c r="BZ18" i="3" s="1"/>
  <c r="CF18" i="3" s="1"/>
  <c r="CJ18" i="3" s="1"/>
  <c r="BD18" i="3"/>
  <c r="BG18" i="3" s="1"/>
  <c r="BM18" i="3" s="1"/>
  <c r="BQ18" i="3" s="1"/>
  <c r="BC18" i="3"/>
  <c r="BF18" i="3" s="1"/>
  <c r="BL18" i="3" s="1"/>
  <c r="BP18" i="3" s="1"/>
  <c r="AI18" i="3"/>
  <c r="AL18" i="3" s="1"/>
  <c r="AR18" i="3" s="1"/>
  <c r="AV18" i="3" s="1"/>
  <c r="BB18" i="3"/>
  <c r="BE18" i="3" s="1"/>
  <c r="BK18" i="3" s="1"/>
  <c r="BO18" i="3" s="1"/>
  <c r="AG18" i="3"/>
  <c r="AJ18" i="3" s="1"/>
  <c r="AP18" i="3" s="1"/>
  <c r="AT18" i="3" s="1"/>
  <c r="BY18" i="3"/>
  <c r="CB18" i="3" s="1"/>
  <c r="CH18" i="3" s="1"/>
  <c r="CL18" i="3" s="1"/>
  <c r="AH18" i="3"/>
  <c r="AK18" i="3" s="1"/>
  <c r="AQ18" i="3" s="1"/>
  <c r="AU18" i="3" s="1"/>
  <c r="BX22" i="3"/>
  <c r="CA22" i="3" s="1"/>
  <c r="CG22" i="3" s="1"/>
  <c r="CK22" i="3" s="1"/>
  <c r="BW22" i="3"/>
  <c r="BZ22" i="3" s="1"/>
  <c r="CF22" i="3" s="1"/>
  <c r="CJ22" i="3" s="1"/>
  <c r="BD22" i="3"/>
  <c r="BG22" i="3" s="1"/>
  <c r="BM22" i="3" s="1"/>
  <c r="BQ22" i="3" s="1"/>
  <c r="BC22" i="3"/>
  <c r="BF22" i="3" s="1"/>
  <c r="BL22" i="3" s="1"/>
  <c r="BP22" i="3" s="1"/>
  <c r="AI22" i="3"/>
  <c r="AL22" i="3" s="1"/>
  <c r="AR22" i="3" s="1"/>
  <c r="AV22" i="3" s="1"/>
  <c r="BB22" i="3"/>
  <c r="BE22" i="3" s="1"/>
  <c r="BK22" i="3" s="1"/>
  <c r="BO22" i="3" s="1"/>
  <c r="AG22" i="3"/>
  <c r="AJ22" i="3" s="1"/>
  <c r="AP22" i="3" s="1"/>
  <c r="AT22" i="3" s="1"/>
  <c r="BY22" i="3"/>
  <c r="CB22" i="3" s="1"/>
  <c r="CH22" i="3" s="1"/>
  <c r="CL22" i="3" s="1"/>
  <c r="AH22" i="3"/>
  <c r="AK22" i="3" s="1"/>
  <c r="AQ22" i="3" s="1"/>
  <c r="AU22" i="3" s="1"/>
  <c r="BX26" i="3"/>
  <c r="CA26" i="3" s="1"/>
  <c r="CG26" i="3" s="1"/>
  <c r="CK26" i="3" s="1"/>
  <c r="BW26" i="3"/>
  <c r="BZ26" i="3" s="1"/>
  <c r="CF26" i="3" s="1"/>
  <c r="CJ26" i="3" s="1"/>
  <c r="BD26" i="3"/>
  <c r="BG26" i="3" s="1"/>
  <c r="BM26" i="3" s="1"/>
  <c r="BQ26" i="3" s="1"/>
  <c r="BC26" i="3"/>
  <c r="BF26" i="3" s="1"/>
  <c r="BL26" i="3" s="1"/>
  <c r="BP26" i="3" s="1"/>
  <c r="AI26" i="3"/>
  <c r="AL26" i="3" s="1"/>
  <c r="AR26" i="3" s="1"/>
  <c r="AV26" i="3" s="1"/>
  <c r="BB26" i="3"/>
  <c r="BE26" i="3" s="1"/>
  <c r="BK26" i="3" s="1"/>
  <c r="BO26" i="3" s="1"/>
  <c r="AH26" i="3"/>
  <c r="AK26" i="3" s="1"/>
  <c r="AQ26" i="3" s="1"/>
  <c r="AU26" i="3" s="1"/>
  <c r="AG26" i="3"/>
  <c r="AJ26" i="3" s="1"/>
  <c r="AP26" i="3" s="1"/>
  <c r="AT26" i="3" s="1"/>
  <c r="BY26" i="3"/>
  <c r="CB26" i="3" s="1"/>
  <c r="CH26" i="3" s="1"/>
  <c r="CL26" i="3" s="1"/>
  <c r="BX30" i="3"/>
  <c r="CA30" i="3" s="1"/>
  <c r="CG30" i="3" s="1"/>
  <c r="CK30" i="3" s="1"/>
  <c r="BW30" i="3"/>
  <c r="BZ30" i="3" s="1"/>
  <c r="CF30" i="3" s="1"/>
  <c r="CJ30" i="3" s="1"/>
  <c r="BD30" i="3"/>
  <c r="BG30" i="3" s="1"/>
  <c r="BM30" i="3" s="1"/>
  <c r="BQ30" i="3" s="1"/>
  <c r="BC30" i="3"/>
  <c r="BF30" i="3" s="1"/>
  <c r="BL30" i="3" s="1"/>
  <c r="BP30" i="3" s="1"/>
  <c r="AI30" i="3"/>
  <c r="AL30" i="3" s="1"/>
  <c r="AR30" i="3" s="1"/>
  <c r="AV30" i="3" s="1"/>
  <c r="BB30" i="3"/>
  <c r="BE30" i="3" s="1"/>
  <c r="BK30" i="3" s="1"/>
  <c r="BO30" i="3" s="1"/>
  <c r="AH30" i="3"/>
  <c r="AK30" i="3" s="1"/>
  <c r="AQ30" i="3" s="1"/>
  <c r="AU30" i="3" s="1"/>
  <c r="AG30" i="3"/>
  <c r="AJ30" i="3" s="1"/>
  <c r="AP30" i="3" s="1"/>
  <c r="AT30" i="3" s="1"/>
  <c r="BY30" i="3"/>
  <c r="CB30" i="3" s="1"/>
  <c r="CH30" i="3" s="1"/>
  <c r="CL30" i="3" s="1"/>
  <c r="BX14" i="3"/>
  <c r="CA14" i="3" s="1"/>
  <c r="CG14" i="3" s="1"/>
  <c r="CK14" i="3" s="1"/>
  <c r="BW14" i="3"/>
  <c r="BZ14" i="3" s="1"/>
  <c r="CF14" i="3" s="1"/>
  <c r="CJ14" i="3" s="1"/>
  <c r="BD14" i="3"/>
  <c r="BG14" i="3" s="1"/>
  <c r="BM14" i="3" s="1"/>
  <c r="BQ14" i="3" s="1"/>
  <c r="BC14" i="3"/>
  <c r="BF14" i="3" s="1"/>
  <c r="BL14" i="3" s="1"/>
  <c r="BP14" i="3" s="1"/>
  <c r="BB14" i="3"/>
  <c r="BE14" i="3" s="1"/>
  <c r="BK14" i="3" s="1"/>
  <c r="BO14" i="3" s="1"/>
  <c r="BY14" i="3"/>
  <c r="CB14" i="3" s="1"/>
  <c r="CH14" i="3" s="1"/>
  <c r="CL14" i="3" s="1"/>
  <c r="AI14" i="3"/>
  <c r="AL14" i="3" s="1"/>
  <c r="AR14" i="3" s="1"/>
  <c r="AV14" i="3" s="1"/>
  <c r="AH14" i="3"/>
  <c r="AK14" i="3" s="1"/>
  <c r="AQ14" i="3" s="1"/>
  <c r="AU14" i="3" s="1"/>
  <c r="AG14" i="3"/>
  <c r="AJ14" i="3" s="1"/>
  <c r="AP14" i="3" s="1"/>
  <c r="AT14" i="3" s="1"/>
  <c r="BX16" i="3"/>
  <c r="CA16" i="3" s="1"/>
  <c r="CG16" i="3" s="1"/>
  <c r="CK16" i="3" s="1"/>
  <c r="BW16" i="3"/>
  <c r="BZ16" i="3" s="1"/>
  <c r="CF16" i="3" s="1"/>
  <c r="CJ16" i="3" s="1"/>
  <c r="BD16" i="3"/>
  <c r="BG16" i="3" s="1"/>
  <c r="BM16" i="3" s="1"/>
  <c r="BQ16" i="3" s="1"/>
  <c r="BC16" i="3"/>
  <c r="BF16" i="3" s="1"/>
  <c r="BL16" i="3" s="1"/>
  <c r="BP16" i="3" s="1"/>
  <c r="AI16" i="3"/>
  <c r="AL16" i="3" s="1"/>
  <c r="AR16" i="3" s="1"/>
  <c r="AV16" i="3" s="1"/>
  <c r="BB16" i="3"/>
  <c r="BE16" i="3" s="1"/>
  <c r="BK16" i="3" s="1"/>
  <c r="BO16" i="3" s="1"/>
  <c r="BY16" i="3"/>
  <c r="CB16" i="3" s="1"/>
  <c r="CH16" i="3" s="1"/>
  <c r="CL16" i="3" s="1"/>
  <c r="AH16" i="3"/>
  <c r="AK16" i="3" s="1"/>
  <c r="AQ16" i="3" s="1"/>
  <c r="AU16" i="3" s="1"/>
  <c r="AG16" i="3"/>
  <c r="AJ16" i="3" s="1"/>
  <c r="AP16" i="3" s="1"/>
  <c r="AT16" i="3" s="1"/>
  <c r="BX10" i="3"/>
  <c r="CA10" i="3" s="1"/>
  <c r="CG10" i="3" s="1"/>
  <c r="CK10" i="3" s="1"/>
  <c r="BW10" i="3"/>
  <c r="BZ10" i="3" s="1"/>
  <c r="CF10" i="3" s="1"/>
  <c r="CJ10" i="3" s="1"/>
  <c r="BD10" i="3"/>
  <c r="BG10" i="3" s="1"/>
  <c r="BM10" i="3" s="1"/>
  <c r="BQ10" i="3" s="1"/>
  <c r="BC10" i="3"/>
  <c r="BF10" i="3" s="1"/>
  <c r="BL10" i="3" s="1"/>
  <c r="BP10" i="3" s="1"/>
  <c r="BB10" i="3"/>
  <c r="BE10" i="3" s="1"/>
  <c r="BK10" i="3" s="1"/>
  <c r="BO10" i="3" s="1"/>
  <c r="BY10" i="3"/>
  <c r="CB10" i="3" s="1"/>
  <c r="CH10" i="3" s="1"/>
  <c r="CL10" i="3" s="1"/>
  <c r="AI10" i="3"/>
  <c r="AL10" i="3" s="1"/>
  <c r="AR10" i="3" s="1"/>
  <c r="AV10" i="3" s="1"/>
  <c r="AH10" i="3"/>
  <c r="AK10" i="3" s="1"/>
  <c r="AQ10" i="3" s="1"/>
  <c r="AU10" i="3" s="1"/>
  <c r="AG10" i="3"/>
  <c r="AJ10" i="3" s="1"/>
  <c r="AP10" i="3" s="1"/>
  <c r="AT10" i="3" s="1"/>
  <c r="BB19" i="3"/>
  <c r="BE19" i="3" s="1"/>
  <c r="BK19" i="3" s="1"/>
  <c r="BO19" i="3" s="1"/>
  <c r="BY19" i="3"/>
  <c r="CB19" i="3" s="1"/>
  <c r="CH19" i="3" s="1"/>
  <c r="CL19" i="3" s="1"/>
  <c r="BX19" i="3"/>
  <c r="CA19" i="3" s="1"/>
  <c r="CG19" i="3" s="1"/>
  <c r="CK19" i="3" s="1"/>
  <c r="BW19" i="3"/>
  <c r="BZ19" i="3" s="1"/>
  <c r="CF19" i="3" s="1"/>
  <c r="CJ19" i="3" s="1"/>
  <c r="BC19" i="3"/>
  <c r="BF19" i="3" s="1"/>
  <c r="BL19" i="3" s="1"/>
  <c r="BP19" i="3" s="1"/>
  <c r="G19" i="3"/>
  <c r="BD19" i="3"/>
  <c r="BG19" i="3" s="1"/>
  <c r="BM19" i="3" s="1"/>
  <c r="BQ19" i="3" s="1"/>
  <c r="BB23" i="3"/>
  <c r="BE23" i="3" s="1"/>
  <c r="BK23" i="3" s="1"/>
  <c r="BO23" i="3" s="1"/>
  <c r="AH23" i="3"/>
  <c r="AK23" i="3" s="1"/>
  <c r="AQ23" i="3" s="1"/>
  <c r="AU23" i="3" s="1"/>
  <c r="AG23" i="3"/>
  <c r="AJ23" i="3" s="1"/>
  <c r="AP23" i="3" s="1"/>
  <c r="AT23" i="3" s="1"/>
  <c r="BY23" i="3"/>
  <c r="CB23" i="3" s="1"/>
  <c r="CH23" i="3" s="1"/>
  <c r="CL23" i="3" s="1"/>
  <c r="BX23" i="3"/>
  <c r="CA23" i="3" s="1"/>
  <c r="CG23" i="3" s="1"/>
  <c r="CK23" i="3" s="1"/>
  <c r="BW23" i="3"/>
  <c r="BZ23" i="3" s="1"/>
  <c r="CF23" i="3" s="1"/>
  <c r="CJ23" i="3" s="1"/>
  <c r="BC23" i="3"/>
  <c r="BF23" i="3" s="1"/>
  <c r="BL23" i="3" s="1"/>
  <c r="BP23" i="3" s="1"/>
  <c r="AI23" i="3"/>
  <c r="AL23" i="3" s="1"/>
  <c r="AR23" i="3" s="1"/>
  <c r="AV23" i="3" s="1"/>
  <c r="BD23" i="3"/>
  <c r="BG23" i="3" s="1"/>
  <c r="BM23" i="3" s="1"/>
  <c r="BQ23" i="3" s="1"/>
  <c r="BB27" i="3"/>
  <c r="BE27" i="3" s="1"/>
  <c r="BK27" i="3" s="1"/>
  <c r="BO27" i="3" s="1"/>
  <c r="AH27" i="3"/>
  <c r="AK27" i="3" s="1"/>
  <c r="AQ27" i="3" s="1"/>
  <c r="AU27" i="3" s="1"/>
  <c r="AG27" i="3"/>
  <c r="AJ27" i="3" s="1"/>
  <c r="AP27" i="3" s="1"/>
  <c r="AT27" i="3" s="1"/>
  <c r="BY27" i="3"/>
  <c r="CB27" i="3" s="1"/>
  <c r="CH27" i="3" s="1"/>
  <c r="CL27" i="3" s="1"/>
  <c r="BX27" i="3"/>
  <c r="CA27" i="3" s="1"/>
  <c r="CG27" i="3" s="1"/>
  <c r="CK27" i="3" s="1"/>
  <c r="BW27" i="3"/>
  <c r="BZ27" i="3" s="1"/>
  <c r="CF27" i="3" s="1"/>
  <c r="CJ27" i="3" s="1"/>
  <c r="BC27" i="3"/>
  <c r="BF27" i="3" s="1"/>
  <c r="BL27" i="3" s="1"/>
  <c r="BP27" i="3" s="1"/>
  <c r="AI27" i="3"/>
  <c r="AL27" i="3" s="1"/>
  <c r="AR27" i="3" s="1"/>
  <c r="AV27" i="3" s="1"/>
  <c r="BD27" i="3"/>
  <c r="BG27" i="3" s="1"/>
  <c r="BM27" i="3" s="1"/>
  <c r="BQ27" i="3" s="1"/>
  <c r="M27" i="3"/>
  <c r="P27" i="3" s="1"/>
  <c r="V27" i="3" s="1"/>
  <c r="Z27" i="3" s="1"/>
  <c r="BX12" i="3"/>
  <c r="CA12" i="3" s="1"/>
  <c r="CG12" i="3" s="1"/>
  <c r="CK12" i="3" s="1"/>
  <c r="BW12" i="3"/>
  <c r="BZ12" i="3" s="1"/>
  <c r="CF12" i="3" s="1"/>
  <c r="CJ12" i="3" s="1"/>
  <c r="BD12" i="3"/>
  <c r="BG12" i="3" s="1"/>
  <c r="BM12" i="3" s="1"/>
  <c r="BQ12" i="3" s="1"/>
  <c r="BC12" i="3"/>
  <c r="BF12" i="3" s="1"/>
  <c r="BL12" i="3" s="1"/>
  <c r="BP12" i="3" s="1"/>
  <c r="BB12" i="3"/>
  <c r="BE12" i="3" s="1"/>
  <c r="BK12" i="3" s="1"/>
  <c r="BO12" i="3" s="1"/>
  <c r="BY12" i="3"/>
  <c r="CB12" i="3" s="1"/>
  <c r="CH12" i="3" s="1"/>
  <c r="CL12" i="3" s="1"/>
  <c r="AI12" i="3"/>
  <c r="AL12" i="3" s="1"/>
  <c r="AR12" i="3" s="1"/>
  <c r="AV12" i="3" s="1"/>
  <c r="AH12" i="3"/>
  <c r="AK12" i="3" s="1"/>
  <c r="AQ12" i="3" s="1"/>
  <c r="AU12" i="3" s="1"/>
  <c r="AG12" i="3"/>
  <c r="AJ12" i="3" s="1"/>
  <c r="AP12" i="3" s="1"/>
  <c r="AT12" i="3" s="1"/>
  <c r="BB7" i="3"/>
  <c r="BE7" i="3" s="1"/>
  <c r="BK7" i="3" s="1"/>
  <c r="BO7" i="3" s="1"/>
  <c r="BY7" i="3"/>
  <c r="CB7" i="3" s="1"/>
  <c r="CH7" i="3" s="1"/>
  <c r="CL7" i="3" s="1"/>
  <c r="BX7" i="3"/>
  <c r="CA7" i="3" s="1"/>
  <c r="CG7" i="3" s="1"/>
  <c r="CK7" i="3" s="1"/>
  <c r="BW7" i="3"/>
  <c r="BZ7" i="3" s="1"/>
  <c r="CF7" i="3" s="1"/>
  <c r="CJ7" i="3" s="1"/>
  <c r="BC7" i="3"/>
  <c r="BF7" i="3" s="1"/>
  <c r="BL7" i="3" s="1"/>
  <c r="BP7" i="3" s="1"/>
  <c r="BD7" i="3"/>
  <c r="BG7" i="3" s="1"/>
  <c r="BM7" i="3" s="1"/>
  <c r="BQ7" i="3" s="1"/>
  <c r="AH7" i="3"/>
  <c r="AK7" i="3" s="1"/>
  <c r="AQ7" i="3" s="1"/>
  <c r="AU7" i="3" s="1"/>
  <c r="AI7" i="3"/>
  <c r="AL7" i="3" s="1"/>
  <c r="AR7" i="3" s="1"/>
  <c r="AV7" i="3" s="1"/>
  <c r="AG7" i="3"/>
  <c r="AJ7" i="3" s="1"/>
  <c r="AP7" i="3" s="1"/>
  <c r="AT7" i="3" s="1"/>
  <c r="BB15" i="3"/>
  <c r="BE15" i="3" s="1"/>
  <c r="BK15" i="3" s="1"/>
  <c r="BO15" i="3" s="1"/>
  <c r="BY15" i="3"/>
  <c r="CB15" i="3" s="1"/>
  <c r="CH15" i="3" s="1"/>
  <c r="CL15" i="3" s="1"/>
  <c r="BX15" i="3"/>
  <c r="CA15" i="3" s="1"/>
  <c r="CG15" i="3" s="1"/>
  <c r="CK15" i="3" s="1"/>
  <c r="BW15" i="3"/>
  <c r="BZ15" i="3" s="1"/>
  <c r="CF15" i="3" s="1"/>
  <c r="CJ15" i="3" s="1"/>
  <c r="BC15" i="3"/>
  <c r="BF15" i="3" s="1"/>
  <c r="BL15" i="3" s="1"/>
  <c r="BP15" i="3" s="1"/>
  <c r="BD15" i="3"/>
  <c r="BG15" i="3" s="1"/>
  <c r="BM15" i="3" s="1"/>
  <c r="BQ15" i="3" s="1"/>
  <c r="AI15" i="3"/>
  <c r="AL15" i="3" s="1"/>
  <c r="AR15" i="3" s="1"/>
  <c r="AV15" i="3" s="1"/>
  <c r="AG15" i="3"/>
  <c r="AJ15" i="3" s="1"/>
  <c r="AP15" i="3" s="1"/>
  <c r="AT15" i="3" s="1"/>
  <c r="AH15" i="3"/>
  <c r="AK15" i="3" s="1"/>
  <c r="AQ15" i="3" s="1"/>
  <c r="AU15" i="3" s="1"/>
  <c r="BY40" i="3"/>
  <c r="CB40" i="3" s="1"/>
  <c r="CH40" i="3" s="1"/>
  <c r="CL40" i="3" s="1"/>
  <c r="BX40" i="3"/>
  <c r="CA40" i="3" s="1"/>
  <c r="CG40" i="3" s="1"/>
  <c r="CK40" i="3" s="1"/>
  <c r="BC40" i="3"/>
  <c r="BF40" i="3" s="1"/>
  <c r="BL40" i="3" s="1"/>
  <c r="BP40" i="3" s="1"/>
  <c r="AG40" i="3"/>
  <c r="AJ40" i="3" s="1"/>
  <c r="AP40" i="3" s="1"/>
  <c r="AT40" i="3" s="1"/>
  <c r="AI40" i="3"/>
  <c r="AL40" i="3" s="1"/>
  <c r="AR40" i="3" s="1"/>
  <c r="AV40" i="3" s="1"/>
  <c r="AH40" i="3"/>
  <c r="AK40" i="3" s="1"/>
  <c r="AQ40" i="3" s="1"/>
  <c r="AU40" i="3" s="1"/>
  <c r="BW40" i="3"/>
  <c r="BZ40" i="3" s="1"/>
  <c r="CF40" i="3" s="1"/>
  <c r="CJ40" i="3" s="1"/>
  <c r="BD40" i="3"/>
  <c r="BG40" i="3" s="1"/>
  <c r="BM40" i="3" s="1"/>
  <c r="BQ40" i="3" s="1"/>
  <c r="BB40" i="3"/>
  <c r="BE40" i="3" s="1"/>
  <c r="BK40" i="3" s="1"/>
  <c r="BO40" i="3" s="1"/>
  <c r="BC48" i="3"/>
  <c r="BF48" i="3" s="1"/>
  <c r="BL48" i="3" s="1"/>
  <c r="BP48" i="3" s="1"/>
  <c r="BB48" i="3"/>
  <c r="BE48" i="3" s="1"/>
  <c r="BK48" i="3" s="1"/>
  <c r="BO48" i="3" s="1"/>
  <c r="BX48" i="3"/>
  <c r="CA48" i="3" s="1"/>
  <c r="CG48" i="3" s="1"/>
  <c r="CK48" i="3" s="1"/>
  <c r="BW48" i="3"/>
  <c r="BZ48" i="3" s="1"/>
  <c r="CF48" i="3" s="1"/>
  <c r="CJ48" i="3" s="1"/>
  <c r="AH48" i="3"/>
  <c r="AK48" i="3" s="1"/>
  <c r="AQ48" i="3" s="1"/>
  <c r="AU48" i="3" s="1"/>
  <c r="AG48" i="3"/>
  <c r="AJ48" i="3" s="1"/>
  <c r="AP48" i="3" s="1"/>
  <c r="AT48" i="3" s="1"/>
  <c r="BD48" i="3"/>
  <c r="BG48" i="3" s="1"/>
  <c r="BM48" i="3" s="1"/>
  <c r="BQ48" i="3" s="1"/>
  <c r="BY48" i="3"/>
  <c r="CB48" i="3" s="1"/>
  <c r="CH48" i="3" s="1"/>
  <c r="CL48" i="3" s="1"/>
  <c r="AI48" i="3"/>
  <c r="AL48" i="3" s="1"/>
  <c r="AR48" i="3" s="1"/>
  <c r="AV48" i="3" s="1"/>
  <c r="BD56" i="3"/>
  <c r="BG56" i="3" s="1"/>
  <c r="BM56" i="3" s="1"/>
  <c r="BQ56" i="3" s="1"/>
  <c r="BY56" i="3"/>
  <c r="CB56" i="3" s="1"/>
  <c r="CH56" i="3" s="1"/>
  <c r="CL56" i="3" s="1"/>
  <c r="BW56" i="3"/>
  <c r="BZ56" i="3" s="1"/>
  <c r="CF56" i="3" s="1"/>
  <c r="CJ56" i="3" s="1"/>
  <c r="AG56" i="3"/>
  <c r="AJ56" i="3" s="1"/>
  <c r="AP56" i="3" s="1"/>
  <c r="AT56" i="3" s="1"/>
  <c r="BC56" i="3"/>
  <c r="BF56" i="3" s="1"/>
  <c r="BL56" i="3" s="1"/>
  <c r="BP56" i="3" s="1"/>
  <c r="AH56" i="3"/>
  <c r="AK56" i="3" s="1"/>
  <c r="AQ56" i="3" s="1"/>
  <c r="AU56" i="3" s="1"/>
  <c r="AI56" i="3"/>
  <c r="AL56" i="3" s="1"/>
  <c r="AR56" i="3" s="1"/>
  <c r="AV56" i="3" s="1"/>
  <c r="BX56" i="3"/>
  <c r="CA56" i="3" s="1"/>
  <c r="CG56" i="3" s="1"/>
  <c r="CK56" i="3" s="1"/>
  <c r="BB56" i="3"/>
  <c r="BE56" i="3" s="1"/>
  <c r="BK56" i="3" s="1"/>
  <c r="BO56" i="3" s="1"/>
  <c r="BD64" i="3"/>
  <c r="BG64" i="3" s="1"/>
  <c r="BM64" i="3" s="1"/>
  <c r="BQ64" i="3" s="1"/>
  <c r="BX64" i="3"/>
  <c r="CA64" i="3" s="1"/>
  <c r="CG64" i="3" s="1"/>
  <c r="CK64" i="3" s="1"/>
  <c r="BW64" i="3"/>
  <c r="BZ64" i="3" s="1"/>
  <c r="CF64" i="3" s="1"/>
  <c r="CJ64" i="3" s="1"/>
  <c r="AG64" i="3"/>
  <c r="AJ64" i="3" s="1"/>
  <c r="AP64" i="3" s="1"/>
  <c r="AT64" i="3" s="1"/>
  <c r="AI64" i="3"/>
  <c r="AL64" i="3" s="1"/>
  <c r="AR64" i="3" s="1"/>
  <c r="AV64" i="3" s="1"/>
  <c r="BC64" i="3"/>
  <c r="BF64" i="3" s="1"/>
  <c r="BL64" i="3" s="1"/>
  <c r="BP64" i="3" s="1"/>
  <c r="AH64" i="3"/>
  <c r="AK64" i="3" s="1"/>
  <c r="AQ64" i="3" s="1"/>
  <c r="AU64" i="3" s="1"/>
  <c r="BY64" i="3"/>
  <c r="CB64" i="3" s="1"/>
  <c r="CH64" i="3" s="1"/>
  <c r="CL64" i="3" s="1"/>
  <c r="BB64" i="3"/>
  <c r="BE64" i="3" s="1"/>
  <c r="BK64" i="3" s="1"/>
  <c r="BO64" i="3" s="1"/>
  <c r="BX68" i="3"/>
  <c r="CA68" i="3" s="1"/>
  <c r="CG68" i="3" s="1"/>
  <c r="CK68" i="3" s="1"/>
  <c r="AH68" i="3"/>
  <c r="AK68" i="3" s="1"/>
  <c r="AQ68" i="3" s="1"/>
  <c r="AU68" i="3" s="1"/>
  <c r="AG68" i="3"/>
  <c r="AJ68" i="3" s="1"/>
  <c r="AP68" i="3" s="1"/>
  <c r="AT68" i="3" s="1"/>
  <c r="AI68" i="3"/>
  <c r="AL68" i="3" s="1"/>
  <c r="AR68" i="3" s="1"/>
  <c r="AV68" i="3" s="1"/>
  <c r="BD68" i="3"/>
  <c r="BG68" i="3" s="1"/>
  <c r="BM68" i="3" s="1"/>
  <c r="BQ68" i="3" s="1"/>
  <c r="BY68" i="3"/>
  <c r="CB68" i="3" s="1"/>
  <c r="CH68" i="3" s="1"/>
  <c r="CL68" i="3" s="1"/>
  <c r="BB68" i="3"/>
  <c r="BE68" i="3" s="1"/>
  <c r="BK68" i="3" s="1"/>
  <c r="BO68" i="3" s="1"/>
  <c r="BW68" i="3"/>
  <c r="BZ68" i="3" s="1"/>
  <c r="CF68" i="3" s="1"/>
  <c r="CJ68" i="3" s="1"/>
  <c r="BC68" i="3"/>
  <c r="BF68" i="3" s="1"/>
  <c r="BL68" i="3" s="1"/>
  <c r="BP68" i="3" s="1"/>
  <c r="BY44" i="3"/>
  <c r="CB44" i="3" s="1"/>
  <c r="CH44" i="3" s="1"/>
  <c r="CL44" i="3" s="1"/>
  <c r="BD44" i="3"/>
  <c r="BG44" i="3" s="1"/>
  <c r="BM44" i="3" s="1"/>
  <c r="BQ44" i="3" s="1"/>
  <c r="BB44" i="3"/>
  <c r="BE44" i="3" s="1"/>
  <c r="BK44" i="3" s="1"/>
  <c r="BO44" i="3" s="1"/>
  <c r="AI44" i="3"/>
  <c r="AL44" i="3" s="1"/>
  <c r="AR44" i="3" s="1"/>
  <c r="AV44" i="3" s="1"/>
  <c r="AG44" i="3"/>
  <c r="AJ44" i="3" s="1"/>
  <c r="AP44" i="3" s="1"/>
  <c r="AT44" i="3" s="1"/>
  <c r="BC44" i="3"/>
  <c r="BF44" i="3" s="1"/>
  <c r="BL44" i="3" s="1"/>
  <c r="BP44" i="3" s="1"/>
  <c r="BW44" i="3"/>
  <c r="BZ44" i="3" s="1"/>
  <c r="CF44" i="3" s="1"/>
  <c r="CJ44" i="3" s="1"/>
  <c r="AH44" i="3"/>
  <c r="AK44" i="3" s="1"/>
  <c r="AQ44" i="3" s="1"/>
  <c r="AU44" i="3" s="1"/>
  <c r="BX44" i="3"/>
  <c r="CA44" i="3" s="1"/>
  <c r="CG44" i="3" s="1"/>
  <c r="CK44" i="3" s="1"/>
  <c r="BY52" i="3"/>
  <c r="CB52" i="3" s="1"/>
  <c r="CH52" i="3" s="1"/>
  <c r="CL52" i="3" s="1"/>
  <c r="BD52" i="3"/>
  <c r="BG52" i="3" s="1"/>
  <c r="BM52" i="3" s="1"/>
  <c r="BQ52" i="3" s="1"/>
  <c r="BC52" i="3"/>
  <c r="BF52" i="3" s="1"/>
  <c r="BL52" i="3" s="1"/>
  <c r="BP52" i="3" s="1"/>
  <c r="BB52" i="3"/>
  <c r="BE52" i="3" s="1"/>
  <c r="BK52" i="3" s="1"/>
  <c r="BO52" i="3" s="1"/>
  <c r="AI52" i="3"/>
  <c r="AL52" i="3" s="1"/>
  <c r="AR52" i="3" s="1"/>
  <c r="AV52" i="3" s="1"/>
  <c r="AG52" i="3"/>
  <c r="AJ52" i="3" s="1"/>
  <c r="AP52" i="3" s="1"/>
  <c r="AT52" i="3" s="1"/>
  <c r="BW52" i="3"/>
  <c r="BZ52" i="3" s="1"/>
  <c r="CF52" i="3" s="1"/>
  <c r="CJ52" i="3" s="1"/>
  <c r="BX52" i="3"/>
  <c r="CA52" i="3" s="1"/>
  <c r="CG52" i="3" s="1"/>
  <c r="CK52" i="3" s="1"/>
  <c r="AH52" i="3"/>
  <c r="AK52" i="3" s="1"/>
  <c r="AQ52" i="3" s="1"/>
  <c r="AU52" i="3" s="1"/>
  <c r="BX60" i="3"/>
  <c r="CA60" i="3" s="1"/>
  <c r="CG60" i="3" s="1"/>
  <c r="CK60" i="3" s="1"/>
  <c r="BC60" i="3"/>
  <c r="BF60" i="3" s="1"/>
  <c r="BL60" i="3" s="1"/>
  <c r="BP60" i="3" s="1"/>
  <c r="BB60" i="3"/>
  <c r="BE60" i="3" s="1"/>
  <c r="BK60" i="3" s="1"/>
  <c r="BO60" i="3" s="1"/>
  <c r="AH60" i="3"/>
  <c r="AK60" i="3" s="1"/>
  <c r="AQ60" i="3" s="1"/>
  <c r="AU60" i="3" s="1"/>
  <c r="AI60" i="3"/>
  <c r="AL60" i="3" s="1"/>
  <c r="AR60" i="3" s="1"/>
  <c r="AV60" i="3" s="1"/>
  <c r="AG60" i="3"/>
  <c r="AJ60" i="3" s="1"/>
  <c r="AP60" i="3" s="1"/>
  <c r="AT60" i="3" s="1"/>
  <c r="BW60" i="3"/>
  <c r="BZ60" i="3" s="1"/>
  <c r="CF60" i="3" s="1"/>
  <c r="CJ60" i="3" s="1"/>
  <c r="BY60" i="3"/>
  <c r="CB60" i="3" s="1"/>
  <c r="CH60" i="3" s="1"/>
  <c r="CL60" i="3" s="1"/>
  <c r="BD60" i="3"/>
  <c r="BG60" i="3" s="1"/>
  <c r="BM60" i="3" s="1"/>
  <c r="BQ60" i="3" s="1"/>
  <c r="BY73" i="3"/>
  <c r="CB73" i="3" s="1"/>
  <c r="CH73" i="3" s="1"/>
  <c r="CL73" i="3" s="1"/>
  <c r="BW73" i="3"/>
  <c r="BZ73" i="3" s="1"/>
  <c r="CF73" i="3" s="1"/>
  <c r="CJ73" i="3" s="1"/>
  <c r="AI73" i="3"/>
  <c r="AL73" i="3" s="1"/>
  <c r="AR73" i="3" s="1"/>
  <c r="AV73" i="3" s="1"/>
  <c r="AG73" i="3"/>
  <c r="AJ73" i="3" s="1"/>
  <c r="AP73" i="3" s="1"/>
  <c r="AT73" i="3" s="1"/>
  <c r="BC73" i="3"/>
  <c r="BF73" i="3" s="1"/>
  <c r="BL73" i="3" s="1"/>
  <c r="BP73" i="3" s="1"/>
  <c r="BD73" i="3"/>
  <c r="BG73" i="3" s="1"/>
  <c r="BM73" i="3" s="1"/>
  <c r="BQ73" i="3" s="1"/>
  <c r="AH73" i="3"/>
  <c r="AK73" i="3" s="1"/>
  <c r="AQ73" i="3" s="1"/>
  <c r="AU73" i="3" s="1"/>
  <c r="BX73" i="3"/>
  <c r="CA73" i="3" s="1"/>
  <c r="CG73" i="3" s="1"/>
  <c r="CK73" i="3" s="1"/>
  <c r="BB73" i="3"/>
  <c r="BE73" i="3" s="1"/>
  <c r="BK73" i="3" s="1"/>
  <c r="BO73" i="3" s="1"/>
  <c r="BC77" i="3"/>
  <c r="BF77" i="3" s="1"/>
  <c r="BL77" i="3" s="1"/>
  <c r="BP77" i="3" s="1"/>
  <c r="BB77" i="3"/>
  <c r="BE77" i="3" s="1"/>
  <c r="BK77" i="3" s="1"/>
  <c r="BO77" i="3" s="1"/>
  <c r="BX77" i="3"/>
  <c r="CA77" i="3" s="1"/>
  <c r="CG77" i="3" s="1"/>
  <c r="CK77" i="3" s="1"/>
  <c r="BD77" i="3"/>
  <c r="BG77" i="3" s="1"/>
  <c r="BM77" i="3" s="1"/>
  <c r="BQ77" i="3" s="1"/>
  <c r="AH77" i="3"/>
  <c r="AK77" i="3" s="1"/>
  <c r="AQ77" i="3" s="1"/>
  <c r="AU77" i="3" s="1"/>
  <c r="BY77" i="3"/>
  <c r="CB77" i="3" s="1"/>
  <c r="CH77" i="3" s="1"/>
  <c r="CL77" i="3" s="1"/>
  <c r="AI77" i="3"/>
  <c r="AL77" i="3" s="1"/>
  <c r="AR77" i="3" s="1"/>
  <c r="AV77" i="3" s="1"/>
  <c r="AG77" i="3"/>
  <c r="AJ77" i="3" s="1"/>
  <c r="AP77" i="3" s="1"/>
  <c r="AT77" i="3" s="1"/>
  <c r="BW77" i="3"/>
  <c r="BZ77" i="3" s="1"/>
  <c r="CF77" i="3" s="1"/>
  <c r="CJ77" i="3" s="1"/>
  <c r="BD81" i="3"/>
  <c r="BG81" i="3" s="1"/>
  <c r="BM81" i="3" s="1"/>
  <c r="BQ81" i="3" s="1"/>
  <c r="BY81" i="3"/>
  <c r="CB81" i="3" s="1"/>
  <c r="CH81" i="3" s="1"/>
  <c r="CL81" i="3" s="1"/>
  <c r="BX81" i="3"/>
  <c r="CA81" i="3" s="1"/>
  <c r="CG81" i="3" s="1"/>
  <c r="CK81" i="3" s="1"/>
  <c r="AH81" i="3"/>
  <c r="AK81" i="3" s="1"/>
  <c r="AQ81" i="3" s="1"/>
  <c r="AU81" i="3" s="1"/>
  <c r="BC81" i="3"/>
  <c r="BF81" i="3" s="1"/>
  <c r="BL81" i="3" s="1"/>
  <c r="BP81" i="3" s="1"/>
  <c r="BB81" i="3"/>
  <c r="BE81" i="3" s="1"/>
  <c r="BK81" i="3" s="1"/>
  <c r="BO81" i="3" s="1"/>
  <c r="AI81" i="3"/>
  <c r="AL81" i="3" s="1"/>
  <c r="AR81" i="3" s="1"/>
  <c r="AV81" i="3" s="1"/>
  <c r="AG81" i="3"/>
  <c r="AJ81" i="3" s="1"/>
  <c r="AP81" i="3" s="1"/>
  <c r="AT81" i="3" s="1"/>
  <c r="BW81" i="3"/>
  <c r="BZ81" i="3" s="1"/>
  <c r="CF81" i="3" s="1"/>
  <c r="CJ81" i="3" s="1"/>
  <c r="BD85" i="3"/>
  <c r="BG85" i="3" s="1"/>
  <c r="BM85" i="3" s="1"/>
  <c r="BQ85" i="3" s="1"/>
  <c r="BW85" i="3"/>
  <c r="BZ85" i="3" s="1"/>
  <c r="CF85" i="3" s="1"/>
  <c r="CJ85" i="3" s="1"/>
  <c r="AI85" i="3"/>
  <c r="AL85" i="3" s="1"/>
  <c r="AR85" i="3" s="1"/>
  <c r="AV85" i="3" s="1"/>
  <c r="AG85" i="3"/>
  <c r="AJ85" i="3" s="1"/>
  <c r="AP85" i="3" s="1"/>
  <c r="AT85" i="3" s="1"/>
  <c r="AH85" i="3"/>
  <c r="AK85" i="3" s="1"/>
  <c r="AQ85" i="3" s="1"/>
  <c r="AU85" i="3" s="1"/>
  <c r="BC85" i="3"/>
  <c r="BF85" i="3" s="1"/>
  <c r="BL85" i="3" s="1"/>
  <c r="BP85" i="3" s="1"/>
  <c r="BB85" i="3"/>
  <c r="BE85" i="3" s="1"/>
  <c r="BK85" i="3" s="1"/>
  <c r="BO85" i="3" s="1"/>
  <c r="BY85" i="3"/>
  <c r="CB85" i="3" s="1"/>
  <c r="CH85" i="3" s="1"/>
  <c r="CL85" i="3" s="1"/>
  <c r="BX85" i="3"/>
  <c r="CA85" i="3" s="1"/>
  <c r="CG85" i="3" s="1"/>
  <c r="CK85" i="3" s="1"/>
  <c r="BY89" i="3"/>
  <c r="CB89" i="3" s="1"/>
  <c r="CH89" i="3" s="1"/>
  <c r="CL89" i="3" s="1"/>
  <c r="BX89" i="3"/>
  <c r="CA89" i="3" s="1"/>
  <c r="CG89" i="3" s="1"/>
  <c r="CK89" i="3" s="1"/>
  <c r="BC89" i="3"/>
  <c r="BF89" i="3" s="1"/>
  <c r="BL89" i="3" s="1"/>
  <c r="BP89" i="3" s="1"/>
  <c r="BB89" i="3"/>
  <c r="BE89" i="3" s="1"/>
  <c r="BK89" i="3" s="1"/>
  <c r="BO89" i="3" s="1"/>
  <c r="AH89" i="3"/>
  <c r="AK89" i="3" s="1"/>
  <c r="AQ89" i="3" s="1"/>
  <c r="AU89" i="3" s="1"/>
  <c r="AG89" i="3"/>
  <c r="AJ89" i="3" s="1"/>
  <c r="AP89" i="3" s="1"/>
  <c r="AT89" i="3" s="1"/>
  <c r="AI89" i="3"/>
  <c r="AL89" i="3" s="1"/>
  <c r="AR89" i="3" s="1"/>
  <c r="AV89" i="3" s="1"/>
  <c r="BW89" i="3"/>
  <c r="BZ89" i="3" s="1"/>
  <c r="CF89" i="3" s="1"/>
  <c r="CJ89" i="3" s="1"/>
  <c r="BD89" i="3"/>
  <c r="BG89" i="3" s="1"/>
  <c r="BM89" i="3" s="1"/>
  <c r="BQ89" i="3" s="1"/>
  <c r="BD93" i="3"/>
  <c r="BG93" i="3" s="1"/>
  <c r="BM93" i="3" s="1"/>
  <c r="BQ93" i="3" s="1"/>
  <c r="BC93" i="3"/>
  <c r="BF93" i="3" s="1"/>
  <c r="BL93" i="3" s="1"/>
  <c r="BP93" i="3" s="1"/>
  <c r="BY93" i="3"/>
  <c r="CB93" i="3" s="1"/>
  <c r="CH93" i="3" s="1"/>
  <c r="CL93" i="3" s="1"/>
  <c r="AI93" i="3"/>
  <c r="AL93" i="3" s="1"/>
  <c r="AR93" i="3" s="1"/>
  <c r="AV93" i="3" s="1"/>
  <c r="AH93" i="3"/>
  <c r="AK93" i="3" s="1"/>
  <c r="AQ93" i="3" s="1"/>
  <c r="AU93" i="3" s="1"/>
  <c r="BX93" i="3"/>
  <c r="CA93" i="3" s="1"/>
  <c r="CG93" i="3" s="1"/>
  <c r="CK93" i="3" s="1"/>
  <c r="BW93" i="3"/>
  <c r="BZ93" i="3" s="1"/>
  <c r="CF93" i="3" s="1"/>
  <c r="CJ93" i="3" s="1"/>
  <c r="AG93" i="3"/>
  <c r="AJ93" i="3" s="1"/>
  <c r="AP93" i="3" s="1"/>
  <c r="AT93" i="3" s="1"/>
  <c r="BB93" i="3"/>
  <c r="BE93" i="3" s="1"/>
  <c r="BK93" i="3" s="1"/>
  <c r="BO93" i="3" s="1"/>
  <c r="BX97" i="3"/>
  <c r="CA97" i="3" s="1"/>
  <c r="CG97" i="3" s="1"/>
  <c r="CK97" i="3" s="1"/>
  <c r="BW97" i="3"/>
  <c r="BZ97" i="3" s="1"/>
  <c r="CF97" i="3" s="1"/>
  <c r="CJ97" i="3" s="1"/>
  <c r="BD97" i="3"/>
  <c r="BG97" i="3" s="1"/>
  <c r="BM97" i="3" s="1"/>
  <c r="BQ97" i="3" s="1"/>
  <c r="BB97" i="3"/>
  <c r="BE97" i="3" s="1"/>
  <c r="BK97" i="3" s="1"/>
  <c r="BO97" i="3" s="1"/>
  <c r="AG97" i="3"/>
  <c r="AJ97" i="3" s="1"/>
  <c r="AP97" i="3" s="1"/>
  <c r="AT97" i="3" s="1"/>
  <c r="AH97" i="3"/>
  <c r="AK97" i="3" s="1"/>
  <c r="AQ97" i="3" s="1"/>
  <c r="AU97" i="3" s="1"/>
  <c r="BC97" i="3"/>
  <c r="BF97" i="3" s="1"/>
  <c r="BL97" i="3" s="1"/>
  <c r="BP97" i="3" s="1"/>
  <c r="AI97" i="3"/>
  <c r="AL97" i="3" s="1"/>
  <c r="AR97" i="3" s="1"/>
  <c r="AV97" i="3" s="1"/>
  <c r="BY97" i="3"/>
  <c r="CB97" i="3" s="1"/>
  <c r="CH97" i="3" s="1"/>
  <c r="CL97" i="3" s="1"/>
  <c r="BY101" i="3"/>
  <c r="CB101" i="3" s="1"/>
  <c r="CH101" i="3" s="1"/>
  <c r="CL101" i="3" s="1"/>
  <c r="BC101" i="3"/>
  <c r="BF101" i="3" s="1"/>
  <c r="BL101" i="3" s="1"/>
  <c r="BP101" i="3" s="1"/>
  <c r="AI101" i="3"/>
  <c r="AL101" i="3" s="1"/>
  <c r="AR101" i="3" s="1"/>
  <c r="AV101" i="3" s="1"/>
  <c r="AH101" i="3"/>
  <c r="AK101" i="3" s="1"/>
  <c r="AQ101" i="3" s="1"/>
  <c r="AU101" i="3" s="1"/>
  <c r="BD101" i="3"/>
  <c r="BG101" i="3" s="1"/>
  <c r="BM101" i="3" s="1"/>
  <c r="BQ101" i="3" s="1"/>
  <c r="AG101" i="3"/>
  <c r="AJ101" i="3" s="1"/>
  <c r="AP101" i="3" s="1"/>
  <c r="AT101" i="3" s="1"/>
  <c r="BX101" i="3"/>
  <c r="CA101" i="3" s="1"/>
  <c r="CG101" i="3" s="1"/>
  <c r="CK101" i="3" s="1"/>
  <c r="BW101" i="3"/>
  <c r="BZ101" i="3" s="1"/>
  <c r="CF101" i="3" s="1"/>
  <c r="CJ101" i="3" s="1"/>
  <c r="BB101" i="3"/>
  <c r="BE101" i="3" s="1"/>
  <c r="BK101" i="3" s="1"/>
  <c r="BO101" i="3" s="1"/>
  <c r="BY105" i="3"/>
  <c r="CB105" i="3" s="1"/>
  <c r="CH105" i="3" s="1"/>
  <c r="CL105" i="3" s="1"/>
  <c r="BW105" i="3"/>
  <c r="BZ105" i="3" s="1"/>
  <c r="CF105" i="3" s="1"/>
  <c r="CJ105" i="3" s="1"/>
  <c r="BC105" i="3"/>
  <c r="BF105" i="3" s="1"/>
  <c r="BL105" i="3" s="1"/>
  <c r="BP105" i="3" s="1"/>
  <c r="AI105" i="3"/>
  <c r="AL105" i="3" s="1"/>
  <c r="AR105" i="3" s="1"/>
  <c r="AV105" i="3" s="1"/>
  <c r="AG105" i="3"/>
  <c r="AJ105" i="3" s="1"/>
  <c r="AP105" i="3" s="1"/>
  <c r="AT105" i="3" s="1"/>
  <c r="AH105" i="3"/>
  <c r="AK105" i="3" s="1"/>
  <c r="AQ105" i="3" s="1"/>
  <c r="AU105" i="3" s="1"/>
  <c r="BD105" i="3"/>
  <c r="BG105" i="3" s="1"/>
  <c r="BM105" i="3" s="1"/>
  <c r="BQ105" i="3" s="1"/>
  <c r="BX105" i="3"/>
  <c r="CA105" i="3" s="1"/>
  <c r="CG105" i="3" s="1"/>
  <c r="CK105" i="3" s="1"/>
  <c r="BB105" i="3"/>
  <c r="BE105" i="3" s="1"/>
  <c r="BK105" i="3" s="1"/>
  <c r="BO105" i="3" s="1"/>
  <c r="BX109" i="3"/>
  <c r="CA109" i="3" s="1"/>
  <c r="CG109" i="3" s="1"/>
  <c r="CK109" i="3" s="1"/>
  <c r="BD109" i="3"/>
  <c r="BG109" i="3" s="1"/>
  <c r="BM109" i="3" s="1"/>
  <c r="BQ109" i="3" s="1"/>
  <c r="BB109" i="3"/>
  <c r="BE109" i="3" s="1"/>
  <c r="BK109" i="3" s="1"/>
  <c r="BO109" i="3" s="1"/>
  <c r="AI109" i="3"/>
  <c r="AL109" i="3" s="1"/>
  <c r="AR109" i="3" s="1"/>
  <c r="AV109" i="3" s="1"/>
  <c r="BW109" i="3"/>
  <c r="BZ109" i="3" s="1"/>
  <c r="CF109" i="3" s="1"/>
  <c r="CJ109" i="3" s="1"/>
  <c r="BC109" i="3"/>
  <c r="BF109" i="3" s="1"/>
  <c r="BL109" i="3" s="1"/>
  <c r="BP109" i="3" s="1"/>
  <c r="BY109" i="3"/>
  <c r="CB109" i="3" s="1"/>
  <c r="CH109" i="3" s="1"/>
  <c r="CL109" i="3" s="1"/>
  <c r="AH109" i="3"/>
  <c r="AK109" i="3" s="1"/>
  <c r="AQ109" i="3" s="1"/>
  <c r="AU109" i="3" s="1"/>
  <c r="AG109" i="3"/>
  <c r="AJ109" i="3" s="1"/>
  <c r="AP109" i="3" s="1"/>
  <c r="AT109" i="3" s="1"/>
  <c r="BC113" i="3"/>
  <c r="BF113" i="3" s="1"/>
  <c r="BL113" i="3" s="1"/>
  <c r="BP113" i="3" s="1"/>
  <c r="BY113" i="3"/>
  <c r="CB113" i="3" s="1"/>
  <c r="CH113" i="3" s="1"/>
  <c r="CL113" i="3" s="1"/>
  <c r="BW113" i="3"/>
  <c r="BZ113" i="3" s="1"/>
  <c r="CF113" i="3" s="1"/>
  <c r="CJ113" i="3" s="1"/>
  <c r="AG113" i="3"/>
  <c r="AJ113" i="3" s="1"/>
  <c r="AP113" i="3" s="1"/>
  <c r="AT113" i="3" s="1"/>
  <c r="AI113" i="3"/>
  <c r="AL113" i="3" s="1"/>
  <c r="AR113" i="3" s="1"/>
  <c r="AV113" i="3" s="1"/>
  <c r="AH113" i="3"/>
  <c r="AK113" i="3" s="1"/>
  <c r="AQ113" i="3" s="1"/>
  <c r="AU113" i="3" s="1"/>
  <c r="BD113" i="3"/>
  <c r="BG113" i="3" s="1"/>
  <c r="BM113" i="3" s="1"/>
  <c r="BQ113" i="3" s="1"/>
  <c r="BX113" i="3"/>
  <c r="CA113" i="3" s="1"/>
  <c r="CG113" i="3" s="1"/>
  <c r="CK113" i="3" s="1"/>
  <c r="BB113" i="3"/>
  <c r="BE113" i="3" s="1"/>
  <c r="BK113" i="3" s="1"/>
  <c r="BO113" i="3" s="1"/>
  <c r="BC117" i="3"/>
  <c r="BF117" i="3" s="1"/>
  <c r="BL117" i="3" s="1"/>
  <c r="BP117" i="3" s="1"/>
  <c r="BY117" i="3"/>
  <c r="CB117" i="3" s="1"/>
  <c r="CH117" i="3" s="1"/>
  <c r="CL117" i="3" s="1"/>
  <c r="BW117" i="3"/>
  <c r="BZ117" i="3" s="1"/>
  <c r="CF117" i="3" s="1"/>
  <c r="CJ117" i="3" s="1"/>
  <c r="AG117" i="3"/>
  <c r="AJ117" i="3" s="1"/>
  <c r="AP117" i="3" s="1"/>
  <c r="AT117" i="3" s="1"/>
  <c r="BD117" i="3"/>
  <c r="BG117" i="3" s="1"/>
  <c r="BM117" i="3" s="1"/>
  <c r="BQ117" i="3" s="1"/>
  <c r="AI117" i="3"/>
  <c r="AL117" i="3" s="1"/>
  <c r="AR117" i="3" s="1"/>
  <c r="AV117" i="3" s="1"/>
  <c r="AH117" i="3"/>
  <c r="AK117" i="3" s="1"/>
  <c r="AQ117" i="3" s="1"/>
  <c r="AU117" i="3" s="1"/>
  <c r="BB117" i="3"/>
  <c r="BE117" i="3" s="1"/>
  <c r="BK117" i="3" s="1"/>
  <c r="BO117" i="3" s="1"/>
  <c r="BX117" i="3"/>
  <c r="CA117" i="3" s="1"/>
  <c r="CG117" i="3" s="1"/>
  <c r="CK117" i="3" s="1"/>
  <c r="BX121" i="3"/>
  <c r="CA121" i="3" s="1"/>
  <c r="CG121" i="3" s="1"/>
  <c r="CK121" i="3" s="1"/>
  <c r="BB121" i="3"/>
  <c r="BE121" i="3" s="1"/>
  <c r="BK121" i="3" s="1"/>
  <c r="BO121" i="3" s="1"/>
  <c r="AI121" i="3"/>
  <c r="AL121" i="3" s="1"/>
  <c r="AR121" i="3" s="1"/>
  <c r="AV121" i="3" s="1"/>
  <c r="AH121" i="3"/>
  <c r="AK121" i="3" s="1"/>
  <c r="AQ121" i="3" s="1"/>
  <c r="AU121" i="3" s="1"/>
  <c r="AG121" i="3"/>
  <c r="AJ121" i="3" s="1"/>
  <c r="AP121" i="3" s="1"/>
  <c r="AT121" i="3" s="1"/>
  <c r="BY121" i="3"/>
  <c r="CB121" i="3" s="1"/>
  <c r="CH121" i="3" s="1"/>
  <c r="CL121" i="3" s="1"/>
  <c r="BC121" i="3"/>
  <c r="BF121" i="3" s="1"/>
  <c r="BL121" i="3" s="1"/>
  <c r="BP121" i="3" s="1"/>
  <c r="BD121" i="3"/>
  <c r="BG121" i="3" s="1"/>
  <c r="BM121" i="3" s="1"/>
  <c r="BQ121" i="3" s="1"/>
  <c r="BW121" i="3"/>
  <c r="BZ121" i="3" s="1"/>
  <c r="CF121" i="3" s="1"/>
  <c r="CJ121" i="3" s="1"/>
  <c r="BD125" i="3"/>
  <c r="BG125" i="3" s="1"/>
  <c r="BM125" i="3" s="1"/>
  <c r="BQ125" i="3" s="1"/>
  <c r="BC125" i="3"/>
  <c r="BF125" i="3" s="1"/>
  <c r="BL125" i="3" s="1"/>
  <c r="BP125" i="3" s="1"/>
  <c r="BY125" i="3"/>
  <c r="CB125" i="3" s="1"/>
  <c r="CH125" i="3" s="1"/>
  <c r="CL125" i="3" s="1"/>
  <c r="BW125" i="3"/>
  <c r="BZ125" i="3" s="1"/>
  <c r="CF125" i="3" s="1"/>
  <c r="CJ125" i="3" s="1"/>
  <c r="AG125" i="3"/>
  <c r="AJ125" i="3" s="1"/>
  <c r="AP125" i="3" s="1"/>
  <c r="AT125" i="3" s="1"/>
  <c r="AI125" i="3"/>
  <c r="AL125" i="3" s="1"/>
  <c r="AR125" i="3" s="1"/>
  <c r="AV125" i="3" s="1"/>
  <c r="AH125" i="3"/>
  <c r="AK125" i="3" s="1"/>
  <c r="AQ125" i="3" s="1"/>
  <c r="AU125" i="3" s="1"/>
  <c r="BB125" i="3"/>
  <c r="BE125" i="3" s="1"/>
  <c r="BK125" i="3" s="1"/>
  <c r="BO125" i="3" s="1"/>
  <c r="BX125" i="3"/>
  <c r="CA125" i="3" s="1"/>
  <c r="CG125" i="3" s="1"/>
  <c r="CK125" i="3" s="1"/>
  <c r="BW129" i="3"/>
  <c r="BZ129" i="3" s="1"/>
  <c r="CF129" i="3" s="1"/>
  <c r="CJ129" i="3" s="1"/>
  <c r="BD129" i="3"/>
  <c r="BG129" i="3" s="1"/>
  <c r="BM129" i="3" s="1"/>
  <c r="BQ129" i="3" s="1"/>
  <c r="AH129" i="3"/>
  <c r="AK129" i="3" s="1"/>
  <c r="AQ129" i="3" s="1"/>
  <c r="AU129" i="3" s="1"/>
  <c r="AG129" i="3"/>
  <c r="AJ129" i="3" s="1"/>
  <c r="AP129" i="3" s="1"/>
  <c r="AT129" i="3" s="1"/>
  <c r="BY129" i="3"/>
  <c r="CB129" i="3" s="1"/>
  <c r="CH129" i="3" s="1"/>
  <c r="CL129" i="3" s="1"/>
  <c r="AI129" i="3"/>
  <c r="AL129" i="3" s="1"/>
  <c r="AR129" i="3" s="1"/>
  <c r="AV129" i="3" s="1"/>
  <c r="BC129" i="3"/>
  <c r="BF129" i="3" s="1"/>
  <c r="BL129" i="3" s="1"/>
  <c r="BP129" i="3" s="1"/>
  <c r="BX129" i="3"/>
  <c r="CA129" i="3" s="1"/>
  <c r="CG129" i="3" s="1"/>
  <c r="CK129" i="3" s="1"/>
  <c r="BB129" i="3"/>
  <c r="BE129" i="3" s="1"/>
  <c r="BK129" i="3" s="1"/>
  <c r="BO129" i="3" s="1"/>
  <c r="BY133" i="3"/>
  <c r="CB133" i="3" s="1"/>
  <c r="CH133" i="3" s="1"/>
  <c r="CL133" i="3" s="1"/>
  <c r="BX133" i="3"/>
  <c r="CA133" i="3" s="1"/>
  <c r="CG133" i="3" s="1"/>
  <c r="CK133" i="3" s="1"/>
  <c r="BC133" i="3"/>
  <c r="BF133" i="3" s="1"/>
  <c r="BL133" i="3" s="1"/>
  <c r="BP133" i="3" s="1"/>
  <c r="BB133" i="3"/>
  <c r="BE133" i="3" s="1"/>
  <c r="BK133" i="3" s="1"/>
  <c r="BO133" i="3" s="1"/>
  <c r="AI133" i="3"/>
  <c r="AL133" i="3" s="1"/>
  <c r="AR133" i="3" s="1"/>
  <c r="AV133" i="3" s="1"/>
  <c r="AG133" i="3"/>
  <c r="AJ133" i="3" s="1"/>
  <c r="AP133" i="3" s="1"/>
  <c r="AT133" i="3" s="1"/>
  <c r="AH133" i="3"/>
  <c r="AK133" i="3" s="1"/>
  <c r="AQ133" i="3" s="1"/>
  <c r="AU133" i="3" s="1"/>
  <c r="BW133" i="3"/>
  <c r="BZ133" i="3" s="1"/>
  <c r="CF133" i="3" s="1"/>
  <c r="CJ133" i="3" s="1"/>
  <c r="BD133" i="3"/>
  <c r="BG133" i="3" s="1"/>
  <c r="BM133" i="3" s="1"/>
  <c r="BQ133" i="3" s="1"/>
  <c r="BD137" i="3"/>
  <c r="BG137" i="3" s="1"/>
  <c r="BM137" i="3" s="1"/>
  <c r="BQ137" i="3" s="1"/>
  <c r="BY137" i="3"/>
  <c r="CB137" i="3" s="1"/>
  <c r="CH137" i="3" s="1"/>
  <c r="CL137" i="3" s="1"/>
  <c r="BX137" i="3"/>
  <c r="CA137" i="3" s="1"/>
  <c r="CG137" i="3" s="1"/>
  <c r="CK137" i="3" s="1"/>
  <c r="AG137" i="3"/>
  <c r="AJ137" i="3" s="1"/>
  <c r="AP137" i="3" s="1"/>
  <c r="AT137" i="3" s="1"/>
  <c r="AH137" i="3"/>
  <c r="AK137" i="3" s="1"/>
  <c r="AQ137" i="3" s="1"/>
  <c r="AU137" i="3" s="1"/>
  <c r="BC137" i="3"/>
  <c r="BF137" i="3" s="1"/>
  <c r="BL137" i="3" s="1"/>
  <c r="BP137" i="3" s="1"/>
  <c r="BW137" i="3"/>
  <c r="BZ137" i="3" s="1"/>
  <c r="CF137" i="3" s="1"/>
  <c r="CJ137" i="3" s="1"/>
  <c r="BB137" i="3"/>
  <c r="BE137" i="3" s="1"/>
  <c r="BK137" i="3" s="1"/>
  <c r="BO137" i="3" s="1"/>
  <c r="AI137" i="3"/>
  <c r="AL137" i="3" s="1"/>
  <c r="AR137" i="3" s="1"/>
  <c r="AV137" i="3" s="1"/>
  <c r="BD141" i="3"/>
  <c r="BG141" i="3" s="1"/>
  <c r="BM141" i="3" s="1"/>
  <c r="BQ141" i="3" s="1"/>
  <c r="BB141" i="3"/>
  <c r="BE141" i="3" s="1"/>
  <c r="BK141" i="3" s="1"/>
  <c r="BO141" i="3" s="1"/>
  <c r="BY141" i="3"/>
  <c r="CB141" i="3" s="1"/>
  <c r="CH141" i="3" s="1"/>
  <c r="CL141" i="3" s="1"/>
  <c r="AH141" i="3"/>
  <c r="AK141" i="3" s="1"/>
  <c r="AQ141" i="3" s="1"/>
  <c r="AU141" i="3" s="1"/>
  <c r="BX141" i="3"/>
  <c r="CA141" i="3" s="1"/>
  <c r="CG141" i="3" s="1"/>
  <c r="CK141" i="3" s="1"/>
  <c r="AG141" i="3"/>
  <c r="AJ141" i="3" s="1"/>
  <c r="AP141" i="3" s="1"/>
  <c r="AT141" i="3" s="1"/>
  <c r="AI141" i="3"/>
  <c r="AL141" i="3" s="1"/>
  <c r="AR141" i="3" s="1"/>
  <c r="AV141" i="3" s="1"/>
  <c r="BC141" i="3"/>
  <c r="BF141" i="3" s="1"/>
  <c r="BL141" i="3" s="1"/>
  <c r="BP141" i="3" s="1"/>
  <c r="BW141" i="3"/>
  <c r="BZ141" i="3" s="1"/>
  <c r="CF141" i="3" s="1"/>
  <c r="CJ141" i="3" s="1"/>
  <c r="BX145" i="3"/>
  <c r="CA145" i="3" s="1"/>
  <c r="CG145" i="3" s="1"/>
  <c r="CK145" i="3" s="1"/>
  <c r="BC145" i="3"/>
  <c r="BF145" i="3" s="1"/>
  <c r="BL145" i="3" s="1"/>
  <c r="BP145" i="3" s="1"/>
  <c r="BW145" i="3"/>
  <c r="BZ145" i="3" s="1"/>
  <c r="CF145" i="3" s="1"/>
  <c r="CJ145" i="3" s="1"/>
  <c r="AI145" i="3"/>
  <c r="AL145" i="3" s="1"/>
  <c r="AR145" i="3" s="1"/>
  <c r="AV145" i="3" s="1"/>
  <c r="AG145" i="3"/>
  <c r="AJ145" i="3" s="1"/>
  <c r="AP145" i="3" s="1"/>
  <c r="AT145" i="3" s="1"/>
  <c r="BD145" i="3"/>
  <c r="BG145" i="3" s="1"/>
  <c r="BM145" i="3" s="1"/>
  <c r="BQ145" i="3" s="1"/>
  <c r="BY145" i="3"/>
  <c r="CB145" i="3" s="1"/>
  <c r="CH145" i="3" s="1"/>
  <c r="CL145" i="3" s="1"/>
  <c r="BB145" i="3"/>
  <c r="BE145" i="3" s="1"/>
  <c r="BK145" i="3" s="1"/>
  <c r="BO145" i="3" s="1"/>
  <c r="AH145" i="3"/>
  <c r="AK145" i="3" s="1"/>
  <c r="AQ145" i="3" s="1"/>
  <c r="AU145" i="3" s="1"/>
  <c r="BY149" i="3"/>
  <c r="CB149" i="3" s="1"/>
  <c r="CH149" i="3" s="1"/>
  <c r="CL149" i="3" s="1"/>
  <c r="BD149" i="3"/>
  <c r="BG149" i="3" s="1"/>
  <c r="BM149" i="3" s="1"/>
  <c r="BQ149" i="3" s="1"/>
  <c r="BB149" i="3"/>
  <c r="BE149" i="3" s="1"/>
  <c r="BK149" i="3" s="1"/>
  <c r="BO149" i="3" s="1"/>
  <c r="AH149" i="3"/>
  <c r="AK149" i="3" s="1"/>
  <c r="AQ149" i="3" s="1"/>
  <c r="AU149" i="3" s="1"/>
  <c r="BX149" i="3"/>
  <c r="CA149" i="3" s="1"/>
  <c r="CG149" i="3" s="1"/>
  <c r="CK149" i="3" s="1"/>
  <c r="AI149" i="3"/>
  <c r="AL149" i="3" s="1"/>
  <c r="AR149" i="3" s="1"/>
  <c r="AV149" i="3" s="1"/>
  <c r="BW149" i="3"/>
  <c r="BZ149" i="3" s="1"/>
  <c r="CF149" i="3" s="1"/>
  <c r="CJ149" i="3" s="1"/>
  <c r="BC149" i="3"/>
  <c r="BF149" i="3" s="1"/>
  <c r="BL149" i="3" s="1"/>
  <c r="BP149" i="3" s="1"/>
  <c r="AG149" i="3"/>
  <c r="AJ149" i="3" s="1"/>
  <c r="AP149" i="3" s="1"/>
  <c r="AT149" i="3" s="1"/>
  <c r="BW153" i="3"/>
  <c r="BZ153" i="3" s="1"/>
  <c r="CF153" i="3" s="1"/>
  <c r="CJ153" i="3" s="1"/>
  <c r="BD153" i="3"/>
  <c r="BG153" i="3" s="1"/>
  <c r="BM153" i="3" s="1"/>
  <c r="BQ153" i="3" s="1"/>
  <c r="BB153" i="3"/>
  <c r="BE153" i="3" s="1"/>
  <c r="BK153" i="3" s="1"/>
  <c r="BO153" i="3" s="1"/>
  <c r="AH153" i="3"/>
  <c r="AK153" i="3" s="1"/>
  <c r="AQ153" i="3" s="1"/>
  <c r="AU153" i="3" s="1"/>
  <c r="BX153" i="3"/>
  <c r="CA153" i="3" s="1"/>
  <c r="CG153" i="3" s="1"/>
  <c r="CK153" i="3" s="1"/>
  <c r="AG153" i="3"/>
  <c r="AJ153" i="3" s="1"/>
  <c r="AP153" i="3" s="1"/>
  <c r="AT153" i="3" s="1"/>
  <c r="BC153" i="3"/>
  <c r="BF153" i="3" s="1"/>
  <c r="BL153" i="3" s="1"/>
  <c r="BP153" i="3" s="1"/>
  <c r="AI153" i="3"/>
  <c r="AL153" i="3" s="1"/>
  <c r="AR153" i="3" s="1"/>
  <c r="AV153" i="3" s="1"/>
  <c r="BY153" i="3"/>
  <c r="CB153" i="3" s="1"/>
  <c r="CH153" i="3" s="1"/>
  <c r="CL153" i="3" s="1"/>
  <c r="BX157" i="3"/>
  <c r="CA157" i="3" s="1"/>
  <c r="CG157" i="3" s="1"/>
  <c r="CK157" i="3" s="1"/>
  <c r="BC157" i="3"/>
  <c r="BF157" i="3" s="1"/>
  <c r="BL157" i="3" s="1"/>
  <c r="BP157" i="3" s="1"/>
  <c r="AI157" i="3"/>
  <c r="AL157" i="3" s="1"/>
  <c r="AR157" i="3" s="1"/>
  <c r="AV157" i="3" s="1"/>
  <c r="AG157" i="3"/>
  <c r="AJ157" i="3" s="1"/>
  <c r="AP157" i="3" s="1"/>
  <c r="AT157" i="3" s="1"/>
  <c r="BY157" i="3"/>
  <c r="CB157" i="3" s="1"/>
  <c r="CH157" i="3" s="1"/>
  <c r="CL157" i="3" s="1"/>
  <c r="BD157" i="3"/>
  <c r="BG157" i="3" s="1"/>
  <c r="BM157" i="3" s="1"/>
  <c r="BQ157" i="3" s="1"/>
  <c r="AH157" i="3"/>
  <c r="AK157" i="3" s="1"/>
  <c r="AQ157" i="3" s="1"/>
  <c r="AU157" i="3" s="1"/>
  <c r="BW157" i="3"/>
  <c r="BZ157" i="3" s="1"/>
  <c r="CF157" i="3" s="1"/>
  <c r="CJ157" i="3" s="1"/>
  <c r="BB157" i="3"/>
  <c r="BE157" i="3" s="1"/>
  <c r="BK157" i="3" s="1"/>
  <c r="BO157" i="3" s="1"/>
  <c r="BD161" i="3"/>
  <c r="BG161" i="3" s="1"/>
  <c r="BM161" i="3" s="1"/>
  <c r="BQ161" i="3" s="1"/>
  <c r="BB161" i="3"/>
  <c r="BE161" i="3" s="1"/>
  <c r="BK161" i="3" s="1"/>
  <c r="BO161" i="3" s="1"/>
  <c r="BY161" i="3"/>
  <c r="CB161" i="3" s="1"/>
  <c r="CH161" i="3" s="1"/>
  <c r="CL161" i="3" s="1"/>
  <c r="BW161" i="3"/>
  <c r="BZ161" i="3" s="1"/>
  <c r="CF161" i="3" s="1"/>
  <c r="CJ161" i="3" s="1"/>
  <c r="AH161" i="3"/>
  <c r="AK161" i="3" s="1"/>
  <c r="AQ161" i="3" s="1"/>
  <c r="AU161" i="3" s="1"/>
  <c r="AI161" i="3"/>
  <c r="AL161" i="3" s="1"/>
  <c r="AR161" i="3" s="1"/>
  <c r="AV161" i="3" s="1"/>
  <c r="BC161" i="3"/>
  <c r="BF161" i="3" s="1"/>
  <c r="BL161" i="3" s="1"/>
  <c r="BP161" i="3" s="1"/>
  <c r="BX161" i="3"/>
  <c r="CA161" i="3" s="1"/>
  <c r="CG161" i="3" s="1"/>
  <c r="CK161" i="3" s="1"/>
  <c r="AG161" i="3"/>
  <c r="AJ161" i="3" s="1"/>
  <c r="AP161" i="3" s="1"/>
  <c r="AT161" i="3" s="1"/>
  <c r="BB165" i="3"/>
  <c r="BE165" i="3" s="1"/>
  <c r="BK165" i="3" s="1"/>
  <c r="BO165" i="3" s="1"/>
  <c r="BY165" i="3"/>
  <c r="CB165" i="3" s="1"/>
  <c r="CH165" i="3" s="1"/>
  <c r="CL165" i="3" s="1"/>
  <c r="BW165" i="3"/>
  <c r="BZ165" i="3" s="1"/>
  <c r="CF165" i="3" s="1"/>
  <c r="CJ165" i="3" s="1"/>
  <c r="AI165" i="3"/>
  <c r="AL165" i="3" s="1"/>
  <c r="AR165" i="3" s="1"/>
  <c r="AV165" i="3" s="1"/>
  <c r="AH165" i="3"/>
  <c r="AK165" i="3" s="1"/>
  <c r="AQ165" i="3" s="1"/>
  <c r="AU165" i="3" s="1"/>
  <c r="BD165" i="3"/>
  <c r="BG165" i="3" s="1"/>
  <c r="BM165" i="3" s="1"/>
  <c r="BQ165" i="3" s="1"/>
  <c r="AG165" i="3"/>
  <c r="AJ165" i="3" s="1"/>
  <c r="AP165" i="3" s="1"/>
  <c r="AT165" i="3" s="1"/>
  <c r="BC165" i="3"/>
  <c r="BF165" i="3" s="1"/>
  <c r="BL165" i="3" s="1"/>
  <c r="BP165" i="3" s="1"/>
  <c r="BX165" i="3"/>
  <c r="CA165" i="3" s="1"/>
  <c r="CG165" i="3" s="1"/>
  <c r="CK165" i="3" s="1"/>
  <c r="BD169" i="3"/>
  <c r="BG169" i="3" s="1"/>
  <c r="BM169" i="3" s="1"/>
  <c r="BQ169" i="3" s="1"/>
  <c r="BC169" i="3"/>
  <c r="BF169" i="3" s="1"/>
  <c r="BL169" i="3" s="1"/>
  <c r="BP169" i="3" s="1"/>
  <c r="BX169" i="3"/>
  <c r="CA169" i="3" s="1"/>
  <c r="CG169" i="3" s="1"/>
  <c r="CK169" i="3" s="1"/>
  <c r="AG169" i="3"/>
  <c r="AJ169" i="3" s="1"/>
  <c r="AP169" i="3" s="1"/>
  <c r="AT169" i="3" s="1"/>
  <c r="BY169" i="3"/>
  <c r="CB169" i="3" s="1"/>
  <c r="CH169" i="3" s="1"/>
  <c r="CL169" i="3" s="1"/>
  <c r="BW169" i="3"/>
  <c r="BZ169" i="3" s="1"/>
  <c r="CF169" i="3" s="1"/>
  <c r="CJ169" i="3" s="1"/>
  <c r="AH169" i="3"/>
  <c r="AK169" i="3" s="1"/>
  <c r="AQ169" i="3" s="1"/>
  <c r="AU169" i="3" s="1"/>
  <c r="AI169" i="3"/>
  <c r="AL169" i="3" s="1"/>
  <c r="AR169" i="3" s="1"/>
  <c r="AV169" i="3" s="1"/>
  <c r="BB169" i="3"/>
  <c r="BE169" i="3" s="1"/>
  <c r="BK169" i="3" s="1"/>
  <c r="BO169" i="3" s="1"/>
  <c r="BY173" i="3"/>
  <c r="CB173" i="3" s="1"/>
  <c r="CH173" i="3" s="1"/>
  <c r="CL173" i="3" s="1"/>
  <c r="BW173" i="3"/>
  <c r="BZ173" i="3" s="1"/>
  <c r="CF173" i="3" s="1"/>
  <c r="CJ173" i="3" s="1"/>
  <c r="AG173" i="3"/>
  <c r="AJ173" i="3" s="1"/>
  <c r="AP173" i="3" s="1"/>
  <c r="AT173" i="3" s="1"/>
  <c r="BB173" i="3"/>
  <c r="BE173" i="3" s="1"/>
  <c r="BK173" i="3" s="1"/>
  <c r="BO173" i="3" s="1"/>
  <c r="AI173" i="3"/>
  <c r="AL173" i="3" s="1"/>
  <c r="AR173" i="3" s="1"/>
  <c r="AV173" i="3" s="1"/>
  <c r="AH173" i="3"/>
  <c r="AK173" i="3" s="1"/>
  <c r="AQ173" i="3" s="1"/>
  <c r="AU173" i="3" s="1"/>
  <c r="BC173" i="3"/>
  <c r="BF173" i="3" s="1"/>
  <c r="BL173" i="3" s="1"/>
  <c r="BP173" i="3" s="1"/>
  <c r="BD173" i="3"/>
  <c r="BG173" i="3" s="1"/>
  <c r="BM173" i="3" s="1"/>
  <c r="BQ173" i="3" s="1"/>
  <c r="BX173" i="3"/>
  <c r="CA173" i="3" s="1"/>
  <c r="CG173" i="3" s="1"/>
  <c r="CK173" i="3" s="1"/>
  <c r="BC177" i="3"/>
  <c r="BF177" i="3" s="1"/>
  <c r="BL177" i="3" s="1"/>
  <c r="BP177" i="3" s="1"/>
  <c r="BB177" i="3"/>
  <c r="BE177" i="3" s="1"/>
  <c r="BK177" i="3" s="1"/>
  <c r="BO177" i="3" s="1"/>
  <c r="BW177" i="3"/>
  <c r="BZ177" i="3" s="1"/>
  <c r="CF177" i="3" s="1"/>
  <c r="CJ177" i="3" s="1"/>
  <c r="AI177" i="3"/>
  <c r="AL177" i="3" s="1"/>
  <c r="AR177" i="3" s="1"/>
  <c r="AV177" i="3" s="1"/>
  <c r="BX177" i="3"/>
  <c r="CA177" i="3" s="1"/>
  <c r="CG177" i="3" s="1"/>
  <c r="CK177" i="3" s="1"/>
  <c r="BY177" i="3"/>
  <c r="CB177" i="3" s="1"/>
  <c r="CH177" i="3" s="1"/>
  <c r="CL177" i="3" s="1"/>
  <c r="BD177" i="3"/>
  <c r="BG177" i="3" s="1"/>
  <c r="BM177" i="3" s="1"/>
  <c r="BQ177" i="3" s="1"/>
  <c r="AG177" i="3"/>
  <c r="AJ177" i="3" s="1"/>
  <c r="AP177" i="3" s="1"/>
  <c r="AT177" i="3" s="1"/>
  <c r="AH177" i="3"/>
  <c r="AK177" i="3" s="1"/>
  <c r="AQ177" i="3" s="1"/>
  <c r="AU177" i="3" s="1"/>
  <c r="BX181" i="3"/>
  <c r="CA181" i="3" s="1"/>
  <c r="CG181" i="3" s="1"/>
  <c r="CK181" i="3" s="1"/>
  <c r="BD181" i="3"/>
  <c r="BG181" i="3" s="1"/>
  <c r="BM181" i="3" s="1"/>
  <c r="BQ181" i="3" s="1"/>
  <c r="BB181" i="3"/>
  <c r="BE181" i="3" s="1"/>
  <c r="BK181" i="3" s="1"/>
  <c r="BO181" i="3" s="1"/>
  <c r="AH181" i="3"/>
  <c r="AK181" i="3" s="1"/>
  <c r="AQ181" i="3" s="1"/>
  <c r="AU181" i="3" s="1"/>
  <c r="AG181" i="3"/>
  <c r="AJ181" i="3" s="1"/>
  <c r="AP181" i="3" s="1"/>
  <c r="AT181" i="3" s="1"/>
  <c r="BY181" i="3"/>
  <c r="CB181" i="3" s="1"/>
  <c r="CH181" i="3" s="1"/>
  <c r="CL181" i="3" s="1"/>
  <c r="BW181" i="3"/>
  <c r="BZ181" i="3" s="1"/>
  <c r="CF181" i="3" s="1"/>
  <c r="CJ181" i="3" s="1"/>
  <c r="AI181" i="3"/>
  <c r="AL181" i="3" s="1"/>
  <c r="AR181" i="3" s="1"/>
  <c r="AV181" i="3" s="1"/>
  <c r="BC181" i="3"/>
  <c r="BF181" i="3" s="1"/>
  <c r="BL181" i="3" s="1"/>
  <c r="BP181" i="3" s="1"/>
  <c r="BC185" i="3"/>
  <c r="BF185" i="3" s="1"/>
  <c r="BL185" i="3" s="1"/>
  <c r="BP185" i="3" s="1"/>
  <c r="BW185" i="3"/>
  <c r="BZ185" i="3" s="1"/>
  <c r="CF185" i="3" s="1"/>
  <c r="CJ185" i="3" s="1"/>
  <c r="AI185" i="3"/>
  <c r="AL185" i="3" s="1"/>
  <c r="AR185" i="3" s="1"/>
  <c r="AV185" i="3" s="1"/>
  <c r="AG185" i="3"/>
  <c r="AJ185" i="3" s="1"/>
  <c r="AP185" i="3" s="1"/>
  <c r="AT185" i="3" s="1"/>
  <c r="BY185" i="3"/>
  <c r="CB185" i="3" s="1"/>
  <c r="CH185" i="3" s="1"/>
  <c r="CL185" i="3" s="1"/>
  <c r="AH185" i="3"/>
  <c r="AK185" i="3" s="1"/>
  <c r="AQ185" i="3" s="1"/>
  <c r="AU185" i="3" s="1"/>
  <c r="BD185" i="3"/>
  <c r="BG185" i="3" s="1"/>
  <c r="BM185" i="3" s="1"/>
  <c r="BQ185" i="3" s="1"/>
  <c r="BX185" i="3"/>
  <c r="CA185" i="3" s="1"/>
  <c r="CG185" i="3" s="1"/>
  <c r="CK185" i="3" s="1"/>
  <c r="BB185" i="3"/>
  <c r="BE185" i="3" s="1"/>
  <c r="BK185" i="3" s="1"/>
  <c r="BO185" i="3" s="1"/>
  <c r="BX189" i="3"/>
  <c r="CA189" i="3" s="1"/>
  <c r="CG189" i="3" s="1"/>
  <c r="CK189" i="3" s="1"/>
  <c r="BC189" i="3"/>
  <c r="BF189" i="3" s="1"/>
  <c r="BL189" i="3" s="1"/>
  <c r="BP189" i="3" s="1"/>
  <c r="BW189" i="3"/>
  <c r="BZ189" i="3" s="1"/>
  <c r="CF189" i="3" s="1"/>
  <c r="CJ189" i="3" s="1"/>
  <c r="AG189" i="3"/>
  <c r="AJ189" i="3" s="1"/>
  <c r="AP189" i="3" s="1"/>
  <c r="AT189" i="3" s="1"/>
  <c r="BY189" i="3"/>
  <c r="CB189" i="3" s="1"/>
  <c r="CH189" i="3" s="1"/>
  <c r="CL189" i="3" s="1"/>
  <c r="AH189" i="3"/>
  <c r="AK189" i="3" s="1"/>
  <c r="AQ189" i="3" s="1"/>
  <c r="AU189" i="3" s="1"/>
  <c r="AI189" i="3"/>
  <c r="AL189" i="3" s="1"/>
  <c r="AR189" i="3" s="1"/>
  <c r="AV189" i="3" s="1"/>
  <c r="BB189" i="3"/>
  <c r="BE189" i="3" s="1"/>
  <c r="BK189" i="3" s="1"/>
  <c r="BO189" i="3" s="1"/>
  <c r="BD189" i="3"/>
  <c r="BG189" i="3" s="1"/>
  <c r="BM189" i="3" s="1"/>
  <c r="BQ189" i="3" s="1"/>
  <c r="BY193" i="3"/>
  <c r="CB193" i="3" s="1"/>
  <c r="CH193" i="3" s="1"/>
  <c r="CL193" i="3" s="1"/>
  <c r="BD193" i="3"/>
  <c r="BG193" i="3" s="1"/>
  <c r="BM193" i="3" s="1"/>
  <c r="BQ193" i="3" s="1"/>
  <c r="BB193" i="3"/>
  <c r="BE193" i="3" s="1"/>
  <c r="BK193" i="3" s="1"/>
  <c r="BO193" i="3" s="1"/>
  <c r="AH193" i="3"/>
  <c r="AK193" i="3" s="1"/>
  <c r="AQ193" i="3" s="1"/>
  <c r="AU193" i="3" s="1"/>
  <c r="AI193" i="3"/>
  <c r="AL193" i="3" s="1"/>
  <c r="AR193" i="3" s="1"/>
  <c r="AV193" i="3" s="1"/>
  <c r="BX193" i="3"/>
  <c r="CA193" i="3" s="1"/>
  <c r="CG193" i="3" s="1"/>
  <c r="CK193" i="3" s="1"/>
  <c r="AG193" i="3"/>
  <c r="AJ193" i="3" s="1"/>
  <c r="AP193" i="3" s="1"/>
  <c r="AT193" i="3" s="1"/>
  <c r="BW193" i="3"/>
  <c r="BZ193" i="3" s="1"/>
  <c r="CF193" i="3" s="1"/>
  <c r="CJ193" i="3" s="1"/>
  <c r="BC193" i="3"/>
  <c r="BF193" i="3" s="1"/>
  <c r="BL193" i="3" s="1"/>
  <c r="BP193" i="3" s="1"/>
  <c r="BX197" i="3"/>
  <c r="CA197" i="3" s="1"/>
  <c r="CG197" i="3" s="1"/>
  <c r="CK197" i="3" s="1"/>
  <c r="BW197" i="3"/>
  <c r="BZ197" i="3" s="1"/>
  <c r="CF197" i="3" s="1"/>
  <c r="CJ197" i="3" s="1"/>
  <c r="BB197" i="3"/>
  <c r="BE197" i="3" s="1"/>
  <c r="BK197" i="3" s="1"/>
  <c r="BO197" i="3" s="1"/>
  <c r="AG197" i="3"/>
  <c r="AJ197" i="3" s="1"/>
  <c r="AP197" i="3" s="1"/>
  <c r="AT197" i="3" s="1"/>
  <c r="BY197" i="3"/>
  <c r="CB197" i="3" s="1"/>
  <c r="CH197" i="3" s="1"/>
  <c r="CL197" i="3" s="1"/>
  <c r="AI197" i="3"/>
  <c r="AL197" i="3" s="1"/>
  <c r="AR197" i="3" s="1"/>
  <c r="AV197" i="3" s="1"/>
  <c r="BC197" i="3"/>
  <c r="BF197" i="3" s="1"/>
  <c r="BL197" i="3" s="1"/>
  <c r="BP197" i="3" s="1"/>
  <c r="BD197" i="3"/>
  <c r="BG197" i="3" s="1"/>
  <c r="BM197" i="3" s="1"/>
  <c r="BQ197" i="3" s="1"/>
  <c r="AH197" i="3"/>
  <c r="AK197" i="3" s="1"/>
  <c r="AQ197" i="3" s="1"/>
  <c r="AU197" i="3" s="1"/>
  <c r="BY201" i="3"/>
  <c r="CB201" i="3" s="1"/>
  <c r="CH201" i="3" s="1"/>
  <c r="CL201" i="3" s="1"/>
  <c r="BW201" i="3"/>
  <c r="BZ201" i="3" s="1"/>
  <c r="CF201" i="3" s="1"/>
  <c r="CJ201" i="3" s="1"/>
  <c r="BD201" i="3"/>
  <c r="BG201" i="3" s="1"/>
  <c r="BM201" i="3" s="1"/>
  <c r="BQ201" i="3" s="1"/>
  <c r="BB201" i="3"/>
  <c r="BE201" i="3" s="1"/>
  <c r="BK201" i="3" s="1"/>
  <c r="BO201" i="3" s="1"/>
  <c r="AH201" i="3"/>
  <c r="AK201" i="3" s="1"/>
  <c r="AQ201" i="3" s="1"/>
  <c r="AU201" i="3" s="1"/>
  <c r="AG201" i="3"/>
  <c r="AJ201" i="3" s="1"/>
  <c r="AP201" i="3" s="1"/>
  <c r="AT201" i="3" s="1"/>
  <c r="AI201" i="3"/>
  <c r="AL201" i="3" s="1"/>
  <c r="AR201" i="3" s="1"/>
  <c r="AV201" i="3" s="1"/>
  <c r="BX201" i="3"/>
  <c r="CA201" i="3" s="1"/>
  <c r="CG201" i="3" s="1"/>
  <c r="CK201" i="3" s="1"/>
  <c r="BC201" i="3"/>
  <c r="BF201" i="3" s="1"/>
  <c r="BL201" i="3" s="1"/>
  <c r="BP201" i="3" s="1"/>
  <c r="AI205" i="3"/>
  <c r="AL205" i="3" s="1"/>
  <c r="AR205" i="3" s="1"/>
  <c r="AV205" i="3" s="1"/>
  <c r="BX205" i="3"/>
  <c r="CA205" i="3" s="1"/>
  <c r="CG205" i="3" s="1"/>
  <c r="CK205" i="3" s="1"/>
  <c r="AH205" i="3"/>
  <c r="AK205" i="3" s="1"/>
  <c r="AQ205" i="3" s="1"/>
  <c r="AU205" i="3" s="1"/>
  <c r="BB205" i="3"/>
  <c r="BE205" i="3" s="1"/>
  <c r="BK205" i="3" s="1"/>
  <c r="BO205" i="3" s="1"/>
  <c r="AG205" i="3"/>
  <c r="AJ205" i="3" s="1"/>
  <c r="AP205" i="3" s="1"/>
  <c r="AT205" i="3" s="1"/>
  <c r="BY205" i="3"/>
  <c r="CB205" i="3" s="1"/>
  <c r="CH205" i="3" s="1"/>
  <c r="CL205" i="3" s="1"/>
  <c r="BC205" i="3"/>
  <c r="BF205" i="3" s="1"/>
  <c r="BL205" i="3" s="1"/>
  <c r="BP205" i="3" s="1"/>
  <c r="BD205" i="3"/>
  <c r="BG205" i="3" s="1"/>
  <c r="BM205" i="3" s="1"/>
  <c r="BQ205" i="3" s="1"/>
  <c r="BW205" i="3"/>
  <c r="BZ205" i="3" s="1"/>
  <c r="CF205" i="3" s="1"/>
  <c r="CJ205" i="3" s="1"/>
  <c r="BY209" i="3"/>
  <c r="CB209" i="3" s="1"/>
  <c r="CH209" i="3" s="1"/>
  <c r="CL209" i="3" s="1"/>
  <c r="BD209" i="3"/>
  <c r="BG209" i="3" s="1"/>
  <c r="BM209" i="3" s="1"/>
  <c r="BQ209" i="3" s="1"/>
  <c r="BB209" i="3"/>
  <c r="BE209" i="3" s="1"/>
  <c r="BK209" i="3" s="1"/>
  <c r="BO209" i="3" s="1"/>
  <c r="AH209" i="3"/>
  <c r="AK209" i="3" s="1"/>
  <c r="AQ209" i="3" s="1"/>
  <c r="AU209" i="3" s="1"/>
  <c r="AG209" i="3"/>
  <c r="AJ209" i="3" s="1"/>
  <c r="AP209" i="3" s="1"/>
  <c r="AT209" i="3" s="1"/>
  <c r="BX209" i="3"/>
  <c r="CA209" i="3" s="1"/>
  <c r="CG209" i="3" s="1"/>
  <c r="CK209" i="3" s="1"/>
  <c r="AI209" i="3"/>
  <c r="AL209" i="3" s="1"/>
  <c r="AR209" i="3" s="1"/>
  <c r="AV209" i="3" s="1"/>
  <c r="BC209" i="3"/>
  <c r="BF209" i="3" s="1"/>
  <c r="BL209" i="3" s="1"/>
  <c r="BP209" i="3" s="1"/>
  <c r="BW209" i="3"/>
  <c r="BZ209" i="3" s="1"/>
  <c r="CF209" i="3" s="1"/>
  <c r="CJ209" i="3" s="1"/>
  <c r="BW213" i="3"/>
  <c r="BZ213" i="3" s="1"/>
  <c r="CF213" i="3" s="1"/>
  <c r="CJ213" i="3" s="1"/>
  <c r="BD213" i="3"/>
  <c r="BG213" i="3" s="1"/>
  <c r="BM213" i="3" s="1"/>
  <c r="BQ213" i="3" s="1"/>
  <c r="AH213" i="3"/>
  <c r="AK213" i="3" s="1"/>
  <c r="AQ213" i="3" s="1"/>
  <c r="AU213" i="3" s="1"/>
  <c r="BB213" i="3"/>
  <c r="BE213" i="3" s="1"/>
  <c r="BK213" i="3" s="1"/>
  <c r="BO213" i="3" s="1"/>
  <c r="BX213" i="3"/>
  <c r="CA213" i="3" s="1"/>
  <c r="CG213" i="3" s="1"/>
  <c r="CK213" i="3" s="1"/>
  <c r="BC213" i="3"/>
  <c r="BF213" i="3" s="1"/>
  <c r="BL213" i="3" s="1"/>
  <c r="BP213" i="3" s="1"/>
  <c r="AI213" i="3"/>
  <c r="AL213" i="3" s="1"/>
  <c r="AR213" i="3" s="1"/>
  <c r="AV213" i="3" s="1"/>
  <c r="AG213" i="3"/>
  <c r="AJ213" i="3" s="1"/>
  <c r="AP213" i="3" s="1"/>
  <c r="AT213" i="3" s="1"/>
  <c r="BY213" i="3"/>
  <c r="CB213" i="3" s="1"/>
  <c r="CH213" i="3" s="1"/>
  <c r="CL213" i="3" s="1"/>
  <c r="BY217" i="3"/>
  <c r="CB217" i="3" s="1"/>
  <c r="CH217" i="3" s="1"/>
  <c r="CL217" i="3" s="1"/>
  <c r="BX217" i="3"/>
  <c r="CA217" i="3" s="1"/>
  <c r="CG217" i="3" s="1"/>
  <c r="CK217" i="3" s="1"/>
  <c r="BC217" i="3"/>
  <c r="BF217" i="3" s="1"/>
  <c r="BL217" i="3" s="1"/>
  <c r="BP217" i="3" s="1"/>
  <c r="AI217" i="3"/>
  <c r="AL217" i="3" s="1"/>
  <c r="AR217" i="3" s="1"/>
  <c r="AV217" i="3" s="1"/>
  <c r="AG217" i="3"/>
  <c r="AJ217" i="3" s="1"/>
  <c r="AP217" i="3" s="1"/>
  <c r="AT217" i="3" s="1"/>
  <c r="BD217" i="3"/>
  <c r="BG217" i="3" s="1"/>
  <c r="BM217" i="3" s="1"/>
  <c r="BQ217" i="3" s="1"/>
  <c r="AH217" i="3"/>
  <c r="AK217" i="3" s="1"/>
  <c r="AQ217" i="3" s="1"/>
  <c r="AU217" i="3" s="1"/>
  <c r="BW217" i="3"/>
  <c r="BZ217" i="3" s="1"/>
  <c r="CF217" i="3" s="1"/>
  <c r="CJ217" i="3" s="1"/>
  <c r="BB217" i="3"/>
  <c r="BE217" i="3" s="1"/>
  <c r="BK217" i="3" s="1"/>
  <c r="BO217" i="3" s="1"/>
  <c r="BY221" i="3"/>
  <c r="CB221" i="3" s="1"/>
  <c r="CH221" i="3" s="1"/>
  <c r="CL221" i="3" s="1"/>
  <c r="BX221" i="3"/>
  <c r="CA221" i="3" s="1"/>
  <c r="CG221" i="3" s="1"/>
  <c r="CK221" i="3" s="1"/>
  <c r="AH221" i="3"/>
  <c r="AK221" i="3" s="1"/>
  <c r="AQ221" i="3" s="1"/>
  <c r="AU221" i="3" s="1"/>
  <c r="AG221" i="3"/>
  <c r="AJ221" i="3" s="1"/>
  <c r="AP221" i="3" s="1"/>
  <c r="AT221" i="3" s="1"/>
  <c r="AI221" i="3"/>
  <c r="AL221" i="3" s="1"/>
  <c r="AR221" i="3" s="1"/>
  <c r="AV221" i="3" s="1"/>
  <c r="BD221" i="3"/>
  <c r="BG221" i="3" s="1"/>
  <c r="BM221" i="3" s="1"/>
  <c r="BQ221" i="3" s="1"/>
  <c r="BC221" i="3"/>
  <c r="BF221" i="3" s="1"/>
  <c r="BL221" i="3" s="1"/>
  <c r="BP221" i="3" s="1"/>
  <c r="BW221" i="3"/>
  <c r="BZ221" i="3" s="1"/>
  <c r="CF221" i="3" s="1"/>
  <c r="CJ221" i="3" s="1"/>
  <c r="BB221" i="3"/>
  <c r="BE221" i="3" s="1"/>
  <c r="BK221" i="3" s="1"/>
  <c r="BO221" i="3" s="1"/>
  <c r="BB225" i="3"/>
  <c r="BE225" i="3" s="1"/>
  <c r="BK225" i="3" s="1"/>
  <c r="BO225" i="3" s="1"/>
  <c r="BW225" i="3"/>
  <c r="BZ225" i="3" s="1"/>
  <c r="CF225" i="3" s="1"/>
  <c r="CJ225" i="3" s="1"/>
  <c r="AH225" i="3"/>
  <c r="AK225" i="3" s="1"/>
  <c r="AQ225" i="3" s="1"/>
  <c r="AU225" i="3" s="1"/>
  <c r="AG225" i="3"/>
  <c r="AJ225" i="3" s="1"/>
  <c r="AP225" i="3" s="1"/>
  <c r="AT225" i="3" s="1"/>
  <c r="BC225" i="3"/>
  <c r="BF225" i="3" s="1"/>
  <c r="BL225" i="3" s="1"/>
  <c r="BP225" i="3" s="1"/>
  <c r="AI225" i="3"/>
  <c r="AL225" i="3" s="1"/>
  <c r="AR225" i="3" s="1"/>
  <c r="AV225" i="3" s="1"/>
  <c r="BY225" i="3"/>
  <c r="CB225" i="3" s="1"/>
  <c r="CH225" i="3" s="1"/>
  <c r="CL225" i="3" s="1"/>
  <c r="BD225" i="3"/>
  <c r="BG225" i="3" s="1"/>
  <c r="BM225" i="3" s="1"/>
  <c r="BQ225" i="3" s="1"/>
  <c r="BX225" i="3"/>
  <c r="CA225" i="3" s="1"/>
  <c r="CG225" i="3" s="1"/>
  <c r="CK225" i="3" s="1"/>
  <c r="BX229" i="3"/>
  <c r="CA229" i="3" s="1"/>
  <c r="CG229" i="3" s="1"/>
  <c r="CK229" i="3" s="1"/>
  <c r="BW229" i="3"/>
  <c r="BZ229" i="3" s="1"/>
  <c r="CF229" i="3" s="1"/>
  <c r="CJ229" i="3" s="1"/>
  <c r="BD229" i="3"/>
  <c r="BG229" i="3" s="1"/>
  <c r="BM229" i="3" s="1"/>
  <c r="BQ229" i="3" s="1"/>
  <c r="BC229" i="3"/>
  <c r="BF229" i="3" s="1"/>
  <c r="BL229" i="3" s="1"/>
  <c r="BP229" i="3" s="1"/>
  <c r="BB229" i="3"/>
  <c r="BE229" i="3" s="1"/>
  <c r="BK229" i="3" s="1"/>
  <c r="BO229" i="3" s="1"/>
  <c r="AG229" i="3"/>
  <c r="AJ229" i="3" s="1"/>
  <c r="AP229" i="3" s="1"/>
  <c r="AT229" i="3" s="1"/>
  <c r="AH229" i="3"/>
  <c r="AK229" i="3" s="1"/>
  <c r="AQ229" i="3" s="1"/>
  <c r="AU229" i="3" s="1"/>
  <c r="BY229" i="3"/>
  <c r="CB229" i="3" s="1"/>
  <c r="CH229" i="3" s="1"/>
  <c r="CL229" i="3" s="1"/>
  <c r="AI229" i="3"/>
  <c r="AL229" i="3" s="1"/>
  <c r="AR229" i="3" s="1"/>
  <c r="AV229" i="3" s="1"/>
  <c r="BY233" i="3"/>
  <c r="CB233" i="3" s="1"/>
  <c r="CH233" i="3" s="1"/>
  <c r="CL233" i="3" s="1"/>
  <c r="BW233" i="3"/>
  <c r="BZ233" i="3" s="1"/>
  <c r="CF233" i="3" s="1"/>
  <c r="CJ233" i="3" s="1"/>
  <c r="AH233" i="3"/>
  <c r="AK233" i="3" s="1"/>
  <c r="AQ233" i="3" s="1"/>
  <c r="AU233" i="3" s="1"/>
  <c r="BD233" i="3"/>
  <c r="BG233" i="3" s="1"/>
  <c r="BM233" i="3" s="1"/>
  <c r="BQ233" i="3" s="1"/>
  <c r="AI233" i="3"/>
  <c r="AL233" i="3" s="1"/>
  <c r="AR233" i="3" s="1"/>
  <c r="AV233" i="3" s="1"/>
  <c r="BC233" i="3"/>
  <c r="BF233" i="3" s="1"/>
  <c r="BL233" i="3" s="1"/>
  <c r="BP233" i="3" s="1"/>
  <c r="BX233" i="3"/>
  <c r="CA233" i="3" s="1"/>
  <c r="CG233" i="3" s="1"/>
  <c r="CK233" i="3" s="1"/>
  <c r="BB233" i="3"/>
  <c r="BE233" i="3" s="1"/>
  <c r="BK233" i="3" s="1"/>
  <c r="BO233" i="3" s="1"/>
  <c r="AG233" i="3"/>
  <c r="AJ233" i="3" s="1"/>
  <c r="AP233" i="3" s="1"/>
  <c r="AT233" i="3" s="1"/>
  <c r="BW237" i="3"/>
  <c r="BZ237" i="3" s="1"/>
  <c r="CF237" i="3" s="1"/>
  <c r="CJ237" i="3" s="1"/>
  <c r="BC237" i="3"/>
  <c r="BF237" i="3" s="1"/>
  <c r="BL237" i="3" s="1"/>
  <c r="BP237" i="3" s="1"/>
  <c r="AH237" i="3"/>
  <c r="AK237" i="3" s="1"/>
  <c r="AQ237" i="3" s="1"/>
  <c r="AU237" i="3" s="1"/>
  <c r="BY237" i="3"/>
  <c r="CB237" i="3" s="1"/>
  <c r="CH237" i="3" s="1"/>
  <c r="CL237" i="3" s="1"/>
  <c r="AG237" i="3"/>
  <c r="AJ237" i="3" s="1"/>
  <c r="AP237" i="3" s="1"/>
  <c r="AT237" i="3" s="1"/>
  <c r="BX237" i="3"/>
  <c r="CA237" i="3" s="1"/>
  <c r="CG237" i="3" s="1"/>
  <c r="CK237" i="3" s="1"/>
  <c r="BB237" i="3"/>
  <c r="BE237" i="3" s="1"/>
  <c r="BK237" i="3" s="1"/>
  <c r="BO237" i="3" s="1"/>
  <c r="AI237" i="3"/>
  <c r="AL237" i="3" s="1"/>
  <c r="AR237" i="3" s="1"/>
  <c r="AV237" i="3" s="1"/>
  <c r="BD237" i="3"/>
  <c r="BG237" i="3" s="1"/>
  <c r="BM237" i="3" s="1"/>
  <c r="BQ237" i="3" s="1"/>
  <c r="BD241" i="3"/>
  <c r="BG241" i="3" s="1"/>
  <c r="BM241" i="3" s="1"/>
  <c r="BQ241" i="3" s="1"/>
  <c r="BX241" i="3"/>
  <c r="CA241" i="3" s="1"/>
  <c r="CG241" i="3" s="1"/>
  <c r="CK241" i="3" s="1"/>
  <c r="BB241" i="3"/>
  <c r="BE241" i="3" s="1"/>
  <c r="BK241" i="3" s="1"/>
  <c r="BO241" i="3" s="1"/>
  <c r="AI241" i="3"/>
  <c r="AL241" i="3" s="1"/>
  <c r="AR241" i="3" s="1"/>
  <c r="AV241" i="3" s="1"/>
  <c r="AG241" i="3"/>
  <c r="AJ241" i="3" s="1"/>
  <c r="AP241" i="3" s="1"/>
  <c r="AT241" i="3" s="1"/>
  <c r="BW241" i="3"/>
  <c r="BZ241" i="3" s="1"/>
  <c r="CF241" i="3" s="1"/>
  <c r="CJ241" i="3" s="1"/>
  <c r="BC241" i="3"/>
  <c r="BF241" i="3" s="1"/>
  <c r="BL241" i="3" s="1"/>
  <c r="BP241" i="3" s="1"/>
  <c r="AH241" i="3"/>
  <c r="AK241" i="3" s="1"/>
  <c r="AQ241" i="3" s="1"/>
  <c r="AU241" i="3" s="1"/>
  <c r="BY241" i="3"/>
  <c r="CB241" i="3" s="1"/>
  <c r="CH241" i="3" s="1"/>
  <c r="CL241" i="3" s="1"/>
  <c r="BY245" i="3"/>
  <c r="CB245" i="3" s="1"/>
  <c r="CH245" i="3" s="1"/>
  <c r="CL245" i="3" s="1"/>
  <c r="BW245" i="3"/>
  <c r="BZ245" i="3" s="1"/>
  <c r="CF245" i="3" s="1"/>
  <c r="CJ245" i="3" s="1"/>
  <c r="BC245" i="3"/>
  <c r="BF245" i="3" s="1"/>
  <c r="BL245" i="3" s="1"/>
  <c r="BP245" i="3" s="1"/>
  <c r="AH245" i="3"/>
  <c r="AK245" i="3" s="1"/>
  <c r="AQ245" i="3" s="1"/>
  <c r="AU245" i="3" s="1"/>
  <c r="BD245" i="3"/>
  <c r="BG245" i="3" s="1"/>
  <c r="BM245" i="3" s="1"/>
  <c r="BQ245" i="3" s="1"/>
  <c r="BX245" i="3"/>
  <c r="CA245" i="3" s="1"/>
  <c r="CG245" i="3" s="1"/>
  <c r="CK245" i="3" s="1"/>
  <c r="AG245" i="3"/>
  <c r="AJ245" i="3" s="1"/>
  <c r="AP245" i="3" s="1"/>
  <c r="AT245" i="3" s="1"/>
  <c r="AI245" i="3"/>
  <c r="AL245" i="3" s="1"/>
  <c r="AR245" i="3" s="1"/>
  <c r="AV245" i="3" s="1"/>
  <c r="BB245" i="3"/>
  <c r="BE245" i="3" s="1"/>
  <c r="BK245" i="3" s="1"/>
  <c r="BO245" i="3" s="1"/>
  <c r="BY249" i="3"/>
  <c r="CB249" i="3" s="1"/>
  <c r="CH249" i="3" s="1"/>
  <c r="CL249" i="3" s="1"/>
  <c r="BD249" i="3"/>
  <c r="BG249" i="3" s="1"/>
  <c r="BM249" i="3" s="1"/>
  <c r="BQ249" i="3" s="1"/>
  <c r="BW249" i="3"/>
  <c r="BZ249" i="3" s="1"/>
  <c r="CF249" i="3" s="1"/>
  <c r="CJ249" i="3" s="1"/>
  <c r="BC249" i="3"/>
  <c r="BF249" i="3" s="1"/>
  <c r="BL249" i="3" s="1"/>
  <c r="BP249" i="3" s="1"/>
  <c r="AH249" i="3"/>
  <c r="AK249" i="3" s="1"/>
  <c r="AQ249" i="3" s="1"/>
  <c r="AU249" i="3" s="1"/>
  <c r="BX249" i="3"/>
  <c r="CA249" i="3" s="1"/>
  <c r="CG249" i="3" s="1"/>
  <c r="CK249" i="3" s="1"/>
  <c r="AI249" i="3"/>
  <c r="AL249" i="3" s="1"/>
  <c r="AR249" i="3" s="1"/>
  <c r="AV249" i="3" s="1"/>
  <c r="BB249" i="3"/>
  <c r="BE249" i="3" s="1"/>
  <c r="BK249" i="3" s="1"/>
  <c r="BO249" i="3" s="1"/>
  <c r="AG249" i="3"/>
  <c r="AJ249" i="3" s="1"/>
  <c r="AP249" i="3" s="1"/>
  <c r="AT249" i="3" s="1"/>
  <c r="BX253" i="3"/>
  <c r="CA253" i="3" s="1"/>
  <c r="CG253" i="3" s="1"/>
  <c r="CK253" i="3" s="1"/>
  <c r="BB253" i="3"/>
  <c r="BE253" i="3" s="1"/>
  <c r="BK253" i="3" s="1"/>
  <c r="BO253" i="3" s="1"/>
  <c r="AH253" i="3"/>
  <c r="AK253" i="3" s="1"/>
  <c r="AQ253" i="3" s="1"/>
  <c r="AU253" i="3" s="1"/>
  <c r="AG253" i="3"/>
  <c r="AJ253" i="3" s="1"/>
  <c r="AP253" i="3" s="1"/>
  <c r="AT253" i="3" s="1"/>
  <c r="BY253" i="3"/>
  <c r="CB253" i="3" s="1"/>
  <c r="CH253" i="3" s="1"/>
  <c r="CL253" i="3" s="1"/>
  <c r="BC253" i="3"/>
  <c r="BF253" i="3" s="1"/>
  <c r="BL253" i="3" s="1"/>
  <c r="BP253" i="3" s="1"/>
  <c r="AI253" i="3"/>
  <c r="AL253" i="3" s="1"/>
  <c r="AR253" i="3" s="1"/>
  <c r="AV253" i="3" s="1"/>
  <c r="BD253" i="3"/>
  <c r="BG253" i="3" s="1"/>
  <c r="BM253" i="3" s="1"/>
  <c r="BQ253" i="3" s="1"/>
  <c r="BW253" i="3"/>
  <c r="BZ253" i="3" s="1"/>
  <c r="CF253" i="3" s="1"/>
  <c r="CJ253" i="3" s="1"/>
  <c r="BC257" i="3"/>
  <c r="BF257" i="3" s="1"/>
  <c r="BL257" i="3" s="1"/>
  <c r="BP257" i="3" s="1"/>
  <c r="BY257" i="3"/>
  <c r="CB257" i="3" s="1"/>
  <c r="CH257" i="3" s="1"/>
  <c r="CL257" i="3" s="1"/>
  <c r="AI257" i="3"/>
  <c r="AL257" i="3" s="1"/>
  <c r="AR257" i="3" s="1"/>
  <c r="AV257" i="3" s="1"/>
  <c r="AG257" i="3"/>
  <c r="AJ257" i="3" s="1"/>
  <c r="AP257" i="3" s="1"/>
  <c r="AT257" i="3" s="1"/>
  <c r="BW257" i="3"/>
  <c r="BZ257" i="3" s="1"/>
  <c r="CF257" i="3" s="1"/>
  <c r="CJ257" i="3" s="1"/>
  <c r="BD257" i="3"/>
  <c r="BG257" i="3" s="1"/>
  <c r="BM257" i="3" s="1"/>
  <c r="BQ257" i="3" s="1"/>
  <c r="BX257" i="3"/>
  <c r="CA257" i="3" s="1"/>
  <c r="CG257" i="3" s="1"/>
  <c r="CK257" i="3" s="1"/>
  <c r="BB257" i="3"/>
  <c r="BE257" i="3" s="1"/>
  <c r="BK257" i="3" s="1"/>
  <c r="BO257" i="3" s="1"/>
  <c r="AH257" i="3"/>
  <c r="AK257" i="3" s="1"/>
  <c r="AQ257" i="3" s="1"/>
  <c r="AU257" i="3" s="1"/>
  <c r="BC261" i="3"/>
  <c r="BF261" i="3" s="1"/>
  <c r="BL261" i="3" s="1"/>
  <c r="BP261" i="3" s="1"/>
  <c r="BX261" i="3"/>
  <c r="CA261" i="3" s="1"/>
  <c r="CG261" i="3" s="1"/>
  <c r="CK261" i="3" s="1"/>
  <c r="BW261" i="3"/>
  <c r="BZ261" i="3" s="1"/>
  <c r="CF261" i="3" s="1"/>
  <c r="CJ261" i="3" s="1"/>
  <c r="AG261" i="3"/>
  <c r="AJ261" i="3" s="1"/>
  <c r="AP261" i="3" s="1"/>
  <c r="AT261" i="3" s="1"/>
  <c r="BD261" i="3"/>
  <c r="BG261" i="3" s="1"/>
  <c r="BM261" i="3" s="1"/>
  <c r="BQ261" i="3" s="1"/>
  <c r="AH261" i="3"/>
  <c r="AK261" i="3" s="1"/>
  <c r="AQ261" i="3" s="1"/>
  <c r="AU261" i="3" s="1"/>
  <c r="AI261" i="3"/>
  <c r="AL261" i="3" s="1"/>
  <c r="AR261" i="3" s="1"/>
  <c r="AV261" i="3" s="1"/>
  <c r="BB261" i="3"/>
  <c r="BE261" i="3" s="1"/>
  <c r="BK261" i="3" s="1"/>
  <c r="BO261" i="3" s="1"/>
  <c r="BY261" i="3"/>
  <c r="CB261" i="3" s="1"/>
  <c r="CH261" i="3" s="1"/>
  <c r="CL261" i="3" s="1"/>
  <c r="BB265" i="3"/>
  <c r="BE265" i="3" s="1"/>
  <c r="BK265" i="3" s="1"/>
  <c r="BO265" i="3" s="1"/>
  <c r="BY265" i="3"/>
  <c r="CB265" i="3" s="1"/>
  <c r="CH265" i="3" s="1"/>
  <c r="CL265" i="3" s="1"/>
  <c r="AI265" i="3"/>
  <c r="AL265" i="3" s="1"/>
  <c r="AR265" i="3" s="1"/>
  <c r="AV265" i="3" s="1"/>
  <c r="AH265" i="3"/>
  <c r="AK265" i="3" s="1"/>
  <c r="AQ265" i="3" s="1"/>
  <c r="AU265" i="3" s="1"/>
  <c r="BX265" i="3"/>
  <c r="CA265" i="3" s="1"/>
  <c r="CG265" i="3" s="1"/>
  <c r="CK265" i="3" s="1"/>
  <c r="BC265" i="3"/>
  <c r="BF265" i="3" s="1"/>
  <c r="BL265" i="3" s="1"/>
  <c r="BP265" i="3" s="1"/>
  <c r="AG265" i="3"/>
  <c r="AJ265" i="3" s="1"/>
  <c r="AP265" i="3" s="1"/>
  <c r="AT265" i="3" s="1"/>
  <c r="BD265" i="3"/>
  <c r="BG265" i="3" s="1"/>
  <c r="BM265" i="3" s="1"/>
  <c r="BQ265" i="3" s="1"/>
  <c r="BW265" i="3"/>
  <c r="BZ265" i="3" s="1"/>
  <c r="CF265" i="3" s="1"/>
  <c r="CJ265" i="3" s="1"/>
  <c r="BC269" i="3"/>
  <c r="BF269" i="3" s="1"/>
  <c r="BL269" i="3" s="1"/>
  <c r="BP269" i="3" s="1"/>
  <c r="BX269" i="3"/>
  <c r="CA269" i="3" s="1"/>
  <c r="CG269" i="3" s="1"/>
  <c r="CK269" i="3" s="1"/>
  <c r="BB269" i="3"/>
  <c r="BE269" i="3" s="1"/>
  <c r="BK269" i="3" s="1"/>
  <c r="BO269" i="3" s="1"/>
  <c r="BW269" i="3"/>
  <c r="BZ269" i="3" s="1"/>
  <c r="CF269" i="3" s="1"/>
  <c r="CJ269" i="3" s="1"/>
  <c r="AH269" i="3"/>
  <c r="AK269" i="3" s="1"/>
  <c r="AQ269" i="3" s="1"/>
  <c r="AU269" i="3" s="1"/>
  <c r="AG269" i="3"/>
  <c r="AJ269" i="3" s="1"/>
  <c r="AP269" i="3" s="1"/>
  <c r="AT269" i="3" s="1"/>
  <c r="BY269" i="3"/>
  <c r="CB269" i="3" s="1"/>
  <c r="CH269" i="3" s="1"/>
  <c r="CL269" i="3" s="1"/>
  <c r="AI269" i="3"/>
  <c r="AL269" i="3" s="1"/>
  <c r="AR269" i="3" s="1"/>
  <c r="AV269" i="3" s="1"/>
  <c r="BD269" i="3"/>
  <c r="BG269" i="3" s="1"/>
  <c r="BM269" i="3" s="1"/>
  <c r="BQ269" i="3" s="1"/>
  <c r="BD273" i="3"/>
  <c r="BG273" i="3" s="1"/>
  <c r="BM273" i="3" s="1"/>
  <c r="BQ273" i="3" s="1"/>
  <c r="BC273" i="3"/>
  <c r="BF273" i="3" s="1"/>
  <c r="BL273" i="3" s="1"/>
  <c r="BP273" i="3" s="1"/>
  <c r="BY273" i="3"/>
  <c r="CB273" i="3" s="1"/>
  <c r="CH273" i="3" s="1"/>
  <c r="CL273" i="3" s="1"/>
  <c r="BX273" i="3"/>
  <c r="CA273" i="3" s="1"/>
  <c r="CG273" i="3" s="1"/>
  <c r="CK273" i="3" s="1"/>
  <c r="AH273" i="3"/>
  <c r="AK273" i="3" s="1"/>
  <c r="AQ273" i="3" s="1"/>
  <c r="AU273" i="3" s="1"/>
  <c r="AG273" i="3"/>
  <c r="AJ273" i="3" s="1"/>
  <c r="AP273" i="3" s="1"/>
  <c r="AT273" i="3" s="1"/>
  <c r="BB273" i="3"/>
  <c r="BE273" i="3" s="1"/>
  <c r="BK273" i="3" s="1"/>
  <c r="BO273" i="3" s="1"/>
  <c r="AI273" i="3"/>
  <c r="AL273" i="3" s="1"/>
  <c r="AR273" i="3" s="1"/>
  <c r="AV273" i="3" s="1"/>
  <c r="BW273" i="3"/>
  <c r="BZ273" i="3" s="1"/>
  <c r="CF273" i="3" s="1"/>
  <c r="CJ273" i="3" s="1"/>
  <c r="M277" i="3"/>
  <c r="P277" i="3" s="1"/>
  <c r="V277" i="3" s="1"/>
  <c r="Z277" i="3" s="1"/>
  <c r="BY277" i="3"/>
  <c r="CB277" i="3" s="1"/>
  <c r="CH277" i="3" s="1"/>
  <c r="CL277" i="3" s="1"/>
  <c r="BW277" i="3"/>
  <c r="BZ277" i="3" s="1"/>
  <c r="CF277" i="3" s="1"/>
  <c r="CJ277" i="3" s="1"/>
  <c r="BB277" i="3"/>
  <c r="BE277" i="3" s="1"/>
  <c r="BK277" i="3" s="1"/>
  <c r="BO277" i="3" s="1"/>
  <c r="AI277" i="3"/>
  <c r="AL277" i="3" s="1"/>
  <c r="AR277" i="3" s="1"/>
  <c r="AV277" i="3" s="1"/>
  <c r="AH277" i="3"/>
  <c r="AK277" i="3" s="1"/>
  <c r="AQ277" i="3" s="1"/>
  <c r="AU277" i="3" s="1"/>
  <c r="BD277" i="3"/>
  <c r="BG277" i="3" s="1"/>
  <c r="BM277" i="3" s="1"/>
  <c r="BQ277" i="3" s="1"/>
  <c r="BC277" i="3"/>
  <c r="BF277" i="3" s="1"/>
  <c r="BL277" i="3" s="1"/>
  <c r="BP277" i="3" s="1"/>
  <c r="BX277" i="3"/>
  <c r="CA277" i="3" s="1"/>
  <c r="CG277" i="3" s="1"/>
  <c r="CK277" i="3" s="1"/>
  <c r="AG277" i="3"/>
  <c r="AJ277" i="3" s="1"/>
  <c r="AP277" i="3" s="1"/>
  <c r="AT277" i="3" s="1"/>
  <c r="BX281" i="3"/>
  <c r="CA281" i="3" s="1"/>
  <c r="CG281" i="3" s="1"/>
  <c r="CK281" i="3" s="1"/>
  <c r="BD281" i="3"/>
  <c r="BG281" i="3" s="1"/>
  <c r="BM281" i="3" s="1"/>
  <c r="BQ281" i="3" s="1"/>
  <c r="AH281" i="3"/>
  <c r="AK281" i="3" s="1"/>
  <c r="AQ281" i="3" s="1"/>
  <c r="AU281" i="3" s="1"/>
  <c r="BC281" i="3"/>
  <c r="BF281" i="3" s="1"/>
  <c r="BL281" i="3" s="1"/>
  <c r="BP281" i="3" s="1"/>
  <c r="AG281" i="3"/>
  <c r="AJ281" i="3" s="1"/>
  <c r="AP281" i="3" s="1"/>
  <c r="AT281" i="3" s="1"/>
  <c r="AI281" i="3"/>
  <c r="AL281" i="3" s="1"/>
  <c r="AR281" i="3" s="1"/>
  <c r="AV281" i="3" s="1"/>
  <c r="BB281" i="3"/>
  <c r="BE281" i="3" s="1"/>
  <c r="BK281" i="3" s="1"/>
  <c r="BO281" i="3" s="1"/>
  <c r="BY281" i="3"/>
  <c r="CB281" i="3" s="1"/>
  <c r="CH281" i="3" s="1"/>
  <c r="CL281" i="3" s="1"/>
  <c r="BW281" i="3"/>
  <c r="BZ281" i="3" s="1"/>
  <c r="CF281" i="3" s="1"/>
  <c r="CJ281" i="3" s="1"/>
  <c r="BX285" i="3"/>
  <c r="CA285" i="3" s="1"/>
  <c r="CG285" i="3" s="1"/>
  <c r="CK285" i="3" s="1"/>
  <c r="BD285" i="3"/>
  <c r="BG285" i="3" s="1"/>
  <c r="BM285" i="3" s="1"/>
  <c r="BQ285" i="3" s="1"/>
  <c r="BB285" i="3"/>
  <c r="BE285" i="3" s="1"/>
  <c r="BK285" i="3" s="1"/>
  <c r="BO285" i="3" s="1"/>
  <c r="AH285" i="3"/>
  <c r="AK285" i="3" s="1"/>
  <c r="AQ285" i="3" s="1"/>
  <c r="AU285" i="3" s="1"/>
  <c r="AG285" i="3"/>
  <c r="AJ285" i="3" s="1"/>
  <c r="AP285" i="3" s="1"/>
  <c r="AT285" i="3" s="1"/>
  <c r="BW285" i="3"/>
  <c r="BZ285" i="3" s="1"/>
  <c r="CF285" i="3" s="1"/>
  <c r="CJ285" i="3" s="1"/>
  <c r="BY285" i="3"/>
  <c r="CB285" i="3" s="1"/>
  <c r="CH285" i="3" s="1"/>
  <c r="CL285" i="3" s="1"/>
  <c r="AI285" i="3"/>
  <c r="AL285" i="3" s="1"/>
  <c r="AR285" i="3" s="1"/>
  <c r="AV285" i="3" s="1"/>
  <c r="BC285" i="3"/>
  <c r="BF285" i="3" s="1"/>
  <c r="BL285" i="3" s="1"/>
  <c r="BP285" i="3" s="1"/>
  <c r="BY289" i="3"/>
  <c r="CB289" i="3" s="1"/>
  <c r="CH289" i="3" s="1"/>
  <c r="CL289" i="3" s="1"/>
  <c r="BW289" i="3"/>
  <c r="BZ289" i="3" s="1"/>
  <c r="CF289" i="3" s="1"/>
  <c r="CJ289" i="3" s="1"/>
  <c r="BD289" i="3"/>
  <c r="BG289" i="3" s="1"/>
  <c r="BM289" i="3" s="1"/>
  <c r="BQ289" i="3" s="1"/>
  <c r="BC289" i="3"/>
  <c r="BF289" i="3" s="1"/>
  <c r="BL289" i="3" s="1"/>
  <c r="BP289" i="3" s="1"/>
  <c r="AI289" i="3"/>
  <c r="AL289" i="3" s="1"/>
  <c r="AR289" i="3" s="1"/>
  <c r="AV289" i="3" s="1"/>
  <c r="AG289" i="3"/>
  <c r="AJ289" i="3" s="1"/>
  <c r="AP289" i="3" s="1"/>
  <c r="AT289" i="3" s="1"/>
  <c r="BX289" i="3"/>
  <c r="CA289" i="3" s="1"/>
  <c r="CG289" i="3" s="1"/>
  <c r="CK289" i="3" s="1"/>
  <c r="AH289" i="3"/>
  <c r="AK289" i="3" s="1"/>
  <c r="AQ289" i="3" s="1"/>
  <c r="AU289" i="3" s="1"/>
  <c r="BB289" i="3"/>
  <c r="BE289" i="3" s="1"/>
  <c r="BK289" i="3" s="1"/>
  <c r="BO289" i="3" s="1"/>
  <c r="N293" i="3"/>
  <c r="Q293" i="3" s="1"/>
  <c r="W293" i="3" s="1"/>
  <c r="AA293" i="3" s="1"/>
  <c r="BC293" i="3"/>
  <c r="BF293" i="3" s="1"/>
  <c r="BL293" i="3" s="1"/>
  <c r="BP293" i="3" s="1"/>
  <c r="BB293" i="3"/>
  <c r="BE293" i="3" s="1"/>
  <c r="BK293" i="3" s="1"/>
  <c r="BO293" i="3" s="1"/>
  <c r="BY293" i="3"/>
  <c r="CB293" i="3" s="1"/>
  <c r="CH293" i="3" s="1"/>
  <c r="CL293" i="3" s="1"/>
  <c r="BW293" i="3"/>
  <c r="BZ293" i="3" s="1"/>
  <c r="CF293" i="3" s="1"/>
  <c r="CJ293" i="3" s="1"/>
  <c r="AG293" i="3"/>
  <c r="AJ293" i="3" s="1"/>
  <c r="AP293" i="3" s="1"/>
  <c r="AT293" i="3" s="1"/>
  <c r="BX293" i="3"/>
  <c r="CA293" i="3" s="1"/>
  <c r="CG293" i="3" s="1"/>
  <c r="CK293" i="3" s="1"/>
  <c r="AI293" i="3"/>
  <c r="AL293" i="3" s="1"/>
  <c r="AR293" i="3" s="1"/>
  <c r="AV293" i="3" s="1"/>
  <c r="AH293" i="3"/>
  <c r="AK293" i="3" s="1"/>
  <c r="AQ293" i="3" s="1"/>
  <c r="AU293" i="3" s="1"/>
  <c r="BD293" i="3"/>
  <c r="BG293" i="3" s="1"/>
  <c r="BM293" i="3" s="1"/>
  <c r="BQ293" i="3" s="1"/>
  <c r="BW297" i="3"/>
  <c r="BZ297" i="3" s="1"/>
  <c r="CF297" i="3" s="1"/>
  <c r="CJ297" i="3" s="1"/>
  <c r="BC297" i="3"/>
  <c r="BF297" i="3" s="1"/>
  <c r="BL297" i="3" s="1"/>
  <c r="BP297" i="3" s="1"/>
  <c r="AG297" i="3"/>
  <c r="AJ297" i="3" s="1"/>
  <c r="AP297" i="3" s="1"/>
  <c r="AT297" i="3" s="1"/>
  <c r="AH297" i="3"/>
  <c r="AK297" i="3" s="1"/>
  <c r="AQ297" i="3" s="1"/>
  <c r="AU297" i="3" s="1"/>
  <c r="BY297" i="3"/>
  <c r="CB297" i="3" s="1"/>
  <c r="CH297" i="3" s="1"/>
  <c r="CL297" i="3" s="1"/>
  <c r="BD297" i="3"/>
  <c r="BG297" i="3" s="1"/>
  <c r="BM297" i="3" s="1"/>
  <c r="BQ297" i="3" s="1"/>
  <c r="BX297" i="3"/>
  <c r="CA297" i="3" s="1"/>
  <c r="CG297" i="3" s="1"/>
  <c r="CK297" i="3" s="1"/>
  <c r="AI297" i="3"/>
  <c r="AL297" i="3" s="1"/>
  <c r="AR297" i="3" s="1"/>
  <c r="AV297" i="3" s="1"/>
  <c r="BB297" i="3"/>
  <c r="BE297" i="3" s="1"/>
  <c r="BK297" i="3" s="1"/>
  <c r="BO297" i="3" s="1"/>
  <c r="BD301" i="3"/>
  <c r="BG301" i="3" s="1"/>
  <c r="BM301" i="3" s="1"/>
  <c r="BQ301" i="3" s="1"/>
  <c r="BB301" i="3"/>
  <c r="BE301" i="3" s="1"/>
  <c r="BK301" i="3" s="1"/>
  <c r="BO301" i="3" s="1"/>
  <c r="BY301" i="3"/>
  <c r="CB301" i="3" s="1"/>
  <c r="CH301" i="3" s="1"/>
  <c r="CL301" i="3" s="1"/>
  <c r="BX301" i="3"/>
  <c r="CA301" i="3" s="1"/>
  <c r="CG301" i="3" s="1"/>
  <c r="CK301" i="3" s="1"/>
  <c r="BC301" i="3"/>
  <c r="BF301" i="3" s="1"/>
  <c r="BL301" i="3" s="1"/>
  <c r="BP301" i="3" s="1"/>
  <c r="BW301" i="3"/>
  <c r="BZ301" i="3" s="1"/>
  <c r="CF301" i="3" s="1"/>
  <c r="CJ301" i="3" s="1"/>
  <c r="AI301" i="3"/>
  <c r="AL301" i="3" s="1"/>
  <c r="AR301" i="3" s="1"/>
  <c r="AV301" i="3" s="1"/>
  <c r="AH301" i="3"/>
  <c r="AK301" i="3" s="1"/>
  <c r="AQ301" i="3" s="1"/>
  <c r="AU301" i="3" s="1"/>
  <c r="AG301" i="3"/>
  <c r="AJ301" i="3" s="1"/>
  <c r="AP301" i="3" s="1"/>
  <c r="AT301" i="3" s="1"/>
  <c r="BC305" i="3"/>
  <c r="BF305" i="3" s="1"/>
  <c r="BL305" i="3" s="1"/>
  <c r="BP305" i="3" s="1"/>
  <c r="BW305" i="3"/>
  <c r="BZ305" i="3" s="1"/>
  <c r="CF305" i="3" s="1"/>
  <c r="CJ305" i="3" s="1"/>
  <c r="AG305" i="3"/>
  <c r="AJ305" i="3" s="1"/>
  <c r="AP305" i="3" s="1"/>
  <c r="AT305" i="3" s="1"/>
  <c r="AI305" i="3"/>
  <c r="AL305" i="3" s="1"/>
  <c r="AR305" i="3" s="1"/>
  <c r="AV305" i="3" s="1"/>
  <c r="BY305" i="3"/>
  <c r="CB305" i="3" s="1"/>
  <c r="CH305" i="3" s="1"/>
  <c r="CL305" i="3" s="1"/>
  <c r="BX305" i="3"/>
  <c r="CA305" i="3" s="1"/>
  <c r="CG305" i="3" s="1"/>
  <c r="CK305" i="3" s="1"/>
  <c r="BD305" i="3"/>
  <c r="BG305" i="3" s="1"/>
  <c r="BM305" i="3" s="1"/>
  <c r="BQ305" i="3" s="1"/>
  <c r="AH305" i="3"/>
  <c r="AK305" i="3" s="1"/>
  <c r="AQ305" i="3" s="1"/>
  <c r="AU305" i="3" s="1"/>
  <c r="BB305" i="3"/>
  <c r="BE305" i="3" s="1"/>
  <c r="BK305" i="3" s="1"/>
  <c r="BO305" i="3" s="1"/>
  <c r="BB57" i="3"/>
  <c r="BE57" i="3" s="1"/>
  <c r="BK57" i="3" s="1"/>
  <c r="BO57" i="3" s="1"/>
  <c r="BY57" i="3"/>
  <c r="CB57" i="3" s="1"/>
  <c r="CH57" i="3" s="1"/>
  <c r="CL57" i="3" s="1"/>
  <c r="BW57" i="3"/>
  <c r="BZ57" i="3" s="1"/>
  <c r="CF57" i="3" s="1"/>
  <c r="CJ57" i="3" s="1"/>
  <c r="AH57" i="3"/>
  <c r="AK57" i="3" s="1"/>
  <c r="AQ57" i="3" s="1"/>
  <c r="AU57" i="3" s="1"/>
  <c r="AG57" i="3"/>
  <c r="AJ57" i="3" s="1"/>
  <c r="AP57" i="3" s="1"/>
  <c r="AT57" i="3" s="1"/>
  <c r="BD57" i="3"/>
  <c r="BG57" i="3" s="1"/>
  <c r="BM57" i="3" s="1"/>
  <c r="BQ57" i="3" s="1"/>
  <c r="BC57" i="3"/>
  <c r="BF57" i="3" s="1"/>
  <c r="BL57" i="3" s="1"/>
  <c r="BP57" i="3" s="1"/>
  <c r="AI57" i="3"/>
  <c r="AL57" i="3" s="1"/>
  <c r="AR57" i="3" s="1"/>
  <c r="AV57" i="3" s="1"/>
  <c r="BX57" i="3"/>
  <c r="CA57" i="3" s="1"/>
  <c r="CG57" i="3" s="1"/>
  <c r="CK57" i="3" s="1"/>
  <c r="BD36" i="3"/>
  <c r="BG36" i="3" s="1"/>
  <c r="BM36" i="3" s="1"/>
  <c r="BQ36" i="3" s="1"/>
  <c r="BC36" i="3"/>
  <c r="BF36" i="3" s="1"/>
  <c r="BL36" i="3" s="1"/>
  <c r="BP36" i="3" s="1"/>
  <c r="BB36" i="3"/>
  <c r="BE36" i="3" s="1"/>
  <c r="BK36" i="3" s="1"/>
  <c r="BO36" i="3" s="1"/>
  <c r="AH36" i="3"/>
  <c r="AK36" i="3" s="1"/>
  <c r="AQ36" i="3" s="1"/>
  <c r="AU36" i="3" s="1"/>
  <c r="BW36" i="3"/>
  <c r="BZ36" i="3" s="1"/>
  <c r="CF36" i="3" s="1"/>
  <c r="CJ36" i="3" s="1"/>
  <c r="BX36" i="3"/>
  <c r="CA36" i="3" s="1"/>
  <c r="CG36" i="3" s="1"/>
  <c r="CK36" i="3" s="1"/>
  <c r="BY36" i="3"/>
  <c r="CB36" i="3" s="1"/>
  <c r="CH36" i="3" s="1"/>
  <c r="CL36" i="3" s="1"/>
  <c r="AI36" i="3"/>
  <c r="AL36" i="3" s="1"/>
  <c r="AR36" i="3" s="1"/>
  <c r="AV36" i="3" s="1"/>
  <c r="AG36" i="3"/>
  <c r="AJ36" i="3" s="1"/>
  <c r="AP36" i="3" s="1"/>
  <c r="AT36" i="3" s="1"/>
  <c r="BY41" i="3"/>
  <c r="CB41" i="3" s="1"/>
  <c r="CH41" i="3" s="1"/>
  <c r="CL41" i="3" s="1"/>
  <c r="BD41" i="3"/>
  <c r="BG41" i="3" s="1"/>
  <c r="BM41" i="3" s="1"/>
  <c r="BQ41" i="3" s="1"/>
  <c r="AI41" i="3"/>
  <c r="AL41" i="3" s="1"/>
  <c r="AR41" i="3" s="1"/>
  <c r="AV41" i="3" s="1"/>
  <c r="AG41" i="3"/>
  <c r="AJ41" i="3" s="1"/>
  <c r="AP41" i="3" s="1"/>
  <c r="AT41" i="3" s="1"/>
  <c r="BW41" i="3"/>
  <c r="BZ41" i="3" s="1"/>
  <c r="CF41" i="3" s="1"/>
  <c r="CJ41" i="3" s="1"/>
  <c r="BB41" i="3"/>
  <c r="BE41" i="3" s="1"/>
  <c r="BK41" i="3" s="1"/>
  <c r="BO41" i="3" s="1"/>
  <c r="BX41" i="3"/>
  <c r="CA41" i="3" s="1"/>
  <c r="CG41" i="3" s="1"/>
  <c r="CK41" i="3" s="1"/>
  <c r="BC41" i="3"/>
  <c r="BF41" i="3" s="1"/>
  <c r="BL41" i="3" s="1"/>
  <c r="BP41" i="3" s="1"/>
  <c r="AH41" i="3"/>
  <c r="AK41" i="3" s="1"/>
  <c r="AQ41" i="3" s="1"/>
  <c r="AU41" i="3" s="1"/>
  <c r="BC49" i="3"/>
  <c r="BF49" i="3" s="1"/>
  <c r="BL49" i="3" s="1"/>
  <c r="BP49" i="3" s="1"/>
  <c r="BB49" i="3"/>
  <c r="BE49" i="3" s="1"/>
  <c r="BK49" i="3" s="1"/>
  <c r="BO49" i="3" s="1"/>
  <c r="BX49" i="3"/>
  <c r="CA49" i="3" s="1"/>
  <c r="CG49" i="3" s="1"/>
  <c r="CK49" i="3" s="1"/>
  <c r="AI49" i="3"/>
  <c r="AL49" i="3" s="1"/>
  <c r="AR49" i="3" s="1"/>
  <c r="AV49" i="3" s="1"/>
  <c r="AH49" i="3"/>
  <c r="AK49" i="3" s="1"/>
  <c r="AQ49" i="3" s="1"/>
  <c r="AU49" i="3" s="1"/>
  <c r="BW49" i="3"/>
  <c r="BZ49" i="3" s="1"/>
  <c r="CF49" i="3" s="1"/>
  <c r="CJ49" i="3" s="1"/>
  <c r="BY49" i="3"/>
  <c r="CB49" i="3" s="1"/>
  <c r="CH49" i="3" s="1"/>
  <c r="CL49" i="3" s="1"/>
  <c r="BD49" i="3"/>
  <c r="BG49" i="3" s="1"/>
  <c r="BM49" i="3" s="1"/>
  <c r="BQ49" i="3" s="1"/>
  <c r="AG49" i="3"/>
  <c r="AJ49" i="3" s="1"/>
  <c r="AP49" i="3" s="1"/>
  <c r="AT49" i="3" s="1"/>
  <c r="BB65" i="3"/>
  <c r="BE65" i="3" s="1"/>
  <c r="BK65" i="3" s="1"/>
  <c r="BO65" i="3" s="1"/>
  <c r="AH65" i="3"/>
  <c r="AK65" i="3" s="1"/>
  <c r="AQ65" i="3" s="1"/>
  <c r="AU65" i="3" s="1"/>
  <c r="AG65" i="3"/>
  <c r="AJ65" i="3" s="1"/>
  <c r="AP65" i="3" s="1"/>
  <c r="AT65" i="3" s="1"/>
  <c r="AI65" i="3"/>
  <c r="AL65" i="3" s="1"/>
  <c r="AR65" i="3" s="1"/>
  <c r="AV65" i="3" s="1"/>
  <c r="BX65" i="3"/>
  <c r="CA65" i="3" s="1"/>
  <c r="CG65" i="3" s="1"/>
  <c r="CK65" i="3" s="1"/>
  <c r="BY65" i="3"/>
  <c r="CB65" i="3" s="1"/>
  <c r="CH65" i="3" s="1"/>
  <c r="CL65" i="3" s="1"/>
  <c r="BD65" i="3"/>
  <c r="BG65" i="3" s="1"/>
  <c r="BM65" i="3" s="1"/>
  <c r="BQ65" i="3" s="1"/>
  <c r="BW65" i="3"/>
  <c r="BZ65" i="3" s="1"/>
  <c r="CF65" i="3" s="1"/>
  <c r="CJ65" i="3" s="1"/>
  <c r="BC65" i="3"/>
  <c r="BF65" i="3" s="1"/>
  <c r="BL65" i="3" s="1"/>
  <c r="BP65" i="3" s="1"/>
  <c r="BW74" i="3"/>
  <c r="BZ74" i="3" s="1"/>
  <c r="CF74" i="3" s="1"/>
  <c r="CJ74" i="3" s="1"/>
  <c r="BC74" i="3"/>
  <c r="BF74" i="3" s="1"/>
  <c r="BL74" i="3" s="1"/>
  <c r="BP74" i="3" s="1"/>
  <c r="BB74" i="3"/>
  <c r="BE74" i="3" s="1"/>
  <c r="BK74" i="3" s="1"/>
  <c r="BO74" i="3" s="1"/>
  <c r="AI74" i="3"/>
  <c r="AL74" i="3" s="1"/>
  <c r="AR74" i="3" s="1"/>
  <c r="AV74" i="3" s="1"/>
  <c r="AG74" i="3"/>
  <c r="AJ74" i="3" s="1"/>
  <c r="AP74" i="3" s="1"/>
  <c r="AT74" i="3" s="1"/>
  <c r="AH74" i="3"/>
  <c r="AK74" i="3" s="1"/>
  <c r="AQ74" i="3" s="1"/>
  <c r="AU74" i="3" s="1"/>
  <c r="BY74" i="3"/>
  <c r="CB74" i="3" s="1"/>
  <c r="CH74" i="3" s="1"/>
  <c r="CL74" i="3" s="1"/>
  <c r="BD74" i="3"/>
  <c r="BG74" i="3" s="1"/>
  <c r="BM74" i="3" s="1"/>
  <c r="BQ74" i="3" s="1"/>
  <c r="BX74" i="3"/>
  <c r="CA74" i="3" s="1"/>
  <c r="CG74" i="3" s="1"/>
  <c r="CK74" i="3" s="1"/>
  <c r="BY78" i="3"/>
  <c r="CB78" i="3" s="1"/>
  <c r="CH78" i="3" s="1"/>
  <c r="CL78" i="3" s="1"/>
  <c r="BX78" i="3"/>
  <c r="CA78" i="3" s="1"/>
  <c r="CG78" i="3" s="1"/>
  <c r="CK78" i="3" s="1"/>
  <c r="BD78" i="3"/>
  <c r="BG78" i="3" s="1"/>
  <c r="BM78" i="3" s="1"/>
  <c r="BQ78" i="3" s="1"/>
  <c r="AH78" i="3"/>
  <c r="AK78" i="3" s="1"/>
  <c r="AQ78" i="3" s="1"/>
  <c r="AU78" i="3" s="1"/>
  <c r="AG78" i="3"/>
  <c r="AJ78" i="3" s="1"/>
  <c r="AP78" i="3" s="1"/>
  <c r="AT78" i="3" s="1"/>
  <c r="BB78" i="3"/>
  <c r="BE78" i="3" s="1"/>
  <c r="BK78" i="3" s="1"/>
  <c r="BO78" i="3" s="1"/>
  <c r="BW78" i="3"/>
  <c r="BZ78" i="3" s="1"/>
  <c r="CF78" i="3" s="1"/>
  <c r="CJ78" i="3" s="1"/>
  <c r="AI78" i="3"/>
  <c r="AL78" i="3" s="1"/>
  <c r="AR78" i="3" s="1"/>
  <c r="AV78" i="3" s="1"/>
  <c r="BC78" i="3"/>
  <c r="BF78" i="3" s="1"/>
  <c r="BL78" i="3" s="1"/>
  <c r="BP78" i="3" s="1"/>
  <c r="BB82" i="3"/>
  <c r="BE82" i="3" s="1"/>
  <c r="BK82" i="3" s="1"/>
  <c r="BO82" i="3" s="1"/>
  <c r="BY82" i="3"/>
  <c r="CB82" i="3" s="1"/>
  <c r="CH82" i="3" s="1"/>
  <c r="CL82" i="3" s="1"/>
  <c r="AI82" i="3"/>
  <c r="AL82" i="3" s="1"/>
  <c r="AR82" i="3" s="1"/>
  <c r="AV82" i="3" s="1"/>
  <c r="AH82" i="3"/>
  <c r="AK82" i="3" s="1"/>
  <c r="AQ82" i="3" s="1"/>
  <c r="AU82" i="3" s="1"/>
  <c r="BW82" i="3"/>
  <c r="BZ82" i="3" s="1"/>
  <c r="CF82" i="3" s="1"/>
  <c r="CJ82" i="3" s="1"/>
  <c r="BC82" i="3"/>
  <c r="BF82" i="3" s="1"/>
  <c r="BL82" i="3" s="1"/>
  <c r="BP82" i="3" s="1"/>
  <c r="AG82" i="3"/>
  <c r="AJ82" i="3" s="1"/>
  <c r="AP82" i="3" s="1"/>
  <c r="AT82" i="3" s="1"/>
  <c r="BX82" i="3"/>
  <c r="CA82" i="3" s="1"/>
  <c r="CG82" i="3" s="1"/>
  <c r="CK82" i="3" s="1"/>
  <c r="BD82" i="3"/>
  <c r="BG82" i="3" s="1"/>
  <c r="BM82" i="3" s="1"/>
  <c r="BQ82" i="3" s="1"/>
  <c r="BB86" i="3"/>
  <c r="BE86" i="3" s="1"/>
  <c r="BK86" i="3" s="1"/>
  <c r="BO86" i="3" s="1"/>
  <c r="BY86" i="3"/>
  <c r="CB86" i="3" s="1"/>
  <c r="CH86" i="3" s="1"/>
  <c r="CL86" i="3" s="1"/>
  <c r="BX86" i="3"/>
  <c r="CA86" i="3" s="1"/>
  <c r="CG86" i="3" s="1"/>
  <c r="CK86" i="3" s="1"/>
  <c r="BW86" i="3"/>
  <c r="BZ86" i="3" s="1"/>
  <c r="CF86" i="3" s="1"/>
  <c r="CJ86" i="3" s="1"/>
  <c r="AG86" i="3"/>
  <c r="AJ86" i="3" s="1"/>
  <c r="AP86" i="3" s="1"/>
  <c r="AT86" i="3" s="1"/>
  <c r="AH86" i="3"/>
  <c r="AK86" i="3" s="1"/>
  <c r="AQ86" i="3" s="1"/>
  <c r="AU86" i="3" s="1"/>
  <c r="BC86" i="3"/>
  <c r="BF86" i="3" s="1"/>
  <c r="BL86" i="3" s="1"/>
  <c r="BP86" i="3" s="1"/>
  <c r="BD86" i="3"/>
  <c r="BG86" i="3" s="1"/>
  <c r="BM86" i="3" s="1"/>
  <c r="BQ86" i="3" s="1"/>
  <c r="AI86" i="3"/>
  <c r="AL86" i="3" s="1"/>
  <c r="AR86" i="3" s="1"/>
  <c r="AV86" i="3" s="1"/>
  <c r="BY90" i="3"/>
  <c r="CB90" i="3" s="1"/>
  <c r="CH90" i="3" s="1"/>
  <c r="CL90" i="3" s="1"/>
  <c r="BD90" i="3"/>
  <c r="BG90" i="3" s="1"/>
  <c r="BM90" i="3" s="1"/>
  <c r="BQ90" i="3" s="1"/>
  <c r="BC90" i="3"/>
  <c r="BF90" i="3" s="1"/>
  <c r="BL90" i="3" s="1"/>
  <c r="BP90" i="3" s="1"/>
  <c r="AI90" i="3"/>
  <c r="AL90" i="3" s="1"/>
  <c r="AR90" i="3" s="1"/>
  <c r="AV90" i="3" s="1"/>
  <c r="AH90" i="3"/>
  <c r="AK90" i="3" s="1"/>
  <c r="AQ90" i="3" s="1"/>
  <c r="AU90" i="3" s="1"/>
  <c r="BX90" i="3"/>
  <c r="CA90" i="3" s="1"/>
  <c r="CG90" i="3" s="1"/>
  <c r="CK90" i="3" s="1"/>
  <c r="AG90" i="3"/>
  <c r="AJ90" i="3" s="1"/>
  <c r="AP90" i="3" s="1"/>
  <c r="AT90" i="3" s="1"/>
  <c r="BW90" i="3"/>
  <c r="BZ90" i="3" s="1"/>
  <c r="CF90" i="3" s="1"/>
  <c r="CJ90" i="3" s="1"/>
  <c r="BB90" i="3"/>
  <c r="BE90" i="3" s="1"/>
  <c r="BK90" i="3" s="1"/>
  <c r="BO90" i="3" s="1"/>
  <c r="BY94" i="3"/>
  <c r="CB94" i="3" s="1"/>
  <c r="CH94" i="3" s="1"/>
  <c r="CL94" i="3" s="1"/>
  <c r="BW94" i="3"/>
  <c r="BZ94" i="3" s="1"/>
  <c r="CF94" i="3" s="1"/>
  <c r="CJ94" i="3" s="1"/>
  <c r="BC94" i="3"/>
  <c r="BF94" i="3" s="1"/>
  <c r="BL94" i="3" s="1"/>
  <c r="BP94" i="3" s="1"/>
  <c r="AI94" i="3"/>
  <c r="AL94" i="3" s="1"/>
  <c r="AR94" i="3" s="1"/>
  <c r="AV94" i="3" s="1"/>
  <c r="AH94" i="3"/>
  <c r="AK94" i="3" s="1"/>
  <c r="AQ94" i="3" s="1"/>
  <c r="AU94" i="3" s="1"/>
  <c r="AG94" i="3"/>
  <c r="AJ94" i="3" s="1"/>
  <c r="AP94" i="3" s="1"/>
  <c r="AT94" i="3" s="1"/>
  <c r="BB94" i="3"/>
  <c r="BE94" i="3" s="1"/>
  <c r="BK94" i="3" s="1"/>
  <c r="BO94" i="3" s="1"/>
  <c r="BD94" i="3"/>
  <c r="BG94" i="3" s="1"/>
  <c r="BM94" i="3" s="1"/>
  <c r="BQ94" i="3" s="1"/>
  <c r="BX94" i="3"/>
  <c r="CA94" i="3" s="1"/>
  <c r="CG94" i="3" s="1"/>
  <c r="CK94" i="3" s="1"/>
  <c r="BC98" i="3"/>
  <c r="BF98" i="3" s="1"/>
  <c r="BL98" i="3" s="1"/>
  <c r="BP98" i="3" s="1"/>
  <c r="BX98" i="3"/>
  <c r="CA98" i="3" s="1"/>
  <c r="CG98" i="3" s="1"/>
  <c r="CK98" i="3" s="1"/>
  <c r="BB98" i="3"/>
  <c r="BE98" i="3" s="1"/>
  <c r="BK98" i="3" s="1"/>
  <c r="BO98" i="3" s="1"/>
  <c r="AH98" i="3"/>
  <c r="AK98" i="3" s="1"/>
  <c r="AQ98" i="3" s="1"/>
  <c r="AU98" i="3" s="1"/>
  <c r="AG98" i="3"/>
  <c r="AJ98" i="3" s="1"/>
  <c r="AP98" i="3" s="1"/>
  <c r="AT98" i="3" s="1"/>
  <c r="BD98" i="3"/>
  <c r="BG98" i="3" s="1"/>
  <c r="BM98" i="3" s="1"/>
  <c r="BQ98" i="3" s="1"/>
  <c r="BY98" i="3"/>
  <c r="CB98" i="3" s="1"/>
  <c r="CH98" i="3" s="1"/>
  <c r="CL98" i="3" s="1"/>
  <c r="BW98" i="3"/>
  <c r="BZ98" i="3" s="1"/>
  <c r="CF98" i="3" s="1"/>
  <c r="CJ98" i="3" s="1"/>
  <c r="AI98" i="3"/>
  <c r="AL98" i="3" s="1"/>
  <c r="AR98" i="3" s="1"/>
  <c r="AV98" i="3" s="1"/>
  <c r="BY102" i="3"/>
  <c r="CB102" i="3" s="1"/>
  <c r="CH102" i="3" s="1"/>
  <c r="CL102" i="3" s="1"/>
  <c r="BW102" i="3"/>
  <c r="BZ102" i="3" s="1"/>
  <c r="CF102" i="3" s="1"/>
  <c r="CJ102" i="3" s="1"/>
  <c r="AI102" i="3"/>
  <c r="AL102" i="3" s="1"/>
  <c r="AR102" i="3" s="1"/>
  <c r="AV102" i="3" s="1"/>
  <c r="BC102" i="3"/>
  <c r="BF102" i="3" s="1"/>
  <c r="BL102" i="3" s="1"/>
  <c r="BP102" i="3" s="1"/>
  <c r="AG102" i="3"/>
  <c r="AJ102" i="3" s="1"/>
  <c r="AP102" i="3" s="1"/>
  <c r="AT102" i="3" s="1"/>
  <c r="BD102" i="3"/>
  <c r="BG102" i="3" s="1"/>
  <c r="BM102" i="3" s="1"/>
  <c r="BQ102" i="3" s="1"/>
  <c r="AH102" i="3"/>
  <c r="AK102" i="3" s="1"/>
  <c r="AQ102" i="3" s="1"/>
  <c r="AU102" i="3" s="1"/>
  <c r="BX102" i="3"/>
  <c r="CA102" i="3" s="1"/>
  <c r="CG102" i="3" s="1"/>
  <c r="CK102" i="3" s="1"/>
  <c r="BB102" i="3"/>
  <c r="BE102" i="3" s="1"/>
  <c r="BK102" i="3" s="1"/>
  <c r="BO102" i="3" s="1"/>
  <c r="BY106" i="3"/>
  <c r="CB106" i="3" s="1"/>
  <c r="CH106" i="3" s="1"/>
  <c r="CL106" i="3" s="1"/>
  <c r="BD106" i="3"/>
  <c r="BG106" i="3" s="1"/>
  <c r="BM106" i="3" s="1"/>
  <c r="BQ106" i="3" s="1"/>
  <c r="BW106" i="3"/>
  <c r="BZ106" i="3" s="1"/>
  <c r="CF106" i="3" s="1"/>
  <c r="CJ106" i="3" s="1"/>
  <c r="BC106" i="3"/>
  <c r="BF106" i="3" s="1"/>
  <c r="BL106" i="3" s="1"/>
  <c r="BP106" i="3" s="1"/>
  <c r="BB106" i="3"/>
  <c r="BE106" i="3" s="1"/>
  <c r="BK106" i="3" s="1"/>
  <c r="BO106" i="3" s="1"/>
  <c r="AI106" i="3"/>
  <c r="AL106" i="3" s="1"/>
  <c r="AR106" i="3" s="1"/>
  <c r="AV106" i="3" s="1"/>
  <c r="AG106" i="3"/>
  <c r="AJ106" i="3" s="1"/>
  <c r="AP106" i="3" s="1"/>
  <c r="AT106" i="3" s="1"/>
  <c r="BX106" i="3"/>
  <c r="CA106" i="3" s="1"/>
  <c r="CG106" i="3" s="1"/>
  <c r="CK106" i="3" s="1"/>
  <c r="AH106" i="3"/>
  <c r="AK106" i="3" s="1"/>
  <c r="AQ106" i="3" s="1"/>
  <c r="AU106" i="3" s="1"/>
  <c r="BX110" i="3"/>
  <c r="CA110" i="3" s="1"/>
  <c r="CG110" i="3" s="1"/>
  <c r="CK110" i="3" s="1"/>
  <c r="BB110" i="3"/>
  <c r="BE110" i="3" s="1"/>
  <c r="BK110" i="3" s="1"/>
  <c r="BO110" i="3" s="1"/>
  <c r="AH110" i="3"/>
  <c r="AK110" i="3" s="1"/>
  <c r="AQ110" i="3" s="1"/>
  <c r="AU110" i="3" s="1"/>
  <c r="BC110" i="3"/>
  <c r="BF110" i="3" s="1"/>
  <c r="BL110" i="3" s="1"/>
  <c r="BP110" i="3" s="1"/>
  <c r="AI110" i="3"/>
  <c r="AL110" i="3" s="1"/>
  <c r="AR110" i="3" s="1"/>
  <c r="AV110" i="3" s="1"/>
  <c r="BY110" i="3"/>
  <c r="CB110" i="3" s="1"/>
  <c r="CH110" i="3" s="1"/>
  <c r="CL110" i="3" s="1"/>
  <c r="BD110" i="3"/>
  <c r="BG110" i="3" s="1"/>
  <c r="BM110" i="3" s="1"/>
  <c r="BQ110" i="3" s="1"/>
  <c r="AG110" i="3"/>
  <c r="AJ110" i="3" s="1"/>
  <c r="AP110" i="3" s="1"/>
  <c r="AT110" i="3" s="1"/>
  <c r="BW110" i="3"/>
  <c r="BZ110" i="3" s="1"/>
  <c r="CF110" i="3" s="1"/>
  <c r="CJ110" i="3" s="1"/>
  <c r="BD114" i="3"/>
  <c r="BG114" i="3" s="1"/>
  <c r="BM114" i="3" s="1"/>
  <c r="BQ114" i="3" s="1"/>
  <c r="BC114" i="3"/>
  <c r="BF114" i="3" s="1"/>
  <c r="BL114" i="3" s="1"/>
  <c r="BP114" i="3" s="1"/>
  <c r="BY114" i="3"/>
  <c r="CB114" i="3" s="1"/>
  <c r="CH114" i="3" s="1"/>
  <c r="CL114" i="3" s="1"/>
  <c r="BW114" i="3"/>
  <c r="BZ114" i="3" s="1"/>
  <c r="CF114" i="3" s="1"/>
  <c r="CJ114" i="3" s="1"/>
  <c r="AG114" i="3"/>
  <c r="AJ114" i="3" s="1"/>
  <c r="AP114" i="3" s="1"/>
  <c r="AT114" i="3" s="1"/>
  <c r="BX114" i="3"/>
  <c r="CA114" i="3" s="1"/>
  <c r="CG114" i="3" s="1"/>
  <c r="CK114" i="3" s="1"/>
  <c r="AH114" i="3"/>
  <c r="AK114" i="3" s="1"/>
  <c r="AQ114" i="3" s="1"/>
  <c r="AU114" i="3" s="1"/>
  <c r="AI114" i="3"/>
  <c r="AL114" i="3" s="1"/>
  <c r="AR114" i="3" s="1"/>
  <c r="AV114" i="3" s="1"/>
  <c r="BB114" i="3"/>
  <c r="BE114" i="3" s="1"/>
  <c r="BK114" i="3" s="1"/>
  <c r="BO114" i="3" s="1"/>
  <c r="BW118" i="3"/>
  <c r="BZ118" i="3" s="1"/>
  <c r="CF118" i="3" s="1"/>
  <c r="CJ118" i="3" s="1"/>
  <c r="BD118" i="3"/>
  <c r="BG118" i="3" s="1"/>
  <c r="BM118" i="3" s="1"/>
  <c r="BQ118" i="3" s="1"/>
  <c r="AH118" i="3"/>
  <c r="AK118" i="3" s="1"/>
  <c r="AQ118" i="3" s="1"/>
  <c r="AU118" i="3" s="1"/>
  <c r="AG118" i="3"/>
  <c r="AJ118" i="3" s="1"/>
  <c r="AP118" i="3" s="1"/>
  <c r="AT118" i="3" s="1"/>
  <c r="BB118" i="3"/>
  <c r="BE118" i="3" s="1"/>
  <c r="BK118" i="3" s="1"/>
  <c r="BO118" i="3" s="1"/>
  <c r="BY118" i="3"/>
  <c r="CB118" i="3" s="1"/>
  <c r="CH118" i="3" s="1"/>
  <c r="CL118" i="3" s="1"/>
  <c r="BC118" i="3"/>
  <c r="BF118" i="3" s="1"/>
  <c r="BL118" i="3" s="1"/>
  <c r="BP118" i="3" s="1"/>
  <c r="BX118" i="3"/>
  <c r="CA118" i="3" s="1"/>
  <c r="CG118" i="3" s="1"/>
  <c r="CK118" i="3" s="1"/>
  <c r="AI118" i="3"/>
  <c r="AL118" i="3" s="1"/>
  <c r="AR118" i="3" s="1"/>
  <c r="AV118" i="3" s="1"/>
  <c r="BY122" i="3"/>
  <c r="CB122" i="3" s="1"/>
  <c r="CH122" i="3" s="1"/>
  <c r="CL122" i="3" s="1"/>
  <c r="BC122" i="3"/>
  <c r="BF122" i="3" s="1"/>
  <c r="BL122" i="3" s="1"/>
  <c r="BP122" i="3" s="1"/>
  <c r="BX122" i="3"/>
  <c r="CA122" i="3" s="1"/>
  <c r="CG122" i="3" s="1"/>
  <c r="CK122" i="3" s="1"/>
  <c r="BB122" i="3"/>
  <c r="BE122" i="3" s="1"/>
  <c r="BK122" i="3" s="1"/>
  <c r="BO122" i="3" s="1"/>
  <c r="AI122" i="3"/>
  <c r="AL122" i="3" s="1"/>
  <c r="AR122" i="3" s="1"/>
  <c r="AV122" i="3" s="1"/>
  <c r="AG122" i="3"/>
  <c r="AJ122" i="3" s="1"/>
  <c r="AP122" i="3" s="1"/>
  <c r="AT122" i="3" s="1"/>
  <c r="AH122" i="3"/>
  <c r="AK122" i="3" s="1"/>
  <c r="AQ122" i="3" s="1"/>
  <c r="AU122" i="3" s="1"/>
  <c r="BW122" i="3"/>
  <c r="BZ122" i="3" s="1"/>
  <c r="CF122" i="3" s="1"/>
  <c r="CJ122" i="3" s="1"/>
  <c r="BD122" i="3"/>
  <c r="BG122" i="3" s="1"/>
  <c r="BM122" i="3" s="1"/>
  <c r="BQ122" i="3" s="1"/>
  <c r="BW126" i="3"/>
  <c r="BZ126" i="3" s="1"/>
  <c r="CF126" i="3" s="1"/>
  <c r="CJ126" i="3" s="1"/>
  <c r="BD126" i="3"/>
  <c r="BG126" i="3" s="1"/>
  <c r="BM126" i="3" s="1"/>
  <c r="BQ126" i="3" s="1"/>
  <c r="AH126" i="3"/>
  <c r="AK126" i="3" s="1"/>
  <c r="AQ126" i="3" s="1"/>
  <c r="AU126" i="3" s="1"/>
  <c r="AG126" i="3"/>
  <c r="AJ126" i="3" s="1"/>
  <c r="AP126" i="3" s="1"/>
  <c r="AT126" i="3" s="1"/>
  <c r="AI126" i="3"/>
  <c r="AL126" i="3" s="1"/>
  <c r="AR126" i="3" s="1"/>
  <c r="AV126" i="3" s="1"/>
  <c r="BY126" i="3"/>
  <c r="CB126" i="3" s="1"/>
  <c r="CH126" i="3" s="1"/>
  <c r="CL126" i="3" s="1"/>
  <c r="BC126" i="3"/>
  <c r="BF126" i="3" s="1"/>
  <c r="BL126" i="3" s="1"/>
  <c r="BP126" i="3" s="1"/>
  <c r="BX126" i="3"/>
  <c r="CA126" i="3" s="1"/>
  <c r="CG126" i="3" s="1"/>
  <c r="CK126" i="3" s="1"/>
  <c r="BB126" i="3"/>
  <c r="BE126" i="3" s="1"/>
  <c r="BK126" i="3" s="1"/>
  <c r="BO126" i="3" s="1"/>
  <c r="BX130" i="3"/>
  <c r="CA130" i="3" s="1"/>
  <c r="CG130" i="3" s="1"/>
  <c r="CK130" i="3" s="1"/>
  <c r="BW130" i="3"/>
  <c r="BZ130" i="3" s="1"/>
  <c r="CF130" i="3" s="1"/>
  <c r="CJ130" i="3" s="1"/>
  <c r="BD130" i="3"/>
  <c r="BG130" i="3" s="1"/>
  <c r="BM130" i="3" s="1"/>
  <c r="BQ130" i="3" s="1"/>
  <c r="BB130" i="3"/>
  <c r="BE130" i="3" s="1"/>
  <c r="BK130" i="3" s="1"/>
  <c r="BO130" i="3" s="1"/>
  <c r="AH130" i="3"/>
  <c r="AK130" i="3" s="1"/>
  <c r="AQ130" i="3" s="1"/>
  <c r="AU130" i="3" s="1"/>
  <c r="AG130" i="3"/>
  <c r="AJ130" i="3" s="1"/>
  <c r="AP130" i="3" s="1"/>
  <c r="AT130" i="3" s="1"/>
  <c r="BY130" i="3"/>
  <c r="CB130" i="3" s="1"/>
  <c r="CH130" i="3" s="1"/>
  <c r="CL130" i="3" s="1"/>
  <c r="AI130" i="3"/>
  <c r="AL130" i="3" s="1"/>
  <c r="AR130" i="3" s="1"/>
  <c r="AV130" i="3" s="1"/>
  <c r="BC130" i="3"/>
  <c r="BF130" i="3" s="1"/>
  <c r="BL130" i="3" s="1"/>
  <c r="BP130" i="3" s="1"/>
  <c r="BY134" i="3"/>
  <c r="CB134" i="3" s="1"/>
  <c r="CH134" i="3" s="1"/>
  <c r="CL134" i="3" s="1"/>
  <c r="BC134" i="3"/>
  <c r="BF134" i="3" s="1"/>
  <c r="BL134" i="3" s="1"/>
  <c r="BP134" i="3" s="1"/>
  <c r="AI134" i="3"/>
  <c r="AL134" i="3" s="1"/>
  <c r="AR134" i="3" s="1"/>
  <c r="AV134" i="3" s="1"/>
  <c r="AG134" i="3"/>
  <c r="AJ134" i="3" s="1"/>
  <c r="AP134" i="3" s="1"/>
  <c r="AT134" i="3" s="1"/>
  <c r="BX134" i="3"/>
  <c r="CA134" i="3" s="1"/>
  <c r="CG134" i="3" s="1"/>
  <c r="CK134" i="3" s="1"/>
  <c r="BD134" i="3"/>
  <c r="BG134" i="3" s="1"/>
  <c r="BM134" i="3" s="1"/>
  <c r="BQ134" i="3" s="1"/>
  <c r="BW134" i="3"/>
  <c r="BZ134" i="3" s="1"/>
  <c r="CF134" i="3" s="1"/>
  <c r="CJ134" i="3" s="1"/>
  <c r="AH134" i="3"/>
  <c r="AK134" i="3" s="1"/>
  <c r="AQ134" i="3" s="1"/>
  <c r="AU134" i="3" s="1"/>
  <c r="BB134" i="3"/>
  <c r="BE134" i="3" s="1"/>
  <c r="BK134" i="3" s="1"/>
  <c r="BO134" i="3" s="1"/>
  <c r="BD138" i="3"/>
  <c r="BG138" i="3" s="1"/>
  <c r="BM138" i="3" s="1"/>
  <c r="BQ138" i="3" s="1"/>
  <c r="BY138" i="3"/>
  <c r="CB138" i="3" s="1"/>
  <c r="CH138" i="3" s="1"/>
  <c r="CL138" i="3" s="1"/>
  <c r="BB138" i="3"/>
  <c r="BE138" i="3" s="1"/>
  <c r="BK138" i="3" s="1"/>
  <c r="BO138" i="3" s="1"/>
  <c r="AH138" i="3"/>
  <c r="AK138" i="3" s="1"/>
  <c r="AQ138" i="3" s="1"/>
  <c r="AU138" i="3" s="1"/>
  <c r="AG138" i="3"/>
  <c r="AJ138" i="3" s="1"/>
  <c r="AP138" i="3" s="1"/>
  <c r="AT138" i="3" s="1"/>
  <c r="BW138" i="3"/>
  <c r="BZ138" i="3" s="1"/>
  <c r="CF138" i="3" s="1"/>
  <c r="CJ138" i="3" s="1"/>
  <c r="BX138" i="3"/>
  <c r="CA138" i="3" s="1"/>
  <c r="CG138" i="3" s="1"/>
  <c r="CK138" i="3" s="1"/>
  <c r="AI138" i="3"/>
  <c r="AL138" i="3" s="1"/>
  <c r="AR138" i="3" s="1"/>
  <c r="AV138" i="3" s="1"/>
  <c r="BC138" i="3"/>
  <c r="BF138" i="3" s="1"/>
  <c r="BL138" i="3" s="1"/>
  <c r="BP138" i="3" s="1"/>
  <c r="M142" i="3"/>
  <c r="P142" i="3" s="1"/>
  <c r="V142" i="3" s="1"/>
  <c r="Z142" i="3" s="1"/>
  <c r="BD142" i="3"/>
  <c r="BG142" i="3" s="1"/>
  <c r="BM142" i="3" s="1"/>
  <c r="BQ142" i="3" s="1"/>
  <c r="BY142" i="3"/>
  <c r="CB142" i="3" s="1"/>
  <c r="CH142" i="3" s="1"/>
  <c r="CL142" i="3" s="1"/>
  <c r="BB142" i="3"/>
  <c r="BE142" i="3" s="1"/>
  <c r="BK142" i="3" s="1"/>
  <c r="BO142" i="3" s="1"/>
  <c r="BW142" i="3"/>
  <c r="BZ142" i="3" s="1"/>
  <c r="CF142" i="3" s="1"/>
  <c r="CJ142" i="3" s="1"/>
  <c r="AH142" i="3"/>
  <c r="AK142" i="3" s="1"/>
  <c r="AQ142" i="3" s="1"/>
  <c r="AU142" i="3" s="1"/>
  <c r="AI142" i="3"/>
  <c r="AL142" i="3" s="1"/>
  <c r="AR142" i="3" s="1"/>
  <c r="AV142" i="3" s="1"/>
  <c r="BC142" i="3"/>
  <c r="BF142" i="3" s="1"/>
  <c r="BL142" i="3" s="1"/>
  <c r="BP142" i="3" s="1"/>
  <c r="AG142" i="3"/>
  <c r="AJ142" i="3" s="1"/>
  <c r="AP142" i="3" s="1"/>
  <c r="AT142" i="3" s="1"/>
  <c r="BX142" i="3"/>
  <c r="CA142" i="3" s="1"/>
  <c r="CG142" i="3" s="1"/>
  <c r="CK142" i="3" s="1"/>
  <c r="BX146" i="3"/>
  <c r="CA146" i="3" s="1"/>
  <c r="CG146" i="3" s="1"/>
  <c r="CK146" i="3" s="1"/>
  <c r="BC146" i="3"/>
  <c r="BF146" i="3" s="1"/>
  <c r="BL146" i="3" s="1"/>
  <c r="BP146" i="3" s="1"/>
  <c r="AI146" i="3"/>
  <c r="AL146" i="3" s="1"/>
  <c r="AR146" i="3" s="1"/>
  <c r="AV146" i="3" s="1"/>
  <c r="BY146" i="3"/>
  <c r="CB146" i="3" s="1"/>
  <c r="CH146" i="3" s="1"/>
  <c r="CL146" i="3" s="1"/>
  <c r="AH146" i="3"/>
  <c r="AK146" i="3" s="1"/>
  <c r="AQ146" i="3" s="1"/>
  <c r="AU146" i="3" s="1"/>
  <c r="BD146" i="3"/>
  <c r="BG146" i="3" s="1"/>
  <c r="BM146" i="3" s="1"/>
  <c r="BQ146" i="3" s="1"/>
  <c r="BW146" i="3"/>
  <c r="BZ146" i="3" s="1"/>
  <c r="CF146" i="3" s="1"/>
  <c r="CJ146" i="3" s="1"/>
  <c r="AG146" i="3"/>
  <c r="AJ146" i="3" s="1"/>
  <c r="AP146" i="3" s="1"/>
  <c r="AT146" i="3" s="1"/>
  <c r="BB146" i="3"/>
  <c r="BE146" i="3" s="1"/>
  <c r="BK146" i="3" s="1"/>
  <c r="BO146" i="3" s="1"/>
  <c r="BD150" i="3"/>
  <c r="BG150" i="3" s="1"/>
  <c r="BM150" i="3" s="1"/>
  <c r="BQ150" i="3" s="1"/>
  <c r="BW150" i="3"/>
  <c r="BZ150" i="3" s="1"/>
  <c r="CF150" i="3" s="1"/>
  <c r="CJ150" i="3" s="1"/>
  <c r="BB150" i="3"/>
  <c r="BE150" i="3" s="1"/>
  <c r="BK150" i="3" s="1"/>
  <c r="BO150" i="3" s="1"/>
  <c r="AH150" i="3"/>
  <c r="AK150" i="3" s="1"/>
  <c r="AQ150" i="3" s="1"/>
  <c r="AU150" i="3" s="1"/>
  <c r="BX150" i="3"/>
  <c r="CA150" i="3" s="1"/>
  <c r="CG150" i="3" s="1"/>
  <c r="CK150" i="3" s="1"/>
  <c r="BC150" i="3"/>
  <c r="BF150" i="3" s="1"/>
  <c r="BL150" i="3" s="1"/>
  <c r="BP150" i="3" s="1"/>
  <c r="AI150" i="3"/>
  <c r="AL150" i="3" s="1"/>
  <c r="AR150" i="3" s="1"/>
  <c r="AV150" i="3" s="1"/>
  <c r="BY150" i="3"/>
  <c r="CB150" i="3" s="1"/>
  <c r="CH150" i="3" s="1"/>
  <c r="CL150" i="3" s="1"/>
  <c r="AG150" i="3"/>
  <c r="AJ150" i="3" s="1"/>
  <c r="AP150" i="3" s="1"/>
  <c r="AT150" i="3" s="1"/>
  <c r="BB154" i="3"/>
  <c r="BE154" i="3" s="1"/>
  <c r="BK154" i="3" s="1"/>
  <c r="BO154" i="3" s="1"/>
  <c r="BY154" i="3"/>
  <c r="CB154" i="3" s="1"/>
  <c r="CH154" i="3" s="1"/>
  <c r="CL154" i="3" s="1"/>
  <c r="BX154" i="3"/>
  <c r="CA154" i="3" s="1"/>
  <c r="CG154" i="3" s="1"/>
  <c r="CK154" i="3" s="1"/>
  <c r="AH154" i="3"/>
  <c r="AK154" i="3" s="1"/>
  <c r="AQ154" i="3" s="1"/>
  <c r="AU154" i="3" s="1"/>
  <c r="BW154" i="3"/>
  <c r="BZ154" i="3" s="1"/>
  <c r="CF154" i="3" s="1"/>
  <c r="CJ154" i="3" s="1"/>
  <c r="AI154" i="3"/>
  <c r="AL154" i="3" s="1"/>
  <c r="AR154" i="3" s="1"/>
  <c r="AV154" i="3" s="1"/>
  <c r="AG154" i="3"/>
  <c r="AJ154" i="3" s="1"/>
  <c r="AP154" i="3" s="1"/>
  <c r="AT154" i="3" s="1"/>
  <c r="BD154" i="3"/>
  <c r="BG154" i="3" s="1"/>
  <c r="BM154" i="3" s="1"/>
  <c r="BQ154" i="3" s="1"/>
  <c r="BC154" i="3"/>
  <c r="BF154" i="3" s="1"/>
  <c r="BL154" i="3" s="1"/>
  <c r="BP154" i="3" s="1"/>
  <c r="BX158" i="3"/>
  <c r="CA158" i="3" s="1"/>
  <c r="CG158" i="3" s="1"/>
  <c r="CK158" i="3" s="1"/>
  <c r="BD158" i="3"/>
  <c r="BG158" i="3" s="1"/>
  <c r="BM158" i="3" s="1"/>
  <c r="BQ158" i="3" s="1"/>
  <c r="AG158" i="3"/>
  <c r="AJ158" i="3" s="1"/>
  <c r="AP158" i="3" s="1"/>
  <c r="AT158" i="3" s="1"/>
  <c r="BC158" i="3"/>
  <c r="BF158" i="3" s="1"/>
  <c r="BL158" i="3" s="1"/>
  <c r="BP158" i="3" s="1"/>
  <c r="BY158" i="3"/>
  <c r="CB158" i="3" s="1"/>
  <c r="CH158" i="3" s="1"/>
  <c r="CL158" i="3" s="1"/>
  <c r="BB158" i="3"/>
  <c r="BE158" i="3" s="1"/>
  <c r="BK158" i="3" s="1"/>
  <c r="BO158" i="3" s="1"/>
  <c r="AI158" i="3"/>
  <c r="AL158" i="3" s="1"/>
  <c r="AR158" i="3" s="1"/>
  <c r="AV158" i="3" s="1"/>
  <c r="BW158" i="3"/>
  <c r="BZ158" i="3" s="1"/>
  <c r="CF158" i="3" s="1"/>
  <c r="CJ158" i="3" s="1"/>
  <c r="AH158" i="3"/>
  <c r="AK158" i="3" s="1"/>
  <c r="AQ158" i="3" s="1"/>
  <c r="AU158" i="3" s="1"/>
  <c r="BB162" i="3"/>
  <c r="BE162" i="3" s="1"/>
  <c r="BK162" i="3" s="1"/>
  <c r="BO162" i="3" s="1"/>
  <c r="BY162" i="3"/>
  <c r="CB162" i="3" s="1"/>
  <c r="CH162" i="3" s="1"/>
  <c r="CL162" i="3" s="1"/>
  <c r="BW162" i="3"/>
  <c r="BZ162" i="3" s="1"/>
  <c r="CF162" i="3" s="1"/>
  <c r="CJ162" i="3" s="1"/>
  <c r="AI162" i="3"/>
  <c r="AL162" i="3" s="1"/>
  <c r="AR162" i="3" s="1"/>
  <c r="AV162" i="3" s="1"/>
  <c r="AH162" i="3"/>
  <c r="AK162" i="3" s="1"/>
  <c r="AQ162" i="3" s="1"/>
  <c r="AU162" i="3" s="1"/>
  <c r="BD162" i="3"/>
  <c r="BG162" i="3" s="1"/>
  <c r="BM162" i="3" s="1"/>
  <c r="BQ162" i="3" s="1"/>
  <c r="AG162" i="3"/>
  <c r="AJ162" i="3" s="1"/>
  <c r="AP162" i="3" s="1"/>
  <c r="AT162" i="3" s="1"/>
  <c r="BC162" i="3"/>
  <c r="BF162" i="3" s="1"/>
  <c r="BL162" i="3" s="1"/>
  <c r="BP162" i="3" s="1"/>
  <c r="BX162" i="3"/>
  <c r="CA162" i="3" s="1"/>
  <c r="CG162" i="3" s="1"/>
  <c r="CK162" i="3" s="1"/>
  <c r="BW166" i="3"/>
  <c r="BZ166" i="3" s="1"/>
  <c r="CF166" i="3" s="1"/>
  <c r="CJ166" i="3" s="1"/>
  <c r="BC166" i="3"/>
  <c r="BF166" i="3" s="1"/>
  <c r="BL166" i="3" s="1"/>
  <c r="BP166" i="3" s="1"/>
  <c r="AI166" i="3"/>
  <c r="AL166" i="3" s="1"/>
  <c r="AR166" i="3" s="1"/>
  <c r="AV166" i="3" s="1"/>
  <c r="BY166" i="3"/>
  <c r="CB166" i="3" s="1"/>
  <c r="CH166" i="3" s="1"/>
  <c r="CL166" i="3" s="1"/>
  <c r="AG166" i="3"/>
  <c r="AJ166" i="3" s="1"/>
  <c r="AP166" i="3" s="1"/>
  <c r="AT166" i="3" s="1"/>
  <c r="AH166" i="3"/>
  <c r="AK166" i="3" s="1"/>
  <c r="AQ166" i="3" s="1"/>
  <c r="AU166" i="3" s="1"/>
  <c r="BX166" i="3"/>
  <c r="CA166" i="3" s="1"/>
  <c r="CG166" i="3" s="1"/>
  <c r="CK166" i="3" s="1"/>
  <c r="BD166" i="3"/>
  <c r="BG166" i="3" s="1"/>
  <c r="BM166" i="3" s="1"/>
  <c r="BQ166" i="3" s="1"/>
  <c r="BB166" i="3"/>
  <c r="BE166" i="3" s="1"/>
  <c r="BK166" i="3" s="1"/>
  <c r="BO166" i="3" s="1"/>
  <c r="BY170" i="3"/>
  <c r="CB170" i="3" s="1"/>
  <c r="CH170" i="3" s="1"/>
  <c r="CL170" i="3" s="1"/>
  <c r="BD170" i="3"/>
  <c r="BG170" i="3" s="1"/>
  <c r="BM170" i="3" s="1"/>
  <c r="BQ170" i="3" s="1"/>
  <c r="BX170" i="3"/>
  <c r="CA170" i="3" s="1"/>
  <c r="CG170" i="3" s="1"/>
  <c r="CK170" i="3" s="1"/>
  <c r="AH170" i="3"/>
  <c r="AK170" i="3" s="1"/>
  <c r="AQ170" i="3" s="1"/>
  <c r="AU170" i="3" s="1"/>
  <c r="AG170" i="3"/>
  <c r="AJ170" i="3" s="1"/>
  <c r="AP170" i="3" s="1"/>
  <c r="AT170" i="3" s="1"/>
  <c r="BB170" i="3"/>
  <c r="BE170" i="3" s="1"/>
  <c r="BK170" i="3" s="1"/>
  <c r="BO170" i="3" s="1"/>
  <c r="AI170" i="3"/>
  <c r="AL170" i="3" s="1"/>
  <c r="AR170" i="3" s="1"/>
  <c r="AV170" i="3" s="1"/>
  <c r="BC170" i="3"/>
  <c r="BF170" i="3" s="1"/>
  <c r="BL170" i="3" s="1"/>
  <c r="BP170" i="3" s="1"/>
  <c r="BW170" i="3"/>
  <c r="BZ170" i="3" s="1"/>
  <c r="CF170" i="3" s="1"/>
  <c r="CJ170" i="3" s="1"/>
  <c r="BW174" i="3"/>
  <c r="BZ174" i="3" s="1"/>
  <c r="CF174" i="3" s="1"/>
  <c r="CJ174" i="3" s="1"/>
  <c r="BC174" i="3"/>
  <c r="BF174" i="3" s="1"/>
  <c r="BL174" i="3" s="1"/>
  <c r="BP174" i="3" s="1"/>
  <c r="AI174" i="3"/>
  <c r="AL174" i="3" s="1"/>
  <c r="AR174" i="3" s="1"/>
  <c r="AV174" i="3" s="1"/>
  <c r="AH174" i="3"/>
  <c r="AK174" i="3" s="1"/>
  <c r="AQ174" i="3" s="1"/>
  <c r="AU174" i="3" s="1"/>
  <c r="BY174" i="3"/>
  <c r="CB174" i="3" s="1"/>
  <c r="CH174" i="3" s="1"/>
  <c r="CL174" i="3" s="1"/>
  <c r="AG174" i="3"/>
  <c r="AJ174" i="3" s="1"/>
  <c r="AP174" i="3" s="1"/>
  <c r="AT174" i="3" s="1"/>
  <c r="BX174" i="3"/>
  <c r="CA174" i="3" s="1"/>
  <c r="CG174" i="3" s="1"/>
  <c r="CK174" i="3" s="1"/>
  <c r="BD174" i="3"/>
  <c r="BG174" i="3" s="1"/>
  <c r="BM174" i="3" s="1"/>
  <c r="BQ174" i="3" s="1"/>
  <c r="BB174" i="3"/>
  <c r="BE174" i="3" s="1"/>
  <c r="BK174" i="3" s="1"/>
  <c r="BO174" i="3" s="1"/>
  <c r="BC178" i="3"/>
  <c r="BF178" i="3" s="1"/>
  <c r="BL178" i="3" s="1"/>
  <c r="BP178" i="3" s="1"/>
  <c r="BX178" i="3"/>
  <c r="CA178" i="3" s="1"/>
  <c r="CG178" i="3" s="1"/>
  <c r="CK178" i="3" s="1"/>
  <c r="BW178" i="3"/>
  <c r="BZ178" i="3" s="1"/>
  <c r="CF178" i="3" s="1"/>
  <c r="CJ178" i="3" s="1"/>
  <c r="AH178" i="3"/>
  <c r="AK178" i="3" s="1"/>
  <c r="AQ178" i="3" s="1"/>
  <c r="AU178" i="3" s="1"/>
  <c r="AG178" i="3"/>
  <c r="AJ178" i="3" s="1"/>
  <c r="AP178" i="3" s="1"/>
  <c r="AT178" i="3" s="1"/>
  <c r="BB178" i="3"/>
  <c r="BE178" i="3" s="1"/>
  <c r="BK178" i="3" s="1"/>
  <c r="BO178" i="3" s="1"/>
  <c r="AI178" i="3"/>
  <c r="AL178" i="3" s="1"/>
  <c r="AR178" i="3" s="1"/>
  <c r="AV178" i="3" s="1"/>
  <c r="BD178" i="3"/>
  <c r="BG178" i="3" s="1"/>
  <c r="BM178" i="3" s="1"/>
  <c r="BQ178" i="3" s="1"/>
  <c r="BY178" i="3"/>
  <c r="CB178" i="3" s="1"/>
  <c r="CH178" i="3" s="1"/>
  <c r="CL178" i="3" s="1"/>
  <c r="BB182" i="3"/>
  <c r="BE182" i="3" s="1"/>
  <c r="BK182" i="3" s="1"/>
  <c r="BO182" i="3" s="1"/>
  <c r="BY182" i="3"/>
  <c r="CB182" i="3" s="1"/>
  <c r="CH182" i="3" s="1"/>
  <c r="CL182" i="3" s="1"/>
  <c r="AI182" i="3"/>
  <c r="AL182" i="3" s="1"/>
  <c r="AR182" i="3" s="1"/>
  <c r="AV182" i="3" s="1"/>
  <c r="AH182" i="3"/>
  <c r="AK182" i="3" s="1"/>
  <c r="AQ182" i="3" s="1"/>
  <c r="AU182" i="3" s="1"/>
  <c r="BD182" i="3"/>
  <c r="BG182" i="3" s="1"/>
  <c r="BM182" i="3" s="1"/>
  <c r="BQ182" i="3" s="1"/>
  <c r="BX182" i="3"/>
  <c r="CA182" i="3" s="1"/>
  <c r="CG182" i="3" s="1"/>
  <c r="CK182" i="3" s="1"/>
  <c r="BC182" i="3"/>
  <c r="BF182" i="3" s="1"/>
  <c r="BL182" i="3" s="1"/>
  <c r="BP182" i="3" s="1"/>
  <c r="AG182" i="3"/>
  <c r="AJ182" i="3" s="1"/>
  <c r="AP182" i="3" s="1"/>
  <c r="AT182" i="3" s="1"/>
  <c r="BW182" i="3"/>
  <c r="BZ182" i="3" s="1"/>
  <c r="CF182" i="3" s="1"/>
  <c r="CJ182" i="3" s="1"/>
  <c r="BX186" i="3"/>
  <c r="CA186" i="3" s="1"/>
  <c r="CG186" i="3" s="1"/>
  <c r="CK186" i="3" s="1"/>
  <c r="BW186" i="3"/>
  <c r="BZ186" i="3" s="1"/>
  <c r="CF186" i="3" s="1"/>
  <c r="CJ186" i="3" s="1"/>
  <c r="BC186" i="3"/>
  <c r="BF186" i="3" s="1"/>
  <c r="BL186" i="3" s="1"/>
  <c r="BP186" i="3" s="1"/>
  <c r="AG186" i="3"/>
  <c r="AJ186" i="3" s="1"/>
  <c r="AP186" i="3" s="1"/>
  <c r="AT186" i="3" s="1"/>
  <c r="BD186" i="3"/>
  <c r="BG186" i="3" s="1"/>
  <c r="BM186" i="3" s="1"/>
  <c r="BQ186" i="3" s="1"/>
  <c r="BY186" i="3"/>
  <c r="CB186" i="3" s="1"/>
  <c r="CH186" i="3" s="1"/>
  <c r="CL186" i="3" s="1"/>
  <c r="AH186" i="3"/>
  <c r="AK186" i="3" s="1"/>
  <c r="AQ186" i="3" s="1"/>
  <c r="AU186" i="3" s="1"/>
  <c r="AI186" i="3"/>
  <c r="AL186" i="3" s="1"/>
  <c r="AR186" i="3" s="1"/>
  <c r="AV186" i="3" s="1"/>
  <c r="BB186" i="3"/>
  <c r="BE186" i="3" s="1"/>
  <c r="BK186" i="3" s="1"/>
  <c r="BO186" i="3" s="1"/>
  <c r="BD190" i="3"/>
  <c r="BG190" i="3" s="1"/>
  <c r="BM190" i="3" s="1"/>
  <c r="BQ190" i="3" s="1"/>
  <c r="BC190" i="3"/>
  <c r="BF190" i="3" s="1"/>
  <c r="BL190" i="3" s="1"/>
  <c r="BP190" i="3" s="1"/>
  <c r="BX190" i="3"/>
  <c r="CA190" i="3" s="1"/>
  <c r="CG190" i="3" s="1"/>
  <c r="CK190" i="3" s="1"/>
  <c r="AH190" i="3"/>
  <c r="AK190" i="3" s="1"/>
  <c r="AQ190" i="3" s="1"/>
  <c r="AU190" i="3" s="1"/>
  <c r="AG190" i="3"/>
  <c r="AJ190" i="3" s="1"/>
  <c r="AP190" i="3" s="1"/>
  <c r="AT190" i="3" s="1"/>
  <c r="AI190" i="3"/>
  <c r="AL190" i="3" s="1"/>
  <c r="AR190" i="3" s="1"/>
  <c r="AV190" i="3" s="1"/>
  <c r="BW190" i="3"/>
  <c r="BZ190" i="3" s="1"/>
  <c r="CF190" i="3" s="1"/>
  <c r="CJ190" i="3" s="1"/>
  <c r="BB190" i="3"/>
  <c r="BE190" i="3" s="1"/>
  <c r="BK190" i="3" s="1"/>
  <c r="BO190" i="3" s="1"/>
  <c r="BY190" i="3"/>
  <c r="CB190" i="3" s="1"/>
  <c r="CH190" i="3" s="1"/>
  <c r="CL190" i="3" s="1"/>
  <c r="BC194" i="3"/>
  <c r="BF194" i="3" s="1"/>
  <c r="BL194" i="3" s="1"/>
  <c r="BP194" i="3" s="1"/>
  <c r="AI194" i="3"/>
  <c r="AL194" i="3" s="1"/>
  <c r="AR194" i="3" s="1"/>
  <c r="AV194" i="3" s="1"/>
  <c r="BD194" i="3"/>
  <c r="BG194" i="3" s="1"/>
  <c r="BM194" i="3" s="1"/>
  <c r="BQ194" i="3" s="1"/>
  <c r="BX194" i="3"/>
  <c r="CA194" i="3" s="1"/>
  <c r="CG194" i="3" s="1"/>
  <c r="CK194" i="3" s="1"/>
  <c r="BY194" i="3"/>
  <c r="CB194" i="3" s="1"/>
  <c r="CH194" i="3" s="1"/>
  <c r="CL194" i="3" s="1"/>
  <c r="BB194" i="3"/>
  <c r="BE194" i="3" s="1"/>
  <c r="BK194" i="3" s="1"/>
  <c r="BO194" i="3" s="1"/>
  <c r="BW194" i="3"/>
  <c r="BZ194" i="3" s="1"/>
  <c r="CF194" i="3" s="1"/>
  <c r="CJ194" i="3" s="1"/>
  <c r="AH194" i="3"/>
  <c r="AK194" i="3" s="1"/>
  <c r="AQ194" i="3" s="1"/>
  <c r="AU194" i="3" s="1"/>
  <c r="AG194" i="3"/>
  <c r="AJ194" i="3" s="1"/>
  <c r="AP194" i="3" s="1"/>
  <c r="AT194" i="3" s="1"/>
  <c r="BY198" i="3"/>
  <c r="CB198" i="3" s="1"/>
  <c r="CH198" i="3" s="1"/>
  <c r="CL198" i="3" s="1"/>
  <c r="BD198" i="3"/>
  <c r="BG198" i="3" s="1"/>
  <c r="BM198" i="3" s="1"/>
  <c r="BQ198" i="3" s="1"/>
  <c r="BB198" i="3"/>
  <c r="BE198" i="3" s="1"/>
  <c r="BK198" i="3" s="1"/>
  <c r="BO198" i="3" s="1"/>
  <c r="AH198" i="3"/>
  <c r="AK198" i="3" s="1"/>
  <c r="AQ198" i="3" s="1"/>
  <c r="AU198" i="3" s="1"/>
  <c r="AG198" i="3"/>
  <c r="AJ198" i="3" s="1"/>
  <c r="AP198" i="3" s="1"/>
  <c r="AT198" i="3" s="1"/>
  <c r="AI198" i="3"/>
  <c r="AL198" i="3" s="1"/>
  <c r="AR198" i="3" s="1"/>
  <c r="AV198" i="3" s="1"/>
  <c r="BX198" i="3"/>
  <c r="CA198" i="3" s="1"/>
  <c r="CG198" i="3" s="1"/>
  <c r="CK198" i="3" s="1"/>
  <c r="BW198" i="3"/>
  <c r="BZ198" i="3" s="1"/>
  <c r="CF198" i="3" s="1"/>
  <c r="CJ198" i="3" s="1"/>
  <c r="BC198" i="3"/>
  <c r="BF198" i="3" s="1"/>
  <c r="BL198" i="3" s="1"/>
  <c r="BP198" i="3" s="1"/>
  <c r="BC202" i="3"/>
  <c r="BF202" i="3" s="1"/>
  <c r="BL202" i="3" s="1"/>
  <c r="BP202" i="3" s="1"/>
  <c r="BW202" i="3"/>
  <c r="BZ202" i="3" s="1"/>
  <c r="CF202" i="3" s="1"/>
  <c r="CJ202" i="3" s="1"/>
  <c r="AH202" i="3"/>
  <c r="AK202" i="3" s="1"/>
  <c r="AQ202" i="3" s="1"/>
  <c r="AU202" i="3" s="1"/>
  <c r="BB202" i="3"/>
  <c r="BE202" i="3" s="1"/>
  <c r="BK202" i="3" s="1"/>
  <c r="BO202" i="3" s="1"/>
  <c r="BY202" i="3"/>
  <c r="CB202" i="3" s="1"/>
  <c r="CH202" i="3" s="1"/>
  <c r="CL202" i="3" s="1"/>
  <c r="AI202" i="3"/>
  <c r="AL202" i="3" s="1"/>
  <c r="AR202" i="3" s="1"/>
  <c r="AV202" i="3" s="1"/>
  <c r="BX202" i="3"/>
  <c r="CA202" i="3" s="1"/>
  <c r="CG202" i="3" s="1"/>
  <c r="CK202" i="3" s="1"/>
  <c r="BD202" i="3"/>
  <c r="BG202" i="3" s="1"/>
  <c r="BM202" i="3" s="1"/>
  <c r="BQ202" i="3" s="1"/>
  <c r="AG202" i="3"/>
  <c r="AJ202" i="3" s="1"/>
  <c r="AP202" i="3" s="1"/>
  <c r="AT202" i="3" s="1"/>
  <c r="BB206" i="3"/>
  <c r="BE206" i="3" s="1"/>
  <c r="BK206" i="3" s="1"/>
  <c r="BO206" i="3" s="1"/>
  <c r="BY206" i="3"/>
  <c r="CB206" i="3" s="1"/>
  <c r="CH206" i="3" s="1"/>
  <c r="CL206" i="3" s="1"/>
  <c r="BX206" i="3"/>
  <c r="CA206" i="3" s="1"/>
  <c r="CG206" i="3" s="1"/>
  <c r="CK206" i="3" s="1"/>
  <c r="BW206" i="3"/>
  <c r="BZ206" i="3" s="1"/>
  <c r="CF206" i="3" s="1"/>
  <c r="CJ206" i="3" s="1"/>
  <c r="BD206" i="3"/>
  <c r="BG206" i="3" s="1"/>
  <c r="BM206" i="3" s="1"/>
  <c r="BQ206" i="3" s="1"/>
  <c r="BC206" i="3"/>
  <c r="BF206" i="3" s="1"/>
  <c r="BL206" i="3" s="1"/>
  <c r="BP206" i="3" s="1"/>
  <c r="AI206" i="3"/>
  <c r="AL206" i="3" s="1"/>
  <c r="AR206" i="3" s="1"/>
  <c r="AV206" i="3" s="1"/>
  <c r="AG206" i="3"/>
  <c r="AJ206" i="3" s="1"/>
  <c r="AP206" i="3" s="1"/>
  <c r="AT206" i="3" s="1"/>
  <c r="AH206" i="3"/>
  <c r="AK206" i="3" s="1"/>
  <c r="AQ206" i="3" s="1"/>
  <c r="AU206" i="3" s="1"/>
  <c r="BW210" i="3"/>
  <c r="BZ210" i="3" s="1"/>
  <c r="CF210" i="3" s="1"/>
  <c r="CJ210" i="3" s="1"/>
  <c r="AH210" i="3"/>
  <c r="AK210" i="3" s="1"/>
  <c r="AQ210" i="3" s="1"/>
  <c r="AU210" i="3" s="1"/>
  <c r="BC210" i="3"/>
  <c r="BF210" i="3" s="1"/>
  <c r="BL210" i="3" s="1"/>
  <c r="BP210" i="3" s="1"/>
  <c r="BD210" i="3"/>
  <c r="BG210" i="3" s="1"/>
  <c r="BM210" i="3" s="1"/>
  <c r="BQ210" i="3" s="1"/>
  <c r="AI210" i="3"/>
  <c r="AL210" i="3" s="1"/>
  <c r="AR210" i="3" s="1"/>
  <c r="AV210" i="3" s="1"/>
  <c r="BX210" i="3"/>
  <c r="CA210" i="3" s="1"/>
  <c r="CG210" i="3" s="1"/>
  <c r="CK210" i="3" s="1"/>
  <c r="BY210" i="3"/>
  <c r="CB210" i="3" s="1"/>
  <c r="CH210" i="3" s="1"/>
  <c r="CL210" i="3" s="1"/>
  <c r="AG210" i="3"/>
  <c r="AJ210" i="3" s="1"/>
  <c r="AP210" i="3" s="1"/>
  <c r="AT210" i="3" s="1"/>
  <c r="BB210" i="3"/>
  <c r="BE210" i="3" s="1"/>
  <c r="BK210" i="3" s="1"/>
  <c r="BO210" i="3" s="1"/>
  <c r="N214" i="3"/>
  <c r="Q214" i="3" s="1"/>
  <c r="W214" i="3" s="1"/>
  <c r="AA214" i="3" s="1"/>
  <c r="BX214" i="3"/>
  <c r="CA214" i="3" s="1"/>
  <c r="CG214" i="3" s="1"/>
  <c r="CK214" i="3" s="1"/>
  <c r="BW214" i="3"/>
  <c r="BZ214" i="3" s="1"/>
  <c r="CF214" i="3" s="1"/>
  <c r="CJ214" i="3" s="1"/>
  <c r="BC214" i="3"/>
  <c r="BF214" i="3" s="1"/>
  <c r="BL214" i="3" s="1"/>
  <c r="BP214" i="3" s="1"/>
  <c r="AH214" i="3"/>
  <c r="AK214" i="3" s="1"/>
  <c r="AQ214" i="3" s="1"/>
  <c r="AU214" i="3" s="1"/>
  <c r="BB214" i="3"/>
  <c r="BE214" i="3" s="1"/>
  <c r="BK214" i="3" s="1"/>
  <c r="BO214" i="3" s="1"/>
  <c r="BD214" i="3"/>
  <c r="BG214" i="3" s="1"/>
  <c r="BM214" i="3" s="1"/>
  <c r="BQ214" i="3" s="1"/>
  <c r="AG214" i="3"/>
  <c r="AJ214" i="3" s="1"/>
  <c r="AP214" i="3" s="1"/>
  <c r="AT214" i="3" s="1"/>
  <c r="AI214" i="3"/>
  <c r="AL214" i="3" s="1"/>
  <c r="AR214" i="3" s="1"/>
  <c r="AV214" i="3" s="1"/>
  <c r="BY214" i="3"/>
  <c r="CB214" i="3" s="1"/>
  <c r="CH214" i="3" s="1"/>
  <c r="CL214" i="3" s="1"/>
  <c r="BY218" i="3"/>
  <c r="CB218" i="3" s="1"/>
  <c r="CH218" i="3" s="1"/>
  <c r="CL218" i="3" s="1"/>
  <c r="BD218" i="3"/>
  <c r="BG218" i="3" s="1"/>
  <c r="BM218" i="3" s="1"/>
  <c r="BQ218" i="3" s="1"/>
  <c r="AH218" i="3"/>
  <c r="AK218" i="3" s="1"/>
  <c r="AQ218" i="3" s="1"/>
  <c r="AU218" i="3" s="1"/>
  <c r="BW218" i="3"/>
  <c r="BZ218" i="3" s="1"/>
  <c r="CF218" i="3" s="1"/>
  <c r="CJ218" i="3" s="1"/>
  <c r="BC218" i="3"/>
  <c r="BF218" i="3" s="1"/>
  <c r="BL218" i="3" s="1"/>
  <c r="BP218" i="3" s="1"/>
  <c r="AI218" i="3"/>
  <c r="AL218" i="3" s="1"/>
  <c r="AR218" i="3" s="1"/>
  <c r="AV218" i="3" s="1"/>
  <c r="BB218" i="3"/>
  <c r="BE218" i="3" s="1"/>
  <c r="BK218" i="3" s="1"/>
  <c r="BO218" i="3" s="1"/>
  <c r="BX218" i="3"/>
  <c r="CA218" i="3" s="1"/>
  <c r="CG218" i="3" s="1"/>
  <c r="CK218" i="3" s="1"/>
  <c r="AG218" i="3"/>
  <c r="AJ218" i="3" s="1"/>
  <c r="AP218" i="3" s="1"/>
  <c r="AT218" i="3" s="1"/>
  <c r="BB222" i="3"/>
  <c r="BE222" i="3" s="1"/>
  <c r="BK222" i="3" s="1"/>
  <c r="BO222" i="3" s="1"/>
  <c r="AI222" i="3"/>
  <c r="AL222" i="3" s="1"/>
  <c r="AR222" i="3" s="1"/>
  <c r="AV222" i="3" s="1"/>
  <c r="AH222" i="3"/>
  <c r="AK222" i="3" s="1"/>
  <c r="AQ222" i="3" s="1"/>
  <c r="AU222" i="3" s="1"/>
  <c r="AG222" i="3"/>
  <c r="AJ222" i="3" s="1"/>
  <c r="AP222" i="3" s="1"/>
  <c r="AT222" i="3" s="1"/>
  <c r="BD222" i="3"/>
  <c r="BG222" i="3" s="1"/>
  <c r="BM222" i="3" s="1"/>
  <c r="BQ222" i="3" s="1"/>
  <c r="BX222" i="3"/>
  <c r="CA222" i="3" s="1"/>
  <c r="CG222" i="3" s="1"/>
  <c r="CK222" i="3" s="1"/>
  <c r="BW222" i="3"/>
  <c r="BZ222" i="3" s="1"/>
  <c r="CF222" i="3" s="1"/>
  <c r="CJ222" i="3" s="1"/>
  <c r="BY222" i="3"/>
  <c r="CB222" i="3" s="1"/>
  <c r="CH222" i="3" s="1"/>
  <c r="CL222" i="3" s="1"/>
  <c r="BC222" i="3"/>
  <c r="BF222" i="3" s="1"/>
  <c r="BL222" i="3" s="1"/>
  <c r="BP222" i="3" s="1"/>
  <c r="BB226" i="3"/>
  <c r="BE226" i="3" s="1"/>
  <c r="BK226" i="3" s="1"/>
  <c r="BO226" i="3" s="1"/>
  <c r="BY226" i="3"/>
  <c r="CB226" i="3" s="1"/>
  <c r="CH226" i="3" s="1"/>
  <c r="CL226" i="3" s="1"/>
  <c r="BW226" i="3"/>
  <c r="BZ226" i="3" s="1"/>
  <c r="CF226" i="3" s="1"/>
  <c r="CJ226" i="3" s="1"/>
  <c r="BD226" i="3"/>
  <c r="BG226" i="3" s="1"/>
  <c r="BM226" i="3" s="1"/>
  <c r="BQ226" i="3" s="1"/>
  <c r="AH226" i="3"/>
  <c r="AK226" i="3" s="1"/>
  <c r="AQ226" i="3" s="1"/>
  <c r="AU226" i="3" s="1"/>
  <c r="BC226" i="3"/>
  <c r="BF226" i="3" s="1"/>
  <c r="BL226" i="3" s="1"/>
  <c r="BP226" i="3" s="1"/>
  <c r="AI226" i="3"/>
  <c r="AL226" i="3" s="1"/>
  <c r="AR226" i="3" s="1"/>
  <c r="AV226" i="3" s="1"/>
  <c r="AG226" i="3"/>
  <c r="AJ226" i="3" s="1"/>
  <c r="AP226" i="3" s="1"/>
  <c r="AT226" i="3" s="1"/>
  <c r="BX226" i="3"/>
  <c r="CA226" i="3" s="1"/>
  <c r="CG226" i="3" s="1"/>
  <c r="CK226" i="3" s="1"/>
  <c r="BB230" i="3"/>
  <c r="BE230" i="3" s="1"/>
  <c r="BK230" i="3" s="1"/>
  <c r="BO230" i="3" s="1"/>
  <c r="BX230" i="3"/>
  <c r="CA230" i="3" s="1"/>
  <c r="CG230" i="3" s="1"/>
  <c r="CK230" i="3" s="1"/>
  <c r="AI230" i="3"/>
  <c r="AL230" i="3" s="1"/>
  <c r="AR230" i="3" s="1"/>
  <c r="AV230" i="3" s="1"/>
  <c r="AH230" i="3"/>
  <c r="AK230" i="3" s="1"/>
  <c r="AQ230" i="3" s="1"/>
  <c r="AU230" i="3" s="1"/>
  <c r="AG230" i="3"/>
  <c r="AJ230" i="3" s="1"/>
  <c r="AP230" i="3" s="1"/>
  <c r="AT230" i="3" s="1"/>
  <c r="BC230" i="3"/>
  <c r="BF230" i="3" s="1"/>
  <c r="BL230" i="3" s="1"/>
  <c r="BP230" i="3" s="1"/>
  <c r="BW230" i="3"/>
  <c r="BZ230" i="3" s="1"/>
  <c r="CF230" i="3" s="1"/>
  <c r="CJ230" i="3" s="1"/>
  <c r="BY230" i="3"/>
  <c r="CB230" i="3" s="1"/>
  <c r="CH230" i="3" s="1"/>
  <c r="CL230" i="3" s="1"/>
  <c r="BD230" i="3"/>
  <c r="BG230" i="3" s="1"/>
  <c r="BM230" i="3" s="1"/>
  <c r="BQ230" i="3" s="1"/>
  <c r="BC234" i="3"/>
  <c r="BF234" i="3" s="1"/>
  <c r="BL234" i="3" s="1"/>
  <c r="BP234" i="3" s="1"/>
  <c r="BY234" i="3"/>
  <c r="CB234" i="3" s="1"/>
  <c r="CH234" i="3" s="1"/>
  <c r="CL234" i="3" s="1"/>
  <c r="BW234" i="3"/>
  <c r="BZ234" i="3" s="1"/>
  <c r="CF234" i="3" s="1"/>
  <c r="CJ234" i="3" s="1"/>
  <c r="AH234" i="3"/>
  <c r="AK234" i="3" s="1"/>
  <c r="AQ234" i="3" s="1"/>
  <c r="AU234" i="3" s="1"/>
  <c r="BD234" i="3"/>
  <c r="BG234" i="3" s="1"/>
  <c r="BM234" i="3" s="1"/>
  <c r="BQ234" i="3" s="1"/>
  <c r="AG234" i="3"/>
  <c r="AJ234" i="3" s="1"/>
  <c r="AP234" i="3" s="1"/>
  <c r="AT234" i="3" s="1"/>
  <c r="AI234" i="3"/>
  <c r="AL234" i="3" s="1"/>
  <c r="AR234" i="3" s="1"/>
  <c r="AV234" i="3" s="1"/>
  <c r="BB234" i="3"/>
  <c r="BE234" i="3" s="1"/>
  <c r="BK234" i="3" s="1"/>
  <c r="BO234" i="3" s="1"/>
  <c r="BX234" i="3"/>
  <c r="CA234" i="3" s="1"/>
  <c r="CG234" i="3" s="1"/>
  <c r="CK234" i="3" s="1"/>
  <c r="BD238" i="3"/>
  <c r="BG238" i="3" s="1"/>
  <c r="BM238" i="3" s="1"/>
  <c r="BQ238" i="3" s="1"/>
  <c r="BC238" i="3"/>
  <c r="BF238" i="3" s="1"/>
  <c r="BL238" i="3" s="1"/>
  <c r="BP238" i="3" s="1"/>
  <c r="BW238" i="3"/>
  <c r="BZ238" i="3" s="1"/>
  <c r="CF238" i="3" s="1"/>
  <c r="CJ238" i="3" s="1"/>
  <c r="AH238" i="3"/>
  <c r="AK238" i="3" s="1"/>
  <c r="AQ238" i="3" s="1"/>
  <c r="AU238" i="3" s="1"/>
  <c r="BY238" i="3"/>
  <c r="CB238" i="3" s="1"/>
  <c r="CH238" i="3" s="1"/>
  <c r="CL238" i="3" s="1"/>
  <c r="BX238" i="3"/>
  <c r="CA238" i="3" s="1"/>
  <c r="CG238" i="3" s="1"/>
  <c r="CK238" i="3" s="1"/>
  <c r="AI238" i="3"/>
  <c r="AL238" i="3" s="1"/>
  <c r="AR238" i="3" s="1"/>
  <c r="AV238" i="3" s="1"/>
  <c r="BB238" i="3"/>
  <c r="BE238" i="3" s="1"/>
  <c r="BK238" i="3" s="1"/>
  <c r="BO238" i="3" s="1"/>
  <c r="AG238" i="3"/>
  <c r="AJ238" i="3" s="1"/>
  <c r="AP238" i="3" s="1"/>
  <c r="AT238" i="3" s="1"/>
  <c r="BB242" i="3"/>
  <c r="BE242" i="3" s="1"/>
  <c r="BK242" i="3" s="1"/>
  <c r="BO242" i="3" s="1"/>
  <c r="BX242" i="3"/>
  <c r="CA242" i="3" s="1"/>
  <c r="CG242" i="3" s="1"/>
  <c r="CK242" i="3" s="1"/>
  <c r="AI242" i="3"/>
  <c r="AL242" i="3" s="1"/>
  <c r="AR242" i="3" s="1"/>
  <c r="AV242" i="3" s="1"/>
  <c r="AG242" i="3"/>
  <c r="AJ242" i="3" s="1"/>
  <c r="AP242" i="3" s="1"/>
  <c r="AT242" i="3" s="1"/>
  <c r="AH242" i="3"/>
  <c r="AK242" i="3" s="1"/>
  <c r="AQ242" i="3" s="1"/>
  <c r="AU242" i="3" s="1"/>
  <c r="BY242" i="3"/>
  <c r="CB242" i="3" s="1"/>
  <c r="CH242" i="3" s="1"/>
  <c r="CL242" i="3" s="1"/>
  <c r="BC242" i="3"/>
  <c r="BF242" i="3" s="1"/>
  <c r="BL242" i="3" s="1"/>
  <c r="BP242" i="3" s="1"/>
  <c r="BD242" i="3"/>
  <c r="BG242" i="3" s="1"/>
  <c r="BM242" i="3" s="1"/>
  <c r="BQ242" i="3" s="1"/>
  <c r="BW242" i="3"/>
  <c r="BZ242" i="3" s="1"/>
  <c r="CF242" i="3" s="1"/>
  <c r="CJ242" i="3" s="1"/>
  <c r="BY246" i="3"/>
  <c r="CB246" i="3" s="1"/>
  <c r="CH246" i="3" s="1"/>
  <c r="CL246" i="3" s="1"/>
  <c r="BD246" i="3"/>
  <c r="BG246" i="3" s="1"/>
  <c r="BM246" i="3" s="1"/>
  <c r="BQ246" i="3" s="1"/>
  <c r="BW246" i="3"/>
  <c r="BZ246" i="3" s="1"/>
  <c r="CF246" i="3" s="1"/>
  <c r="CJ246" i="3" s="1"/>
  <c r="BC246" i="3"/>
  <c r="BF246" i="3" s="1"/>
  <c r="BL246" i="3" s="1"/>
  <c r="BP246" i="3" s="1"/>
  <c r="AI246" i="3"/>
  <c r="AL246" i="3" s="1"/>
  <c r="AR246" i="3" s="1"/>
  <c r="AV246" i="3" s="1"/>
  <c r="BB246" i="3"/>
  <c r="BE246" i="3" s="1"/>
  <c r="BK246" i="3" s="1"/>
  <c r="BO246" i="3" s="1"/>
  <c r="AH246" i="3"/>
  <c r="AK246" i="3" s="1"/>
  <c r="AQ246" i="3" s="1"/>
  <c r="AU246" i="3" s="1"/>
  <c r="BX246" i="3"/>
  <c r="CA246" i="3" s="1"/>
  <c r="CG246" i="3" s="1"/>
  <c r="CK246" i="3" s="1"/>
  <c r="AG246" i="3"/>
  <c r="AJ246" i="3" s="1"/>
  <c r="AP246" i="3" s="1"/>
  <c r="AT246" i="3" s="1"/>
  <c r="BD250" i="3"/>
  <c r="BG250" i="3" s="1"/>
  <c r="BM250" i="3" s="1"/>
  <c r="BQ250" i="3" s="1"/>
  <c r="BW250" i="3"/>
  <c r="BZ250" i="3" s="1"/>
  <c r="CF250" i="3" s="1"/>
  <c r="CJ250" i="3" s="1"/>
  <c r="AG250" i="3"/>
  <c r="AJ250" i="3" s="1"/>
  <c r="AP250" i="3" s="1"/>
  <c r="AT250" i="3" s="1"/>
  <c r="AI250" i="3"/>
  <c r="AL250" i="3" s="1"/>
  <c r="AR250" i="3" s="1"/>
  <c r="AV250" i="3" s="1"/>
  <c r="AH250" i="3"/>
  <c r="AK250" i="3" s="1"/>
  <c r="AQ250" i="3" s="1"/>
  <c r="AU250" i="3" s="1"/>
  <c r="BB250" i="3"/>
  <c r="BE250" i="3" s="1"/>
  <c r="BK250" i="3" s="1"/>
  <c r="BO250" i="3" s="1"/>
  <c r="BC250" i="3"/>
  <c r="BF250" i="3" s="1"/>
  <c r="BL250" i="3" s="1"/>
  <c r="BP250" i="3" s="1"/>
  <c r="BY250" i="3"/>
  <c r="CB250" i="3" s="1"/>
  <c r="CH250" i="3" s="1"/>
  <c r="CL250" i="3" s="1"/>
  <c r="BX250" i="3"/>
  <c r="CA250" i="3" s="1"/>
  <c r="CG250" i="3" s="1"/>
  <c r="CK250" i="3" s="1"/>
  <c r="BC254" i="3"/>
  <c r="BF254" i="3" s="1"/>
  <c r="BL254" i="3" s="1"/>
  <c r="BP254" i="3" s="1"/>
  <c r="BB254" i="3"/>
  <c r="BE254" i="3" s="1"/>
  <c r="BK254" i="3" s="1"/>
  <c r="BO254" i="3" s="1"/>
  <c r="BY254" i="3"/>
  <c r="CB254" i="3" s="1"/>
  <c r="CH254" i="3" s="1"/>
  <c r="CL254" i="3" s="1"/>
  <c r="BX254" i="3"/>
  <c r="CA254" i="3" s="1"/>
  <c r="CG254" i="3" s="1"/>
  <c r="CK254" i="3" s="1"/>
  <c r="AI254" i="3"/>
  <c r="AL254" i="3" s="1"/>
  <c r="AR254" i="3" s="1"/>
  <c r="AV254" i="3" s="1"/>
  <c r="BW254" i="3"/>
  <c r="BZ254" i="3" s="1"/>
  <c r="CF254" i="3" s="1"/>
  <c r="CJ254" i="3" s="1"/>
  <c r="AG254" i="3"/>
  <c r="AJ254" i="3" s="1"/>
  <c r="AP254" i="3" s="1"/>
  <c r="AT254" i="3" s="1"/>
  <c r="AH254" i="3"/>
  <c r="AK254" i="3" s="1"/>
  <c r="AQ254" i="3" s="1"/>
  <c r="AU254" i="3" s="1"/>
  <c r="BD254" i="3"/>
  <c r="BG254" i="3" s="1"/>
  <c r="BM254" i="3" s="1"/>
  <c r="BQ254" i="3" s="1"/>
  <c r="BD258" i="3"/>
  <c r="BG258" i="3" s="1"/>
  <c r="BM258" i="3" s="1"/>
  <c r="BQ258" i="3" s="1"/>
  <c r="BC258" i="3"/>
  <c r="BF258" i="3" s="1"/>
  <c r="BL258" i="3" s="1"/>
  <c r="BP258" i="3" s="1"/>
  <c r="BW258" i="3"/>
  <c r="BZ258" i="3" s="1"/>
  <c r="CF258" i="3" s="1"/>
  <c r="CJ258" i="3" s="1"/>
  <c r="AH258" i="3"/>
  <c r="AK258" i="3" s="1"/>
  <c r="AQ258" i="3" s="1"/>
  <c r="AU258" i="3" s="1"/>
  <c r="AG258" i="3"/>
  <c r="AJ258" i="3" s="1"/>
  <c r="AP258" i="3" s="1"/>
  <c r="AT258" i="3" s="1"/>
  <c r="AI258" i="3"/>
  <c r="AL258" i="3" s="1"/>
  <c r="AR258" i="3" s="1"/>
  <c r="AV258" i="3" s="1"/>
  <c r="BB258" i="3"/>
  <c r="BE258" i="3" s="1"/>
  <c r="BK258" i="3" s="1"/>
  <c r="BO258" i="3" s="1"/>
  <c r="BY258" i="3"/>
  <c r="CB258" i="3" s="1"/>
  <c r="CH258" i="3" s="1"/>
  <c r="CL258" i="3" s="1"/>
  <c r="BX258" i="3"/>
  <c r="CA258" i="3" s="1"/>
  <c r="CG258" i="3" s="1"/>
  <c r="CK258" i="3" s="1"/>
  <c r="BY262" i="3"/>
  <c r="CB262" i="3" s="1"/>
  <c r="CH262" i="3" s="1"/>
  <c r="CL262" i="3" s="1"/>
  <c r="BX262" i="3"/>
  <c r="CA262" i="3" s="1"/>
  <c r="CG262" i="3" s="1"/>
  <c r="CK262" i="3" s="1"/>
  <c r="BD262" i="3"/>
  <c r="BG262" i="3" s="1"/>
  <c r="BM262" i="3" s="1"/>
  <c r="BQ262" i="3" s="1"/>
  <c r="AH262" i="3"/>
  <c r="AK262" i="3" s="1"/>
  <c r="AQ262" i="3" s="1"/>
  <c r="AU262" i="3" s="1"/>
  <c r="AI262" i="3"/>
  <c r="AL262" i="3" s="1"/>
  <c r="AR262" i="3" s="1"/>
  <c r="AV262" i="3" s="1"/>
  <c r="BC262" i="3"/>
  <c r="BF262" i="3" s="1"/>
  <c r="BL262" i="3" s="1"/>
  <c r="BP262" i="3" s="1"/>
  <c r="AG262" i="3"/>
  <c r="AJ262" i="3" s="1"/>
  <c r="AP262" i="3" s="1"/>
  <c r="AT262" i="3" s="1"/>
  <c r="BB262" i="3"/>
  <c r="BE262" i="3" s="1"/>
  <c r="BK262" i="3" s="1"/>
  <c r="BO262" i="3" s="1"/>
  <c r="BW262" i="3"/>
  <c r="BZ262" i="3" s="1"/>
  <c r="CF262" i="3" s="1"/>
  <c r="CJ262" i="3" s="1"/>
  <c r="BY266" i="3"/>
  <c r="CB266" i="3" s="1"/>
  <c r="CH266" i="3" s="1"/>
  <c r="CL266" i="3" s="1"/>
  <c r="BB266" i="3"/>
  <c r="BE266" i="3" s="1"/>
  <c r="BK266" i="3" s="1"/>
  <c r="BO266" i="3" s="1"/>
  <c r="BW266" i="3"/>
  <c r="BZ266" i="3" s="1"/>
  <c r="CF266" i="3" s="1"/>
  <c r="CJ266" i="3" s="1"/>
  <c r="AI266" i="3"/>
  <c r="AL266" i="3" s="1"/>
  <c r="AR266" i="3" s="1"/>
  <c r="AV266" i="3" s="1"/>
  <c r="BD266" i="3"/>
  <c r="BG266" i="3" s="1"/>
  <c r="BM266" i="3" s="1"/>
  <c r="BQ266" i="3" s="1"/>
  <c r="AH266" i="3"/>
  <c r="AK266" i="3" s="1"/>
  <c r="AQ266" i="3" s="1"/>
  <c r="AU266" i="3" s="1"/>
  <c r="BC266" i="3"/>
  <c r="BF266" i="3" s="1"/>
  <c r="BL266" i="3" s="1"/>
  <c r="BP266" i="3" s="1"/>
  <c r="BX266" i="3"/>
  <c r="CA266" i="3" s="1"/>
  <c r="CG266" i="3" s="1"/>
  <c r="CK266" i="3" s="1"/>
  <c r="AG266" i="3"/>
  <c r="AJ266" i="3" s="1"/>
  <c r="AP266" i="3" s="1"/>
  <c r="AT266" i="3" s="1"/>
  <c r="BD270" i="3"/>
  <c r="BG270" i="3" s="1"/>
  <c r="BM270" i="3" s="1"/>
  <c r="BQ270" i="3" s="1"/>
  <c r="BY270" i="3"/>
  <c r="CB270" i="3" s="1"/>
  <c r="CH270" i="3" s="1"/>
  <c r="CL270" i="3" s="1"/>
  <c r="BC270" i="3"/>
  <c r="BF270" i="3" s="1"/>
  <c r="BL270" i="3" s="1"/>
  <c r="BP270" i="3" s="1"/>
  <c r="BX270" i="3"/>
  <c r="CA270" i="3" s="1"/>
  <c r="CG270" i="3" s="1"/>
  <c r="CK270" i="3" s="1"/>
  <c r="AH270" i="3"/>
  <c r="AK270" i="3" s="1"/>
  <c r="AQ270" i="3" s="1"/>
  <c r="AU270" i="3" s="1"/>
  <c r="AG270" i="3"/>
  <c r="AJ270" i="3" s="1"/>
  <c r="AP270" i="3" s="1"/>
  <c r="AT270" i="3" s="1"/>
  <c r="BB270" i="3"/>
  <c r="BE270" i="3" s="1"/>
  <c r="BK270" i="3" s="1"/>
  <c r="BO270" i="3" s="1"/>
  <c r="AI270" i="3"/>
  <c r="AL270" i="3" s="1"/>
  <c r="AR270" i="3" s="1"/>
  <c r="AV270" i="3" s="1"/>
  <c r="BW270" i="3"/>
  <c r="BZ270" i="3" s="1"/>
  <c r="CF270" i="3" s="1"/>
  <c r="CJ270" i="3" s="1"/>
  <c r="BX274" i="3"/>
  <c r="CA274" i="3" s="1"/>
  <c r="CG274" i="3" s="1"/>
  <c r="CK274" i="3" s="1"/>
  <c r="BB274" i="3"/>
  <c r="BE274" i="3" s="1"/>
  <c r="BK274" i="3" s="1"/>
  <c r="BO274" i="3" s="1"/>
  <c r="AH274" i="3"/>
  <c r="AK274" i="3" s="1"/>
  <c r="AQ274" i="3" s="1"/>
  <c r="AU274" i="3" s="1"/>
  <c r="BW274" i="3"/>
  <c r="BZ274" i="3" s="1"/>
  <c r="CF274" i="3" s="1"/>
  <c r="CJ274" i="3" s="1"/>
  <c r="BY274" i="3"/>
  <c r="CB274" i="3" s="1"/>
  <c r="CH274" i="3" s="1"/>
  <c r="CL274" i="3" s="1"/>
  <c r="BC274" i="3"/>
  <c r="BF274" i="3" s="1"/>
  <c r="BL274" i="3" s="1"/>
  <c r="BP274" i="3" s="1"/>
  <c r="AG274" i="3"/>
  <c r="AJ274" i="3" s="1"/>
  <c r="AP274" i="3" s="1"/>
  <c r="AT274" i="3" s="1"/>
  <c r="AI274" i="3"/>
  <c r="AL274" i="3" s="1"/>
  <c r="AR274" i="3" s="1"/>
  <c r="AV274" i="3" s="1"/>
  <c r="BD274" i="3"/>
  <c r="BG274" i="3" s="1"/>
  <c r="BM274" i="3" s="1"/>
  <c r="BQ274" i="3" s="1"/>
  <c r="BY278" i="3"/>
  <c r="CB278" i="3" s="1"/>
  <c r="CH278" i="3" s="1"/>
  <c r="CL278" i="3" s="1"/>
  <c r="BW278" i="3"/>
  <c r="BZ278" i="3" s="1"/>
  <c r="CF278" i="3" s="1"/>
  <c r="CJ278" i="3" s="1"/>
  <c r="BC278" i="3"/>
  <c r="BF278" i="3" s="1"/>
  <c r="BL278" i="3" s="1"/>
  <c r="BP278" i="3" s="1"/>
  <c r="BB278" i="3"/>
  <c r="BE278" i="3" s="1"/>
  <c r="BK278" i="3" s="1"/>
  <c r="BO278" i="3" s="1"/>
  <c r="AI278" i="3"/>
  <c r="AL278" i="3" s="1"/>
  <c r="AR278" i="3" s="1"/>
  <c r="AV278" i="3" s="1"/>
  <c r="AG278" i="3"/>
  <c r="AJ278" i="3" s="1"/>
  <c r="AP278" i="3" s="1"/>
  <c r="AT278" i="3" s="1"/>
  <c r="BD278" i="3"/>
  <c r="BG278" i="3" s="1"/>
  <c r="BM278" i="3" s="1"/>
  <c r="BQ278" i="3" s="1"/>
  <c r="BX278" i="3"/>
  <c r="CA278" i="3" s="1"/>
  <c r="CG278" i="3" s="1"/>
  <c r="CK278" i="3" s="1"/>
  <c r="AH278" i="3"/>
  <c r="AK278" i="3" s="1"/>
  <c r="AQ278" i="3" s="1"/>
  <c r="AU278" i="3" s="1"/>
  <c r="BX282" i="3"/>
  <c r="CA282" i="3" s="1"/>
  <c r="CG282" i="3" s="1"/>
  <c r="CK282" i="3" s="1"/>
  <c r="AH282" i="3"/>
  <c r="AK282" i="3" s="1"/>
  <c r="AQ282" i="3" s="1"/>
  <c r="AU282" i="3" s="1"/>
  <c r="BC282" i="3"/>
  <c r="BF282" i="3" s="1"/>
  <c r="BL282" i="3" s="1"/>
  <c r="BP282" i="3" s="1"/>
  <c r="AG282" i="3"/>
  <c r="AJ282" i="3" s="1"/>
  <c r="AP282" i="3" s="1"/>
  <c r="AT282" i="3" s="1"/>
  <c r="BW282" i="3"/>
  <c r="BZ282" i="3" s="1"/>
  <c r="CF282" i="3" s="1"/>
  <c r="CJ282" i="3" s="1"/>
  <c r="BD282" i="3"/>
  <c r="BG282" i="3" s="1"/>
  <c r="BM282" i="3" s="1"/>
  <c r="BQ282" i="3" s="1"/>
  <c r="BY282" i="3"/>
  <c r="CB282" i="3" s="1"/>
  <c r="CH282" i="3" s="1"/>
  <c r="CL282" i="3" s="1"/>
  <c r="BB282" i="3"/>
  <c r="BE282" i="3" s="1"/>
  <c r="BK282" i="3" s="1"/>
  <c r="BO282" i="3" s="1"/>
  <c r="AI282" i="3"/>
  <c r="AL282" i="3" s="1"/>
  <c r="AR282" i="3" s="1"/>
  <c r="AV282" i="3" s="1"/>
  <c r="L286" i="3"/>
  <c r="O286" i="3" s="1"/>
  <c r="U286" i="3" s="1"/>
  <c r="Y286" i="3" s="1"/>
  <c r="BY286" i="3"/>
  <c r="CB286" i="3" s="1"/>
  <c r="CH286" i="3" s="1"/>
  <c r="CL286" i="3" s="1"/>
  <c r="BX286" i="3"/>
  <c r="CA286" i="3" s="1"/>
  <c r="CG286" i="3" s="1"/>
  <c r="CK286" i="3" s="1"/>
  <c r="BD286" i="3"/>
  <c r="BG286" i="3" s="1"/>
  <c r="BM286" i="3" s="1"/>
  <c r="BQ286" i="3" s="1"/>
  <c r="BC286" i="3"/>
  <c r="BF286" i="3" s="1"/>
  <c r="BL286" i="3" s="1"/>
  <c r="BP286" i="3" s="1"/>
  <c r="BB286" i="3"/>
  <c r="BE286" i="3" s="1"/>
  <c r="BK286" i="3" s="1"/>
  <c r="BO286" i="3" s="1"/>
  <c r="AH286" i="3"/>
  <c r="AK286" i="3" s="1"/>
  <c r="AQ286" i="3" s="1"/>
  <c r="AU286" i="3" s="1"/>
  <c r="BW286" i="3"/>
  <c r="BZ286" i="3" s="1"/>
  <c r="CF286" i="3" s="1"/>
  <c r="CJ286" i="3" s="1"/>
  <c r="AI286" i="3"/>
  <c r="AL286" i="3" s="1"/>
  <c r="AR286" i="3" s="1"/>
  <c r="AV286" i="3" s="1"/>
  <c r="AG286" i="3"/>
  <c r="AJ286" i="3" s="1"/>
  <c r="AP286" i="3" s="1"/>
  <c r="AT286" i="3" s="1"/>
  <c r="BW290" i="3"/>
  <c r="BZ290" i="3" s="1"/>
  <c r="CF290" i="3" s="1"/>
  <c r="CJ290" i="3" s="1"/>
  <c r="BC290" i="3"/>
  <c r="BF290" i="3" s="1"/>
  <c r="BL290" i="3" s="1"/>
  <c r="BP290" i="3" s="1"/>
  <c r="AI290" i="3"/>
  <c r="AL290" i="3" s="1"/>
  <c r="AR290" i="3" s="1"/>
  <c r="AV290" i="3" s="1"/>
  <c r="AG290" i="3"/>
  <c r="AJ290" i="3" s="1"/>
  <c r="AP290" i="3" s="1"/>
  <c r="AT290" i="3" s="1"/>
  <c r="BD290" i="3"/>
  <c r="BG290" i="3" s="1"/>
  <c r="BM290" i="3" s="1"/>
  <c r="BQ290" i="3" s="1"/>
  <c r="BY290" i="3"/>
  <c r="CB290" i="3" s="1"/>
  <c r="CH290" i="3" s="1"/>
  <c r="CL290" i="3" s="1"/>
  <c r="BX290" i="3"/>
  <c r="CA290" i="3" s="1"/>
  <c r="CG290" i="3" s="1"/>
  <c r="CK290" i="3" s="1"/>
  <c r="BB290" i="3"/>
  <c r="BE290" i="3" s="1"/>
  <c r="BK290" i="3" s="1"/>
  <c r="BO290" i="3" s="1"/>
  <c r="AH290" i="3"/>
  <c r="AK290" i="3" s="1"/>
  <c r="AQ290" i="3" s="1"/>
  <c r="AU290" i="3" s="1"/>
  <c r="BW294" i="3"/>
  <c r="BZ294" i="3" s="1"/>
  <c r="CF294" i="3" s="1"/>
  <c r="CJ294" i="3" s="1"/>
  <c r="AI294" i="3"/>
  <c r="AL294" i="3" s="1"/>
  <c r="AR294" i="3" s="1"/>
  <c r="AV294" i="3" s="1"/>
  <c r="AH294" i="3"/>
  <c r="AK294" i="3" s="1"/>
  <c r="AQ294" i="3" s="1"/>
  <c r="AU294" i="3" s="1"/>
  <c r="BC294" i="3"/>
  <c r="BF294" i="3" s="1"/>
  <c r="BL294" i="3" s="1"/>
  <c r="BP294" i="3" s="1"/>
  <c r="AG294" i="3"/>
  <c r="AJ294" i="3" s="1"/>
  <c r="AP294" i="3" s="1"/>
  <c r="AT294" i="3" s="1"/>
  <c r="BY294" i="3"/>
  <c r="CB294" i="3" s="1"/>
  <c r="CH294" i="3" s="1"/>
  <c r="CL294" i="3" s="1"/>
  <c r="BD294" i="3"/>
  <c r="BG294" i="3" s="1"/>
  <c r="BM294" i="3" s="1"/>
  <c r="BQ294" i="3" s="1"/>
  <c r="BX294" i="3"/>
  <c r="CA294" i="3" s="1"/>
  <c r="CG294" i="3" s="1"/>
  <c r="CK294" i="3" s="1"/>
  <c r="BB294" i="3"/>
  <c r="BE294" i="3" s="1"/>
  <c r="BK294" i="3" s="1"/>
  <c r="BO294" i="3" s="1"/>
  <c r="BX298" i="3"/>
  <c r="CA298" i="3" s="1"/>
  <c r="CG298" i="3" s="1"/>
  <c r="CK298" i="3" s="1"/>
  <c r="BW298" i="3"/>
  <c r="BZ298" i="3" s="1"/>
  <c r="CF298" i="3" s="1"/>
  <c r="CJ298" i="3" s="1"/>
  <c r="BC298" i="3"/>
  <c r="BF298" i="3" s="1"/>
  <c r="BL298" i="3" s="1"/>
  <c r="BP298" i="3" s="1"/>
  <c r="AG298" i="3"/>
  <c r="AJ298" i="3" s="1"/>
  <c r="AP298" i="3" s="1"/>
  <c r="AT298" i="3" s="1"/>
  <c r="AI298" i="3"/>
  <c r="AL298" i="3" s="1"/>
  <c r="AR298" i="3" s="1"/>
  <c r="AV298" i="3" s="1"/>
  <c r="BD298" i="3"/>
  <c r="BG298" i="3" s="1"/>
  <c r="BM298" i="3" s="1"/>
  <c r="BQ298" i="3" s="1"/>
  <c r="BB298" i="3"/>
  <c r="BE298" i="3" s="1"/>
  <c r="BK298" i="3" s="1"/>
  <c r="BO298" i="3" s="1"/>
  <c r="BY298" i="3"/>
  <c r="CB298" i="3" s="1"/>
  <c r="CH298" i="3" s="1"/>
  <c r="CL298" i="3" s="1"/>
  <c r="AH298" i="3"/>
  <c r="AK298" i="3" s="1"/>
  <c r="AQ298" i="3" s="1"/>
  <c r="AU298" i="3" s="1"/>
  <c r="BB302" i="3"/>
  <c r="BE302" i="3" s="1"/>
  <c r="BK302" i="3" s="1"/>
  <c r="BO302" i="3" s="1"/>
  <c r="BY302" i="3"/>
  <c r="CB302" i="3" s="1"/>
  <c r="CH302" i="3" s="1"/>
  <c r="CL302" i="3" s="1"/>
  <c r="AI302" i="3"/>
  <c r="AL302" i="3" s="1"/>
  <c r="AR302" i="3" s="1"/>
  <c r="AV302" i="3" s="1"/>
  <c r="BD302" i="3"/>
  <c r="BG302" i="3" s="1"/>
  <c r="BM302" i="3" s="1"/>
  <c r="BQ302" i="3" s="1"/>
  <c r="BC302" i="3"/>
  <c r="BF302" i="3" s="1"/>
  <c r="BL302" i="3" s="1"/>
  <c r="BP302" i="3" s="1"/>
  <c r="BX302" i="3"/>
  <c r="CA302" i="3" s="1"/>
  <c r="CG302" i="3" s="1"/>
  <c r="CK302" i="3" s="1"/>
  <c r="AG302" i="3"/>
  <c r="AJ302" i="3" s="1"/>
  <c r="AP302" i="3" s="1"/>
  <c r="AT302" i="3" s="1"/>
  <c r="BW302" i="3"/>
  <c r="BZ302" i="3" s="1"/>
  <c r="CF302" i="3" s="1"/>
  <c r="CJ302" i="3" s="1"/>
  <c r="AH302" i="3"/>
  <c r="AK302" i="3" s="1"/>
  <c r="AQ302" i="3" s="1"/>
  <c r="AU302" i="3" s="1"/>
  <c r="BX306" i="3"/>
  <c r="CA306" i="3" s="1"/>
  <c r="CG306" i="3" s="1"/>
  <c r="CK306" i="3" s="1"/>
  <c r="BC306" i="3"/>
  <c r="BF306" i="3" s="1"/>
  <c r="BL306" i="3" s="1"/>
  <c r="BP306" i="3" s="1"/>
  <c r="BW306" i="3"/>
  <c r="BZ306" i="3" s="1"/>
  <c r="CF306" i="3" s="1"/>
  <c r="CJ306" i="3" s="1"/>
  <c r="AH306" i="3"/>
  <c r="AK306" i="3" s="1"/>
  <c r="AQ306" i="3" s="1"/>
  <c r="AU306" i="3" s="1"/>
  <c r="AI306" i="3"/>
  <c r="AL306" i="3" s="1"/>
  <c r="AR306" i="3" s="1"/>
  <c r="AV306" i="3" s="1"/>
  <c r="AG306" i="3"/>
  <c r="AJ306" i="3" s="1"/>
  <c r="AP306" i="3" s="1"/>
  <c r="AT306" i="3" s="1"/>
  <c r="BD306" i="3"/>
  <c r="BG306" i="3" s="1"/>
  <c r="BM306" i="3" s="1"/>
  <c r="BQ306" i="3" s="1"/>
  <c r="BB306" i="3"/>
  <c r="BE306" i="3" s="1"/>
  <c r="BK306" i="3" s="1"/>
  <c r="BO306" i="3" s="1"/>
  <c r="BY306" i="3"/>
  <c r="CB306" i="3" s="1"/>
  <c r="CH306" i="3" s="1"/>
  <c r="CL306" i="3" s="1"/>
  <c r="BD33" i="3"/>
  <c r="BG33" i="3" s="1"/>
  <c r="BM33" i="3" s="1"/>
  <c r="BQ33" i="3" s="1"/>
  <c r="BY33" i="3"/>
  <c r="CB33" i="3" s="1"/>
  <c r="CH33" i="3" s="1"/>
  <c r="CL33" i="3" s="1"/>
  <c r="BB33" i="3"/>
  <c r="BE33" i="3" s="1"/>
  <c r="BK33" i="3" s="1"/>
  <c r="BO33" i="3" s="1"/>
  <c r="AI33" i="3"/>
  <c r="AL33" i="3" s="1"/>
  <c r="AR33" i="3" s="1"/>
  <c r="AV33" i="3" s="1"/>
  <c r="AG33" i="3"/>
  <c r="AJ33" i="3" s="1"/>
  <c r="AP33" i="3" s="1"/>
  <c r="AT33" i="3" s="1"/>
  <c r="AH33" i="3"/>
  <c r="AK33" i="3" s="1"/>
  <c r="AQ33" i="3" s="1"/>
  <c r="AU33" i="3" s="1"/>
  <c r="BX33" i="3"/>
  <c r="CA33" i="3" s="1"/>
  <c r="CG33" i="3" s="1"/>
  <c r="CK33" i="3" s="1"/>
  <c r="BW33" i="3"/>
  <c r="BZ33" i="3" s="1"/>
  <c r="CF33" i="3" s="1"/>
  <c r="CJ33" i="3" s="1"/>
  <c r="BC33" i="3"/>
  <c r="BF33" i="3" s="1"/>
  <c r="BL33" i="3" s="1"/>
  <c r="BP33" i="3" s="1"/>
  <c r="BX61" i="3"/>
  <c r="CA61" i="3" s="1"/>
  <c r="CG61" i="3" s="1"/>
  <c r="CK61" i="3" s="1"/>
  <c r="BD61" i="3"/>
  <c r="BG61" i="3" s="1"/>
  <c r="BM61" i="3" s="1"/>
  <c r="BQ61" i="3" s="1"/>
  <c r="BC61" i="3"/>
  <c r="BF61" i="3" s="1"/>
  <c r="BL61" i="3" s="1"/>
  <c r="BP61" i="3" s="1"/>
  <c r="AI61" i="3"/>
  <c r="AL61" i="3" s="1"/>
  <c r="AR61" i="3" s="1"/>
  <c r="AV61" i="3" s="1"/>
  <c r="BB61" i="3"/>
  <c r="BE61" i="3" s="1"/>
  <c r="BK61" i="3" s="1"/>
  <c r="BO61" i="3" s="1"/>
  <c r="AG61" i="3"/>
  <c r="AJ61" i="3" s="1"/>
  <c r="AP61" i="3" s="1"/>
  <c r="AT61" i="3" s="1"/>
  <c r="BW61" i="3"/>
  <c r="BZ61" i="3" s="1"/>
  <c r="CF61" i="3" s="1"/>
  <c r="CJ61" i="3" s="1"/>
  <c r="BY61" i="3"/>
  <c r="CB61" i="3" s="1"/>
  <c r="CH61" i="3" s="1"/>
  <c r="CL61" i="3" s="1"/>
  <c r="AH61" i="3"/>
  <c r="AK61" i="3" s="1"/>
  <c r="AQ61" i="3" s="1"/>
  <c r="AU61" i="3" s="1"/>
  <c r="BB58" i="3"/>
  <c r="BE58" i="3" s="1"/>
  <c r="BK58" i="3" s="1"/>
  <c r="BO58" i="3" s="1"/>
  <c r="BW58" i="3"/>
  <c r="BZ58" i="3" s="1"/>
  <c r="CF58" i="3" s="1"/>
  <c r="CJ58" i="3" s="1"/>
  <c r="BD58" i="3"/>
  <c r="BG58" i="3" s="1"/>
  <c r="BM58" i="3" s="1"/>
  <c r="BQ58" i="3" s="1"/>
  <c r="AH58" i="3"/>
  <c r="AK58" i="3" s="1"/>
  <c r="AQ58" i="3" s="1"/>
  <c r="AU58" i="3" s="1"/>
  <c r="BC58" i="3"/>
  <c r="BF58" i="3" s="1"/>
  <c r="BL58" i="3" s="1"/>
  <c r="BP58" i="3" s="1"/>
  <c r="BY58" i="3"/>
  <c r="CB58" i="3" s="1"/>
  <c r="CH58" i="3" s="1"/>
  <c r="CL58" i="3" s="1"/>
  <c r="AI58" i="3"/>
  <c r="AL58" i="3" s="1"/>
  <c r="AR58" i="3" s="1"/>
  <c r="AV58" i="3" s="1"/>
  <c r="BX58" i="3"/>
  <c r="CA58" i="3" s="1"/>
  <c r="CG58" i="3" s="1"/>
  <c r="CK58" i="3" s="1"/>
  <c r="AG58" i="3"/>
  <c r="AJ58" i="3" s="1"/>
  <c r="AP58" i="3" s="1"/>
  <c r="AT58" i="3" s="1"/>
  <c r="BC37" i="3"/>
  <c r="BF37" i="3" s="1"/>
  <c r="BL37" i="3" s="1"/>
  <c r="BP37" i="3" s="1"/>
  <c r="BX37" i="3"/>
  <c r="CA37" i="3" s="1"/>
  <c r="CG37" i="3" s="1"/>
  <c r="CK37" i="3" s="1"/>
  <c r="BW37" i="3"/>
  <c r="BZ37" i="3" s="1"/>
  <c r="CF37" i="3" s="1"/>
  <c r="CJ37" i="3" s="1"/>
  <c r="AH37" i="3"/>
  <c r="AK37" i="3" s="1"/>
  <c r="AQ37" i="3" s="1"/>
  <c r="AU37" i="3" s="1"/>
  <c r="BD37" i="3"/>
  <c r="BG37" i="3" s="1"/>
  <c r="BM37" i="3" s="1"/>
  <c r="BQ37" i="3" s="1"/>
  <c r="AI37" i="3"/>
  <c r="AL37" i="3" s="1"/>
  <c r="AR37" i="3" s="1"/>
  <c r="AV37" i="3" s="1"/>
  <c r="AG37" i="3"/>
  <c r="AJ37" i="3" s="1"/>
  <c r="AP37" i="3" s="1"/>
  <c r="AT37" i="3" s="1"/>
  <c r="BB37" i="3"/>
  <c r="BE37" i="3" s="1"/>
  <c r="BK37" i="3" s="1"/>
  <c r="BO37" i="3" s="1"/>
  <c r="BY37" i="3"/>
  <c r="CB37" i="3" s="1"/>
  <c r="CH37" i="3" s="1"/>
  <c r="CL37" i="3" s="1"/>
  <c r="BW53" i="3"/>
  <c r="BZ53" i="3" s="1"/>
  <c r="CF53" i="3" s="1"/>
  <c r="CJ53" i="3" s="1"/>
  <c r="BD53" i="3"/>
  <c r="BG53" i="3" s="1"/>
  <c r="BM53" i="3" s="1"/>
  <c r="BQ53" i="3" s="1"/>
  <c r="BY53" i="3"/>
  <c r="CB53" i="3" s="1"/>
  <c r="CH53" i="3" s="1"/>
  <c r="CL53" i="3" s="1"/>
  <c r="AG53" i="3"/>
  <c r="AJ53" i="3" s="1"/>
  <c r="AP53" i="3" s="1"/>
  <c r="AT53" i="3" s="1"/>
  <c r="AH53" i="3"/>
  <c r="AK53" i="3" s="1"/>
  <c r="AQ53" i="3" s="1"/>
  <c r="AU53" i="3" s="1"/>
  <c r="BC53" i="3"/>
  <c r="BF53" i="3" s="1"/>
  <c r="BL53" i="3" s="1"/>
  <c r="BP53" i="3" s="1"/>
  <c r="AI53" i="3"/>
  <c r="AL53" i="3" s="1"/>
  <c r="AR53" i="3" s="1"/>
  <c r="AV53" i="3" s="1"/>
  <c r="BX53" i="3"/>
  <c r="CA53" i="3" s="1"/>
  <c r="CG53" i="3" s="1"/>
  <c r="CK53" i="3" s="1"/>
  <c r="BB53" i="3"/>
  <c r="BE53" i="3" s="1"/>
  <c r="BK53" i="3" s="1"/>
  <c r="BO53" i="3" s="1"/>
  <c r="BW69" i="3"/>
  <c r="BZ69" i="3" s="1"/>
  <c r="CF69" i="3" s="1"/>
  <c r="CJ69" i="3" s="1"/>
  <c r="BD69" i="3"/>
  <c r="BG69" i="3" s="1"/>
  <c r="BM69" i="3" s="1"/>
  <c r="BQ69" i="3" s="1"/>
  <c r="BC69" i="3"/>
  <c r="BF69" i="3" s="1"/>
  <c r="BL69" i="3" s="1"/>
  <c r="BP69" i="3" s="1"/>
  <c r="BB69" i="3"/>
  <c r="BE69" i="3" s="1"/>
  <c r="BK69" i="3" s="1"/>
  <c r="BO69" i="3" s="1"/>
  <c r="BX69" i="3"/>
  <c r="CA69" i="3" s="1"/>
  <c r="CG69" i="3" s="1"/>
  <c r="CK69" i="3" s="1"/>
  <c r="AH69" i="3"/>
  <c r="AK69" i="3" s="1"/>
  <c r="AQ69" i="3" s="1"/>
  <c r="AU69" i="3" s="1"/>
  <c r="AI69" i="3"/>
  <c r="AL69" i="3" s="1"/>
  <c r="AR69" i="3" s="1"/>
  <c r="AV69" i="3" s="1"/>
  <c r="BY69" i="3"/>
  <c r="CB69" i="3" s="1"/>
  <c r="CH69" i="3" s="1"/>
  <c r="CL69" i="3" s="1"/>
  <c r="AG69" i="3"/>
  <c r="AJ69" i="3" s="1"/>
  <c r="AP69" i="3" s="1"/>
  <c r="AT69" i="3" s="1"/>
  <c r="BD34" i="3"/>
  <c r="BG34" i="3" s="1"/>
  <c r="BM34" i="3" s="1"/>
  <c r="BQ34" i="3" s="1"/>
  <c r="BY34" i="3"/>
  <c r="CB34" i="3" s="1"/>
  <c r="CH34" i="3" s="1"/>
  <c r="CL34" i="3" s="1"/>
  <c r="BW34" i="3"/>
  <c r="BZ34" i="3" s="1"/>
  <c r="CF34" i="3" s="1"/>
  <c r="CJ34" i="3" s="1"/>
  <c r="AG34" i="3"/>
  <c r="AJ34" i="3" s="1"/>
  <c r="AP34" i="3" s="1"/>
  <c r="AT34" i="3" s="1"/>
  <c r="BB34" i="3"/>
  <c r="BE34" i="3" s="1"/>
  <c r="BK34" i="3" s="1"/>
  <c r="BO34" i="3" s="1"/>
  <c r="AI34" i="3"/>
  <c r="AL34" i="3" s="1"/>
  <c r="AR34" i="3" s="1"/>
  <c r="AV34" i="3" s="1"/>
  <c r="BX34" i="3"/>
  <c r="CA34" i="3" s="1"/>
  <c r="CG34" i="3" s="1"/>
  <c r="CK34" i="3" s="1"/>
  <c r="BC34" i="3"/>
  <c r="BF34" i="3" s="1"/>
  <c r="BL34" i="3" s="1"/>
  <c r="BP34" i="3" s="1"/>
  <c r="AH34" i="3"/>
  <c r="AK34" i="3" s="1"/>
  <c r="AQ34" i="3" s="1"/>
  <c r="AU34" i="3" s="1"/>
  <c r="BC50" i="3"/>
  <c r="BF50" i="3" s="1"/>
  <c r="BL50" i="3" s="1"/>
  <c r="BP50" i="3" s="1"/>
  <c r="BX50" i="3"/>
  <c r="CA50" i="3" s="1"/>
  <c r="CG50" i="3" s="1"/>
  <c r="CK50" i="3" s="1"/>
  <c r="AI50" i="3"/>
  <c r="AL50" i="3" s="1"/>
  <c r="AR50" i="3" s="1"/>
  <c r="AV50" i="3" s="1"/>
  <c r="AH50" i="3"/>
  <c r="AK50" i="3" s="1"/>
  <c r="AQ50" i="3" s="1"/>
  <c r="AU50" i="3" s="1"/>
  <c r="BD50" i="3"/>
  <c r="BG50" i="3" s="1"/>
  <c r="BM50" i="3" s="1"/>
  <c r="BQ50" i="3" s="1"/>
  <c r="BY50" i="3"/>
  <c r="CB50" i="3" s="1"/>
  <c r="CH50" i="3" s="1"/>
  <c r="CL50" i="3" s="1"/>
  <c r="BB50" i="3"/>
  <c r="BE50" i="3" s="1"/>
  <c r="BK50" i="3" s="1"/>
  <c r="BO50" i="3" s="1"/>
  <c r="BW50" i="3"/>
  <c r="BZ50" i="3" s="1"/>
  <c r="CF50" i="3" s="1"/>
  <c r="CJ50" i="3" s="1"/>
  <c r="AG50" i="3"/>
  <c r="AJ50" i="3" s="1"/>
  <c r="AP50" i="3" s="1"/>
  <c r="AT50" i="3" s="1"/>
  <c r="N71" i="3"/>
  <c r="Q71" i="3" s="1"/>
  <c r="W71" i="3" s="1"/>
  <c r="AA71" i="3" s="1"/>
  <c r="BB71" i="3"/>
  <c r="BE71" i="3" s="1"/>
  <c r="BK71" i="3" s="1"/>
  <c r="BO71" i="3" s="1"/>
  <c r="AI71" i="3"/>
  <c r="AL71" i="3" s="1"/>
  <c r="AR71" i="3" s="1"/>
  <c r="AV71" i="3" s="1"/>
  <c r="AH71" i="3"/>
  <c r="AK71" i="3" s="1"/>
  <c r="AQ71" i="3" s="1"/>
  <c r="AU71" i="3" s="1"/>
  <c r="BC71" i="3"/>
  <c r="BF71" i="3" s="1"/>
  <c r="BL71" i="3" s="1"/>
  <c r="BP71" i="3" s="1"/>
  <c r="BY71" i="3"/>
  <c r="CB71" i="3" s="1"/>
  <c r="CH71" i="3" s="1"/>
  <c r="CL71" i="3" s="1"/>
  <c r="AG71" i="3"/>
  <c r="AJ71" i="3" s="1"/>
  <c r="AP71" i="3" s="1"/>
  <c r="AT71" i="3" s="1"/>
  <c r="BW71" i="3"/>
  <c r="BZ71" i="3" s="1"/>
  <c r="CF71" i="3" s="1"/>
  <c r="CJ71" i="3" s="1"/>
  <c r="BX71" i="3"/>
  <c r="CA71" i="3" s="1"/>
  <c r="CG71" i="3" s="1"/>
  <c r="CK71" i="3" s="1"/>
  <c r="BD71" i="3"/>
  <c r="BG71" i="3" s="1"/>
  <c r="BM71" i="3" s="1"/>
  <c r="BQ71" i="3" s="1"/>
  <c r="BD75" i="3"/>
  <c r="BG75" i="3" s="1"/>
  <c r="BM75" i="3" s="1"/>
  <c r="BQ75" i="3" s="1"/>
  <c r="BC75" i="3"/>
  <c r="BF75" i="3" s="1"/>
  <c r="BL75" i="3" s="1"/>
  <c r="BP75" i="3" s="1"/>
  <c r="BX75" i="3"/>
  <c r="CA75" i="3" s="1"/>
  <c r="CG75" i="3" s="1"/>
  <c r="CK75" i="3" s="1"/>
  <c r="BW75" i="3"/>
  <c r="BZ75" i="3" s="1"/>
  <c r="CF75" i="3" s="1"/>
  <c r="CJ75" i="3" s="1"/>
  <c r="AG75" i="3"/>
  <c r="AJ75" i="3" s="1"/>
  <c r="AP75" i="3" s="1"/>
  <c r="AT75" i="3" s="1"/>
  <c r="AH75" i="3"/>
  <c r="AK75" i="3" s="1"/>
  <c r="AQ75" i="3" s="1"/>
  <c r="AU75" i="3" s="1"/>
  <c r="AI75" i="3"/>
  <c r="AL75" i="3" s="1"/>
  <c r="AR75" i="3" s="1"/>
  <c r="AV75" i="3" s="1"/>
  <c r="BB75" i="3"/>
  <c r="BE75" i="3" s="1"/>
  <c r="BK75" i="3" s="1"/>
  <c r="BO75" i="3" s="1"/>
  <c r="BY75" i="3"/>
  <c r="CB75" i="3" s="1"/>
  <c r="CH75" i="3" s="1"/>
  <c r="CL75" i="3" s="1"/>
  <c r="BW79" i="3"/>
  <c r="BZ79" i="3" s="1"/>
  <c r="CF79" i="3" s="1"/>
  <c r="CJ79" i="3" s="1"/>
  <c r="BD79" i="3"/>
  <c r="BG79" i="3" s="1"/>
  <c r="BM79" i="3" s="1"/>
  <c r="BQ79" i="3" s="1"/>
  <c r="BY79" i="3"/>
  <c r="CB79" i="3" s="1"/>
  <c r="CH79" i="3" s="1"/>
  <c r="CL79" i="3" s="1"/>
  <c r="BC79" i="3"/>
  <c r="BF79" i="3" s="1"/>
  <c r="BL79" i="3" s="1"/>
  <c r="BP79" i="3" s="1"/>
  <c r="BB79" i="3"/>
  <c r="BE79" i="3" s="1"/>
  <c r="BK79" i="3" s="1"/>
  <c r="BO79" i="3" s="1"/>
  <c r="AI79" i="3"/>
  <c r="AL79" i="3" s="1"/>
  <c r="AR79" i="3" s="1"/>
  <c r="AV79" i="3" s="1"/>
  <c r="AH79" i="3"/>
  <c r="AK79" i="3" s="1"/>
  <c r="AQ79" i="3" s="1"/>
  <c r="AU79" i="3" s="1"/>
  <c r="AG79" i="3"/>
  <c r="AJ79" i="3" s="1"/>
  <c r="AP79" i="3" s="1"/>
  <c r="AT79" i="3" s="1"/>
  <c r="BX79" i="3"/>
  <c r="CA79" i="3" s="1"/>
  <c r="CG79" i="3" s="1"/>
  <c r="CK79" i="3" s="1"/>
  <c r="BY83" i="3"/>
  <c r="CB83" i="3" s="1"/>
  <c r="CH83" i="3" s="1"/>
  <c r="CL83" i="3" s="1"/>
  <c r="BD83" i="3"/>
  <c r="BG83" i="3" s="1"/>
  <c r="BM83" i="3" s="1"/>
  <c r="BQ83" i="3" s="1"/>
  <c r="BX83" i="3"/>
  <c r="CA83" i="3" s="1"/>
  <c r="CG83" i="3" s="1"/>
  <c r="CK83" i="3" s="1"/>
  <c r="BC83" i="3"/>
  <c r="BF83" i="3" s="1"/>
  <c r="BL83" i="3" s="1"/>
  <c r="BP83" i="3" s="1"/>
  <c r="BW83" i="3"/>
  <c r="BZ83" i="3" s="1"/>
  <c r="CF83" i="3" s="1"/>
  <c r="CJ83" i="3" s="1"/>
  <c r="AI83" i="3"/>
  <c r="AL83" i="3" s="1"/>
  <c r="AR83" i="3" s="1"/>
  <c r="AV83" i="3" s="1"/>
  <c r="AH83" i="3"/>
  <c r="AK83" i="3" s="1"/>
  <c r="AQ83" i="3" s="1"/>
  <c r="AU83" i="3" s="1"/>
  <c r="BB83" i="3"/>
  <c r="BE83" i="3" s="1"/>
  <c r="BK83" i="3" s="1"/>
  <c r="BO83" i="3" s="1"/>
  <c r="AG83" i="3"/>
  <c r="AJ83" i="3" s="1"/>
  <c r="AP83" i="3" s="1"/>
  <c r="AT83" i="3" s="1"/>
  <c r="BB87" i="3"/>
  <c r="BE87" i="3" s="1"/>
  <c r="BK87" i="3" s="1"/>
  <c r="BO87" i="3" s="1"/>
  <c r="BD87" i="3"/>
  <c r="BG87" i="3" s="1"/>
  <c r="BM87" i="3" s="1"/>
  <c r="BQ87" i="3" s="1"/>
  <c r="BC87" i="3"/>
  <c r="BF87" i="3" s="1"/>
  <c r="BL87" i="3" s="1"/>
  <c r="BP87" i="3" s="1"/>
  <c r="AH87" i="3"/>
  <c r="AK87" i="3" s="1"/>
  <c r="AQ87" i="3" s="1"/>
  <c r="AU87" i="3" s="1"/>
  <c r="AG87" i="3"/>
  <c r="AJ87" i="3" s="1"/>
  <c r="AP87" i="3" s="1"/>
  <c r="AT87" i="3" s="1"/>
  <c r="BX87" i="3"/>
  <c r="CA87" i="3" s="1"/>
  <c r="CG87" i="3" s="1"/>
  <c r="CK87" i="3" s="1"/>
  <c r="BY87" i="3"/>
  <c r="CB87" i="3" s="1"/>
  <c r="CH87" i="3" s="1"/>
  <c r="CL87" i="3" s="1"/>
  <c r="AI87" i="3"/>
  <c r="AL87" i="3" s="1"/>
  <c r="AR87" i="3" s="1"/>
  <c r="AV87" i="3" s="1"/>
  <c r="BW87" i="3"/>
  <c r="BZ87" i="3" s="1"/>
  <c r="CF87" i="3" s="1"/>
  <c r="CJ87" i="3" s="1"/>
  <c r="BY91" i="3"/>
  <c r="CB91" i="3" s="1"/>
  <c r="CH91" i="3" s="1"/>
  <c r="CL91" i="3" s="1"/>
  <c r="BX91" i="3"/>
  <c r="CA91" i="3" s="1"/>
  <c r="CG91" i="3" s="1"/>
  <c r="CK91" i="3" s="1"/>
  <c r="BD91" i="3"/>
  <c r="BG91" i="3" s="1"/>
  <c r="BM91" i="3" s="1"/>
  <c r="BQ91" i="3" s="1"/>
  <c r="BW91" i="3"/>
  <c r="BZ91" i="3" s="1"/>
  <c r="CF91" i="3" s="1"/>
  <c r="CJ91" i="3" s="1"/>
  <c r="BC91" i="3"/>
  <c r="BF91" i="3" s="1"/>
  <c r="BL91" i="3" s="1"/>
  <c r="BP91" i="3" s="1"/>
  <c r="BB91" i="3"/>
  <c r="BE91" i="3" s="1"/>
  <c r="BK91" i="3" s="1"/>
  <c r="BO91" i="3" s="1"/>
  <c r="AI91" i="3"/>
  <c r="AL91" i="3" s="1"/>
  <c r="AR91" i="3" s="1"/>
  <c r="AV91" i="3" s="1"/>
  <c r="AH91" i="3"/>
  <c r="AK91" i="3" s="1"/>
  <c r="AQ91" i="3" s="1"/>
  <c r="AU91" i="3" s="1"/>
  <c r="AG91" i="3"/>
  <c r="AJ91" i="3" s="1"/>
  <c r="AP91" i="3" s="1"/>
  <c r="AT91" i="3" s="1"/>
  <c r="BD95" i="3"/>
  <c r="BG95" i="3" s="1"/>
  <c r="BM95" i="3" s="1"/>
  <c r="BQ95" i="3" s="1"/>
  <c r="BC95" i="3"/>
  <c r="BF95" i="3" s="1"/>
  <c r="BL95" i="3" s="1"/>
  <c r="BP95" i="3" s="1"/>
  <c r="BB95" i="3"/>
  <c r="BE95" i="3" s="1"/>
  <c r="BK95" i="3" s="1"/>
  <c r="BO95" i="3" s="1"/>
  <c r="BY95" i="3"/>
  <c r="CB95" i="3" s="1"/>
  <c r="CH95" i="3" s="1"/>
  <c r="CL95" i="3" s="1"/>
  <c r="AI95" i="3"/>
  <c r="AL95" i="3" s="1"/>
  <c r="AR95" i="3" s="1"/>
  <c r="AV95" i="3" s="1"/>
  <c r="AG95" i="3"/>
  <c r="AJ95" i="3" s="1"/>
  <c r="AP95" i="3" s="1"/>
  <c r="AT95" i="3" s="1"/>
  <c r="BW95" i="3"/>
  <c r="BZ95" i="3" s="1"/>
  <c r="CF95" i="3" s="1"/>
  <c r="CJ95" i="3" s="1"/>
  <c r="BX95" i="3"/>
  <c r="CA95" i="3" s="1"/>
  <c r="CG95" i="3" s="1"/>
  <c r="CK95" i="3" s="1"/>
  <c r="AH95" i="3"/>
  <c r="AK95" i="3" s="1"/>
  <c r="AQ95" i="3" s="1"/>
  <c r="AU95" i="3" s="1"/>
  <c r="BX99" i="3"/>
  <c r="CA99" i="3" s="1"/>
  <c r="CG99" i="3" s="1"/>
  <c r="CK99" i="3" s="1"/>
  <c r="BB99" i="3"/>
  <c r="BE99" i="3" s="1"/>
  <c r="BK99" i="3" s="1"/>
  <c r="BO99" i="3" s="1"/>
  <c r="AH99" i="3"/>
  <c r="AK99" i="3" s="1"/>
  <c r="AQ99" i="3" s="1"/>
  <c r="AU99" i="3" s="1"/>
  <c r="AI99" i="3"/>
  <c r="AL99" i="3" s="1"/>
  <c r="AR99" i="3" s="1"/>
  <c r="AV99" i="3" s="1"/>
  <c r="BC99" i="3"/>
  <c r="BF99" i="3" s="1"/>
  <c r="BL99" i="3" s="1"/>
  <c r="BP99" i="3" s="1"/>
  <c r="BD99" i="3"/>
  <c r="BG99" i="3" s="1"/>
  <c r="BM99" i="3" s="1"/>
  <c r="BQ99" i="3" s="1"/>
  <c r="BY99" i="3"/>
  <c r="CB99" i="3" s="1"/>
  <c r="CH99" i="3" s="1"/>
  <c r="CL99" i="3" s="1"/>
  <c r="BW99" i="3"/>
  <c r="BZ99" i="3" s="1"/>
  <c r="CF99" i="3" s="1"/>
  <c r="CJ99" i="3" s="1"/>
  <c r="AG99" i="3"/>
  <c r="AJ99" i="3" s="1"/>
  <c r="AP99" i="3" s="1"/>
  <c r="AT99" i="3" s="1"/>
  <c r="BY103" i="3"/>
  <c r="CB103" i="3" s="1"/>
  <c r="CH103" i="3" s="1"/>
  <c r="CL103" i="3" s="1"/>
  <c r="BX103" i="3"/>
  <c r="CA103" i="3" s="1"/>
  <c r="CG103" i="3" s="1"/>
  <c r="CK103" i="3" s="1"/>
  <c r="BW103" i="3"/>
  <c r="BZ103" i="3" s="1"/>
  <c r="CF103" i="3" s="1"/>
  <c r="CJ103" i="3" s="1"/>
  <c r="BD103" i="3"/>
  <c r="BG103" i="3" s="1"/>
  <c r="BM103" i="3" s="1"/>
  <c r="BQ103" i="3" s="1"/>
  <c r="BC103" i="3"/>
  <c r="BF103" i="3" s="1"/>
  <c r="BL103" i="3" s="1"/>
  <c r="BP103" i="3" s="1"/>
  <c r="BB103" i="3"/>
  <c r="BE103" i="3" s="1"/>
  <c r="BK103" i="3" s="1"/>
  <c r="BO103" i="3" s="1"/>
  <c r="AI103" i="3"/>
  <c r="AL103" i="3" s="1"/>
  <c r="AR103" i="3" s="1"/>
  <c r="AV103" i="3" s="1"/>
  <c r="AH103" i="3"/>
  <c r="AK103" i="3" s="1"/>
  <c r="AQ103" i="3" s="1"/>
  <c r="AU103" i="3" s="1"/>
  <c r="AG103" i="3"/>
  <c r="AJ103" i="3" s="1"/>
  <c r="AP103" i="3" s="1"/>
  <c r="AT103" i="3" s="1"/>
  <c r="BW107" i="3"/>
  <c r="BZ107" i="3" s="1"/>
  <c r="CF107" i="3" s="1"/>
  <c r="CJ107" i="3" s="1"/>
  <c r="BD107" i="3"/>
  <c r="BG107" i="3" s="1"/>
  <c r="BM107" i="3" s="1"/>
  <c r="BQ107" i="3" s="1"/>
  <c r="AG107" i="3"/>
  <c r="AJ107" i="3" s="1"/>
  <c r="AP107" i="3" s="1"/>
  <c r="AT107" i="3" s="1"/>
  <c r="AI107" i="3"/>
  <c r="AL107" i="3" s="1"/>
  <c r="AR107" i="3" s="1"/>
  <c r="AV107" i="3" s="1"/>
  <c r="BB107" i="3"/>
  <c r="BE107" i="3" s="1"/>
  <c r="BK107" i="3" s="1"/>
  <c r="BO107" i="3" s="1"/>
  <c r="BC107" i="3"/>
  <c r="BF107" i="3" s="1"/>
  <c r="BL107" i="3" s="1"/>
  <c r="BP107" i="3" s="1"/>
  <c r="BY107" i="3"/>
  <c r="CB107" i="3" s="1"/>
  <c r="CH107" i="3" s="1"/>
  <c r="CL107" i="3" s="1"/>
  <c r="BX107" i="3"/>
  <c r="CA107" i="3" s="1"/>
  <c r="CG107" i="3" s="1"/>
  <c r="CK107" i="3" s="1"/>
  <c r="AH107" i="3"/>
  <c r="AK107" i="3" s="1"/>
  <c r="AQ107" i="3" s="1"/>
  <c r="AU107" i="3" s="1"/>
  <c r="BY111" i="3"/>
  <c r="CB111" i="3" s="1"/>
  <c r="CH111" i="3" s="1"/>
  <c r="CL111" i="3" s="1"/>
  <c r="BX111" i="3"/>
  <c r="CA111" i="3" s="1"/>
  <c r="CG111" i="3" s="1"/>
  <c r="CK111" i="3" s="1"/>
  <c r="BC111" i="3"/>
  <c r="BF111" i="3" s="1"/>
  <c r="BL111" i="3" s="1"/>
  <c r="BP111" i="3" s="1"/>
  <c r="BB111" i="3"/>
  <c r="BE111" i="3" s="1"/>
  <c r="BK111" i="3" s="1"/>
  <c r="BO111" i="3" s="1"/>
  <c r="AI111" i="3"/>
  <c r="AL111" i="3" s="1"/>
  <c r="AR111" i="3" s="1"/>
  <c r="AV111" i="3" s="1"/>
  <c r="AH111" i="3"/>
  <c r="AK111" i="3" s="1"/>
  <c r="AQ111" i="3" s="1"/>
  <c r="AU111" i="3" s="1"/>
  <c r="AG111" i="3"/>
  <c r="AJ111" i="3" s="1"/>
  <c r="AP111" i="3" s="1"/>
  <c r="AT111" i="3" s="1"/>
  <c r="BW111" i="3"/>
  <c r="BZ111" i="3" s="1"/>
  <c r="CF111" i="3" s="1"/>
  <c r="CJ111" i="3" s="1"/>
  <c r="BD111" i="3"/>
  <c r="BG111" i="3" s="1"/>
  <c r="BM111" i="3" s="1"/>
  <c r="BQ111" i="3" s="1"/>
  <c r="BC115" i="3"/>
  <c r="BF115" i="3" s="1"/>
  <c r="BL115" i="3" s="1"/>
  <c r="BP115" i="3" s="1"/>
  <c r="BB115" i="3"/>
  <c r="BE115" i="3" s="1"/>
  <c r="BK115" i="3" s="1"/>
  <c r="BO115" i="3" s="1"/>
  <c r="BY115" i="3"/>
  <c r="CB115" i="3" s="1"/>
  <c r="CH115" i="3" s="1"/>
  <c r="CL115" i="3" s="1"/>
  <c r="BX115" i="3"/>
  <c r="CA115" i="3" s="1"/>
  <c r="CG115" i="3" s="1"/>
  <c r="CK115" i="3" s="1"/>
  <c r="BW115" i="3"/>
  <c r="BZ115" i="3" s="1"/>
  <c r="CF115" i="3" s="1"/>
  <c r="CJ115" i="3" s="1"/>
  <c r="BD115" i="3"/>
  <c r="BG115" i="3" s="1"/>
  <c r="BM115" i="3" s="1"/>
  <c r="BQ115" i="3" s="1"/>
  <c r="AI115" i="3"/>
  <c r="AL115" i="3" s="1"/>
  <c r="AR115" i="3" s="1"/>
  <c r="AV115" i="3" s="1"/>
  <c r="AH115" i="3"/>
  <c r="AK115" i="3" s="1"/>
  <c r="AQ115" i="3" s="1"/>
  <c r="AU115" i="3" s="1"/>
  <c r="AG115" i="3"/>
  <c r="AJ115" i="3" s="1"/>
  <c r="AP115" i="3" s="1"/>
  <c r="AT115" i="3" s="1"/>
  <c r="BX119" i="3"/>
  <c r="CA119" i="3" s="1"/>
  <c r="CG119" i="3" s="1"/>
  <c r="CK119" i="3" s="1"/>
  <c r="BW119" i="3"/>
  <c r="BZ119" i="3" s="1"/>
  <c r="CF119" i="3" s="1"/>
  <c r="CJ119" i="3" s="1"/>
  <c r="BD119" i="3"/>
  <c r="BG119" i="3" s="1"/>
  <c r="BM119" i="3" s="1"/>
  <c r="BQ119" i="3" s="1"/>
  <c r="BB119" i="3"/>
  <c r="BE119" i="3" s="1"/>
  <c r="BK119" i="3" s="1"/>
  <c r="BO119" i="3" s="1"/>
  <c r="AH119" i="3"/>
  <c r="AK119" i="3" s="1"/>
  <c r="AQ119" i="3" s="1"/>
  <c r="AU119" i="3" s="1"/>
  <c r="AI119" i="3"/>
  <c r="AL119" i="3" s="1"/>
  <c r="AR119" i="3" s="1"/>
  <c r="AV119" i="3" s="1"/>
  <c r="BC119" i="3"/>
  <c r="BF119" i="3" s="1"/>
  <c r="BL119" i="3" s="1"/>
  <c r="BP119" i="3" s="1"/>
  <c r="AG119" i="3"/>
  <c r="AJ119" i="3" s="1"/>
  <c r="AP119" i="3" s="1"/>
  <c r="AT119" i="3" s="1"/>
  <c r="BY119" i="3"/>
  <c r="CB119" i="3" s="1"/>
  <c r="CH119" i="3" s="1"/>
  <c r="CL119" i="3" s="1"/>
  <c r="BY123" i="3"/>
  <c r="CB123" i="3" s="1"/>
  <c r="CH123" i="3" s="1"/>
  <c r="CL123" i="3" s="1"/>
  <c r="BC123" i="3"/>
  <c r="BF123" i="3" s="1"/>
  <c r="BL123" i="3" s="1"/>
  <c r="BP123" i="3" s="1"/>
  <c r="AI123" i="3"/>
  <c r="AL123" i="3" s="1"/>
  <c r="AR123" i="3" s="1"/>
  <c r="AV123" i="3" s="1"/>
  <c r="AG123" i="3"/>
  <c r="AJ123" i="3" s="1"/>
  <c r="AP123" i="3" s="1"/>
  <c r="AT123" i="3" s="1"/>
  <c r="BW123" i="3"/>
  <c r="BZ123" i="3" s="1"/>
  <c r="CF123" i="3" s="1"/>
  <c r="CJ123" i="3" s="1"/>
  <c r="BX123" i="3"/>
  <c r="CA123" i="3" s="1"/>
  <c r="CG123" i="3" s="1"/>
  <c r="CK123" i="3" s="1"/>
  <c r="BD123" i="3"/>
  <c r="BG123" i="3" s="1"/>
  <c r="BM123" i="3" s="1"/>
  <c r="BQ123" i="3" s="1"/>
  <c r="AH123" i="3"/>
  <c r="AK123" i="3" s="1"/>
  <c r="AQ123" i="3" s="1"/>
  <c r="AU123" i="3" s="1"/>
  <c r="BB123" i="3"/>
  <c r="BE123" i="3" s="1"/>
  <c r="BK123" i="3" s="1"/>
  <c r="BO123" i="3" s="1"/>
  <c r="BB127" i="3"/>
  <c r="BE127" i="3" s="1"/>
  <c r="BK127" i="3" s="1"/>
  <c r="BO127" i="3" s="1"/>
  <c r="BY127" i="3"/>
  <c r="CB127" i="3" s="1"/>
  <c r="CH127" i="3" s="1"/>
  <c r="CL127" i="3" s="1"/>
  <c r="BX127" i="3"/>
  <c r="CA127" i="3" s="1"/>
  <c r="CG127" i="3" s="1"/>
  <c r="CK127" i="3" s="1"/>
  <c r="BW127" i="3"/>
  <c r="BZ127" i="3" s="1"/>
  <c r="CF127" i="3" s="1"/>
  <c r="CJ127" i="3" s="1"/>
  <c r="BD127" i="3"/>
  <c r="BG127" i="3" s="1"/>
  <c r="BM127" i="3" s="1"/>
  <c r="BQ127" i="3" s="1"/>
  <c r="AI127" i="3"/>
  <c r="AL127" i="3" s="1"/>
  <c r="AR127" i="3" s="1"/>
  <c r="AV127" i="3" s="1"/>
  <c r="AH127" i="3"/>
  <c r="AK127" i="3" s="1"/>
  <c r="AQ127" i="3" s="1"/>
  <c r="AU127" i="3" s="1"/>
  <c r="AG127" i="3"/>
  <c r="AJ127" i="3" s="1"/>
  <c r="AP127" i="3" s="1"/>
  <c r="AT127" i="3" s="1"/>
  <c r="BC127" i="3"/>
  <c r="BF127" i="3" s="1"/>
  <c r="BL127" i="3" s="1"/>
  <c r="BP127" i="3" s="1"/>
  <c r="BD131" i="3"/>
  <c r="BG131" i="3" s="1"/>
  <c r="BM131" i="3" s="1"/>
  <c r="BQ131" i="3" s="1"/>
  <c r="BB131" i="3"/>
  <c r="BE131" i="3" s="1"/>
  <c r="BK131" i="3" s="1"/>
  <c r="BO131" i="3" s="1"/>
  <c r="BX131" i="3"/>
  <c r="CA131" i="3" s="1"/>
  <c r="CG131" i="3" s="1"/>
  <c r="CK131" i="3" s="1"/>
  <c r="AH131" i="3"/>
  <c r="AK131" i="3" s="1"/>
  <c r="AQ131" i="3" s="1"/>
  <c r="AU131" i="3" s="1"/>
  <c r="AG131" i="3"/>
  <c r="AJ131" i="3" s="1"/>
  <c r="AP131" i="3" s="1"/>
  <c r="AT131" i="3" s="1"/>
  <c r="AI131" i="3"/>
  <c r="AL131" i="3" s="1"/>
  <c r="AR131" i="3" s="1"/>
  <c r="AV131" i="3" s="1"/>
  <c r="BW131" i="3"/>
  <c r="BZ131" i="3" s="1"/>
  <c r="CF131" i="3" s="1"/>
  <c r="CJ131" i="3" s="1"/>
  <c r="BY131" i="3"/>
  <c r="CB131" i="3" s="1"/>
  <c r="CH131" i="3" s="1"/>
  <c r="CL131" i="3" s="1"/>
  <c r="BC131" i="3"/>
  <c r="BF131" i="3" s="1"/>
  <c r="BL131" i="3" s="1"/>
  <c r="BP131" i="3" s="1"/>
  <c r="BY135" i="3"/>
  <c r="CB135" i="3" s="1"/>
  <c r="CH135" i="3" s="1"/>
  <c r="CL135" i="3" s="1"/>
  <c r="BW135" i="3"/>
  <c r="BZ135" i="3" s="1"/>
  <c r="CF135" i="3" s="1"/>
  <c r="CJ135" i="3" s="1"/>
  <c r="BC135" i="3"/>
  <c r="BF135" i="3" s="1"/>
  <c r="BL135" i="3" s="1"/>
  <c r="BP135" i="3" s="1"/>
  <c r="AI135" i="3"/>
  <c r="AL135" i="3" s="1"/>
  <c r="AR135" i="3" s="1"/>
  <c r="AV135" i="3" s="1"/>
  <c r="AG135" i="3"/>
  <c r="AJ135" i="3" s="1"/>
  <c r="AP135" i="3" s="1"/>
  <c r="AT135" i="3" s="1"/>
  <c r="BD135" i="3"/>
  <c r="BG135" i="3" s="1"/>
  <c r="BM135" i="3" s="1"/>
  <c r="BQ135" i="3" s="1"/>
  <c r="BX135" i="3"/>
  <c r="CA135" i="3" s="1"/>
  <c r="CG135" i="3" s="1"/>
  <c r="CK135" i="3" s="1"/>
  <c r="AH135" i="3"/>
  <c r="AK135" i="3" s="1"/>
  <c r="AQ135" i="3" s="1"/>
  <c r="AU135" i="3" s="1"/>
  <c r="BB135" i="3"/>
  <c r="BE135" i="3" s="1"/>
  <c r="BK135" i="3" s="1"/>
  <c r="BO135" i="3" s="1"/>
  <c r="BD139" i="3"/>
  <c r="BG139" i="3" s="1"/>
  <c r="BM139" i="3" s="1"/>
  <c r="BQ139" i="3" s="1"/>
  <c r="BY139" i="3"/>
  <c r="CB139" i="3" s="1"/>
  <c r="CH139" i="3" s="1"/>
  <c r="CL139" i="3" s="1"/>
  <c r="BC139" i="3"/>
  <c r="BF139" i="3" s="1"/>
  <c r="BL139" i="3" s="1"/>
  <c r="BP139" i="3" s="1"/>
  <c r="BX139" i="3"/>
  <c r="CA139" i="3" s="1"/>
  <c r="CG139" i="3" s="1"/>
  <c r="CK139" i="3" s="1"/>
  <c r="BB139" i="3"/>
  <c r="BE139" i="3" s="1"/>
  <c r="BK139" i="3" s="1"/>
  <c r="BO139" i="3" s="1"/>
  <c r="BW139" i="3"/>
  <c r="BZ139" i="3" s="1"/>
  <c r="CF139" i="3" s="1"/>
  <c r="CJ139" i="3" s="1"/>
  <c r="AG139" i="3"/>
  <c r="AJ139" i="3" s="1"/>
  <c r="AP139" i="3" s="1"/>
  <c r="AT139" i="3" s="1"/>
  <c r="AI139" i="3"/>
  <c r="AL139" i="3" s="1"/>
  <c r="AR139" i="3" s="1"/>
  <c r="AV139" i="3" s="1"/>
  <c r="AH139" i="3"/>
  <c r="AK139" i="3" s="1"/>
  <c r="AQ139" i="3" s="1"/>
  <c r="AU139" i="3" s="1"/>
  <c r="BY143" i="3"/>
  <c r="CB143" i="3" s="1"/>
  <c r="CH143" i="3" s="1"/>
  <c r="CL143" i="3" s="1"/>
  <c r="BW143" i="3"/>
  <c r="BZ143" i="3" s="1"/>
  <c r="CF143" i="3" s="1"/>
  <c r="CJ143" i="3" s="1"/>
  <c r="BB143" i="3"/>
  <c r="BE143" i="3" s="1"/>
  <c r="BK143" i="3" s="1"/>
  <c r="BO143" i="3" s="1"/>
  <c r="AI143" i="3"/>
  <c r="AL143" i="3" s="1"/>
  <c r="AR143" i="3" s="1"/>
  <c r="AV143" i="3" s="1"/>
  <c r="AH143" i="3"/>
  <c r="AK143" i="3" s="1"/>
  <c r="AQ143" i="3" s="1"/>
  <c r="AU143" i="3" s="1"/>
  <c r="BX143" i="3"/>
  <c r="CA143" i="3" s="1"/>
  <c r="CG143" i="3" s="1"/>
  <c r="CK143" i="3" s="1"/>
  <c r="BD143" i="3"/>
  <c r="BG143" i="3" s="1"/>
  <c r="BM143" i="3" s="1"/>
  <c r="BQ143" i="3" s="1"/>
  <c r="BC143" i="3"/>
  <c r="BF143" i="3" s="1"/>
  <c r="BL143" i="3" s="1"/>
  <c r="BP143" i="3" s="1"/>
  <c r="AG143" i="3"/>
  <c r="AJ143" i="3" s="1"/>
  <c r="AP143" i="3" s="1"/>
  <c r="AT143" i="3" s="1"/>
  <c r="BC147" i="3"/>
  <c r="BF147" i="3" s="1"/>
  <c r="BL147" i="3" s="1"/>
  <c r="BP147" i="3" s="1"/>
  <c r="BD147" i="3"/>
  <c r="BG147" i="3" s="1"/>
  <c r="BM147" i="3" s="1"/>
  <c r="BQ147" i="3" s="1"/>
  <c r="AG147" i="3"/>
  <c r="AJ147" i="3" s="1"/>
  <c r="AP147" i="3" s="1"/>
  <c r="AT147" i="3" s="1"/>
  <c r="AH147" i="3"/>
  <c r="AK147" i="3" s="1"/>
  <c r="AQ147" i="3" s="1"/>
  <c r="AU147" i="3" s="1"/>
  <c r="AI147" i="3"/>
  <c r="AL147" i="3" s="1"/>
  <c r="AR147" i="3" s="1"/>
  <c r="AV147" i="3" s="1"/>
  <c r="BB147" i="3"/>
  <c r="BE147" i="3" s="1"/>
  <c r="BK147" i="3" s="1"/>
  <c r="BO147" i="3" s="1"/>
  <c r="BY147" i="3"/>
  <c r="CB147" i="3" s="1"/>
  <c r="CH147" i="3" s="1"/>
  <c r="CL147" i="3" s="1"/>
  <c r="BX147" i="3"/>
  <c r="CA147" i="3" s="1"/>
  <c r="CG147" i="3" s="1"/>
  <c r="CK147" i="3" s="1"/>
  <c r="BW147" i="3"/>
  <c r="BZ147" i="3" s="1"/>
  <c r="CF147" i="3" s="1"/>
  <c r="CJ147" i="3" s="1"/>
  <c r="BY151" i="3"/>
  <c r="CB151" i="3" s="1"/>
  <c r="CH151" i="3" s="1"/>
  <c r="CL151" i="3" s="1"/>
  <c r="BD151" i="3"/>
  <c r="BG151" i="3" s="1"/>
  <c r="BM151" i="3" s="1"/>
  <c r="BQ151" i="3" s="1"/>
  <c r="BX151" i="3"/>
  <c r="CA151" i="3" s="1"/>
  <c r="CG151" i="3" s="1"/>
  <c r="CK151" i="3" s="1"/>
  <c r="BC151" i="3"/>
  <c r="BF151" i="3" s="1"/>
  <c r="BL151" i="3" s="1"/>
  <c r="BP151" i="3" s="1"/>
  <c r="BW151" i="3"/>
  <c r="BZ151" i="3" s="1"/>
  <c r="CF151" i="3" s="1"/>
  <c r="CJ151" i="3" s="1"/>
  <c r="BB151" i="3"/>
  <c r="BE151" i="3" s="1"/>
  <c r="BK151" i="3" s="1"/>
  <c r="BO151" i="3" s="1"/>
  <c r="AI151" i="3"/>
  <c r="AL151" i="3" s="1"/>
  <c r="AR151" i="3" s="1"/>
  <c r="AV151" i="3" s="1"/>
  <c r="AH151" i="3"/>
  <c r="AK151" i="3" s="1"/>
  <c r="AQ151" i="3" s="1"/>
  <c r="AU151" i="3" s="1"/>
  <c r="AG151" i="3"/>
  <c r="AJ151" i="3" s="1"/>
  <c r="AP151" i="3" s="1"/>
  <c r="AT151" i="3" s="1"/>
  <c r="BC155" i="3"/>
  <c r="BF155" i="3" s="1"/>
  <c r="BL155" i="3" s="1"/>
  <c r="BP155" i="3" s="1"/>
  <c r="BB155" i="3"/>
  <c r="BE155" i="3" s="1"/>
  <c r="BK155" i="3" s="1"/>
  <c r="BO155" i="3" s="1"/>
  <c r="AI155" i="3"/>
  <c r="AL155" i="3" s="1"/>
  <c r="AR155" i="3" s="1"/>
  <c r="AV155" i="3" s="1"/>
  <c r="BY155" i="3"/>
  <c r="CB155" i="3" s="1"/>
  <c r="CH155" i="3" s="1"/>
  <c r="CL155" i="3" s="1"/>
  <c r="AH155" i="3"/>
  <c r="AK155" i="3" s="1"/>
  <c r="AQ155" i="3" s="1"/>
  <c r="AU155" i="3" s="1"/>
  <c r="BX155" i="3"/>
  <c r="CA155" i="3" s="1"/>
  <c r="CG155" i="3" s="1"/>
  <c r="CK155" i="3" s="1"/>
  <c r="BW155" i="3"/>
  <c r="BZ155" i="3" s="1"/>
  <c r="CF155" i="3" s="1"/>
  <c r="CJ155" i="3" s="1"/>
  <c r="BD155" i="3"/>
  <c r="BG155" i="3" s="1"/>
  <c r="BM155" i="3" s="1"/>
  <c r="BQ155" i="3" s="1"/>
  <c r="AG155" i="3"/>
  <c r="AJ155" i="3" s="1"/>
  <c r="AP155" i="3" s="1"/>
  <c r="AT155" i="3" s="1"/>
  <c r="BY159" i="3"/>
  <c r="CB159" i="3" s="1"/>
  <c r="CH159" i="3" s="1"/>
  <c r="CL159" i="3" s="1"/>
  <c r="BX159" i="3"/>
  <c r="CA159" i="3" s="1"/>
  <c r="CG159" i="3" s="1"/>
  <c r="CK159" i="3" s="1"/>
  <c r="BD159" i="3"/>
  <c r="BG159" i="3" s="1"/>
  <c r="BM159" i="3" s="1"/>
  <c r="BQ159" i="3" s="1"/>
  <c r="AH159" i="3"/>
  <c r="AK159" i="3" s="1"/>
  <c r="AQ159" i="3" s="1"/>
  <c r="AU159" i="3" s="1"/>
  <c r="AG159" i="3"/>
  <c r="AJ159" i="3" s="1"/>
  <c r="AP159" i="3" s="1"/>
  <c r="AT159" i="3" s="1"/>
  <c r="BW159" i="3"/>
  <c r="BZ159" i="3" s="1"/>
  <c r="CF159" i="3" s="1"/>
  <c r="CJ159" i="3" s="1"/>
  <c r="BC159" i="3"/>
  <c r="BF159" i="3" s="1"/>
  <c r="BL159" i="3" s="1"/>
  <c r="BP159" i="3" s="1"/>
  <c r="AI159" i="3"/>
  <c r="AL159" i="3" s="1"/>
  <c r="AR159" i="3" s="1"/>
  <c r="AV159" i="3" s="1"/>
  <c r="BB159" i="3"/>
  <c r="BE159" i="3" s="1"/>
  <c r="BK159" i="3" s="1"/>
  <c r="BO159" i="3" s="1"/>
  <c r="BY163" i="3"/>
  <c r="CB163" i="3" s="1"/>
  <c r="CH163" i="3" s="1"/>
  <c r="CL163" i="3" s="1"/>
  <c r="BD163" i="3"/>
  <c r="BG163" i="3" s="1"/>
  <c r="BM163" i="3" s="1"/>
  <c r="BQ163" i="3" s="1"/>
  <c r="BX163" i="3"/>
  <c r="CA163" i="3" s="1"/>
  <c r="CG163" i="3" s="1"/>
  <c r="CK163" i="3" s="1"/>
  <c r="BC163" i="3"/>
  <c r="BF163" i="3" s="1"/>
  <c r="BL163" i="3" s="1"/>
  <c r="BP163" i="3" s="1"/>
  <c r="BW163" i="3"/>
  <c r="BZ163" i="3" s="1"/>
  <c r="CF163" i="3" s="1"/>
  <c r="CJ163" i="3" s="1"/>
  <c r="BB163" i="3"/>
  <c r="BE163" i="3" s="1"/>
  <c r="BK163" i="3" s="1"/>
  <c r="BO163" i="3" s="1"/>
  <c r="AI163" i="3"/>
  <c r="AL163" i="3" s="1"/>
  <c r="AR163" i="3" s="1"/>
  <c r="AV163" i="3" s="1"/>
  <c r="AH163" i="3"/>
  <c r="AK163" i="3" s="1"/>
  <c r="AQ163" i="3" s="1"/>
  <c r="AU163" i="3" s="1"/>
  <c r="AG163" i="3"/>
  <c r="AJ163" i="3" s="1"/>
  <c r="AP163" i="3" s="1"/>
  <c r="AT163" i="3" s="1"/>
  <c r="BX167" i="3"/>
  <c r="CA167" i="3" s="1"/>
  <c r="CG167" i="3" s="1"/>
  <c r="CK167" i="3" s="1"/>
  <c r="BW167" i="3"/>
  <c r="BZ167" i="3" s="1"/>
  <c r="CF167" i="3" s="1"/>
  <c r="CJ167" i="3" s="1"/>
  <c r="BC167" i="3"/>
  <c r="BF167" i="3" s="1"/>
  <c r="BL167" i="3" s="1"/>
  <c r="BP167" i="3" s="1"/>
  <c r="AG167" i="3"/>
  <c r="AJ167" i="3" s="1"/>
  <c r="AP167" i="3" s="1"/>
  <c r="AT167" i="3" s="1"/>
  <c r="AI167" i="3"/>
  <c r="AL167" i="3" s="1"/>
  <c r="AR167" i="3" s="1"/>
  <c r="AV167" i="3" s="1"/>
  <c r="BB167" i="3"/>
  <c r="BE167" i="3" s="1"/>
  <c r="BK167" i="3" s="1"/>
  <c r="BO167" i="3" s="1"/>
  <c r="BD167" i="3"/>
  <c r="BG167" i="3" s="1"/>
  <c r="BM167" i="3" s="1"/>
  <c r="BQ167" i="3" s="1"/>
  <c r="BY167" i="3"/>
  <c r="CB167" i="3" s="1"/>
  <c r="CH167" i="3" s="1"/>
  <c r="CL167" i="3" s="1"/>
  <c r="AH167" i="3"/>
  <c r="AK167" i="3" s="1"/>
  <c r="AQ167" i="3" s="1"/>
  <c r="AU167" i="3" s="1"/>
  <c r="BY171" i="3"/>
  <c r="CB171" i="3" s="1"/>
  <c r="CH171" i="3" s="1"/>
  <c r="CL171" i="3" s="1"/>
  <c r="BD171" i="3"/>
  <c r="BG171" i="3" s="1"/>
  <c r="BM171" i="3" s="1"/>
  <c r="BQ171" i="3" s="1"/>
  <c r="BB171" i="3"/>
  <c r="BE171" i="3" s="1"/>
  <c r="BK171" i="3" s="1"/>
  <c r="BO171" i="3" s="1"/>
  <c r="AI171" i="3"/>
  <c r="AL171" i="3" s="1"/>
  <c r="AR171" i="3" s="1"/>
  <c r="AV171" i="3" s="1"/>
  <c r="AH171" i="3"/>
  <c r="AK171" i="3" s="1"/>
  <c r="AQ171" i="3" s="1"/>
  <c r="AU171" i="3" s="1"/>
  <c r="AG171" i="3"/>
  <c r="AJ171" i="3" s="1"/>
  <c r="AP171" i="3" s="1"/>
  <c r="AT171" i="3" s="1"/>
  <c r="BW171" i="3"/>
  <c r="BZ171" i="3" s="1"/>
  <c r="CF171" i="3" s="1"/>
  <c r="CJ171" i="3" s="1"/>
  <c r="BX171" i="3"/>
  <c r="CA171" i="3" s="1"/>
  <c r="CG171" i="3" s="1"/>
  <c r="CK171" i="3" s="1"/>
  <c r="BC171" i="3"/>
  <c r="BF171" i="3" s="1"/>
  <c r="BL171" i="3" s="1"/>
  <c r="BP171" i="3" s="1"/>
  <c r="BB175" i="3"/>
  <c r="BE175" i="3" s="1"/>
  <c r="BK175" i="3" s="1"/>
  <c r="BO175" i="3" s="1"/>
  <c r="BY175" i="3"/>
  <c r="CB175" i="3" s="1"/>
  <c r="CH175" i="3" s="1"/>
  <c r="CL175" i="3" s="1"/>
  <c r="BX175" i="3"/>
  <c r="CA175" i="3" s="1"/>
  <c r="CG175" i="3" s="1"/>
  <c r="CK175" i="3" s="1"/>
  <c r="BW175" i="3"/>
  <c r="BZ175" i="3" s="1"/>
  <c r="CF175" i="3" s="1"/>
  <c r="CJ175" i="3" s="1"/>
  <c r="BD175" i="3"/>
  <c r="BG175" i="3" s="1"/>
  <c r="BM175" i="3" s="1"/>
  <c r="BQ175" i="3" s="1"/>
  <c r="BC175" i="3"/>
  <c r="BF175" i="3" s="1"/>
  <c r="BL175" i="3" s="1"/>
  <c r="BP175" i="3" s="1"/>
  <c r="AI175" i="3"/>
  <c r="AL175" i="3" s="1"/>
  <c r="AR175" i="3" s="1"/>
  <c r="AV175" i="3" s="1"/>
  <c r="AH175" i="3"/>
  <c r="AK175" i="3" s="1"/>
  <c r="AQ175" i="3" s="1"/>
  <c r="AU175" i="3" s="1"/>
  <c r="AG175" i="3"/>
  <c r="AJ175" i="3" s="1"/>
  <c r="AP175" i="3" s="1"/>
  <c r="AT175" i="3" s="1"/>
  <c r="BX179" i="3"/>
  <c r="CA179" i="3" s="1"/>
  <c r="CG179" i="3" s="1"/>
  <c r="CK179" i="3" s="1"/>
  <c r="BD179" i="3"/>
  <c r="BG179" i="3" s="1"/>
  <c r="BM179" i="3" s="1"/>
  <c r="BQ179" i="3" s="1"/>
  <c r="AH179" i="3"/>
  <c r="AK179" i="3" s="1"/>
  <c r="AQ179" i="3" s="1"/>
  <c r="AU179" i="3" s="1"/>
  <c r="AI179" i="3"/>
  <c r="AL179" i="3" s="1"/>
  <c r="AR179" i="3" s="1"/>
  <c r="AV179" i="3" s="1"/>
  <c r="BB179" i="3"/>
  <c r="BE179" i="3" s="1"/>
  <c r="BK179" i="3" s="1"/>
  <c r="BO179" i="3" s="1"/>
  <c r="BY179" i="3"/>
  <c r="CB179" i="3" s="1"/>
  <c r="CH179" i="3" s="1"/>
  <c r="CL179" i="3" s="1"/>
  <c r="BC179" i="3"/>
  <c r="BF179" i="3" s="1"/>
  <c r="BL179" i="3" s="1"/>
  <c r="BP179" i="3" s="1"/>
  <c r="BW179" i="3"/>
  <c r="BZ179" i="3" s="1"/>
  <c r="CF179" i="3" s="1"/>
  <c r="CJ179" i="3" s="1"/>
  <c r="AG179" i="3"/>
  <c r="AJ179" i="3" s="1"/>
  <c r="AP179" i="3" s="1"/>
  <c r="AT179" i="3" s="1"/>
  <c r="BY183" i="3"/>
  <c r="CB183" i="3" s="1"/>
  <c r="CH183" i="3" s="1"/>
  <c r="CL183" i="3" s="1"/>
  <c r="BW183" i="3"/>
  <c r="BZ183" i="3" s="1"/>
  <c r="CF183" i="3" s="1"/>
  <c r="CJ183" i="3" s="1"/>
  <c r="BB183" i="3"/>
  <c r="BE183" i="3" s="1"/>
  <c r="BK183" i="3" s="1"/>
  <c r="BO183" i="3" s="1"/>
  <c r="AI183" i="3"/>
  <c r="AL183" i="3" s="1"/>
  <c r="AR183" i="3" s="1"/>
  <c r="AV183" i="3" s="1"/>
  <c r="BC183" i="3"/>
  <c r="BF183" i="3" s="1"/>
  <c r="BL183" i="3" s="1"/>
  <c r="BP183" i="3" s="1"/>
  <c r="BX183" i="3"/>
  <c r="CA183" i="3" s="1"/>
  <c r="CG183" i="3" s="1"/>
  <c r="CK183" i="3" s="1"/>
  <c r="BD183" i="3"/>
  <c r="BG183" i="3" s="1"/>
  <c r="BM183" i="3" s="1"/>
  <c r="BQ183" i="3" s="1"/>
  <c r="AG183" i="3"/>
  <c r="AJ183" i="3" s="1"/>
  <c r="AP183" i="3" s="1"/>
  <c r="AT183" i="3" s="1"/>
  <c r="AH183" i="3"/>
  <c r="AK183" i="3" s="1"/>
  <c r="AQ183" i="3" s="1"/>
  <c r="AU183" i="3" s="1"/>
  <c r="BY187" i="3"/>
  <c r="CB187" i="3" s="1"/>
  <c r="CH187" i="3" s="1"/>
  <c r="CL187" i="3" s="1"/>
  <c r="BX187" i="3"/>
  <c r="CA187" i="3" s="1"/>
  <c r="CG187" i="3" s="1"/>
  <c r="CK187" i="3" s="1"/>
  <c r="BD187" i="3"/>
  <c r="BG187" i="3" s="1"/>
  <c r="BM187" i="3" s="1"/>
  <c r="BQ187" i="3" s="1"/>
  <c r="BW187" i="3"/>
  <c r="BZ187" i="3" s="1"/>
  <c r="CF187" i="3" s="1"/>
  <c r="CJ187" i="3" s="1"/>
  <c r="BC187" i="3"/>
  <c r="BF187" i="3" s="1"/>
  <c r="BL187" i="3" s="1"/>
  <c r="BP187" i="3" s="1"/>
  <c r="BB187" i="3"/>
  <c r="BE187" i="3" s="1"/>
  <c r="BK187" i="3" s="1"/>
  <c r="BO187" i="3" s="1"/>
  <c r="AI187" i="3"/>
  <c r="AL187" i="3" s="1"/>
  <c r="AR187" i="3" s="1"/>
  <c r="AV187" i="3" s="1"/>
  <c r="AH187" i="3"/>
  <c r="AK187" i="3" s="1"/>
  <c r="AQ187" i="3" s="1"/>
  <c r="AU187" i="3" s="1"/>
  <c r="AG187" i="3"/>
  <c r="AJ187" i="3" s="1"/>
  <c r="AP187" i="3" s="1"/>
  <c r="AT187" i="3" s="1"/>
  <c r="BD191" i="3"/>
  <c r="BG191" i="3" s="1"/>
  <c r="BM191" i="3" s="1"/>
  <c r="BQ191" i="3" s="1"/>
  <c r="BW191" i="3"/>
  <c r="BZ191" i="3" s="1"/>
  <c r="CF191" i="3" s="1"/>
  <c r="CJ191" i="3" s="1"/>
  <c r="AI191" i="3"/>
  <c r="AL191" i="3" s="1"/>
  <c r="AR191" i="3" s="1"/>
  <c r="AV191" i="3" s="1"/>
  <c r="BB191" i="3"/>
  <c r="BE191" i="3" s="1"/>
  <c r="BK191" i="3" s="1"/>
  <c r="BO191" i="3" s="1"/>
  <c r="AH191" i="3"/>
  <c r="AK191" i="3" s="1"/>
  <c r="AQ191" i="3" s="1"/>
  <c r="AU191" i="3" s="1"/>
  <c r="BC191" i="3"/>
  <c r="BF191" i="3" s="1"/>
  <c r="BL191" i="3" s="1"/>
  <c r="BP191" i="3" s="1"/>
  <c r="BX191" i="3"/>
  <c r="CA191" i="3" s="1"/>
  <c r="CG191" i="3" s="1"/>
  <c r="CK191" i="3" s="1"/>
  <c r="BY191" i="3"/>
  <c r="CB191" i="3" s="1"/>
  <c r="CH191" i="3" s="1"/>
  <c r="CL191" i="3" s="1"/>
  <c r="AG191" i="3"/>
  <c r="AJ191" i="3" s="1"/>
  <c r="AP191" i="3" s="1"/>
  <c r="AT191" i="3" s="1"/>
  <c r="BX195" i="3"/>
  <c r="CA195" i="3" s="1"/>
  <c r="CG195" i="3" s="1"/>
  <c r="CK195" i="3" s="1"/>
  <c r="BD195" i="3"/>
  <c r="BG195" i="3" s="1"/>
  <c r="BM195" i="3" s="1"/>
  <c r="BQ195" i="3" s="1"/>
  <c r="BY195" i="3"/>
  <c r="CB195" i="3" s="1"/>
  <c r="CH195" i="3" s="1"/>
  <c r="CL195" i="3" s="1"/>
  <c r="AI195" i="3"/>
  <c r="AL195" i="3" s="1"/>
  <c r="AR195" i="3" s="1"/>
  <c r="AV195" i="3" s="1"/>
  <c r="AG195" i="3"/>
  <c r="AJ195" i="3" s="1"/>
  <c r="AP195" i="3" s="1"/>
  <c r="AT195" i="3" s="1"/>
  <c r="BC195" i="3"/>
  <c r="BF195" i="3" s="1"/>
  <c r="BL195" i="3" s="1"/>
  <c r="BP195" i="3" s="1"/>
  <c r="BW195" i="3"/>
  <c r="BZ195" i="3" s="1"/>
  <c r="CF195" i="3" s="1"/>
  <c r="CJ195" i="3" s="1"/>
  <c r="BB195" i="3"/>
  <c r="BE195" i="3" s="1"/>
  <c r="BK195" i="3" s="1"/>
  <c r="BO195" i="3" s="1"/>
  <c r="AH195" i="3"/>
  <c r="AK195" i="3" s="1"/>
  <c r="AQ195" i="3" s="1"/>
  <c r="AU195" i="3" s="1"/>
  <c r="BY199" i="3"/>
  <c r="CB199" i="3" s="1"/>
  <c r="CH199" i="3" s="1"/>
  <c r="CL199" i="3" s="1"/>
  <c r="BD199" i="3"/>
  <c r="BG199" i="3" s="1"/>
  <c r="BM199" i="3" s="1"/>
  <c r="BQ199" i="3" s="1"/>
  <c r="BX199" i="3"/>
  <c r="CA199" i="3" s="1"/>
  <c r="CG199" i="3" s="1"/>
  <c r="CK199" i="3" s="1"/>
  <c r="BC199" i="3"/>
  <c r="BF199" i="3" s="1"/>
  <c r="BL199" i="3" s="1"/>
  <c r="BP199" i="3" s="1"/>
  <c r="BW199" i="3"/>
  <c r="BZ199" i="3" s="1"/>
  <c r="CF199" i="3" s="1"/>
  <c r="CJ199" i="3" s="1"/>
  <c r="BB199" i="3"/>
  <c r="BE199" i="3" s="1"/>
  <c r="BK199" i="3" s="1"/>
  <c r="BO199" i="3" s="1"/>
  <c r="AG199" i="3"/>
  <c r="AJ199" i="3" s="1"/>
  <c r="AP199" i="3" s="1"/>
  <c r="AT199" i="3" s="1"/>
  <c r="AI199" i="3"/>
  <c r="AL199" i="3" s="1"/>
  <c r="AR199" i="3" s="1"/>
  <c r="AV199" i="3" s="1"/>
  <c r="AH199" i="3"/>
  <c r="AK199" i="3" s="1"/>
  <c r="AQ199" i="3" s="1"/>
  <c r="AU199" i="3" s="1"/>
  <c r="BY203" i="3"/>
  <c r="CB203" i="3" s="1"/>
  <c r="CH203" i="3" s="1"/>
  <c r="CL203" i="3" s="1"/>
  <c r="BC203" i="3"/>
  <c r="BF203" i="3" s="1"/>
  <c r="BL203" i="3" s="1"/>
  <c r="BP203" i="3" s="1"/>
  <c r="BX203" i="3"/>
  <c r="CA203" i="3" s="1"/>
  <c r="CG203" i="3" s="1"/>
  <c r="CK203" i="3" s="1"/>
  <c r="BW203" i="3"/>
  <c r="BZ203" i="3" s="1"/>
  <c r="CF203" i="3" s="1"/>
  <c r="CJ203" i="3" s="1"/>
  <c r="AH203" i="3"/>
  <c r="AK203" i="3" s="1"/>
  <c r="AQ203" i="3" s="1"/>
  <c r="AU203" i="3" s="1"/>
  <c r="BD203" i="3"/>
  <c r="BG203" i="3" s="1"/>
  <c r="BM203" i="3" s="1"/>
  <c r="BQ203" i="3" s="1"/>
  <c r="AI203" i="3"/>
  <c r="AL203" i="3" s="1"/>
  <c r="AR203" i="3" s="1"/>
  <c r="AV203" i="3" s="1"/>
  <c r="BB203" i="3"/>
  <c r="BE203" i="3" s="1"/>
  <c r="BK203" i="3" s="1"/>
  <c r="BO203" i="3" s="1"/>
  <c r="AG203" i="3"/>
  <c r="AJ203" i="3" s="1"/>
  <c r="AP203" i="3" s="1"/>
  <c r="AT203" i="3" s="1"/>
  <c r="BD207" i="3"/>
  <c r="BG207" i="3" s="1"/>
  <c r="BM207" i="3" s="1"/>
  <c r="BQ207" i="3" s="1"/>
  <c r="BC207" i="3"/>
  <c r="BF207" i="3" s="1"/>
  <c r="BL207" i="3" s="1"/>
  <c r="BP207" i="3" s="1"/>
  <c r="AI207" i="3"/>
  <c r="AL207" i="3" s="1"/>
  <c r="AR207" i="3" s="1"/>
  <c r="AV207" i="3" s="1"/>
  <c r="AG207" i="3"/>
  <c r="AJ207" i="3" s="1"/>
  <c r="AP207" i="3" s="1"/>
  <c r="AT207" i="3" s="1"/>
  <c r="BB207" i="3"/>
  <c r="BE207" i="3" s="1"/>
  <c r="BK207" i="3" s="1"/>
  <c r="BO207" i="3" s="1"/>
  <c r="AH207" i="3"/>
  <c r="AK207" i="3" s="1"/>
  <c r="AQ207" i="3" s="1"/>
  <c r="AU207" i="3" s="1"/>
  <c r="BW207" i="3"/>
  <c r="BZ207" i="3" s="1"/>
  <c r="CF207" i="3" s="1"/>
  <c r="CJ207" i="3" s="1"/>
  <c r="BY207" i="3"/>
  <c r="CB207" i="3" s="1"/>
  <c r="CH207" i="3" s="1"/>
  <c r="CL207" i="3" s="1"/>
  <c r="BX207" i="3"/>
  <c r="CA207" i="3" s="1"/>
  <c r="CG207" i="3" s="1"/>
  <c r="CK207" i="3" s="1"/>
  <c r="BW211" i="3"/>
  <c r="BZ211" i="3" s="1"/>
  <c r="CF211" i="3" s="1"/>
  <c r="CJ211" i="3" s="1"/>
  <c r="BD211" i="3"/>
  <c r="BG211" i="3" s="1"/>
  <c r="BM211" i="3" s="1"/>
  <c r="BQ211" i="3" s="1"/>
  <c r="BC211" i="3"/>
  <c r="BF211" i="3" s="1"/>
  <c r="BL211" i="3" s="1"/>
  <c r="BP211" i="3" s="1"/>
  <c r="BB211" i="3"/>
  <c r="BE211" i="3" s="1"/>
  <c r="BK211" i="3" s="1"/>
  <c r="BO211" i="3" s="1"/>
  <c r="BY211" i="3"/>
  <c r="CB211" i="3" s="1"/>
  <c r="CH211" i="3" s="1"/>
  <c r="CL211" i="3" s="1"/>
  <c r="BX211" i="3"/>
  <c r="CA211" i="3" s="1"/>
  <c r="CG211" i="3" s="1"/>
  <c r="CK211" i="3" s="1"/>
  <c r="AI211" i="3"/>
  <c r="AL211" i="3" s="1"/>
  <c r="AR211" i="3" s="1"/>
  <c r="AV211" i="3" s="1"/>
  <c r="AH211" i="3"/>
  <c r="AK211" i="3" s="1"/>
  <c r="AQ211" i="3" s="1"/>
  <c r="AU211" i="3" s="1"/>
  <c r="AG211" i="3"/>
  <c r="AJ211" i="3" s="1"/>
  <c r="AP211" i="3" s="1"/>
  <c r="AT211" i="3" s="1"/>
  <c r="BX215" i="3"/>
  <c r="CA215" i="3" s="1"/>
  <c r="CG215" i="3" s="1"/>
  <c r="CK215" i="3" s="1"/>
  <c r="BC215" i="3"/>
  <c r="BF215" i="3" s="1"/>
  <c r="BL215" i="3" s="1"/>
  <c r="BP215" i="3" s="1"/>
  <c r="AH215" i="3"/>
  <c r="AK215" i="3" s="1"/>
  <c r="AQ215" i="3" s="1"/>
  <c r="AU215" i="3" s="1"/>
  <c r="BD215" i="3"/>
  <c r="BG215" i="3" s="1"/>
  <c r="BM215" i="3" s="1"/>
  <c r="BQ215" i="3" s="1"/>
  <c r="BY215" i="3"/>
  <c r="CB215" i="3" s="1"/>
  <c r="CH215" i="3" s="1"/>
  <c r="CL215" i="3" s="1"/>
  <c r="AI215" i="3"/>
  <c r="AL215" i="3" s="1"/>
  <c r="AR215" i="3" s="1"/>
  <c r="AV215" i="3" s="1"/>
  <c r="BW215" i="3"/>
  <c r="BZ215" i="3" s="1"/>
  <c r="CF215" i="3" s="1"/>
  <c r="CJ215" i="3" s="1"/>
  <c r="AG215" i="3"/>
  <c r="AJ215" i="3" s="1"/>
  <c r="AP215" i="3" s="1"/>
  <c r="AT215" i="3" s="1"/>
  <c r="BB215" i="3"/>
  <c r="BE215" i="3" s="1"/>
  <c r="BK215" i="3" s="1"/>
  <c r="BO215" i="3" s="1"/>
  <c r="BW219" i="3"/>
  <c r="BZ219" i="3" s="1"/>
  <c r="CF219" i="3" s="1"/>
  <c r="CJ219" i="3" s="1"/>
  <c r="BB219" i="3"/>
  <c r="BE219" i="3" s="1"/>
  <c r="BK219" i="3" s="1"/>
  <c r="BO219" i="3" s="1"/>
  <c r="BY219" i="3"/>
  <c r="CB219" i="3" s="1"/>
  <c r="CH219" i="3" s="1"/>
  <c r="CL219" i="3" s="1"/>
  <c r="BX219" i="3"/>
  <c r="CA219" i="3" s="1"/>
  <c r="CG219" i="3" s="1"/>
  <c r="CK219" i="3" s="1"/>
  <c r="AH219" i="3"/>
  <c r="AK219" i="3" s="1"/>
  <c r="AQ219" i="3" s="1"/>
  <c r="AU219" i="3" s="1"/>
  <c r="AG219" i="3"/>
  <c r="AJ219" i="3" s="1"/>
  <c r="AP219" i="3" s="1"/>
  <c r="AT219" i="3" s="1"/>
  <c r="AI219" i="3"/>
  <c r="AL219" i="3" s="1"/>
  <c r="AR219" i="3" s="1"/>
  <c r="AV219" i="3" s="1"/>
  <c r="BD219" i="3"/>
  <c r="BG219" i="3" s="1"/>
  <c r="BM219" i="3" s="1"/>
  <c r="BQ219" i="3" s="1"/>
  <c r="BC219" i="3"/>
  <c r="BF219" i="3" s="1"/>
  <c r="BL219" i="3" s="1"/>
  <c r="BP219" i="3" s="1"/>
  <c r="BY223" i="3"/>
  <c r="CB223" i="3" s="1"/>
  <c r="CH223" i="3" s="1"/>
  <c r="CL223" i="3" s="1"/>
  <c r="BX223" i="3"/>
  <c r="CA223" i="3" s="1"/>
  <c r="CG223" i="3" s="1"/>
  <c r="CK223" i="3" s="1"/>
  <c r="BW223" i="3"/>
  <c r="BZ223" i="3" s="1"/>
  <c r="CF223" i="3" s="1"/>
  <c r="CJ223" i="3" s="1"/>
  <c r="BD223" i="3"/>
  <c r="BG223" i="3" s="1"/>
  <c r="BM223" i="3" s="1"/>
  <c r="BQ223" i="3" s="1"/>
  <c r="BC223" i="3"/>
  <c r="BF223" i="3" s="1"/>
  <c r="BL223" i="3" s="1"/>
  <c r="BP223" i="3" s="1"/>
  <c r="BB223" i="3"/>
  <c r="BE223" i="3" s="1"/>
  <c r="BK223" i="3" s="1"/>
  <c r="BO223" i="3" s="1"/>
  <c r="AI223" i="3"/>
  <c r="AL223" i="3" s="1"/>
  <c r="AR223" i="3" s="1"/>
  <c r="AV223" i="3" s="1"/>
  <c r="AH223" i="3"/>
  <c r="AK223" i="3" s="1"/>
  <c r="AQ223" i="3" s="1"/>
  <c r="AU223" i="3" s="1"/>
  <c r="AG223" i="3"/>
  <c r="AJ223" i="3" s="1"/>
  <c r="AP223" i="3" s="1"/>
  <c r="AT223" i="3" s="1"/>
  <c r="M227" i="3"/>
  <c r="P227" i="3" s="1"/>
  <c r="V227" i="3" s="1"/>
  <c r="Z227" i="3" s="1"/>
  <c r="BW227" i="3"/>
  <c r="BZ227" i="3" s="1"/>
  <c r="CF227" i="3" s="1"/>
  <c r="CJ227" i="3" s="1"/>
  <c r="BD227" i="3"/>
  <c r="BG227" i="3" s="1"/>
  <c r="BM227" i="3" s="1"/>
  <c r="BQ227" i="3" s="1"/>
  <c r="BB227" i="3"/>
  <c r="BE227" i="3" s="1"/>
  <c r="BK227" i="3" s="1"/>
  <c r="BO227" i="3" s="1"/>
  <c r="BY227" i="3"/>
  <c r="CB227" i="3" s="1"/>
  <c r="CH227" i="3" s="1"/>
  <c r="CL227" i="3" s="1"/>
  <c r="AH227" i="3"/>
  <c r="AK227" i="3" s="1"/>
  <c r="AQ227" i="3" s="1"/>
  <c r="AU227" i="3" s="1"/>
  <c r="AI227" i="3"/>
  <c r="AL227" i="3" s="1"/>
  <c r="AR227" i="3" s="1"/>
  <c r="AV227" i="3" s="1"/>
  <c r="AG227" i="3"/>
  <c r="AJ227" i="3" s="1"/>
  <c r="AP227" i="3" s="1"/>
  <c r="AT227" i="3" s="1"/>
  <c r="BC227" i="3"/>
  <c r="BF227" i="3" s="1"/>
  <c r="BL227" i="3" s="1"/>
  <c r="BP227" i="3" s="1"/>
  <c r="BX227" i="3"/>
  <c r="CA227" i="3" s="1"/>
  <c r="CG227" i="3" s="1"/>
  <c r="CK227" i="3" s="1"/>
  <c r="BB231" i="3"/>
  <c r="BE231" i="3" s="1"/>
  <c r="BK231" i="3" s="1"/>
  <c r="BO231" i="3" s="1"/>
  <c r="BY231" i="3"/>
  <c r="CB231" i="3" s="1"/>
  <c r="CH231" i="3" s="1"/>
  <c r="CL231" i="3" s="1"/>
  <c r="BX231" i="3"/>
  <c r="CA231" i="3" s="1"/>
  <c r="CG231" i="3" s="1"/>
  <c r="CK231" i="3" s="1"/>
  <c r="AG231" i="3"/>
  <c r="AJ231" i="3" s="1"/>
  <c r="AP231" i="3" s="1"/>
  <c r="AT231" i="3" s="1"/>
  <c r="BC231" i="3"/>
  <c r="BF231" i="3" s="1"/>
  <c r="BL231" i="3" s="1"/>
  <c r="BP231" i="3" s="1"/>
  <c r="AH231" i="3"/>
  <c r="AK231" i="3" s="1"/>
  <c r="AQ231" i="3" s="1"/>
  <c r="AU231" i="3" s="1"/>
  <c r="BW231" i="3"/>
  <c r="BZ231" i="3" s="1"/>
  <c r="CF231" i="3" s="1"/>
  <c r="CJ231" i="3" s="1"/>
  <c r="AI231" i="3"/>
  <c r="AL231" i="3" s="1"/>
  <c r="AR231" i="3" s="1"/>
  <c r="AV231" i="3" s="1"/>
  <c r="BD231" i="3"/>
  <c r="BG231" i="3" s="1"/>
  <c r="BM231" i="3" s="1"/>
  <c r="BQ231" i="3" s="1"/>
  <c r="BC235" i="3"/>
  <c r="BF235" i="3" s="1"/>
  <c r="BL235" i="3" s="1"/>
  <c r="BP235" i="3" s="1"/>
  <c r="BY235" i="3"/>
  <c r="CB235" i="3" s="1"/>
  <c r="CH235" i="3" s="1"/>
  <c r="CL235" i="3" s="1"/>
  <c r="BB235" i="3"/>
  <c r="BE235" i="3" s="1"/>
  <c r="BK235" i="3" s="1"/>
  <c r="BO235" i="3" s="1"/>
  <c r="BX235" i="3"/>
  <c r="CA235" i="3" s="1"/>
  <c r="CG235" i="3" s="1"/>
  <c r="CK235" i="3" s="1"/>
  <c r="BW235" i="3"/>
  <c r="BZ235" i="3" s="1"/>
  <c r="CF235" i="3" s="1"/>
  <c r="CJ235" i="3" s="1"/>
  <c r="BD235" i="3"/>
  <c r="BG235" i="3" s="1"/>
  <c r="BM235" i="3" s="1"/>
  <c r="BQ235" i="3" s="1"/>
  <c r="AI235" i="3"/>
  <c r="AL235" i="3" s="1"/>
  <c r="AR235" i="3" s="1"/>
  <c r="AV235" i="3" s="1"/>
  <c r="AH235" i="3"/>
  <c r="AK235" i="3" s="1"/>
  <c r="AQ235" i="3" s="1"/>
  <c r="AU235" i="3" s="1"/>
  <c r="AG235" i="3"/>
  <c r="AJ235" i="3" s="1"/>
  <c r="AP235" i="3" s="1"/>
  <c r="AT235" i="3" s="1"/>
  <c r="BX239" i="3"/>
  <c r="CA239" i="3" s="1"/>
  <c r="CG239" i="3" s="1"/>
  <c r="CK239" i="3" s="1"/>
  <c r="BW239" i="3"/>
  <c r="BZ239" i="3" s="1"/>
  <c r="CF239" i="3" s="1"/>
  <c r="CJ239" i="3" s="1"/>
  <c r="BD239" i="3"/>
  <c r="BG239" i="3" s="1"/>
  <c r="BM239" i="3" s="1"/>
  <c r="BQ239" i="3" s="1"/>
  <c r="AI239" i="3"/>
  <c r="AL239" i="3" s="1"/>
  <c r="AR239" i="3" s="1"/>
  <c r="AV239" i="3" s="1"/>
  <c r="AH239" i="3"/>
  <c r="AK239" i="3" s="1"/>
  <c r="AQ239" i="3" s="1"/>
  <c r="AU239" i="3" s="1"/>
  <c r="BB239" i="3"/>
  <c r="BE239" i="3" s="1"/>
  <c r="BK239" i="3" s="1"/>
  <c r="BO239" i="3" s="1"/>
  <c r="BC239" i="3"/>
  <c r="BF239" i="3" s="1"/>
  <c r="BL239" i="3" s="1"/>
  <c r="BP239" i="3" s="1"/>
  <c r="BY239" i="3"/>
  <c r="CB239" i="3" s="1"/>
  <c r="CH239" i="3" s="1"/>
  <c r="CL239" i="3" s="1"/>
  <c r="AG239" i="3"/>
  <c r="AJ239" i="3" s="1"/>
  <c r="AP239" i="3" s="1"/>
  <c r="AT239" i="3" s="1"/>
  <c r="BY243" i="3"/>
  <c r="CB243" i="3" s="1"/>
  <c r="CH243" i="3" s="1"/>
  <c r="CL243" i="3" s="1"/>
  <c r="BX243" i="3"/>
  <c r="CA243" i="3" s="1"/>
  <c r="CG243" i="3" s="1"/>
  <c r="CK243" i="3" s="1"/>
  <c r="BC243" i="3"/>
  <c r="BF243" i="3" s="1"/>
  <c r="BL243" i="3" s="1"/>
  <c r="BP243" i="3" s="1"/>
  <c r="AG243" i="3"/>
  <c r="AJ243" i="3" s="1"/>
  <c r="AP243" i="3" s="1"/>
  <c r="AT243" i="3" s="1"/>
  <c r="BB243" i="3"/>
  <c r="BE243" i="3" s="1"/>
  <c r="BK243" i="3" s="1"/>
  <c r="BO243" i="3" s="1"/>
  <c r="AI243" i="3"/>
  <c r="AL243" i="3" s="1"/>
  <c r="AR243" i="3" s="1"/>
  <c r="AV243" i="3" s="1"/>
  <c r="BW243" i="3"/>
  <c r="BZ243" i="3" s="1"/>
  <c r="CF243" i="3" s="1"/>
  <c r="CJ243" i="3" s="1"/>
  <c r="AH243" i="3"/>
  <c r="AK243" i="3" s="1"/>
  <c r="AQ243" i="3" s="1"/>
  <c r="AU243" i="3" s="1"/>
  <c r="BD243" i="3"/>
  <c r="BG243" i="3" s="1"/>
  <c r="BM243" i="3" s="1"/>
  <c r="BQ243" i="3" s="1"/>
  <c r="BD247" i="3"/>
  <c r="BG247" i="3" s="1"/>
  <c r="BM247" i="3" s="1"/>
  <c r="BQ247" i="3" s="1"/>
  <c r="BY247" i="3"/>
  <c r="CB247" i="3" s="1"/>
  <c r="CH247" i="3" s="1"/>
  <c r="CL247" i="3" s="1"/>
  <c r="BC247" i="3"/>
  <c r="BF247" i="3" s="1"/>
  <c r="BL247" i="3" s="1"/>
  <c r="BP247" i="3" s="1"/>
  <c r="BX247" i="3"/>
  <c r="CA247" i="3" s="1"/>
  <c r="CG247" i="3" s="1"/>
  <c r="CK247" i="3" s="1"/>
  <c r="BB247" i="3"/>
  <c r="BE247" i="3" s="1"/>
  <c r="BK247" i="3" s="1"/>
  <c r="BO247" i="3" s="1"/>
  <c r="BW247" i="3"/>
  <c r="BZ247" i="3" s="1"/>
  <c r="CF247" i="3" s="1"/>
  <c r="CJ247" i="3" s="1"/>
  <c r="AI247" i="3"/>
  <c r="AL247" i="3" s="1"/>
  <c r="AR247" i="3" s="1"/>
  <c r="AV247" i="3" s="1"/>
  <c r="AH247" i="3"/>
  <c r="AK247" i="3" s="1"/>
  <c r="AQ247" i="3" s="1"/>
  <c r="AU247" i="3" s="1"/>
  <c r="AG247" i="3"/>
  <c r="AJ247" i="3" s="1"/>
  <c r="AP247" i="3" s="1"/>
  <c r="AT247" i="3" s="1"/>
  <c r="BX251" i="3"/>
  <c r="CA251" i="3" s="1"/>
  <c r="CG251" i="3" s="1"/>
  <c r="CK251" i="3" s="1"/>
  <c r="BW251" i="3"/>
  <c r="BZ251" i="3" s="1"/>
  <c r="CF251" i="3" s="1"/>
  <c r="CJ251" i="3" s="1"/>
  <c r="BD251" i="3"/>
  <c r="BG251" i="3" s="1"/>
  <c r="BM251" i="3" s="1"/>
  <c r="BQ251" i="3" s="1"/>
  <c r="BB251" i="3"/>
  <c r="BE251" i="3" s="1"/>
  <c r="BK251" i="3" s="1"/>
  <c r="BO251" i="3" s="1"/>
  <c r="AI251" i="3"/>
  <c r="AL251" i="3" s="1"/>
  <c r="AR251" i="3" s="1"/>
  <c r="AV251" i="3" s="1"/>
  <c r="AH251" i="3"/>
  <c r="AK251" i="3" s="1"/>
  <c r="AQ251" i="3" s="1"/>
  <c r="AU251" i="3" s="1"/>
  <c r="AG251" i="3"/>
  <c r="AJ251" i="3" s="1"/>
  <c r="AP251" i="3" s="1"/>
  <c r="AT251" i="3" s="1"/>
  <c r="BY251" i="3"/>
  <c r="CB251" i="3" s="1"/>
  <c r="CH251" i="3" s="1"/>
  <c r="CL251" i="3" s="1"/>
  <c r="BC251" i="3"/>
  <c r="BF251" i="3" s="1"/>
  <c r="BL251" i="3" s="1"/>
  <c r="BP251" i="3" s="1"/>
  <c r="BB255" i="3"/>
  <c r="BE255" i="3" s="1"/>
  <c r="BK255" i="3" s="1"/>
  <c r="BO255" i="3" s="1"/>
  <c r="BY255" i="3"/>
  <c r="CB255" i="3" s="1"/>
  <c r="CH255" i="3" s="1"/>
  <c r="CL255" i="3" s="1"/>
  <c r="AI255" i="3"/>
  <c r="AL255" i="3" s="1"/>
  <c r="AR255" i="3" s="1"/>
  <c r="AV255" i="3" s="1"/>
  <c r="AG255" i="3"/>
  <c r="AJ255" i="3" s="1"/>
  <c r="AP255" i="3" s="1"/>
  <c r="AT255" i="3" s="1"/>
  <c r="AH255" i="3"/>
  <c r="AK255" i="3" s="1"/>
  <c r="AQ255" i="3" s="1"/>
  <c r="AU255" i="3" s="1"/>
  <c r="BX255" i="3"/>
  <c r="CA255" i="3" s="1"/>
  <c r="CG255" i="3" s="1"/>
  <c r="CK255" i="3" s="1"/>
  <c r="BC255" i="3"/>
  <c r="BF255" i="3" s="1"/>
  <c r="BL255" i="3" s="1"/>
  <c r="BP255" i="3" s="1"/>
  <c r="BD255" i="3"/>
  <c r="BG255" i="3" s="1"/>
  <c r="BM255" i="3" s="1"/>
  <c r="BQ255" i="3" s="1"/>
  <c r="BW255" i="3"/>
  <c r="BZ255" i="3" s="1"/>
  <c r="CF255" i="3" s="1"/>
  <c r="CJ255" i="3" s="1"/>
  <c r="BD259" i="3"/>
  <c r="BG259" i="3" s="1"/>
  <c r="BM259" i="3" s="1"/>
  <c r="BQ259" i="3" s="1"/>
  <c r="BC259" i="3"/>
  <c r="BF259" i="3" s="1"/>
  <c r="BL259" i="3" s="1"/>
  <c r="BP259" i="3" s="1"/>
  <c r="BB259" i="3"/>
  <c r="BE259" i="3" s="1"/>
  <c r="BK259" i="3" s="1"/>
  <c r="BO259" i="3" s="1"/>
  <c r="BY259" i="3"/>
  <c r="CB259" i="3" s="1"/>
  <c r="CH259" i="3" s="1"/>
  <c r="CL259" i="3" s="1"/>
  <c r="BX259" i="3"/>
  <c r="CA259" i="3" s="1"/>
  <c r="CG259" i="3" s="1"/>
  <c r="CK259" i="3" s="1"/>
  <c r="BW259" i="3"/>
  <c r="BZ259" i="3" s="1"/>
  <c r="CF259" i="3" s="1"/>
  <c r="CJ259" i="3" s="1"/>
  <c r="AI259" i="3"/>
  <c r="AL259" i="3" s="1"/>
  <c r="AR259" i="3" s="1"/>
  <c r="AV259" i="3" s="1"/>
  <c r="AH259" i="3"/>
  <c r="AK259" i="3" s="1"/>
  <c r="AQ259" i="3" s="1"/>
  <c r="AU259" i="3" s="1"/>
  <c r="AG259" i="3"/>
  <c r="AJ259" i="3" s="1"/>
  <c r="AP259" i="3" s="1"/>
  <c r="AT259" i="3" s="1"/>
  <c r="BD263" i="3"/>
  <c r="BG263" i="3" s="1"/>
  <c r="BM263" i="3" s="1"/>
  <c r="BQ263" i="3" s="1"/>
  <c r="AH263" i="3"/>
  <c r="AK263" i="3" s="1"/>
  <c r="AQ263" i="3" s="1"/>
  <c r="AU263" i="3" s="1"/>
  <c r="AI263" i="3"/>
  <c r="AL263" i="3" s="1"/>
  <c r="AR263" i="3" s="1"/>
  <c r="AV263" i="3" s="1"/>
  <c r="BX263" i="3"/>
  <c r="CA263" i="3" s="1"/>
  <c r="CG263" i="3" s="1"/>
  <c r="CK263" i="3" s="1"/>
  <c r="BC263" i="3"/>
  <c r="BF263" i="3" s="1"/>
  <c r="BL263" i="3" s="1"/>
  <c r="BP263" i="3" s="1"/>
  <c r="BW263" i="3"/>
  <c r="BZ263" i="3" s="1"/>
  <c r="CF263" i="3" s="1"/>
  <c r="CJ263" i="3" s="1"/>
  <c r="BY263" i="3"/>
  <c r="CB263" i="3" s="1"/>
  <c r="CH263" i="3" s="1"/>
  <c r="CL263" i="3" s="1"/>
  <c r="AG263" i="3"/>
  <c r="AJ263" i="3" s="1"/>
  <c r="AP263" i="3" s="1"/>
  <c r="AT263" i="3" s="1"/>
  <c r="BB263" i="3"/>
  <c r="BE263" i="3" s="1"/>
  <c r="BK263" i="3" s="1"/>
  <c r="BO263" i="3" s="1"/>
  <c r="BD267" i="3"/>
  <c r="BG267" i="3" s="1"/>
  <c r="BM267" i="3" s="1"/>
  <c r="BQ267" i="3" s="1"/>
  <c r="BY267" i="3"/>
  <c r="CB267" i="3" s="1"/>
  <c r="CH267" i="3" s="1"/>
  <c r="CL267" i="3" s="1"/>
  <c r="BC267" i="3"/>
  <c r="BF267" i="3" s="1"/>
  <c r="BL267" i="3" s="1"/>
  <c r="BP267" i="3" s="1"/>
  <c r="BX267" i="3"/>
  <c r="CA267" i="3" s="1"/>
  <c r="CG267" i="3" s="1"/>
  <c r="CK267" i="3" s="1"/>
  <c r="BW267" i="3"/>
  <c r="BZ267" i="3" s="1"/>
  <c r="CF267" i="3" s="1"/>
  <c r="CJ267" i="3" s="1"/>
  <c r="AI267" i="3"/>
  <c r="AL267" i="3" s="1"/>
  <c r="AR267" i="3" s="1"/>
  <c r="AV267" i="3" s="1"/>
  <c r="AG267" i="3"/>
  <c r="AJ267" i="3" s="1"/>
  <c r="AP267" i="3" s="1"/>
  <c r="AT267" i="3" s="1"/>
  <c r="AH267" i="3"/>
  <c r="AK267" i="3" s="1"/>
  <c r="AQ267" i="3" s="1"/>
  <c r="AU267" i="3" s="1"/>
  <c r="BB267" i="3"/>
  <c r="BE267" i="3" s="1"/>
  <c r="BK267" i="3" s="1"/>
  <c r="BO267" i="3" s="1"/>
  <c r="BX271" i="3"/>
  <c r="CA271" i="3" s="1"/>
  <c r="CG271" i="3" s="1"/>
  <c r="CK271" i="3" s="1"/>
  <c r="BW271" i="3"/>
  <c r="BZ271" i="3" s="1"/>
  <c r="CF271" i="3" s="1"/>
  <c r="CJ271" i="3" s="1"/>
  <c r="BD271" i="3"/>
  <c r="BG271" i="3" s="1"/>
  <c r="BM271" i="3" s="1"/>
  <c r="BQ271" i="3" s="1"/>
  <c r="BC271" i="3"/>
  <c r="BF271" i="3" s="1"/>
  <c r="BL271" i="3" s="1"/>
  <c r="BP271" i="3" s="1"/>
  <c r="BY271" i="3"/>
  <c r="CB271" i="3" s="1"/>
  <c r="CH271" i="3" s="1"/>
  <c r="CL271" i="3" s="1"/>
  <c r="AI271" i="3"/>
  <c r="AL271" i="3" s="1"/>
  <c r="AR271" i="3" s="1"/>
  <c r="AV271" i="3" s="1"/>
  <c r="BB271" i="3"/>
  <c r="BE271" i="3" s="1"/>
  <c r="BK271" i="3" s="1"/>
  <c r="BO271" i="3" s="1"/>
  <c r="AH271" i="3"/>
  <c r="AK271" i="3" s="1"/>
  <c r="AQ271" i="3" s="1"/>
  <c r="AU271" i="3" s="1"/>
  <c r="AG271" i="3"/>
  <c r="AJ271" i="3" s="1"/>
  <c r="AP271" i="3" s="1"/>
  <c r="AT271" i="3" s="1"/>
  <c r="BX275" i="3"/>
  <c r="CA275" i="3" s="1"/>
  <c r="CG275" i="3" s="1"/>
  <c r="CK275" i="3" s="1"/>
  <c r="BW275" i="3"/>
  <c r="BZ275" i="3" s="1"/>
  <c r="CF275" i="3" s="1"/>
  <c r="CJ275" i="3" s="1"/>
  <c r="BD275" i="3"/>
  <c r="BG275" i="3" s="1"/>
  <c r="BM275" i="3" s="1"/>
  <c r="BQ275" i="3" s="1"/>
  <c r="BC275" i="3"/>
  <c r="BF275" i="3" s="1"/>
  <c r="BL275" i="3" s="1"/>
  <c r="BP275" i="3" s="1"/>
  <c r="BB275" i="3"/>
  <c r="BE275" i="3" s="1"/>
  <c r="BK275" i="3" s="1"/>
  <c r="BO275" i="3" s="1"/>
  <c r="BY275" i="3"/>
  <c r="CB275" i="3" s="1"/>
  <c r="CH275" i="3" s="1"/>
  <c r="CL275" i="3" s="1"/>
  <c r="AI275" i="3"/>
  <c r="AL275" i="3" s="1"/>
  <c r="AR275" i="3" s="1"/>
  <c r="AV275" i="3" s="1"/>
  <c r="AH275" i="3"/>
  <c r="AK275" i="3" s="1"/>
  <c r="AQ275" i="3" s="1"/>
  <c r="AU275" i="3" s="1"/>
  <c r="AG275" i="3"/>
  <c r="AJ275" i="3" s="1"/>
  <c r="AP275" i="3" s="1"/>
  <c r="AT275" i="3" s="1"/>
  <c r="BW279" i="3"/>
  <c r="BZ279" i="3" s="1"/>
  <c r="CF279" i="3" s="1"/>
  <c r="CJ279" i="3" s="1"/>
  <c r="AG279" i="3"/>
  <c r="AJ279" i="3" s="1"/>
  <c r="AP279" i="3" s="1"/>
  <c r="AT279" i="3" s="1"/>
  <c r="BB279" i="3"/>
  <c r="BE279" i="3" s="1"/>
  <c r="BK279" i="3" s="1"/>
  <c r="BO279" i="3" s="1"/>
  <c r="BX279" i="3"/>
  <c r="CA279" i="3" s="1"/>
  <c r="CG279" i="3" s="1"/>
  <c r="CK279" i="3" s="1"/>
  <c r="BY279" i="3"/>
  <c r="CB279" i="3" s="1"/>
  <c r="CH279" i="3" s="1"/>
  <c r="CL279" i="3" s="1"/>
  <c r="AI279" i="3"/>
  <c r="AL279" i="3" s="1"/>
  <c r="AR279" i="3" s="1"/>
  <c r="AV279" i="3" s="1"/>
  <c r="BD279" i="3"/>
  <c r="BG279" i="3" s="1"/>
  <c r="BM279" i="3" s="1"/>
  <c r="BQ279" i="3" s="1"/>
  <c r="BC279" i="3"/>
  <c r="BF279" i="3" s="1"/>
  <c r="BL279" i="3" s="1"/>
  <c r="BP279" i="3" s="1"/>
  <c r="AH279" i="3"/>
  <c r="AK279" i="3" s="1"/>
  <c r="AQ279" i="3" s="1"/>
  <c r="AU279" i="3" s="1"/>
  <c r="BW283" i="3"/>
  <c r="BZ283" i="3" s="1"/>
  <c r="CF283" i="3" s="1"/>
  <c r="CJ283" i="3" s="1"/>
  <c r="BD283" i="3"/>
  <c r="BG283" i="3" s="1"/>
  <c r="BM283" i="3" s="1"/>
  <c r="BQ283" i="3" s="1"/>
  <c r="BY283" i="3"/>
  <c r="CB283" i="3" s="1"/>
  <c r="CH283" i="3" s="1"/>
  <c r="CL283" i="3" s="1"/>
  <c r="BC283" i="3"/>
  <c r="BF283" i="3" s="1"/>
  <c r="BL283" i="3" s="1"/>
  <c r="BP283" i="3" s="1"/>
  <c r="BX283" i="3"/>
  <c r="CA283" i="3" s="1"/>
  <c r="CG283" i="3" s="1"/>
  <c r="CK283" i="3" s="1"/>
  <c r="AI283" i="3"/>
  <c r="AL283" i="3" s="1"/>
  <c r="AR283" i="3" s="1"/>
  <c r="AV283" i="3" s="1"/>
  <c r="AH283" i="3"/>
  <c r="AK283" i="3" s="1"/>
  <c r="AQ283" i="3" s="1"/>
  <c r="AU283" i="3" s="1"/>
  <c r="BB283" i="3"/>
  <c r="BE283" i="3" s="1"/>
  <c r="BK283" i="3" s="1"/>
  <c r="BO283" i="3" s="1"/>
  <c r="AG283" i="3"/>
  <c r="AJ283" i="3" s="1"/>
  <c r="AP283" i="3" s="1"/>
  <c r="AT283" i="3" s="1"/>
  <c r="BD287" i="3"/>
  <c r="BG287" i="3" s="1"/>
  <c r="BM287" i="3" s="1"/>
  <c r="BQ287" i="3" s="1"/>
  <c r="BY287" i="3"/>
  <c r="CB287" i="3" s="1"/>
  <c r="CH287" i="3" s="1"/>
  <c r="CL287" i="3" s="1"/>
  <c r="AI287" i="3"/>
  <c r="AL287" i="3" s="1"/>
  <c r="AR287" i="3" s="1"/>
  <c r="AV287" i="3" s="1"/>
  <c r="AH287" i="3"/>
  <c r="AK287" i="3" s="1"/>
  <c r="AQ287" i="3" s="1"/>
  <c r="AU287" i="3" s="1"/>
  <c r="BW287" i="3"/>
  <c r="BZ287" i="3" s="1"/>
  <c r="CF287" i="3" s="1"/>
  <c r="CJ287" i="3" s="1"/>
  <c r="AG287" i="3"/>
  <c r="AJ287" i="3" s="1"/>
  <c r="AP287" i="3" s="1"/>
  <c r="AT287" i="3" s="1"/>
  <c r="BX287" i="3"/>
  <c r="CA287" i="3" s="1"/>
  <c r="CG287" i="3" s="1"/>
  <c r="CK287" i="3" s="1"/>
  <c r="BC287" i="3"/>
  <c r="BF287" i="3" s="1"/>
  <c r="BL287" i="3" s="1"/>
  <c r="BP287" i="3" s="1"/>
  <c r="BB287" i="3"/>
  <c r="BE287" i="3" s="1"/>
  <c r="BK287" i="3" s="1"/>
  <c r="BO287" i="3" s="1"/>
  <c r="BX291" i="3"/>
  <c r="CA291" i="3" s="1"/>
  <c r="CG291" i="3" s="1"/>
  <c r="CK291" i="3" s="1"/>
  <c r="BW291" i="3"/>
  <c r="BZ291" i="3" s="1"/>
  <c r="CF291" i="3" s="1"/>
  <c r="CJ291" i="3" s="1"/>
  <c r="BD291" i="3"/>
  <c r="BG291" i="3" s="1"/>
  <c r="BM291" i="3" s="1"/>
  <c r="BQ291" i="3" s="1"/>
  <c r="BB291" i="3"/>
  <c r="BE291" i="3" s="1"/>
  <c r="BK291" i="3" s="1"/>
  <c r="BO291" i="3" s="1"/>
  <c r="AI291" i="3"/>
  <c r="AL291" i="3" s="1"/>
  <c r="AR291" i="3" s="1"/>
  <c r="AV291" i="3" s="1"/>
  <c r="AH291" i="3"/>
  <c r="AK291" i="3" s="1"/>
  <c r="AQ291" i="3" s="1"/>
  <c r="AU291" i="3" s="1"/>
  <c r="AG291" i="3"/>
  <c r="AJ291" i="3" s="1"/>
  <c r="AP291" i="3" s="1"/>
  <c r="AT291" i="3" s="1"/>
  <c r="BC291" i="3"/>
  <c r="BF291" i="3" s="1"/>
  <c r="BL291" i="3" s="1"/>
  <c r="BP291" i="3" s="1"/>
  <c r="BY291" i="3"/>
  <c r="CB291" i="3" s="1"/>
  <c r="CH291" i="3" s="1"/>
  <c r="CL291" i="3" s="1"/>
  <c r="BB295" i="3"/>
  <c r="BE295" i="3" s="1"/>
  <c r="BK295" i="3" s="1"/>
  <c r="BO295" i="3" s="1"/>
  <c r="BY295" i="3"/>
  <c r="CB295" i="3" s="1"/>
  <c r="CH295" i="3" s="1"/>
  <c r="CL295" i="3" s="1"/>
  <c r="BX295" i="3"/>
  <c r="CA295" i="3" s="1"/>
  <c r="CG295" i="3" s="1"/>
  <c r="CK295" i="3" s="1"/>
  <c r="BD295" i="3"/>
  <c r="BG295" i="3" s="1"/>
  <c r="BM295" i="3" s="1"/>
  <c r="BQ295" i="3" s="1"/>
  <c r="BC295" i="3"/>
  <c r="BF295" i="3" s="1"/>
  <c r="BL295" i="3" s="1"/>
  <c r="BP295" i="3" s="1"/>
  <c r="AI295" i="3"/>
  <c r="AL295" i="3" s="1"/>
  <c r="AR295" i="3" s="1"/>
  <c r="AV295" i="3" s="1"/>
  <c r="AH295" i="3"/>
  <c r="AK295" i="3" s="1"/>
  <c r="AQ295" i="3" s="1"/>
  <c r="AU295" i="3" s="1"/>
  <c r="AG295" i="3"/>
  <c r="AJ295" i="3" s="1"/>
  <c r="AP295" i="3" s="1"/>
  <c r="AT295" i="3" s="1"/>
  <c r="BW295" i="3"/>
  <c r="BZ295" i="3" s="1"/>
  <c r="CF295" i="3" s="1"/>
  <c r="CJ295" i="3" s="1"/>
  <c r="BD299" i="3"/>
  <c r="BG299" i="3" s="1"/>
  <c r="BM299" i="3" s="1"/>
  <c r="BQ299" i="3" s="1"/>
  <c r="BC299" i="3"/>
  <c r="BF299" i="3" s="1"/>
  <c r="BL299" i="3" s="1"/>
  <c r="BP299" i="3" s="1"/>
  <c r="AH299" i="3"/>
  <c r="AK299" i="3" s="1"/>
  <c r="AQ299" i="3" s="1"/>
  <c r="AU299" i="3" s="1"/>
  <c r="AG299" i="3"/>
  <c r="AJ299" i="3" s="1"/>
  <c r="AP299" i="3" s="1"/>
  <c r="AT299" i="3" s="1"/>
  <c r="AI299" i="3"/>
  <c r="AL299" i="3" s="1"/>
  <c r="AR299" i="3" s="1"/>
  <c r="AV299" i="3" s="1"/>
  <c r="BB299" i="3"/>
  <c r="BE299" i="3" s="1"/>
  <c r="BK299" i="3" s="1"/>
  <c r="BO299" i="3" s="1"/>
  <c r="BX299" i="3"/>
  <c r="CA299" i="3" s="1"/>
  <c r="CG299" i="3" s="1"/>
  <c r="CK299" i="3" s="1"/>
  <c r="BY299" i="3"/>
  <c r="CB299" i="3" s="1"/>
  <c r="CH299" i="3" s="1"/>
  <c r="CL299" i="3" s="1"/>
  <c r="BW299" i="3"/>
  <c r="BZ299" i="3" s="1"/>
  <c r="CF299" i="3" s="1"/>
  <c r="CJ299" i="3" s="1"/>
  <c r="BY303" i="3"/>
  <c r="CB303" i="3" s="1"/>
  <c r="CH303" i="3" s="1"/>
  <c r="CL303" i="3" s="1"/>
  <c r="BX303" i="3"/>
  <c r="CA303" i="3" s="1"/>
  <c r="CG303" i="3" s="1"/>
  <c r="CK303" i="3" s="1"/>
  <c r="BW303" i="3"/>
  <c r="BZ303" i="3" s="1"/>
  <c r="CF303" i="3" s="1"/>
  <c r="CJ303" i="3" s="1"/>
  <c r="BB303" i="3"/>
  <c r="BE303" i="3" s="1"/>
  <c r="BK303" i="3" s="1"/>
  <c r="BO303" i="3" s="1"/>
  <c r="AG303" i="3"/>
  <c r="AJ303" i="3" s="1"/>
  <c r="AP303" i="3" s="1"/>
  <c r="AT303" i="3" s="1"/>
  <c r="AI303" i="3"/>
  <c r="AL303" i="3" s="1"/>
  <c r="AR303" i="3" s="1"/>
  <c r="AV303" i="3" s="1"/>
  <c r="BD303" i="3"/>
  <c r="BG303" i="3" s="1"/>
  <c r="BM303" i="3" s="1"/>
  <c r="BQ303" i="3" s="1"/>
  <c r="AH303" i="3"/>
  <c r="AK303" i="3" s="1"/>
  <c r="AQ303" i="3" s="1"/>
  <c r="AU303" i="3" s="1"/>
  <c r="BC303" i="3"/>
  <c r="BF303" i="3" s="1"/>
  <c r="BL303" i="3" s="1"/>
  <c r="BP303" i="3" s="1"/>
  <c r="N70" i="3"/>
  <c r="Q70" i="3" s="1"/>
  <c r="W70" i="3" s="1"/>
  <c r="AA70" i="3" s="1"/>
  <c r="BD70" i="3"/>
  <c r="BG70" i="3" s="1"/>
  <c r="BM70" i="3" s="1"/>
  <c r="BQ70" i="3" s="1"/>
  <c r="BY70" i="3"/>
  <c r="CB70" i="3" s="1"/>
  <c r="CH70" i="3" s="1"/>
  <c r="CL70" i="3" s="1"/>
  <c r="BX70" i="3"/>
  <c r="CA70" i="3" s="1"/>
  <c r="CG70" i="3" s="1"/>
  <c r="CK70" i="3" s="1"/>
  <c r="AH70" i="3"/>
  <c r="AK70" i="3" s="1"/>
  <c r="AQ70" i="3" s="1"/>
  <c r="AU70" i="3" s="1"/>
  <c r="BW70" i="3"/>
  <c r="BZ70" i="3" s="1"/>
  <c r="CF70" i="3" s="1"/>
  <c r="CJ70" i="3" s="1"/>
  <c r="AG70" i="3"/>
  <c r="AJ70" i="3" s="1"/>
  <c r="AP70" i="3" s="1"/>
  <c r="AT70" i="3" s="1"/>
  <c r="BB70" i="3"/>
  <c r="BE70" i="3" s="1"/>
  <c r="BK70" i="3" s="1"/>
  <c r="BO70" i="3" s="1"/>
  <c r="BC70" i="3"/>
  <c r="BF70" i="3" s="1"/>
  <c r="BL70" i="3" s="1"/>
  <c r="BP70" i="3" s="1"/>
  <c r="AI70" i="3"/>
  <c r="AL70" i="3" s="1"/>
  <c r="AR70" i="3" s="1"/>
  <c r="AV70" i="3" s="1"/>
  <c r="BY42" i="3"/>
  <c r="CB42" i="3" s="1"/>
  <c r="CH42" i="3" s="1"/>
  <c r="CL42" i="3" s="1"/>
  <c r="BW42" i="3"/>
  <c r="BZ42" i="3" s="1"/>
  <c r="CF42" i="3" s="1"/>
  <c r="CJ42" i="3" s="1"/>
  <c r="BD42" i="3"/>
  <c r="BG42" i="3" s="1"/>
  <c r="BM42" i="3" s="1"/>
  <c r="BQ42" i="3" s="1"/>
  <c r="AG42" i="3"/>
  <c r="AJ42" i="3" s="1"/>
  <c r="AP42" i="3" s="1"/>
  <c r="AT42" i="3" s="1"/>
  <c r="AI42" i="3"/>
  <c r="AL42" i="3" s="1"/>
  <c r="AR42" i="3" s="1"/>
  <c r="AV42" i="3" s="1"/>
  <c r="BX42" i="3"/>
  <c r="CA42" i="3" s="1"/>
  <c r="CG42" i="3" s="1"/>
  <c r="CK42" i="3" s="1"/>
  <c r="BC42" i="3"/>
  <c r="BF42" i="3" s="1"/>
  <c r="BL42" i="3" s="1"/>
  <c r="BP42" i="3" s="1"/>
  <c r="AH42" i="3"/>
  <c r="AK42" i="3" s="1"/>
  <c r="AQ42" i="3" s="1"/>
  <c r="AU42" i="3" s="1"/>
  <c r="BB42" i="3"/>
  <c r="BE42" i="3" s="1"/>
  <c r="BK42" i="3" s="1"/>
  <c r="BO42" i="3" s="1"/>
  <c r="BB54" i="3"/>
  <c r="BE54" i="3" s="1"/>
  <c r="BK54" i="3" s="1"/>
  <c r="BO54" i="3" s="1"/>
  <c r="BY54" i="3"/>
  <c r="CB54" i="3" s="1"/>
  <c r="CH54" i="3" s="1"/>
  <c r="CL54" i="3" s="1"/>
  <c r="BW54" i="3"/>
  <c r="BZ54" i="3" s="1"/>
  <c r="CF54" i="3" s="1"/>
  <c r="CJ54" i="3" s="1"/>
  <c r="AH54" i="3"/>
  <c r="AK54" i="3" s="1"/>
  <c r="AQ54" i="3" s="1"/>
  <c r="AU54" i="3" s="1"/>
  <c r="AG54" i="3"/>
  <c r="AJ54" i="3" s="1"/>
  <c r="AP54" i="3" s="1"/>
  <c r="AT54" i="3" s="1"/>
  <c r="BC54" i="3"/>
  <c r="BF54" i="3" s="1"/>
  <c r="BL54" i="3" s="1"/>
  <c r="BP54" i="3" s="1"/>
  <c r="AI54" i="3"/>
  <c r="AL54" i="3" s="1"/>
  <c r="AR54" i="3" s="1"/>
  <c r="AV54" i="3" s="1"/>
  <c r="BD54" i="3"/>
  <c r="BG54" i="3" s="1"/>
  <c r="BM54" i="3" s="1"/>
  <c r="BQ54" i="3" s="1"/>
  <c r="BX54" i="3"/>
  <c r="CA54" i="3" s="1"/>
  <c r="CG54" i="3" s="1"/>
  <c r="CK54" i="3" s="1"/>
  <c r="BX66" i="3"/>
  <c r="CA66" i="3" s="1"/>
  <c r="CG66" i="3" s="1"/>
  <c r="CK66" i="3" s="1"/>
  <c r="BW66" i="3"/>
  <c r="BZ66" i="3" s="1"/>
  <c r="CF66" i="3" s="1"/>
  <c r="CJ66" i="3" s="1"/>
  <c r="BD66" i="3"/>
  <c r="BG66" i="3" s="1"/>
  <c r="BM66" i="3" s="1"/>
  <c r="BQ66" i="3" s="1"/>
  <c r="BC66" i="3"/>
  <c r="BF66" i="3" s="1"/>
  <c r="BL66" i="3" s="1"/>
  <c r="BP66" i="3" s="1"/>
  <c r="BB66" i="3"/>
  <c r="BE66" i="3" s="1"/>
  <c r="BK66" i="3" s="1"/>
  <c r="BO66" i="3" s="1"/>
  <c r="AH66" i="3"/>
  <c r="AK66" i="3" s="1"/>
  <c r="AQ66" i="3" s="1"/>
  <c r="AU66" i="3" s="1"/>
  <c r="AI66" i="3"/>
  <c r="AL66" i="3" s="1"/>
  <c r="AR66" i="3" s="1"/>
  <c r="AV66" i="3" s="1"/>
  <c r="BY66" i="3"/>
  <c r="CB66" i="3" s="1"/>
  <c r="CH66" i="3" s="1"/>
  <c r="CL66" i="3" s="1"/>
  <c r="AG66" i="3"/>
  <c r="AJ66" i="3" s="1"/>
  <c r="AP66" i="3" s="1"/>
  <c r="AT66" i="3" s="1"/>
  <c r="BX39" i="3"/>
  <c r="CA39" i="3" s="1"/>
  <c r="CG39" i="3" s="1"/>
  <c r="CK39" i="3" s="1"/>
  <c r="BD39" i="3"/>
  <c r="BG39" i="3" s="1"/>
  <c r="BM39" i="3" s="1"/>
  <c r="BQ39" i="3" s="1"/>
  <c r="BC39" i="3"/>
  <c r="BF39" i="3" s="1"/>
  <c r="BL39" i="3" s="1"/>
  <c r="BP39" i="3" s="1"/>
  <c r="AI39" i="3"/>
  <c r="AL39" i="3" s="1"/>
  <c r="AR39" i="3" s="1"/>
  <c r="AV39" i="3" s="1"/>
  <c r="BY39" i="3"/>
  <c r="CB39" i="3" s="1"/>
  <c r="CH39" i="3" s="1"/>
  <c r="CL39" i="3" s="1"/>
  <c r="BB39" i="3"/>
  <c r="BE39" i="3" s="1"/>
  <c r="BK39" i="3" s="1"/>
  <c r="BO39" i="3" s="1"/>
  <c r="AH39" i="3"/>
  <c r="AK39" i="3" s="1"/>
  <c r="AQ39" i="3" s="1"/>
  <c r="AU39" i="3" s="1"/>
  <c r="BW39" i="3"/>
  <c r="BZ39" i="3" s="1"/>
  <c r="CF39" i="3" s="1"/>
  <c r="CJ39" i="3" s="1"/>
  <c r="AG39" i="3"/>
  <c r="AJ39" i="3" s="1"/>
  <c r="AP39" i="3" s="1"/>
  <c r="AT39" i="3" s="1"/>
  <c r="BC47" i="3"/>
  <c r="BF47" i="3" s="1"/>
  <c r="BL47" i="3" s="1"/>
  <c r="BP47" i="3" s="1"/>
  <c r="BB47" i="3"/>
  <c r="BE47" i="3" s="1"/>
  <c r="BK47" i="3" s="1"/>
  <c r="BO47" i="3" s="1"/>
  <c r="BW47" i="3"/>
  <c r="BZ47" i="3" s="1"/>
  <c r="CF47" i="3" s="1"/>
  <c r="CJ47" i="3" s="1"/>
  <c r="AH47" i="3"/>
  <c r="AK47" i="3" s="1"/>
  <c r="AQ47" i="3" s="1"/>
  <c r="AU47" i="3" s="1"/>
  <c r="BX47" i="3"/>
  <c r="CA47" i="3" s="1"/>
  <c r="CG47" i="3" s="1"/>
  <c r="CK47" i="3" s="1"/>
  <c r="BD47" i="3"/>
  <c r="BG47" i="3" s="1"/>
  <c r="BM47" i="3" s="1"/>
  <c r="BQ47" i="3" s="1"/>
  <c r="AI47" i="3"/>
  <c r="AL47" i="3" s="1"/>
  <c r="AR47" i="3" s="1"/>
  <c r="AV47" i="3" s="1"/>
  <c r="BY47" i="3"/>
  <c r="CB47" i="3" s="1"/>
  <c r="CH47" i="3" s="1"/>
  <c r="CL47" i="3" s="1"/>
  <c r="AG47" i="3"/>
  <c r="AJ47" i="3" s="1"/>
  <c r="AP47" i="3" s="1"/>
  <c r="AT47" i="3" s="1"/>
  <c r="BD55" i="3"/>
  <c r="BG55" i="3" s="1"/>
  <c r="BM55" i="3" s="1"/>
  <c r="BQ55" i="3" s="1"/>
  <c r="BC55" i="3"/>
  <c r="BF55" i="3" s="1"/>
  <c r="BL55" i="3" s="1"/>
  <c r="BP55" i="3" s="1"/>
  <c r="BB55" i="3"/>
  <c r="BE55" i="3" s="1"/>
  <c r="BK55" i="3" s="1"/>
  <c r="BO55" i="3" s="1"/>
  <c r="BY55" i="3"/>
  <c r="CB55" i="3" s="1"/>
  <c r="CH55" i="3" s="1"/>
  <c r="CL55" i="3" s="1"/>
  <c r="BX55" i="3"/>
  <c r="CA55" i="3" s="1"/>
  <c r="CG55" i="3" s="1"/>
  <c r="CK55" i="3" s="1"/>
  <c r="BW55" i="3"/>
  <c r="BZ55" i="3" s="1"/>
  <c r="CF55" i="3" s="1"/>
  <c r="CJ55" i="3" s="1"/>
  <c r="AI55" i="3"/>
  <c r="AL55" i="3" s="1"/>
  <c r="AR55" i="3" s="1"/>
  <c r="AV55" i="3" s="1"/>
  <c r="AH55" i="3"/>
  <c r="AK55" i="3" s="1"/>
  <c r="AQ55" i="3" s="1"/>
  <c r="AU55" i="3" s="1"/>
  <c r="AG55" i="3"/>
  <c r="AJ55" i="3" s="1"/>
  <c r="AP55" i="3" s="1"/>
  <c r="AT55" i="3" s="1"/>
  <c r="BY67" i="3"/>
  <c r="CB67" i="3" s="1"/>
  <c r="CH67" i="3" s="1"/>
  <c r="CL67" i="3" s="1"/>
  <c r="BX67" i="3"/>
  <c r="CA67" i="3" s="1"/>
  <c r="CG67" i="3" s="1"/>
  <c r="CK67" i="3" s="1"/>
  <c r="BW67" i="3"/>
  <c r="BZ67" i="3" s="1"/>
  <c r="CF67" i="3" s="1"/>
  <c r="CJ67" i="3" s="1"/>
  <c r="BD67" i="3"/>
  <c r="BG67" i="3" s="1"/>
  <c r="BM67" i="3" s="1"/>
  <c r="BQ67" i="3" s="1"/>
  <c r="BC67" i="3"/>
  <c r="BF67" i="3" s="1"/>
  <c r="BL67" i="3" s="1"/>
  <c r="BP67" i="3" s="1"/>
  <c r="BB67" i="3"/>
  <c r="BE67" i="3" s="1"/>
  <c r="BK67" i="3" s="1"/>
  <c r="BO67" i="3" s="1"/>
  <c r="AI67" i="3"/>
  <c r="AL67" i="3" s="1"/>
  <c r="AR67" i="3" s="1"/>
  <c r="AV67" i="3" s="1"/>
  <c r="AH67" i="3"/>
  <c r="AK67" i="3" s="1"/>
  <c r="AQ67" i="3" s="1"/>
  <c r="AU67" i="3" s="1"/>
  <c r="AG67" i="3"/>
  <c r="AJ67" i="3" s="1"/>
  <c r="AP67" i="3" s="1"/>
  <c r="AT67" i="3" s="1"/>
  <c r="BY45" i="3"/>
  <c r="CB45" i="3" s="1"/>
  <c r="CH45" i="3" s="1"/>
  <c r="CL45" i="3" s="1"/>
  <c r="BD45" i="3"/>
  <c r="BG45" i="3" s="1"/>
  <c r="BM45" i="3" s="1"/>
  <c r="BQ45" i="3" s="1"/>
  <c r="BW45" i="3"/>
  <c r="BZ45" i="3" s="1"/>
  <c r="CF45" i="3" s="1"/>
  <c r="CJ45" i="3" s="1"/>
  <c r="AG45" i="3"/>
  <c r="AJ45" i="3" s="1"/>
  <c r="AP45" i="3" s="1"/>
  <c r="AT45" i="3" s="1"/>
  <c r="BB45" i="3"/>
  <c r="BE45" i="3" s="1"/>
  <c r="BK45" i="3" s="1"/>
  <c r="BO45" i="3" s="1"/>
  <c r="BC45" i="3"/>
  <c r="BF45" i="3" s="1"/>
  <c r="BL45" i="3" s="1"/>
  <c r="BP45" i="3" s="1"/>
  <c r="BX45" i="3"/>
  <c r="CA45" i="3" s="1"/>
  <c r="CG45" i="3" s="1"/>
  <c r="CK45" i="3" s="1"/>
  <c r="AI45" i="3"/>
  <c r="AL45" i="3" s="1"/>
  <c r="AR45" i="3" s="1"/>
  <c r="AV45" i="3" s="1"/>
  <c r="AH45" i="3"/>
  <c r="AK45" i="3" s="1"/>
  <c r="AQ45" i="3" s="1"/>
  <c r="AU45" i="3" s="1"/>
  <c r="BC38" i="3"/>
  <c r="BF38" i="3" s="1"/>
  <c r="BL38" i="3" s="1"/>
  <c r="BP38" i="3" s="1"/>
  <c r="BX38" i="3"/>
  <c r="CA38" i="3" s="1"/>
  <c r="CG38" i="3" s="1"/>
  <c r="CK38" i="3" s="1"/>
  <c r="AI38" i="3"/>
  <c r="AL38" i="3" s="1"/>
  <c r="AR38" i="3" s="1"/>
  <c r="AV38" i="3" s="1"/>
  <c r="AH38" i="3"/>
  <c r="AK38" i="3" s="1"/>
  <c r="AQ38" i="3" s="1"/>
  <c r="AU38" i="3" s="1"/>
  <c r="BD38" i="3"/>
  <c r="BG38" i="3" s="1"/>
  <c r="BM38" i="3" s="1"/>
  <c r="BQ38" i="3" s="1"/>
  <c r="BY38" i="3"/>
  <c r="CB38" i="3" s="1"/>
  <c r="CH38" i="3" s="1"/>
  <c r="CL38" i="3" s="1"/>
  <c r="BW38" i="3"/>
  <c r="BZ38" i="3" s="1"/>
  <c r="CF38" i="3" s="1"/>
  <c r="CJ38" i="3" s="1"/>
  <c r="AG38" i="3"/>
  <c r="AJ38" i="3" s="1"/>
  <c r="AP38" i="3" s="1"/>
  <c r="AT38" i="3" s="1"/>
  <c r="BB38" i="3"/>
  <c r="BE38" i="3" s="1"/>
  <c r="BK38" i="3" s="1"/>
  <c r="BO38" i="3" s="1"/>
  <c r="BY46" i="3"/>
  <c r="CB46" i="3" s="1"/>
  <c r="CH46" i="3" s="1"/>
  <c r="CL46" i="3" s="1"/>
  <c r="BD46" i="3"/>
  <c r="BG46" i="3" s="1"/>
  <c r="BM46" i="3" s="1"/>
  <c r="BQ46" i="3" s="1"/>
  <c r="BW46" i="3"/>
  <c r="BZ46" i="3" s="1"/>
  <c r="CF46" i="3" s="1"/>
  <c r="CJ46" i="3" s="1"/>
  <c r="BB46" i="3"/>
  <c r="BE46" i="3" s="1"/>
  <c r="BK46" i="3" s="1"/>
  <c r="BO46" i="3" s="1"/>
  <c r="AH46" i="3"/>
  <c r="AK46" i="3" s="1"/>
  <c r="AQ46" i="3" s="1"/>
  <c r="AU46" i="3" s="1"/>
  <c r="AG46" i="3"/>
  <c r="AJ46" i="3" s="1"/>
  <c r="AP46" i="3" s="1"/>
  <c r="AT46" i="3" s="1"/>
  <c r="AI46" i="3"/>
  <c r="AL46" i="3" s="1"/>
  <c r="AR46" i="3" s="1"/>
  <c r="AV46" i="3" s="1"/>
  <c r="BC46" i="3"/>
  <c r="BF46" i="3" s="1"/>
  <c r="BL46" i="3" s="1"/>
  <c r="BP46" i="3" s="1"/>
  <c r="BX46" i="3"/>
  <c r="CA46" i="3" s="1"/>
  <c r="CG46" i="3" s="1"/>
  <c r="CK46" i="3" s="1"/>
  <c r="BX62" i="3"/>
  <c r="CA62" i="3" s="1"/>
  <c r="CG62" i="3" s="1"/>
  <c r="CK62" i="3" s="1"/>
  <c r="BY62" i="3"/>
  <c r="CB62" i="3" s="1"/>
  <c r="CH62" i="3" s="1"/>
  <c r="CL62" i="3" s="1"/>
  <c r="AI62" i="3"/>
  <c r="AL62" i="3" s="1"/>
  <c r="AR62" i="3" s="1"/>
  <c r="AV62" i="3" s="1"/>
  <c r="AG62" i="3"/>
  <c r="AJ62" i="3" s="1"/>
  <c r="AP62" i="3" s="1"/>
  <c r="AT62" i="3" s="1"/>
  <c r="AH62" i="3"/>
  <c r="AK62" i="3" s="1"/>
  <c r="AQ62" i="3" s="1"/>
  <c r="AU62" i="3" s="1"/>
  <c r="BC62" i="3"/>
  <c r="BF62" i="3" s="1"/>
  <c r="BL62" i="3" s="1"/>
  <c r="BP62" i="3" s="1"/>
  <c r="BD62" i="3"/>
  <c r="BG62" i="3" s="1"/>
  <c r="BM62" i="3" s="1"/>
  <c r="BQ62" i="3" s="1"/>
  <c r="BB62" i="3"/>
  <c r="BE62" i="3" s="1"/>
  <c r="BK62" i="3" s="1"/>
  <c r="BO62" i="3" s="1"/>
  <c r="BW62" i="3"/>
  <c r="BZ62" i="3" s="1"/>
  <c r="CF62" i="3" s="1"/>
  <c r="CJ62" i="3" s="1"/>
  <c r="BY35" i="3"/>
  <c r="CB35" i="3" s="1"/>
  <c r="CH35" i="3" s="1"/>
  <c r="CL35" i="3" s="1"/>
  <c r="BW35" i="3"/>
  <c r="BZ35" i="3" s="1"/>
  <c r="CF35" i="3" s="1"/>
  <c r="CJ35" i="3" s="1"/>
  <c r="BD35" i="3"/>
  <c r="BG35" i="3" s="1"/>
  <c r="BM35" i="3" s="1"/>
  <c r="BQ35" i="3" s="1"/>
  <c r="BB35" i="3"/>
  <c r="BE35" i="3" s="1"/>
  <c r="BK35" i="3" s="1"/>
  <c r="BO35" i="3" s="1"/>
  <c r="AH35" i="3"/>
  <c r="AK35" i="3" s="1"/>
  <c r="AQ35" i="3" s="1"/>
  <c r="AU35" i="3" s="1"/>
  <c r="AG35" i="3"/>
  <c r="AJ35" i="3" s="1"/>
  <c r="AP35" i="3" s="1"/>
  <c r="AT35" i="3" s="1"/>
  <c r="BC35" i="3"/>
  <c r="BF35" i="3" s="1"/>
  <c r="BL35" i="3" s="1"/>
  <c r="BP35" i="3" s="1"/>
  <c r="AI35" i="3"/>
  <c r="AL35" i="3" s="1"/>
  <c r="AR35" i="3" s="1"/>
  <c r="AV35" i="3" s="1"/>
  <c r="BX35" i="3"/>
  <c r="CA35" i="3" s="1"/>
  <c r="CG35" i="3" s="1"/>
  <c r="CK35" i="3" s="1"/>
  <c r="BY43" i="3"/>
  <c r="CB43" i="3" s="1"/>
  <c r="CH43" i="3" s="1"/>
  <c r="CL43" i="3" s="1"/>
  <c r="BD43" i="3"/>
  <c r="BG43" i="3" s="1"/>
  <c r="BM43" i="3" s="1"/>
  <c r="BQ43" i="3" s="1"/>
  <c r="BX43" i="3"/>
  <c r="CA43" i="3" s="1"/>
  <c r="CG43" i="3" s="1"/>
  <c r="CK43" i="3" s="1"/>
  <c r="BC43" i="3"/>
  <c r="BF43" i="3" s="1"/>
  <c r="BL43" i="3" s="1"/>
  <c r="BP43" i="3" s="1"/>
  <c r="BW43" i="3"/>
  <c r="BZ43" i="3" s="1"/>
  <c r="CF43" i="3" s="1"/>
  <c r="CJ43" i="3" s="1"/>
  <c r="BB43" i="3"/>
  <c r="BE43" i="3" s="1"/>
  <c r="BK43" i="3" s="1"/>
  <c r="BO43" i="3" s="1"/>
  <c r="AI43" i="3"/>
  <c r="AL43" i="3" s="1"/>
  <c r="AR43" i="3" s="1"/>
  <c r="AV43" i="3" s="1"/>
  <c r="AH43" i="3"/>
  <c r="AK43" i="3" s="1"/>
  <c r="AQ43" i="3" s="1"/>
  <c r="AU43" i="3" s="1"/>
  <c r="AG43" i="3"/>
  <c r="AJ43" i="3" s="1"/>
  <c r="AP43" i="3" s="1"/>
  <c r="AT43" i="3" s="1"/>
  <c r="BY51" i="3"/>
  <c r="CB51" i="3" s="1"/>
  <c r="CH51" i="3" s="1"/>
  <c r="CL51" i="3" s="1"/>
  <c r="BX51" i="3"/>
  <c r="CA51" i="3" s="1"/>
  <c r="CG51" i="3" s="1"/>
  <c r="CK51" i="3" s="1"/>
  <c r="AI51" i="3"/>
  <c r="AL51" i="3" s="1"/>
  <c r="AR51" i="3" s="1"/>
  <c r="AV51" i="3" s="1"/>
  <c r="AG51" i="3"/>
  <c r="AJ51" i="3" s="1"/>
  <c r="AP51" i="3" s="1"/>
  <c r="AT51" i="3" s="1"/>
  <c r="AH51" i="3"/>
  <c r="AK51" i="3" s="1"/>
  <c r="AQ51" i="3" s="1"/>
  <c r="AU51" i="3" s="1"/>
  <c r="BC51" i="3"/>
  <c r="BF51" i="3" s="1"/>
  <c r="BL51" i="3" s="1"/>
  <c r="BP51" i="3" s="1"/>
  <c r="BD51" i="3"/>
  <c r="BG51" i="3" s="1"/>
  <c r="BM51" i="3" s="1"/>
  <c r="BQ51" i="3" s="1"/>
  <c r="BW51" i="3"/>
  <c r="BZ51" i="3" s="1"/>
  <c r="CF51" i="3" s="1"/>
  <c r="CJ51" i="3" s="1"/>
  <c r="BB51" i="3"/>
  <c r="BE51" i="3" s="1"/>
  <c r="BK51" i="3" s="1"/>
  <c r="BO51" i="3" s="1"/>
  <c r="BX59" i="3"/>
  <c r="CA59" i="3" s="1"/>
  <c r="CG59" i="3" s="1"/>
  <c r="CK59" i="3" s="1"/>
  <c r="BW59" i="3"/>
  <c r="BZ59" i="3" s="1"/>
  <c r="CF59" i="3" s="1"/>
  <c r="CJ59" i="3" s="1"/>
  <c r="AH59" i="3"/>
  <c r="AK59" i="3" s="1"/>
  <c r="AQ59" i="3" s="1"/>
  <c r="AU59" i="3" s="1"/>
  <c r="AI59" i="3"/>
  <c r="AL59" i="3" s="1"/>
  <c r="AR59" i="3" s="1"/>
  <c r="AV59" i="3" s="1"/>
  <c r="BD59" i="3"/>
  <c r="BG59" i="3" s="1"/>
  <c r="BM59" i="3" s="1"/>
  <c r="BQ59" i="3" s="1"/>
  <c r="BY59" i="3"/>
  <c r="CB59" i="3" s="1"/>
  <c r="CH59" i="3" s="1"/>
  <c r="CL59" i="3" s="1"/>
  <c r="AG59" i="3"/>
  <c r="AJ59" i="3" s="1"/>
  <c r="AP59" i="3" s="1"/>
  <c r="AT59" i="3" s="1"/>
  <c r="BC59" i="3"/>
  <c r="BF59" i="3" s="1"/>
  <c r="BL59" i="3" s="1"/>
  <c r="BP59" i="3" s="1"/>
  <c r="BB59" i="3"/>
  <c r="BE59" i="3" s="1"/>
  <c r="BK59" i="3" s="1"/>
  <c r="BO59" i="3" s="1"/>
  <c r="BD63" i="3"/>
  <c r="BG63" i="3" s="1"/>
  <c r="BM63" i="3" s="1"/>
  <c r="BQ63" i="3" s="1"/>
  <c r="BW63" i="3"/>
  <c r="BZ63" i="3" s="1"/>
  <c r="CF63" i="3" s="1"/>
  <c r="CJ63" i="3" s="1"/>
  <c r="BC63" i="3"/>
  <c r="BF63" i="3" s="1"/>
  <c r="BL63" i="3" s="1"/>
  <c r="BP63" i="3" s="1"/>
  <c r="AI63" i="3"/>
  <c r="AL63" i="3" s="1"/>
  <c r="AR63" i="3" s="1"/>
  <c r="AV63" i="3" s="1"/>
  <c r="AG63" i="3"/>
  <c r="AJ63" i="3" s="1"/>
  <c r="AP63" i="3" s="1"/>
  <c r="AT63" i="3" s="1"/>
  <c r="BB63" i="3"/>
  <c r="BE63" i="3" s="1"/>
  <c r="BK63" i="3" s="1"/>
  <c r="BO63" i="3" s="1"/>
  <c r="AH63" i="3"/>
  <c r="AK63" i="3" s="1"/>
  <c r="AQ63" i="3" s="1"/>
  <c r="AU63" i="3" s="1"/>
  <c r="BY63" i="3"/>
  <c r="CB63" i="3" s="1"/>
  <c r="CH63" i="3" s="1"/>
  <c r="CL63" i="3" s="1"/>
  <c r="BX63" i="3"/>
  <c r="CA63" i="3" s="1"/>
  <c r="CG63" i="3" s="1"/>
  <c r="CK63" i="3" s="1"/>
  <c r="BY31" i="3"/>
  <c r="CB31" i="3" s="1"/>
  <c r="CH31" i="3" s="1"/>
  <c r="CL31" i="3" s="1"/>
  <c r="BX31" i="3"/>
  <c r="CA31" i="3" s="1"/>
  <c r="CG31" i="3" s="1"/>
  <c r="CK31" i="3" s="1"/>
  <c r="BD31" i="3"/>
  <c r="BG31" i="3" s="1"/>
  <c r="BM31" i="3" s="1"/>
  <c r="BQ31" i="3" s="1"/>
  <c r="BW31" i="3"/>
  <c r="BZ31" i="3" s="1"/>
  <c r="CF31" i="3" s="1"/>
  <c r="CJ31" i="3" s="1"/>
  <c r="BC31" i="3"/>
  <c r="BF31" i="3" s="1"/>
  <c r="BL31" i="3" s="1"/>
  <c r="BP31" i="3" s="1"/>
  <c r="BB31" i="3"/>
  <c r="BE31" i="3" s="1"/>
  <c r="BK31" i="3" s="1"/>
  <c r="BO31" i="3" s="1"/>
  <c r="AI31" i="3"/>
  <c r="AL31" i="3" s="1"/>
  <c r="AR31" i="3" s="1"/>
  <c r="AV31" i="3" s="1"/>
  <c r="G31" i="3"/>
  <c r="AH31" i="3"/>
  <c r="AK31" i="3" s="1"/>
  <c r="AQ31" i="3" s="1"/>
  <c r="AU31" i="3" s="1"/>
  <c r="AG31" i="3"/>
  <c r="AJ31" i="3" s="1"/>
  <c r="AP31" i="3" s="1"/>
  <c r="AT31" i="3" s="1"/>
  <c r="BW72" i="3"/>
  <c r="BZ72" i="3" s="1"/>
  <c r="CF72" i="3" s="1"/>
  <c r="CJ72" i="3" s="1"/>
  <c r="BC72" i="3"/>
  <c r="BF72" i="3" s="1"/>
  <c r="BL72" i="3" s="1"/>
  <c r="BP72" i="3" s="1"/>
  <c r="BB72" i="3"/>
  <c r="BE72" i="3" s="1"/>
  <c r="BK72" i="3" s="1"/>
  <c r="BO72" i="3" s="1"/>
  <c r="BY72" i="3"/>
  <c r="CB72" i="3" s="1"/>
  <c r="CH72" i="3" s="1"/>
  <c r="CL72" i="3" s="1"/>
  <c r="AI72" i="3"/>
  <c r="AL72" i="3" s="1"/>
  <c r="AR72" i="3" s="1"/>
  <c r="AV72" i="3" s="1"/>
  <c r="BX72" i="3"/>
  <c r="CA72" i="3" s="1"/>
  <c r="CG72" i="3" s="1"/>
  <c r="CK72" i="3" s="1"/>
  <c r="BD72" i="3"/>
  <c r="BG72" i="3" s="1"/>
  <c r="BM72" i="3" s="1"/>
  <c r="BQ72" i="3" s="1"/>
  <c r="AG72" i="3"/>
  <c r="AJ72" i="3" s="1"/>
  <c r="AP72" i="3" s="1"/>
  <c r="AT72" i="3" s="1"/>
  <c r="AH72" i="3"/>
  <c r="AK72" i="3" s="1"/>
  <c r="AQ72" i="3" s="1"/>
  <c r="AU72" i="3" s="1"/>
  <c r="BX76" i="3"/>
  <c r="CA76" i="3" s="1"/>
  <c r="CG76" i="3" s="1"/>
  <c r="CK76" i="3" s="1"/>
  <c r="AH76" i="3"/>
  <c r="AK76" i="3" s="1"/>
  <c r="AQ76" i="3" s="1"/>
  <c r="AU76" i="3" s="1"/>
  <c r="AG76" i="3"/>
  <c r="AJ76" i="3" s="1"/>
  <c r="AP76" i="3" s="1"/>
  <c r="AT76" i="3" s="1"/>
  <c r="BY76" i="3"/>
  <c r="CB76" i="3" s="1"/>
  <c r="CH76" i="3" s="1"/>
  <c r="CL76" i="3" s="1"/>
  <c r="BD76" i="3"/>
  <c r="BG76" i="3" s="1"/>
  <c r="BM76" i="3" s="1"/>
  <c r="BQ76" i="3" s="1"/>
  <c r="AI76" i="3"/>
  <c r="AL76" i="3" s="1"/>
  <c r="AR76" i="3" s="1"/>
  <c r="AV76" i="3" s="1"/>
  <c r="BB76" i="3"/>
  <c r="BE76" i="3" s="1"/>
  <c r="BK76" i="3" s="1"/>
  <c r="BO76" i="3" s="1"/>
  <c r="BW76" i="3"/>
  <c r="BZ76" i="3" s="1"/>
  <c r="CF76" i="3" s="1"/>
  <c r="CJ76" i="3" s="1"/>
  <c r="BC76" i="3"/>
  <c r="BF76" i="3" s="1"/>
  <c r="BL76" i="3" s="1"/>
  <c r="BP76" i="3" s="1"/>
  <c r="BX80" i="3"/>
  <c r="CA80" i="3" s="1"/>
  <c r="CG80" i="3" s="1"/>
  <c r="CK80" i="3" s="1"/>
  <c r="BD80" i="3"/>
  <c r="BG80" i="3" s="1"/>
  <c r="BM80" i="3" s="1"/>
  <c r="BQ80" i="3" s="1"/>
  <c r="BC80" i="3"/>
  <c r="BF80" i="3" s="1"/>
  <c r="BL80" i="3" s="1"/>
  <c r="BP80" i="3" s="1"/>
  <c r="AH80" i="3"/>
  <c r="AK80" i="3" s="1"/>
  <c r="AQ80" i="3" s="1"/>
  <c r="AU80" i="3" s="1"/>
  <c r="BB80" i="3"/>
  <c r="BE80" i="3" s="1"/>
  <c r="BK80" i="3" s="1"/>
  <c r="BO80" i="3" s="1"/>
  <c r="BY80" i="3"/>
  <c r="CB80" i="3" s="1"/>
  <c r="CH80" i="3" s="1"/>
  <c r="CL80" i="3" s="1"/>
  <c r="AI80" i="3"/>
  <c r="AL80" i="3" s="1"/>
  <c r="AR80" i="3" s="1"/>
  <c r="AV80" i="3" s="1"/>
  <c r="BW80" i="3"/>
  <c r="BZ80" i="3" s="1"/>
  <c r="CF80" i="3" s="1"/>
  <c r="CJ80" i="3" s="1"/>
  <c r="AG80" i="3"/>
  <c r="AJ80" i="3" s="1"/>
  <c r="AP80" i="3" s="1"/>
  <c r="AT80" i="3" s="1"/>
  <c r="BW84" i="3"/>
  <c r="BZ84" i="3" s="1"/>
  <c r="CF84" i="3" s="1"/>
  <c r="CJ84" i="3" s="1"/>
  <c r="BD84" i="3"/>
  <c r="BG84" i="3" s="1"/>
  <c r="BM84" i="3" s="1"/>
  <c r="BQ84" i="3" s="1"/>
  <c r="BC84" i="3"/>
  <c r="BF84" i="3" s="1"/>
  <c r="BL84" i="3" s="1"/>
  <c r="BP84" i="3" s="1"/>
  <c r="AI84" i="3"/>
  <c r="AL84" i="3" s="1"/>
  <c r="AR84" i="3" s="1"/>
  <c r="AV84" i="3" s="1"/>
  <c r="BB84" i="3"/>
  <c r="BE84" i="3" s="1"/>
  <c r="BK84" i="3" s="1"/>
  <c r="BO84" i="3" s="1"/>
  <c r="AG84" i="3"/>
  <c r="AJ84" i="3" s="1"/>
  <c r="AP84" i="3" s="1"/>
  <c r="AT84" i="3" s="1"/>
  <c r="BY84" i="3"/>
  <c r="CB84" i="3" s="1"/>
  <c r="CH84" i="3" s="1"/>
  <c r="CL84" i="3" s="1"/>
  <c r="BX84" i="3"/>
  <c r="CA84" i="3" s="1"/>
  <c r="CG84" i="3" s="1"/>
  <c r="CK84" i="3" s="1"/>
  <c r="AH84" i="3"/>
  <c r="AK84" i="3" s="1"/>
  <c r="AQ84" i="3" s="1"/>
  <c r="AU84" i="3" s="1"/>
  <c r="BX88" i="3"/>
  <c r="CA88" i="3" s="1"/>
  <c r="CG88" i="3" s="1"/>
  <c r="CK88" i="3" s="1"/>
  <c r="BB88" i="3"/>
  <c r="BE88" i="3" s="1"/>
  <c r="BK88" i="3" s="1"/>
  <c r="BO88" i="3" s="1"/>
  <c r="AH88" i="3"/>
  <c r="AK88" i="3" s="1"/>
  <c r="AQ88" i="3" s="1"/>
  <c r="AU88" i="3" s="1"/>
  <c r="BW88" i="3"/>
  <c r="BZ88" i="3" s="1"/>
  <c r="CF88" i="3" s="1"/>
  <c r="CJ88" i="3" s="1"/>
  <c r="BD88" i="3"/>
  <c r="BG88" i="3" s="1"/>
  <c r="BM88" i="3" s="1"/>
  <c r="BQ88" i="3" s="1"/>
  <c r="BY88" i="3"/>
  <c r="CB88" i="3" s="1"/>
  <c r="CH88" i="3" s="1"/>
  <c r="CL88" i="3" s="1"/>
  <c r="AI88" i="3"/>
  <c r="AL88" i="3" s="1"/>
  <c r="AR88" i="3" s="1"/>
  <c r="AV88" i="3" s="1"/>
  <c r="BC88" i="3"/>
  <c r="BF88" i="3" s="1"/>
  <c r="BL88" i="3" s="1"/>
  <c r="BP88" i="3" s="1"/>
  <c r="AG88" i="3"/>
  <c r="AJ88" i="3" s="1"/>
  <c r="AP88" i="3" s="1"/>
  <c r="AT88" i="3" s="1"/>
  <c r="BX92" i="3"/>
  <c r="CA92" i="3" s="1"/>
  <c r="CG92" i="3" s="1"/>
  <c r="CK92" i="3" s="1"/>
  <c r="BC92" i="3"/>
  <c r="BF92" i="3" s="1"/>
  <c r="BL92" i="3" s="1"/>
  <c r="BP92" i="3" s="1"/>
  <c r="BB92" i="3"/>
  <c r="BE92" i="3" s="1"/>
  <c r="BK92" i="3" s="1"/>
  <c r="BO92" i="3" s="1"/>
  <c r="BY92" i="3"/>
  <c r="CB92" i="3" s="1"/>
  <c r="CH92" i="3" s="1"/>
  <c r="CL92" i="3" s="1"/>
  <c r="AH92" i="3"/>
  <c r="AK92" i="3" s="1"/>
  <c r="AQ92" i="3" s="1"/>
  <c r="AU92" i="3" s="1"/>
  <c r="AG92" i="3"/>
  <c r="AJ92" i="3" s="1"/>
  <c r="AP92" i="3" s="1"/>
  <c r="AT92" i="3" s="1"/>
  <c r="AI92" i="3"/>
  <c r="AL92" i="3" s="1"/>
  <c r="AR92" i="3" s="1"/>
  <c r="AV92" i="3" s="1"/>
  <c r="BD92" i="3"/>
  <c r="BG92" i="3" s="1"/>
  <c r="BM92" i="3" s="1"/>
  <c r="BQ92" i="3" s="1"/>
  <c r="BW92" i="3"/>
  <c r="BZ92" i="3" s="1"/>
  <c r="CF92" i="3" s="1"/>
  <c r="CJ92" i="3" s="1"/>
  <c r="BW96" i="3"/>
  <c r="BZ96" i="3" s="1"/>
  <c r="CF96" i="3" s="1"/>
  <c r="CJ96" i="3" s="1"/>
  <c r="AI96" i="3"/>
  <c r="AL96" i="3" s="1"/>
  <c r="AR96" i="3" s="1"/>
  <c r="AV96" i="3" s="1"/>
  <c r="AG96" i="3"/>
  <c r="AJ96" i="3" s="1"/>
  <c r="AP96" i="3" s="1"/>
  <c r="AT96" i="3" s="1"/>
  <c r="BD96" i="3"/>
  <c r="BG96" i="3" s="1"/>
  <c r="BM96" i="3" s="1"/>
  <c r="BQ96" i="3" s="1"/>
  <c r="BY96" i="3"/>
  <c r="CB96" i="3" s="1"/>
  <c r="CH96" i="3" s="1"/>
  <c r="CL96" i="3" s="1"/>
  <c r="BB96" i="3"/>
  <c r="BE96" i="3" s="1"/>
  <c r="BK96" i="3" s="1"/>
  <c r="BO96" i="3" s="1"/>
  <c r="BC96" i="3"/>
  <c r="BF96" i="3" s="1"/>
  <c r="BL96" i="3" s="1"/>
  <c r="BP96" i="3" s="1"/>
  <c r="AH96" i="3"/>
  <c r="AK96" i="3" s="1"/>
  <c r="AQ96" i="3" s="1"/>
  <c r="AU96" i="3" s="1"/>
  <c r="BX96" i="3"/>
  <c r="CA96" i="3" s="1"/>
  <c r="CG96" i="3" s="1"/>
  <c r="CK96" i="3" s="1"/>
  <c r="BC100" i="3"/>
  <c r="BF100" i="3" s="1"/>
  <c r="BL100" i="3" s="1"/>
  <c r="BP100" i="3" s="1"/>
  <c r="BB100" i="3"/>
  <c r="BE100" i="3" s="1"/>
  <c r="BK100" i="3" s="1"/>
  <c r="BO100" i="3" s="1"/>
  <c r="BY100" i="3"/>
  <c r="CB100" i="3" s="1"/>
  <c r="CH100" i="3" s="1"/>
  <c r="CL100" i="3" s="1"/>
  <c r="AH100" i="3"/>
  <c r="AK100" i="3" s="1"/>
  <c r="AQ100" i="3" s="1"/>
  <c r="AU100" i="3" s="1"/>
  <c r="BX100" i="3"/>
  <c r="CA100" i="3" s="1"/>
  <c r="CG100" i="3" s="1"/>
  <c r="CK100" i="3" s="1"/>
  <c r="AI100" i="3"/>
  <c r="AL100" i="3" s="1"/>
  <c r="AR100" i="3" s="1"/>
  <c r="AV100" i="3" s="1"/>
  <c r="BW100" i="3"/>
  <c r="BZ100" i="3" s="1"/>
  <c r="CF100" i="3" s="1"/>
  <c r="CJ100" i="3" s="1"/>
  <c r="BD100" i="3"/>
  <c r="BG100" i="3" s="1"/>
  <c r="BM100" i="3" s="1"/>
  <c r="BQ100" i="3" s="1"/>
  <c r="AG100" i="3"/>
  <c r="AJ100" i="3" s="1"/>
  <c r="AP100" i="3" s="1"/>
  <c r="AT100" i="3" s="1"/>
  <c r="BC104" i="3"/>
  <c r="BF104" i="3" s="1"/>
  <c r="BL104" i="3" s="1"/>
  <c r="BP104" i="3" s="1"/>
  <c r="AI104" i="3"/>
  <c r="AL104" i="3" s="1"/>
  <c r="AR104" i="3" s="1"/>
  <c r="AV104" i="3" s="1"/>
  <c r="AH104" i="3"/>
  <c r="AK104" i="3" s="1"/>
  <c r="AQ104" i="3" s="1"/>
  <c r="AU104" i="3" s="1"/>
  <c r="BY104" i="3"/>
  <c r="CB104" i="3" s="1"/>
  <c r="CH104" i="3" s="1"/>
  <c r="CL104" i="3" s="1"/>
  <c r="BW104" i="3"/>
  <c r="BZ104" i="3" s="1"/>
  <c r="CF104" i="3" s="1"/>
  <c r="CJ104" i="3" s="1"/>
  <c r="BD104" i="3"/>
  <c r="BG104" i="3" s="1"/>
  <c r="BM104" i="3" s="1"/>
  <c r="BQ104" i="3" s="1"/>
  <c r="BX104" i="3"/>
  <c r="CA104" i="3" s="1"/>
  <c r="CG104" i="3" s="1"/>
  <c r="CK104" i="3" s="1"/>
  <c r="AG104" i="3"/>
  <c r="AJ104" i="3" s="1"/>
  <c r="AP104" i="3" s="1"/>
  <c r="AT104" i="3" s="1"/>
  <c r="BB104" i="3"/>
  <c r="BE104" i="3" s="1"/>
  <c r="BK104" i="3" s="1"/>
  <c r="BO104" i="3" s="1"/>
  <c r="BX108" i="3"/>
  <c r="CA108" i="3" s="1"/>
  <c r="CG108" i="3" s="1"/>
  <c r="CK108" i="3" s="1"/>
  <c r="BW108" i="3"/>
  <c r="BZ108" i="3" s="1"/>
  <c r="CF108" i="3" s="1"/>
  <c r="CJ108" i="3" s="1"/>
  <c r="BB108" i="3"/>
  <c r="BE108" i="3" s="1"/>
  <c r="BK108" i="3" s="1"/>
  <c r="BO108" i="3" s="1"/>
  <c r="AH108" i="3"/>
  <c r="AK108" i="3" s="1"/>
  <c r="AQ108" i="3" s="1"/>
  <c r="AU108" i="3" s="1"/>
  <c r="BC108" i="3"/>
  <c r="BF108" i="3" s="1"/>
  <c r="BL108" i="3" s="1"/>
  <c r="BP108" i="3" s="1"/>
  <c r="BD108" i="3"/>
  <c r="BG108" i="3" s="1"/>
  <c r="BM108" i="3" s="1"/>
  <c r="BQ108" i="3" s="1"/>
  <c r="AI108" i="3"/>
  <c r="AL108" i="3" s="1"/>
  <c r="AR108" i="3" s="1"/>
  <c r="AV108" i="3" s="1"/>
  <c r="AG108" i="3"/>
  <c r="AJ108" i="3" s="1"/>
  <c r="AP108" i="3" s="1"/>
  <c r="AT108" i="3" s="1"/>
  <c r="BY108" i="3"/>
  <c r="CB108" i="3" s="1"/>
  <c r="CH108" i="3" s="1"/>
  <c r="CL108" i="3" s="1"/>
  <c r="BC112" i="3"/>
  <c r="BF112" i="3" s="1"/>
  <c r="BL112" i="3" s="1"/>
  <c r="BP112" i="3" s="1"/>
  <c r="BY112" i="3"/>
  <c r="CB112" i="3" s="1"/>
  <c r="CH112" i="3" s="1"/>
  <c r="CL112" i="3" s="1"/>
  <c r="AI112" i="3"/>
  <c r="AL112" i="3" s="1"/>
  <c r="AR112" i="3" s="1"/>
  <c r="AV112" i="3" s="1"/>
  <c r="AG112" i="3"/>
  <c r="AJ112" i="3" s="1"/>
  <c r="AP112" i="3" s="1"/>
  <c r="AT112" i="3" s="1"/>
  <c r="BX112" i="3"/>
  <c r="CA112" i="3" s="1"/>
  <c r="CG112" i="3" s="1"/>
  <c r="CK112" i="3" s="1"/>
  <c r="BD112" i="3"/>
  <c r="BG112" i="3" s="1"/>
  <c r="BM112" i="3" s="1"/>
  <c r="BQ112" i="3" s="1"/>
  <c r="BW112" i="3"/>
  <c r="BZ112" i="3" s="1"/>
  <c r="CF112" i="3" s="1"/>
  <c r="CJ112" i="3" s="1"/>
  <c r="AH112" i="3"/>
  <c r="AK112" i="3" s="1"/>
  <c r="AQ112" i="3" s="1"/>
  <c r="AU112" i="3" s="1"/>
  <c r="BB112" i="3"/>
  <c r="BE112" i="3" s="1"/>
  <c r="BK112" i="3" s="1"/>
  <c r="BO112" i="3" s="1"/>
  <c r="BC116" i="3"/>
  <c r="BF116" i="3" s="1"/>
  <c r="BL116" i="3" s="1"/>
  <c r="BP116" i="3" s="1"/>
  <c r="BY116" i="3"/>
  <c r="CB116" i="3" s="1"/>
  <c r="CH116" i="3" s="1"/>
  <c r="CL116" i="3" s="1"/>
  <c r="BW116" i="3"/>
  <c r="BZ116" i="3" s="1"/>
  <c r="CF116" i="3" s="1"/>
  <c r="CJ116" i="3" s="1"/>
  <c r="AI116" i="3"/>
  <c r="AL116" i="3" s="1"/>
  <c r="AR116" i="3" s="1"/>
  <c r="AV116" i="3" s="1"/>
  <c r="AG116" i="3"/>
  <c r="AJ116" i="3" s="1"/>
  <c r="AP116" i="3" s="1"/>
  <c r="AT116" i="3" s="1"/>
  <c r="AH116" i="3"/>
  <c r="AK116" i="3" s="1"/>
  <c r="AQ116" i="3" s="1"/>
  <c r="AU116" i="3" s="1"/>
  <c r="BX116" i="3"/>
  <c r="CA116" i="3" s="1"/>
  <c r="CG116" i="3" s="1"/>
  <c r="CK116" i="3" s="1"/>
  <c r="BD116" i="3"/>
  <c r="BG116" i="3" s="1"/>
  <c r="BM116" i="3" s="1"/>
  <c r="BQ116" i="3" s="1"/>
  <c r="BB116" i="3"/>
  <c r="BE116" i="3" s="1"/>
  <c r="BK116" i="3" s="1"/>
  <c r="BO116" i="3" s="1"/>
  <c r="BD120" i="3"/>
  <c r="BG120" i="3" s="1"/>
  <c r="BM120" i="3" s="1"/>
  <c r="BQ120" i="3" s="1"/>
  <c r="BB120" i="3"/>
  <c r="BE120" i="3" s="1"/>
  <c r="BK120" i="3" s="1"/>
  <c r="BO120" i="3" s="1"/>
  <c r="BX120" i="3"/>
  <c r="CA120" i="3" s="1"/>
  <c r="CG120" i="3" s="1"/>
  <c r="CK120" i="3" s="1"/>
  <c r="AH120" i="3"/>
  <c r="AK120" i="3" s="1"/>
  <c r="AQ120" i="3" s="1"/>
  <c r="AU120" i="3" s="1"/>
  <c r="BW120" i="3"/>
  <c r="BZ120" i="3" s="1"/>
  <c r="CF120" i="3" s="1"/>
  <c r="CJ120" i="3" s="1"/>
  <c r="BY120" i="3"/>
  <c r="CB120" i="3" s="1"/>
  <c r="CH120" i="3" s="1"/>
  <c r="CL120" i="3" s="1"/>
  <c r="AI120" i="3"/>
  <c r="AL120" i="3" s="1"/>
  <c r="AR120" i="3" s="1"/>
  <c r="AV120" i="3" s="1"/>
  <c r="BC120" i="3"/>
  <c r="BF120" i="3" s="1"/>
  <c r="BL120" i="3" s="1"/>
  <c r="BP120" i="3" s="1"/>
  <c r="AG120" i="3"/>
  <c r="AJ120" i="3" s="1"/>
  <c r="AP120" i="3" s="1"/>
  <c r="AT120" i="3" s="1"/>
  <c r="BW124" i="3"/>
  <c r="BZ124" i="3" s="1"/>
  <c r="CF124" i="3" s="1"/>
  <c r="CJ124" i="3" s="1"/>
  <c r="BC124" i="3"/>
  <c r="BF124" i="3" s="1"/>
  <c r="BL124" i="3" s="1"/>
  <c r="BP124" i="3" s="1"/>
  <c r="AG124" i="3"/>
  <c r="AJ124" i="3" s="1"/>
  <c r="AP124" i="3" s="1"/>
  <c r="AT124" i="3" s="1"/>
  <c r="BY124" i="3"/>
  <c r="CB124" i="3" s="1"/>
  <c r="CH124" i="3" s="1"/>
  <c r="CL124" i="3" s="1"/>
  <c r="AI124" i="3"/>
  <c r="AL124" i="3" s="1"/>
  <c r="AR124" i="3" s="1"/>
  <c r="AV124" i="3" s="1"/>
  <c r="BX124" i="3"/>
  <c r="CA124" i="3" s="1"/>
  <c r="CG124" i="3" s="1"/>
  <c r="CK124" i="3" s="1"/>
  <c r="AH124" i="3"/>
  <c r="AK124" i="3" s="1"/>
  <c r="AQ124" i="3" s="1"/>
  <c r="AU124" i="3" s="1"/>
  <c r="BD124" i="3"/>
  <c r="BG124" i="3" s="1"/>
  <c r="BM124" i="3" s="1"/>
  <c r="BQ124" i="3" s="1"/>
  <c r="BB124" i="3"/>
  <c r="BE124" i="3" s="1"/>
  <c r="BK124" i="3" s="1"/>
  <c r="BO124" i="3" s="1"/>
  <c r="BC128" i="3"/>
  <c r="BF128" i="3" s="1"/>
  <c r="BL128" i="3" s="1"/>
  <c r="BP128" i="3" s="1"/>
  <c r="BY128" i="3"/>
  <c r="CB128" i="3" s="1"/>
  <c r="CH128" i="3" s="1"/>
  <c r="CL128" i="3" s="1"/>
  <c r="BW128" i="3"/>
  <c r="BZ128" i="3" s="1"/>
  <c r="CF128" i="3" s="1"/>
  <c r="CJ128" i="3" s="1"/>
  <c r="BD128" i="3"/>
  <c r="BG128" i="3" s="1"/>
  <c r="BM128" i="3" s="1"/>
  <c r="BQ128" i="3" s="1"/>
  <c r="AG128" i="3"/>
  <c r="AJ128" i="3" s="1"/>
  <c r="AP128" i="3" s="1"/>
  <c r="AT128" i="3" s="1"/>
  <c r="BB128" i="3"/>
  <c r="BE128" i="3" s="1"/>
  <c r="BK128" i="3" s="1"/>
  <c r="BO128" i="3" s="1"/>
  <c r="AH128" i="3"/>
  <c r="AK128" i="3" s="1"/>
  <c r="AQ128" i="3" s="1"/>
  <c r="AU128" i="3" s="1"/>
  <c r="AI128" i="3"/>
  <c r="AL128" i="3" s="1"/>
  <c r="AR128" i="3" s="1"/>
  <c r="AV128" i="3" s="1"/>
  <c r="BX128" i="3"/>
  <c r="CA128" i="3" s="1"/>
  <c r="CG128" i="3" s="1"/>
  <c r="CK128" i="3" s="1"/>
  <c r="BB132" i="3"/>
  <c r="BE132" i="3" s="1"/>
  <c r="BK132" i="3" s="1"/>
  <c r="BO132" i="3" s="1"/>
  <c r="BX132" i="3"/>
  <c r="CA132" i="3" s="1"/>
  <c r="CG132" i="3" s="1"/>
  <c r="CK132" i="3" s="1"/>
  <c r="AH132" i="3"/>
  <c r="AK132" i="3" s="1"/>
  <c r="AQ132" i="3" s="1"/>
  <c r="AU132" i="3" s="1"/>
  <c r="AI132" i="3"/>
  <c r="AL132" i="3" s="1"/>
  <c r="AR132" i="3" s="1"/>
  <c r="AV132" i="3" s="1"/>
  <c r="BD132" i="3"/>
  <c r="BG132" i="3" s="1"/>
  <c r="BM132" i="3" s="1"/>
  <c r="BQ132" i="3" s="1"/>
  <c r="BW132" i="3"/>
  <c r="BZ132" i="3" s="1"/>
  <c r="CF132" i="3" s="1"/>
  <c r="CJ132" i="3" s="1"/>
  <c r="BC132" i="3"/>
  <c r="BF132" i="3" s="1"/>
  <c r="BL132" i="3" s="1"/>
  <c r="BP132" i="3" s="1"/>
  <c r="BY132" i="3"/>
  <c r="CB132" i="3" s="1"/>
  <c r="CH132" i="3" s="1"/>
  <c r="CL132" i="3" s="1"/>
  <c r="AG132" i="3"/>
  <c r="AJ132" i="3" s="1"/>
  <c r="AP132" i="3" s="1"/>
  <c r="AT132" i="3" s="1"/>
  <c r="BD136" i="3"/>
  <c r="BG136" i="3" s="1"/>
  <c r="BM136" i="3" s="1"/>
  <c r="BQ136" i="3" s="1"/>
  <c r="BC136" i="3"/>
  <c r="BF136" i="3" s="1"/>
  <c r="BL136" i="3" s="1"/>
  <c r="BP136" i="3" s="1"/>
  <c r="BY136" i="3"/>
  <c r="CB136" i="3" s="1"/>
  <c r="CH136" i="3" s="1"/>
  <c r="CL136" i="3" s="1"/>
  <c r="AG136" i="3"/>
  <c r="AJ136" i="3" s="1"/>
  <c r="AP136" i="3" s="1"/>
  <c r="AT136" i="3" s="1"/>
  <c r="BW136" i="3"/>
  <c r="BZ136" i="3" s="1"/>
  <c r="CF136" i="3" s="1"/>
  <c r="CJ136" i="3" s="1"/>
  <c r="BB136" i="3"/>
  <c r="BE136" i="3" s="1"/>
  <c r="BK136" i="3" s="1"/>
  <c r="BO136" i="3" s="1"/>
  <c r="BX136" i="3"/>
  <c r="CA136" i="3" s="1"/>
  <c r="CG136" i="3" s="1"/>
  <c r="CK136" i="3" s="1"/>
  <c r="AH136" i="3"/>
  <c r="AK136" i="3" s="1"/>
  <c r="AQ136" i="3" s="1"/>
  <c r="AU136" i="3" s="1"/>
  <c r="AI136" i="3"/>
  <c r="AL136" i="3" s="1"/>
  <c r="AR136" i="3" s="1"/>
  <c r="AV136" i="3" s="1"/>
  <c r="BD140" i="3"/>
  <c r="BG140" i="3" s="1"/>
  <c r="BM140" i="3" s="1"/>
  <c r="BQ140" i="3" s="1"/>
  <c r="BY140" i="3"/>
  <c r="CB140" i="3" s="1"/>
  <c r="CH140" i="3" s="1"/>
  <c r="CL140" i="3" s="1"/>
  <c r="BX140" i="3"/>
  <c r="CA140" i="3" s="1"/>
  <c r="CG140" i="3" s="1"/>
  <c r="CK140" i="3" s="1"/>
  <c r="AH140" i="3"/>
  <c r="AK140" i="3" s="1"/>
  <c r="AQ140" i="3" s="1"/>
  <c r="AU140" i="3" s="1"/>
  <c r="AG140" i="3"/>
  <c r="AJ140" i="3" s="1"/>
  <c r="AP140" i="3" s="1"/>
  <c r="AT140" i="3" s="1"/>
  <c r="BC140" i="3"/>
  <c r="BF140" i="3" s="1"/>
  <c r="BL140" i="3" s="1"/>
  <c r="BP140" i="3" s="1"/>
  <c r="BB140" i="3"/>
  <c r="BE140" i="3" s="1"/>
  <c r="BK140" i="3" s="1"/>
  <c r="BO140" i="3" s="1"/>
  <c r="AI140" i="3"/>
  <c r="AL140" i="3" s="1"/>
  <c r="AR140" i="3" s="1"/>
  <c r="AV140" i="3" s="1"/>
  <c r="BW140" i="3"/>
  <c r="BZ140" i="3" s="1"/>
  <c r="CF140" i="3" s="1"/>
  <c r="CJ140" i="3" s="1"/>
  <c r="M144" i="3"/>
  <c r="P144" i="3" s="1"/>
  <c r="V144" i="3" s="1"/>
  <c r="Z144" i="3" s="1"/>
  <c r="BC144" i="3"/>
  <c r="BF144" i="3" s="1"/>
  <c r="BL144" i="3" s="1"/>
  <c r="BP144" i="3" s="1"/>
  <c r="BB144" i="3"/>
  <c r="BE144" i="3" s="1"/>
  <c r="BK144" i="3" s="1"/>
  <c r="BO144" i="3" s="1"/>
  <c r="AG144" i="3"/>
  <c r="AJ144" i="3" s="1"/>
  <c r="AP144" i="3" s="1"/>
  <c r="AT144" i="3" s="1"/>
  <c r="AH144" i="3"/>
  <c r="AK144" i="3" s="1"/>
  <c r="AQ144" i="3" s="1"/>
  <c r="AU144" i="3" s="1"/>
  <c r="BX144" i="3"/>
  <c r="CA144" i="3" s="1"/>
  <c r="CG144" i="3" s="1"/>
  <c r="CK144" i="3" s="1"/>
  <c r="AI144" i="3"/>
  <c r="AL144" i="3" s="1"/>
  <c r="AR144" i="3" s="1"/>
  <c r="AV144" i="3" s="1"/>
  <c r="BY144" i="3"/>
  <c r="CB144" i="3" s="1"/>
  <c r="CH144" i="3" s="1"/>
  <c r="CL144" i="3" s="1"/>
  <c r="BW144" i="3"/>
  <c r="BZ144" i="3" s="1"/>
  <c r="CF144" i="3" s="1"/>
  <c r="CJ144" i="3" s="1"/>
  <c r="BD144" i="3"/>
  <c r="BG144" i="3" s="1"/>
  <c r="BM144" i="3" s="1"/>
  <c r="BQ144" i="3" s="1"/>
  <c r="BY148" i="3"/>
  <c r="CB148" i="3" s="1"/>
  <c r="CH148" i="3" s="1"/>
  <c r="CL148" i="3" s="1"/>
  <c r="BD148" i="3"/>
  <c r="BG148" i="3" s="1"/>
  <c r="BM148" i="3" s="1"/>
  <c r="BQ148" i="3" s="1"/>
  <c r="AH148" i="3"/>
  <c r="AK148" i="3" s="1"/>
  <c r="AQ148" i="3" s="1"/>
  <c r="AU148" i="3" s="1"/>
  <c r="AG148" i="3"/>
  <c r="AJ148" i="3" s="1"/>
  <c r="AP148" i="3" s="1"/>
  <c r="AT148" i="3" s="1"/>
  <c r="BX148" i="3"/>
  <c r="CA148" i="3" s="1"/>
  <c r="CG148" i="3" s="1"/>
  <c r="CK148" i="3" s="1"/>
  <c r="BC148" i="3"/>
  <c r="BF148" i="3" s="1"/>
  <c r="BL148" i="3" s="1"/>
  <c r="BP148" i="3" s="1"/>
  <c r="AI148" i="3"/>
  <c r="AL148" i="3" s="1"/>
  <c r="AR148" i="3" s="1"/>
  <c r="AV148" i="3" s="1"/>
  <c r="BB148" i="3"/>
  <c r="BE148" i="3" s="1"/>
  <c r="BK148" i="3" s="1"/>
  <c r="BO148" i="3" s="1"/>
  <c r="BW148" i="3"/>
  <c r="BZ148" i="3" s="1"/>
  <c r="CF148" i="3" s="1"/>
  <c r="CJ148" i="3" s="1"/>
  <c r="BY152" i="3"/>
  <c r="CB152" i="3" s="1"/>
  <c r="CH152" i="3" s="1"/>
  <c r="CL152" i="3" s="1"/>
  <c r="BD152" i="3"/>
  <c r="BG152" i="3" s="1"/>
  <c r="BM152" i="3" s="1"/>
  <c r="BQ152" i="3" s="1"/>
  <c r="BB152" i="3"/>
  <c r="BE152" i="3" s="1"/>
  <c r="BK152" i="3" s="1"/>
  <c r="BO152" i="3" s="1"/>
  <c r="BW152" i="3"/>
  <c r="BZ152" i="3" s="1"/>
  <c r="CF152" i="3" s="1"/>
  <c r="CJ152" i="3" s="1"/>
  <c r="BX152" i="3"/>
  <c r="CA152" i="3" s="1"/>
  <c r="CG152" i="3" s="1"/>
  <c r="CK152" i="3" s="1"/>
  <c r="AI152" i="3"/>
  <c r="AL152" i="3" s="1"/>
  <c r="AR152" i="3" s="1"/>
  <c r="AV152" i="3" s="1"/>
  <c r="AH152" i="3"/>
  <c r="AK152" i="3" s="1"/>
  <c r="AQ152" i="3" s="1"/>
  <c r="AU152" i="3" s="1"/>
  <c r="AG152" i="3"/>
  <c r="AJ152" i="3" s="1"/>
  <c r="AP152" i="3" s="1"/>
  <c r="AT152" i="3" s="1"/>
  <c r="BC152" i="3"/>
  <c r="BF152" i="3" s="1"/>
  <c r="BL152" i="3" s="1"/>
  <c r="BP152" i="3" s="1"/>
  <c r="BC156" i="3"/>
  <c r="BF156" i="3" s="1"/>
  <c r="BL156" i="3" s="1"/>
  <c r="BP156" i="3" s="1"/>
  <c r="BX156" i="3"/>
  <c r="CA156" i="3" s="1"/>
  <c r="CG156" i="3" s="1"/>
  <c r="CK156" i="3" s="1"/>
  <c r="BW156" i="3"/>
  <c r="BZ156" i="3" s="1"/>
  <c r="CF156" i="3" s="1"/>
  <c r="CJ156" i="3" s="1"/>
  <c r="AI156" i="3"/>
  <c r="AL156" i="3" s="1"/>
  <c r="AR156" i="3" s="1"/>
  <c r="AV156" i="3" s="1"/>
  <c r="AG156" i="3"/>
  <c r="AJ156" i="3" s="1"/>
  <c r="AP156" i="3" s="1"/>
  <c r="AT156" i="3" s="1"/>
  <c r="BD156" i="3"/>
  <c r="BG156" i="3" s="1"/>
  <c r="BM156" i="3" s="1"/>
  <c r="BQ156" i="3" s="1"/>
  <c r="AH156" i="3"/>
  <c r="AK156" i="3" s="1"/>
  <c r="AQ156" i="3" s="1"/>
  <c r="AU156" i="3" s="1"/>
  <c r="BY156" i="3"/>
  <c r="CB156" i="3" s="1"/>
  <c r="CH156" i="3" s="1"/>
  <c r="CL156" i="3" s="1"/>
  <c r="BB156" i="3"/>
  <c r="BE156" i="3" s="1"/>
  <c r="BK156" i="3" s="1"/>
  <c r="BO156" i="3" s="1"/>
  <c r="BY160" i="3"/>
  <c r="CB160" i="3" s="1"/>
  <c r="CH160" i="3" s="1"/>
  <c r="CL160" i="3" s="1"/>
  <c r="BD160" i="3"/>
  <c r="BG160" i="3" s="1"/>
  <c r="BM160" i="3" s="1"/>
  <c r="BQ160" i="3" s="1"/>
  <c r="BB160" i="3"/>
  <c r="BE160" i="3" s="1"/>
  <c r="BK160" i="3" s="1"/>
  <c r="BO160" i="3" s="1"/>
  <c r="AH160" i="3"/>
  <c r="AK160" i="3" s="1"/>
  <c r="AQ160" i="3" s="1"/>
  <c r="AU160" i="3" s="1"/>
  <c r="AI160" i="3"/>
  <c r="AL160" i="3" s="1"/>
  <c r="AR160" i="3" s="1"/>
  <c r="AV160" i="3" s="1"/>
  <c r="BW160" i="3"/>
  <c r="BZ160" i="3" s="1"/>
  <c r="CF160" i="3" s="1"/>
  <c r="CJ160" i="3" s="1"/>
  <c r="AG160" i="3"/>
  <c r="AJ160" i="3" s="1"/>
  <c r="AP160" i="3" s="1"/>
  <c r="AT160" i="3" s="1"/>
  <c r="BX160" i="3"/>
  <c r="CA160" i="3" s="1"/>
  <c r="CG160" i="3" s="1"/>
  <c r="CK160" i="3" s="1"/>
  <c r="BC160" i="3"/>
  <c r="BF160" i="3" s="1"/>
  <c r="BL160" i="3" s="1"/>
  <c r="BP160" i="3" s="1"/>
  <c r="BW164" i="3"/>
  <c r="BZ164" i="3" s="1"/>
  <c r="CF164" i="3" s="1"/>
  <c r="CJ164" i="3" s="1"/>
  <c r="BD164" i="3"/>
  <c r="BG164" i="3" s="1"/>
  <c r="BM164" i="3" s="1"/>
  <c r="BQ164" i="3" s="1"/>
  <c r="BB164" i="3"/>
  <c r="BE164" i="3" s="1"/>
  <c r="BK164" i="3" s="1"/>
  <c r="BO164" i="3" s="1"/>
  <c r="BY164" i="3"/>
  <c r="CB164" i="3" s="1"/>
  <c r="CH164" i="3" s="1"/>
  <c r="CL164" i="3" s="1"/>
  <c r="AI164" i="3"/>
  <c r="AL164" i="3" s="1"/>
  <c r="AR164" i="3" s="1"/>
  <c r="AV164" i="3" s="1"/>
  <c r="BC164" i="3"/>
  <c r="BF164" i="3" s="1"/>
  <c r="BL164" i="3" s="1"/>
  <c r="BP164" i="3" s="1"/>
  <c r="AH164" i="3"/>
  <c r="AK164" i="3" s="1"/>
  <c r="AQ164" i="3" s="1"/>
  <c r="AU164" i="3" s="1"/>
  <c r="BX164" i="3"/>
  <c r="CA164" i="3" s="1"/>
  <c r="CG164" i="3" s="1"/>
  <c r="CK164" i="3" s="1"/>
  <c r="AG164" i="3"/>
  <c r="AJ164" i="3" s="1"/>
  <c r="AP164" i="3" s="1"/>
  <c r="AT164" i="3" s="1"/>
  <c r="BX168" i="3"/>
  <c r="CA168" i="3" s="1"/>
  <c r="CG168" i="3" s="1"/>
  <c r="CK168" i="3" s="1"/>
  <c r="AI168" i="3"/>
  <c r="AL168" i="3" s="1"/>
  <c r="AR168" i="3" s="1"/>
  <c r="AV168" i="3" s="1"/>
  <c r="AG168" i="3"/>
  <c r="AJ168" i="3" s="1"/>
  <c r="AP168" i="3" s="1"/>
  <c r="AT168" i="3" s="1"/>
  <c r="AH168" i="3"/>
  <c r="AK168" i="3" s="1"/>
  <c r="AQ168" i="3" s="1"/>
  <c r="AU168" i="3" s="1"/>
  <c r="BY168" i="3"/>
  <c r="CB168" i="3" s="1"/>
  <c r="CH168" i="3" s="1"/>
  <c r="CL168" i="3" s="1"/>
  <c r="BD168" i="3"/>
  <c r="BG168" i="3" s="1"/>
  <c r="BM168" i="3" s="1"/>
  <c r="BQ168" i="3" s="1"/>
  <c r="BB168" i="3"/>
  <c r="BE168" i="3" s="1"/>
  <c r="BK168" i="3" s="1"/>
  <c r="BO168" i="3" s="1"/>
  <c r="BC168" i="3"/>
  <c r="BF168" i="3" s="1"/>
  <c r="BL168" i="3" s="1"/>
  <c r="BP168" i="3" s="1"/>
  <c r="BW168" i="3"/>
  <c r="BZ168" i="3" s="1"/>
  <c r="CF168" i="3" s="1"/>
  <c r="CJ168" i="3" s="1"/>
  <c r="BW172" i="3"/>
  <c r="BZ172" i="3" s="1"/>
  <c r="CF172" i="3" s="1"/>
  <c r="CJ172" i="3" s="1"/>
  <c r="BB172" i="3"/>
  <c r="BE172" i="3" s="1"/>
  <c r="BK172" i="3" s="1"/>
  <c r="BO172" i="3" s="1"/>
  <c r="BY172" i="3"/>
  <c r="CB172" i="3" s="1"/>
  <c r="CH172" i="3" s="1"/>
  <c r="CL172" i="3" s="1"/>
  <c r="BD172" i="3"/>
  <c r="BG172" i="3" s="1"/>
  <c r="BM172" i="3" s="1"/>
  <c r="BQ172" i="3" s="1"/>
  <c r="AI172" i="3"/>
  <c r="AL172" i="3" s="1"/>
  <c r="AR172" i="3" s="1"/>
  <c r="AV172" i="3" s="1"/>
  <c r="BC172" i="3"/>
  <c r="BF172" i="3" s="1"/>
  <c r="BL172" i="3" s="1"/>
  <c r="BP172" i="3" s="1"/>
  <c r="AH172" i="3"/>
  <c r="AK172" i="3" s="1"/>
  <c r="AQ172" i="3" s="1"/>
  <c r="AU172" i="3" s="1"/>
  <c r="BX172" i="3"/>
  <c r="CA172" i="3" s="1"/>
  <c r="CG172" i="3" s="1"/>
  <c r="CK172" i="3" s="1"/>
  <c r="AG172" i="3"/>
  <c r="AJ172" i="3" s="1"/>
  <c r="AP172" i="3" s="1"/>
  <c r="AT172" i="3" s="1"/>
  <c r="BY176" i="3"/>
  <c r="CB176" i="3" s="1"/>
  <c r="CH176" i="3" s="1"/>
  <c r="CL176" i="3" s="1"/>
  <c r="BW176" i="3"/>
  <c r="BZ176" i="3" s="1"/>
  <c r="CF176" i="3" s="1"/>
  <c r="CJ176" i="3" s="1"/>
  <c r="AI176" i="3"/>
  <c r="AL176" i="3" s="1"/>
  <c r="AR176" i="3" s="1"/>
  <c r="AV176" i="3" s="1"/>
  <c r="AH176" i="3"/>
  <c r="AK176" i="3" s="1"/>
  <c r="AQ176" i="3" s="1"/>
  <c r="AU176" i="3" s="1"/>
  <c r="AG176" i="3"/>
  <c r="AJ176" i="3" s="1"/>
  <c r="AP176" i="3" s="1"/>
  <c r="AT176" i="3" s="1"/>
  <c r="BD176" i="3"/>
  <c r="BG176" i="3" s="1"/>
  <c r="BM176" i="3" s="1"/>
  <c r="BQ176" i="3" s="1"/>
  <c r="BC176" i="3"/>
  <c r="BF176" i="3" s="1"/>
  <c r="BL176" i="3" s="1"/>
  <c r="BP176" i="3" s="1"/>
  <c r="BB176" i="3"/>
  <c r="BE176" i="3" s="1"/>
  <c r="BK176" i="3" s="1"/>
  <c r="BO176" i="3" s="1"/>
  <c r="BX176" i="3"/>
  <c r="CA176" i="3" s="1"/>
  <c r="CG176" i="3" s="1"/>
  <c r="CK176" i="3" s="1"/>
  <c r="BX180" i="3"/>
  <c r="CA180" i="3" s="1"/>
  <c r="CG180" i="3" s="1"/>
  <c r="CK180" i="3" s="1"/>
  <c r="BD180" i="3"/>
  <c r="BG180" i="3" s="1"/>
  <c r="BM180" i="3" s="1"/>
  <c r="BQ180" i="3" s="1"/>
  <c r="BC180" i="3"/>
  <c r="BF180" i="3" s="1"/>
  <c r="BL180" i="3" s="1"/>
  <c r="BP180" i="3" s="1"/>
  <c r="AH180" i="3"/>
  <c r="AK180" i="3" s="1"/>
  <c r="AQ180" i="3" s="1"/>
  <c r="AU180" i="3" s="1"/>
  <c r="AG180" i="3"/>
  <c r="AJ180" i="3" s="1"/>
  <c r="AP180" i="3" s="1"/>
  <c r="AT180" i="3" s="1"/>
  <c r="AI180" i="3"/>
  <c r="AL180" i="3" s="1"/>
  <c r="AR180" i="3" s="1"/>
  <c r="AV180" i="3" s="1"/>
  <c r="BB180" i="3"/>
  <c r="BE180" i="3" s="1"/>
  <c r="BK180" i="3" s="1"/>
  <c r="BO180" i="3" s="1"/>
  <c r="BY180" i="3"/>
  <c r="CB180" i="3" s="1"/>
  <c r="CH180" i="3" s="1"/>
  <c r="CL180" i="3" s="1"/>
  <c r="BW180" i="3"/>
  <c r="BZ180" i="3" s="1"/>
  <c r="CF180" i="3" s="1"/>
  <c r="CJ180" i="3" s="1"/>
  <c r="BY184" i="3"/>
  <c r="CB184" i="3" s="1"/>
  <c r="CH184" i="3" s="1"/>
  <c r="CL184" i="3" s="1"/>
  <c r="BW184" i="3"/>
  <c r="BZ184" i="3" s="1"/>
  <c r="CF184" i="3" s="1"/>
  <c r="CJ184" i="3" s="1"/>
  <c r="BC184" i="3"/>
  <c r="BF184" i="3" s="1"/>
  <c r="BL184" i="3" s="1"/>
  <c r="BP184" i="3" s="1"/>
  <c r="BB184" i="3"/>
  <c r="BE184" i="3" s="1"/>
  <c r="BK184" i="3" s="1"/>
  <c r="BO184" i="3" s="1"/>
  <c r="AI184" i="3"/>
  <c r="AL184" i="3" s="1"/>
  <c r="AR184" i="3" s="1"/>
  <c r="AV184" i="3" s="1"/>
  <c r="AH184" i="3"/>
  <c r="AK184" i="3" s="1"/>
  <c r="AQ184" i="3" s="1"/>
  <c r="AU184" i="3" s="1"/>
  <c r="AG184" i="3"/>
  <c r="AJ184" i="3" s="1"/>
  <c r="AP184" i="3" s="1"/>
  <c r="AT184" i="3" s="1"/>
  <c r="BD184" i="3"/>
  <c r="BG184" i="3" s="1"/>
  <c r="BM184" i="3" s="1"/>
  <c r="BQ184" i="3" s="1"/>
  <c r="BX184" i="3"/>
  <c r="CA184" i="3" s="1"/>
  <c r="CG184" i="3" s="1"/>
  <c r="CK184" i="3" s="1"/>
  <c r="BC188" i="3"/>
  <c r="BF188" i="3" s="1"/>
  <c r="BL188" i="3" s="1"/>
  <c r="BP188" i="3" s="1"/>
  <c r="AG188" i="3"/>
  <c r="AJ188" i="3" s="1"/>
  <c r="AP188" i="3" s="1"/>
  <c r="AT188" i="3" s="1"/>
  <c r="BW188" i="3"/>
  <c r="BZ188" i="3" s="1"/>
  <c r="CF188" i="3" s="1"/>
  <c r="CJ188" i="3" s="1"/>
  <c r="AI188" i="3"/>
  <c r="AL188" i="3" s="1"/>
  <c r="AR188" i="3" s="1"/>
  <c r="AV188" i="3" s="1"/>
  <c r="BD188" i="3"/>
  <c r="BG188" i="3" s="1"/>
  <c r="BM188" i="3" s="1"/>
  <c r="BQ188" i="3" s="1"/>
  <c r="BX188" i="3"/>
  <c r="CA188" i="3" s="1"/>
  <c r="CG188" i="3" s="1"/>
  <c r="CK188" i="3" s="1"/>
  <c r="BY188" i="3"/>
  <c r="CB188" i="3" s="1"/>
  <c r="CH188" i="3" s="1"/>
  <c r="CL188" i="3" s="1"/>
  <c r="AH188" i="3"/>
  <c r="AK188" i="3" s="1"/>
  <c r="AQ188" i="3" s="1"/>
  <c r="AU188" i="3" s="1"/>
  <c r="BB188" i="3"/>
  <c r="BE188" i="3" s="1"/>
  <c r="BK188" i="3" s="1"/>
  <c r="BO188" i="3" s="1"/>
  <c r="BB192" i="3"/>
  <c r="BE192" i="3" s="1"/>
  <c r="BK192" i="3" s="1"/>
  <c r="BO192" i="3" s="1"/>
  <c r="BY192" i="3"/>
  <c r="CB192" i="3" s="1"/>
  <c r="CH192" i="3" s="1"/>
  <c r="CL192" i="3" s="1"/>
  <c r="BX192" i="3"/>
  <c r="CA192" i="3" s="1"/>
  <c r="CG192" i="3" s="1"/>
  <c r="CK192" i="3" s="1"/>
  <c r="BW192" i="3"/>
  <c r="BZ192" i="3" s="1"/>
  <c r="CF192" i="3" s="1"/>
  <c r="CJ192" i="3" s="1"/>
  <c r="BD192" i="3"/>
  <c r="BG192" i="3" s="1"/>
  <c r="BM192" i="3" s="1"/>
  <c r="BQ192" i="3" s="1"/>
  <c r="AH192" i="3"/>
  <c r="AK192" i="3" s="1"/>
  <c r="AQ192" i="3" s="1"/>
  <c r="AU192" i="3" s="1"/>
  <c r="AI192" i="3"/>
  <c r="AL192" i="3" s="1"/>
  <c r="AR192" i="3" s="1"/>
  <c r="AV192" i="3" s="1"/>
  <c r="BC192" i="3"/>
  <c r="BF192" i="3" s="1"/>
  <c r="BL192" i="3" s="1"/>
  <c r="BP192" i="3" s="1"/>
  <c r="AG192" i="3"/>
  <c r="AJ192" i="3" s="1"/>
  <c r="AP192" i="3" s="1"/>
  <c r="AT192" i="3" s="1"/>
  <c r="BC196" i="3"/>
  <c r="BF196" i="3" s="1"/>
  <c r="BL196" i="3" s="1"/>
  <c r="BP196" i="3" s="1"/>
  <c r="BD196" i="3"/>
  <c r="BG196" i="3" s="1"/>
  <c r="BM196" i="3" s="1"/>
  <c r="BQ196" i="3" s="1"/>
  <c r="AI196" i="3"/>
  <c r="AL196" i="3" s="1"/>
  <c r="AR196" i="3" s="1"/>
  <c r="AV196" i="3" s="1"/>
  <c r="BY196" i="3"/>
  <c r="CB196" i="3" s="1"/>
  <c r="CH196" i="3" s="1"/>
  <c r="CL196" i="3" s="1"/>
  <c r="AG196" i="3"/>
  <c r="AJ196" i="3" s="1"/>
  <c r="AP196" i="3" s="1"/>
  <c r="AT196" i="3" s="1"/>
  <c r="BX196" i="3"/>
  <c r="CA196" i="3" s="1"/>
  <c r="CG196" i="3" s="1"/>
  <c r="CK196" i="3" s="1"/>
  <c r="AH196" i="3"/>
  <c r="AK196" i="3" s="1"/>
  <c r="AQ196" i="3" s="1"/>
  <c r="AU196" i="3" s="1"/>
  <c r="BB196" i="3"/>
  <c r="BE196" i="3" s="1"/>
  <c r="BK196" i="3" s="1"/>
  <c r="BO196" i="3" s="1"/>
  <c r="BW196" i="3"/>
  <c r="BZ196" i="3" s="1"/>
  <c r="CF196" i="3" s="1"/>
  <c r="CJ196" i="3" s="1"/>
  <c r="BY200" i="3"/>
  <c r="CB200" i="3" s="1"/>
  <c r="CH200" i="3" s="1"/>
  <c r="CL200" i="3" s="1"/>
  <c r="BX200" i="3"/>
  <c r="CA200" i="3" s="1"/>
  <c r="CG200" i="3" s="1"/>
  <c r="CK200" i="3" s="1"/>
  <c r="BW200" i="3"/>
  <c r="BZ200" i="3" s="1"/>
  <c r="CF200" i="3" s="1"/>
  <c r="CJ200" i="3" s="1"/>
  <c r="AG200" i="3"/>
  <c r="AJ200" i="3" s="1"/>
  <c r="AP200" i="3" s="1"/>
  <c r="AT200" i="3" s="1"/>
  <c r="BC200" i="3"/>
  <c r="BF200" i="3" s="1"/>
  <c r="BL200" i="3" s="1"/>
  <c r="BP200" i="3" s="1"/>
  <c r="AI200" i="3"/>
  <c r="AL200" i="3" s="1"/>
  <c r="AR200" i="3" s="1"/>
  <c r="AV200" i="3" s="1"/>
  <c r="BD200" i="3"/>
  <c r="BG200" i="3" s="1"/>
  <c r="BM200" i="3" s="1"/>
  <c r="BQ200" i="3" s="1"/>
  <c r="BB200" i="3"/>
  <c r="BE200" i="3" s="1"/>
  <c r="BK200" i="3" s="1"/>
  <c r="BO200" i="3" s="1"/>
  <c r="AH200" i="3"/>
  <c r="AK200" i="3" s="1"/>
  <c r="AQ200" i="3" s="1"/>
  <c r="AU200" i="3" s="1"/>
  <c r="BD204" i="3"/>
  <c r="BG204" i="3" s="1"/>
  <c r="BM204" i="3" s="1"/>
  <c r="BQ204" i="3" s="1"/>
  <c r="BC204" i="3"/>
  <c r="BF204" i="3" s="1"/>
  <c r="BL204" i="3" s="1"/>
  <c r="BP204" i="3" s="1"/>
  <c r="AI204" i="3"/>
  <c r="AL204" i="3" s="1"/>
  <c r="AR204" i="3" s="1"/>
  <c r="AV204" i="3" s="1"/>
  <c r="AH204" i="3"/>
  <c r="AK204" i="3" s="1"/>
  <c r="AQ204" i="3" s="1"/>
  <c r="AU204" i="3" s="1"/>
  <c r="BB204" i="3"/>
  <c r="BE204" i="3" s="1"/>
  <c r="BK204" i="3" s="1"/>
  <c r="BO204" i="3" s="1"/>
  <c r="BY204" i="3"/>
  <c r="CB204" i="3" s="1"/>
  <c r="CH204" i="3" s="1"/>
  <c r="CL204" i="3" s="1"/>
  <c r="AG204" i="3"/>
  <c r="AJ204" i="3" s="1"/>
  <c r="AP204" i="3" s="1"/>
  <c r="AT204" i="3" s="1"/>
  <c r="BX204" i="3"/>
  <c r="CA204" i="3" s="1"/>
  <c r="CG204" i="3" s="1"/>
  <c r="CK204" i="3" s="1"/>
  <c r="BW204" i="3"/>
  <c r="BZ204" i="3" s="1"/>
  <c r="CF204" i="3" s="1"/>
  <c r="CJ204" i="3" s="1"/>
  <c r="BY208" i="3"/>
  <c r="CB208" i="3" s="1"/>
  <c r="CH208" i="3" s="1"/>
  <c r="CL208" i="3" s="1"/>
  <c r="BW208" i="3"/>
  <c r="BZ208" i="3" s="1"/>
  <c r="CF208" i="3" s="1"/>
  <c r="CJ208" i="3" s="1"/>
  <c r="BD208" i="3"/>
  <c r="BG208" i="3" s="1"/>
  <c r="BM208" i="3" s="1"/>
  <c r="BQ208" i="3" s="1"/>
  <c r="AG208" i="3"/>
  <c r="AJ208" i="3" s="1"/>
  <c r="AP208" i="3" s="1"/>
  <c r="AT208" i="3" s="1"/>
  <c r="BX208" i="3"/>
  <c r="CA208" i="3" s="1"/>
  <c r="CG208" i="3" s="1"/>
  <c r="CK208" i="3" s="1"/>
  <c r="BC208" i="3"/>
  <c r="BF208" i="3" s="1"/>
  <c r="BL208" i="3" s="1"/>
  <c r="BP208" i="3" s="1"/>
  <c r="AI208" i="3"/>
  <c r="AL208" i="3" s="1"/>
  <c r="AR208" i="3" s="1"/>
  <c r="AV208" i="3" s="1"/>
  <c r="BB208" i="3"/>
  <c r="BE208" i="3" s="1"/>
  <c r="BK208" i="3" s="1"/>
  <c r="BO208" i="3" s="1"/>
  <c r="AH208" i="3"/>
  <c r="AK208" i="3" s="1"/>
  <c r="AQ208" i="3" s="1"/>
  <c r="AU208" i="3" s="1"/>
  <c r="BD212" i="3"/>
  <c r="BG212" i="3" s="1"/>
  <c r="BM212" i="3" s="1"/>
  <c r="BQ212" i="3" s="1"/>
  <c r="BC212" i="3"/>
  <c r="BF212" i="3" s="1"/>
  <c r="BL212" i="3" s="1"/>
  <c r="BP212" i="3" s="1"/>
  <c r="BB212" i="3"/>
  <c r="BE212" i="3" s="1"/>
  <c r="BK212" i="3" s="1"/>
  <c r="BO212" i="3" s="1"/>
  <c r="BY212" i="3"/>
  <c r="CB212" i="3" s="1"/>
  <c r="CH212" i="3" s="1"/>
  <c r="CL212" i="3" s="1"/>
  <c r="AH212" i="3"/>
  <c r="AK212" i="3" s="1"/>
  <c r="AQ212" i="3" s="1"/>
  <c r="AU212" i="3" s="1"/>
  <c r="AG212" i="3"/>
  <c r="AJ212" i="3" s="1"/>
  <c r="AP212" i="3" s="1"/>
  <c r="AT212" i="3" s="1"/>
  <c r="BX212" i="3"/>
  <c r="CA212" i="3" s="1"/>
  <c r="CG212" i="3" s="1"/>
  <c r="CK212" i="3" s="1"/>
  <c r="AI212" i="3"/>
  <c r="AL212" i="3" s="1"/>
  <c r="AR212" i="3" s="1"/>
  <c r="AV212" i="3" s="1"/>
  <c r="BW212" i="3"/>
  <c r="BZ212" i="3" s="1"/>
  <c r="CF212" i="3" s="1"/>
  <c r="CJ212" i="3" s="1"/>
  <c r="BX216" i="3"/>
  <c r="CA216" i="3" s="1"/>
  <c r="CG216" i="3" s="1"/>
  <c r="CK216" i="3" s="1"/>
  <c r="BC216" i="3"/>
  <c r="BF216" i="3" s="1"/>
  <c r="BL216" i="3" s="1"/>
  <c r="BP216" i="3" s="1"/>
  <c r="AH216" i="3"/>
  <c r="AK216" i="3" s="1"/>
  <c r="AQ216" i="3" s="1"/>
  <c r="AU216" i="3" s="1"/>
  <c r="AG216" i="3"/>
  <c r="AJ216" i="3" s="1"/>
  <c r="AP216" i="3" s="1"/>
  <c r="AT216" i="3" s="1"/>
  <c r="AI216" i="3"/>
  <c r="AL216" i="3" s="1"/>
  <c r="AR216" i="3" s="1"/>
  <c r="AV216" i="3" s="1"/>
  <c r="BB216" i="3"/>
  <c r="BE216" i="3" s="1"/>
  <c r="BK216" i="3" s="1"/>
  <c r="BO216" i="3" s="1"/>
  <c r="BD216" i="3"/>
  <c r="BG216" i="3" s="1"/>
  <c r="BM216" i="3" s="1"/>
  <c r="BQ216" i="3" s="1"/>
  <c r="BY216" i="3"/>
  <c r="CB216" i="3" s="1"/>
  <c r="CH216" i="3" s="1"/>
  <c r="CL216" i="3" s="1"/>
  <c r="BW216" i="3"/>
  <c r="BZ216" i="3" s="1"/>
  <c r="CF216" i="3" s="1"/>
  <c r="CJ216" i="3" s="1"/>
  <c r="BB220" i="3"/>
  <c r="BE220" i="3" s="1"/>
  <c r="BK220" i="3" s="1"/>
  <c r="BO220" i="3" s="1"/>
  <c r="BY220" i="3"/>
  <c r="CB220" i="3" s="1"/>
  <c r="CH220" i="3" s="1"/>
  <c r="CL220" i="3" s="1"/>
  <c r="BX220" i="3"/>
  <c r="CA220" i="3" s="1"/>
  <c r="CG220" i="3" s="1"/>
  <c r="CK220" i="3" s="1"/>
  <c r="BD220" i="3"/>
  <c r="BG220" i="3" s="1"/>
  <c r="BM220" i="3" s="1"/>
  <c r="BQ220" i="3" s="1"/>
  <c r="AI220" i="3"/>
  <c r="AL220" i="3" s="1"/>
  <c r="AR220" i="3" s="1"/>
  <c r="AV220" i="3" s="1"/>
  <c r="AG220" i="3"/>
  <c r="AJ220" i="3" s="1"/>
  <c r="AP220" i="3" s="1"/>
  <c r="AT220" i="3" s="1"/>
  <c r="BC220" i="3"/>
  <c r="BF220" i="3" s="1"/>
  <c r="BL220" i="3" s="1"/>
  <c r="BP220" i="3" s="1"/>
  <c r="AH220" i="3"/>
  <c r="AK220" i="3" s="1"/>
  <c r="AQ220" i="3" s="1"/>
  <c r="AU220" i="3" s="1"/>
  <c r="BW220" i="3"/>
  <c r="BZ220" i="3" s="1"/>
  <c r="CF220" i="3" s="1"/>
  <c r="CJ220" i="3" s="1"/>
  <c r="BX224" i="3"/>
  <c r="CA224" i="3" s="1"/>
  <c r="CG224" i="3" s="1"/>
  <c r="CK224" i="3" s="1"/>
  <c r="BD224" i="3"/>
  <c r="BG224" i="3" s="1"/>
  <c r="BM224" i="3" s="1"/>
  <c r="BQ224" i="3" s="1"/>
  <c r="BB224" i="3"/>
  <c r="BE224" i="3" s="1"/>
  <c r="BK224" i="3" s="1"/>
  <c r="BO224" i="3" s="1"/>
  <c r="AG224" i="3"/>
  <c r="AJ224" i="3" s="1"/>
  <c r="AP224" i="3" s="1"/>
  <c r="AT224" i="3" s="1"/>
  <c r="BY224" i="3"/>
  <c r="CB224" i="3" s="1"/>
  <c r="CH224" i="3" s="1"/>
  <c r="CL224" i="3" s="1"/>
  <c r="AH224" i="3"/>
  <c r="AK224" i="3" s="1"/>
  <c r="AQ224" i="3" s="1"/>
  <c r="AU224" i="3" s="1"/>
  <c r="AI224" i="3"/>
  <c r="AL224" i="3" s="1"/>
  <c r="AR224" i="3" s="1"/>
  <c r="AV224" i="3" s="1"/>
  <c r="BW224" i="3"/>
  <c r="BZ224" i="3" s="1"/>
  <c r="CF224" i="3" s="1"/>
  <c r="CJ224" i="3" s="1"/>
  <c r="BC224" i="3"/>
  <c r="BF224" i="3" s="1"/>
  <c r="BL224" i="3" s="1"/>
  <c r="BP224" i="3" s="1"/>
  <c r="BX228" i="3"/>
  <c r="CA228" i="3" s="1"/>
  <c r="CG228" i="3" s="1"/>
  <c r="CK228" i="3" s="1"/>
  <c r="BW228" i="3"/>
  <c r="BZ228" i="3" s="1"/>
  <c r="CF228" i="3" s="1"/>
  <c r="CJ228" i="3" s="1"/>
  <c r="BB228" i="3"/>
  <c r="BE228" i="3" s="1"/>
  <c r="BK228" i="3" s="1"/>
  <c r="BO228" i="3" s="1"/>
  <c r="AI228" i="3"/>
  <c r="AL228" i="3" s="1"/>
  <c r="AR228" i="3" s="1"/>
  <c r="AV228" i="3" s="1"/>
  <c r="AH228" i="3"/>
  <c r="AK228" i="3" s="1"/>
  <c r="AQ228" i="3" s="1"/>
  <c r="AU228" i="3" s="1"/>
  <c r="BY228" i="3"/>
  <c r="CB228" i="3" s="1"/>
  <c r="CH228" i="3" s="1"/>
  <c r="CL228" i="3" s="1"/>
  <c r="AG228" i="3"/>
  <c r="AJ228" i="3" s="1"/>
  <c r="AP228" i="3" s="1"/>
  <c r="AT228" i="3" s="1"/>
  <c r="BC228" i="3"/>
  <c r="BF228" i="3" s="1"/>
  <c r="BL228" i="3" s="1"/>
  <c r="BP228" i="3" s="1"/>
  <c r="BD228" i="3"/>
  <c r="BG228" i="3" s="1"/>
  <c r="BM228" i="3" s="1"/>
  <c r="BQ228" i="3" s="1"/>
  <c r="BY232" i="3"/>
  <c r="CB232" i="3" s="1"/>
  <c r="CH232" i="3" s="1"/>
  <c r="CL232" i="3" s="1"/>
  <c r="BD232" i="3"/>
  <c r="BG232" i="3" s="1"/>
  <c r="BM232" i="3" s="1"/>
  <c r="BQ232" i="3" s="1"/>
  <c r="BC232" i="3"/>
  <c r="BF232" i="3" s="1"/>
  <c r="BL232" i="3" s="1"/>
  <c r="BP232" i="3" s="1"/>
  <c r="AG232" i="3"/>
  <c r="AJ232" i="3" s="1"/>
  <c r="AP232" i="3" s="1"/>
  <c r="AT232" i="3" s="1"/>
  <c r="AH232" i="3"/>
  <c r="AK232" i="3" s="1"/>
  <c r="AQ232" i="3" s="1"/>
  <c r="AU232" i="3" s="1"/>
  <c r="AI232" i="3"/>
  <c r="AL232" i="3" s="1"/>
  <c r="AR232" i="3" s="1"/>
  <c r="AV232" i="3" s="1"/>
  <c r="BB232" i="3"/>
  <c r="BE232" i="3" s="1"/>
  <c r="BK232" i="3" s="1"/>
  <c r="BO232" i="3" s="1"/>
  <c r="BX232" i="3"/>
  <c r="CA232" i="3" s="1"/>
  <c r="CG232" i="3" s="1"/>
  <c r="CK232" i="3" s="1"/>
  <c r="BW232" i="3"/>
  <c r="BZ232" i="3" s="1"/>
  <c r="CF232" i="3" s="1"/>
  <c r="CJ232" i="3" s="1"/>
  <c r="BY236" i="3"/>
  <c r="CB236" i="3" s="1"/>
  <c r="CH236" i="3" s="1"/>
  <c r="CL236" i="3" s="1"/>
  <c r="AH236" i="3"/>
  <c r="AK236" i="3" s="1"/>
  <c r="AQ236" i="3" s="1"/>
  <c r="AU236" i="3" s="1"/>
  <c r="AG236" i="3"/>
  <c r="AJ236" i="3" s="1"/>
  <c r="AP236" i="3" s="1"/>
  <c r="AT236" i="3" s="1"/>
  <c r="AI236" i="3"/>
  <c r="AL236" i="3" s="1"/>
  <c r="AR236" i="3" s="1"/>
  <c r="AV236" i="3" s="1"/>
  <c r="BW236" i="3"/>
  <c r="BZ236" i="3" s="1"/>
  <c r="CF236" i="3" s="1"/>
  <c r="CJ236" i="3" s="1"/>
  <c r="BD236" i="3"/>
  <c r="BG236" i="3" s="1"/>
  <c r="BM236" i="3" s="1"/>
  <c r="BQ236" i="3" s="1"/>
  <c r="BX236" i="3"/>
  <c r="CA236" i="3" s="1"/>
  <c r="CG236" i="3" s="1"/>
  <c r="CK236" i="3" s="1"/>
  <c r="BC236" i="3"/>
  <c r="BF236" i="3" s="1"/>
  <c r="BL236" i="3" s="1"/>
  <c r="BP236" i="3" s="1"/>
  <c r="BB236" i="3"/>
  <c r="BE236" i="3" s="1"/>
  <c r="BK236" i="3" s="1"/>
  <c r="BO236" i="3" s="1"/>
  <c r="BX240" i="3"/>
  <c r="CA240" i="3" s="1"/>
  <c r="CG240" i="3" s="1"/>
  <c r="CK240" i="3" s="1"/>
  <c r="BD240" i="3"/>
  <c r="BG240" i="3" s="1"/>
  <c r="BM240" i="3" s="1"/>
  <c r="BQ240" i="3" s="1"/>
  <c r="BB240" i="3"/>
  <c r="BE240" i="3" s="1"/>
  <c r="BK240" i="3" s="1"/>
  <c r="BO240" i="3" s="1"/>
  <c r="AI240" i="3"/>
  <c r="AL240" i="3" s="1"/>
  <c r="AR240" i="3" s="1"/>
  <c r="AV240" i="3" s="1"/>
  <c r="BW240" i="3"/>
  <c r="BZ240" i="3" s="1"/>
  <c r="CF240" i="3" s="1"/>
  <c r="CJ240" i="3" s="1"/>
  <c r="AG240" i="3"/>
  <c r="AJ240" i="3" s="1"/>
  <c r="AP240" i="3" s="1"/>
  <c r="AT240" i="3" s="1"/>
  <c r="BY240" i="3"/>
  <c r="CB240" i="3" s="1"/>
  <c r="CH240" i="3" s="1"/>
  <c r="CL240" i="3" s="1"/>
  <c r="AH240" i="3"/>
  <c r="AK240" i="3" s="1"/>
  <c r="AQ240" i="3" s="1"/>
  <c r="AU240" i="3" s="1"/>
  <c r="BC240" i="3"/>
  <c r="BF240" i="3" s="1"/>
  <c r="BL240" i="3" s="1"/>
  <c r="BP240" i="3" s="1"/>
  <c r="N244" i="3"/>
  <c r="Q244" i="3" s="1"/>
  <c r="W244" i="3" s="1"/>
  <c r="AA244" i="3" s="1"/>
  <c r="BY244" i="3"/>
  <c r="CB244" i="3" s="1"/>
  <c r="CH244" i="3" s="1"/>
  <c r="CL244" i="3" s="1"/>
  <c r="BC244" i="3"/>
  <c r="BF244" i="3" s="1"/>
  <c r="BL244" i="3" s="1"/>
  <c r="BP244" i="3" s="1"/>
  <c r="AH244" i="3"/>
  <c r="AK244" i="3" s="1"/>
  <c r="AQ244" i="3" s="1"/>
  <c r="AU244" i="3" s="1"/>
  <c r="AG244" i="3"/>
  <c r="AJ244" i="3" s="1"/>
  <c r="AP244" i="3" s="1"/>
  <c r="AT244" i="3" s="1"/>
  <c r="BD244" i="3"/>
  <c r="BG244" i="3" s="1"/>
  <c r="BM244" i="3" s="1"/>
  <c r="BQ244" i="3" s="1"/>
  <c r="BW244" i="3"/>
  <c r="BZ244" i="3" s="1"/>
  <c r="CF244" i="3" s="1"/>
  <c r="CJ244" i="3" s="1"/>
  <c r="BX244" i="3"/>
  <c r="CA244" i="3" s="1"/>
  <c r="CG244" i="3" s="1"/>
  <c r="CK244" i="3" s="1"/>
  <c r="AI244" i="3"/>
  <c r="AL244" i="3" s="1"/>
  <c r="AR244" i="3" s="1"/>
  <c r="AV244" i="3" s="1"/>
  <c r="BB244" i="3"/>
  <c r="BE244" i="3" s="1"/>
  <c r="BK244" i="3" s="1"/>
  <c r="BO244" i="3" s="1"/>
  <c r="BY248" i="3"/>
  <c r="CB248" i="3" s="1"/>
  <c r="CH248" i="3" s="1"/>
  <c r="CL248" i="3" s="1"/>
  <c r="BW248" i="3"/>
  <c r="BZ248" i="3" s="1"/>
  <c r="CF248" i="3" s="1"/>
  <c r="CJ248" i="3" s="1"/>
  <c r="BC248" i="3"/>
  <c r="BF248" i="3" s="1"/>
  <c r="BL248" i="3" s="1"/>
  <c r="BP248" i="3" s="1"/>
  <c r="AI248" i="3"/>
  <c r="AL248" i="3" s="1"/>
  <c r="AR248" i="3" s="1"/>
  <c r="AV248" i="3" s="1"/>
  <c r="AH248" i="3"/>
  <c r="AK248" i="3" s="1"/>
  <c r="AQ248" i="3" s="1"/>
  <c r="AU248" i="3" s="1"/>
  <c r="AG248" i="3"/>
  <c r="AJ248" i="3" s="1"/>
  <c r="AP248" i="3" s="1"/>
  <c r="AT248" i="3" s="1"/>
  <c r="BD248" i="3"/>
  <c r="BG248" i="3" s="1"/>
  <c r="BM248" i="3" s="1"/>
  <c r="BQ248" i="3" s="1"/>
  <c r="BX248" i="3"/>
  <c r="CA248" i="3" s="1"/>
  <c r="CG248" i="3" s="1"/>
  <c r="CK248" i="3" s="1"/>
  <c r="BB248" i="3"/>
  <c r="BE248" i="3" s="1"/>
  <c r="BK248" i="3" s="1"/>
  <c r="BO248" i="3" s="1"/>
  <c r="BX252" i="3"/>
  <c r="CA252" i="3" s="1"/>
  <c r="CG252" i="3" s="1"/>
  <c r="CK252" i="3" s="1"/>
  <c r="BD252" i="3"/>
  <c r="BG252" i="3" s="1"/>
  <c r="BM252" i="3" s="1"/>
  <c r="BQ252" i="3" s="1"/>
  <c r="BB252" i="3"/>
  <c r="BE252" i="3" s="1"/>
  <c r="BK252" i="3" s="1"/>
  <c r="BO252" i="3" s="1"/>
  <c r="AG252" i="3"/>
  <c r="AJ252" i="3" s="1"/>
  <c r="AP252" i="3" s="1"/>
  <c r="AT252" i="3" s="1"/>
  <c r="BC252" i="3"/>
  <c r="BF252" i="3" s="1"/>
  <c r="BL252" i="3" s="1"/>
  <c r="BP252" i="3" s="1"/>
  <c r="BW252" i="3"/>
  <c r="BZ252" i="3" s="1"/>
  <c r="CF252" i="3" s="1"/>
  <c r="CJ252" i="3" s="1"/>
  <c r="AI252" i="3"/>
  <c r="AL252" i="3" s="1"/>
  <c r="AR252" i="3" s="1"/>
  <c r="AV252" i="3" s="1"/>
  <c r="BY252" i="3"/>
  <c r="CB252" i="3" s="1"/>
  <c r="CH252" i="3" s="1"/>
  <c r="CL252" i="3" s="1"/>
  <c r="AH252" i="3"/>
  <c r="AK252" i="3" s="1"/>
  <c r="AQ252" i="3" s="1"/>
  <c r="AU252" i="3" s="1"/>
  <c r="BC256" i="3"/>
  <c r="BF256" i="3" s="1"/>
  <c r="BL256" i="3" s="1"/>
  <c r="BP256" i="3" s="1"/>
  <c r="BY256" i="3"/>
  <c r="CB256" i="3" s="1"/>
  <c r="CH256" i="3" s="1"/>
  <c r="CL256" i="3" s="1"/>
  <c r="BW256" i="3"/>
  <c r="BZ256" i="3" s="1"/>
  <c r="CF256" i="3" s="1"/>
  <c r="CJ256" i="3" s="1"/>
  <c r="AI256" i="3"/>
  <c r="AL256" i="3" s="1"/>
  <c r="AR256" i="3" s="1"/>
  <c r="AV256" i="3" s="1"/>
  <c r="AG256" i="3"/>
  <c r="AJ256" i="3" s="1"/>
  <c r="AP256" i="3" s="1"/>
  <c r="AT256" i="3" s="1"/>
  <c r="AH256" i="3"/>
  <c r="AK256" i="3" s="1"/>
  <c r="AQ256" i="3" s="1"/>
  <c r="AU256" i="3" s="1"/>
  <c r="BX256" i="3"/>
  <c r="CA256" i="3" s="1"/>
  <c r="CG256" i="3" s="1"/>
  <c r="CK256" i="3" s="1"/>
  <c r="BD256" i="3"/>
  <c r="BG256" i="3" s="1"/>
  <c r="BM256" i="3" s="1"/>
  <c r="BQ256" i="3" s="1"/>
  <c r="BB256" i="3"/>
  <c r="BE256" i="3" s="1"/>
  <c r="BK256" i="3" s="1"/>
  <c r="BO256" i="3" s="1"/>
  <c r="BC260" i="3"/>
  <c r="BF260" i="3" s="1"/>
  <c r="BL260" i="3" s="1"/>
  <c r="BP260" i="3" s="1"/>
  <c r="BW260" i="3"/>
  <c r="BZ260" i="3" s="1"/>
  <c r="CF260" i="3" s="1"/>
  <c r="CJ260" i="3" s="1"/>
  <c r="AI260" i="3"/>
  <c r="AL260" i="3" s="1"/>
  <c r="AR260" i="3" s="1"/>
  <c r="AV260" i="3" s="1"/>
  <c r="AG260" i="3"/>
  <c r="AJ260" i="3" s="1"/>
  <c r="AP260" i="3" s="1"/>
  <c r="AT260" i="3" s="1"/>
  <c r="BX260" i="3"/>
  <c r="CA260" i="3" s="1"/>
  <c r="CG260" i="3" s="1"/>
  <c r="CK260" i="3" s="1"/>
  <c r="BB260" i="3"/>
  <c r="BE260" i="3" s="1"/>
  <c r="BK260" i="3" s="1"/>
  <c r="BO260" i="3" s="1"/>
  <c r="BY260" i="3"/>
  <c r="CB260" i="3" s="1"/>
  <c r="CH260" i="3" s="1"/>
  <c r="CL260" i="3" s="1"/>
  <c r="AH260" i="3"/>
  <c r="AK260" i="3" s="1"/>
  <c r="AQ260" i="3" s="1"/>
  <c r="AU260" i="3" s="1"/>
  <c r="BD260" i="3"/>
  <c r="BG260" i="3" s="1"/>
  <c r="BM260" i="3" s="1"/>
  <c r="BQ260" i="3" s="1"/>
  <c r="BY264" i="3"/>
  <c r="CB264" i="3" s="1"/>
  <c r="CH264" i="3" s="1"/>
  <c r="CL264" i="3" s="1"/>
  <c r="BB264" i="3"/>
  <c r="BE264" i="3" s="1"/>
  <c r="BK264" i="3" s="1"/>
  <c r="BO264" i="3" s="1"/>
  <c r="BX264" i="3"/>
  <c r="CA264" i="3" s="1"/>
  <c r="CG264" i="3" s="1"/>
  <c r="CK264" i="3" s="1"/>
  <c r="BD264" i="3"/>
  <c r="BG264" i="3" s="1"/>
  <c r="BM264" i="3" s="1"/>
  <c r="BQ264" i="3" s="1"/>
  <c r="BC264" i="3"/>
  <c r="BF264" i="3" s="1"/>
  <c r="BL264" i="3" s="1"/>
  <c r="BP264" i="3" s="1"/>
  <c r="AI264" i="3"/>
  <c r="AL264" i="3" s="1"/>
  <c r="AR264" i="3" s="1"/>
  <c r="AV264" i="3" s="1"/>
  <c r="AH264" i="3"/>
  <c r="AK264" i="3" s="1"/>
  <c r="AQ264" i="3" s="1"/>
  <c r="AU264" i="3" s="1"/>
  <c r="AG264" i="3"/>
  <c r="AJ264" i="3" s="1"/>
  <c r="AP264" i="3" s="1"/>
  <c r="AT264" i="3" s="1"/>
  <c r="BW264" i="3"/>
  <c r="BZ264" i="3" s="1"/>
  <c r="CF264" i="3" s="1"/>
  <c r="CJ264" i="3" s="1"/>
  <c r="BC268" i="3"/>
  <c r="BF268" i="3" s="1"/>
  <c r="BL268" i="3" s="1"/>
  <c r="BP268" i="3" s="1"/>
  <c r="AI268" i="3"/>
  <c r="AL268" i="3" s="1"/>
  <c r="AR268" i="3" s="1"/>
  <c r="AV268" i="3" s="1"/>
  <c r="AG268" i="3"/>
  <c r="AJ268" i="3" s="1"/>
  <c r="AP268" i="3" s="1"/>
  <c r="AT268" i="3" s="1"/>
  <c r="BY268" i="3"/>
  <c r="CB268" i="3" s="1"/>
  <c r="CH268" i="3" s="1"/>
  <c r="CL268" i="3" s="1"/>
  <c r="BD268" i="3"/>
  <c r="BG268" i="3" s="1"/>
  <c r="BM268" i="3" s="1"/>
  <c r="BQ268" i="3" s="1"/>
  <c r="BX268" i="3"/>
  <c r="CA268" i="3" s="1"/>
  <c r="CG268" i="3" s="1"/>
  <c r="CK268" i="3" s="1"/>
  <c r="BB268" i="3"/>
  <c r="BE268" i="3" s="1"/>
  <c r="BK268" i="3" s="1"/>
  <c r="BO268" i="3" s="1"/>
  <c r="AH268" i="3"/>
  <c r="AK268" i="3" s="1"/>
  <c r="AQ268" i="3" s="1"/>
  <c r="AU268" i="3" s="1"/>
  <c r="BW268" i="3"/>
  <c r="BZ268" i="3" s="1"/>
  <c r="CF268" i="3" s="1"/>
  <c r="CJ268" i="3" s="1"/>
  <c r="BX272" i="3"/>
  <c r="CA272" i="3" s="1"/>
  <c r="CG272" i="3" s="1"/>
  <c r="CK272" i="3" s="1"/>
  <c r="BW272" i="3"/>
  <c r="BZ272" i="3" s="1"/>
  <c r="CF272" i="3" s="1"/>
  <c r="CJ272" i="3" s="1"/>
  <c r="BC272" i="3"/>
  <c r="BF272" i="3" s="1"/>
  <c r="BL272" i="3" s="1"/>
  <c r="BP272" i="3" s="1"/>
  <c r="BB272" i="3"/>
  <c r="BE272" i="3" s="1"/>
  <c r="BK272" i="3" s="1"/>
  <c r="BO272" i="3" s="1"/>
  <c r="AG272" i="3"/>
  <c r="AJ272" i="3" s="1"/>
  <c r="AP272" i="3" s="1"/>
  <c r="AT272" i="3" s="1"/>
  <c r="AI272" i="3"/>
  <c r="AL272" i="3" s="1"/>
  <c r="AR272" i="3" s="1"/>
  <c r="AV272" i="3" s="1"/>
  <c r="BD272" i="3"/>
  <c r="BG272" i="3" s="1"/>
  <c r="BM272" i="3" s="1"/>
  <c r="BQ272" i="3" s="1"/>
  <c r="AH272" i="3"/>
  <c r="AK272" i="3" s="1"/>
  <c r="AQ272" i="3" s="1"/>
  <c r="AU272" i="3" s="1"/>
  <c r="BY272" i="3"/>
  <c r="CB272" i="3" s="1"/>
  <c r="CH272" i="3" s="1"/>
  <c r="CL272" i="3" s="1"/>
  <c r="BY276" i="3"/>
  <c r="CB276" i="3" s="1"/>
  <c r="CH276" i="3" s="1"/>
  <c r="CL276" i="3" s="1"/>
  <c r="BB276" i="3"/>
  <c r="BE276" i="3" s="1"/>
  <c r="BK276" i="3" s="1"/>
  <c r="BO276" i="3" s="1"/>
  <c r="AI276" i="3"/>
  <c r="AL276" i="3" s="1"/>
  <c r="AR276" i="3" s="1"/>
  <c r="AV276" i="3" s="1"/>
  <c r="AH276" i="3"/>
  <c r="AK276" i="3" s="1"/>
  <c r="AQ276" i="3" s="1"/>
  <c r="AU276" i="3" s="1"/>
  <c r="BD276" i="3"/>
  <c r="BG276" i="3" s="1"/>
  <c r="BM276" i="3" s="1"/>
  <c r="BQ276" i="3" s="1"/>
  <c r="BX276" i="3"/>
  <c r="CA276" i="3" s="1"/>
  <c r="CG276" i="3" s="1"/>
  <c r="CK276" i="3" s="1"/>
  <c r="AG276" i="3"/>
  <c r="AJ276" i="3" s="1"/>
  <c r="AP276" i="3" s="1"/>
  <c r="AT276" i="3" s="1"/>
  <c r="BC276" i="3"/>
  <c r="BF276" i="3" s="1"/>
  <c r="BL276" i="3" s="1"/>
  <c r="BP276" i="3" s="1"/>
  <c r="BW276" i="3"/>
  <c r="BZ276" i="3" s="1"/>
  <c r="CF276" i="3" s="1"/>
  <c r="CJ276" i="3" s="1"/>
  <c r="BC280" i="3"/>
  <c r="BF280" i="3" s="1"/>
  <c r="BL280" i="3" s="1"/>
  <c r="BP280" i="3" s="1"/>
  <c r="BB280" i="3"/>
  <c r="BE280" i="3" s="1"/>
  <c r="BK280" i="3" s="1"/>
  <c r="BO280" i="3" s="1"/>
  <c r="BX280" i="3"/>
  <c r="CA280" i="3" s="1"/>
  <c r="CG280" i="3" s="1"/>
  <c r="CK280" i="3" s="1"/>
  <c r="BW280" i="3"/>
  <c r="BZ280" i="3" s="1"/>
  <c r="CF280" i="3" s="1"/>
  <c r="CJ280" i="3" s="1"/>
  <c r="AG280" i="3"/>
  <c r="AJ280" i="3" s="1"/>
  <c r="AP280" i="3" s="1"/>
  <c r="AT280" i="3" s="1"/>
  <c r="AH280" i="3"/>
  <c r="AK280" i="3" s="1"/>
  <c r="AQ280" i="3" s="1"/>
  <c r="AU280" i="3" s="1"/>
  <c r="BD280" i="3"/>
  <c r="BG280" i="3" s="1"/>
  <c r="BM280" i="3" s="1"/>
  <c r="BQ280" i="3" s="1"/>
  <c r="AI280" i="3"/>
  <c r="AL280" i="3" s="1"/>
  <c r="AR280" i="3" s="1"/>
  <c r="AV280" i="3" s="1"/>
  <c r="BY280" i="3"/>
  <c r="CB280" i="3" s="1"/>
  <c r="CH280" i="3" s="1"/>
  <c r="CL280" i="3" s="1"/>
  <c r="BD284" i="3"/>
  <c r="BG284" i="3" s="1"/>
  <c r="BM284" i="3" s="1"/>
  <c r="BQ284" i="3" s="1"/>
  <c r="AH284" i="3"/>
  <c r="AK284" i="3" s="1"/>
  <c r="AQ284" i="3" s="1"/>
  <c r="AU284" i="3" s="1"/>
  <c r="AG284" i="3"/>
  <c r="AJ284" i="3" s="1"/>
  <c r="AP284" i="3" s="1"/>
  <c r="AT284" i="3" s="1"/>
  <c r="BX284" i="3"/>
  <c r="CA284" i="3" s="1"/>
  <c r="CG284" i="3" s="1"/>
  <c r="CK284" i="3" s="1"/>
  <c r="AI284" i="3"/>
  <c r="AL284" i="3" s="1"/>
  <c r="AR284" i="3" s="1"/>
  <c r="AV284" i="3" s="1"/>
  <c r="BY284" i="3"/>
  <c r="CB284" i="3" s="1"/>
  <c r="CH284" i="3" s="1"/>
  <c r="CL284" i="3" s="1"/>
  <c r="BC284" i="3"/>
  <c r="BF284" i="3" s="1"/>
  <c r="BL284" i="3" s="1"/>
  <c r="BP284" i="3" s="1"/>
  <c r="BB284" i="3"/>
  <c r="BE284" i="3" s="1"/>
  <c r="BK284" i="3" s="1"/>
  <c r="BO284" i="3" s="1"/>
  <c r="BW284" i="3"/>
  <c r="BZ284" i="3" s="1"/>
  <c r="CF284" i="3" s="1"/>
  <c r="CJ284" i="3" s="1"/>
  <c r="BY288" i="3"/>
  <c r="CB288" i="3" s="1"/>
  <c r="CH288" i="3" s="1"/>
  <c r="CL288" i="3" s="1"/>
  <c r="BW288" i="3"/>
  <c r="BZ288" i="3" s="1"/>
  <c r="CF288" i="3" s="1"/>
  <c r="CJ288" i="3" s="1"/>
  <c r="BB288" i="3"/>
  <c r="BE288" i="3" s="1"/>
  <c r="BK288" i="3" s="1"/>
  <c r="BO288" i="3" s="1"/>
  <c r="AI288" i="3"/>
  <c r="AL288" i="3" s="1"/>
  <c r="AR288" i="3" s="1"/>
  <c r="AV288" i="3" s="1"/>
  <c r="AG288" i="3"/>
  <c r="AJ288" i="3" s="1"/>
  <c r="AP288" i="3" s="1"/>
  <c r="AT288" i="3" s="1"/>
  <c r="BC288" i="3"/>
  <c r="BF288" i="3" s="1"/>
  <c r="BL288" i="3" s="1"/>
  <c r="BP288" i="3" s="1"/>
  <c r="BD288" i="3"/>
  <c r="BG288" i="3" s="1"/>
  <c r="BM288" i="3" s="1"/>
  <c r="BQ288" i="3" s="1"/>
  <c r="AH288" i="3"/>
  <c r="AK288" i="3" s="1"/>
  <c r="AQ288" i="3" s="1"/>
  <c r="AU288" i="3" s="1"/>
  <c r="BX288" i="3"/>
  <c r="CA288" i="3" s="1"/>
  <c r="CG288" i="3" s="1"/>
  <c r="CK288" i="3" s="1"/>
  <c r="L292" i="3"/>
  <c r="O292" i="3" s="1"/>
  <c r="U292" i="3" s="1"/>
  <c r="Y292" i="3" s="1"/>
  <c r="BB292" i="3"/>
  <c r="BE292" i="3" s="1"/>
  <c r="BK292" i="3" s="1"/>
  <c r="BO292" i="3" s="1"/>
  <c r="BY292" i="3"/>
  <c r="CB292" i="3" s="1"/>
  <c r="CH292" i="3" s="1"/>
  <c r="CL292" i="3" s="1"/>
  <c r="BW292" i="3"/>
  <c r="BZ292" i="3" s="1"/>
  <c r="CF292" i="3" s="1"/>
  <c r="CJ292" i="3" s="1"/>
  <c r="AI292" i="3"/>
  <c r="AL292" i="3" s="1"/>
  <c r="AR292" i="3" s="1"/>
  <c r="AV292" i="3" s="1"/>
  <c r="AG292" i="3"/>
  <c r="AJ292" i="3" s="1"/>
  <c r="AP292" i="3" s="1"/>
  <c r="AT292" i="3" s="1"/>
  <c r="BD292" i="3"/>
  <c r="BG292" i="3" s="1"/>
  <c r="BM292" i="3" s="1"/>
  <c r="BQ292" i="3" s="1"/>
  <c r="BC292" i="3"/>
  <c r="BF292" i="3" s="1"/>
  <c r="BL292" i="3" s="1"/>
  <c r="BP292" i="3" s="1"/>
  <c r="BX292" i="3"/>
  <c r="CA292" i="3" s="1"/>
  <c r="CG292" i="3" s="1"/>
  <c r="CK292" i="3" s="1"/>
  <c r="AH292" i="3"/>
  <c r="AK292" i="3" s="1"/>
  <c r="AQ292" i="3" s="1"/>
  <c r="AU292" i="3" s="1"/>
  <c r="BC296" i="3"/>
  <c r="BF296" i="3" s="1"/>
  <c r="BL296" i="3" s="1"/>
  <c r="BP296" i="3" s="1"/>
  <c r="BB296" i="3"/>
  <c r="BE296" i="3" s="1"/>
  <c r="BK296" i="3" s="1"/>
  <c r="BO296" i="3" s="1"/>
  <c r="BY296" i="3"/>
  <c r="CB296" i="3" s="1"/>
  <c r="CH296" i="3" s="1"/>
  <c r="CL296" i="3" s="1"/>
  <c r="AI296" i="3"/>
  <c r="AL296" i="3" s="1"/>
  <c r="AR296" i="3" s="1"/>
  <c r="AV296" i="3" s="1"/>
  <c r="AG296" i="3"/>
  <c r="AJ296" i="3" s="1"/>
  <c r="AP296" i="3" s="1"/>
  <c r="AT296" i="3" s="1"/>
  <c r="BD296" i="3"/>
  <c r="BG296" i="3" s="1"/>
  <c r="BM296" i="3" s="1"/>
  <c r="BQ296" i="3" s="1"/>
  <c r="AH296" i="3"/>
  <c r="AK296" i="3" s="1"/>
  <c r="AQ296" i="3" s="1"/>
  <c r="AU296" i="3" s="1"/>
  <c r="BX296" i="3"/>
  <c r="CA296" i="3" s="1"/>
  <c r="CG296" i="3" s="1"/>
  <c r="CK296" i="3" s="1"/>
  <c r="BW296" i="3"/>
  <c r="BZ296" i="3" s="1"/>
  <c r="CF296" i="3" s="1"/>
  <c r="CJ296" i="3" s="1"/>
  <c r="BD300" i="3"/>
  <c r="BG300" i="3" s="1"/>
  <c r="BM300" i="3" s="1"/>
  <c r="BQ300" i="3" s="1"/>
  <c r="BX300" i="3"/>
  <c r="CA300" i="3" s="1"/>
  <c r="CG300" i="3" s="1"/>
  <c r="CK300" i="3" s="1"/>
  <c r="AH300" i="3"/>
  <c r="AK300" i="3" s="1"/>
  <c r="AQ300" i="3" s="1"/>
  <c r="AU300" i="3" s="1"/>
  <c r="BW300" i="3"/>
  <c r="BZ300" i="3" s="1"/>
  <c r="CF300" i="3" s="1"/>
  <c r="CJ300" i="3" s="1"/>
  <c r="BC300" i="3"/>
  <c r="BF300" i="3" s="1"/>
  <c r="BL300" i="3" s="1"/>
  <c r="BP300" i="3" s="1"/>
  <c r="AG300" i="3"/>
  <c r="AJ300" i="3" s="1"/>
  <c r="AP300" i="3" s="1"/>
  <c r="AT300" i="3" s="1"/>
  <c r="BB300" i="3"/>
  <c r="BE300" i="3" s="1"/>
  <c r="BK300" i="3" s="1"/>
  <c r="BO300" i="3" s="1"/>
  <c r="AI300" i="3"/>
  <c r="AL300" i="3" s="1"/>
  <c r="AR300" i="3" s="1"/>
  <c r="AV300" i="3" s="1"/>
  <c r="BY300" i="3"/>
  <c r="CB300" i="3" s="1"/>
  <c r="CH300" i="3" s="1"/>
  <c r="CL300" i="3" s="1"/>
  <c r="BY304" i="3"/>
  <c r="CB304" i="3" s="1"/>
  <c r="CH304" i="3" s="1"/>
  <c r="CL304" i="3" s="1"/>
  <c r="BW304" i="3"/>
  <c r="BZ304" i="3" s="1"/>
  <c r="CF304" i="3" s="1"/>
  <c r="CJ304" i="3" s="1"/>
  <c r="BC304" i="3"/>
  <c r="BF304" i="3" s="1"/>
  <c r="BL304" i="3" s="1"/>
  <c r="BP304" i="3" s="1"/>
  <c r="BB304" i="3"/>
  <c r="BE304" i="3" s="1"/>
  <c r="BK304" i="3" s="1"/>
  <c r="BO304" i="3" s="1"/>
  <c r="AG304" i="3"/>
  <c r="AJ304" i="3" s="1"/>
  <c r="AP304" i="3" s="1"/>
  <c r="AT304" i="3" s="1"/>
  <c r="BD304" i="3"/>
  <c r="BG304" i="3" s="1"/>
  <c r="BM304" i="3" s="1"/>
  <c r="BQ304" i="3" s="1"/>
  <c r="AI304" i="3"/>
  <c r="AL304" i="3" s="1"/>
  <c r="AR304" i="3" s="1"/>
  <c r="AV304" i="3" s="1"/>
  <c r="BX304" i="3"/>
  <c r="CA304" i="3" s="1"/>
  <c r="CG304" i="3" s="1"/>
  <c r="CK304" i="3" s="1"/>
  <c r="AH304" i="3"/>
  <c r="AK304" i="3" s="1"/>
  <c r="AQ304" i="3" s="1"/>
  <c r="AU304" i="3" s="1"/>
  <c r="G163" i="3"/>
  <c r="G55" i="3"/>
  <c r="L143" i="3"/>
  <c r="O143" i="3" s="1"/>
  <c r="U143" i="3" s="1"/>
  <c r="Y143" i="3" s="1"/>
  <c r="M36" i="3"/>
  <c r="P36" i="3" s="1"/>
  <c r="V36" i="3" s="1"/>
  <c r="Z36" i="3" s="1"/>
  <c r="M256" i="3"/>
  <c r="P256" i="3" s="1"/>
  <c r="V256" i="3" s="1"/>
  <c r="Z256" i="3" s="1"/>
  <c r="M186" i="3"/>
  <c r="P186" i="3" s="1"/>
  <c r="V186" i="3" s="1"/>
  <c r="Z186" i="3" s="1"/>
  <c r="L304" i="3"/>
  <c r="O304" i="3" s="1"/>
  <c r="U304" i="3" s="1"/>
  <c r="Y304" i="3" s="1"/>
  <c r="M38" i="3"/>
  <c r="P38" i="3" s="1"/>
  <c r="V38" i="3" s="1"/>
  <c r="Z38" i="3" s="1"/>
  <c r="L102" i="3"/>
  <c r="O102" i="3" s="1"/>
  <c r="U102" i="3" s="1"/>
  <c r="Y102" i="3" s="1"/>
  <c r="M111" i="3"/>
  <c r="P111" i="3" s="1"/>
  <c r="V111" i="3" s="1"/>
  <c r="Z111" i="3" s="1"/>
  <c r="M161" i="3"/>
  <c r="P161" i="3" s="1"/>
  <c r="V161" i="3" s="1"/>
  <c r="Z161" i="3" s="1"/>
  <c r="L191" i="3"/>
  <c r="O191" i="3" s="1"/>
  <c r="U191" i="3" s="1"/>
  <c r="Y191" i="3" s="1"/>
  <c r="M232" i="3"/>
  <c r="P232" i="3" s="1"/>
  <c r="V232" i="3" s="1"/>
  <c r="Z232" i="3" s="1"/>
  <c r="M267" i="3"/>
  <c r="P267" i="3" s="1"/>
  <c r="V267" i="3" s="1"/>
  <c r="Z267" i="3" s="1"/>
  <c r="L7" i="3"/>
  <c r="O7" i="3" s="1"/>
  <c r="U7" i="3" s="1"/>
  <c r="Y7" i="3" s="1"/>
  <c r="L159" i="3"/>
  <c r="O159" i="3" s="1"/>
  <c r="U159" i="3" s="1"/>
  <c r="Y159" i="3" s="1"/>
  <c r="M166" i="3"/>
  <c r="P166" i="3" s="1"/>
  <c r="V166" i="3" s="1"/>
  <c r="Z166" i="3" s="1"/>
  <c r="L225" i="3"/>
  <c r="O225" i="3" s="1"/>
  <c r="U225" i="3" s="1"/>
  <c r="Y225" i="3" s="1"/>
  <c r="M255" i="3"/>
  <c r="P255" i="3" s="1"/>
  <c r="V255" i="3" s="1"/>
  <c r="Z255" i="3" s="1"/>
  <c r="M261" i="3"/>
  <c r="P261" i="3" s="1"/>
  <c r="V261" i="3" s="1"/>
  <c r="Z261" i="3" s="1"/>
  <c r="L288" i="3"/>
  <c r="O288" i="3" s="1"/>
  <c r="U288" i="3" s="1"/>
  <c r="Y288" i="3" s="1"/>
  <c r="M77" i="3"/>
  <c r="P77" i="3" s="1"/>
  <c r="V77" i="3" s="1"/>
  <c r="Z77" i="3" s="1"/>
  <c r="M99" i="3"/>
  <c r="P99" i="3" s="1"/>
  <c r="V99" i="3" s="1"/>
  <c r="Z99" i="3" s="1"/>
  <c r="L118" i="3"/>
  <c r="O118" i="3" s="1"/>
  <c r="U118" i="3" s="1"/>
  <c r="Y118" i="3" s="1"/>
  <c r="L136" i="3"/>
  <c r="O136" i="3" s="1"/>
  <c r="U136" i="3" s="1"/>
  <c r="Y136" i="3" s="1"/>
  <c r="M182" i="3"/>
  <c r="P182" i="3" s="1"/>
  <c r="V182" i="3" s="1"/>
  <c r="Z182" i="3" s="1"/>
  <c r="M239" i="3"/>
  <c r="P239" i="3" s="1"/>
  <c r="V239" i="3" s="1"/>
  <c r="Z239" i="3" s="1"/>
  <c r="M253" i="3"/>
  <c r="P253" i="3" s="1"/>
  <c r="V253" i="3" s="1"/>
  <c r="Z253" i="3" s="1"/>
  <c r="L81" i="3"/>
  <c r="O81" i="3" s="1"/>
  <c r="U81" i="3" s="1"/>
  <c r="Y81" i="3" s="1"/>
  <c r="L126" i="3"/>
  <c r="O126" i="3" s="1"/>
  <c r="U126" i="3" s="1"/>
  <c r="Y126" i="3" s="1"/>
  <c r="M213" i="3"/>
  <c r="P213" i="3" s="1"/>
  <c r="V213" i="3" s="1"/>
  <c r="Z213" i="3" s="1"/>
  <c r="M218" i="3"/>
  <c r="P218" i="3" s="1"/>
  <c r="V218" i="3" s="1"/>
  <c r="Z218" i="3" s="1"/>
  <c r="M228" i="3"/>
  <c r="P228" i="3" s="1"/>
  <c r="V228" i="3" s="1"/>
  <c r="Z228" i="3" s="1"/>
  <c r="M10" i="3"/>
  <c r="P10" i="3" s="1"/>
  <c r="V10" i="3" s="1"/>
  <c r="Z10" i="3" s="1"/>
  <c r="L72" i="3"/>
  <c r="O72" i="3" s="1"/>
  <c r="U72" i="3" s="1"/>
  <c r="Y72" i="3" s="1"/>
  <c r="L110" i="3"/>
  <c r="O110" i="3" s="1"/>
  <c r="U110" i="3" s="1"/>
  <c r="Y110" i="3" s="1"/>
  <c r="N144" i="3"/>
  <c r="Q144" i="3" s="1"/>
  <c r="W144" i="3" s="1"/>
  <c r="AA144" i="3" s="1"/>
  <c r="L146" i="3"/>
  <c r="O146" i="3" s="1"/>
  <c r="U146" i="3" s="1"/>
  <c r="Y146" i="3" s="1"/>
  <c r="M152" i="3"/>
  <c r="P152" i="3" s="1"/>
  <c r="V152" i="3" s="1"/>
  <c r="Z152" i="3" s="1"/>
  <c r="M160" i="3"/>
  <c r="P160" i="3" s="1"/>
  <c r="V160" i="3" s="1"/>
  <c r="Z160" i="3" s="1"/>
  <c r="M165" i="3"/>
  <c r="P165" i="3" s="1"/>
  <c r="V165" i="3" s="1"/>
  <c r="Z165" i="3" s="1"/>
  <c r="M173" i="3"/>
  <c r="P173" i="3" s="1"/>
  <c r="V173" i="3" s="1"/>
  <c r="Z173" i="3" s="1"/>
  <c r="L183" i="3"/>
  <c r="O183" i="3" s="1"/>
  <c r="U183" i="3" s="1"/>
  <c r="Y183" i="3" s="1"/>
  <c r="L195" i="3"/>
  <c r="O195" i="3" s="1"/>
  <c r="U195" i="3" s="1"/>
  <c r="Y195" i="3" s="1"/>
  <c r="M202" i="3"/>
  <c r="P202" i="3" s="1"/>
  <c r="V202" i="3" s="1"/>
  <c r="Z202" i="3" s="1"/>
  <c r="L222" i="3"/>
  <c r="O222" i="3" s="1"/>
  <c r="U222" i="3" s="1"/>
  <c r="Y222" i="3" s="1"/>
  <c r="L291" i="3"/>
  <c r="O291" i="3" s="1"/>
  <c r="U291" i="3" s="1"/>
  <c r="Y291" i="3" s="1"/>
  <c r="M294" i="3"/>
  <c r="P294" i="3" s="1"/>
  <c r="V294" i="3" s="1"/>
  <c r="Z294" i="3" s="1"/>
  <c r="M298" i="3"/>
  <c r="P298" i="3" s="1"/>
  <c r="V298" i="3" s="1"/>
  <c r="Z298" i="3" s="1"/>
  <c r="M40" i="3"/>
  <c r="P40" i="3" s="1"/>
  <c r="V40" i="3" s="1"/>
  <c r="Z40" i="3" s="1"/>
  <c r="M42" i="3"/>
  <c r="P42" i="3" s="1"/>
  <c r="V42" i="3" s="1"/>
  <c r="Z42" i="3" s="1"/>
  <c r="M72" i="3"/>
  <c r="P72" i="3" s="1"/>
  <c r="V72" i="3" s="1"/>
  <c r="Z72" i="3" s="1"/>
  <c r="M78" i="3"/>
  <c r="P78" i="3" s="1"/>
  <c r="V78" i="3" s="1"/>
  <c r="Z78" i="3" s="1"/>
  <c r="M110" i="3"/>
  <c r="P110" i="3" s="1"/>
  <c r="V110" i="3" s="1"/>
  <c r="Z110" i="3" s="1"/>
  <c r="M146" i="3"/>
  <c r="P146" i="3" s="1"/>
  <c r="V146" i="3" s="1"/>
  <c r="Z146" i="3" s="1"/>
  <c r="M153" i="3"/>
  <c r="P153" i="3" s="1"/>
  <c r="V153" i="3" s="1"/>
  <c r="Z153" i="3" s="1"/>
  <c r="M168" i="3"/>
  <c r="P168" i="3" s="1"/>
  <c r="V168" i="3" s="1"/>
  <c r="Z168" i="3" s="1"/>
  <c r="M205" i="3"/>
  <c r="P205" i="3" s="1"/>
  <c r="V205" i="3" s="1"/>
  <c r="Z205" i="3" s="1"/>
  <c r="L221" i="3"/>
  <c r="O221" i="3" s="1"/>
  <c r="U221" i="3" s="1"/>
  <c r="Y221" i="3" s="1"/>
  <c r="M231" i="3"/>
  <c r="P231" i="3" s="1"/>
  <c r="V231" i="3" s="1"/>
  <c r="Z231" i="3" s="1"/>
  <c r="L249" i="3"/>
  <c r="O249" i="3" s="1"/>
  <c r="U249" i="3" s="1"/>
  <c r="Y249" i="3" s="1"/>
  <c r="M251" i="3"/>
  <c r="P251" i="3" s="1"/>
  <c r="V251" i="3" s="1"/>
  <c r="Z251" i="3" s="1"/>
  <c r="M265" i="3"/>
  <c r="P265" i="3" s="1"/>
  <c r="V265" i="3" s="1"/>
  <c r="Z265" i="3" s="1"/>
  <c r="L268" i="3"/>
  <c r="O268" i="3" s="1"/>
  <c r="U268" i="3" s="1"/>
  <c r="Y268" i="3" s="1"/>
  <c r="M16" i="3"/>
  <c r="P16" i="3" s="1"/>
  <c r="V16" i="3" s="1"/>
  <c r="Z16" i="3" s="1"/>
  <c r="M18" i="3"/>
  <c r="P18" i="3" s="1"/>
  <c r="V18" i="3" s="1"/>
  <c r="Z18" i="3" s="1"/>
  <c r="M60" i="3"/>
  <c r="P60" i="3" s="1"/>
  <c r="V60" i="3" s="1"/>
  <c r="Z60" i="3" s="1"/>
  <c r="L73" i="3"/>
  <c r="O73" i="3" s="1"/>
  <c r="U73" i="3" s="1"/>
  <c r="Y73" i="3" s="1"/>
  <c r="L89" i="3"/>
  <c r="O89" i="3" s="1"/>
  <c r="U89" i="3" s="1"/>
  <c r="Y89" i="3" s="1"/>
  <c r="M90" i="3"/>
  <c r="P90" i="3" s="1"/>
  <c r="V90" i="3" s="1"/>
  <c r="Z90" i="3" s="1"/>
  <c r="M114" i="3"/>
  <c r="P114" i="3" s="1"/>
  <c r="V114" i="3" s="1"/>
  <c r="Z114" i="3" s="1"/>
  <c r="L135" i="3"/>
  <c r="O135" i="3" s="1"/>
  <c r="U135" i="3" s="1"/>
  <c r="Y135" i="3" s="1"/>
  <c r="G139" i="3"/>
  <c r="M143" i="3"/>
  <c r="P143" i="3" s="1"/>
  <c r="V143" i="3" s="1"/>
  <c r="Z143" i="3" s="1"/>
  <c r="L147" i="3"/>
  <c r="O147" i="3" s="1"/>
  <c r="U147" i="3" s="1"/>
  <c r="Y147" i="3" s="1"/>
  <c r="L178" i="3"/>
  <c r="O178" i="3" s="1"/>
  <c r="U178" i="3" s="1"/>
  <c r="Y178" i="3" s="1"/>
  <c r="L209" i="3"/>
  <c r="O209" i="3" s="1"/>
  <c r="U209" i="3" s="1"/>
  <c r="Y209" i="3" s="1"/>
  <c r="L217" i="3"/>
  <c r="O217" i="3" s="1"/>
  <c r="U217" i="3" s="1"/>
  <c r="Y217" i="3" s="1"/>
  <c r="M221" i="3"/>
  <c r="P221" i="3" s="1"/>
  <c r="V221" i="3" s="1"/>
  <c r="Z221" i="3" s="1"/>
  <c r="L275" i="3"/>
  <c r="O275" i="3" s="1"/>
  <c r="U275" i="3" s="1"/>
  <c r="Y275" i="3" s="1"/>
  <c r="N301" i="3"/>
  <c r="Q301" i="3" s="1"/>
  <c r="W301" i="3" s="1"/>
  <c r="AA301" i="3" s="1"/>
  <c r="L14" i="3"/>
  <c r="O14" i="3" s="1"/>
  <c r="U14" i="3" s="1"/>
  <c r="Y14" i="3" s="1"/>
  <c r="M53" i="3"/>
  <c r="P53" i="3" s="1"/>
  <c r="V53" i="3" s="1"/>
  <c r="Z53" i="3" s="1"/>
  <c r="M64" i="3"/>
  <c r="P64" i="3" s="1"/>
  <c r="V64" i="3" s="1"/>
  <c r="Z64" i="3" s="1"/>
  <c r="M94" i="3"/>
  <c r="P94" i="3" s="1"/>
  <c r="V94" i="3" s="1"/>
  <c r="Z94" i="3" s="1"/>
  <c r="M135" i="3"/>
  <c r="P135" i="3" s="1"/>
  <c r="V135" i="3" s="1"/>
  <c r="Z135" i="3" s="1"/>
  <c r="M147" i="3"/>
  <c r="P147" i="3" s="1"/>
  <c r="V147" i="3" s="1"/>
  <c r="Z147" i="3" s="1"/>
  <c r="L152" i="3"/>
  <c r="O152" i="3" s="1"/>
  <c r="U152" i="3" s="1"/>
  <c r="Y152" i="3" s="1"/>
  <c r="L160" i="3"/>
  <c r="O160" i="3" s="1"/>
  <c r="U160" i="3" s="1"/>
  <c r="Y160" i="3" s="1"/>
  <c r="L172" i="3"/>
  <c r="O172" i="3" s="1"/>
  <c r="U172" i="3" s="1"/>
  <c r="Y172" i="3" s="1"/>
  <c r="M179" i="3"/>
  <c r="P179" i="3" s="1"/>
  <c r="V179" i="3" s="1"/>
  <c r="Z179" i="3" s="1"/>
  <c r="M201" i="3"/>
  <c r="P201" i="3" s="1"/>
  <c r="V201" i="3" s="1"/>
  <c r="Z201" i="3" s="1"/>
  <c r="L202" i="3"/>
  <c r="O202" i="3" s="1"/>
  <c r="U202" i="3" s="1"/>
  <c r="Y202" i="3" s="1"/>
  <c r="M226" i="3"/>
  <c r="P226" i="3" s="1"/>
  <c r="V226" i="3" s="1"/>
  <c r="Z226" i="3" s="1"/>
  <c r="M245" i="3"/>
  <c r="P245" i="3" s="1"/>
  <c r="V245" i="3" s="1"/>
  <c r="Z245" i="3" s="1"/>
  <c r="M248" i="3"/>
  <c r="P248" i="3" s="1"/>
  <c r="V248" i="3" s="1"/>
  <c r="Z248" i="3" s="1"/>
  <c r="L284" i="3"/>
  <c r="O284" i="3" s="1"/>
  <c r="U284" i="3" s="1"/>
  <c r="Y284" i="3" s="1"/>
  <c r="L294" i="3"/>
  <c r="O294" i="3" s="1"/>
  <c r="U294" i="3" s="1"/>
  <c r="Y294" i="3" s="1"/>
  <c r="P32" i="3"/>
  <c r="V32" i="3" s="1"/>
  <c r="Z32" i="3" s="1"/>
  <c r="P322" i="3"/>
  <c r="V322" i="3" s="1"/>
  <c r="Z322" i="3" s="1"/>
  <c r="P321" i="3"/>
  <c r="V321" i="3" s="1"/>
  <c r="Z321" i="3" s="1"/>
  <c r="P318" i="3"/>
  <c r="V318" i="3" s="1"/>
  <c r="Z318" i="3" s="1"/>
  <c r="P336" i="3"/>
  <c r="V336" i="3" s="1"/>
  <c r="Z336" i="3" s="1"/>
  <c r="P316" i="3"/>
  <c r="V316" i="3" s="1"/>
  <c r="Z316" i="3" s="1"/>
  <c r="P313" i="3"/>
  <c r="V313" i="3" s="1"/>
  <c r="Z313" i="3" s="1"/>
  <c r="P328" i="3"/>
  <c r="V328" i="3" s="1"/>
  <c r="Z328" i="3" s="1"/>
  <c r="P320" i="3"/>
  <c r="V320" i="3" s="1"/>
  <c r="Z320" i="3" s="1"/>
  <c r="P340" i="3"/>
  <c r="V340" i="3" s="1"/>
  <c r="Z340" i="3" s="1"/>
  <c r="P330" i="3"/>
  <c r="V330" i="3" s="1"/>
  <c r="Z330" i="3" s="1"/>
  <c r="P334" i="3"/>
  <c r="V334" i="3" s="1"/>
  <c r="Z334" i="3" s="1"/>
  <c r="P342" i="3"/>
  <c r="V342" i="3" s="1"/>
  <c r="Z342" i="3" s="1"/>
  <c r="P338" i="3"/>
  <c r="V338" i="3" s="1"/>
  <c r="Z338" i="3" s="1"/>
  <c r="P332" i="3"/>
  <c r="V332" i="3" s="1"/>
  <c r="Z332" i="3" s="1"/>
  <c r="P326" i="3"/>
  <c r="V326" i="3" s="1"/>
  <c r="Z326" i="3" s="1"/>
  <c r="P309" i="3"/>
  <c r="V309" i="3" s="1"/>
  <c r="Z309" i="3" s="1"/>
  <c r="P324" i="3"/>
  <c r="V324" i="3" s="1"/>
  <c r="Z324" i="3" s="1"/>
  <c r="P317" i="3"/>
  <c r="V317" i="3" s="1"/>
  <c r="Z317" i="3" s="1"/>
  <c r="P310" i="3"/>
  <c r="V310" i="3" s="1"/>
  <c r="Z310" i="3" s="1"/>
  <c r="P337" i="3"/>
  <c r="V337" i="3" s="1"/>
  <c r="Z337" i="3" s="1"/>
  <c r="P311" i="3"/>
  <c r="V311" i="3" s="1"/>
  <c r="Z311" i="3" s="1"/>
  <c r="P325" i="3"/>
  <c r="V325" i="3" s="1"/>
  <c r="Z325" i="3" s="1"/>
  <c r="P335" i="3"/>
  <c r="V335" i="3" s="1"/>
  <c r="Z335" i="3" s="1"/>
  <c r="P341" i="3"/>
  <c r="V341" i="3" s="1"/>
  <c r="Z341" i="3" s="1"/>
  <c r="P308" i="3"/>
  <c r="V308" i="3" s="1"/>
  <c r="Z308" i="3" s="1"/>
  <c r="P312" i="3"/>
  <c r="V312" i="3" s="1"/>
  <c r="Z312" i="3" s="1"/>
  <c r="P331" i="3"/>
  <c r="V331" i="3" s="1"/>
  <c r="Z331" i="3" s="1"/>
  <c r="P327" i="3"/>
  <c r="V327" i="3" s="1"/>
  <c r="Z327" i="3" s="1"/>
  <c r="P314" i="3"/>
  <c r="V314" i="3" s="1"/>
  <c r="Z314" i="3" s="1"/>
  <c r="P339" i="3"/>
  <c r="V339" i="3" s="1"/>
  <c r="Z339" i="3" s="1"/>
  <c r="P315" i="3"/>
  <c r="V315" i="3" s="1"/>
  <c r="Z315" i="3" s="1"/>
  <c r="P323" i="3"/>
  <c r="V323" i="3" s="1"/>
  <c r="Z323" i="3" s="1"/>
  <c r="P329" i="3"/>
  <c r="V329" i="3" s="1"/>
  <c r="Z329" i="3" s="1"/>
  <c r="P333" i="3"/>
  <c r="V333" i="3" s="1"/>
  <c r="Z333" i="3" s="1"/>
  <c r="Q331" i="3"/>
  <c r="W331" i="3" s="1"/>
  <c r="AA331" i="3" s="1"/>
  <c r="Q327" i="3"/>
  <c r="W327" i="3" s="1"/>
  <c r="AA327" i="3" s="1"/>
  <c r="Q311" i="3"/>
  <c r="W311" i="3" s="1"/>
  <c r="AA311" i="3" s="1"/>
  <c r="Q316" i="3"/>
  <c r="W316" i="3" s="1"/>
  <c r="AA316" i="3" s="1"/>
  <c r="Q323" i="3"/>
  <c r="W323" i="3" s="1"/>
  <c r="AA323" i="3" s="1"/>
  <c r="Q317" i="3"/>
  <c r="W317" i="3" s="1"/>
  <c r="AA317" i="3" s="1"/>
  <c r="Q325" i="3"/>
  <c r="W325" i="3" s="1"/>
  <c r="AA325" i="3" s="1"/>
  <c r="Q322" i="3"/>
  <c r="W322" i="3" s="1"/>
  <c r="AA322" i="3" s="1"/>
  <c r="Q334" i="3"/>
  <c r="W334" i="3" s="1"/>
  <c r="AA334" i="3" s="1"/>
  <c r="Q318" i="3"/>
  <c r="W318" i="3" s="1"/>
  <c r="AA318" i="3" s="1"/>
  <c r="Q309" i="3"/>
  <c r="W309" i="3" s="1"/>
  <c r="AA309" i="3" s="1"/>
  <c r="Q321" i="3"/>
  <c r="W321" i="3" s="1"/>
  <c r="AA321" i="3" s="1"/>
  <c r="Q337" i="3"/>
  <c r="W337" i="3" s="1"/>
  <c r="AA337" i="3" s="1"/>
  <c r="Q335" i="3"/>
  <c r="W335" i="3" s="1"/>
  <c r="AA335" i="3" s="1"/>
  <c r="Q326" i="3"/>
  <c r="W326" i="3" s="1"/>
  <c r="AA326" i="3" s="1"/>
  <c r="Q339" i="3"/>
  <c r="W339" i="3" s="1"/>
  <c r="AA339" i="3" s="1"/>
  <c r="Q329" i="3"/>
  <c r="W329" i="3" s="1"/>
  <c r="AA329" i="3" s="1"/>
  <c r="Q341" i="3"/>
  <c r="W341" i="3" s="1"/>
  <c r="AA341" i="3" s="1"/>
  <c r="Q308" i="3"/>
  <c r="W308" i="3" s="1"/>
  <c r="AA308" i="3" s="1"/>
  <c r="Q320" i="3"/>
  <c r="W320" i="3" s="1"/>
  <c r="AA320" i="3" s="1"/>
  <c r="Q330" i="3"/>
  <c r="W330" i="3" s="1"/>
  <c r="AA330" i="3" s="1"/>
  <c r="Q342" i="3"/>
  <c r="W342" i="3" s="1"/>
  <c r="AA342" i="3" s="1"/>
  <c r="Q332" i="3"/>
  <c r="W332" i="3" s="1"/>
  <c r="AA332" i="3" s="1"/>
  <c r="Q310" i="3"/>
  <c r="W310" i="3" s="1"/>
  <c r="AA310" i="3" s="1"/>
  <c r="Q328" i="3"/>
  <c r="W328" i="3" s="1"/>
  <c r="AA328" i="3" s="1"/>
  <c r="Q338" i="3"/>
  <c r="W338" i="3" s="1"/>
  <c r="AA338" i="3" s="1"/>
  <c r="Q340" i="3"/>
  <c r="W340" i="3" s="1"/>
  <c r="AA340" i="3" s="1"/>
  <c r="Q312" i="3"/>
  <c r="W312" i="3" s="1"/>
  <c r="AA312" i="3" s="1"/>
  <c r="Q333" i="3"/>
  <c r="W333" i="3" s="1"/>
  <c r="AA333" i="3" s="1"/>
  <c r="Q324" i="3"/>
  <c r="W324" i="3" s="1"/>
  <c r="AA324" i="3" s="1"/>
  <c r="Q313" i="3"/>
  <c r="W313" i="3" s="1"/>
  <c r="AA313" i="3" s="1"/>
  <c r="Q314" i="3"/>
  <c r="W314" i="3" s="1"/>
  <c r="AA314" i="3" s="1"/>
  <c r="Q315" i="3"/>
  <c r="W315" i="3" s="1"/>
  <c r="AA315" i="3" s="1"/>
  <c r="Q336" i="3"/>
  <c r="W336" i="3" s="1"/>
  <c r="AA336" i="3" s="1"/>
  <c r="O342" i="3"/>
  <c r="U342" i="3" s="1"/>
  <c r="Y342" i="3" s="1"/>
  <c r="O322" i="3"/>
  <c r="U322" i="3" s="1"/>
  <c r="Y322" i="3" s="1"/>
  <c r="O332" i="3"/>
  <c r="U332" i="3" s="1"/>
  <c r="Y332" i="3" s="1"/>
  <c r="O318" i="3"/>
  <c r="U318" i="3" s="1"/>
  <c r="Y318" i="3" s="1"/>
  <c r="O325" i="3"/>
  <c r="U325" i="3" s="1"/>
  <c r="Y325" i="3" s="1"/>
  <c r="O310" i="3"/>
  <c r="U310" i="3" s="1"/>
  <c r="Y310" i="3" s="1"/>
  <c r="O329" i="3"/>
  <c r="U329" i="3" s="1"/>
  <c r="Y329" i="3" s="1"/>
  <c r="O341" i="3"/>
  <c r="U341" i="3" s="1"/>
  <c r="Y341" i="3" s="1"/>
  <c r="O321" i="3"/>
  <c r="U321" i="3" s="1"/>
  <c r="Y321" i="3" s="1"/>
  <c r="O331" i="3"/>
  <c r="U331" i="3" s="1"/>
  <c r="Y331" i="3" s="1"/>
  <c r="O313" i="3"/>
  <c r="U313" i="3" s="1"/>
  <c r="Y313" i="3" s="1"/>
  <c r="O317" i="3"/>
  <c r="U317" i="3" s="1"/>
  <c r="Y317" i="3" s="1"/>
  <c r="O337" i="3"/>
  <c r="U337" i="3" s="1"/>
  <c r="Y337" i="3" s="1"/>
  <c r="O323" i="3"/>
  <c r="U323" i="3" s="1"/>
  <c r="Y323" i="3" s="1"/>
  <c r="O309" i="3"/>
  <c r="U309" i="3" s="1"/>
  <c r="Y309" i="3" s="1"/>
  <c r="O314" i="3"/>
  <c r="U314" i="3" s="1"/>
  <c r="Y314" i="3" s="1"/>
  <c r="O308" i="3"/>
  <c r="U308" i="3" s="1"/>
  <c r="Y308" i="3" s="1"/>
  <c r="O326" i="3"/>
  <c r="U326" i="3" s="1"/>
  <c r="Y326" i="3" s="1"/>
  <c r="O328" i="3"/>
  <c r="U328" i="3" s="1"/>
  <c r="Y328" i="3" s="1"/>
  <c r="O340" i="3"/>
  <c r="U340" i="3" s="1"/>
  <c r="Y340" i="3" s="1"/>
  <c r="O338" i="3"/>
  <c r="U338" i="3" s="1"/>
  <c r="Y338" i="3" s="1"/>
  <c r="O327" i="3"/>
  <c r="U327" i="3" s="1"/>
  <c r="Y327" i="3" s="1"/>
  <c r="O334" i="3"/>
  <c r="U334" i="3" s="1"/>
  <c r="Y334" i="3" s="1"/>
  <c r="O312" i="3"/>
  <c r="U312" i="3" s="1"/>
  <c r="Y312" i="3" s="1"/>
  <c r="O316" i="3"/>
  <c r="U316" i="3" s="1"/>
  <c r="Y316" i="3" s="1"/>
  <c r="O339" i="3"/>
  <c r="U339" i="3" s="1"/>
  <c r="Y339" i="3" s="1"/>
  <c r="O324" i="3"/>
  <c r="U324" i="3" s="1"/>
  <c r="Y324" i="3" s="1"/>
  <c r="O315" i="3"/>
  <c r="U315" i="3" s="1"/>
  <c r="Y315" i="3" s="1"/>
  <c r="O335" i="3"/>
  <c r="U335" i="3" s="1"/>
  <c r="Y335" i="3" s="1"/>
  <c r="O333" i="3"/>
  <c r="U333" i="3" s="1"/>
  <c r="Y333" i="3" s="1"/>
  <c r="O320" i="3"/>
  <c r="U320" i="3" s="1"/>
  <c r="Y320" i="3" s="1"/>
  <c r="O311" i="3"/>
  <c r="U311" i="3" s="1"/>
  <c r="Y311" i="3" s="1"/>
  <c r="O336" i="3"/>
  <c r="U336" i="3" s="1"/>
  <c r="Y336" i="3" s="1"/>
  <c r="O330" i="3"/>
  <c r="U330" i="3" s="1"/>
  <c r="Y330" i="3" s="1"/>
  <c r="N31" i="3"/>
  <c r="Q31" i="3" s="1"/>
  <c r="W31" i="3" s="1"/>
  <c r="AA31" i="3" s="1"/>
  <c r="M180" i="3"/>
  <c r="P180" i="3" s="1"/>
  <c r="V180" i="3" s="1"/>
  <c r="Z180" i="3" s="1"/>
  <c r="G199" i="3"/>
  <c r="M210" i="3"/>
  <c r="P210" i="3" s="1"/>
  <c r="V210" i="3" s="1"/>
  <c r="Z210" i="3" s="1"/>
  <c r="L210" i="3"/>
  <c r="O210" i="3" s="1"/>
  <c r="U210" i="3" s="1"/>
  <c r="Y210" i="3" s="1"/>
  <c r="M234" i="3"/>
  <c r="P234" i="3" s="1"/>
  <c r="V234" i="3" s="1"/>
  <c r="Z234" i="3" s="1"/>
  <c r="M246" i="3"/>
  <c r="P246" i="3" s="1"/>
  <c r="V246" i="3" s="1"/>
  <c r="Z246" i="3" s="1"/>
  <c r="L246" i="3"/>
  <c r="O246" i="3" s="1"/>
  <c r="U246" i="3" s="1"/>
  <c r="Y246" i="3" s="1"/>
  <c r="L257" i="3"/>
  <c r="O257" i="3" s="1"/>
  <c r="U257" i="3" s="1"/>
  <c r="Y257" i="3" s="1"/>
  <c r="M287" i="3"/>
  <c r="P287" i="3" s="1"/>
  <c r="V287" i="3" s="1"/>
  <c r="Z287" i="3" s="1"/>
  <c r="L287" i="3"/>
  <c r="O287" i="3" s="1"/>
  <c r="U287" i="3" s="1"/>
  <c r="Y287" i="3" s="1"/>
  <c r="N7" i="3"/>
  <c r="Q7" i="3" s="1"/>
  <c r="W7" i="3" s="1"/>
  <c r="AA7" i="3" s="1"/>
  <c r="L10" i="3"/>
  <c r="O10" i="3" s="1"/>
  <c r="U10" i="3" s="1"/>
  <c r="Y10" i="3" s="1"/>
  <c r="M12" i="3"/>
  <c r="P12" i="3" s="1"/>
  <c r="V12" i="3" s="1"/>
  <c r="Z12" i="3" s="1"/>
  <c r="M14" i="3"/>
  <c r="P14" i="3" s="1"/>
  <c r="V14" i="3" s="1"/>
  <c r="Z14" i="3" s="1"/>
  <c r="M25" i="3"/>
  <c r="P25" i="3" s="1"/>
  <c r="V25" i="3" s="1"/>
  <c r="Z25" i="3" s="1"/>
  <c r="L32" i="3"/>
  <c r="O32" i="3" s="1"/>
  <c r="U32" i="3" s="1"/>
  <c r="Y32" i="3" s="1"/>
  <c r="M34" i="3"/>
  <c r="P34" i="3" s="1"/>
  <c r="V34" i="3" s="1"/>
  <c r="Z34" i="3" s="1"/>
  <c r="L40" i="3"/>
  <c r="O40" i="3" s="1"/>
  <c r="U40" i="3" s="1"/>
  <c r="Y40" i="3" s="1"/>
  <c r="M47" i="3"/>
  <c r="P47" i="3" s="1"/>
  <c r="V47" i="3" s="1"/>
  <c r="Z47" i="3" s="1"/>
  <c r="M62" i="3"/>
  <c r="P62" i="3" s="1"/>
  <c r="V62" i="3" s="1"/>
  <c r="Z62" i="3" s="1"/>
  <c r="L66" i="3"/>
  <c r="O66" i="3" s="1"/>
  <c r="U66" i="3" s="1"/>
  <c r="Y66" i="3" s="1"/>
  <c r="M69" i="3"/>
  <c r="P69" i="3" s="1"/>
  <c r="V69" i="3" s="1"/>
  <c r="Z69" i="3" s="1"/>
  <c r="M73" i="3"/>
  <c r="P73" i="3" s="1"/>
  <c r="V73" i="3" s="1"/>
  <c r="Z73" i="3" s="1"/>
  <c r="M74" i="3"/>
  <c r="P74" i="3" s="1"/>
  <c r="V74" i="3" s="1"/>
  <c r="Z74" i="3" s="1"/>
  <c r="L82" i="3"/>
  <c r="O82" i="3" s="1"/>
  <c r="U82" i="3" s="1"/>
  <c r="Y82" i="3" s="1"/>
  <c r="L94" i="3"/>
  <c r="O94" i="3" s="1"/>
  <c r="U94" i="3" s="1"/>
  <c r="Y94" i="3" s="1"/>
  <c r="M102" i="3"/>
  <c r="P102" i="3" s="1"/>
  <c r="V102" i="3" s="1"/>
  <c r="Z102" i="3" s="1"/>
  <c r="L104" i="3"/>
  <c r="O104" i="3" s="1"/>
  <c r="U104" i="3" s="1"/>
  <c r="Y104" i="3" s="1"/>
  <c r="M118" i="3"/>
  <c r="P118" i="3" s="1"/>
  <c r="V118" i="3" s="1"/>
  <c r="Z118" i="3" s="1"/>
  <c r="L119" i="3"/>
  <c r="O119" i="3" s="1"/>
  <c r="U119" i="3" s="1"/>
  <c r="Y119" i="3" s="1"/>
  <c r="M126" i="3"/>
  <c r="P126" i="3" s="1"/>
  <c r="V126" i="3" s="1"/>
  <c r="Z126" i="3" s="1"/>
  <c r="L128" i="3"/>
  <c r="O128" i="3" s="1"/>
  <c r="U128" i="3" s="1"/>
  <c r="Y128" i="3" s="1"/>
  <c r="M136" i="3"/>
  <c r="P136" i="3" s="1"/>
  <c r="V136" i="3" s="1"/>
  <c r="Z136" i="3" s="1"/>
  <c r="M148" i="3"/>
  <c r="P148" i="3" s="1"/>
  <c r="V148" i="3" s="1"/>
  <c r="Z148" i="3" s="1"/>
  <c r="L155" i="3"/>
  <c r="O155" i="3" s="1"/>
  <c r="U155" i="3" s="1"/>
  <c r="Y155" i="3" s="1"/>
  <c r="L156" i="3"/>
  <c r="O156" i="3" s="1"/>
  <c r="U156" i="3" s="1"/>
  <c r="Y156" i="3" s="1"/>
  <c r="M169" i="3"/>
  <c r="P169" i="3" s="1"/>
  <c r="V169" i="3" s="1"/>
  <c r="Z169" i="3" s="1"/>
  <c r="L169" i="3"/>
  <c r="O169" i="3" s="1"/>
  <c r="U169" i="3" s="1"/>
  <c r="Y169" i="3" s="1"/>
  <c r="M230" i="3"/>
  <c r="P230" i="3" s="1"/>
  <c r="V230" i="3" s="1"/>
  <c r="Z230" i="3" s="1"/>
  <c r="M241" i="3"/>
  <c r="P241" i="3" s="1"/>
  <c r="V241" i="3" s="1"/>
  <c r="Z241" i="3" s="1"/>
  <c r="M260" i="3"/>
  <c r="P260" i="3" s="1"/>
  <c r="V260" i="3" s="1"/>
  <c r="Z260" i="3" s="1"/>
  <c r="L260" i="3"/>
  <c r="O260" i="3" s="1"/>
  <c r="U260" i="3" s="1"/>
  <c r="Y260" i="3" s="1"/>
  <c r="M300" i="3"/>
  <c r="P300" i="3" s="1"/>
  <c r="V300" i="3" s="1"/>
  <c r="Z300" i="3" s="1"/>
  <c r="L300" i="3"/>
  <c r="O300" i="3" s="1"/>
  <c r="U300" i="3" s="1"/>
  <c r="Y300" i="3" s="1"/>
  <c r="G7" i="3"/>
  <c r="M8" i="3"/>
  <c r="P8" i="3" s="1"/>
  <c r="V8" i="3" s="1"/>
  <c r="Z8" i="3" s="1"/>
  <c r="M23" i="3"/>
  <c r="P23" i="3" s="1"/>
  <c r="V23" i="3" s="1"/>
  <c r="Z23" i="3" s="1"/>
  <c r="M49" i="3"/>
  <c r="P49" i="3" s="1"/>
  <c r="V49" i="3" s="1"/>
  <c r="Z49" i="3" s="1"/>
  <c r="M56" i="3"/>
  <c r="P56" i="3" s="1"/>
  <c r="V56" i="3" s="1"/>
  <c r="Z56" i="3" s="1"/>
  <c r="M66" i="3"/>
  <c r="P66" i="3" s="1"/>
  <c r="V66" i="3" s="1"/>
  <c r="Z66" i="3" s="1"/>
  <c r="L76" i="3"/>
  <c r="O76" i="3" s="1"/>
  <c r="U76" i="3" s="1"/>
  <c r="Y76" i="3" s="1"/>
  <c r="M82" i="3"/>
  <c r="P82" i="3" s="1"/>
  <c r="V82" i="3" s="1"/>
  <c r="Z82" i="3" s="1"/>
  <c r="L85" i="3"/>
  <c r="O85" i="3" s="1"/>
  <c r="U85" i="3" s="1"/>
  <c r="Y85" i="3" s="1"/>
  <c r="L86" i="3"/>
  <c r="O86" i="3" s="1"/>
  <c r="U86" i="3" s="1"/>
  <c r="Y86" i="3" s="1"/>
  <c r="L95" i="3"/>
  <c r="O95" i="3" s="1"/>
  <c r="U95" i="3" s="1"/>
  <c r="Y95" i="3" s="1"/>
  <c r="M104" i="3"/>
  <c r="P104" i="3" s="1"/>
  <c r="V104" i="3" s="1"/>
  <c r="Z104" i="3" s="1"/>
  <c r="L107" i="3"/>
  <c r="O107" i="3" s="1"/>
  <c r="U107" i="3" s="1"/>
  <c r="Y107" i="3" s="1"/>
  <c r="L108" i="3"/>
  <c r="O108" i="3" s="1"/>
  <c r="U108" i="3" s="1"/>
  <c r="Y108" i="3" s="1"/>
  <c r="M119" i="3"/>
  <c r="P119" i="3" s="1"/>
  <c r="V119" i="3" s="1"/>
  <c r="Z119" i="3" s="1"/>
  <c r="L122" i="3"/>
  <c r="O122" i="3" s="1"/>
  <c r="U122" i="3" s="1"/>
  <c r="Y122" i="3" s="1"/>
  <c r="L123" i="3"/>
  <c r="O123" i="3" s="1"/>
  <c r="U123" i="3" s="1"/>
  <c r="Y123" i="3" s="1"/>
  <c r="M128" i="3"/>
  <c r="P128" i="3" s="1"/>
  <c r="V128" i="3" s="1"/>
  <c r="Z128" i="3" s="1"/>
  <c r="L131" i="3"/>
  <c r="O131" i="3" s="1"/>
  <c r="U131" i="3" s="1"/>
  <c r="Y131" i="3" s="1"/>
  <c r="L132" i="3"/>
  <c r="O132" i="3" s="1"/>
  <c r="U132" i="3" s="1"/>
  <c r="Y132" i="3" s="1"/>
  <c r="L140" i="3"/>
  <c r="O140" i="3" s="1"/>
  <c r="U140" i="3" s="1"/>
  <c r="Y140" i="3" s="1"/>
  <c r="L141" i="3"/>
  <c r="O141" i="3" s="1"/>
  <c r="U141" i="3" s="1"/>
  <c r="Y141" i="3" s="1"/>
  <c r="L150" i="3"/>
  <c r="O150" i="3" s="1"/>
  <c r="U150" i="3" s="1"/>
  <c r="Y150" i="3" s="1"/>
  <c r="M156" i="3"/>
  <c r="P156" i="3" s="1"/>
  <c r="V156" i="3" s="1"/>
  <c r="Z156" i="3" s="1"/>
  <c r="M157" i="3"/>
  <c r="P157" i="3" s="1"/>
  <c r="V157" i="3" s="1"/>
  <c r="Z157" i="3" s="1"/>
  <c r="L164" i="3"/>
  <c r="O164" i="3" s="1"/>
  <c r="U164" i="3" s="1"/>
  <c r="Y164" i="3" s="1"/>
  <c r="M188" i="3"/>
  <c r="P188" i="3" s="1"/>
  <c r="V188" i="3" s="1"/>
  <c r="Z188" i="3" s="1"/>
  <c r="L188" i="3"/>
  <c r="O188" i="3" s="1"/>
  <c r="U188" i="3" s="1"/>
  <c r="Y188" i="3" s="1"/>
  <c r="M192" i="3"/>
  <c r="P192" i="3" s="1"/>
  <c r="V192" i="3" s="1"/>
  <c r="Z192" i="3" s="1"/>
  <c r="L192" i="3"/>
  <c r="O192" i="3" s="1"/>
  <c r="U192" i="3" s="1"/>
  <c r="Y192" i="3" s="1"/>
  <c r="M196" i="3"/>
  <c r="P196" i="3" s="1"/>
  <c r="V196" i="3" s="1"/>
  <c r="Z196" i="3" s="1"/>
  <c r="L196" i="3"/>
  <c r="O196" i="3" s="1"/>
  <c r="U196" i="3" s="1"/>
  <c r="Y196" i="3" s="1"/>
  <c r="G271" i="3"/>
  <c r="M276" i="3"/>
  <c r="P276" i="3" s="1"/>
  <c r="V276" i="3" s="1"/>
  <c r="Z276" i="3" s="1"/>
  <c r="L276" i="3"/>
  <c r="O276" i="3" s="1"/>
  <c r="U276" i="3" s="1"/>
  <c r="Y276" i="3" s="1"/>
  <c r="M282" i="3"/>
  <c r="P282" i="3" s="1"/>
  <c r="V282" i="3" s="1"/>
  <c r="Z282" i="3" s="1"/>
  <c r="N305" i="3"/>
  <c r="Q305" i="3" s="1"/>
  <c r="W305" i="3" s="1"/>
  <c r="AA305" i="3" s="1"/>
  <c r="L18" i="3"/>
  <c r="O18" i="3" s="1"/>
  <c r="U18" i="3" s="1"/>
  <c r="Y18" i="3" s="1"/>
  <c r="M21" i="3"/>
  <c r="P21" i="3" s="1"/>
  <c r="V21" i="3" s="1"/>
  <c r="Z21" i="3" s="1"/>
  <c r="M29" i="3"/>
  <c r="P29" i="3" s="1"/>
  <c r="V29" i="3" s="1"/>
  <c r="Z29" i="3" s="1"/>
  <c r="L31" i="3"/>
  <c r="O31" i="3" s="1"/>
  <c r="U31" i="3" s="1"/>
  <c r="Y31" i="3" s="1"/>
  <c r="L36" i="3"/>
  <c r="O36" i="3" s="1"/>
  <c r="U36" i="3" s="1"/>
  <c r="Y36" i="3" s="1"/>
  <c r="M52" i="3"/>
  <c r="P52" i="3" s="1"/>
  <c r="V52" i="3" s="1"/>
  <c r="Z52" i="3" s="1"/>
  <c r="M58" i="3"/>
  <c r="P58" i="3" s="1"/>
  <c r="V58" i="3" s="1"/>
  <c r="Z58" i="3" s="1"/>
  <c r="M76" i="3"/>
  <c r="P76" i="3" s="1"/>
  <c r="V76" i="3" s="1"/>
  <c r="Z76" i="3" s="1"/>
  <c r="L77" i="3"/>
  <c r="O77" i="3" s="1"/>
  <c r="U77" i="3" s="1"/>
  <c r="Y77" i="3" s="1"/>
  <c r="M86" i="3"/>
  <c r="P86" i="3" s="1"/>
  <c r="V86" i="3" s="1"/>
  <c r="Z86" i="3" s="1"/>
  <c r="L90" i="3"/>
  <c r="O90" i="3" s="1"/>
  <c r="U90" i="3" s="1"/>
  <c r="Y90" i="3" s="1"/>
  <c r="M95" i="3"/>
  <c r="P95" i="3" s="1"/>
  <c r="V95" i="3" s="1"/>
  <c r="Z95" i="3" s="1"/>
  <c r="L98" i="3"/>
  <c r="O98" i="3" s="1"/>
  <c r="U98" i="3" s="1"/>
  <c r="Y98" i="3" s="1"/>
  <c r="L99" i="3"/>
  <c r="O99" i="3" s="1"/>
  <c r="U99" i="3" s="1"/>
  <c r="Y99" i="3" s="1"/>
  <c r="M108" i="3"/>
  <c r="P108" i="3" s="1"/>
  <c r="V108" i="3" s="1"/>
  <c r="Z108" i="3" s="1"/>
  <c r="L113" i="3"/>
  <c r="O113" i="3" s="1"/>
  <c r="U113" i="3" s="1"/>
  <c r="Y113" i="3" s="1"/>
  <c r="L114" i="3"/>
  <c r="O114" i="3" s="1"/>
  <c r="U114" i="3" s="1"/>
  <c r="Y114" i="3" s="1"/>
  <c r="M123" i="3"/>
  <c r="P123" i="3" s="1"/>
  <c r="V123" i="3" s="1"/>
  <c r="Z123" i="3" s="1"/>
  <c r="M124" i="3"/>
  <c r="P124" i="3" s="1"/>
  <c r="V124" i="3" s="1"/>
  <c r="Z124" i="3" s="1"/>
  <c r="M132" i="3"/>
  <c r="P132" i="3" s="1"/>
  <c r="V132" i="3" s="1"/>
  <c r="Z132" i="3" s="1"/>
  <c r="M141" i="3"/>
  <c r="P141" i="3" s="1"/>
  <c r="V141" i="3" s="1"/>
  <c r="Z141" i="3" s="1"/>
  <c r="M150" i="3"/>
  <c r="P150" i="3" s="1"/>
  <c r="V150" i="3" s="1"/>
  <c r="Z150" i="3" s="1"/>
  <c r="M174" i="3"/>
  <c r="P174" i="3" s="1"/>
  <c r="V174" i="3" s="1"/>
  <c r="Z174" i="3" s="1"/>
  <c r="L212" i="3"/>
  <c r="O212" i="3" s="1"/>
  <c r="U212" i="3" s="1"/>
  <c r="Y212" i="3" s="1"/>
  <c r="M224" i="3"/>
  <c r="P224" i="3" s="1"/>
  <c r="V224" i="3" s="1"/>
  <c r="Z224" i="3" s="1"/>
  <c r="L224" i="3"/>
  <c r="O224" i="3" s="1"/>
  <c r="U224" i="3" s="1"/>
  <c r="Y224" i="3" s="1"/>
  <c r="M252" i="3"/>
  <c r="P252" i="3" s="1"/>
  <c r="V252" i="3" s="1"/>
  <c r="Z252" i="3" s="1"/>
  <c r="L252" i="3"/>
  <c r="O252" i="3" s="1"/>
  <c r="U252" i="3" s="1"/>
  <c r="Y252" i="3" s="1"/>
  <c r="M297" i="3"/>
  <c r="P297" i="3" s="1"/>
  <c r="V297" i="3" s="1"/>
  <c r="Z297" i="3" s="1"/>
  <c r="L297" i="3"/>
  <c r="O297" i="3" s="1"/>
  <c r="U297" i="3" s="1"/>
  <c r="Y297" i="3" s="1"/>
  <c r="M302" i="3"/>
  <c r="P302" i="3" s="1"/>
  <c r="V302" i="3" s="1"/>
  <c r="Z302" i="3" s="1"/>
  <c r="L168" i="3"/>
  <c r="O168" i="3" s="1"/>
  <c r="U168" i="3" s="1"/>
  <c r="Y168" i="3" s="1"/>
  <c r="M172" i="3"/>
  <c r="P172" i="3" s="1"/>
  <c r="V172" i="3" s="1"/>
  <c r="Z172" i="3" s="1"/>
  <c r="L173" i="3"/>
  <c r="O173" i="3" s="1"/>
  <c r="U173" i="3" s="1"/>
  <c r="Y173" i="3" s="1"/>
  <c r="M178" i="3"/>
  <c r="P178" i="3" s="1"/>
  <c r="V178" i="3" s="1"/>
  <c r="Z178" i="3" s="1"/>
  <c r="L179" i="3"/>
  <c r="O179" i="3" s="1"/>
  <c r="U179" i="3" s="1"/>
  <c r="Y179" i="3" s="1"/>
  <c r="M183" i="3"/>
  <c r="P183" i="3" s="1"/>
  <c r="V183" i="3" s="1"/>
  <c r="Z183" i="3" s="1"/>
  <c r="L186" i="3"/>
  <c r="O186" i="3" s="1"/>
  <c r="U186" i="3" s="1"/>
  <c r="Y186" i="3" s="1"/>
  <c r="M191" i="3"/>
  <c r="P191" i="3" s="1"/>
  <c r="V191" i="3" s="1"/>
  <c r="Z191" i="3" s="1"/>
  <c r="M195" i="3"/>
  <c r="P195" i="3" s="1"/>
  <c r="V195" i="3" s="1"/>
  <c r="Z195" i="3" s="1"/>
  <c r="M209" i="3"/>
  <c r="P209" i="3" s="1"/>
  <c r="V209" i="3" s="1"/>
  <c r="Z209" i="3" s="1"/>
  <c r="L213" i="3"/>
  <c r="O213" i="3" s="1"/>
  <c r="U213" i="3" s="1"/>
  <c r="Y213" i="3" s="1"/>
  <c r="M215" i="3"/>
  <c r="P215" i="3" s="1"/>
  <c r="V215" i="3" s="1"/>
  <c r="Z215" i="3" s="1"/>
  <c r="M217" i="3"/>
  <c r="P217" i="3" s="1"/>
  <c r="V217" i="3" s="1"/>
  <c r="Z217" i="3" s="1"/>
  <c r="L218" i="3"/>
  <c r="O218" i="3" s="1"/>
  <c r="U218" i="3" s="1"/>
  <c r="Y218" i="3" s="1"/>
  <c r="L228" i="3"/>
  <c r="O228" i="3" s="1"/>
  <c r="U228" i="3" s="1"/>
  <c r="Y228" i="3" s="1"/>
  <c r="L232" i="3"/>
  <c r="O232" i="3" s="1"/>
  <c r="U232" i="3" s="1"/>
  <c r="Y232" i="3" s="1"/>
  <c r="M240" i="3"/>
  <c r="P240" i="3" s="1"/>
  <c r="V240" i="3" s="1"/>
  <c r="Z240" i="3" s="1"/>
  <c r="L245" i="3"/>
  <c r="O245" i="3" s="1"/>
  <c r="U245" i="3" s="1"/>
  <c r="Y245" i="3" s="1"/>
  <c r="M249" i="3"/>
  <c r="P249" i="3" s="1"/>
  <c r="V249" i="3" s="1"/>
  <c r="Z249" i="3" s="1"/>
  <c r="L256" i="3"/>
  <c r="O256" i="3" s="1"/>
  <c r="U256" i="3" s="1"/>
  <c r="Y256" i="3" s="1"/>
  <c r="L261" i="3"/>
  <c r="O261" i="3" s="1"/>
  <c r="U261" i="3" s="1"/>
  <c r="Y261" i="3" s="1"/>
  <c r="L267" i="3"/>
  <c r="O267" i="3" s="1"/>
  <c r="U267" i="3" s="1"/>
  <c r="Y267" i="3" s="1"/>
  <c r="M269" i="3"/>
  <c r="P269" i="3" s="1"/>
  <c r="V269" i="3" s="1"/>
  <c r="Z269" i="3" s="1"/>
  <c r="L274" i="3"/>
  <c r="O274" i="3" s="1"/>
  <c r="U274" i="3" s="1"/>
  <c r="Y274" i="3" s="1"/>
  <c r="M278" i="3"/>
  <c r="P278" i="3" s="1"/>
  <c r="V278" i="3" s="1"/>
  <c r="Z278" i="3" s="1"/>
  <c r="L281" i="3"/>
  <c r="O281" i="3" s="1"/>
  <c r="U281" i="3" s="1"/>
  <c r="Y281" i="3" s="1"/>
  <c r="M291" i="3"/>
  <c r="P291" i="3" s="1"/>
  <c r="V291" i="3" s="1"/>
  <c r="Z291" i="3" s="1"/>
  <c r="L303" i="3"/>
  <c r="O303" i="3" s="1"/>
  <c r="U303" i="3" s="1"/>
  <c r="Y303" i="3" s="1"/>
  <c r="M304" i="3"/>
  <c r="P304" i="3" s="1"/>
  <c r="V304" i="3" s="1"/>
  <c r="Z304" i="3" s="1"/>
  <c r="L306" i="3"/>
  <c r="O306" i="3" s="1"/>
  <c r="U306" i="3" s="1"/>
  <c r="Y306" i="3" s="1"/>
  <c r="M274" i="3"/>
  <c r="P274" i="3" s="1"/>
  <c r="V274" i="3" s="1"/>
  <c r="Z274" i="3" s="1"/>
  <c r="M306" i="3"/>
  <c r="P306" i="3" s="1"/>
  <c r="V306" i="3" s="1"/>
  <c r="Z306" i="3" s="1"/>
  <c r="L165" i="3"/>
  <c r="O165" i="3" s="1"/>
  <c r="U165" i="3" s="1"/>
  <c r="Y165" i="3" s="1"/>
  <c r="M170" i="3"/>
  <c r="P170" i="3" s="1"/>
  <c r="V170" i="3" s="1"/>
  <c r="Z170" i="3" s="1"/>
  <c r="N176" i="3"/>
  <c r="Q176" i="3" s="1"/>
  <c r="W176" i="3" s="1"/>
  <c r="AA176" i="3" s="1"/>
  <c r="L182" i="3"/>
  <c r="O182" i="3" s="1"/>
  <c r="U182" i="3" s="1"/>
  <c r="Y182" i="3" s="1"/>
  <c r="G223" i="3"/>
  <c r="L231" i="3"/>
  <c r="O231" i="3" s="1"/>
  <c r="U231" i="3" s="1"/>
  <c r="Y231" i="3" s="1"/>
  <c r="M237" i="3"/>
  <c r="P237" i="3" s="1"/>
  <c r="V237" i="3" s="1"/>
  <c r="Z237" i="3" s="1"/>
  <c r="M243" i="3"/>
  <c r="P243" i="3" s="1"/>
  <c r="V243" i="3" s="1"/>
  <c r="Z243" i="3" s="1"/>
  <c r="L248" i="3"/>
  <c r="O248" i="3" s="1"/>
  <c r="U248" i="3" s="1"/>
  <c r="Y248" i="3" s="1"/>
  <c r="L253" i="3"/>
  <c r="O253" i="3" s="1"/>
  <c r="U253" i="3" s="1"/>
  <c r="Y253" i="3" s="1"/>
  <c r="M263" i="3"/>
  <c r="P263" i="3" s="1"/>
  <c r="V263" i="3" s="1"/>
  <c r="Z263" i="3" s="1"/>
  <c r="M272" i="3"/>
  <c r="P272" i="3" s="1"/>
  <c r="V272" i="3" s="1"/>
  <c r="Z272" i="3" s="1"/>
  <c r="M280" i="3"/>
  <c r="P280" i="3" s="1"/>
  <c r="V280" i="3" s="1"/>
  <c r="Z280" i="3" s="1"/>
  <c r="G295" i="3"/>
  <c r="L298" i="3"/>
  <c r="O298" i="3" s="1"/>
  <c r="U298" i="3" s="1"/>
  <c r="Y298" i="3" s="1"/>
  <c r="L8" i="3"/>
  <c r="O8" i="3" s="1"/>
  <c r="U8" i="3" s="1"/>
  <c r="Y8" i="3" s="1"/>
  <c r="M9" i="3"/>
  <c r="P9" i="3" s="1"/>
  <c r="V9" i="3" s="1"/>
  <c r="Z9" i="3" s="1"/>
  <c r="N10" i="3"/>
  <c r="Q10" i="3" s="1"/>
  <c r="W10" i="3" s="1"/>
  <c r="AA10" i="3" s="1"/>
  <c r="L12" i="3"/>
  <c r="O12" i="3" s="1"/>
  <c r="U12" i="3" s="1"/>
  <c r="Y12" i="3" s="1"/>
  <c r="M13" i="3"/>
  <c r="P13" i="3" s="1"/>
  <c r="V13" i="3" s="1"/>
  <c r="Z13" i="3" s="1"/>
  <c r="N14" i="3"/>
  <c r="Q14" i="3" s="1"/>
  <c r="W14" i="3" s="1"/>
  <c r="AA14" i="3" s="1"/>
  <c r="L16" i="3"/>
  <c r="O16" i="3" s="1"/>
  <c r="U16" i="3" s="1"/>
  <c r="Y16" i="3" s="1"/>
  <c r="M17" i="3"/>
  <c r="P17" i="3" s="1"/>
  <c r="V17" i="3" s="1"/>
  <c r="Z17" i="3" s="1"/>
  <c r="N18" i="3"/>
  <c r="Q18" i="3" s="1"/>
  <c r="W18" i="3" s="1"/>
  <c r="AA18" i="3" s="1"/>
  <c r="N19" i="3"/>
  <c r="L21" i="3"/>
  <c r="O21" i="3" s="1"/>
  <c r="U21" i="3" s="1"/>
  <c r="M22" i="3"/>
  <c r="P22" i="3" s="1"/>
  <c r="V22" i="3" s="1"/>
  <c r="Z22" i="3" s="1"/>
  <c r="N23" i="3"/>
  <c r="L25" i="3"/>
  <c r="O25" i="3" s="1"/>
  <c r="U25" i="3" s="1"/>
  <c r="M26" i="3"/>
  <c r="P26" i="3" s="1"/>
  <c r="V26" i="3" s="1"/>
  <c r="Z26" i="3" s="1"/>
  <c r="N27" i="3"/>
  <c r="L29" i="3"/>
  <c r="O29" i="3" s="1"/>
  <c r="U29" i="3" s="1"/>
  <c r="M30" i="3"/>
  <c r="P30" i="3" s="1"/>
  <c r="V30" i="3" s="1"/>
  <c r="Z30" i="3" s="1"/>
  <c r="M31" i="3"/>
  <c r="P31" i="3" s="1"/>
  <c r="V31" i="3" s="1"/>
  <c r="Z31" i="3" s="1"/>
  <c r="Q32" i="3"/>
  <c r="W32" i="3" s="1"/>
  <c r="AA32" i="3" s="1"/>
  <c r="L34" i="3"/>
  <c r="O34" i="3" s="1"/>
  <c r="U34" i="3" s="1"/>
  <c r="Y34" i="3" s="1"/>
  <c r="M35" i="3"/>
  <c r="P35" i="3" s="1"/>
  <c r="V35" i="3" s="1"/>
  <c r="Z35" i="3" s="1"/>
  <c r="N36" i="3"/>
  <c r="Q36" i="3" s="1"/>
  <c r="W36" i="3" s="1"/>
  <c r="AA36" i="3" s="1"/>
  <c r="L38" i="3"/>
  <c r="O38" i="3" s="1"/>
  <c r="U38" i="3" s="1"/>
  <c r="Y38" i="3" s="1"/>
  <c r="M39" i="3"/>
  <c r="P39" i="3" s="1"/>
  <c r="V39" i="3" s="1"/>
  <c r="Z39" i="3" s="1"/>
  <c r="N40" i="3"/>
  <c r="Q40" i="3" s="1"/>
  <c r="W40" i="3" s="1"/>
  <c r="AA40" i="3" s="1"/>
  <c r="L42" i="3"/>
  <c r="O42" i="3" s="1"/>
  <c r="U42" i="3" s="1"/>
  <c r="Y42" i="3" s="1"/>
  <c r="L43" i="3"/>
  <c r="O43" i="3" s="1"/>
  <c r="U43" i="3" s="1"/>
  <c r="Y43" i="3" s="1"/>
  <c r="M44" i="3"/>
  <c r="P44" i="3" s="1"/>
  <c r="V44" i="3" s="1"/>
  <c r="Z44" i="3" s="1"/>
  <c r="N45" i="3"/>
  <c r="Q45" i="3" s="1"/>
  <c r="W45" i="3" s="1"/>
  <c r="AA45" i="3" s="1"/>
  <c r="L47" i="3"/>
  <c r="O47" i="3" s="1"/>
  <c r="U47" i="3" s="1"/>
  <c r="Y47" i="3" s="1"/>
  <c r="M48" i="3"/>
  <c r="P48" i="3" s="1"/>
  <c r="V48" i="3" s="1"/>
  <c r="Z48" i="3" s="1"/>
  <c r="N49" i="3"/>
  <c r="Q49" i="3" s="1"/>
  <c r="W49" i="3" s="1"/>
  <c r="AA49" i="3" s="1"/>
  <c r="L51" i="3"/>
  <c r="O51" i="3" s="1"/>
  <c r="U51" i="3" s="1"/>
  <c r="Y51" i="3" s="1"/>
  <c r="N53" i="3"/>
  <c r="Q53" i="3" s="1"/>
  <c r="W53" i="3" s="1"/>
  <c r="AA53" i="3" s="1"/>
  <c r="L56" i="3"/>
  <c r="O56" i="3" s="1"/>
  <c r="U56" i="3" s="1"/>
  <c r="Y56" i="3" s="1"/>
  <c r="M57" i="3"/>
  <c r="P57" i="3" s="1"/>
  <c r="V57" i="3" s="1"/>
  <c r="Z57" i="3" s="1"/>
  <c r="N58" i="3"/>
  <c r="Q58" i="3" s="1"/>
  <c r="W58" i="3" s="1"/>
  <c r="AA58" i="3" s="1"/>
  <c r="L60" i="3"/>
  <c r="O60" i="3" s="1"/>
  <c r="U60" i="3" s="1"/>
  <c r="Y60" i="3" s="1"/>
  <c r="M61" i="3"/>
  <c r="P61" i="3" s="1"/>
  <c r="V61" i="3" s="1"/>
  <c r="Z61" i="3" s="1"/>
  <c r="N62" i="3"/>
  <c r="Q62" i="3" s="1"/>
  <c r="W62" i="3" s="1"/>
  <c r="AA62" i="3" s="1"/>
  <c r="L64" i="3"/>
  <c r="O64" i="3" s="1"/>
  <c r="U64" i="3" s="1"/>
  <c r="Y64" i="3" s="1"/>
  <c r="M65" i="3"/>
  <c r="P65" i="3" s="1"/>
  <c r="V65" i="3" s="1"/>
  <c r="Z65" i="3" s="1"/>
  <c r="N66" i="3"/>
  <c r="Q66" i="3" s="1"/>
  <c r="W66" i="3" s="1"/>
  <c r="AA66" i="3" s="1"/>
  <c r="G67" i="3"/>
  <c r="L69" i="3"/>
  <c r="O69" i="3" s="1"/>
  <c r="U69" i="3" s="1"/>
  <c r="Y69" i="3" s="1"/>
  <c r="N9" i="3"/>
  <c r="Q9" i="3" s="1"/>
  <c r="W9" i="3" s="1"/>
  <c r="AA9" i="3" s="1"/>
  <c r="L11" i="3"/>
  <c r="O11" i="3" s="1"/>
  <c r="U11" i="3" s="1"/>
  <c r="Y11" i="3" s="1"/>
  <c r="N13" i="3"/>
  <c r="Q13" i="3" s="1"/>
  <c r="W13" i="3" s="1"/>
  <c r="AA13" i="3" s="1"/>
  <c r="L15" i="3"/>
  <c r="O15" i="3" s="1"/>
  <c r="U15" i="3" s="1"/>
  <c r="Y15" i="3" s="1"/>
  <c r="N17" i="3"/>
  <c r="Q17" i="3" s="1"/>
  <c r="W17" i="3" s="1"/>
  <c r="AA17" i="3" s="1"/>
  <c r="L20" i="3"/>
  <c r="O20" i="3" s="1"/>
  <c r="U20" i="3" s="1"/>
  <c r="N22" i="3"/>
  <c r="L24" i="3"/>
  <c r="O24" i="3" s="1"/>
  <c r="U24" i="3" s="1"/>
  <c r="N26" i="3"/>
  <c r="L28" i="3"/>
  <c r="O28" i="3" s="1"/>
  <c r="U28" i="3" s="1"/>
  <c r="N30" i="3"/>
  <c r="L33" i="3"/>
  <c r="O33" i="3" s="1"/>
  <c r="N35" i="3"/>
  <c r="Q35" i="3" s="1"/>
  <c r="W35" i="3" s="1"/>
  <c r="AA35" i="3" s="1"/>
  <c r="L37" i="3"/>
  <c r="O37" i="3" s="1"/>
  <c r="U37" i="3" s="1"/>
  <c r="Y37" i="3" s="1"/>
  <c r="N39" i="3"/>
  <c r="Q39" i="3" s="1"/>
  <c r="W39" i="3" s="1"/>
  <c r="AA39" i="3" s="1"/>
  <c r="L41" i="3"/>
  <c r="O41" i="3" s="1"/>
  <c r="U41" i="3" s="1"/>
  <c r="Y41" i="3" s="1"/>
  <c r="M43" i="3"/>
  <c r="P43" i="3" s="1"/>
  <c r="V43" i="3" s="1"/>
  <c r="Z43" i="3" s="1"/>
  <c r="N44" i="3"/>
  <c r="Q44" i="3" s="1"/>
  <c r="W44" i="3" s="1"/>
  <c r="AA44" i="3" s="1"/>
  <c r="L46" i="3"/>
  <c r="O46" i="3" s="1"/>
  <c r="U46" i="3" s="1"/>
  <c r="Y46" i="3" s="1"/>
  <c r="N48" i="3"/>
  <c r="Q48" i="3" s="1"/>
  <c r="W48" i="3" s="1"/>
  <c r="AA48" i="3" s="1"/>
  <c r="L50" i="3"/>
  <c r="O50" i="3" s="1"/>
  <c r="U50" i="3" s="1"/>
  <c r="Y50" i="3" s="1"/>
  <c r="M51" i="3"/>
  <c r="P51" i="3" s="1"/>
  <c r="V51" i="3" s="1"/>
  <c r="Z51" i="3" s="1"/>
  <c r="N52" i="3"/>
  <c r="Q52" i="3" s="1"/>
  <c r="W52" i="3" s="1"/>
  <c r="AA52" i="3" s="1"/>
  <c r="L54" i="3"/>
  <c r="O54" i="3" s="1"/>
  <c r="U54" i="3" s="1"/>
  <c r="Y54" i="3" s="1"/>
  <c r="N57" i="3"/>
  <c r="Q57" i="3" s="1"/>
  <c r="W57" i="3" s="1"/>
  <c r="AA57" i="3" s="1"/>
  <c r="L59" i="3"/>
  <c r="O59" i="3" s="1"/>
  <c r="U59" i="3" s="1"/>
  <c r="Y59" i="3" s="1"/>
  <c r="N61" i="3"/>
  <c r="Q61" i="3" s="1"/>
  <c r="W61" i="3" s="1"/>
  <c r="AA61" i="3" s="1"/>
  <c r="L63" i="3"/>
  <c r="O63" i="3" s="1"/>
  <c r="U63" i="3" s="1"/>
  <c r="Y63" i="3" s="1"/>
  <c r="N65" i="3"/>
  <c r="Q65" i="3" s="1"/>
  <c r="W65" i="3" s="1"/>
  <c r="AA65" i="3" s="1"/>
  <c r="M70" i="3"/>
  <c r="P70" i="3" s="1"/>
  <c r="V70" i="3" s="1"/>
  <c r="Z70" i="3" s="1"/>
  <c r="M7" i="3"/>
  <c r="P7" i="3" s="1"/>
  <c r="V7" i="3" s="1"/>
  <c r="Z7" i="3" s="1"/>
  <c r="N8" i="3"/>
  <c r="Q8" i="3" s="1"/>
  <c r="W8" i="3" s="1"/>
  <c r="AA8" i="3" s="1"/>
  <c r="M11" i="3"/>
  <c r="P11" i="3" s="1"/>
  <c r="V11" i="3" s="1"/>
  <c r="Z11" i="3" s="1"/>
  <c r="N12" i="3"/>
  <c r="Q12" i="3" s="1"/>
  <c r="W12" i="3" s="1"/>
  <c r="AA12" i="3" s="1"/>
  <c r="M15" i="3"/>
  <c r="P15" i="3" s="1"/>
  <c r="V15" i="3" s="1"/>
  <c r="Z15" i="3" s="1"/>
  <c r="N16" i="3"/>
  <c r="Q16" i="3" s="1"/>
  <c r="W16" i="3" s="1"/>
  <c r="AA16" i="3" s="1"/>
  <c r="L19" i="3"/>
  <c r="O19" i="3" s="1"/>
  <c r="U19" i="3" s="1"/>
  <c r="M20" i="3"/>
  <c r="P20" i="3" s="1"/>
  <c r="V20" i="3" s="1"/>
  <c r="Z20" i="3" s="1"/>
  <c r="N21" i="3"/>
  <c r="L23" i="3"/>
  <c r="O23" i="3" s="1"/>
  <c r="U23" i="3" s="1"/>
  <c r="M24" i="3"/>
  <c r="P24" i="3" s="1"/>
  <c r="V24" i="3" s="1"/>
  <c r="Z24" i="3" s="1"/>
  <c r="N25" i="3"/>
  <c r="L27" i="3"/>
  <c r="O27" i="3" s="1"/>
  <c r="U27" i="3" s="1"/>
  <c r="M28" i="3"/>
  <c r="P28" i="3" s="1"/>
  <c r="V28" i="3" s="1"/>
  <c r="Z28" i="3" s="1"/>
  <c r="N29" i="3"/>
  <c r="M33" i="3"/>
  <c r="P33" i="3" s="1"/>
  <c r="V33" i="3" s="1"/>
  <c r="Z33" i="3" s="1"/>
  <c r="N34" i="3"/>
  <c r="Q34" i="3" s="1"/>
  <c r="W34" i="3" s="1"/>
  <c r="AA34" i="3" s="1"/>
  <c r="M37" i="3"/>
  <c r="P37" i="3" s="1"/>
  <c r="V37" i="3" s="1"/>
  <c r="Z37" i="3" s="1"/>
  <c r="N38" i="3"/>
  <c r="Q38" i="3" s="1"/>
  <c r="W38" i="3" s="1"/>
  <c r="AA38" i="3" s="1"/>
  <c r="M41" i="3"/>
  <c r="P41" i="3" s="1"/>
  <c r="V41" i="3" s="1"/>
  <c r="Z41" i="3" s="1"/>
  <c r="N42" i="3"/>
  <c r="Q42" i="3" s="1"/>
  <c r="W42" i="3" s="1"/>
  <c r="AA42" i="3" s="1"/>
  <c r="G43" i="3"/>
  <c r="N43" i="3"/>
  <c r="Q43" i="3" s="1"/>
  <c r="W43" i="3" s="1"/>
  <c r="AA43" i="3" s="1"/>
  <c r="L45" i="3"/>
  <c r="O45" i="3" s="1"/>
  <c r="U45" i="3" s="1"/>
  <c r="Y45" i="3" s="1"/>
  <c r="M46" i="3"/>
  <c r="P46" i="3" s="1"/>
  <c r="V46" i="3" s="1"/>
  <c r="Z46" i="3" s="1"/>
  <c r="N47" i="3"/>
  <c r="Q47" i="3" s="1"/>
  <c r="W47" i="3" s="1"/>
  <c r="AA47" i="3" s="1"/>
  <c r="L49" i="3"/>
  <c r="O49" i="3" s="1"/>
  <c r="U49" i="3" s="1"/>
  <c r="Y49" i="3" s="1"/>
  <c r="M50" i="3"/>
  <c r="P50" i="3" s="1"/>
  <c r="V50" i="3" s="1"/>
  <c r="Z50" i="3" s="1"/>
  <c r="N51" i="3"/>
  <c r="Q51" i="3" s="1"/>
  <c r="W51" i="3" s="1"/>
  <c r="AA51" i="3" s="1"/>
  <c r="L53" i="3"/>
  <c r="O53" i="3" s="1"/>
  <c r="U53" i="3" s="1"/>
  <c r="Y53" i="3" s="1"/>
  <c r="M54" i="3"/>
  <c r="P54" i="3" s="1"/>
  <c r="V54" i="3" s="1"/>
  <c r="Z54" i="3" s="1"/>
  <c r="N56" i="3"/>
  <c r="Q56" i="3" s="1"/>
  <c r="W56" i="3" s="1"/>
  <c r="AA56" i="3" s="1"/>
  <c r="L58" i="3"/>
  <c r="O58" i="3" s="1"/>
  <c r="U58" i="3" s="1"/>
  <c r="Y58" i="3" s="1"/>
  <c r="M59" i="3"/>
  <c r="P59" i="3" s="1"/>
  <c r="V59" i="3" s="1"/>
  <c r="Z59" i="3" s="1"/>
  <c r="N60" i="3"/>
  <c r="Q60" i="3" s="1"/>
  <c r="W60" i="3" s="1"/>
  <c r="AA60" i="3" s="1"/>
  <c r="L62" i="3"/>
  <c r="O62" i="3" s="1"/>
  <c r="U62" i="3" s="1"/>
  <c r="Y62" i="3" s="1"/>
  <c r="M63" i="3"/>
  <c r="P63" i="3" s="1"/>
  <c r="V63" i="3" s="1"/>
  <c r="Z63" i="3" s="1"/>
  <c r="N64" i="3"/>
  <c r="Q64" i="3" s="1"/>
  <c r="W64" i="3" s="1"/>
  <c r="AA64" i="3" s="1"/>
  <c r="N69" i="3"/>
  <c r="Q69" i="3" s="1"/>
  <c r="W69" i="3" s="1"/>
  <c r="AA69" i="3" s="1"/>
  <c r="L71" i="3"/>
  <c r="O71" i="3" s="1"/>
  <c r="U71" i="3" s="1"/>
  <c r="Y71" i="3" s="1"/>
  <c r="M71" i="3"/>
  <c r="P71" i="3" s="1"/>
  <c r="V71" i="3" s="1"/>
  <c r="Z71" i="3" s="1"/>
  <c r="L9" i="3"/>
  <c r="O9" i="3" s="1"/>
  <c r="U9" i="3" s="1"/>
  <c r="Y9" i="3" s="1"/>
  <c r="N11" i="3"/>
  <c r="Q11" i="3" s="1"/>
  <c r="W11" i="3" s="1"/>
  <c r="AA11" i="3" s="1"/>
  <c r="L13" i="3"/>
  <c r="O13" i="3" s="1"/>
  <c r="U13" i="3" s="1"/>
  <c r="Y13" i="3" s="1"/>
  <c r="N15" i="3"/>
  <c r="Q15" i="3" s="1"/>
  <c r="W15" i="3" s="1"/>
  <c r="AA15" i="3" s="1"/>
  <c r="L17" i="3"/>
  <c r="O17" i="3" s="1"/>
  <c r="U17" i="3" s="1"/>
  <c r="Y17" i="3" s="1"/>
  <c r="M19" i="3"/>
  <c r="P19" i="3" s="1"/>
  <c r="V19" i="3" s="1"/>
  <c r="Z19" i="3" s="1"/>
  <c r="N20" i="3"/>
  <c r="L22" i="3"/>
  <c r="O22" i="3" s="1"/>
  <c r="U22" i="3" s="1"/>
  <c r="N24" i="3"/>
  <c r="L26" i="3"/>
  <c r="O26" i="3" s="1"/>
  <c r="U26" i="3" s="1"/>
  <c r="N28" i="3"/>
  <c r="L30" i="3"/>
  <c r="O30" i="3" s="1"/>
  <c r="U30" i="3" s="1"/>
  <c r="N33" i="3"/>
  <c r="Q33" i="3" s="1"/>
  <c r="W33" i="3" s="1"/>
  <c r="AA33" i="3" s="1"/>
  <c r="L35" i="3"/>
  <c r="O35" i="3" s="1"/>
  <c r="U35" i="3" s="1"/>
  <c r="Y35" i="3" s="1"/>
  <c r="N37" i="3"/>
  <c r="Q37" i="3" s="1"/>
  <c r="W37" i="3" s="1"/>
  <c r="AA37" i="3" s="1"/>
  <c r="L39" i="3"/>
  <c r="O39" i="3" s="1"/>
  <c r="U39" i="3" s="1"/>
  <c r="Y39" i="3" s="1"/>
  <c r="N41" i="3"/>
  <c r="Q41" i="3" s="1"/>
  <c r="W41" i="3" s="1"/>
  <c r="AA41" i="3" s="1"/>
  <c r="L44" i="3"/>
  <c r="O44" i="3" s="1"/>
  <c r="U44" i="3" s="1"/>
  <c r="Y44" i="3" s="1"/>
  <c r="M45" i="3"/>
  <c r="P45" i="3" s="1"/>
  <c r="V45" i="3" s="1"/>
  <c r="Z45" i="3" s="1"/>
  <c r="N46" i="3"/>
  <c r="Q46" i="3" s="1"/>
  <c r="W46" i="3" s="1"/>
  <c r="AA46" i="3" s="1"/>
  <c r="L48" i="3"/>
  <c r="O48" i="3" s="1"/>
  <c r="U48" i="3" s="1"/>
  <c r="Y48" i="3" s="1"/>
  <c r="N50" i="3"/>
  <c r="Q50" i="3" s="1"/>
  <c r="W50" i="3" s="1"/>
  <c r="AA50" i="3" s="1"/>
  <c r="L52" i="3"/>
  <c r="O52" i="3" s="1"/>
  <c r="U52" i="3" s="1"/>
  <c r="Y52" i="3" s="1"/>
  <c r="N54" i="3"/>
  <c r="Q54" i="3" s="1"/>
  <c r="W54" i="3" s="1"/>
  <c r="AA54" i="3" s="1"/>
  <c r="L57" i="3"/>
  <c r="O57" i="3" s="1"/>
  <c r="U57" i="3" s="1"/>
  <c r="Y57" i="3" s="1"/>
  <c r="N59" i="3"/>
  <c r="Q59" i="3" s="1"/>
  <c r="W59" i="3" s="1"/>
  <c r="AA59" i="3" s="1"/>
  <c r="L61" i="3"/>
  <c r="O61" i="3" s="1"/>
  <c r="U61" i="3" s="1"/>
  <c r="Y61" i="3" s="1"/>
  <c r="N63" i="3"/>
  <c r="Q63" i="3" s="1"/>
  <c r="W63" i="3" s="1"/>
  <c r="AA63" i="3" s="1"/>
  <c r="L65" i="3"/>
  <c r="O65" i="3" s="1"/>
  <c r="U65" i="3" s="1"/>
  <c r="Y65" i="3" s="1"/>
  <c r="L70" i="3"/>
  <c r="O70" i="3" s="1"/>
  <c r="U70" i="3" s="1"/>
  <c r="Y70" i="3" s="1"/>
  <c r="N72" i="3"/>
  <c r="Q72" i="3" s="1"/>
  <c r="W72" i="3" s="1"/>
  <c r="AA72" i="3" s="1"/>
  <c r="L74" i="3"/>
  <c r="O74" i="3" s="1"/>
  <c r="U74" i="3" s="1"/>
  <c r="Y74" i="3" s="1"/>
  <c r="M75" i="3"/>
  <c r="P75" i="3" s="1"/>
  <c r="V75" i="3" s="1"/>
  <c r="Z75" i="3" s="1"/>
  <c r="N76" i="3"/>
  <c r="Q76" i="3" s="1"/>
  <c r="W76" i="3" s="1"/>
  <c r="AA76" i="3" s="1"/>
  <c r="L78" i="3"/>
  <c r="O78" i="3" s="1"/>
  <c r="U78" i="3" s="1"/>
  <c r="Y78" i="3" s="1"/>
  <c r="M80" i="3"/>
  <c r="P80" i="3" s="1"/>
  <c r="V80" i="3" s="1"/>
  <c r="Z80" i="3" s="1"/>
  <c r="N81" i="3"/>
  <c r="Q81" i="3" s="1"/>
  <c r="W81" i="3" s="1"/>
  <c r="AA81" i="3" s="1"/>
  <c r="L83" i="3"/>
  <c r="O83" i="3" s="1"/>
  <c r="U83" i="3" s="1"/>
  <c r="Y83" i="3" s="1"/>
  <c r="M84" i="3"/>
  <c r="P84" i="3" s="1"/>
  <c r="V84" i="3" s="1"/>
  <c r="Z84" i="3" s="1"/>
  <c r="N85" i="3"/>
  <c r="Q85" i="3" s="1"/>
  <c r="W85" i="3" s="1"/>
  <c r="AA85" i="3" s="1"/>
  <c r="L87" i="3"/>
  <c r="O87" i="3" s="1"/>
  <c r="U87" i="3" s="1"/>
  <c r="Y87" i="3" s="1"/>
  <c r="M88" i="3"/>
  <c r="P88" i="3" s="1"/>
  <c r="V88" i="3" s="1"/>
  <c r="Z88" i="3" s="1"/>
  <c r="N89" i="3"/>
  <c r="Q89" i="3" s="1"/>
  <c r="W89" i="3" s="1"/>
  <c r="AA89" i="3" s="1"/>
  <c r="L92" i="3"/>
  <c r="O92" i="3" s="1"/>
  <c r="U92" i="3" s="1"/>
  <c r="Y92" i="3" s="1"/>
  <c r="M93" i="3"/>
  <c r="P93" i="3" s="1"/>
  <c r="V93" i="3" s="1"/>
  <c r="Z93" i="3" s="1"/>
  <c r="N94" i="3"/>
  <c r="Q94" i="3" s="1"/>
  <c r="W94" i="3" s="1"/>
  <c r="AA94" i="3" s="1"/>
  <c r="L96" i="3"/>
  <c r="O96" i="3" s="1"/>
  <c r="U96" i="3" s="1"/>
  <c r="Y96" i="3" s="1"/>
  <c r="M97" i="3"/>
  <c r="P97" i="3" s="1"/>
  <c r="V97" i="3" s="1"/>
  <c r="Z97" i="3" s="1"/>
  <c r="N98" i="3"/>
  <c r="Q98" i="3" s="1"/>
  <c r="W98" i="3" s="1"/>
  <c r="AA98" i="3" s="1"/>
  <c r="L100" i="3"/>
  <c r="O100" i="3" s="1"/>
  <c r="U100" i="3" s="1"/>
  <c r="Y100" i="3" s="1"/>
  <c r="M101" i="3"/>
  <c r="P101" i="3" s="1"/>
  <c r="V101" i="3" s="1"/>
  <c r="Z101" i="3" s="1"/>
  <c r="N102" i="3"/>
  <c r="Q102" i="3" s="1"/>
  <c r="W102" i="3" s="1"/>
  <c r="AA102" i="3" s="1"/>
  <c r="G103" i="3"/>
  <c r="L105" i="3"/>
  <c r="O105" i="3" s="1"/>
  <c r="U105" i="3" s="1"/>
  <c r="Y105" i="3" s="1"/>
  <c r="M106" i="3"/>
  <c r="P106" i="3" s="1"/>
  <c r="V106" i="3" s="1"/>
  <c r="Z106" i="3" s="1"/>
  <c r="N107" i="3"/>
  <c r="Q107" i="3" s="1"/>
  <c r="W107" i="3" s="1"/>
  <c r="AA107" i="3" s="1"/>
  <c r="L109" i="3"/>
  <c r="O109" i="3" s="1"/>
  <c r="U109" i="3" s="1"/>
  <c r="Y109" i="3" s="1"/>
  <c r="L111" i="3"/>
  <c r="O111" i="3" s="1"/>
  <c r="U111" i="3" s="1"/>
  <c r="Y111" i="3" s="1"/>
  <c r="N75" i="3"/>
  <c r="Q75" i="3" s="1"/>
  <c r="W75" i="3" s="1"/>
  <c r="AA75" i="3" s="1"/>
  <c r="N80" i="3"/>
  <c r="Q80" i="3" s="1"/>
  <c r="W80" i="3" s="1"/>
  <c r="AA80" i="3" s="1"/>
  <c r="M83" i="3"/>
  <c r="P83" i="3" s="1"/>
  <c r="V83" i="3" s="1"/>
  <c r="Z83" i="3" s="1"/>
  <c r="N84" i="3"/>
  <c r="Q84" i="3" s="1"/>
  <c r="W84" i="3" s="1"/>
  <c r="AA84" i="3" s="1"/>
  <c r="M87" i="3"/>
  <c r="P87" i="3" s="1"/>
  <c r="V87" i="3" s="1"/>
  <c r="Z87" i="3" s="1"/>
  <c r="N88" i="3"/>
  <c r="Q88" i="3" s="1"/>
  <c r="W88" i="3" s="1"/>
  <c r="AA88" i="3" s="1"/>
  <c r="M92" i="3"/>
  <c r="P92" i="3" s="1"/>
  <c r="V92" i="3" s="1"/>
  <c r="Z92" i="3" s="1"/>
  <c r="N93" i="3"/>
  <c r="Q93" i="3" s="1"/>
  <c r="W93" i="3" s="1"/>
  <c r="AA93" i="3" s="1"/>
  <c r="M96" i="3"/>
  <c r="P96" i="3" s="1"/>
  <c r="V96" i="3" s="1"/>
  <c r="Z96" i="3" s="1"/>
  <c r="N97" i="3"/>
  <c r="Q97" i="3" s="1"/>
  <c r="W97" i="3" s="1"/>
  <c r="AA97" i="3" s="1"/>
  <c r="M100" i="3"/>
  <c r="P100" i="3" s="1"/>
  <c r="V100" i="3" s="1"/>
  <c r="Z100" i="3" s="1"/>
  <c r="N101" i="3"/>
  <c r="Q101" i="3" s="1"/>
  <c r="W101" i="3" s="1"/>
  <c r="AA101" i="3" s="1"/>
  <c r="M105" i="3"/>
  <c r="P105" i="3" s="1"/>
  <c r="V105" i="3" s="1"/>
  <c r="Z105" i="3" s="1"/>
  <c r="N106" i="3"/>
  <c r="Q106" i="3" s="1"/>
  <c r="W106" i="3" s="1"/>
  <c r="AA106" i="3" s="1"/>
  <c r="M109" i="3"/>
  <c r="P109" i="3" s="1"/>
  <c r="V109" i="3" s="1"/>
  <c r="Z109" i="3" s="1"/>
  <c r="N74" i="3"/>
  <c r="Q74" i="3" s="1"/>
  <c r="W74" i="3" s="1"/>
  <c r="AA74" i="3" s="1"/>
  <c r="N78" i="3"/>
  <c r="Q78" i="3" s="1"/>
  <c r="W78" i="3" s="1"/>
  <c r="AA78" i="3" s="1"/>
  <c r="G79" i="3"/>
  <c r="N83" i="3"/>
  <c r="Q83" i="3" s="1"/>
  <c r="W83" i="3" s="1"/>
  <c r="AA83" i="3" s="1"/>
  <c r="N87" i="3"/>
  <c r="Q87" i="3" s="1"/>
  <c r="W87" i="3" s="1"/>
  <c r="AA87" i="3" s="1"/>
  <c r="N92" i="3"/>
  <c r="Q92" i="3" s="1"/>
  <c r="W92" i="3" s="1"/>
  <c r="AA92" i="3" s="1"/>
  <c r="N96" i="3"/>
  <c r="Q96" i="3" s="1"/>
  <c r="W96" i="3" s="1"/>
  <c r="AA96" i="3" s="1"/>
  <c r="N100" i="3"/>
  <c r="Q100" i="3" s="1"/>
  <c r="W100" i="3" s="1"/>
  <c r="AA100" i="3" s="1"/>
  <c r="N105" i="3"/>
  <c r="Q105" i="3" s="1"/>
  <c r="W105" i="3" s="1"/>
  <c r="AA105" i="3" s="1"/>
  <c r="N109" i="3"/>
  <c r="Q109" i="3" s="1"/>
  <c r="W109" i="3" s="1"/>
  <c r="AA109" i="3" s="1"/>
  <c r="N73" i="3"/>
  <c r="Q73" i="3" s="1"/>
  <c r="W73" i="3" s="1"/>
  <c r="AA73" i="3" s="1"/>
  <c r="L75" i="3"/>
  <c r="O75" i="3" s="1"/>
  <c r="U75" i="3" s="1"/>
  <c r="Y75" i="3" s="1"/>
  <c r="N77" i="3"/>
  <c r="Q77" i="3" s="1"/>
  <c r="W77" i="3" s="1"/>
  <c r="AA77" i="3" s="1"/>
  <c r="L80" i="3"/>
  <c r="O80" i="3" s="1"/>
  <c r="U80" i="3" s="1"/>
  <c r="Y80" i="3" s="1"/>
  <c r="M81" i="3"/>
  <c r="P81" i="3" s="1"/>
  <c r="V81" i="3" s="1"/>
  <c r="Z81" i="3" s="1"/>
  <c r="N82" i="3"/>
  <c r="Q82" i="3" s="1"/>
  <c r="W82" i="3" s="1"/>
  <c r="AA82" i="3" s="1"/>
  <c r="L84" i="3"/>
  <c r="O84" i="3" s="1"/>
  <c r="U84" i="3" s="1"/>
  <c r="Y84" i="3" s="1"/>
  <c r="M85" i="3"/>
  <c r="P85" i="3" s="1"/>
  <c r="V85" i="3" s="1"/>
  <c r="Z85" i="3" s="1"/>
  <c r="N86" i="3"/>
  <c r="Q86" i="3" s="1"/>
  <c r="W86" i="3" s="1"/>
  <c r="AA86" i="3" s="1"/>
  <c r="L88" i="3"/>
  <c r="O88" i="3" s="1"/>
  <c r="U88" i="3" s="1"/>
  <c r="Y88" i="3" s="1"/>
  <c r="M89" i="3"/>
  <c r="P89" i="3" s="1"/>
  <c r="V89" i="3" s="1"/>
  <c r="Z89" i="3" s="1"/>
  <c r="N90" i="3"/>
  <c r="Q90" i="3" s="1"/>
  <c r="W90" i="3" s="1"/>
  <c r="AA90" i="3" s="1"/>
  <c r="G91" i="3"/>
  <c r="L93" i="3"/>
  <c r="O93" i="3" s="1"/>
  <c r="U93" i="3" s="1"/>
  <c r="Y93" i="3" s="1"/>
  <c r="N95" i="3"/>
  <c r="Q95" i="3" s="1"/>
  <c r="W95" i="3" s="1"/>
  <c r="AA95" i="3" s="1"/>
  <c r="L97" i="3"/>
  <c r="O97" i="3" s="1"/>
  <c r="U97" i="3" s="1"/>
  <c r="Y97" i="3" s="1"/>
  <c r="M98" i="3"/>
  <c r="P98" i="3" s="1"/>
  <c r="V98" i="3" s="1"/>
  <c r="Z98" i="3" s="1"/>
  <c r="N99" i="3"/>
  <c r="Q99" i="3" s="1"/>
  <c r="W99" i="3" s="1"/>
  <c r="AA99" i="3" s="1"/>
  <c r="L101" i="3"/>
  <c r="O101" i="3" s="1"/>
  <c r="U101" i="3" s="1"/>
  <c r="Y101" i="3" s="1"/>
  <c r="N104" i="3"/>
  <c r="Q104" i="3" s="1"/>
  <c r="W104" i="3" s="1"/>
  <c r="AA104" i="3" s="1"/>
  <c r="L106" i="3"/>
  <c r="O106" i="3" s="1"/>
  <c r="U106" i="3" s="1"/>
  <c r="Y106" i="3" s="1"/>
  <c r="M107" i="3"/>
  <c r="P107" i="3" s="1"/>
  <c r="V107" i="3" s="1"/>
  <c r="Z107" i="3" s="1"/>
  <c r="N108" i="3"/>
  <c r="Q108" i="3" s="1"/>
  <c r="W108" i="3" s="1"/>
  <c r="AA108" i="3" s="1"/>
  <c r="N111" i="3"/>
  <c r="Q111" i="3" s="1"/>
  <c r="W111" i="3" s="1"/>
  <c r="AA111" i="3" s="1"/>
  <c r="N112" i="3"/>
  <c r="Q112" i="3" s="1"/>
  <c r="W112" i="3" s="1"/>
  <c r="AA112" i="3" s="1"/>
  <c r="M116" i="3"/>
  <c r="P116" i="3" s="1"/>
  <c r="V116" i="3" s="1"/>
  <c r="Z116" i="3" s="1"/>
  <c r="N117" i="3"/>
  <c r="Q117" i="3" s="1"/>
  <c r="W117" i="3" s="1"/>
  <c r="AA117" i="3" s="1"/>
  <c r="M120" i="3"/>
  <c r="P120" i="3" s="1"/>
  <c r="V120" i="3" s="1"/>
  <c r="Z120" i="3" s="1"/>
  <c r="N121" i="3"/>
  <c r="Q121" i="3" s="1"/>
  <c r="W121" i="3" s="1"/>
  <c r="AA121" i="3" s="1"/>
  <c r="N125" i="3"/>
  <c r="Q125" i="3" s="1"/>
  <c r="W125" i="3" s="1"/>
  <c r="AA125" i="3" s="1"/>
  <c r="M129" i="3"/>
  <c r="P129" i="3" s="1"/>
  <c r="V129" i="3" s="1"/>
  <c r="Z129" i="3" s="1"/>
  <c r="N130" i="3"/>
  <c r="Q130" i="3" s="1"/>
  <c r="W130" i="3" s="1"/>
  <c r="AA130" i="3" s="1"/>
  <c r="M133" i="3"/>
  <c r="P133" i="3" s="1"/>
  <c r="V133" i="3" s="1"/>
  <c r="Z133" i="3" s="1"/>
  <c r="N134" i="3"/>
  <c r="Q134" i="3" s="1"/>
  <c r="W134" i="3" s="1"/>
  <c r="AA134" i="3" s="1"/>
  <c r="M137" i="3"/>
  <c r="P137" i="3" s="1"/>
  <c r="V137" i="3" s="1"/>
  <c r="Z137" i="3" s="1"/>
  <c r="N138" i="3"/>
  <c r="Q138" i="3" s="1"/>
  <c r="W138" i="3" s="1"/>
  <c r="AA138" i="3" s="1"/>
  <c r="N116" i="3"/>
  <c r="Q116" i="3" s="1"/>
  <c r="W116" i="3" s="1"/>
  <c r="AA116" i="3" s="1"/>
  <c r="N120" i="3"/>
  <c r="Q120" i="3" s="1"/>
  <c r="W120" i="3" s="1"/>
  <c r="AA120" i="3" s="1"/>
  <c r="N124" i="3"/>
  <c r="Q124" i="3" s="1"/>
  <c r="W124" i="3" s="1"/>
  <c r="AA124" i="3" s="1"/>
  <c r="N129" i="3"/>
  <c r="Q129" i="3" s="1"/>
  <c r="W129" i="3" s="1"/>
  <c r="AA129" i="3" s="1"/>
  <c r="N133" i="3"/>
  <c r="Q133" i="3" s="1"/>
  <c r="W133" i="3" s="1"/>
  <c r="AA133" i="3" s="1"/>
  <c r="N137" i="3"/>
  <c r="Q137" i="3" s="1"/>
  <c r="W137" i="3" s="1"/>
  <c r="AA137" i="3" s="1"/>
  <c r="N142" i="3"/>
  <c r="Q142" i="3" s="1"/>
  <c r="W142" i="3" s="1"/>
  <c r="AA142" i="3" s="1"/>
  <c r="L145" i="3"/>
  <c r="O145" i="3" s="1"/>
  <c r="U145" i="3" s="1"/>
  <c r="Y145" i="3" s="1"/>
  <c r="M145" i="3"/>
  <c r="P145" i="3" s="1"/>
  <c r="V145" i="3" s="1"/>
  <c r="Z145" i="3" s="1"/>
  <c r="N110" i="3"/>
  <c r="Q110" i="3" s="1"/>
  <c r="W110" i="3" s="1"/>
  <c r="AA110" i="3" s="1"/>
  <c r="L112" i="3"/>
  <c r="O112" i="3" s="1"/>
  <c r="U112" i="3" s="1"/>
  <c r="Y112" i="3" s="1"/>
  <c r="M113" i="3"/>
  <c r="P113" i="3" s="1"/>
  <c r="V113" i="3" s="1"/>
  <c r="Z113" i="3" s="1"/>
  <c r="N114" i="3"/>
  <c r="Q114" i="3" s="1"/>
  <c r="W114" i="3" s="1"/>
  <c r="AA114" i="3" s="1"/>
  <c r="G115" i="3"/>
  <c r="L117" i="3"/>
  <c r="O117" i="3" s="1"/>
  <c r="U117" i="3" s="1"/>
  <c r="Y117" i="3" s="1"/>
  <c r="N119" i="3"/>
  <c r="Q119" i="3" s="1"/>
  <c r="W119" i="3" s="1"/>
  <c r="AA119" i="3" s="1"/>
  <c r="L121" i="3"/>
  <c r="O121" i="3" s="1"/>
  <c r="U121" i="3" s="1"/>
  <c r="Y121" i="3" s="1"/>
  <c r="M122" i="3"/>
  <c r="P122" i="3" s="1"/>
  <c r="V122" i="3" s="1"/>
  <c r="Z122" i="3" s="1"/>
  <c r="N123" i="3"/>
  <c r="Q123" i="3" s="1"/>
  <c r="W123" i="3" s="1"/>
  <c r="AA123" i="3" s="1"/>
  <c r="L125" i="3"/>
  <c r="O125" i="3" s="1"/>
  <c r="U125" i="3" s="1"/>
  <c r="Y125" i="3" s="1"/>
  <c r="N128" i="3"/>
  <c r="Q128" i="3" s="1"/>
  <c r="W128" i="3" s="1"/>
  <c r="AA128" i="3" s="1"/>
  <c r="L130" i="3"/>
  <c r="O130" i="3" s="1"/>
  <c r="U130" i="3" s="1"/>
  <c r="Y130" i="3" s="1"/>
  <c r="M131" i="3"/>
  <c r="P131" i="3" s="1"/>
  <c r="V131" i="3" s="1"/>
  <c r="Z131" i="3" s="1"/>
  <c r="N132" i="3"/>
  <c r="Q132" i="3" s="1"/>
  <c r="W132" i="3" s="1"/>
  <c r="AA132" i="3" s="1"/>
  <c r="L134" i="3"/>
  <c r="O134" i="3" s="1"/>
  <c r="U134" i="3" s="1"/>
  <c r="Y134" i="3" s="1"/>
  <c r="N136" i="3"/>
  <c r="Q136" i="3" s="1"/>
  <c r="W136" i="3" s="1"/>
  <c r="AA136" i="3" s="1"/>
  <c r="L138" i="3"/>
  <c r="O138" i="3" s="1"/>
  <c r="U138" i="3" s="1"/>
  <c r="Y138" i="3" s="1"/>
  <c r="M140" i="3"/>
  <c r="P140" i="3" s="1"/>
  <c r="V140" i="3" s="1"/>
  <c r="Z140" i="3" s="1"/>
  <c r="N141" i="3"/>
  <c r="Q141" i="3" s="1"/>
  <c r="W141" i="3" s="1"/>
  <c r="AA141" i="3" s="1"/>
  <c r="L144" i="3"/>
  <c r="O144" i="3" s="1"/>
  <c r="U144" i="3" s="1"/>
  <c r="Y144" i="3" s="1"/>
  <c r="M112" i="3"/>
  <c r="P112" i="3" s="1"/>
  <c r="V112" i="3" s="1"/>
  <c r="Z112" i="3" s="1"/>
  <c r="N113" i="3"/>
  <c r="Q113" i="3" s="1"/>
  <c r="W113" i="3" s="1"/>
  <c r="AA113" i="3" s="1"/>
  <c r="L116" i="3"/>
  <c r="O116" i="3" s="1"/>
  <c r="U116" i="3" s="1"/>
  <c r="Y116" i="3" s="1"/>
  <c r="M117" i="3"/>
  <c r="P117" i="3" s="1"/>
  <c r="V117" i="3" s="1"/>
  <c r="Z117" i="3" s="1"/>
  <c r="N118" i="3"/>
  <c r="Q118" i="3" s="1"/>
  <c r="W118" i="3" s="1"/>
  <c r="AA118" i="3" s="1"/>
  <c r="L120" i="3"/>
  <c r="O120" i="3" s="1"/>
  <c r="U120" i="3" s="1"/>
  <c r="Y120" i="3" s="1"/>
  <c r="M121" i="3"/>
  <c r="P121" i="3" s="1"/>
  <c r="V121" i="3" s="1"/>
  <c r="Z121" i="3" s="1"/>
  <c r="N122" i="3"/>
  <c r="Q122" i="3" s="1"/>
  <c r="W122" i="3" s="1"/>
  <c r="AA122" i="3" s="1"/>
  <c r="L124" i="3"/>
  <c r="O124" i="3" s="1"/>
  <c r="U124" i="3" s="1"/>
  <c r="Y124" i="3" s="1"/>
  <c r="M125" i="3"/>
  <c r="P125" i="3" s="1"/>
  <c r="V125" i="3" s="1"/>
  <c r="Z125" i="3" s="1"/>
  <c r="N126" i="3"/>
  <c r="Q126" i="3" s="1"/>
  <c r="W126" i="3" s="1"/>
  <c r="AA126" i="3" s="1"/>
  <c r="G127" i="3"/>
  <c r="L129" i="3"/>
  <c r="O129" i="3" s="1"/>
  <c r="U129" i="3" s="1"/>
  <c r="Y129" i="3" s="1"/>
  <c r="M130" i="3"/>
  <c r="P130" i="3" s="1"/>
  <c r="V130" i="3" s="1"/>
  <c r="Z130" i="3" s="1"/>
  <c r="N131" i="3"/>
  <c r="Q131" i="3" s="1"/>
  <c r="W131" i="3" s="1"/>
  <c r="AA131" i="3" s="1"/>
  <c r="L133" i="3"/>
  <c r="O133" i="3" s="1"/>
  <c r="U133" i="3" s="1"/>
  <c r="Y133" i="3" s="1"/>
  <c r="M134" i="3"/>
  <c r="P134" i="3" s="1"/>
  <c r="V134" i="3" s="1"/>
  <c r="Z134" i="3" s="1"/>
  <c r="N135" i="3"/>
  <c r="Q135" i="3" s="1"/>
  <c r="W135" i="3" s="1"/>
  <c r="AA135" i="3" s="1"/>
  <c r="L137" i="3"/>
  <c r="O137" i="3" s="1"/>
  <c r="U137" i="3" s="1"/>
  <c r="Y137" i="3" s="1"/>
  <c r="M138" i="3"/>
  <c r="P138" i="3" s="1"/>
  <c r="V138" i="3" s="1"/>
  <c r="Z138" i="3" s="1"/>
  <c r="N140" i="3"/>
  <c r="Q140" i="3" s="1"/>
  <c r="W140" i="3" s="1"/>
  <c r="AA140" i="3" s="1"/>
  <c r="L142" i="3"/>
  <c r="O142" i="3" s="1"/>
  <c r="U142" i="3" s="1"/>
  <c r="Y142" i="3" s="1"/>
  <c r="N145" i="3"/>
  <c r="Q145" i="3" s="1"/>
  <c r="W145" i="3" s="1"/>
  <c r="AA145" i="3" s="1"/>
  <c r="N146" i="3"/>
  <c r="Q146" i="3" s="1"/>
  <c r="W146" i="3" s="1"/>
  <c r="AA146" i="3" s="1"/>
  <c r="L148" i="3"/>
  <c r="O148" i="3" s="1"/>
  <c r="U148" i="3" s="1"/>
  <c r="Y148" i="3" s="1"/>
  <c r="M149" i="3"/>
  <c r="P149" i="3" s="1"/>
  <c r="V149" i="3" s="1"/>
  <c r="Z149" i="3" s="1"/>
  <c r="N150" i="3"/>
  <c r="Q150" i="3" s="1"/>
  <c r="W150" i="3" s="1"/>
  <c r="AA150" i="3" s="1"/>
  <c r="G151" i="3"/>
  <c r="L153" i="3"/>
  <c r="O153" i="3" s="1"/>
  <c r="U153" i="3" s="1"/>
  <c r="Y153" i="3" s="1"/>
  <c r="M154" i="3"/>
  <c r="P154" i="3" s="1"/>
  <c r="V154" i="3" s="1"/>
  <c r="Z154" i="3" s="1"/>
  <c r="N155" i="3"/>
  <c r="Q155" i="3" s="1"/>
  <c r="W155" i="3" s="1"/>
  <c r="AA155" i="3" s="1"/>
  <c r="L157" i="3"/>
  <c r="O157" i="3" s="1"/>
  <c r="U157" i="3" s="1"/>
  <c r="Y157" i="3" s="1"/>
  <c r="M158" i="3"/>
  <c r="P158" i="3" s="1"/>
  <c r="V158" i="3" s="1"/>
  <c r="Z158" i="3" s="1"/>
  <c r="N159" i="3"/>
  <c r="Q159" i="3" s="1"/>
  <c r="W159" i="3" s="1"/>
  <c r="AA159" i="3" s="1"/>
  <c r="L161" i="3"/>
  <c r="O161" i="3" s="1"/>
  <c r="U161" i="3" s="1"/>
  <c r="Y161" i="3" s="1"/>
  <c r="M162" i="3"/>
  <c r="P162" i="3" s="1"/>
  <c r="V162" i="3" s="1"/>
  <c r="Z162" i="3" s="1"/>
  <c r="N164" i="3"/>
  <c r="Q164" i="3" s="1"/>
  <c r="W164" i="3" s="1"/>
  <c r="AA164" i="3" s="1"/>
  <c r="L166" i="3"/>
  <c r="O166" i="3" s="1"/>
  <c r="U166" i="3" s="1"/>
  <c r="Y166" i="3" s="1"/>
  <c r="M167" i="3"/>
  <c r="P167" i="3" s="1"/>
  <c r="V167" i="3" s="1"/>
  <c r="Z167" i="3" s="1"/>
  <c r="N168" i="3"/>
  <c r="Q168" i="3" s="1"/>
  <c r="W168" i="3" s="1"/>
  <c r="AA168" i="3" s="1"/>
  <c r="L170" i="3"/>
  <c r="O170" i="3" s="1"/>
  <c r="U170" i="3" s="1"/>
  <c r="Y170" i="3" s="1"/>
  <c r="M171" i="3"/>
  <c r="P171" i="3" s="1"/>
  <c r="V171" i="3" s="1"/>
  <c r="Z171" i="3" s="1"/>
  <c r="N172" i="3"/>
  <c r="Q172" i="3" s="1"/>
  <c r="W172" i="3" s="1"/>
  <c r="AA172" i="3" s="1"/>
  <c r="L174" i="3"/>
  <c r="O174" i="3" s="1"/>
  <c r="U174" i="3" s="1"/>
  <c r="Y174" i="3" s="1"/>
  <c r="M176" i="3"/>
  <c r="P176" i="3" s="1"/>
  <c r="V176" i="3" s="1"/>
  <c r="Z176" i="3" s="1"/>
  <c r="N149" i="3"/>
  <c r="Q149" i="3" s="1"/>
  <c r="W149" i="3" s="1"/>
  <c r="AA149" i="3" s="1"/>
  <c r="N154" i="3"/>
  <c r="Q154" i="3" s="1"/>
  <c r="W154" i="3" s="1"/>
  <c r="AA154" i="3" s="1"/>
  <c r="N158" i="3"/>
  <c r="Q158" i="3" s="1"/>
  <c r="W158" i="3" s="1"/>
  <c r="AA158" i="3" s="1"/>
  <c r="N162" i="3"/>
  <c r="Q162" i="3" s="1"/>
  <c r="W162" i="3" s="1"/>
  <c r="AA162" i="3" s="1"/>
  <c r="N167" i="3"/>
  <c r="Q167" i="3" s="1"/>
  <c r="W167" i="3" s="1"/>
  <c r="AA167" i="3" s="1"/>
  <c r="N171" i="3"/>
  <c r="Q171" i="3" s="1"/>
  <c r="W171" i="3" s="1"/>
  <c r="AA171" i="3" s="1"/>
  <c r="M177" i="3"/>
  <c r="P177" i="3" s="1"/>
  <c r="V177" i="3" s="1"/>
  <c r="Z177" i="3" s="1"/>
  <c r="L177" i="3"/>
  <c r="O177" i="3" s="1"/>
  <c r="U177" i="3" s="1"/>
  <c r="Y177" i="3" s="1"/>
  <c r="N148" i="3"/>
  <c r="Q148" i="3" s="1"/>
  <c r="W148" i="3" s="1"/>
  <c r="AA148" i="3" s="1"/>
  <c r="N153" i="3"/>
  <c r="Q153" i="3" s="1"/>
  <c r="W153" i="3" s="1"/>
  <c r="AA153" i="3" s="1"/>
  <c r="N157" i="3"/>
  <c r="Q157" i="3" s="1"/>
  <c r="W157" i="3" s="1"/>
  <c r="AA157" i="3" s="1"/>
  <c r="N161" i="3"/>
  <c r="Q161" i="3" s="1"/>
  <c r="W161" i="3" s="1"/>
  <c r="AA161" i="3" s="1"/>
  <c r="N166" i="3"/>
  <c r="Q166" i="3" s="1"/>
  <c r="W166" i="3" s="1"/>
  <c r="AA166" i="3" s="1"/>
  <c r="N170" i="3"/>
  <c r="Q170" i="3" s="1"/>
  <c r="W170" i="3" s="1"/>
  <c r="AA170" i="3" s="1"/>
  <c r="N174" i="3"/>
  <c r="Q174" i="3" s="1"/>
  <c r="W174" i="3" s="1"/>
  <c r="AA174" i="3" s="1"/>
  <c r="G175" i="3"/>
  <c r="L176" i="3"/>
  <c r="O176" i="3" s="1"/>
  <c r="U176" i="3" s="1"/>
  <c r="Y176" i="3" s="1"/>
  <c r="N143" i="3"/>
  <c r="Q143" i="3" s="1"/>
  <c r="W143" i="3" s="1"/>
  <c r="AA143" i="3" s="1"/>
  <c r="N147" i="3"/>
  <c r="Q147" i="3" s="1"/>
  <c r="W147" i="3" s="1"/>
  <c r="AA147" i="3" s="1"/>
  <c r="L149" i="3"/>
  <c r="O149" i="3" s="1"/>
  <c r="U149" i="3" s="1"/>
  <c r="Y149" i="3" s="1"/>
  <c r="N152" i="3"/>
  <c r="Q152" i="3" s="1"/>
  <c r="W152" i="3" s="1"/>
  <c r="AA152" i="3" s="1"/>
  <c r="L154" i="3"/>
  <c r="O154" i="3" s="1"/>
  <c r="U154" i="3" s="1"/>
  <c r="Y154" i="3" s="1"/>
  <c r="M155" i="3"/>
  <c r="P155" i="3" s="1"/>
  <c r="V155" i="3" s="1"/>
  <c r="Z155" i="3" s="1"/>
  <c r="N156" i="3"/>
  <c r="Q156" i="3" s="1"/>
  <c r="W156" i="3" s="1"/>
  <c r="AA156" i="3" s="1"/>
  <c r="L158" i="3"/>
  <c r="O158" i="3" s="1"/>
  <c r="U158" i="3" s="1"/>
  <c r="Y158" i="3" s="1"/>
  <c r="M159" i="3"/>
  <c r="P159" i="3" s="1"/>
  <c r="V159" i="3" s="1"/>
  <c r="Z159" i="3" s="1"/>
  <c r="N160" i="3"/>
  <c r="Q160" i="3" s="1"/>
  <c r="W160" i="3" s="1"/>
  <c r="AA160" i="3" s="1"/>
  <c r="L162" i="3"/>
  <c r="O162" i="3" s="1"/>
  <c r="U162" i="3" s="1"/>
  <c r="Y162" i="3" s="1"/>
  <c r="M164" i="3"/>
  <c r="P164" i="3" s="1"/>
  <c r="V164" i="3" s="1"/>
  <c r="Z164" i="3" s="1"/>
  <c r="N165" i="3"/>
  <c r="Q165" i="3" s="1"/>
  <c r="W165" i="3" s="1"/>
  <c r="AA165" i="3" s="1"/>
  <c r="L167" i="3"/>
  <c r="O167" i="3" s="1"/>
  <c r="U167" i="3" s="1"/>
  <c r="Y167" i="3" s="1"/>
  <c r="N169" i="3"/>
  <c r="Q169" i="3" s="1"/>
  <c r="W169" i="3" s="1"/>
  <c r="AA169" i="3" s="1"/>
  <c r="L171" i="3"/>
  <c r="O171" i="3" s="1"/>
  <c r="U171" i="3" s="1"/>
  <c r="Y171" i="3" s="1"/>
  <c r="N173" i="3"/>
  <c r="Q173" i="3" s="1"/>
  <c r="W173" i="3" s="1"/>
  <c r="AA173" i="3" s="1"/>
  <c r="N177" i="3"/>
  <c r="Q177" i="3" s="1"/>
  <c r="W177" i="3" s="1"/>
  <c r="AA177" i="3" s="1"/>
  <c r="N180" i="3"/>
  <c r="Q180" i="3" s="1"/>
  <c r="W180" i="3" s="1"/>
  <c r="AA180" i="3" s="1"/>
  <c r="N184" i="3"/>
  <c r="Q184" i="3" s="1"/>
  <c r="W184" i="3" s="1"/>
  <c r="AA184" i="3" s="1"/>
  <c r="N189" i="3"/>
  <c r="Q189" i="3" s="1"/>
  <c r="W189" i="3" s="1"/>
  <c r="AA189" i="3" s="1"/>
  <c r="N193" i="3"/>
  <c r="Q193" i="3" s="1"/>
  <c r="W193" i="3" s="1"/>
  <c r="AA193" i="3" s="1"/>
  <c r="N197" i="3"/>
  <c r="Q197" i="3" s="1"/>
  <c r="W197" i="3" s="1"/>
  <c r="AA197" i="3" s="1"/>
  <c r="N200" i="3"/>
  <c r="Q200" i="3" s="1"/>
  <c r="W200" i="3" s="1"/>
  <c r="AA200" i="3" s="1"/>
  <c r="N204" i="3"/>
  <c r="Q204" i="3" s="1"/>
  <c r="W204" i="3" s="1"/>
  <c r="AA204" i="3" s="1"/>
  <c r="L206" i="3"/>
  <c r="O206" i="3" s="1"/>
  <c r="U206" i="3" s="1"/>
  <c r="Y206" i="3" s="1"/>
  <c r="N208" i="3"/>
  <c r="Q208" i="3" s="1"/>
  <c r="W208" i="3" s="1"/>
  <c r="AA208" i="3" s="1"/>
  <c r="M214" i="3"/>
  <c r="P214" i="3" s="1"/>
  <c r="V214" i="3" s="1"/>
  <c r="Z214" i="3" s="1"/>
  <c r="L214" i="3"/>
  <c r="O214" i="3" s="1"/>
  <c r="U214" i="3" s="1"/>
  <c r="Y214" i="3" s="1"/>
  <c r="N179" i="3"/>
  <c r="Q179" i="3" s="1"/>
  <c r="W179" i="3" s="1"/>
  <c r="AA179" i="3" s="1"/>
  <c r="L181" i="3"/>
  <c r="O181" i="3" s="1"/>
  <c r="U181" i="3" s="1"/>
  <c r="Y181" i="3" s="1"/>
  <c r="N183" i="3"/>
  <c r="Q183" i="3" s="1"/>
  <c r="W183" i="3" s="1"/>
  <c r="AA183" i="3" s="1"/>
  <c r="L185" i="3"/>
  <c r="O185" i="3" s="1"/>
  <c r="U185" i="3" s="1"/>
  <c r="Y185" i="3" s="1"/>
  <c r="N188" i="3"/>
  <c r="Q188" i="3" s="1"/>
  <c r="W188" i="3" s="1"/>
  <c r="AA188" i="3" s="1"/>
  <c r="L190" i="3"/>
  <c r="O190" i="3" s="1"/>
  <c r="U190" i="3" s="1"/>
  <c r="Y190" i="3" s="1"/>
  <c r="N192" i="3"/>
  <c r="Q192" i="3" s="1"/>
  <c r="W192" i="3" s="1"/>
  <c r="AA192" i="3" s="1"/>
  <c r="L194" i="3"/>
  <c r="O194" i="3" s="1"/>
  <c r="U194" i="3" s="1"/>
  <c r="Y194" i="3" s="1"/>
  <c r="N196" i="3"/>
  <c r="Q196" i="3" s="1"/>
  <c r="W196" i="3" s="1"/>
  <c r="AA196" i="3" s="1"/>
  <c r="L198" i="3"/>
  <c r="O198" i="3" s="1"/>
  <c r="U198" i="3" s="1"/>
  <c r="Y198" i="3" s="1"/>
  <c r="N201" i="3"/>
  <c r="Q201" i="3" s="1"/>
  <c r="W201" i="3" s="1"/>
  <c r="AA201" i="3" s="1"/>
  <c r="L203" i="3"/>
  <c r="O203" i="3" s="1"/>
  <c r="U203" i="3" s="1"/>
  <c r="Y203" i="3" s="1"/>
  <c r="N205" i="3"/>
  <c r="Q205" i="3" s="1"/>
  <c r="W205" i="3" s="1"/>
  <c r="AA205" i="3" s="1"/>
  <c r="M206" i="3"/>
  <c r="P206" i="3" s="1"/>
  <c r="V206" i="3" s="1"/>
  <c r="Z206" i="3" s="1"/>
  <c r="L207" i="3"/>
  <c r="O207" i="3" s="1"/>
  <c r="U207" i="3" s="1"/>
  <c r="Y207" i="3" s="1"/>
  <c r="N209" i="3"/>
  <c r="Q209" i="3" s="1"/>
  <c r="W209" i="3" s="1"/>
  <c r="AA209" i="3" s="1"/>
  <c r="G211" i="3"/>
  <c r="N178" i="3"/>
  <c r="Q178" i="3" s="1"/>
  <c r="W178" i="3" s="1"/>
  <c r="AA178" i="3" s="1"/>
  <c r="L180" i="3"/>
  <c r="O180" i="3" s="1"/>
  <c r="U180" i="3" s="1"/>
  <c r="Y180" i="3" s="1"/>
  <c r="M181" i="3"/>
  <c r="P181" i="3" s="1"/>
  <c r="V181" i="3" s="1"/>
  <c r="Z181" i="3" s="1"/>
  <c r="N182" i="3"/>
  <c r="Q182" i="3" s="1"/>
  <c r="W182" i="3" s="1"/>
  <c r="AA182" i="3" s="1"/>
  <c r="L184" i="3"/>
  <c r="O184" i="3" s="1"/>
  <c r="U184" i="3" s="1"/>
  <c r="Y184" i="3" s="1"/>
  <c r="M185" i="3"/>
  <c r="P185" i="3" s="1"/>
  <c r="V185" i="3" s="1"/>
  <c r="Z185" i="3" s="1"/>
  <c r="N186" i="3"/>
  <c r="Q186" i="3" s="1"/>
  <c r="W186" i="3" s="1"/>
  <c r="AA186" i="3" s="1"/>
  <c r="G187" i="3"/>
  <c r="L189" i="3"/>
  <c r="O189" i="3" s="1"/>
  <c r="U189" i="3" s="1"/>
  <c r="Y189" i="3" s="1"/>
  <c r="M190" i="3"/>
  <c r="P190" i="3" s="1"/>
  <c r="V190" i="3" s="1"/>
  <c r="Z190" i="3" s="1"/>
  <c r="N191" i="3"/>
  <c r="Q191" i="3" s="1"/>
  <c r="W191" i="3" s="1"/>
  <c r="AA191" i="3" s="1"/>
  <c r="L193" i="3"/>
  <c r="O193" i="3" s="1"/>
  <c r="U193" i="3" s="1"/>
  <c r="Y193" i="3" s="1"/>
  <c r="M194" i="3"/>
  <c r="P194" i="3" s="1"/>
  <c r="V194" i="3" s="1"/>
  <c r="Z194" i="3" s="1"/>
  <c r="N195" i="3"/>
  <c r="Q195" i="3" s="1"/>
  <c r="W195" i="3" s="1"/>
  <c r="AA195" i="3" s="1"/>
  <c r="L197" i="3"/>
  <c r="O197" i="3" s="1"/>
  <c r="U197" i="3" s="1"/>
  <c r="Y197" i="3" s="1"/>
  <c r="M198" i="3"/>
  <c r="P198" i="3" s="1"/>
  <c r="V198" i="3" s="1"/>
  <c r="Z198" i="3" s="1"/>
  <c r="L200" i="3"/>
  <c r="O200" i="3" s="1"/>
  <c r="U200" i="3" s="1"/>
  <c r="Y200" i="3" s="1"/>
  <c r="N202" i="3"/>
  <c r="Q202" i="3" s="1"/>
  <c r="W202" i="3" s="1"/>
  <c r="AA202" i="3" s="1"/>
  <c r="M203" i="3"/>
  <c r="P203" i="3" s="1"/>
  <c r="V203" i="3" s="1"/>
  <c r="Z203" i="3" s="1"/>
  <c r="L204" i="3"/>
  <c r="O204" i="3" s="1"/>
  <c r="U204" i="3" s="1"/>
  <c r="Y204" i="3" s="1"/>
  <c r="N206" i="3"/>
  <c r="Q206" i="3" s="1"/>
  <c r="W206" i="3" s="1"/>
  <c r="AA206" i="3" s="1"/>
  <c r="M207" i="3"/>
  <c r="P207" i="3" s="1"/>
  <c r="V207" i="3" s="1"/>
  <c r="Z207" i="3" s="1"/>
  <c r="L208" i="3"/>
  <c r="O208" i="3" s="1"/>
  <c r="U208" i="3" s="1"/>
  <c r="Y208" i="3" s="1"/>
  <c r="N181" i="3"/>
  <c r="Q181" i="3" s="1"/>
  <c r="W181" i="3" s="1"/>
  <c r="AA181" i="3" s="1"/>
  <c r="M184" i="3"/>
  <c r="P184" i="3" s="1"/>
  <c r="V184" i="3" s="1"/>
  <c r="Z184" i="3" s="1"/>
  <c r="N185" i="3"/>
  <c r="Q185" i="3" s="1"/>
  <c r="W185" i="3" s="1"/>
  <c r="AA185" i="3" s="1"/>
  <c r="M189" i="3"/>
  <c r="P189" i="3" s="1"/>
  <c r="V189" i="3" s="1"/>
  <c r="Z189" i="3" s="1"/>
  <c r="N190" i="3"/>
  <c r="Q190" i="3" s="1"/>
  <c r="W190" i="3" s="1"/>
  <c r="AA190" i="3" s="1"/>
  <c r="M193" i="3"/>
  <c r="P193" i="3" s="1"/>
  <c r="V193" i="3" s="1"/>
  <c r="Z193" i="3" s="1"/>
  <c r="N194" i="3"/>
  <c r="Q194" i="3" s="1"/>
  <c r="W194" i="3" s="1"/>
  <c r="AA194" i="3" s="1"/>
  <c r="M197" i="3"/>
  <c r="P197" i="3" s="1"/>
  <c r="V197" i="3" s="1"/>
  <c r="Z197" i="3" s="1"/>
  <c r="N198" i="3"/>
  <c r="Q198" i="3" s="1"/>
  <c r="W198" i="3" s="1"/>
  <c r="AA198" i="3" s="1"/>
  <c r="M200" i="3"/>
  <c r="P200" i="3" s="1"/>
  <c r="V200" i="3" s="1"/>
  <c r="Z200" i="3" s="1"/>
  <c r="L201" i="3"/>
  <c r="O201" i="3" s="1"/>
  <c r="U201" i="3" s="1"/>
  <c r="Y201" i="3" s="1"/>
  <c r="N203" i="3"/>
  <c r="Q203" i="3" s="1"/>
  <c r="W203" i="3" s="1"/>
  <c r="AA203" i="3" s="1"/>
  <c r="M204" i="3"/>
  <c r="P204" i="3" s="1"/>
  <c r="V204" i="3" s="1"/>
  <c r="Z204" i="3" s="1"/>
  <c r="L205" i="3"/>
  <c r="O205" i="3" s="1"/>
  <c r="U205" i="3" s="1"/>
  <c r="Y205" i="3" s="1"/>
  <c r="N207" i="3"/>
  <c r="Q207" i="3" s="1"/>
  <c r="W207" i="3" s="1"/>
  <c r="AA207" i="3" s="1"/>
  <c r="M208" i="3"/>
  <c r="P208" i="3" s="1"/>
  <c r="V208" i="3" s="1"/>
  <c r="Z208" i="3" s="1"/>
  <c r="L216" i="3"/>
  <c r="O216" i="3" s="1"/>
  <c r="U216" i="3" s="1"/>
  <c r="Y216" i="3" s="1"/>
  <c r="N218" i="3"/>
  <c r="Q218" i="3" s="1"/>
  <c r="W218" i="3" s="1"/>
  <c r="AA218" i="3" s="1"/>
  <c r="M219" i="3"/>
  <c r="P219" i="3" s="1"/>
  <c r="V219" i="3" s="1"/>
  <c r="Z219" i="3" s="1"/>
  <c r="L220" i="3"/>
  <c r="O220" i="3" s="1"/>
  <c r="U220" i="3" s="1"/>
  <c r="Y220" i="3" s="1"/>
  <c r="N222" i="3"/>
  <c r="Q222" i="3" s="1"/>
  <c r="W222" i="3" s="1"/>
  <c r="AA222" i="3" s="1"/>
  <c r="N225" i="3"/>
  <c r="Q225" i="3" s="1"/>
  <c r="W225" i="3" s="1"/>
  <c r="AA225" i="3" s="1"/>
  <c r="L227" i="3"/>
  <c r="O227" i="3" s="1"/>
  <c r="U227" i="3" s="1"/>
  <c r="Y227" i="3" s="1"/>
  <c r="M212" i="3"/>
  <c r="P212" i="3" s="1"/>
  <c r="V212" i="3" s="1"/>
  <c r="Z212" i="3" s="1"/>
  <c r="N215" i="3"/>
  <c r="Q215" i="3" s="1"/>
  <c r="W215" i="3" s="1"/>
  <c r="AA215" i="3" s="1"/>
  <c r="M216" i="3"/>
  <c r="P216" i="3" s="1"/>
  <c r="V216" i="3" s="1"/>
  <c r="Z216" i="3" s="1"/>
  <c r="N219" i="3"/>
  <c r="Q219" i="3" s="1"/>
  <c r="W219" i="3" s="1"/>
  <c r="AA219" i="3" s="1"/>
  <c r="M220" i="3"/>
  <c r="P220" i="3" s="1"/>
  <c r="V220" i="3" s="1"/>
  <c r="Z220" i="3" s="1"/>
  <c r="N226" i="3"/>
  <c r="Q226" i="3" s="1"/>
  <c r="W226" i="3" s="1"/>
  <c r="AA226" i="3" s="1"/>
  <c r="N212" i="3"/>
  <c r="Q212" i="3" s="1"/>
  <c r="W212" i="3" s="1"/>
  <c r="AA212" i="3" s="1"/>
  <c r="N216" i="3"/>
  <c r="Q216" i="3" s="1"/>
  <c r="W216" i="3" s="1"/>
  <c r="AA216" i="3" s="1"/>
  <c r="N220" i="3"/>
  <c r="Q220" i="3" s="1"/>
  <c r="W220" i="3" s="1"/>
  <c r="AA220" i="3" s="1"/>
  <c r="N227" i="3"/>
  <c r="Q227" i="3" s="1"/>
  <c r="W227" i="3" s="1"/>
  <c r="AA227" i="3" s="1"/>
  <c r="N210" i="3"/>
  <c r="Q210" i="3" s="1"/>
  <c r="W210" i="3" s="1"/>
  <c r="AA210" i="3" s="1"/>
  <c r="N213" i="3"/>
  <c r="Q213" i="3" s="1"/>
  <c r="W213" i="3" s="1"/>
  <c r="AA213" i="3" s="1"/>
  <c r="L215" i="3"/>
  <c r="O215" i="3" s="1"/>
  <c r="U215" i="3" s="1"/>
  <c r="Y215" i="3" s="1"/>
  <c r="N217" i="3"/>
  <c r="Q217" i="3" s="1"/>
  <c r="W217" i="3" s="1"/>
  <c r="AA217" i="3" s="1"/>
  <c r="L219" i="3"/>
  <c r="O219" i="3" s="1"/>
  <c r="U219" i="3" s="1"/>
  <c r="Y219" i="3" s="1"/>
  <c r="N221" i="3"/>
  <c r="Q221" i="3" s="1"/>
  <c r="W221" i="3" s="1"/>
  <c r="AA221" i="3" s="1"/>
  <c r="M222" i="3"/>
  <c r="P222" i="3" s="1"/>
  <c r="V222" i="3" s="1"/>
  <c r="Z222" i="3" s="1"/>
  <c r="N224" i="3"/>
  <c r="Q224" i="3" s="1"/>
  <c r="W224" i="3" s="1"/>
  <c r="AA224" i="3" s="1"/>
  <c r="M225" i="3"/>
  <c r="P225" i="3" s="1"/>
  <c r="V225" i="3" s="1"/>
  <c r="Z225" i="3" s="1"/>
  <c r="L226" i="3"/>
  <c r="O226" i="3" s="1"/>
  <c r="U226" i="3" s="1"/>
  <c r="Y226" i="3" s="1"/>
  <c r="N228" i="3"/>
  <c r="Q228" i="3" s="1"/>
  <c r="W228" i="3" s="1"/>
  <c r="AA228" i="3" s="1"/>
  <c r="M229" i="3"/>
  <c r="P229" i="3" s="1"/>
  <c r="V229" i="3" s="1"/>
  <c r="Z229" i="3" s="1"/>
  <c r="L230" i="3"/>
  <c r="O230" i="3" s="1"/>
  <c r="U230" i="3" s="1"/>
  <c r="Y230" i="3" s="1"/>
  <c r="N232" i="3"/>
  <c r="Q232" i="3" s="1"/>
  <c r="W232" i="3" s="1"/>
  <c r="AA232" i="3" s="1"/>
  <c r="M233" i="3"/>
  <c r="P233" i="3" s="1"/>
  <c r="V233" i="3" s="1"/>
  <c r="Z233" i="3" s="1"/>
  <c r="L234" i="3"/>
  <c r="O234" i="3" s="1"/>
  <c r="U234" i="3" s="1"/>
  <c r="Y234" i="3" s="1"/>
  <c r="G235" i="3"/>
  <c r="M236" i="3"/>
  <c r="P236" i="3" s="1"/>
  <c r="V236" i="3" s="1"/>
  <c r="Z236" i="3" s="1"/>
  <c r="L237" i="3"/>
  <c r="O237" i="3" s="1"/>
  <c r="U237" i="3" s="1"/>
  <c r="Y237" i="3" s="1"/>
  <c r="N239" i="3"/>
  <c r="Q239" i="3" s="1"/>
  <c r="W239" i="3" s="1"/>
  <c r="AA239" i="3" s="1"/>
  <c r="L241" i="3"/>
  <c r="O241" i="3" s="1"/>
  <c r="U241" i="3" s="1"/>
  <c r="Y241" i="3" s="1"/>
  <c r="N243" i="3"/>
  <c r="Q243" i="3" s="1"/>
  <c r="W243" i="3" s="1"/>
  <c r="AA243" i="3" s="1"/>
  <c r="N229" i="3"/>
  <c r="Q229" i="3" s="1"/>
  <c r="W229" i="3" s="1"/>
  <c r="AA229" i="3" s="1"/>
  <c r="N233" i="3"/>
  <c r="Q233" i="3" s="1"/>
  <c r="W233" i="3" s="1"/>
  <c r="AA233" i="3" s="1"/>
  <c r="N236" i="3"/>
  <c r="Q236" i="3" s="1"/>
  <c r="W236" i="3" s="1"/>
  <c r="AA236" i="3" s="1"/>
  <c r="L238" i="3"/>
  <c r="O238" i="3" s="1"/>
  <c r="U238" i="3" s="1"/>
  <c r="Y238" i="3" s="1"/>
  <c r="N240" i="3"/>
  <c r="Q240" i="3" s="1"/>
  <c r="W240" i="3" s="1"/>
  <c r="AA240" i="3" s="1"/>
  <c r="L242" i="3"/>
  <c r="O242" i="3" s="1"/>
  <c r="U242" i="3" s="1"/>
  <c r="Y242" i="3" s="1"/>
  <c r="M244" i="3"/>
  <c r="P244" i="3" s="1"/>
  <c r="V244" i="3" s="1"/>
  <c r="Z244" i="3" s="1"/>
  <c r="N230" i="3"/>
  <c r="Q230" i="3" s="1"/>
  <c r="W230" i="3" s="1"/>
  <c r="AA230" i="3" s="1"/>
  <c r="N234" i="3"/>
  <c r="Q234" i="3" s="1"/>
  <c r="W234" i="3" s="1"/>
  <c r="AA234" i="3" s="1"/>
  <c r="N237" i="3"/>
  <c r="Q237" i="3" s="1"/>
  <c r="W237" i="3" s="1"/>
  <c r="AA237" i="3" s="1"/>
  <c r="M238" i="3"/>
  <c r="P238" i="3" s="1"/>
  <c r="V238" i="3" s="1"/>
  <c r="Z238" i="3" s="1"/>
  <c r="L239" i="3"/>
  <c r="O239" i="3" s="1"/>
  <c r="U239" i="3" s="1"/>
  <c r="Y239" i="3" s="1"/>
  <c r="N241" i="3"/>
  <c r="Q241" i="3" s="1"/>
  <c r="W241" i="3" s="1"/>
  <c r="AA241" i="3" s="1"/>
  <c r="M242" i="3"/>
  <c r="P242" i="3" s="1"/>
  <c r="V242" i="3" s="1"/>
  <c r="Z242" i="3" s="1"/>
  <c r="L243" i="3"/>
  <c r="O243" i="3" s="1"/>
  <c r="U243" i="3" s="1"/>
  <c r="Y243" i="3" s="1"/>
  <c r="L229" i="3"/>
  <c r="O229" i="3" s="1"/>
  <c r="U229" i="3" s="1"/>
  <c r="Y229" i="3" s="1"/>
  <c r="N231" i="3"/>
  <c r="Q231" i="3" s="1"/>
  <c r="W231" i="3" s="1"/>
  <c r="AA231" i="3" s="1"/>
  <c r="L233" i="3"/>
  <c r="O233" i="3" s="1"/>
  <c r="U233" i="3" s="1"/>
  <c r="Y233" i="3" s="1"/>
  <c r="L236" i="3"/>
  <c r="O236" i="3" s="1"/>
  <c r="U236" i="3" s="1"/>
  <c r="Y236" i="3" s="1"/>
  <c r="N238" i="3"/>
  <c r="Q238" i="3" s="1"/>
  <c r="W238" i="3" s="1"/>
  <c r="AA238" i="3" s="1"/>
  <c r="L240" i="3"/>
  <c r="O240" i="3" s="1"/>
  <c r="U240" i="3" s="1"/>
  <c r="Y240" i="3" s="1"/>
  <c r="N242" i="3"/>
  <c r="Q242" i="3" s="1"/>
  <c r="W242" i="3" s="1"/>
  <c r="AA242" i="3" s="1"/>
  <c r="L244" i="3"/>
  <c r="O244" i="3" s="1"/>
  <c r="U244" i="3" s="1"/>
  <c r="Y244" i="3" s="1"/>
  <c r="N246" i="3"/>
  <c r="Q246" i="3" s="1"/>
  <c r="W246" i="3" s="1"/>
  <c r="AA246" i="3" s="1"/>
  <c r="N249" i="3"/>
  <c r="Q249" i="3" s="1"/>
  <c r="W249" i="3" s="1"/>
  <c r="AA249" i="3" s="1"/>
  <c r="M250" i="3"/>
  <c r="P250" i="3" s="1"/>
  <c r="V250" i="3" s="1"/>
  <c r="Z250" i="3" s="1"/>
  <c r="L251" i="3"/>
  <c r="O251" i="3" s="1"/>
  <c r="U251" i="3" s="1"/>
  <c r="Y251" i="3" s="1"/>
  <c r="N253" i="3"/>
  <c r="Q253" i="3" s="1"/>
  <c r="W253" i="3" s="1"/>
  <c r="AA253" i="3" s="1"/>
  <c r="M254" i="3"/>
  <c r="P254" i="3" s="1"/>
  <c r="V254" i="3" s="1"/>
  <c r="Z254" i="3" s="1"/>
  <c r="L255" i="3"/>
  <c r="O255" i="3" s="1"/>
  <c r="U255" i="3" s="1"/>
  <c r="Y255" i="3" s="1"/>
  <c r="N257" i="3"/>
  <c r="Q257" i="3" s="1"/>
  <c r="W257" i="3" s="1"/>
  <c r="AA257" i="3" s="1"/>
  <c r="M258" i="3"/>
  <c r="P258" i="3" s="1"/>
  <c r="V258" i="3" s="1"/>
  <c r="Z258" i="3" s="1"/>
  <c r="N260" i="3"/>
  <c r="Q260" i="3" s="1"/>
  <c r="W260" i="3" s="1"/>
  <c r="AA260" i="3" s="1"/>
  <c r="N250" i="3"/>
  <c r="Q250" i="3" s="1"/>
  <c r="W250" i="3" s="1"/>
  <c r="AA250" i="3" s="1"/>
  <c r="N254" i="3"/>
  <c r="Q254" i="3" s="1"/>
  <c r="W254" i="3" s="1"/>
  <c r="AA254" i="3" s="1"/>
  <c r="N258" i="3"/>
  <c r="Q258" i="3" s="1"/>
  <c r="W258" i="3" s="1"/>
  <c r="AA258" i="3" s="1"/>
  <c r="G247" i="3"/>
  <c r="N251" i="3"/>
  <c r="Q251" i="3" s="1"/>
  <c r="W251" i="3" s="1"/>
  <c r="AA251" i="3" s="1"/>
  <c r="N255" i="3"/>
  <c r="Q255" i="3" s="1"/>
  <c r="W255" i="3" s="1"/>
  <c r="AA255" i="3" s="1"/>
  <c r="N245" i="3"/>
  <c r="Q245" i="3" s="1"/>
  <c r="W245" i="3" s="1"/>
  <c r="AA245" i="3" s="1"/>
  <c r="N248" i="3"/>
  <c r="Q248" i="3" s="1"/>
  <c r="W248" i="3" s="1"/>
  <c r="AA248" i="3" s="1"/>
  <c r="L250" i="3"/>
  <c r="O250" i="3" s="1"/>
  <c r="U250" i="3" s="1"/>
  <c r="Y250" i="3" s="1"/>
  <c r="N252" i="3"/>
  <c r="Q252" i="3" s="1"/>
  <c r="W252" i="3" s="1"/>
  <c r="AA252" i="3" s="1"/>
  <c r="L254" i="3"/>
  <c r="O254" i="3" s="1"/>
  <c r="U254" i="3" s="1"/>
  <c r="Y254" i="3" s="1"/>
  <c r="N256" i="3"/>
  <c r="Q256" i="3" s="1"/>
  <c r="W256" i="3" s="1"/>
  <c r="AA256" i="3" s="1"/>
  <c r="M257" i="3"/>
  <c r="P257" i="3" s="1"/>
  <c r="V257" i="3" s="1"/>
  <c r="Z257" i="3" s="1"/>
  <c r="L258" i="3"/>
  <c r="O258" i="3" s="1"/>
  <c r="U258" i="3" s="1"/>
  <c r="Y258" i="3" s="1"/>
  <c r="G259" i="3"/>
  <c r="N263" i="3"/>
  <c r="Q263" i="3" s="1"/>
  <c r="W263" i="3" s="1"/>
  <c r="AA263" i="3" s="1"/>
  <c r="M264" i="3"/>
  <c r="P264" i="3" s="1"/>
  <c r="V264" i="3" s="1"/>
  <c r="Z264" i="3" s="1"/>
  <c r="L265" i="3"/>
  <c r="O265" i="3" s="1"/>
  <c r="U265" i="3" s="1"/>
  <c r="Y265" i="3" s="1"/>
  <c r="N267" i="3"/>
  <c r="Q267" i="3" s="1"/>
  <c r="W267" i="3" s="1"/>
  <c r="AA267" i="3" s="1"/>
  <c r="M268" i="3"/>
  <c r="P268" i="3" s="1"/>
  <c r="V268" i="3" s="1"/>
  <c r="Z268" i="3" s="1"/>
  <c r="L269" i="3"/>
  <c r="O269" i="3" s="1"/>
  <c r="U269" i="3" s="1"/>
  <c r="Y269" i="3" s="1"/>
  <c r="L272" i="3"/>
  <c r="O272" i="3" s="1"/>
  <c r="U272" i="3" s="1"/>
  <c r="Y272" i="3" s="1"/>
  <c r="N274" i="3"/>
  <c r="Q274" i="3" s="1"/>
  <c r="W274" i="3" s="1"/>
  <c r="AA274" i="3" s="1"/>
  <c r="M275" i="3"/>
  <c r="P275" i="3" s="1"/>
  <c r="V275" i="3" s="1"/>
  <c r="Z275" i="3" s="1"/>
  <c r="L262" i="3"/>
  <c r="O262" i="3" s="1"/>
  <c r="U262" i="3" s="1"/>
  <c r="Y262" i="3" s="1"/>
  <c r="N264" i="3"/>
  <c r="Q264" i="3" s="1"/>
  <c r="W264" i="3" s="1"/>
  <c r="AA264" i="3" s="1"/>
  <c r="L266" i="3"/>
  <c r="O266" i="3" s="1"/>
  <c r="U266" i="3" s="1"/>
  <c r="Y266" i="3" s="1"/>
  <c r="N268" i="3"/>
  <c r="Q268" i="3" s="1"/>
  <c r="W268" i="3" s="1"/>
  <c r="AA268" i="3" s="1"/>
  <c r="L270" i="3"/>
  <c r="O270" i="3" s="1"/>
  <c r="U270" i="3" s="1"/>
  <c r="Y270" i="3" s="1"/>
  <c r="L273" i="3"/>
  <c r="O273" i="3" s="1"/>
  <c r="U273" i="3" s="1"/>
  <c r="Y273" i="3" s="1"/>
  <c r="N275" i="3"/>
  <c r="Q275" i="3" s="1"/>
  <c r="W275" i="3" s="1"/>
  <c r="AA275" i="3" s="1"/>
  <c r="L277" i="3"/>
  <c r="O277" i="3" s="1"/>
  <c r="U277" i="3" s="1"/>
  <c r="Y277" i="3" s="1"/>
  <c r="N261" i="3"/>
  <c r="Q261" i="3" s="1"/>
  <c r="W261" i="3" s="1"/>
  <c r="AA261" i="3" s="1"/>
  <c r="M262" i="3"/>
  <c r="P262" i="3" s="1"/>
  <c r="V262" i="3" s="1"/>
  <c r="Z262" i="3" s="1"/>
  <c r="L263" i="3"/>
  <c r="O263" i="3" s="1"/>
  <c r="U263" i="3" s="1"/>
  <c r="Y263" i="3" s="1"/>
  <c r="N265" i="3"/>
  <c r="Q265" i="3" s="1"/>
  <c r="W265" i="3" s="1"/>
  <c r="AA265" i="3" s="1"/>
  <c r="M266" i="3"/>
  <c r="P266" i="3" s="1"/>
  <c r="V266" i="3" s="1"/>
  <c r="Z266" i="3" s="1"/>
  <c r="N269" i="3"/>
  <c r="Q269" i="3" s="1"/>
  <c r="W269" i="3" s="1"/>
  <c r="AA269" i="3" s="1"/>
  <c r="M270" i="3"/>
  <c r="P270" i="3" s="1"/>
  <c r="V270" i="3" s="1"/>
  <c r="Z270" i="3" s="1"/>
  <c r="N272" i="3"/>
  <c r="Q272" i="3" s="1"/>
  <c r="W272" i="3" s="1"/>
  <c r="AA272" i="3" s="1"/>
  <c r="M273" i="3"/>
  <c r="P273" i="3" s="1"/>
  <c r="V273" i="3" s="1"/>
  <c r="Z273" i="3" s="1"/>
  <c r="N276" i="3"/>
  <c r="Q276" i="3" s="1"/>
  <c r="W276" i="3" s="1"/>
  <c r="AA276" i="3" s="1"/>
  <c r="N262" i="3"/>
  <c r="Q262" i="3" s="1"/>
  <c r="W262" i="3" s="1"/>
  <c r="AA262" i="3" s="1"/>
  <c r="L264" i="3"/>
  <c r="O264" i="3" s="1"/>
  <c r="U264" i="3" s="1"/>
  <c r="Y264" i="3" s="1"/>
  <c r="N266" i="3"/>
  <c r="Q266" i="3" s="1"/>
  <c r="W266" i="3" s="1"/>
  <c r="AA266" i="3" s="1"/>
  <c r="N270" i="3"/>
  <c r="Q270" i="3" s="1"/>
  <c r="W270" i="3" s="1"/>
  <c r="AA270" i="3" s="1"/>
  <c r="N273" i="3"/>
  <c r="Q273" i="3" s="1"/>
  <c r="W273" i="3" s="1"/>
  <c r="AA273" i="3" s="1"/>
  <c r="N277" i="3"/>
  <c r="Q277" i="3" s="1"/>
  <c r="W277" i="3" s="1"/>
  <c r="AA277" i="3" s="1"/>
  <c r="L279" i="3"/>
  <c r="O279" i="3" s="1"/>
  <c r="U279" i="3" s="1"/>
  <c r="Y279" i="3" s="1"/>
  <c r="N281" i="3"/>
  <c r="Q281" i="3" s="1"/>
  <c r="W281" i="3" s="1"/>
  <c r="AA281" i="3" s="1"/>
  <c r="N284" i="3"/>
  <c r="Q284" i="3" s="1"/>
  <c r="W284" i="3" s="1"/>
  <c r="AA284" i="3" s="1"/>
  <c r="M285" i="3"/>
  <c r="P285" i="3" s="1"/>
  <c r="V285" i="3" s="1"/>
  <c r="Z285" i="3" s="1"/>
  <c r="N286" i="3"/>
  <c r="Q286" i="3" s="1"/>
  <c r="W286" i="3" s="1"/>
  <c r="AA286" i="3" s="1"/>
  <c r="N278" i="3"/>
  <c r="Q278" i="3" s="1"/>
  <c r="W278" i="3" s="1"/>
  <c r="AA278" i="3" s="1"/>
  <c r="M279" i="3"/>
  <c r="P279" i="3" s="1"/>
  <c r="V279" i="3" s="1"/>
  <c r="Z279" i="3" s="1"/>
  <c r="L280" i="3"/>
  <c r="O280" i="3" s="1"/>
  <c r="U280" i="3" s="1"/>
  <c r="Y280" i="3" s="1"/>
  <c r="N282" i="3"/>
  <c r="Q282" i="3" s="1"/>
  <c r="W282" i="3" s="1"/>
  <c r="AA282" i="3" s="1"/>
  <c r="N285" i="3"/>
  <c r="Q285" i="3" s="1"/>
  <c r="W285" i="3" s="1"/>
  <c r="AA285" i="3" s="1"/>
  <c r="N279" i="3"/>
  <c r="Q279" i="3" s="1"/>
  <c r="W279" i="3" s="1"/>
  <c r="AA279" i="3" s="1"/>
  <c r="L285" i="3"/>
  <c r="O285" i="3" s="1"/>
  <c r="U285" i="3" s="1"/>
  <c r="Y285" i="3" s="1"/>
  <c r="L278" i="3"/>
  <c r="O278" i="3" s="1"/>
  <c r="U278" i="3" s="1"/>
  <c r="Y278" i="3" s="1"/>
  <c r="N280" i="3"/>
  <c r="Q280" i="3" s="1"/>
  <c r="W280" i="3" s="1"/>
  <c r="AA280" i="3" s="1"/>
  <c r="M281" i="3"/>
  <c r="P281" i="3" s="1"/>
  <c r="V281" i="3" s="1"/>
  <c r="Z281" i="3" s="1"/>
  <c r="L282" i="3"/>
  <c r="O282" i="3" s="1"/>
  <c r="U282" i="3" s="1"/>
  <c r="Y282" i="3" s="1"/>
  <c r="G283" i="3"/>
  <c r="M284" i="3"/>
  <c r="P284" i="3" s="1"/>
  <c r="V284" i="3" s="1"/>
  <c r="Z284" i="3" s="1"/>
  <c r="M286" i="3"/>
  <c r="P286" i="3" s="1"/>
  <c r="V286" i="3" s="1"/>
  <c r="Z286" i="3" s="1"/>
  <c r="N288" i="3"/>
  <c r="Q288" i="3" s="1"/>
  <c r="W288" i="3" s="1"/>
  <c r="AA288" i="3" s="1"/>
  <c r="M289" i="3"/>
  <c r="P289" i="3" s="1"/>
  <c r="V289" i="3" s="1"/>
  <c r="Z289" i="3" s="1"/>
  <c r="L290" i="3"/>
  <c r="O290" i="3" s="1"/>
  <c r="U290" i="3" s="1"/>
  <c r="Y290" i="3" s="1"/>
  <c r="N292" i="3"/>
  <c r="Q292" i="3" s="1"/>
  <c r="W292" i="3" s="1"/>
  <c r="AA292" i="3" s="1"/>
  <c r="M293" i="3"/>
  <c r="P293" i="3" s="1"/>
  <c r="V293" i="3" s="1"/>
  <c r="Z293" i="3" s="1"/>
  <c r="N289" i="3"/>
  <c r="Q289" i="3" s="1"/>
  <c r="W289" i="3" s="1"/>
  <c r="AA289" i="3" s="1"/>
  <c r="M290" i="3"/>
  <c r="P290" i="3" s="1"/>
  <c r="V290" i="3" s="1"/>
  <c r="Z290" i="3" s="1"/>
  <c r="N290" i="3"/>
  <c r="Q290" i="3" s="1"/>
  <c r="W290" i="3" s="1"/>
  <c r="AA290" i="3" s="1"/>
  <c r="L293" i="3"/>
  <c r="O293" i="3" s="1"/>
  <c r="U293" i="3" s="1"/>
  <c r="Y293" i="3" s="1"/>
  <c r="N287" i="3"/>
  <c r="Q287" i="3" s="1"/>
  <c r="W287" i="3" s="1"/>
  <c r="AA287" i="3" s="1"/>
  <c r="M288" i="3"/>
  <c r="P288" i="3" s="1"/>
  <c r="V288" i="3" s="1"/>
  <c r="Z288" i="3" s="1"/>
  <c r="L289" i="3"/>
  <c r="O289" i="3" s="1"/>
  <c r="U289" i="3" s="1"/>
  <c r="Y289" i="3" s="1"/>
  <c r="N291" i="3"/>
  <c r="Q291" i="3" s="1"/>
  <c r="W291" i="3" s="1"/>
  <c r="AA291" i="3" s="1"/>
  <c r="M292" i="3"/>
  <c r="P292" i="3" s="1"/>
  <c r="V292" i="3" s="1"/>
  <c r="Z292" i="3" s="1"/>
  <c r="M296" i="3"/>
  <c r="P296" i="3" s="1"/>
  <c r="V296" i="3" s="1"/>
  <c r="Z296" i="3" s="1"/>
  <c r="M299" i="3"/>
  <c r="P299" i="3" s="1"/>
  <c r="V299" i="3" s="1"/>
  <c r="Z299" i="3" s="1"/>
  <c r="N296" i="3"/>
  <c r="Q296" i="3" s="1"/>
  <c r="W296" i="3" s="1"/>
  <c r="AA296" i="3" s="1"/>
  <c r="N294" i="3"/>
  <c r="Q294" i="3" s="1"/>
  <c r="W294" i="3" s="1"/>
  <c r="AA294" i="3" s="1"/>
  <c r="N297" i="3"/>
  <c r="Q297" i="3" s="1"/>
  <c r="W297" i="3" s="1"/>
  <c r="AA297" i="3" s="1"/>
  <c r="L299" i="3"/>
  <c r="O299" i="3" s="1"/>
  <c r="U299" i="3" s="1"/>
  <c r="Y299" i="3" s="1"/>
  <c r="M305" i="3"/>
  <c r="P305" i="3" s="1"/>
  <c r="V305" i="3" s="1"/>
  <c r="Z305" i="3" s="1"/>
  <c r="L305" i="3"/>
  <c r="O305" i="3" s="1"/>
  <c r="U305" i="3" s="1"/>
  <c r="Y305" i="3" s="1"/>
  <c r="L296" i="3"/>
  <c r="O296" i="3" s="1"/>
  <c r="U296" i="3" s="1"/>
  <c r="Y296" i="3" s="1"/>
  <c r="N298" i="3"/>
  <c r="Q298" i="3" s="1"/>
  <c r="W298" i="3" s="1"/>
  <c r="AA298" i="3" s="1"/>
  <c r="N299" i="3"/>
  <c r="Q299" i="3" s="1"/>
  <c r="W299" i="3" s="1"/>
  <c r="AA299" i="3" s="1"/>
  <c r="M301" i="3"/>
  <c r="P301" i="3" s="1"/>
  <c r="V301" i="3" s="1"/>
  <c r="Z301" i="3" s="1"/>
  <c r="L301" i="3"/>
  <c r="O301" i="3" s="1"/>
  <c r="U301" i="3" s="1"/>
  <c r="Y301" i="3" s="1"/>
  <c r="N303" i="3"/>
  <c r="Q303" i="3" s="1"/>
  <c r="W303" i="3" s="1"/>
  <c r="AA303" i="3" s="1"/>
  <c r="N300" i="3"/>
  <c r="Q300" i="3" s="1"/>
  <c r="W300" i="3" s="1"/>
  <c r="AA300" i="3" s="1"/>
  <c r="L302" i="3"/>
  <c r="O302" i="3" s="1"/>
  <c r="U302" i="3" s="1"/>
  <c r="Y302" i="3" s="1"/>
  <c r="N304" i="3"/>
  <c r="Q304" i="3" s="1"/>
  <c r="W304" i="3" s="1"/>
  <c r="AA304" i="3" s="1"/>
  <c r="N302" i="3"/>
  <c r="Q302" i="3" s="1"/>
  <c r="W302" i="3" s="1"/>
  <c r="AA302" i="3" s="1"/>
  <c r="M303" i="3"/>
  <c r="P303" i="3" s="1"/>
  <c r="V303" i="3" s="1"/>
  <c r="Z303" i="3" s="1"/>
  <c r="N306" i="3"/>
  <c r="Q306" i="3" s="1"/>
  <c r="W306" i="3" s="1"/>
  <c r="AA306" i="3" s="1"/>
  <c r="F57" i="42" l="1"/>
  <c r="BC324" i="43"/>
  <c r="BE324" i="43" s="1"/>
  <c r="F57" i="41"/>
  <c r="CM262" i="3"/>
  <c r="CM89" i="3"/>
  <c r="AB88" i="3"/>
  <c r="BR249" i="3"/>
  <c r="BR245" i="3"/>
  <c r="CM217" i="3"/>
  <c r="BR64" i="3"/>
  <c r="CM209" i="3"/>
  <c r="Y30" i="3"/>
  <c r="Y27" i="3"/>
  <c r="Y29" i="3"/>
  <c r="Y28" i="3"/>
  <c r="Y26" i="3"/>
  <c r="Y23" i="3"/>
  <c r="Y24" i="3"/>
  <c r="Y25" i="3"/>
  <c r="Y22" i="3"/>
  <c r="Y20" i="3"/>
  <c r="Y19" i="3"/>
  <c r="Y21" i="3"/>
  <c r="Q30" i="3"/>
  <c r="W30" i="3" s="1"/>
  <c r="AA30" i="3" s="1"/>
  <c r="Q28" i="3"/>
  <c r="W28" i="3" s="1"/>
  <c r="AA28" i="3" s="1"/>
  <c r="Q25" i="3"/>
  <c r="W25" i="3" s="1"/>
  <c r="AA25" i="3" s="1"/>
  <c r="Q27" i="3"/>
  <c r="W27" i="3" s="1"/>
  <c r="AA27" i="3" s="1"/>
  <c r="Q26" i="3"/>
  <c r="W26" i="3" s="1"/>
  <c r="AA26" i="3" s="1"/>
  <c r="Q24" i="3"/>
  <c r="W24" i="3" s="1"/>
  <c r="AA24" i="3" s="1"/>
  <c r="Q21" i="3"/>
  <c r="W21" i="3" s="1"/>
  <c r="AA21" i="3" s="1"/>
  <c r="Q22" i="3"/>
  <c r="W22" i="3" s="1"/>
  <c r="AA22" i="3" s="1"/>
  <c r="Q23" i="3"/>
  <c r="W23" i="3" s="1"/>
  <c r="AA23" i="3" s="1"/>
  <c r="AB23" i="3" s="1"/>
  <c r="Q20" i="3"/>
  <c r="W20" i="3" s="1"/>
  <c r="AA20" i="3" s="1"/>
  <c r="Q29" i="3"/>
  <c r="W29" i="3" s="1"/>
  <c r="AA29" i="3" s="1"/>
  <c r="Q19" i="3"/>
  <c r="W19" i="3" s="1"/>
  <c r="AA19" i="3" s="1"/>
  <c r="CM256" i="3"/>
  <c r="CM244" i="3"/>
  <c r="BR216" i="3"/>
  <c r="BR180" i="3"/>
  <c r="BR112" i="3"/>
  <c r="BR63" i="3"/>
  <c r="CM41" i="3"/>
  <c r="AB223" i="3"/>
  <c r="BR288" i="3"/>
  <c r="BR236" i="3"/>
  <c r="BR228" i="3"/>
  <c r="BR290" i="3"/>
  <c r="BR147" i="3"/>
  <c r="CM260" i="3"/>
  <c r="BR269" i="3"/>
  <c r="CM44" i="3"/>
  <c r="BR175" i="3"/>
  <c r="BR256" i="3"/>
  <c r="BR300" i="3"/>
  <c r="BR234" i="3"/>
  <c r="CM218" i="3"/>
  <c r="CM146" i="3"/>
  <c r="CM110" i="3"/>
  <c r="CM285" i="3"/>
  <c r="BR281" i="3"/>
  <c r="AB48" i="3"/>
  <c r="BR292" i="3"/>
  <c r="BR268" i="3"/>
  <c r="CM168" i="3"/>
  <c r="CM31" i="3"/>
  <c r="CM70" i="3"/>
  <c r="BR271" i="3"/>
  <c r="BR263" i="3"/>
  <c r="BR247" i="3"/>
  <c r="BR191" i="3"/>
  <c r="BR151" i="3"/>
  <c r="CM297" i="3"/>
  <c r="BR56" i="3"/>
  <c r="BR200" i="3"/>
  <c r="CM196" i="3"/>
  <c r="CM188" i="3"/>
  <c r="BR104" i="3"/>
  <c r="CM130" i="3"/>
  <c r="CM261" i="3"/>
  <c r="CM237" i="3"/>
  <c r="BR28" i="3"/>
  <c r="AB321" i="3"/>
  <c r="CM99" i="3"/>
  <c r="CM270" i="3"/>
  <c r="BR93" i="3"/>
  <c r="CM46" i="3"/>
  <c r="BR113" i="3"/>
  <c r="BR68" i="3"/>
  <c r="BR22" i="3"/>
  <c r="BR184" i="3"/>
  <c r="CM72" i="3"/>
  <c r="BR162" i="3"/>
  <c r="BR122" i="3"/>
  <c r="BR49" i="3"/>
  <c r="CM73" i="3"/>
  <c r="BR60" i="3"/>
  <c r="BR52" i="3"/>
  <c r="BR98" i="3"/>
  <c r="CM273" i="3"/>
  <c r="CM257" i="3"/>
  <c r="CM164" i="3"/>
  <c r="CM156" i="3"/>
  <c r="CM65" i="3"/>
  <c r="BR73" i="3"/>
  <c r="BR24" i="3"/>
  <c r="CM180" i="3"/>
  <c r="BR215" i="3"/>
  <c r="BR114" i="3"/>
  <c r="CM221" i="3"/>
  <c r="BR125" i="3"/>
  <c r="BR58" i="3"/>
  <c r="BR33" i="3"/>
  <c r="CM102" i="3"/>
  <c r="BR293" i="3"/>
  <c r="CM173" i="3"/>
  <c r="BR141" i="3"/>
  <c r="BR133" i="3"/>
  <c r="CM81" i="3"/>
  <c r="BR77" i="3"/>
  <c r="BR48" i="3"/>
  <c r="BR131" i="3"/>
  <c r="BR197" i="3"/>
  <c r="CM86" i="3"/>
  <c r="CM282" i="3"/>
  <c r="BR41" i="3"/>
  <c r="CM264" i="3"/>
  <c r="BR208" i="3"/>
  <c r="CM204" i="3"/>
  <c r="CM192" i="3"/>
  <c r="BR176" i="3"/>
  <c r="CM172" i="3"/>
  <c r="BR164" i="3"/>
  <c r="CM144" i="3"/>
  <c r="CM108" i="3"/>
  <c r="BR72" i="3"/>
  <c r="CM51" i="3"/>
  <c r="CM35" i="3"/>
  <c r="BR46" i="3"/>
  <c r="CM299" i="3"/>
  <c r="BR267" i="3"/>
  <c r="BR259" i="3"/>
  <c r="CM247" i="3"/>
  <c r="CM243" i="3"/>
  <c r="BR227" i="3"/>
  <c r="CM215" i="3"/>
  <c r="BR187" i="3"/>
  <c r="CM179" i="3"/>
  <c r="CM103" i="3"/>
  <c r="BR91" i="3"/>
  <c r="BR83" i="3"/>
  <c r="CM79" i="3"/>
  <c r="CM58" i="3"/>
  <c r="BR298" i="3"/>
  <c r="CM290" i="3"/>
  <c r="BR270" i="3"/>
  <c r="BR214" i="3"/>
  <c r="CM170" i="3"/>
  <c r="CM162" i="3"/>
  <c r="CM154" i="3"/>
  <c r="BR130" i="3"/>
  <c r="CM288" i="3"/>
  <c r="CM280" i="3"/>
  <c r="BR252" i="3"/>
  <c r="CM228" i="3"/>
  <c r="BR224" i="3"/>
  <c r="BR160" i="3"/>
  <c r="BR67" i="3"/>
  <c r="CM66" i="3"/>
  <c r="CM54" i="3"/>
  <c r="BR295" i="3"/>
  <c r="CM291" i="3"/>
  <c r="BR251" i="3"/>
  <c r="BR231" i="3"/>
  <c r="CM167" i="3"/>
  <c r="CM135" i="3"/>
  <c r="CM127" i="3"/>
  <c r="CM107" i="3"/>
  <c r="BR34" i="3"/>
  <c r="BR278" i="3"/>
  <c r="BR262" i="3"/>
  <c r="BR254" i="3"/>
  <c r="BR226" i="3"/>
  <c r="BR178" i="3"/>
  <c r="CM166" i="3"/>
  <c r="AB283" i="3"/>
  <c r="AB115" i="3"/>
  <c r="AB91" i="3"/>
  <c r="BR99" i="3"/>
  <c r="BR102" i="3"/>
  <c r="CM233" i="3"/>
  <c r="CM201" i="3"/>
  <c r="CM165" i="3"/>
  <c r="CM161" i="3"/>
  <c r="CM105" i="3"/>
  <c r="BR97" i="3"/>
  <c r="BR85" i="3"/>
  <c r="CM77" i="3"/>
  <c r="AB271" i="3"/>
  <c r="CM300" i="3"/>
  <c r="BR132" i="3"/>
  <c r="BR84" i="3"/>
  <c r="BR43" i="3"/>
  <c r="CM45" i="3"/>
  <c r="BR279" i="3"/>
  <c r="CM83" i="3"/>
  <c r="CM304" i="3"/>
  <c r="BR284" i="3"/>
  <c r="BR248" i="3"/>
  <c r="CM224" i="3"/>
  <c r="CM220" i="3"/>
  <c r="BR212" i="3"/>
  <c r="CM184" i="3"/>
  <c r="BR156" i="3"/>
  <c r="BR80" i="3"/>
  <c r="CM63" i="3"/>
  <c r="CM67" i="3"/>
  <c r="BR42" i="3"/>
  <c r="CM267" i="3"/>
  <c r="CM263" i="3"/>
  <c r="CM235" i="3"/>
  <c r="BR219" i="3"/>
  <c r="BR211" i="3"/>
  <c r="BR195" i="3"/>
  <c r="BR159" i="3"/>
  <c r="BR155" i="3"/>
  <c r="BR79" i="3"/>
  <c r="CM71" i="3"/>
  <c r="CM61" i="3"/>
  <c r="CM33" i="3"/>
  <c r="CM222" i="3"/>
  <c r="CM206" i="3"/>
  <c r="CM194" i="3"/>
  <c r="BR190" i="3"/>
  <c r="CM178" i="3"/>
  <c r="CM158" i="3"/>
  <c r="CM142" i="3"/>
  <c r="CM134" i="3"/>
  <c r="BR126" i="3"/>
  <c r="BR137" i="3"/>
  <c r="BR101" i="3"/>
  <c r="CM97" i="3"/>
  <c r="CM23" i="3"/>
  <c r="BR20" i="3"/>
  <c r="CM303" i="3"/>
  <c r="CM175" i="3"/>
  <c r="BR306" i="3"/>
  <c r="BR90" i="3"/>
  <c r="BR213" i="3"/>
  <c r="CM133" i="3"/>
  <c r="CM19" i="3"/>
  <c r="CM281" i="3"/>
  <c r="AB67" i="3"/>
  <c r="BR238" i="3"/>
  <c r="AB127" i="3"/>
  <c r="BR229" i="3"/>
  <c r="CM213" i="3"/>
  <c r="BR201" i="3"/>
  <c r="BR177" i="3"/>
  <c r="BR109" i="3"/>
  <c r="CM93" i="3"/>
  <c r="AI98" i="4" s="1"/>
  <c r="CM68" i="3"/>
  <c r="BR27" i="3"/>
  <c r="BR19" i="3"/>
  <c r="BR26" i="3"/>
  <c r="CM21" i="3"/>
  <c r="CM20" i="3"/>
  <c r="AB247" i="3"/>
  <c r="AB187" i="3"/>
  <c r="CM123" i="3"/>
  <c r="CM111" i="3"/>
  <c r="BR37" i="3"/>
  <c r="BR166" i="3"/>
  <c r="CM74" i="3"/>
  <c r="CM36" i="3"/>
  <c r="BR297" i="3"/>
  <c r="BR117" i="3"/>
  <c r="BR23" i="3"/>
  <c r="BR45" i="3"/>
  <c r="BR304" i="3"/>
  <c r="CM152" i="3"/>
  <c r="CM128" i="3"/>
  <c r="CM120" i="3"/>
  <c r="CM112" i="3"/>
  <c r="BR100" i="3"/>
  <c r="CM76" i="3"/>
  <c r="CM62" i="3"/>
  <c r="CM55" i="3"/>
  <c r="CM39" i="3"/>
  <c r="BR275" i="3"/>
  <c r="BR243" i="3"/>
  <c r="BR239" i="3"/>
  <c r="CM227" i="3"/>
  <c r="CM223" i="3"/>
  <c r="CM207" i="3"/>
  <c r="BR203" i="3"/>
  <c r="CM187" i="3"/>
  <c r="CM151" i="3"/>
  <c r="BR135" i="3"/>
  <c r="BR95" i="3"/>
  <c r="CM91" i="3"/>
  <c r="BR75" i="3"/>
  <c r="BR71" i="3"/>
  <c r="CM306" i="3"/>
  <c r="CM274" i="3"/>
  <c r="CM250" i="3"/>
  <c r="CM246" i="3"/>
  <c r="CM230" i="3"/>
  <c r="BR222" i="3"/>
  <c r="CM198" i="3"/>
  <c r="BR134" i="3"/>
  <c r="BR118" i="3"/>
  <c r="CM78" i="3"/>
  <c r="BR65" i="3"/>
  <c r="CM205" i="3"/>
  <c r="CM181" i="3"/>
  <c r="CM149" i="3"/>
  <c r="BR145" i="3"/>
  <c r="CM141" i="3"/>
  <c r="AB151" i="3"/>
  <c r="CM140" i="3"/>
  <c r="CM80" i="3"/>
  <c r="CM295" i="3"/>
  <c r="AI300" i="4" s="1"/>
  <c r="CM284" i="3"/>
  <c r="BR280" i="3"/>
  <c r="BR272" i="3"/>
  <c r="CM248" i="3"/>
  <c r="CM240" i="3"/>
  <c r="BR232" i="3"/>
  <c r="BR196" i="3"/>
  <c r="BR192" i="3"/>
  <c r="BR168" i="3"/>
  <c r="BR152" i="3"/>
  <c r="BR140" i="3"/>
  <c r="BR92" i="3"/>
  <c r="CM88" i="3"/>
  <c r="BR76" i="3"/>
  <c r="BR62" i="3"/>
  <c r="BR54" i="3"/>
  <c r="CM42" i="3"/>
  <c r="BR299" i="3"/>
  <c r="BR287" i="3"/>
  <c r="CM255" i="3"/>
  <c r="BR255" i="3"/>
  <c r="CM251" i="3"/>
  <c r="CM231" i="3"/>
  <c r="CM191" i="3"/>
  <c r="BR179" i="3"/>
  <c r="CM171" i="3"/>
  <c r="BR119" i="3"/>
  <c r="CM115" i="3"/>
  <c r="CM34" i="3"/>
  <c r="BR69" i="3"/>
  <c r="CM286" i="3"/>
  <c r="CM278" i="3"/>
  <c r="BR258" i="3"/>
  <c r="CM214" i="3"/>
  <c r="CM186" i="3"/>
  <c r="BR170" i="3"/>
  <c r="BR150" i="3"/>
  <c r="CM94" i="3"/>
  <c r="CM82" i="3"/>
  <c r="BR78" i="3"/>
  <c r="BR36" i="3"/>
  <c r="CM301" i="3"/>
  <c r="CM289" i="3"/>
  <c r="BR285" i="3"/>
  <c r="BR273" i="3"/>
  <c r="CM265" i="3"/>
  <c r="BR265" i="3"/>
  <c r="CM229" i="3"/>
  <c r="CM197" i="3"/>
  <c r="BR193" i="3"/>
  <c r="BR169" i="3"/>
  <c r="CM125" i="3"/>
  <c r="BR105" i="3"/>
  <c r="BR40" i="3"/>
  <c r="CM27" i="3"/>
  <c r="CM30" i="3"/>
  <c r="BR29" i="3"/>
  <c r="AB55" i="3"/>
  <c r="AB211" i="3"/>
  <c r="AB175" i="3"/>
  <c r="BR220" i="3"/>
  <c r="BR188" i="3"/>
  <c r="CM96" i="3"/>
  <c r="CM43" i="3"/>
  <c r="AI48" i="4" s="1"/>
  <c r="BR38" i="3"/>
  <c r="BR39" i="3"/>
  <c r="BR303" i="3"/>
  <c r="CM283" i="3"/>
  <c r="BR207" i="3"/>
  <c r="BR183" i="3"/>
  <c r="CM139" i="3"/>
  <c r="BR127" i="3"/>
  <c r="BR282" i="3"/>
  <c r="BR274" i="3"/>
  <c r="CM238" i="3"/>
  <c r="BR186" i="3"/>
  <c r="BR154" i="3"/>
  <c r="CM150" i="3"/>
  <c r="CM138" i="3"/>
  <c r="CM126" i="3"/>
  <c r="CM114" i="3"/>
  <c r="CM98" i="3"/>
  <c r="CM57" i="3"/>
  <c r="BR289" i="3"/>
  <c r="CM241" i="3"/>
  <c r="BR237" i="3"/>
  <c r="BR233" i="3"/>
  <c r="CM225" i="3"/>
  <c r="CM189" i="3"/>
  <c r="BR165" i="3"/>
  <c r="BR161" i="3"/>
  <c r="BR89" i="3"/>
  <c r="BR81" i="3"/>
  <c r="BR44" i="3"/>
  <c r="CM26" i="3"/>
  <c r="BR25" i="3"/>
  <c r="AB79" i="3"/>
  <c r="BR276" i="3"/>
  <c r="BR260" i="3"/>
  <c r="CM236" i="3"/>
  <c r="BR204" i="3"/>
  <c r="AB137" i="3"/>
  <c r="CM276" i="3"/>
  <c r="CM272" i="3"/>
  <c r="BR244" i="3"/>
  <c r="BR240" i="3"/>
  <c r="CM216" i="3"/>
  <c r="AI221" i="4" s="1"/>
  <c r="BR136" i="3"/>
  <c r="BR124" i="3"/>
  <c r="CM124" i="3"/>
  <c r="BR120" i="3"/>
  <c r="CM116" i="3"/>
  <c r="CM100" i="3"/>
  <c r="CM92" i="3"/>
  <c r="BR88" i="3"/>
  <c r="CM59" i="3"/>
  <c r="BR55" i="3"/>
  <c r="BR283" i="3"/>
  <c r="CM279" i="3"/>
  <c r="CM275" i="3"/>
  <c r="CM259" i="3"/>
  <c r="CM219" i="3"/>
  <c r="BR199" i="3"/>
  <c r="CM195" i="3"/>
  <c r="CM183" i="3"/>
  <c r="BR167" i="3"/>
  <c r="BR139" i="3"/>
  <c r="CM131" i="3"/>
  <c r="BR123" i="3"/>
  <c r="CM119" i="3"/>
  <c r="AI124" i="4" s="1"/>
  <c r="BR111" i="3"/>
  <c r="BR107" i="3"/>
  <c r="BR103" i="3"/>
  <c r="CM50" i="3"/>
  <c r="BR302" i="3"/>
  <c r="CM298" i="3"/>
  <c r="BR286" i="3"/>
  <c r="CM266" i="3"/>
  <c r="CM254" i="3"/>
  <c r="CM242" i="3"/>
  <c r="BR242" i="3"/>
  <c r="CM234" i="3"/>
  <c r="BR218" i="3"/>
  <c r="BR202" i="3"/>
  <c r="BR194" i="3"/>
  <c r="CM190" i="3"/>
  <c r="CM182" i="3"/>
  <c r="BR182" i="3"/>
  <c r="BR142" i="3"/>
  <c r="BR106" i="3"/>
  <c r="BR277" i="3"/>
  <c r="BR261" i="3"/>
  <c r="BR253" i="3"/>
  <c r="CM249" i="3"/>
  <c r="BR225" i="3"/>
  <c r="BR153" i="3"/>
  <c r="CM137" i="3"/>
  <c r="BR129" i="3"/>
  <c r="CM129" i="3"/>
  <c r="CM101" i="3"/>
  <c r="CM40" i="3"/>
  <c r="CM22" i="3"/>
  <c r="BR21" i="3"/>
  <c r="AB235" i="3"/>
  <c r="AB139" i="3"/>
  <c r="AB43" i="3"/>
  <c r="BR296" i="3"/>
  <c r="CM292" i="3"/>
  <c r="CM252" i="3"/>
  <c r="CM212" i="3"/>
  <c r="CM208" i="3"/>
  <c r="CM176" i="3"/>
  <c r="CM160" i="3"/>
  <c r="CM148" i="3"/>
  <c r="BR144" i="3"/>
  <c r="CM136" i="3"/>
  <c r="CM132" i="3"/>
  <c r="CM104" i="3"/>
  <c r="BR59" i="3"/>
  <c r="BR35" i="3"/>
  <c r="CM38" i="3"/>
  <c r="CM47" i="3"/>
  <c r="BR66" i="3"/>
  <c r="CM271" i="3"/>
  <c r="CM239" i="3"/>
  <c r="BR235" i="3"/>
  <c r="CM203" i="3"/>
  <c r="CM199" i="3"/>
  <c r="BR163" i="3"/>
  <c r="BR143" i="3"/>
  <c r="BR115" i="3"/>
  <c r="CM95" i="3"/>
  <c r="CM87" i="3"/>
  <c r="BR87" i="3"/>
  <c r="CM75" i="3"/>
  <c r="AI80" i="4" s="1"/>
  <c r="BR50" i="3"/>
  <c r="CM69" i="3"/>
  <c r="CM37" i="3"/>
  <c r="BR61" i="3"/>
  <c r="CM302" i="3"/>
  <c r="BR266" i="3"/>
  <c r="BR250" i="3"/>
  <c r="BR210" i="3"/>
  <c r="CM210" i="3"/>
  <c r="BR158" i="3"/>
  <c r="BR146" i="3"/>
  <c r="CM122" i="3"/>
  <c r="CM118" i="3"/>
  <c r="BR94" i="3"/>
  <c r="CM90" i="3"/>
  <c r="BR86" i="3"/>
  <c r="CM49" i="3"/>
  <c r="BR57" i="3"/>
  <c r="CM305" i="3"/>
  <c r="CM277" i="3"/>
  <c r="BR257" i="3"/>
  <c r="CM253" i="3"/>
  <c r="BR221" i="3"/>
  <c r="CM193" i="3"/>
  <c r="CM185" i="3"/>
  <c r="BR181" i="3"/>
  <c r="CM169" i="3"/>
  <c r="BR157" i="3"/>
  <c r="BR149" i="3"/>
  <c r="BR121" i="3"/>
  <c r="CM117" i="3"/>
  <c r="CM109" i="3"/>
  <c r="CM60" i="3"/>
  <c r="CM64" i="3"/>
  <c r="CM29" i="3"/>
  <c r="CM28" i="3"/>
  <c r="AB295" i="3"/>
  <c r="AB259" i="3"/>
  <c r="AB199" i="3"/>
  <c r="AB103" i="3"/>
  <c r="BR230" i="3"/>
  <c r="CM232" i="3"/>
  <c r="CM296" i="3"/>
  <c r="CM268" i="3"/>
  <c r="BR264" i="3"/>
  <c r="CM200" i="3"/>
  <c r="BR172" i="3"/>
  <c r="BR148" i="3"/>
  <c r="BR128" i="3"/>
  <c r="BR116" i="3"/>
  <c r="BR108" i="3"/>
  <c r="BR96" i="3"/>
  <c r="CM84" i="3"/>
  <c r="BR31" i="3"/>
  <c r="BR51" i="3"/>
  <c r="BR47" i="3"/>
  <c r="BR70" i="3"/>
  <c r="BR291" i="3"/>
  <c r="CM287" i="3"/>
  <c r="BR223" i="3"/>
  <c r="CM211" i="3"/>
  <c r="BR171" i="3"/>
  <c r="CM163" i="3"/>
  <c r="CM159" i="3"/>
  <c r="CM155" i="3"/>
  <c r="CM147" i="3"/>
  <c r="CM143" i="3"/>
  <c r="BR53" i="3"/>
  <c r="CM53" i="3"/>
  <c r="BR294" i="3"/>
  <c r="CM294" i="3"/>
  <c r="CM258" i="3"/>
  <c r="BR246" i="3"/>
  <c r="CM226" i="3"/>
  <c r="BR206" i="3"/>
  <c r="CM202" i="3"/>
  <c r="BR198" i="3"/>
  <c r="BR174" i="3"/>
  <c r="CM174" i="3"/>
  <c r="BR138" i="3"/>
  <c r="BR110" i="3"/>
  <c r="CM106" i="3"/>
  <c r="BR82" i="3"/>
  <c r="BR74" i="3"/>
  <c r="BR305" i="3"/>
  <c r="BR301" i="3"/>
  <c r="CM293" i="3"/>
  <c r="CM269" i="3"/>
  <c r="CM245" i="3"/>
  <c r="BR241" i="3"/>
  <c r="BR217" i="3"/>
  <c r="BR209" i="3"/>
  <c r="BR205" i="3"/>
  <c r="BR189" i="3"/>
  <c r="BR185" i="3"/>
  <c r="CM177" i="3"/>
  <c r="BR173" i="3"/>
  <c r="CM157" i="3"/>
  <c r="CM153" i="3"/>
  <c r="CM145" i="3"/>
  <c r="CM121" i="3"/>
  <c r="CM113" i="3"/>
  <c r="CM85" i="3"/>
  <c r="CM52" i="3"/>
  <c r="CM56" i="3"/>
  <c r="CM48" i="3"/>
  <c r="BR30" i="3"/>
  <c r="CM25" i="3"/>
  <c r="CM24" i="3"/>
  <c r="AB163" i="3"/>
  <c r="AB68" i="3"/>
  <c r="AI241" i="4"/>
  <c r="AB243" i="3"/>
  <c r="AW165" i="3"/>
  <c r="AW60" i="3"/>
  <c r="AB61" i="3"/>
  <c r="AB129" i="3"/>
  <c r="AB120" i="3"/>
  <c r="AB315" i="3"/>
  <c r="AW132" i="3"/>
  <c r="AW104" i="3"/>
  <c r="AW50" i="3"/>
  <c r="AB53" i="3"/>
  <c r="AB318" i="3"/>
  <c r="AB201" i="3"/>
  <c r="AW249" i="3"/>
  <c r="AW193" i="3"/>
  <c r="AW101" i="3"/>
  <c r="AW24" i="3"/>
  <c r="AB71" i="3"/>
  <c r="AB144" i="3"/>
  <c r="AB323" i="3"/>
  <c r="AB57" i="3"/>
  <c r="AB44" i="3"/>
  <c r="AW49" i="3"/>
  <c r="AB62" i="3"/>
  <c r="AW254" i="3"/>
  <c r="AB305" i="3"/>
  <c r="AB49" i="3"/>
  <c r="AB308" i="3"/>
  <c r="AW62" i="3"/>
  <c r="AB309" i="3"/>
  <c r="AW273" i="3"/>
  <c r="AW185" i="3"/>
  <c r="AB106" i="3"/>
  <c r="AW127" i="3"/>
  <c r="AB70" i="3"/>
  <c r="AB328" i="3"/>
  <c r="AW38" i="3"/>
  <c r="AW133" i="3"/>
  <c r="AW93" i="3"/>
  <c r="AW29" i="3"/>
  <c r="AW36" i="3"/>
  <c r="AW82" i="3"/>
  <c r="AB158" i="3"/>
  <c r="AB93" i="3"/>
  <c r="AB84" i="3"/>
  <c r="AB325" i="3"/>
  <c r="AW192" i="3"/>
  <c r="AW148" i="3"/>
  <c r="AW116" i="3"/>
  <c r="AW227" i="3"/>
  <c r="AB324" i="3"/>
  <c r="AB80" i="3"/>
  <c r="AB326" i="3"/>
  <c r="AG324" i="4"/>
  <c r="AW324" i="4" s="1"/>
  <c r="AW88" i="3"/>
  <c r="AB251" i="3"/>
  <c r="AB227" i="3"/>
  <c r="AB311" i="3"/>
  <c r="AB316" i="3"/>
  <c r="AW248" i="3"/>
  <c r="AB263" i="3"/>
  <c r="AB75" i="3"/>
  <c r="AB65" i="3"/>
  <c r="AW202" i="3"/>
  <c r="AW142" i="3"/>
  <c r="AB244" i="3"/>
  <c r="AB317" i="3"/>
  <c r="AW228" i="3"/>
  <c r="AW247" i="3"/>
  <c r="AW71" i="3"/>
  <c r="AW262" i="3"/>
  <c r="AW194" i="3"/>
  <c r="AW174" i="3"/>
  <c r="AW241" i="3"/>
  <c r="AW209" i="3"/>
  <c r="AW141" i="3"/>
  <c r="AW85" i="3"/>
  <c r="AB214" i="3"/>
  <c r="AB330" i="3"/>
  <c r="AG312" i="4"/>
  <c r="AW312" i="4" s="1"/>
  <c r="AB313" i="3"/>
  <c r="AW268" i="3"/>
  <c r="AW160" i="3"/>
  <c r="AW112" i="3"/>
  <c r="AW271" i="3"/>
  <c r="AW251" i="3"/>
  <c r="AW69" i="3"/>
  <c r="AW294" i="3"/>
  <c r="AW205" i="3"/>
  <c r="AW152" i="3"/>
  <c r="AW131" i="3"/>
  <c r="AW119" i="3"/>
  <c r="AW230" i="3"/>
  <c r="AW162" i="3"/>
  <c r="AW277" i="3"/>
  <c r="AB180" i="3"/>
  <c r="AB322" i="3"/>
  <c r="AB266" i="3"/>
  <c r="AB236" i="3"/>
  <c r="AB124" i="3"/>
  <c r="AB320" i="3"/>
  <c r="AB312" i="3"/>
  <c r="AB314" i="3"/>
  <c r="AW154" i="3"/>
  <c r="AW213" i="3"/>
  <c r="AB329" i="3"/>
  <c r="AW58" i="3"/>
  <c r="AW153" i="3"/>
  <c r="AB327" i="3"/>
  <c r="AB310" i="3"/>
  <c r="AW139" i="3"/>
  <c r="AW99" i="3"/>
  <c r="AW206" i="3"/>
  <c r="AW65" i="3"/>
  <c r="AW221" i="3"/>
  <c r="AW217" i="3"/>
  <c r="AW121" i="3"/>
  <c r="AW77" i="3"/>
  <c r="AW30" i="3"/>
  <c r="AB278" i="3"/>
  <c r="AW199" i="3"/>
  <c r="AW171" i="3"/>
  <c r="AW286" i="3"/>
  <c r="AW41" i="3"/>
  <c r="AB116" i="3"/>
  <c r="AW121" i="43" s="1"/>
  <c r="BC121" i="43" s="1"/>
  <c r="BE121" i="43" s="1"/>
  <c r="AB39" i="3"/>
  <c r="AW260" i="3"/>
  <c r="AW236" i="3"/>
  <c r="AW196" i="3"/>
  <c r="AW46" i="3"/>
  <c r="AW231" i="3"/>
  <c r="AW218" i="3"/>
  <c r="AW118" i="3"/>
  <c r="AW106" i="3"/>
  <c r="AW201" i="3"/>
  <c r="AB264" i="3"/>
  <c r="AB269" i="3"/>
  <c r="AB258" i="3"/>
  <c r="AB242" i="3"/>
  <c r="AB230" i="3"/>
  <c r="AW235" i="43" s="1"/>
  <c r="BC235" i="43" s="1"/>
  <c r="BE235" i="43" s="1"/>
  <c r="AB219" i="3"/>
  <c r="AB189" i="3"/>
  <c r="AB52" i="3"/>
  <c r="AW220" i="3"/>
  <c r="AW195" i="3"/>
  <c r="AW246" i="3"/>
  <c r="AB239" i="3"/>
  <c r="AB237" i="3"/>
  <c r="AB203" i="3"/>
  <c r="AB206" i="3"/>
  <c r="AW211" i="43" s="1"/>
  <c r="BC211" i="43" s="1"/>
  <c r="BE211" i="43" s="1"/>
  <c r="AB162" i="3"/>
  <c r="AB133" i="3"/>
  <c r="AB121" i="3"/>
  <c r="AB35" i="3"/>
  <c r="AB58" i="3"/>
  <c r="AW80" i="3"/>
  <c r="AW59" i="3"/>
  <c r="AW255" i="3"/>
  <c r="AW219" i="3"/>
  <c r="AW159" i="3"/>
  <c r="AW258" i="3"/>
  <c r="AW150" i="3"/>
  <c r="AW173" i="3"/>
  <c r="AW169" i="3"/>
  <c r="AW25" i="3"/>
  <c r="AB301" i="3"/>
  <c r="AB299" i="3"/>
  <c r="AB282" i="3"/>
  <c r="AB215" i="3"/>
  <c r="AB149" i="3"/>
  <c r="AB153" i="3"/>
  <c r="AB142" i="3"/>
  <c r="AW147" i="43" s="1"/>
  <c r="BC147" i="43" s="1"/>
  <c r="BE147" i="43" s="1"/>
  <c r="AB97" i="3"/>
  <c r="AW284" i="3"/>
  <c r="AW264" i="3"/>
  <c r="AW63" i="3"/>
  <c r="AW203" i="3"/>
  <c r="AW79" i="3"/>
  <c r="AW238" i="3"/>
  <c r="AW214" i="3"/>
  <c r="AW182" i="3"/>
  <c r="AW102" i="3"/>
  <c r="AW285" i="3"/>
  <c r="AW97" i="3"/>
  <c r="AW21" i="3"/>
  <c r="AW20" i="3"/>
  <c r="AB290" i="3"/>
  <c r="AB254" i="3"/>
  <c r="AB233" i="3"/>
  <c r="AB205" i="3"/>
  <c r="AW210" i="43" s="1"/>
  <c r="BC210" i="43" s="1"/>
  <c r="BE210" i="43" s="1"/>
  <c r="AB171" i="3"/>
  <c r="AW176" i="43" s="1"/>
  <c r="BC176" i="43" s="1"/>
  <c r="BE176" i="43" s="1"/>
  <c r="AB117" i="3"/>
  <c r="AW204" i="3"/>
  <c r="AW180" i="3"/>
  <c r="AW267" i="3"/>
  <c r="AW111" i="3"/>
  <c r="AW34" i="3"/>
  <c r="AW37" i="3"/>
  <c r="AW306" i="3"/>
  <c r="AW302" i="3"/>
  <c r="AW274" i="3"/>
  <c r="AW266" i="3"/>
  <c r="AW222" i="3"/>
  <c r="AW210" i="3"/>
  <c r="AW146" i="3"/>
  <c r="AW134" i="3"/>
  <c r="AW90" i="3"/>
  <c r="AW281" i="3"/>
  <c r="AW245" i="3"/>
  <c r="AW177" i="3"/>
  <c r="AW89" i="3"/>
  <c r="AB220" i="3"/>
  <c r="AW225" i="43" s="1"/>
  <c r="BC225" i="43" s="1"/>
  <c r="BE225" i="43" s="1"/>
  <c r="AW283" i="3"/>
  <c r="AW122" i="3"/>
  <c r="AW189" i="3"/>
  <c r="AW48" i="3"/>
  <c r="AG53" i="4" s="1"/>
  <c r="AB208" i="3"/>
  <c r="AB109" i="3"/>
  <c r="AB100" i="3"/>
  <c r="AB78" i="3"/>
  <c r="AB248" i="3"/>
  <c r="AB165" i="3"/>
  <c r="AW170" i="43" s="1"/>
  <c r="BC170" i="43" s="1"/>
  <c r="BE170" i="43" s="1"/>
  <c r="AB256" i="3"/>
  <c r="AB98" i="3"/>
  <c r="AB36" i="3"/>
  <c r="AW41" i="43" s="1"/>
  <c r="BC41" i="43" s="1"/>
  <c r="BE41" i="43" s="1"/>
  <c r="AB107" i="3"/>
  <c r="AB210" i="3"/>
  <c r="AB178" i="3"/>
  <c r="AB89" i="3"/>
  <c r="AB249" i="3"/>
  <c r="AB126" i="3"/>
  <c r="AW208" i="3"/>
  <c r="AW51" i="3"/>
  <c r="AW279" i="3"/>
  <c r="AW135" i="3"/>
  <c r="AW53" i="3"/>
  <c r="AW290" i="3"/>
  <c r="AW282" i="3"/>
  <c r="AW289" i="3"/>
  <c r="AW197" i="3"/>
  <c r="AW149" i="3"/>
  <c r="AW109" i="3"/>
  <c r="AW40" i="3"/>
  <c r="AB289" i="3"/>
  <c r="AW294" i="43" s="1"/>
  <c r="BC294" i="43" s="1"/>
  <c r="BE294" i="43" s="1"/>
  <c r="AB238" i="3"/>
  <c r="AB197" i="3"/>
  <c r="AB185" i="3"/>
  <c r="AW190" i="43" s="1"/>
  <c r="BC190" i="43" s="1"/>
  <c r="BE190" i="43" s="1"/>
  <c r="AB174" i="3"/>
  <c r="AB87" i="3"/>
  <c r="AB38" i="3"/>
  <c r="AB179" i="3"/>
  <c r="AB252" i="3"/>
  <c r="AB31" i="3"/>
  <c r="AB164" i="3"/>
  <c r="AB132" i="3"/>
  <c r="AB73" i="3"/>
  <c r="AB195" i="3"/>
  <c r="AB110" i="3"/>
  <c r="AB81" i="3"/>
  <c r="AB288" i="3"/>
  <c r="AW212" i="3"/>
  <c r="AW92" i="3"/>
  <c r="AW295" i="3"/>
  <c r="AW178" i="3"/>
  <c r="AW170" i="3"/>
  <c r="AW130" i="3"/>
  <c r="AW126" i="3"/>
  <c r="AW114" i="3"/>
  <c r="AW98" i="3"/>
  <c r="AB279" i="3"/>
  <c r="AB262" i="3"/>
  <c r="AW267" i="43" s="1"/>
  <c r="BC267" i="43" s="1"/>
  <c r="BE267" i="43" s="1"/>
  <c r="AB265" i="3"/>
  <c r="AB226" i="3"/>
  <c r="AB198" i="3"/>
  <c r="AB130" i="3"/>
  <c r="AB145" i="3"/>
  <c r="AB45" i="3"/>
  <c r="AB54" i="3"/>
  <c r="AW59" i="43" s="1"/>
  <c r="BC59" i="43" s="1"/>
  <c r="BE59" i="43" s="1"/>
  <c r="AB41" i="3"/>
  <c r="AW46" i="43" s="1"/>
  <c r="BC46" i="43" s="1"/>
  <c r="BE46" i="43" s="1"/>
  <c r="AB69" i="3"/>
  <c r="AB60" i="3"/>
  <c r="AB47" i="3"/>
  <c r="AB298" i="3"/>
  <c r="AB281" i="3"/>
  <c r="AB245" i="3"/>
  <c r="AB213" i="3"/>
  <c r="AB90" i="3"/>
  <c r="AB131" i="3"/>
  <c r="AB95" i="3"/>
  <c r="AB128" i="3"/>
  <c r="AB94" i="3"/>
  <c r="AB40" i="3"/>
  <c r="AB287" i="3"/>
  <c r="AB294" i="3"/>
  <c r="AB172" i="3"/>
  <c r="AB147" i="3"/>
  <c r="AB221" i="3"/>
  <c r="AW226" i="43" s="1"/>
  <c r="BC226" i="43" s="1"/>
  <c r="BE226" i="43" s="1"/>
  <c r="AB183" i="3"/>
  <c r="AB72" i="3"/>
  <c r="AB191" i="3"/>
  <c r="AW252" i="3"/>
  <c r="AW244" i="3"/>
  <c r="AW156" i="3"/>
  <c r="AW120" i="3"/>
  <c r="AW96" i="3"/>
  <c r="AW84" i="3"/>
  <c r="AW72" i="3"/>
  <c r="AW67" i="3"/>
  <c r="AW47" i="3"/>
  <c r="AW66" i="3"/>
  <c r="AW263" i="3"/>
  <c r="AW243" i="3"/>
  <c r="AW239" i="3"/>
  <c r="AW223" i="3"/>
  <c r="AW191" i="3"/>
  <c r="AW175" i="3"/>
  <c r="AW167" i="3"/>
  <c r="AW151" i="3"/>
  <c r="AW143" i="3"/>
  <c r="AW103" i="3"/>
  <c r="AW33" i="3"/>
  <c r="AB286" i="3"/>
  <c r="AW291" i="43" s="1"/>
  <c r="BC291" i="43" s="1"/>
  <c r="BE291" i="43" s="1"/>
  <c r="AW242" i="3"/>
  <c r="AW138" i="3"/>
  <c r="AW110" i="3"/>
  <c r="AW297" i="3"/>
  <c r="AW257" i="3"/>
  <c r="AW145" i="3"/>
  <c r="AW105" i="3"/>
  <c r="AW52" i="3"/>
  <c r="AW68" i="3"/>
  <c r="AW27" i="3"/>
  <c r="AB280" i="3"/>
  <c r="AB277" i="3"/>
  <c r="AB204" i="3"/>
  <c r="AW209" i="43" s="1"/>
  <c r="BC209" i="43" s="1"/>
  <c r="BE209" i="43" s="1"/>
  <c r="AB181" i="3"/>
  <c r="AB161" i="3"/>
  <c r="AB105" i="3"/>
  <c r="AW110" i="43" s="1"/>
  <c r="BC110" i="43" s="1"/>
  <c r="BE110" i="43" s="1"/>
  <c r="AB96" i="3"/>
  <c r="AB74" i="3"/>
  <c r="AB231" i="3"/>
  <c r="AB173" i="3"/>
  <c r="AW178" i="43" s="1"/>
  <c r="BC178" i="43" s="1"/>
  <c r="BE178" i="43" s="1"/>
  <c r="AB224" i="3"/>
  <c r="AB196" i="3"/>
  <c r="AW201" i="43" s="1"/>
  <c r="BC201" i="43" s="1"/>
  <c r="BE201" i="43" s="1"/>
  <c r="AB86" i="3"/>
  <c r="AB82" i="3"/>
  <c r="AW87" i="43" s="1"/>
  <c r="BC87" i="43" s="1"/>
  <c r="BE87" i="43" s="1"/>
  <c r="AB284" i="3"/>
  <c r="AB160" i="3"/>
  <c r="AB143" i="3"/>
  <c r="AW188" i="3"/>
  <c r="AW215" i="3"/>
  <c r="AW75" i="3"/>
  <c r="AW61" i="3"/>
  <c r="AW250" i="3"/>
  <c r="AW186" i="3"/>
  <c r="AW74" i="3"/>
  <c r="AW305" i="3"/>
  <c r="AW293" i="3"/>
  <c r="AW113" i="3"/>
  <c r="AW73" i="3"/>
  <c r="AW64" i="3"/>
  <c r="AB293" i="3"/>
  <c r="AB250" i="3"/>
  <c r="AB255" i="3"/>
  <c r="AB229" i="3"/>
  <c r="AB234" i="3"/>
  <c r="AB193" i="3"/>
  <c r="AB184" i="3"/>
  <c r="AB194" i="3"/>
  <c r="AW199" i="43" s="1"/>
  <c r="BC199" i="43" s="1"/>
  <c r="BE199" i="43" s="1"/>
  <c r="AB167" i="3"/>
  <c r="AW172" i="43" s="1"/>
  <c r="BC172" i="43" s="1"/>
  <c r="BE172" i="43" s="1"/>
  <c r="AB176" i="3"/>
  <c r="AB170" i="3"/>
  <c r="AW175" i="43" s="1"/>
  <c r="BC175" i="43" s="1"/>
  <c r="BE175" i="43" s="1"/>
  <c r="AB83" i="3"/>
  <c r="AB37" i="3"/>
  <c r="AB20" i="3"/>
  <c r="AB34" i="3"/>
  <c r="AB274" i="3"/>
  <c r="AW279" i="43" s="1"/>
  <c r="BC279" i="43" s="1"/>
  <c r="BE279" i="43" s="1"/>
  <c r="AB232" i="3"/>
  <c r="AB114" i="3"/>
  <c r="AB77" i="3"/>
  <c r="AB123" i="3"/>
  <c r="AB85" i="3"/>
  <c r="AB169" i="3"/>
  <c r="AB32" i="3"/>
  <c r="AB257" i="3"/>
  <c r="AB152" i="3"/>
  <c r="AW157" i="43" s="1"/>
  <c r="BC157" i="43" s="1"/>
  <c r="BE157" i="43" s="1"/>
  <c r="AB275" i="3"/>
  <c r="AB225" i="3"/>
  <c r="AW304" i="3"/>
  <c r="AW296" i="3"/>
  <c r="AW280" i="3"/>
  <c r="AW272" i="3"/>
  <c r="AW256" i="3"/>
  <c r="AW240" i="3"/>
  <c r="AW164" i="3"/>
  <c r="AW140" i="3"/>
  <c r="AW54" i="3"/>
  <c r="AW303" i="3"/>
  <c r="AW299" i="3"/>
  <c r="AW275" i="3"/>
  <c r="AW183" i="3"/>
  <c r="AW147" i="3"/>
  <c r="AW278" i="3"/>
  <c r="AW270" i="3"/>
  <c r="AW226" i="3"/>
  <c r="AW166" i="3"/>
  <c r="AW269" i="3"/>
  <c r="AW233" i="3"/>
  <c r="AW229" i="3"/>
  <c r="AW225" i="3"/>
  <c r="AW161" i="3"/>
  <c r="AW137" i="3"/>
  <c r="AW129" i="3"/>
  <c r="AW125" i="3"/>
  <c r="AW22" i="3"/>
  <c r="AB285" i="3"/>
  <c r="AW290" i="43" s="1"/>
  <c r="BC290" i="43" s="1"/>
  <c r="BE290" i="43" s="1"/>
  <c r="AB273" i="3"/>
  <c r="AW278" i="43" s="1"/>
  <c r="BC278" i="43" s="1"/>
  <c r="BE278" i="43" s="1"/>
  <c r="AB272" i="3"/>
  <c r="AB207" i="3"/>
  <c r="AB138" i="3"/>
  <c r="AW143" i="43" s="1"/>
  <c r="BC143" i="43" s="1"/>
  <c r="BE143" i="43" s="1"/>
  <c r="AB125" i="3"/>
  <c r="AB63" i="3"/>
  <c r="AB50" i="3"/>
  <c r="AW55" i="43" s="1"/>
  <c r="BC55" i="43" s="1"/>
  <c r="BE55" i="43" s="1"/>
  <c r="AB56" i="3"/>
  <c r="AB182" i="3"/>
  <c r="AB306" i="3"/>
  <c r="AB228" i="3"/>
  <c r="AB168" i="3"/>
  <c r="AB212" i="3"/>
  <c r="AB113" i="3"/>
  <c r="AB192" i="3"/>
  <c r="AW197" i="43" s="1"/>
  <c r="BC197" i="43" s="1"/>
  <c r="BE197" i="43" s="1"/>
  <c r="AB150" i="3"/>
  <c r="AB122" i="3"/>
  <c r="AB300" i="3"/>
  <c r="AB119" i="3"/>
  <c r="AB246" i="3"/>
  <c r="AW251" i="43" s="1"/>
  <c r="BC251" i="43" s="1"/>
  <c r="BE251" i="43" s="1"/>
  <c r="AB135" i="3"/>
  <c r="AW140" i="43" s="1"/>
  <c r="BC140" i="43" s="1"/>
  <c r="BE140" i="43" s="1"/>
  <c r="AB268" i="3"/>
  <c r="AB136" i="3"/>
  <c r="AB102" i="3"/>
  <c r="AW107" i="43" s="1"/>
  <c r="BC107" i="43" s="1"/>
  <c r="BE107" i="43" s="1"/>
  <c r="AW288" i="3"/>
  <c r="AW232" i="3"/>
  <c r="AW224" i="3"/>
  <c r="AW184" i="3"/>
  <c r="AW176" i="3"/>
  <c r="AW172" i="3"/>
  <c r="AW128" i="3"/>
  <c r="AW124" i="3"/>
  <c r="AW100" i="3"/>
  <c r="AW76" i="3"/>
  <c r="AW31" i="3"/>
  <c r="AW287" i="3"/>
  <c r="AW259" i="3"/>
  <c r="AW235" i="3"/>
  <c r="AW123" i="3"/>
  <c r="AW198" i="3"/>
  <c r="AW94" i="3"/>
  <c r="AW57" i="3"/>
  <c r="AW181" i="3"/>
  <c r="AW117" i="3"/>
  <c r="AW81" i="3"/>
  <c r="AB296" i="3"/>
  <c r="AB302" i="3"/>
  <c r="AB270" i="3"/>
  <c r="AB240" i="3"/>
  <c r="AB241" i="3"/>
  <c r="AW246" i="43" s="1"/>
  <c r="BC246" i="43" s="1"/>
  <c r="BE246" i="43" s="1"/>
  <c r="AB216" i="3"/>
  <c r="AB200" i="3"/>
  <c r="AB190" i="3"/>
  <c r="AB154" i="3"/>
  <c r="AW159" i="43" s="1"/>
  <c r="BC159" i="43" s="1"/>
  <c r="BE159" i="43" s="1"/>
  <c r="AB177" i="3"/>
  <c r="AB157" i="3"/>
  <c r="AB148" i="3"/>
  <c r="AW153" i="43" s="1"/>
  <c r="BC153" i="43" s="1"/>
  <c r="BE153" i="43" s="1"/>
  <c r="AB101" i="3"/>
  <c r="AB92" i="3"/>
  <c r="AB42" i="3"/>
  <c r="AB267" i="3"/>
  <c r="AB141" i="3"/>
  <c r="AB76" i="3"/>
  <c r="AW81" i="43" s="1"/>
  <c r="BC81" i="43" s="1"/>
  <c r="BE81" i="43" s="1"/>
  <c r="AB156" i="3"/>
  <c r="AB217" i="3"/>
  <c r="AW222" i="43" s="1"/>
  <c r="BC222" i="43" s="1"/>
  <c r="BE222" i="43" s="1"/>
  <c r="AB291" i="3"/>
  <c r="AB118" i="3"/>
  <c r="AB159" i="3"/>
  <c r="AW300" i="3"/>
  <c r="AB292" i="3"/>
  <c r="AW216" i="3"/>
  <c r="AW144" i="3"/>
  <c r="AW136" i="3"/>
  <c r="AW108" i="3"/>
  <c r="AW43" i="3"/>
  <c r="AW55" i="3"/>
  <c r="AW39" i="3"/>
  <c r="AW211" i="3"/>
  <c r="AW187" i="3"/>
  <c r="AW179" i="3"/>
  <c r="AW163" i="3"/>
  <c r="AW155" i="3"/>
  <c r="AW115" i="3"/>
  <c r="AW95" i="3"/>
  <c r="AW91" i="3"/>
  <c r="AW87" i="3"/>
  <c r="AW83" i="3"/>
  <c r="AW234" i="3"/>
  <c r="AW190" i="3"/>
  <c r="AW158" i="3"/>
  <c r="AW86" i="3"/>
  <c r="AW78" i="3"/>
  <c r="AW301" i="3"/>
  <c r="AW265" i="3"/>
  <c r="AW237" i="3"/>
  <c r="AW44" i="3"/>
  <c r="AW23" i="3"/>
  <c r="AB166" i="3"/>
  <c r="AW171" i="43" s="1"/>
  <c r="BC171" i="43" s="1"/>
  <c r="BE171" i="43" s="1"/>
  <c r="AB134" i="3"/>
  <c r="AW139" i="43" s="1"/>
  <c r="BC139" i="43" s="1"/>
  <c r="BE139" i="43" s="1"/>
  <c r="AB112" i="3"/>
  <c r="AB111" i="3"/>
  <c r="AW116" i="43" s="1"/>
  <c r="BC116" i="43" s="1"/>
  <c r="BE116" i="43" s="1"/>
  <c r="AB59" i="3"/>
  <c r="AW64" i="43" s="1"/>
  <c r="BC64" i="43" s="1"/>
  <c r="BE64" i="43" s="1"/>
  <c r="AB46" i="3"/>
  <c r="AW51" i="43" s="1"/>
  <c r="BC51" i="43" s="1"/>
  <c r="BE51" i="43" s="1"/>
  <c r="AB64" i="3"/>
  <c r="AB51" i="3"/>
  <c r="AW56" i="43" s="1"/>
  <c r="BC56" i="43" s="1"/>
  <c r="BE56" i="43" s="1"/>
  <c r="AB253" i="3"/>
  <c r="AB303" i="3"/>
  <c r="AB261" i="3"/>
  <c r="AB218" i="3"/>
  <c r="AW223" i="43" s="1"/>
  <c r="BC223" i="43" s="1"/>
  <c r="BE223" i="43" s="1"/>
  <c r="AB186" i="3"/>
  <c r="AW191" i="43" s="1"/>
  <c r="BC191" i="43" s="1"/>
  <c r="BE191" i="43" s="1"/>
  <c r="AB297" i="3"/>
  <c r="AW302" i="43" s="1"/>
  <c r="BC302" i="43" s="1"/>
  <c r="BE302" i="43" s="1"/>
  <c r="AB99" i="3"/>
  <c r="AW104" i="43" s="1"/>
  <c r="BC104" i="43" s="1"/>
  <c r="BE104" i="43" s="1"/>
  <c r="AB276" i="3"/>
  <c r="AB188" i="3"/>
  <c r="AW193" i="43" s="1"/>
  <c r="BC193" i="43" s="1"/>
  <c r="BE193" i="43" s="1"/>
  <c r="AB140" i="3"/>
  <c r="AB108" i="3"/>
  <c r="AW113" i="43" s="1"/>
  <c r="BC113" i="43" s="1"/>
  <c r="BE113" i="43" s="1"/>
  <c r="AB260" i="3"/>
  <c r="AW265" i="43" s="1"/>
  <c r="BC265" i="43" s="1"/>
  <c r="BE265" i="43" s="1"/>
  <c r="AB155" i="3"/>
  <c r="AB104" i="3"/>
  <c r="AB66" i="3"/>
  <c r="AW71" i="43" s="1"/>
  <c r="BC71" i="43" s="1"/>
  <c r="BE71" i="43" s="1"/>
  <c r="AB202" i="3"/>
  <c r="AB209" i="3"/>
  <c r="AW214" i="43" s="1"/>
  <c r="BC214" i="43" s="1"/>
  <c r="BE214" i="43" s="1"/>
  <c r="AB222" i="3"/>
  <c r="AW227" i="43" s="1"/>
  <c r="BC227" i="43" s="1"/>
  <c r="BE227" i="43" s="1"/>
  <c r="AB146" i="3"/>
  <c r="AW151" i="43" s="1"/>
  <c r="BC151" i="43" s="1"/>
  <c r="BE151" i="43" s="1"/>
  <c r="AB304" i="3"/>
  <c r="AW309" i="43" s="1"/>
  <c r="BC309" i="43" s="1"/>
  <c r="BE309" i="43" s="1"/>
  <c r="AW292" i="3"/>
  <c r="AW276" i="3"/>
  <c r="AW200" i="3"/>
  <c r="AW168" i="3"/>
  <c r="AW35" i="3"/>
  <c r="AW45" i="3"/>
  <c r="AW42" i="3"/>
  <c r="AW70" i="3"/>
  <c r="AW291" i="3"/>
  <c r="AW207" i="3"/>
  <c r="AW107" i="3"/>
  <c r="AW298" i="3"/>
  <c r="AW261" i="3"/>
  <c r="AW253" i="3"/>
  <c r="AW157" i="3"/>
  <c r="AW56" i="3"/>
  <c r="AW26" i="3"/>
  <c r="AW28" i="3"/>
  <c r="AW19" i="3"/>
  <c r="G20" i="4"/>
  <c r="G15" i="4"/>
  <c r="G13" i="4"/>
  <c r="G19" i="4"/>
  <c r="G18" i="4"/>
  <c r="G16" i="4"/>
  <c r="G14" i="4"/>
  <c r="G17" i="4"/>
  <c r="U33" i="3"/>
  <c r="Y33" i="3" s="1"/>
  <c r="AB33" i="3" s="1"/>
  <c r="AB27" i="3" l="1"/>
  <c r="AG93" i="4"/>
  <c r="AI297" i="4"/>
  <c r="AB26" i="3"/>
  <c r="AW52" i="43"/>
  <c r="BC52" i="43" s="1"/>
  <c r="BE52" i="43" s="1"/>
  <c r="AW67" i="43"/>
  <c r="BC67" i="43" s="1"/>
  <c r="BE67" i="43" s="1"/>
  <c r="AW266" i="43"/>
  <c r="BC266" i="43" s="1"/>
  <c r="BE266" i="43" s="1"/>
  <c r="AW230" i="43"/>
  <c r="BC230" i="43" s="1"/>
  <c r="BE230" i="43" s="1"/>
  <c r="AW145" i="43"/>
  <c r="BC145" i="43" s="1"/>
  <c r="BE145" i="43" s="1"/>
  <c r="AW308" i="43"/>
  <c r="BC308" i="43" s="1"/>
  <c r="BE308" i="43" s="1"/>
  <c r="AW255" i="43"/>
  <c r="BC255" i="43" s="1"/>
  <c r="BE255" i="43" s="1"/>
  <c r="AW101" i="43"/>
  <c r="BC101" i="43" s="1"/>
  <c r="BE101" i="43" s="1"/>
  <c r="AW135" i="43"/>
  <c r="BC135" i="43" s="1"/>
  <c r="BE135" i="43" s="1"/>
  <c r="AW215" i="43"/>
  <c r="BC215" i="43" s="1"/>
  <c r="BE215" i="43" s="1"/>
  <c r="AW161" i="43"/>
  <c r="BC161" i="43" s="1"/>
  <c r="BE161" i="43" s="1"/>
  <c r="AW275" i="43"/>
  <c r="BC275" i="43" s="1"/>
  <c r="BE275" i="43" s="1"/>
  <c r="AG37" i="4"/>
  <c r="AW37" i="4" s="1"/>
  <c r="BC37" i="4" s="1"/>
  <c r="BE37" i="4" s="1"/>
  <c r="AW37" i="43"/>
  <c r="BC37" i="43" s="1"/>
  <c r="BE37" i="43" s="1"/>
  <c r="AW186" i="43"/>
  <c r="BC186" i="43" s="1"/>
  <c r="BE186" i="43" s="1"/>
  <c r="AW78" i="43"/>
  <c r="BC78" i="43" s="1"/>
  <c r="BE78" i="43" s="1"/>
  <c r="AW287" i="43"/>
  <c r="BC287" i="43" s="1"/>
  <c r="BE287" i="43" s="1"/>
  <c r="AW269" i="43"/>
  <c r="BC269" i="43" s="1"/>
  <c r="BE269" i="43" s="1"/>
  <c r="AW248" i="43"/>
  <c r="BC248" i="43" s="1"/>
  <c r="BE248" i="43" s="1"/>
  <c r="AI94" i="4"/>
  <c r="AW93" i="43"/>
  <c r="BC93" i="43" s="1"/>
  <c r="BE93" i="43" s="1"/>
  <c r="AW141" i="43"/>
  <c r="BC141" i="43" s="1"/>
  <c r="BE141" i="43" s="1"/>
  <c r="AW177" i="43"/>
  <c r="BC177" i="43" s="1"/>
  <c r="BE177" i="43" s="1"/>
  <c r="AW131" i="43"/>
  <c r="BC131" i="43" s="1"/>
  <c r="BE131" i="43" s="1"/>
  <c r="AW261" i="43"/>
  <c r="BC261" i="43" s="1"/>
  <c r="BE261" i="43" s="1"/>
  <c r="AW304" i="43"/>
  <c r="BC304" i="43" s="1"/>
  <c r="BE304" i="43" s="1"/>
  <c r="AG319" i="4"/>
  <c r="AW319" i="4" s="1"/>
  <c r="BC319" i="4" s="1"/>
  <c r="BE319" i="4" s="1"/>
  <c r="AG335" i="4"/>
  <c r="AW335" i="4" s="1"/>
  <c r="BC335" i="4" s="1"/>
  <c r="BE335" i="4" s="1"/>
  <c r="AW335" i="43"/>
  <c r="BC335" i="43" s="1"/>
  <c r="BE335" i="43" s="1"/>
  <c r="AW70" i="43"/>
  <c r="BC70" i="43" s="1"/>
  <c r="BE70" i="43" s="1"/>
  <c r="AW174" i="43"/>
  <c r="BC174" i="43" s="1"/>
  <c r="BE174" i="43" s="1"/>
  <c r="AI161" i="4"/>
  <c r="AW138" i="43"/>
  <c r="BC138" i="43" s="1"/>
  <c r="BE138" i="43" s="1"/>
  <c r="AW109" i="43"/>
  <c r="BC109" i="43" s="1"/>
  <c r="BE109" i="43" s="1"/>
  <c r="AW297" i="43"/>
  <c r="BC297" i="43" s="1"/>
  <c r="BE297" i="43" s="1"/>
  <c r="AW146" i="43"/>
  <c r="BC146" i="43" s="1"/>
  <c r="BE146" i="43" s="1"/>
  <c r="AW169" i="43"/>
  <c r="BC169" i="43" s="1"/>
  <c r="BE169" i="43" s="1"/>
  <c r="AW306" i="43"/>
  <c r="BC306" i="43" s="1"/>
  <c r="BE306" i="43" s="1"/>
  <c r="AW194" i="43"/>
  <c r="BC194" i="43" s="1"/>
  <c r="BE194" i="43" s="1"/>
  <c r="AW44" i="43"/>
  <c r="BC44" i="43" s="1"/>
  <c r="BE44" i="43" s="1"/>
  <c r="AG315" i="4"/>
  <c r="AW315" i="4" s="1"/>
  <c r="BC315" i="4" s="1"/>
  <c r="BE315" i="4" s="1"/>
  <c r="AW315" i="43"/>
  <c r="BC315" i="43" s="1"/>
  <c r="BE315" i="43" s="1"/>
  <c r="AG317" i="4"/>
  <c r="AW317" i="4" s="1"/>
  <c r="BC317" i="4" s="1"/>
  <c r="BE317" i="4" s="1"/>
  <c r="AW317" i="43"/>
  <c r="BC317" i="43" s="1"/>
  <c r="BE317" i="43" s="1"/>
  <c r="AW80" i="43"/>
  <c r="BC80" i="43" s="1"/>
  <c r="BE80" i="43" s="1"/>
  <c r="AG330" i="4"/>
  <c r="AW330" i="4" s="1"/>
  <c r="BC330" i="4" s="1"/>
  <c r="BE330" i="4" s="1"/>
  <c r="AW330" i="43"/>
  <c r="BC330" i="43" s="1"/>
  <c r="BE330" i="43" s="1"/>
  <c r="AG320" i="4"/>
  <c r="AW320" i="4" s="1"/>
  <c r="BC320" i="4" s="1"/>
  <c r="BE320" i="4" s="1"/>
  <c r="AW320" i="43"/>
  <c r="BC320" i="43" s="1"/>
  <c r="BE320" i="43" s="1"/>
  <c r="AW204" i="43"/>
  <c r="AW198" i="43"/>
  <c r="BC198" i="43" s="1"/>
  <c r="BE198" i="43" s="1"/>
  <c r="AW284" i="43"/>
  <c r="BC284" i="43" s="1"/>
  <c r="BE284" i="43" s="1"/>
  <c r="AW90" i="43"/>
  <c r="BC90" i="43" s="1"/>
  <c r="BE90" i="43" s="1"/>
  <c r="AI169" i="4"/>
  <c r="AW167" i="43"/>
  <c r="BC167" i="43" s="1"/>
  <c r="BE167" i="43" s="1"/>
  <c r="AW28" i="43"/>
  <c r="BC28" i="43" s="1"/>
  <c r="BE28" i="43" s="1"/>
  <c r="AW272" i="43"/>
  <c r="BC272" i="43" s="1"/>
  <c r="BE272" i="43" s="1"/>
  <c r="AW128" i="43"/>
  <c r="BC128" i="43" s="1"/>
  <c r="BE128" i="43" s="1"/>
  <c r="AW88" i="43"/>
  <c r="BC88" i="43" s="1"/>
  <c r="BE88" i="43" s="1"/>
  <c r="AW236" i="43"/>
  <c r="BC236" i="43" s="1"/>
  <c r="BE236" i="43" s="1"/>
  <c r="AW285" i="43"/>
  <c r="BC285" i="43" s="1"/>
  <c r="BE285" i="43" s="1"/>
  <c r="AW292" i="43"/>
  <c r="BC292" i="43" s="1"/>
  <c r="BE292" i="43" s="1"/>
  <c r="AW50" i="43"/>
  <c r="BC50" i="43" s="1"/>
  <c r="BE50" i="43" s="1"/>
  <c r="AW243" i="43"/>
  <c r="BC243" i="43" s="1"/>
  <c r="BE243" i="43" s="1"/>
  <c r="AW94" i="43"/>
  <c r="BC94" i="43" s="1"/>
  <c r="BE94" i="43" s="1"/>
  <c r="AW238" i="43"/>
  <c r="BC238" i="43" s="1"/>
  <c r="BE238" i="43" s="1"/>
  <c r="AW224" i="43"/>
  <c r="BC224" i="43" s="1"/>
  <c r="BE224" i="43" s="1"/>
  <c r="AG332" i="4"/>
  <c r="AW332" i="4" s="1"/>
  <c r="BC332" i="4" s="1"/>
  <c r="BE332" i="4" s="1"/>
  <c r="AW332" i="43"/>
  <c r="BC332" i="43" s="1"/>
  <c r="BE332" i="43" s="1"/>
  <c r="AG325" i="4"/>
  <c r="AW325" i="4" s="1"/>
  <c r="BC325" i="4" s="1"/>
  <c r="BE325" i="4" s="1"/>
  <c r="AW268" i="43"/>
  <c r="BC268" i="43" s="1"/>
  <c r="BE268" i="43" s="1"/>
  <c r="AG331" i="4"/>
  <c r="AW331" i="4" s="1"/>
  <c r="BC331" i="4" s="1"/>
  <c r="BE331" i="4" s="1"/>
  <c r="AW331" i="43"/>
  <c r="BC331" i="43" s="1"/>
  <c r="BE331" i="43" s="1"/>
  <c r="AG314" i="4"/>
  <c r="AW314" i="4" s="1"/>
  <c r="AW314" i="43"/>
  <c r="BC314" i="43" s="1"/>
  <c r="BE314" i="43" s="1"/>
  <c r="AW49" i="43"/>
  <c r="BC49" i="43" s="1"/>
  <c r="BE49" i="43" s="1"/>
  <c r="AW125" i="43"/>
  <c r="BC125" i="43" s="1"/>
  <c r="BE125" i="43" s="1"/>
  <c r="AW179" i="43"/>
  <c r="BC179" i="43" s="1"/>
  <c r="BE179" i="43" s="1"/>
  <c r="AW299" i="43"/>
  <c r="BC299" i="43" s="1"/>
  <c r="BE299" i="43" s="1"/>
  <c r="AI249" i="4"/>
  <c r="AI184" i="4"/>
  <c r="AJ240" i="43"/>
  <c r="BW29" i="43" s="1"/>
  <c r="AW217" i="43"/>
  <c r="BC217" i="43" s="1"/>
  <c r="BE217" i="43" s="1"/>
  <c r="AW173" i="43"/>
  <c r="BC173" i="43" s="1"/>
  <c r="BE173" i="43" s="1"/>
  <c r="AW165" i="43"/>
  <c r="BC165" i="43" s="1"/>
  <c r="BE165" i="43" s="1"/>
  <c r="AW196" i="43"/>
  <c r="BC196" i="43" s="1"/>
  <c r="BE196" i="43" s="1"/>
  <c r="AW286" i="43"/>
  <c r="BC286" i="43" s="1"/>
  <c r="BE286" i="43" s="1"/>
  <c r="AW150" i="43"/>
  <c r="BC150" i="43" s="1"/>
  <c r="BE150" i="43" s="1"/>
  <c r="AW257" i="43"/>
  <c r="BC257" i="43" s="1"/>
  <c r="BE257" i="43" s="1"/>
  <c r="AW83" i="43"/>
  <c r="BC83" i="43" s="1"/>
  <c r="BE83" i="43" s="1"/>
  <c r="AW259" i="43"/>
  <c r="BC259" i="43" s="1"/>
  <c r="BE259" i="43" s="1"/>
  <c r="AW242" i="43"/>
  <c r="BC242" i="43" s="1"/>
  <c r="BE242" i="43" s="1"/>
  <c r="AW85" i="43"/>
  <c r="BC85" i="43" s="1"/>
  <c r="BE85" i="43" s="1"/>
  <c r="AW98" i="43"/>
  <c r="BC98" i="43" s="1"/>
  <c r="BE98" i="43" s="1"/>
  <c r="AG333" i="4"/>
  <c r="AW333" i="4" s="1"/>
  <c r="AW333" i="43"/>
  <c r="BC333" i="43" s="1"/>
  <c r="BE333" i="43" s="1"/>
  <c r="AW62" i="43"/>
  <c r="BC62" i="43" s="1"/>
  <c r="BE62" i="43" s="1"/>
  <c r="AW134" i="43"/>
  <c r="BC134" i="43" s="1"/>
  <c r="BE134" i="43" s="1"/>
  <c r="AI203" i="4"/>
  <c r="AW182" i="43"/>
  <c r="BC182" i="43" s="1"/>
  <c r="BE182" i="43" s="1"/>
  <c r="AW120" i="43"/>
  <c r="AW39" i="43"/>
  <c r="BC39" i="43" s="1"/>
  <c r="BE39" i="43" s="1"/>
  <c r="AW181" i="43"/>
  <c r="BC181" i="43" s="1"/>
  <c r="BE181" i="43" s="1"/>
  <c r="AW202" i="43"/>
  <c r="BC202" i="43" s="1"/>
  <c r="BE202" i="43" s="1"/>
  <c r="AG326" i="4"/>
  <c r="AW326" i="4" s="1"/>
  <c r="AW326" i="43"/>
  <c r="BC326" i="43" s="1"/>
  <c r="BE326" i="43" s="1"/>
  <c r="AW205" i="43"/>
  <c r="BC205" i="43" s="1"/>
  <c r="BE205" i="43" s="1"/>
  <c r="AW32" i="43"/>
  <c r="BC32" i="43" s="1"/>
  <c r="BE32" i="43" s="1"/>
  <c r="AW69" i="43"/>
  <c r="BC69" i="43" s="1"/>
  <c r="BE69" i="43" s="1"/>
  <c r="AW97" i="43"/>
  <c r="BC97" i="43" s="1"/>
  <c r="BE97" i="43" s="1"/>
  <c r="AW221" i="43"/>
  <c r="BC221" i="43" s="1"/>
  <c r="BE221" i="43" s="1"/>
  <c r="AW124" i="43"/>
  <c r="BC124" i="43" s="1"/>
  <c r="BE124" i="43" s="1"/>
  <c r="AW233" i="43"/>
  <c r="BC233" i="43" s="1"/>
  <c r="BE233" i="43" s="1"/>
  <c r="AW212" i="43"/>
  <c r="BC212" i="43" s="1"/>
  <c r="BE212" i="43" s="1"/>
  <c r="AW119" i="43"/>
  <c r="BC119" i="43" s="1"/>
  <c r="BE119" i="43" s="1"/>
  <c r="AW77" i="43"/>
  <c r="BC77" i="43" s="1"/>
  <c r="BE77" i="43" s="1"/>
  <c r="AW99" i="43"/>
  <c r="BC99" i="43" s="1"/>
  <c r="BE99" i="43" s="1"/>
  <c r="AW86" i="43"/>
  <c r="BC86" i="43" s="1"/>
  <c r="BE86" i="43" s="1"/>
  <c r="AW184" i="43"/>
  <c r="BC184" i="43" s="1"/>
  <c r="BE184" i="43" s="1"/>
  <c r="AW105" i="43"/>
  <c r="BC105" i="43" s="1"/>
  <c r="BE105" i="43" s="1"/>
  <c r="AW158" i="43"/>
  <c r="BC158" i="43" s="1"/>
  <c r="BE158" i="43" s="1"/>
  <c r="AW244" i="43"/>
  <c r="BC244" i="43" s="1"/>
  <c r="BE244" i="43" s="1"/>
  <c r="AW241" i="43"/>
  <c r="BC241" i="43" s="1"/>
  <c r="BE241" i="43" s="1"/>
  <c r="AG322" i="4"/>
  <c r="AW322" i="4" s="1"/>
  <c r="BC322" i="4" s="1"/>
  <c r="BE322" i="4" s="1"/>
  <c r="AW322" i="43"/>
  <c r="BC322" i="43" s="1"/>
  <c r="BE322" i="43" s="1"/>
  <c r="AG321" i="4"/>
  <c r="AW321" i="4" s="1"/>
  <c r="BC321" i="4" s="1"/>
  <c r="BE321" i="4" s="1"/>
  <c r="AW321" i="43"/>
  <c r="BC321" i="43" s="1"/>
  <c r="BE321" i="43" s="1"/>
  <c r="AG329" i="4"/>
  <c r="AW329" i="4" s="1"/>
  <c r="BC329" i="4" s="1"/>
  <c r="BE329" i="4" s="1"/>
  <c r="AW329" i="43"/>
  <c r="BC329" i="43" s="1"/>
  <c r="BE329" i="43" s="1"/>
  <c r="AW163" i="43"/>
  <c r="BC163" i="43" s="1"/>
  <c r="BE163" i="43" s="1"/>
  <c r="AW75" i="43"/>
  <c r="BC75" i="43" s="1"/>
  <c r="BE75" i="43" s="1"/>
  <c r="AG313" i="4"/>
  <c r="AW313" i="4" s="1"/>
  <c r="BC313" i="4" s="1"/>
  <c r="BE313" i="4" s="1"/>
  <c r="AW313" i="43"/>
  <c r="AG328" i="4"/>
  <c r="AW328" i="4" s="1"/>
  <c r="BC328" i="4" s="1"/>
  <c r="BE328" i="4" s="1"/>
  <c r="AW328" i="43"/>
  <c r="BC328" i="43" s="1"/>
  <c r="BE328" i="43" s="1"/>
  <c r="AG323" i="4"/>
  <c r="AW323" i="4" s="1"/>
  <c r="BC323" i="4" s="1"/>
  <c r="BE323" i="4" s="1"/>
  <c r="AW323" i="43"/>
  <c r="BC323" i="43" s="1"/>
  <c r="BE323" i="43" s="1"/>
  <c r="AW66" i="43"/>
  <c r="BC66" i="43" s="1"/>
  <c r="BE66" i="43" s="1"/>
  <c r="AI228" i="4"/>
  <c r="AW282" i="43"/>
  <c r="BC282" i="43" s="1"/>
  <c r="BE282" i="43" s="1"/>
  <c r="AW307" i="43"/>
  <c r="BC307" i="43" s="1"/>
  <c r="BE307" i="43" s="1"/>
  <c r="AJ144" i="43"/>
  <c r="BW21" i="43" s="1"/>
  <c r="AJ264" i="43"/>
  <c r="BW31" i="43" s="1"/>
  <c r="AW280" i="43"/>
  <c r="BC280" i="43" s="1"/>
  <c r="BE280" i="43" s="1"/>
  <c r="AW160" i="43"/>
  <c r="BC160" i="43" s="1"/>
  <c r="BE160" i="43" s="1"/>
  <c r="AJ84" i="43"/>
  <c r="BW16" i="43" s="1"/>
  <c r="AJ132" i="43"/>
  <c r="BW20" i="43" s="1"/>
  <c r="AW68" i="43"/>
  <c r="BC68" i="43" s="1"/>
  <c r="BE68" i="43" s="1"/>
  <c r="AW296" i="43"/>
  <c r="BC296" i="43" s="1"/>
  <c r="BE296" i="43" s="1"/>
  <c r="AW305" i="43"/>
  <c r="BC305" i="43" s="1"/>
  <c r="BE305" i="43" s="1"/>
  <c r="AW311" i="43"/>
  <c r="BC311" i="43" s="1"/>
  <c r="BE311" i="43" s="1"/>
  <c r="AW277" i="43"/>
  <c r="BC277" i="43" s="1"/>
  <c r="BE277" i="43" s="1"/>
  <c r="AW298" i="43"/>
  <c r="BC298" i="43" s="1"/>
  <c r="BE298" i="43" s="1"/>
  <c r="AW133" i="43"/>
  <c r="BC133" i="43" s="1"/>
  <c r="BE133" i="43" s="1"/>
  <c r="AW115" i="43"/>
  <c r="BC115" i="43" s="1"/>
  <c r="BE115" i="43" s="1"/>
  <c r="AW43" i="43"/>
  <c r="BC43" i="43" s="1"/>
  <c r="BE43" i="43" s="1"/>
  <c r="AW112" i="43"/>
  <c r="BC112" i="43" s="1"/>
  <c r="BE112" i="43" s="1"/>
  <c r="AW114" i="43"/>
  <c r="BC114" i="43" s="1"/>
  <c r="BE114" i="43" s="1"/>
  <c r="AW154" i="43"/>
  <c r="BC154" i="43" s="1"/>
  <c r="BE154" i="43" s="1"/>
  <c r="AW40" i="43"/>
  <c r="BC40" i="43" s="1"/>
  <c r="BE40" i="43" s="1"/>
  <c r="AW263" i="43"/>
  <c r="BC263" i="43" s="1"/>
  <c r="BE263" i="43" s="1"/>
  <c r="AG334" i="4"/>
  <c r="AW334" i="4" s="1"/>
  <c r="AW334" i="43"/>
  <c r="BC334" i="43" s="1"/>
  <c r="BE334" i="43" s="1"/>
  <c r="AW271" i="43"/>
  <c r="BC271" i="43" s="1"/>
  <c r="BE271" i="43" s="1"/>
  <c r="AW249" i="43"/>
  <c r="BC249" i="43" s="1"/>
  <c r="BE249" i="43" s="1"/>
  <c r="AG316" i="4"/>
  <c r="AW316" i="4" s="1"/>
  <c r="BC316" i="4" s="1"/>
  <c r="BE316" i="4" s="1"/>
  <c r="AW316" i="43"/>
  <c r="BC316" i="43" s="1"/>
  <c r="BE316" i="43" s="1"/>
  <c r="AW54" i="43"/>
  <c r="BC54" i="43" s="1"/>
  <c r="BE54" i="43" s="1"/>
  <c r="AW149" i="43"/>
  <c r="BC149" i="43" s="1"/>
  <c r="BE149" i="43" s="1"/>
  <c r="AW58" i="43"/>
  <c r="BC58" i="43" s="1"/>
  <c r="BE58" i="43" s="1"/>
  <c r="AJ108" i="43"/>
  <c r="BW18" i="43" s="1"/>
  <c r="AW45" i="43"/>
  <c r="BC45" i="43" s="1"/>
  <c r="BE45" i="43" s="1"/>
  <c r="AW74" i="43"/>
  <c r="BC74" i="43" s="1"/>
  <c r="BE74" i="43" s="1"/>
  <c r="AW218" i="43"/>
  <c r="BC218" i="43" s="1"/>
  <c r="BE218" i="43" s="1"/>
  <c r="AW106" i="43"/>
  <c r="BC106" i="43" s="1"/>
  <c r="BE106" i="43" s="1"/>
  <c r="AW164" i="43"/>
  <c r="BC164" i="43" s="1"/>
  <c r="BE164" i="43" s="1"/>
  <c r="AW253" i="43"/>
  <c r="BC253" i="43" s="1"/>
  <c r="BE253" i="43" s="1"/>
  <c r="AW137" i="43"/>
  <c r="BC137" i="43" s="1"/>
  <c r="BE137" i="43" s="1"/>
  <c r="AJ36" i="43"/>
  <c r="BW12" i="43" s="1"/>
  <c r="AW117" i="43"/>
  <c r="BC117" i="43" s="1"/>
  <c r="BE117" i="43" s="1"/>
  <c r="AW250" i="43"/>
  <c r="BC250" i="43" s="1"/>
  <c r="BE250" i="43" s="1"/>
  <c r="AW258" i="43"/>
  <c r="BC258" i="43" s="1"/>
  <c r="BE258" i="43" s="1"/>
  <c r="AW38" i="43"/>
  <c r="BC38" i="43" s="1"/>
  <c r="BE38" i="43" s="1"/>
  <c r="AW207" i="43"/>
  <c r="BC207" i="43" s="1"/>
  <c r="BE207" i="43" s="1"/>
  <c r="AW281" i="43"/>
  <c r="BC281" i="43" s="1"/>
  <c r="BE281" i="43" s="1"/>
  <c r="AW245" i="43"/>
  <c r="BC245" i="43" s="1"/>
  <c r="BE245" i="43" s="1"/>
  <c r="AW127" i="43"/>
  <c r="BC127" i="43" s="1"/>
  <c r="BE127" i="43" s="1"/>
  <c r="AW187" i="43"/>
  <c r="BC187" i="43" s="1"/>
  <c r="BE187" i="43" s="1"/>
  <c r="AW262" i="43"/>
  <c r="BC262" i="43" s="1"/>
  <c r="BE262" i="43" s="1"/>
  <c r="AW91" i="43"/>
  <c r="BC91" i="43" s="1"/>
  <c r="BE91" i="43" s="1"/>
  <c r="AW166" i="43"/>
  <c r="BC166" i="43" s="1"/>
  <c r="BE166" i="43" s="1"/>
  <c r="AW100" i="43"/>
  <c r="BC100" i="43" s="1"/>
  <c r="BE100" i="43" s="1"/>
  <c r="AW65" i="43"/>
  <c r="BC65" i="43" s="1"/>
  <c r="BE65" i="43" s="1"/>
  <c r="AW231" i="43"/>
  <c r="BC231" i="43" s="1"/>
  <c r="BE231" i="43" s="1"/>
  <c r="AW92" i="43"/>
  <c r="BC92" i="43" s="1"/>
  <c r="BE92" i="43" s="1"/>
  <c r="AW220" i="43"/>
  <c r="BC220" i="43" s="1"/>
  <c r="BE220" i="43" s="1"/>
  <c r="AW126" i="43"/>
  <c r="BC126" i="43" s="1"/>
  <c r="BE126" i="43" s="1"/>
  <c r="AW274" i="43"/>
  <c r="BC274" i="43" s="1"/>
  <c r="BE274" i="43" s="1"/>
  <c r="AG327" i="4"/>
  <c r="AW327" i="4" s="1"/>
  <c r="BC327" i="4" s="1"/>
  <c r="BE327" i="4" s="1"/>
  <c r="AW327" i="43"/>
  <c r="BC327" i="43" s="1"/>
  <c r="BE327" i="43" s="1"/>
  <c r="AG318" i="4"/>
  <c r="AW318" i="4" s="1"/>
  <c r="BC318" i="4" s="1"/>
  <c r="BE318" i="4" s="1"/>
  <c r="AW318" i="43"/>
  <c r="BC318" i="43" s="1"/>
  <c r="BE318" i="43" s="1"/>
  <c r="AW31" i="43"/>
  <c r="BC31" i="43" s="1"/>
  <c r="BE31" i="43" s="1"/>
  <c r="AW310" i="43"/>
  <c r="BC310" i="43" s="1"/>
  <c r="BE310" i="43" s="1"/>
  <c r="AW76" i="43"/>
  <c r="BC76" i="43" s="1"/>
  <c r="BE76" i="43" s="1"/>
  <c r="AJ168" i="43"/>
  <c r="BW23" i="43" s="1"/>
  <c r="AW144" i="43"/>
  <c r="AI60" i="4"/>
  <c r="AW155" i="43"/>
  <c r="BC155" i="43" s="1"/>
  <c r="BE155" i="43" s="1"/>
  <c r="AW260" i="43"/>
  <c r="BC260" i="43" s="1"/>
  <c r="BE260" i="43" s="1"/>
  <c r="AW123" i="43"/>
  <c r="BC123" i="43" s="1"/>
  <c r="BE123" i="43" s="1"/>
  <c r="AW208" i="43"/>
  <c r="BC208" i="43" s="1"/>
  <c r="BE208" i="43" s="1"/>
  <c r="AW42" i="43"/>
  <c r="BC42" i="43" s="1"/>
  <c r="BE42" i="43" s="1"/>
  <c r="AJ24" i="43"/>
  <c r="BW11" i="43" s="1"/>
  <c r="AW95" i="43"/>
  <c r="BC95" i="43" s="1"/>
  <c r="BE95" i="43" s="1"/>
  <c r="AW200" i="43"/>
  <c r="BC200" i="43" s="1"/>
  <c r="BE200" i="43" s="1"/>
  <c r="AW289" i="43"/>
  <c r="BC289" i="43" s="1"/>
  <c r="BE289" i="43" s="1"/>
  <c r="AW183" i="43"/>
  <c r="BC183" i="43" s="1"/>
  <c r="BE183" i="43" s="1"/>
  <c r="AW82" i="43"/>
  <c r="BC82" i="43" s="1"/>
  <c r="BE82" i="43" s="1"/>
  <c r="AW63" i="43"/>
  <c r="BC63" i="43" s="1"/>
  <c r="BE63" i="43" s="1"/>
  <c r="AW118" i="43"/>
  <c r="BC118" i="43" s="1"/>
  <c r="BE118" i="43" s="1"/>
  <c r="AJ156" i="43"/>
  <c r="BW22" i="43" s="1"/>
  <c r="AW273" i="43"/>
  <c r="BC273" i="43" s="1"/>
  <c r="BE273" i="43" s="1"/>
  <c r="AW295" i="43"/>
  <c r="BC295" i="43" s="1"/>
  <c r="BE295" i="43" s="1"/>
  <c r="AW254" i="43"/>
  <c r="BC254" i="43" s="1"/>
  <c r="BE254" i="43" s="1"/>
  <c r="AI293" i="4"/>
  <c r="AI261" i="4"/>
  <c r="AI250" i="4"/>
  <c r="AI271" i="4"/>
  <c r="AI119" i="4"/>
  <c r="AI287" i="4"/>
  <c r="AI286" i="4"/>
  <c r="AI268" i="4"/>
  <c r="AI275" i="4"/>
  <c r="AI262" i="4"/>
  <c r="AG149" i="4"/>
  <c r="AI78" i="4"/>
  <c r="AI185" i="4"/>
  <c r="AI216" i="4"/>
  <c r="AI266" i="4"/>
  <c r="AI131" i="4"/>
  <c r="AI295" i="4"/>
  <c r="AI273" i="4"/>
  <c r="AI238" i="4"/>
  <c r="AI85" i="4"/>
  <c r="AI156" i="4"/>
  <c r="AI113" i="4"/>
  <c r="AI239" i="4"/>
  <c r="AI172" i="4"/>
  <c r="AI165" i="4"/>
  <c r="AI212" i="4"/>
  <c r="AI260" i="4"/>
  <c r="AI311" i="4"/>
  <c r="AI64" i="4"/>
  <c r="AI213" i="4"/>
  <c r="AI116" i="4"/>
  <c r="AI254" i="4"/>
  <c r="AI118" i="4"/>
  <c r="AI93" i="4"/>
  <c r="AW93" i="4" s="1"/>
  <c r="BC93" i="4" s="1"/>
  <c r="BE93" i="4" s="1"/>
  <c r="AG223" i="4"/>
  <c r="AI233" i="4"/>
  <c r="AI214" i="4"/>
  <c r="AI193" i="4"/>
  <c r="AG31" i="4"/>
  <c r="AI267" i="4"/>
  <c r="AI211" i="4"/>
  <c r="AI206" i="4"/>
  <c r="AB19" i="3"/>
  <c r="AB29" i="3"/>
  <c r="AI81" i="4"/>
  <c r="AB24" i="3"/>
  <c r="AI223" i="4"/>
  <c r="AI140" i="4"/>
  <c r="AI248" i="4"/>
  <c r="AI28" i="4"/>
  <c r="AG38" i="4"/>
  <c r="AI152" i="4"/>
  <c r="AI242" i="4"/>
  <c r="AI218" i="4"/>
  <c r="AI38" i="4"/>
  <c r="AI123" i="4"/>
  <c r="AI117" i="4"/>
  <c r="AI302" i="4"/>
  <c r="AI225" i="4"/>
  <c r="AI110" i="4"/>
  <c r="AI290" i="4"/>
  <c r="AI222" i="4"/>
  <c r="AI151" i="4"/>
  <c r="AI61" i="4"/>
  <c r="AI188" i="4"/>
  <c r="AI68" i="4"/>
  <c r="AI57" i="4"/>
  <c r="AI164" i="4"/>
  <c r="AI56" i="4"/>
  <c r="AI27" i="4"/>
  <c r="AI265" i="4"/>
  <c r="AI36" i="4"/>
  <c r="AI199" i="4"/>
  <c r="AI106" i="4"/>
  <c r="AI76" i="4"/>
  <c r="AI285" i="4"/>
  <c r="AI210" i="4"/>
  <c r="AI276" i="4"/>
  <c r="AI25" i="4"/>
  <c r="AG96" i="4"/>
  <c r="AG256" i="4"/>
  <c r="AI49" i="4"/>
  <c r="AI192" i="4"/>
  <c r="AB28" i="3"/>
  <c r="AI178" i="4"/>
  <c r="AI251" i="4"/>
  <c r="AI181" i="4"/>
  <c r="AI278" i="4"/>
  <c r="AI182" i="4"/>
  <c r="AI91" i="4"/>
  <c r="AI201" i="4"/>
  <c r="AG248" i="4"/>
  <c r="AG163" i="4"/>
  <c r="AI257" i="4"/>
  <c r="AI304" i="4"/>
  <c r="AB22" i="3"/>
  <c r="AI283" i="4"/>
  <c r="AG28" i="4"/>
  <c r="AI296" i="4"/>
  <c r="AI69" i="4"/>
  <c r="AI163" i="4"/>
  <c r="AB30" i="3"/>
  <c r="AI133" i="4"/>
  <c r="AI40" i="4"/>
  <c r="AB21" i="3"/>
  <c r="AI274" i="4"/>
  <c r="AI114" i="4"/>
  <c r="AI146" i="4"/>
  <c r="AG32" i="4"/>
  <c r="AB25" i="3"/>
  <c r="AI177" i="4"/>
  <c r="AI180" i="4"/>
  <c r="BC326" i="4"/>
  <c r="BE326" i="4" s="1"/>
  <c r="BC314" i="4"/>
  <c r="BE314" i="4" s="1"/>
  <c r="BC334" i="4"/>
  <c r="BE334" i="4" s="1"/>
  <c r="BC333" i="4"/>
  <c r="BE333" i="4" s="1"/>
  <c r="AI183" i="4"/>
  <c r="AI155" i="4"/>
  <c r="AI26" i="4"/>
  <c r="AI303" i="4"/>
  <c r="AI220" i="4"/>
  <c r="AI104" i="4"/>
  <c r="AI115" i="4"/>
  <c r="AI160" i="4"/>
  <c r="AI75" i="4"/>
  <c r="AI298" i="4"/>
  <c r="AI112" i="4"/>
  <c r="AI309" i="4"/>
  <c r="AI205" i="4"/>
  <c r="AI99" i="4"/>
  <c r="AI166" i="4"/>
  <c r="AI103" i="4"/>
  <c r="AI227" i="4"/>
  <c r="AI202" i="4"/>
  <c r="AI46" i="4"/>
  <c r="AI59" i="4"/>
  <c r="AI83" i="4"/>
  <c r="AI77" i="4"/>
  <c r="AI39" i="4"/>
  <c r="AG142" i="4"/>
  <c r="AI33" i="4"/>
  <c r="AI189" i="4"/>
  <c r="AI237" i="4"/>
  <c r="AI89" i="4"/>
  <c r="AI255" i="4"/>
  <c r="AI51" i="4"/>
  <c r="AI167" i="4"/>
  <c r="AI130" i="4"/>
  <c r="AG65" i="4"/>
  <c r="AI196" i="4"/>
  <c r="AG139" i="4"/>
  <c r="AG299" i="4"/>
  <c r="AI194" i="4"/>
  <c r="AI135" i="4"/>
  <c r="AI310" i="4"/>
  <c r="AI176" i="4"/>
  <c r="AI243" i="4"/>
  <c r="AI305" i="4"/>
  <c r="AI72" i="4"/>
  <c r="AI154" i="4"/>
  <c r="AI224" i="4"/>
  <c r="AI294" i="4"/>
  <c r="AI84" i="4"/>
  <c r="AI174" i="4"/>
  <c r="AI247" i="4"/>
  <c r="AI67" i="4"/>
  <c r="AI53" i="4"/>
  <c r="AW53" i="4" s="1"/>
  <c r="AI173" i="4"/>
  <c r="AI65" i="4"/>
  <c r="AI209" i="4"/>
  <c r="AI159" i="4"/>
  <c r="AG87" i="4"/>
  <c r="AI231" i="4"/>
  <c r="AI63" i="4"/>
  <c r="AI73" i="4"/>
  <c r="AI121" i="4"/>
  <c r="AI54" i="4"/>
  <c r="AI137" i="4"/>
  <c r="AI245" i="4"/>
  <c r="AI197" i="4"/>
  <c r="AI120" i="4"/>
  <c r="AI288" i="4"/>
  <c r="AI191" i="4"/>
  <c r="AI92" i="4"/>
  <c r="AI208" i="4"/>
  <c r="AI52" i="4"/>
  <c r="AI153" i="4"/>
  <c r="AI263" i="4"/>
  <c r="AI219" i="4"/>
  <c r="AI138" i="4"/>
  <c r="AI252" i="4"/>
  <c r="AI187" i="4"/>
  <c r="AI108" i="4"/>
  <c r="AI101" i="4"/>
  <c r="AI270" i="4"/>
  <c r="AI87" i="4"/>
  <c r="AI168" i="4"/>
  <c r="AI226" i="4"/>
  <c r="AG75" i="4"/>
  <c r="AI109" i="4"/>
  <c r="AI217" i="4"/>
  <c r="AI50" i="4"/>
  <c r="AG122" i="4"/>
  <c r="AI157" i="4"/>
  <c r="AI256" i="4"/>
  <c r="AI195" i="4"/>
  <c r="AI299" i="4"/>
  <c r="AI127" i="4"/>
  <c r="AI291" i="4"/>
  <c r="AI179" i="4"/>
  <c r="AG307" i="4"/>
  <c r="AI90" i="4"/>
  <c r="AI170" i="4"/>
  <c r="AI71" i="4"/>
  <c r="AI232" i="4"/>
  <c r="AI136" i="4"/>
  <c r="AI95" i="4"/>
  <c r="AI142" i="4"/>
  <c r="AI200" i="4"/>
  <c r="AI289" i="4"/>
  <c r="AG164" i="4"/>
  <c r="AI134" i="4"/>
  <c r="AI284" i="4"/>
  <c r="AI41" i="4"/>
  <c r="AI47" i="4"/>
  <c r="AI100" i="4"/>
  <c r="AI105" i="4"/>
  <c r="AI229" i="4"/>
  <c r="AI70" i="4"/>
  <c r="AI147" i="4"/>
  <c r="AI66" i="4"/>
  <c r="AI240" i="4"/>
  <c r="AI82" i="4"/>
  <c r="AI107" i="4"/>
  <c r="AI259" i="4"/>
  <c r="AI175" i="4"/>
  <c r="AI96" i="4"/>
  <c r="AI269" i="4"/>
  <c r="AI86" i="4"/>
  <c r="AG89" i="4"/>
  <c r="AI235" i="4"/>
  <c r="AI128" i="4"/>
  <c r="AI279" i="4"/>
  <c r="AI253" i="4"/>
  <c r="AI139" i="4"/>
  <c r="AI171" i="4"/>
  <c r="AG147" i="4"/>
  <c r="AI29" i="4"/>
  <c r="AI143" i="4"/>
  <c r="AI62" i="4"/>
  <c r="AI55" i="4"/>
  <c r="AI144" i="4"/>
  <c r="AI125" i="4"/>
  <c r="AI30" i="4"/>
  <c r="AI198" i="4"/>
  <c r="AI306" i="4"/>
  <c r="AI35" i="4"/>
  <c r="AI132" i="4"/>
  <c r="AG55" i="4"/>
  <c r="AI79" i="4"/>
  <c r="AG76" i="4"/>
  <c r="AG140" i="4"/>
  <c r="AG310" i="4"/>
  <c r="AI230" i="4"/>
  <c r="AI236" i="4"/>
  <c r="AG170" i="4"/>
  <c r="AI149" i="4"/>
  <c r="AW149" i="4" s="1"/>
  <c r="AI264" i="4"/>
  <c r="AI308" i="4"/>
  <c r="AI44" i="4"/>
  <c r="AI58" i="4"/>
  <c r="AI129" i="4"/>
  <c r="AI186" i="4"/>
  <c r="AI102" i="4"/>
  <c r="AI88" i="4"/>
  <c r="AI272" i="4"/>
  <c r="AI24" i="4"/>
  <c r="AI190" i="4"/>
  <c r="AI111" i="4"/>
  <c r="AI145" i="4"/>
  <c r="AI280" i="4"/>
  <c r="AG40" i="4"/>
  <c r="AI215" i="4"/>
  <c r="AI277" i="4"/>
  <c r="AI42" i="4"/>
  <c r="AI246" i="4"/>
  <c r="AI158" i="4"/>
  <c r="AI45" i="4"/>
  <c r="AI74" i="4"/>
  <c r="AI126" i="4"/>
  <c r="AI141" i="4"/>
  <c r="AI43" i="4"/>
  <c r="AI204" i="4"/>
  <c r="AI31" i="4"/>
  <c r="AI162" i="4"/>
  <c r="AI258" i="4"/>
  <c r="AI148" i="4"/>
  <c r="AI301" i="4"/>
  <c r="AI207" i="4"/>
  <c r="AI292" i="4"/>
  <c r="AI150" i="4"/>
  <c r="AI244" i="4"/>
  <c r="AI122" i="4"/>
  <c r="AI32" i="4"/>
  <c r="AI234" i="4"/>
  <c r="AI282" i="4"/>
  <c r="AI307" i="4"/>
  <c r="AI281" i="4"/>
  <c r="AI34" i="4"/>
  <c r="AI97" i="4"/>
  <c r="AG41" i="4"/>
  <c r="AG82" i="4"/>
  <c r="AG282" i="4"/>
  <c r="AG153" i="4"/>
  <c r="AG295" i="4"/>
  <c r="AG251" i="4"/>
  <c r="AG51" i="4"/>
  <c r="AG161" i="4"/>
  <c r="AG155" i="4"/>
  <c r="AG291" i="4"/>
  <c r="AG182" i="4"/>
  <c r="AG137" i="4"/>
  <c r="AG190" i="4"/>
  <c r="AG222" i="4"/>
  <c r="AG106" i="4"/>
  <c r="AG243" i="4"/>
  <c r="AG25" i="4"/>
  <c r="AG207" i="4"/>
  <c r="AG199" i="4"/>
  <c r="AW199" i="4" s="1"/>
  <c r="AG66" i="4"/>
  <c r="AG132" i="4"/>
  <c r="AG168" i="4"/>
  <c r="AG74" i="4"/>
  <c r="AG94" i="4"/>
  <c r="AW94" i="4" s="1"/>
  <c r="AG58" i="4"/>
  <c r="AG227" i="4"/>
  <c r="AG272" i="4"/>
  <c r="AG178" i="4"/>
  <c r="AG236" i="4"/>
  <c r="AG167" i="4"/>
  <c r="AG309" i="4"/>
  <c r="AG306" i="4"/>
  <c r="AG254" i="4"/>
  <c r="AG247" i="4"/>
  <c r="AG145" i="4"/>
  <c r="AG125" i="4"/>
  <c r="AG49" i="4"/>
  <c r="AG67" i="4"/>
  <c r="AG206" i="4"/>
  <c r="AW206" i="4" s="1"/>
  <c r="AG134" i="4"/>
  <c r="AG64" i="4"/>
  <c r="AG246" i="4"/>
  <c r="AG249" i="4"/>
  <c r="AG62" i="4"/>
  <c r="AG278" i="4"/>
  <c r="AG165" i="4"/>
  <c r="AG138" i="4"/>
  <c r="AG211" i="4"/>
  <c r="AG97" i="4"/>
  <c r="AG198" i="4"/>
  <c r="AG268" i="4"/>
  <c r="AG85" i="4"/>
  <c r="AG191" i="4"/>
  <c r="AG233" i="4"/>
  <c r="AG283" i="4"/>
  <c r="AG146" i="4"/>
  <c r="AG157" i="4"/>
  <c r="AG111" i="4"/>
  <c r="AG129" i="4"/>
  <c r="AG277" i="4"/>
  <c r="AG201" i="4"/>
  <c r="AG70" i="4"/>
  <c r="AG241" i="4"/>
  <c r="AW241" i="4" s="1"/>
  <c r="AG274" i="4"/>
  <c r="AG109" i="4"/>
  <c r="AG209" i="4"/>
  <c r="AG143" i="4"/>
  <c r="AW143" i="4" s="1"/>
  <c r="AG220" i="4"/>
  <c r="AG79" i="4"/>
  <c r="AG171" i="4"/>
  <c r="AG232" i="4"/>
  <c r="AG54" i="4"/>
  <c r="AG217" i="4"/>
  <c r="AG255" i="4"/>
  <c r="AG124" i="4"/>
  <c r="AW124" i="4" s="1"/>
  <c r="AG113" i="4"/>
  <c r="AW113" i="4" s="1"/>
  <c r="AG311" i="4"/>
  <c r="AG276" i="4"/>
  <c r="AG308" i="4"/>
  <c r="AG127" i="4"/>
  <c r="AG95" i="4"/>
  <c r="AG287" i="4"/>
  <c r="AG259" i="4"/>
  <c r="AG98" i="4"/>
  <c r="AW98" i="4" s="1"/>
  <c r="AG204" i="4"/>
  <c r="AG101" i="4"/>
  <c r="AG63" i="4"/>
  <c r="AG110" i="4"/>
  <c r="AG214" i="4"/>
  <c r="AG144" i="4"/>
  <c r="AG43" i="4"/>
  <c r="AG159" i="4"/>
  <c r="AG175" i="4"/>
  <c r="AG185" i="4"/>
  <c r="AG273" i="4"/>
  <c r="AG253" i="4"/>
  <c r="AG172" i="4"/>
  <c r="AG244" i="4"/>
  <c r="AG210" i="4"/>
  <c r="AG57" i="4"/>
  <c r="AG136" i="4"/>
  <c r="AG116" i="4"/>
  <c r="AG242" i="4"/>
  <c r="AG80" i="4"/>
  <c r="AW80" i="4" s="1"/>
  <c r="AG219" i="4"/>
  <c r="AG117" i="4"/>
  <c r="AW117" i="4" s="1"/>
  <c r="AG44" i="4"/>
  <c r="AG158" i="4"/>
  <c r="AG235" i="4"/>
  <c r="AG197" i="4"/>
  <c r="AG271" i="4"/>
  <c r="AW271" i="4" s="1"/>
  <c r="AG154" i="4"/>
  <c r="AG121" i="4"/>
  <c r="AW121" i="4" s="1"/>
  <c r="AG104" i="4"/>
  <c r="AG69" i="4"/>
  <c r="AG123" i="4"/>
  <c r="AG267" i="4"/>
  <c r="AG215" i="4"/>
  <c r="AG174" i="4"/>
  <c r="AG90" i="4"/>
  <c r="AG265" i="4"/>
  <c r="AG301" i="4"/>
  <c r="AG262" i="4"/>
  <c r="AW262" i="4" s="1"/>
  <c r="AG260" i="4"/>
  <c r="AG148" i="4"/>
  <c r="AG218" i="4"/>
  <c r="AG46" i="4"/>
  <c r="AG252" i="4"/>
  <c r="AG225" i="4"/>
  <c r="AG151" i="4"/>
  <c r="AG84" i="4"/>
  <c r="AG118" i="4"/>
  <c r="AG290" i="4"/>
  <c r="AG238" i="4"/>
  <c r="AG279" i="4"/>
  <c r="AG45" i="4"/>
  <c r="AG250" i="4"/>
  <c r="AW250" i="4" s="1"/>
  <c r="AG39" i="4"/>
  <c r="AG294" i="4"/>
  <c r="AG193" i="4"/>
  <c r="AG298" i="4"/>
  <c r="AG179" i="4"/>
  <c r="AG126" i="4"/>
  <c r="AG56" i="4"/>
  <c r="AG81" i="4"/>
  <c r="AG73" i="4"/>
  <c r="AG226" i="4"/>
  <c r="AG176" i="4"/>
  <c r="AG275" i="4"/>
  <c r="AG187" i="4"/>
  <c r="AG68" i="4"/>
  <c r="AG202" i="4"/>
  <c r="AG263" i="4"/>
  <c r="AG304" i="4"/>
  <c r="AG200" i="4"/>
  <c r="AG71" i="4"/>
  <c r="AG245" i="4"/>
  <c r="AG289" i="4"/>
  <c r="AG288" i="4"/>
  <c r="AG102" i="4"/>
  <c r="AG208" i="4"/>
  <c r="AG269" i="4"/>
  <c r="AG302" i="4"/>
  <c r="AG42" i="4"/>
  <c r="AG286" i="4"/>
  <c r="AG160" i="4"/>
  <c r="AG107" i="4"/>
  <c r="AG284" i="4"/>
  <c r="AG194" i="4"/>
  <c r="AG280" i="4"/>
  <c r="AG119" i="4"/>
  <c r="AG224" i="4"/>
  <c r="AG162" i="4"/>
  <c r="AG234" i="4"/>
  <c r="AG166" i="4"/>
  <c r="AG196" i="4"/>
  <c r="AG59" i="4"/>
  <c r="AG231" i="4"/>
  <c r="AG86" i="4"/>
  <c r="AG257" i="4"/>
  <c r="AG183" i="4"/>
  <c r="AG114" i="4"/>
  <c r="AG47" i="4"/>
  <c r="AG48" i="4"/>
  <c r="AW48" i="4" s="1"/>
  <c r="AG192" i="4"/>
  <c r="AG77" i="4"/>
  <c r="AG99" i="4"/>
  <c r="AG50" i="4"/>
  <c r="AG115" i="4"/>
  <c r="AG184" i="4"/>
  <c r="AW184" i="4" s="1"/>
  <c r="AG266" i="4"/>
  <c r="AG296" i="4"/>
  <c r="AG141" i="4"/>
  <c r="AG61" i="4"/>
  <c r="AG212" i="4"/>
  <c r="AW212" i="4" s="1"/>
  <c r="AG128" i="4"/>
  <c r="AG181" i="4"/>
  <c r="AG91" i="4"/>
  <c r="AG186" i="4"/>
  <c r="AG188" i="4"/>
  <c r="AW188" i="4" s="1"/>
  <c r="AG133" i="4"/>
  <c r="AG303" i="4"/>
  <c r="AG72" i="4"/>
  <c r="AG228" i="4"/>
  <c r="AW228" i="4" s="1"/>
  <c r="AG108" i="4"/>
  <c r="AG195" i="4"/>
  <c r="AG230" i="4"/>
  <c r="AG264" i="4"/>
  <c r="AG216" i="4"/>
  <c r="AG100" i="4"/>
  <c r="AG52" i="4"/>
  <c r="AG270" i="4"/>
  <c r="AG78" i="4"/>
  <c r="AG60" i="4"/>
  <c r="AG112" i="4"/>
  <c r="AG180" i="4"/>
  <c r="AG258" i="4"/>
  <c r="AW258" i="4" s="1"/>
  <c r="AG205" i="4"/>
  <c r="AG229" i="4"/>
  <c r="AG152" i="4"/>
  <c r="AG150" i="4"/>
  <c r="AG156" i="4"/>
  <c r="AG92" i="4"/>
  <c r="AG213" i="4"/>
  <c r="AW213" i="4" s="1"/>
  <c r="AG281" i="4"/>
  <c r="AG221" i="4"/>
  <c r="AW221" i="4" s="1"/>
  <c r="AG173" i="4"/>
  <c r="AG189" i="4"/>
  <c r="AG240" i="4"/>
  <c r="AG177" i="4"/>
  <c r="AG131" i="4"/>
  <c r="AG103" i="4"/>
  <c r="AG297" i="4"/>
  <c r="AW297" i="4" s="1"/>
  <c r="AG120" i="4"/>
  <c r="AG237" i="4"/>
  <c r="AG135" i="4"/>
  <c r="AG169" i="4"/>
  <c r="AW169" i="4" s="1"/>
  <c r="AG261" i="4"/>
  <c r="AW261" i="4" s="1"/>
  <c r="AG83" i="4"/>
  <c r="AG305" i="4"/>
  <c r="AG130" i="4"/>
  <c r="AG88" i="4"/>
  <c r="AG239" i="4"/>
  <c r="AG285" i="4"/>
  <c r="AG292" i="4"/>
  <c r="AG203" i="4"/>
  <c r="AW203" i="4" s="1"/>
  <c r="AG293" i="4"/>
  <c r="AW293" i="4" s="1"/>
  <c r="AG36" i="4"/>
  <c r="AG300" i="4"/>
  <c r="AW300" i="4" s="1"/>
  <c r="AG105" i="4"/>
  <c r="AW85" i="4" l="1"/>
  <c r="AW78" i="4"/>
  <c r="AW287" i="4"/>
  <c r="AW216" i="4"/>
  <c r="AW273" i="4"/>
  <c r="AW194" i="4"/>
  <c r="BC194" i="4" s="1"/>
  <c r="BE194" i="4" s="1"/>
  <c r="AW83" i="4"/>
  <c r="BC83" i="4" s="1"/>
  <c r="BE83" i="4" s="1"/>
  <c r="AW186" i="4"/>
  <c r="BC186" i="4" s="1"/>
  <c r="BE186" i="4" s="1"/>
  <c r="AW47" i="4"/>
  <c r="BC47" i="4" s="1"/>
  <c r="BE47" i="4" s="1"/>
  <c r="AW108" i="4"/>
  <c r="AW249" i="4"/>
  <c r="BC249" i="4" s="1"/>
  <c r="BE249" i="4" s="1"/>
  <c r="AW282" i="4"/>
  <c r="BC282" i="4" s="1"/>
  <c r="BE282" i="4" s="1"/>
  <c r="AW133" i="4"/>
  <c r="BC133" i="4" s="1"/>
  <c r="BE133" i="4" s="1"/>
  <c r="AW161" i="4"/>
  <c r="AW31" i="4"/>
  <c r="BC31" i="4" s="1"/>
  <c r="BE31" i="4" s="1"/>
  <c r="AW266" i="4"/>
  <c r="BC266" i="4" s="1"/>
  <c r="BE266" i="4" s="1"/>
  <c r="AH324" i="4"/>
  <c r="BV36" i="4" s="1"/>
  <c r="AW177" i="4"/>
  <c r="BC177" i="4" s="1"/>
  <c r="BE177" i="4" s="1"/>
  <c r="AW60" i="4"/>
  <c r="AH312" i="4"/>
  <c r="BV35" i="4" s="1"/>
  <c r="AW132" i="4"/>
  <c r="AG24" i="4"/>
  <c r="AW142" i="43"/>
  <c r="BC142" i="43" s="1"/>
  <c r="BE142" i="43" s="1"/>
  <c r="AW237" i="43"/>
  <c r="BC237" i="43" s="1"/>
  <c r="BE237" i="43" s="1"/>
  <c r="AJ300" i="43"/>
  <c r="BW34" i="43" s="1"/>
  <c r="AH300" i="43"/>
  <c r="BV34" i="43" s="1"/>
  <c r="AW300" i="43"/>
  <c r="AW293" i="43"/>
  <c r="BC293" i="43" s="1"/>
  <c r="BE293" i="43" s="1"/>
  <c r="AW102" i="43"/>
  <c r="BC102" i="43" s="1"/>
  <c r="BE102" i="43" s="1"/>
  <c r="AW301" i="43"/>
  <c r="BC301" i="43" s="1"/>
  <c r="BE301" i="43" s="1"/>
  <c r="AW283" i="43"/>
  <c r="BC283" i="43" s="1"/>
  <c r="BE283" i="43" s="1"/>
  <c r="AW270" i="43"/>
  <c r="BC270" i="43" s="1"/>
  <c r="BE270" i="43" s="1"/>
  <c r="AG27" i="4"/>
  <c r="AW27" i="43"/>
  <c r="BC27" i="43" s="1"/>
  <c r="BE27" i="43" s="1"/>
  <c r="AH156" i="43"/>
  <c r="BV22" i="43" s="1"/>
  <c r="AW156" i="43"/>
  <c r="BC144" i="43"/>
  <c r="BE144" i="43" s="1"/>
  <c r="BC313" i="43"/>
  <c r="BE313" i="43" s="1"/>
  <c r="BC120" i="43"/>
  <c r="BE120" i="43" s="1"/>
  <c r="AH168" i="43"/>
  <c r="BV23" i="43" s="1"/>
  <c r="AW168" i="43"/>
  <c r="AW195" i="43"/>
  <c r="BC195" i="43" s="1"/>
  <c r="BE195" i="43" s="1"/>
  <c r="AH60" i="43"/>
  <c r="BV14" i="43" s="1"/>
  <c r="AW60" i="43"/>
  <c r="AJ120" i="43"/>
  <c r="BW19" i="43" s="1"/>
  <c r="AH312" i="43"/>
  <c r="BV35" i="43" s="1"/>
  <c r="AW319" i="43"/>
  <c r="BC319" i="43" s="1"/>
  <c r="BE319" i="43" s="1"/>
  <c r="AW61" i="43"/>
  <c r="BC61" i="43" s="1"/>
  <c r="BE61" i="43" s="1"/>
  <c r="AW291" i="4"/>
  <c r="AW82" i="4"/>
  <c r="BC82" i="4" s="1"/>
  <c r="BE82" i="4" s="1"/>
  <c r="AG30" i="4"/>
  <c r="AW30" i="43"/>
  <c r="BC30" i="43" s="1"/>
  <c r="BE30" i="43" s="1"/>
  <c r="AH48" i="43"/>
  <c r="BV13" i="43" s="1"/>
  <c r="AW48" i="43"/>
  <c r="AJ96" i="43"/>
  <c r="BW17" i="43" s="1"/>
  <c r="AJ48" i="43"/>
  <c r="BW13" i="43" s="1"/>
  <c r="AW129" i="43"/>
  <c r="BC129" i="43" s="1"/>
  <c r="BE129" i="43" s="1"/>
  <c r="AH96" i="43"/>
  <c r="BV17" i="43" s="1"/>
  <c r="AW96" i="43"/>
  <c r="AW325" i="43"/>
  <c r="AH324" i="43"/>
  <c r="BV36" i="43" s="1"/>
  <c r="AW239" i="43"/>
  <c r="BC239" i="43" s="1"/>
  <c r="BE239" i="43" s="1"/>
  <c r="AH216" i="43"/>
  <c r="BV27" i="43" s="1"/>
  <c r="AW216" i="43"/>
  <c r="AH132" i="43"/>
  <c r="BV20" i="43" s="1"/>
  <c r="AW132" i="43"/>
  <c r="AW136" i="43"/>
  <c r="BC136" i="43" s="1"/>
  <c r="BE136" i="43" s="1"/>
  <c r="AW208" i="4"/>
  <c r="AW95" i="4"/>
  <c r="BC95" i="4" s="1"/>
  <c r="BE95" i="4" s="1"/>
  <c r="AW217" i="4"/>
  <c r="AG35" i="4"/>
  <c r="AW35" i="43"/>
  <c r="BC35" i="43" s="1"/>
  <c r="BE35" i="43" s="1"/>
  <c r="AW47" i="43"/>
  <c r="BC47" i="43" s="1"/>
  <c r="BE47" i="43" s="1"/>
  <c r="AH144" i="43"/>
  <c r="BV21" i="43" s="1"/>
  <c r="AW148" i="43"/>
  <c r="BC148" i="43" s="1"/>
  <c r="BE148" i="43" s="1"/>
  <c r="AW72" i="43"/>
  <c r="AW219" i="43"/>
  <c r="BC219" i="43" s="1"/>
  <c r="BE219" i="43" s="1"/>
  <c r="AJ204" i="43"/>
  <c r="BW26" i="43" s="1"/>
  <c r="AW57" i="43"/>
  <c r="BC57" i="43" s="1"/>
  <c r="BE57" i="43" s="1"/>
  <c r="AW229" i="43"/>
  <c r="BC229" i="43" s="1"/>
  <c r="BE229" i="43" s="1"/>
  <c r="AH240" i="43"/>
  <c r="BV29" i="43" s="1"/>
  <c r="AW240" i="43"/>
  <c r="AW152" i="43"/>
  <c r="BC152" i="43" s="1"/>
  <c r="BE152" i="43" s="1"/>
  <c r="AW54" i="4"/>
  <c r="AW203" i="43"/>
  <c r="BC203" i="43" s="1"/>
  <c r="BE203" i="43" s="1"/>
  <c r="AW247" i="43"/>
  <c r="BC247" i="43" s="1"/>
  <c r="BE247" i="43" s="1"/>
  <c r="AW303" i="43"/>
  <c r="BC303" i="43" s="1"/>
  <c r="BE303" i="43" s="1"/>
  <c r="AH204" i="43"/>
  <c r="BV26" i="43" s="1"/>
  <c r="AW206" i="43"/>
  <c r="BC206" i="43" s="1"/>
  <c r="BE206" i="43" s="1"/>
  <c r="AW234" i="43"/>
  <c r="BC234" i="43" s="1"/>
  <c r="BE234" i="43" s="1"/>
  <c r="AH192" i="43"/>
  <c r="BV25" i="43" s="1"/>
  <c r="AW192" i="43"/>
  <c r="BC204" i="43"/>
  <c r="BE204" i="43" s="1"/>
  <c r="AH120" i="43"/>
  <c r="BV19" i="43" s="1"/>
  <c r="AW122" i="43"/>
  <c r="BC122" i="43" s="1"/>
  <c r="BE122" i="43" s="1"/>
  <c r="AW162" i="43"/>
  <c r="BC162" i="43" s="1"/>
  <c r="BE162" i="43" s="1"/>
  <c r="AG33" i="4"/>
  <c r="AW33" i="43"/>
  <c r="BC33" i="43" s="1"/>
  <c r="BE33" i="43" s="1"/>
  <c r="AG29" i="4"/>
  <c r="AW29" i="43"/>
  <c r="BC29" i="43" s="1"/>
  <c r="BE29" i="43" s="1"/>
  <c r="AJ180" i="43"/>
  <c r="BW24" i="43" s="1"/>
  <c r="AH72" i="43"/>
  <c r="BV15" i="43" s="1"/>
  <c r="AW79" i="43"/>
  <c r="BC79" i="43" s="1"/>
  <c r="BE79" i="43" s="1"/>
  <c r="AH228" i="43"/>
  <c r="BV28" i="43" s="1"/>
  <c r="AW228" i="43"/>
  <c r="AI8" i="43"/>
  <c r="AH264" i="43"/>
  <c r="BV31" i="43" s="1"/>
  <c r="AW264" i="43"/>
  <c r="AH36" i="43"/>
  <c r="BV12" i="43" s="1"/>
  <c r="AW36" i="43"/>
  <c r="AW73" i="43"/>
  <c r="BC73" i="43" s="1"/>
  <c r="BE73" i="43" s="1"/>
  <c r="AW53" i="43"/>
  <c r="BC53" i="43" s="1"/>
  <c r="BE53" i="43" s="1"/>
  <c r="AH108" i="43"/>
  <c r="BV18" i="43" s="1"/>
  <c r="AW108" i="43"/>
  <c r="AW25" i="43"/>
  <c r="BC25" i="43" s="1"/>
  <c r="BE25" i="43" s="1"/>
  <c r="AH276" i="43"/>
  <c r="BV32" i="43" s="1"/>
  <c r="AW276" i="43"/>
  <c r="AH180" i="43"/>
  <c r="BV24" i="43" s="1"/>
  <c r="AW180" i="43"/>
  <c r="AW111" i="43"/>
  <c r="BC111" i="43" s="1"/>
  <c r="BE111" i="43" s="1"/>
  <c r="AW103" i="43"/>
  <c r="BC103" i="43" s="1"/>
  <c r="BE103" i="43" s="1"/>
  <c r="AW189" i="43"/>
  <c r="BC189" i="43" s="1"/>
  <c r="BE189" i="43" s="1"/>
  <c r="AJ72" i="43"/>
  <c r="BW15" i="43" s="1"/>
  <c r="AW232" i="43"/>
  <c r="BC232" i="43" s="1"/>
  <c r="BE232" i="43" s="1"/>
  <c r="AW213" i="43"/>
  <c r="BC213" i="43" s="1"/>
  <c r="BE213" i="43" s="1"/>
  <c r="AW188" i="43"/>
  <c r="BC188" i="43" s="1"/>
  <c r="BE188" i="43" s="1"/>
  <c r="AH288" i="43"/>
  <c r="BV33" i="43" s="1"/>
  <c r="AW288" i="43"/>
  <c r="AJ192" i="43"/>
  <c r="BW25" i="43" s="1"/>
  <c r="AJ276" i="43"/>
  <c r="BW32" i="43" s="1"/>
  <c r="AW89" i="43"/>
  <c r="BC89" i="43" s="1"/>
  <c r="BE89" i="43" s="1"/>
  <c r="AJ252" i="43"/>
  <c r="BW30" i="43" s="1"/>
  <c r="AJ288" i="43"/>
  <c r="BW33" i="43" s="1"/>
  <c r="AW256" i="43"/>
  <c r="BC256" i="43" s="1"/>
  <c r="BE256" i="43" s="1"/>
  <c r="AW235" i="4"/>
  <c r="BC235" i="4" s="1"/>
  <c r="BE235" i="4" s="1"/>
  <c r="AW236" i="4"/>
  <c r="BC236" i="4" s="1"/>
  <c r="BE236" i="4" s="1"/>
  <c r="AG26" i="4"/>
  <c r="AW26" i="43"/>
  <c r="BC26" i="43" s="1"/>
  <c r="BE26" i="43" s="1"/>
  <c r="AW28" i="4"/>
  <c r="BC28" i="4" s="1"/>
  <c r="BE28" i="4" s="1"/>
  <c r="AG34" i="4"/>
  <c r="AW34" i="4" s="1"/>
  <c r="BC34" i="4" s="1"/>
  <c r="BE34" i="4" s="1"/>
  <c r="AW34" i="43"/>
  <c r="BC34" i="43" s="1"/>
  <c r="BE34" i="43" s="1"/>
  <c r="AJ228" i="43"/>
  <c r="BW28" i="43" s="1"/>
  <c r="AJ60" i="43"/>
  <c r="BW14" i="43" s="1"/>
  <c r="AH252" i="43"/>
  <c r="BV30" i="43" s="1"/>
  <c r="AW252" i="43"/>
  <c r="AH84" i="43"/>
  <c r="BV16" i="43" s="1"/>
  <c r="AW84" i="43"/>
  <c r="AW130" i="43"/>
  <c r="BC130" i="43" s="1"/>
  <c r="BE130" i="43" s="1"/>
  <c r="AJ216" i="43"/>
  <c r="BW27" i="43" s="1"/>
  <c r="AW185" i="43"/>
  <c r="BC185" i="43" s="1"/>
  <c r="BE185" i="43" s="1"/>
  <c r="AW185" i="4"/>
  <c r="BC185" i="4" s="1"/>
  <c r="BE185" i="4" s="1"/>
  <c r="AW119" i="4"/>
  <c r="BC119" i="4" s="1"/>
  <c r="BE119" i="4" s="1"/>
  <c r="AW131" i="4"/>
  <c r="BC131" i="4" s="1"/>
  <c r="BE131" i="4" s="1"/>
  <c r="AW268" i="4"/>
  <c r="BC268" i="4" s="1"/>
  <c r="BE268" i="4" s="1"/>
  <c r="AW172" i="4"/>
  <c r="BC172" i="4" s="1"/>
  <c r="BE172" i="4" s="1"/>
  <c r="AW254" i="4"/>
  <c r="BC254" i="4" s="1"/>
  <c r="BE254" i="4" s="1"/>
  <c r="AW92" i="4"/>
  <c r="BC92" i="4" s="1"/>
  <c r="BE92" i="4" s="1"/>
  <c r="AW129" i="4"/>
  <c r="BC129" i="4" s="1"/>
  <c r="BE129" i="4" s="1"/>
  <c r="AW145" i="4"/>
  <c r="BC145" i="4" s="1"/>
  <c r="BE145" i="4" s="1"/>
  <c r="AW230" i="4"/>
  <c r="BC230" i="4" s="1"/>
  <c r="BE230" i="4" s="1"/>
  <c r="AW239" i="4"/>
  <c r="BC239" i="4" s="1"/>
  <c r="BE239" i="4" s="1"/>
  <c r="AW61" i="4"/>
  <c r="BC61" i="4" s="1"/>
  <c r="BE61" i="4" s="1"/>
  <c r="AW304" i="4"/>
  <c r="BC304" i="4" s="1"/>
  <c r="BE304" i="4" s="1"/>
  <c r="AW36" i="4"/>
  <c r="AW45" i="4"/>
  <c r="BC45" i="4" s="1"/>
  <c r="BE45" i="4" s="1"/>
  <c r="AW211" i="4"/>
  <c r="BC211" i="4" s="1"/>
  <c r="BE211" i="4" s="1"/>
  <c r="AW306" i="4"/>
  <c r="BC306" i="4" s="1"/>
  <c r="BE306" i="4" s="1"/>
  <c r="AW116" i="4"/>
  <c r="BC116" i="4" s="1"/>
  <c r="BE116" i="4" s="1"/>
  <c r="AW165" i="4"/>
  <c r="AW181" i="4"/>
  <c r="BC181" i="4" s="1"/>
  <c r="BE181" i="4" s="1"/>
  <c r="AW286" i="4"/>
  <c r="BC286" i="4" s="1"/>
  <c r="BE286" i="4" s="1"/>
  <c r="AW275" i="4"/>
  <c r="BC275" i="4" s="1"/>
  <c r="BE275" i="4" s="1"/>
  <c r="AW295" i="4"/>
  <c r="BC295" i="4" s="1"/>
  <c r="BE295" i="4" s="1"/>
  <c r="AW240" i="4"/>
  <c r="AW118" i="4"/>
  <c r="BC118" i="4" s="1"/>
  <c r="BE118" i="4" s="1"/>
  <c r="AW123" i="4"/>
  <c r="BC123" i="4" s="1"/>
  <c r="BE123" i="4" s="1"/>
  <c r="AW104" i="4"/>
  <c r="AW260" i="4"/>
  <c r="BC260" i="4" s="1"/>
  <c r="BE260" i="4" s="1"/>
  <c r="AW192" i="4"/>
  <c r="AW225" i="4"/>
  <c r="BC225" i="4" s="1"/>
  <c r="BE225" i="4" s="1"/>
  <c r="AW311" i="4"/>
  <c r="BC311" i="4" s="1"/>
  <c r="BE311" i="4" s="1"/>
  <c r="AW233" i="4"/>
  <c r="BC233" i="4" s="1"/>
  <c r="BE233" i="4" s="1"/>
  <c r="AW209" i="4"/>
  <c r="BC209" i="4" s="1"/>
  <c r="BE209" i="4" s="1"/>
  <c r="AW64" i="4"/>
  <c r="BC64" i="4" s="1"/>
  <c r="BE64" i="4" s="1"/>
  <c r="AW156" i="4"/>
  <c r="AW238" i="4"/>
  <c r="BC238" i="4" s="1"/>
  <c r="BE238" i="4" s="1"/>
  <c r="AW223" i="4"/>
  <c r="BC223" i="4" s="1"/>
  <c r="BE223" i="4" s="1"/>
  <c r="AW56" i="4"/>
  <c r="BC56" i="4" s="1"/>
  <c r="BE56" i="4" s="1"/>
  <c r="AW193" i="4"/>
  <c r="BC193" i="4" s="1"/>
  <c r="BE193" i="4" s="1"/>
  <c r="AW162" i="4"/>
  <c r="BC162" i="4" s="1"/>
  <c r="BE162" i="4" s="1"/>
  <c r="AW110" i="4"/>
  <c r="BC110" i="4" s="1"/>
  <c r="BE110" i="4" s="1"/>
  <c r="AW277" i="4"/>
  <c r="BC277" i="4" s="1"/>
  <c r="BE277" i="4" s="1"/>
  <c r="AW81" i="4"/>
  <c r="BC81" i="4" s="1"/>
  <c r="BE81" i="4" s="1"/>
  <c r="AW214" i="4"/>
  <c r="BC214" i="4" s="1"/>
  <c r="BE214" i="4" s="1"/>
  <c r="AW140" i="4"/>
  <c r="BC140" i="4" s="1"/>
  <c r="BE140" i="4" s="1"/>
  <c r="AW32" i="4"/>
  <c r="BC32" i="4" s="1"/>
  <c r="BE32" i="4" s="1"/>
  <c r="AW267" i="4"/>
  <c r="BC267" i="4" s="1"/>
  <c r="BE267" i="4" s="1"/>
  <c r="AW158" i="4"/>
  <c r="BC158" i="4" s="1"/>
  <c r="BE158" i="4" s="1"/>
  <c r="AW190" i="4"/>
  <c r="BC190" i="4" s="1"/>
  <c r="BE190" i="4" s="1"/>
  <c r="AW151" i="4"/>
  <c r="BC151" i="4" s="1"/>
  <c r="BE151" i="4" s="1"/>
  <c r="AW44" i="4"/>
  <c r="BC44" i="4" s="1"/>
  <c r="BE44" i="4" s="1"/>
  <c r="AW66" i="4"/>
  <c r="BC66" i="4" s="1"/>
  <c r="BE66" i="4" s="1"/>
  <c r="AW265" i="4"/>
  <c r="BC265" i="4" s="1"/>
  <c r="BE265" i="4" s="1"/>
  <c r="AW244" i="4"/>
  <c r="BC244" i="4" s="1"/>
  <c r="BE244" i="4" s="1"/>
  <c r="AW257" i="4"/>
  <c r="BC257" i="4" s="1"/>
  <c r="BE257" i="4" s="1"/>
  <c r="AW284" i="4"/>
  <c r="BC284" i="4" s="1"/>
  <c r="BE284" i="4" s="1"/>
  <c r="AW111" i="4"/>
  <c r="BC111" i="4" s="1"/>
  <c r="BE111" i="4" s="1"/>
  <c r="AW246" i="4"/>
  <c r="BC246" i="4" s="1"/>
  <c r="BE246" i="4" s="1"/>
  <c r="AW251" i="4"/>
  <c r="BC251" i="4" s="1"/>
  <c r="BE251" i="4" s="1"/>
  <c r="AW58" i="4"/>
  <c r="BC58" i="4" s="1"/>
  <c r="BE58" i="4" s="1"/>
  <c r="AW25" i="4"/>
  <c r="BC25" i="4" s="1"/>
  <c r="BE25" i="4" s="1"/>
  <c r="AW91" i="4"/>
  <c r="BC91" i="4" s="1"/>
  <c r="BE91" i="4" s="1"/>
  <c r="AW166" i="4"/>
  <c r="BC166" i="4" s="1"/>
  <c r="BE166" i="4" s="1"/>
  <c r="AW107" i="4"/>
  <c r="BC107" i="4" s="1"/>
  <c r="BE107" i="4" s="1"/>
  <c r="AW68" i="4"/>
  <c r="BC68" i="4" s="1"/>
  <c r="BE68" i="4" s="1"/>
  <c r="AW279" i="4"/>
  <c r="BC279" i="4" s="1"/>
  <c r="BE279" i="4" s="1"/>
  <c r="AW135" i="4"/>
  <c r="BC135" i="4" s="1"/>
  <c r="BE135" i="4" s="1"/>
  <c r="AW152" i="4"/>
  <c r="BC152" i="4" s="1"/>
  <c r="BE152" i="4" s="1"/>
  <c r="AW128" i="4"/>
  <c r="BC128" i="4" s="1"/>
  <c r="BE128" i="4" s="1"/>
  <c r="AW50" i="4"/>
  <c r="BC50" i="4" s="1"/>
  <c r="BE50" i="4" s="1"/>
  <c r="AW101" i="4"/>
  <c r="BC101" i="4" s="1"/>
  <c r="BE101" i="4" s="1"/>
  <c r="AW106" i="4"/>
  <c r="BC106" i="4" s="1"/>
  <c r="BE106" i="4" s="1"/>
  <c r="AW51" i="4"/>
  <c r="BC51" i="4" s="1"/>
  <c r="BE51" i="4" s="1"/>
  <c r="AW179" i="4"/>
  <c r="BC179" i="4" s="1"/>
  <c r="BE179" i="4" s="1"/>
  <c r="AW52" i="4"/>
  <c r="BC52" i="4" s="1"/>
  <c r="BE52" i="4" s="1"/>
  <c r="AW99" i="4"/>
  <c r="BC99" i="4" s="1"/>
  <c r="BE99" i="4" s="1"/>
  <c r="AW100" i="4"/>
  <c r="BC100" i="4" s="1"/>
  <c r="BE100" i="4" s="1"/>
  <c r="AW77" i="4"/>
  <c r="BC77" i="4" s="1"/>
  <c r="BE77" i="4" s="1"/>
  <c r="AW302" i="4"/>
  <c r="BC302" i="4" s="1"/>
  <c r="BE302" i="4" s="1"/>
  <c r="AW294" i="4"/>
  <c r="BC294" i="4" s="1"/>
  <c r="BE294" i="4" s="1"/>
  <c r="AW57" i="4"/>
  <c r="BC57" i="4" s="1"/>
  <c r="BE57" i="4" s="1"/>
  <c r="AW76" i="4"/>
  <c r="BC76" i="4" s="1"/>
  <c r="BE76" i="4" s="1"/>
  <c r="AW96" i="4"/>
  <c r="AW248" i="4"/>
  <c r="BC248" i="4" s="1"/>
  <c r="BE248" i="4" s="1"/>
  <c r="AW62" i="4"/>
  <c r="BC62" i="4" s="1"/>
  <c r="BE62" i="4" s="1"/>
  <c r="AW137" i="4"/>
  <c r="BC137" i="4" s="1"/>
  <c r="BE137" i="4" s="1"/>
  <c r="AW155" i="4"/>
  <c r="AW38" i="4"/>
  <c r="BC38" i="4" s="1"/>
  <c r="BE38" i="4" s="1"/>
  <c r="AW115" i="4"/>
  <c r="BC115" i="4" s="1"/>
  <c r="BE115" i="4" s="1"/>
  <c r="AW114" i="4"/>
  <c r="BC114" i="4" s="1"/>
  <c r="BE114" i="4" s="1"/>
  <c r="AW218" i="4"/>
  <c r="BC218" i="4" s="1"/>
  <c r="BE218" i="4" s="1"/>
  <c r="AW242" i="4"/>
  <c r="BC242" i="4" s="1"/>
  <c r="BE242" i="4" s="1"/>
  <c r="AW270" i="4"/>
  <c r="BC270" i="4" s="1"/>
  <c r="BE270" i="4" s="1"/>
  <c r="AW245" i="4"/>
  <c r="BC245" i="4" s="1"/>
  <c r="BE245" i="4" s="1"/>
  <c r="AW290" i="4"/>
  <c r="BC290" i="4" s="1"/>
  <c r="BE290" i="4" s="1"/>
  <c r="AW285" i="4"/>
  <c r="BC285" i="4" s="1"/>
  <c r="BE285" i="4" s="1"/>
  <c r="AW105" i="4"/>
  <c r="BC105" i="4" s="1"/>
  <c r="BE105" i="4" s="1"/>
  <c r="AW200" i="4"/>
  <c r="BC200" i="4" s="1"/>
  <c r="BE200" i="4" s="1"/>
  <c r="AW84" i="4"/>
  <c r="AW159" i="4"/>
  <c r="BC159" i="4" s="1"/>
  <c r="BE159" i="4" s="1"/>
  <c r="AW167" i="4"/>
  <c r="BC167" i="4" s="1"/>
  <c r="BE167" i="4" s="1"/>
  <c r="AW39" i="4"/>
  <c r="BC39" i="4" s="1"/>
  <c r="BE39" i="4" s="1"/>
  <c r="AW69" i="4"/>
  <c r="BC69" i="4" s="1"/>
  <c r="BE69" i="4" s="1"/>
  <c r="AW210" i="4"/>
  <c r="BC210" i="4" s="1"/>
  <c r="BE210" i="4" s="1"/>
  <c r="AW259" i="4"/>
  <c r="BC259" i="4" s="1"/>
  <c r="BE259" i="4" s="1"/>
  <c r="AW201" i="4"/>
  <c r="BC201" i="4" s="1"/>
  <c r="BE201" i="4" s="1"/>
  <c r="AW296" i="4"/>
  <c r="BC296" i="4" s="1"/>
  <c r="BE296" i="4" s="1"/>
  <c r="AW153" i="4"/>
  <c r="BC153" i="4" s="1"/>
  <c r="BE153" i="4" s="1"/>
  <c r="AW164" i="4"/>
  <c r="BC164" i="4" s="1"/>
  <c r="BE164" i="4" s="1"/>
  <c r="AW130" i="4"/>
  <c r="BC130" i="4" s="1"/>
  <c r="BE130" i="4" s="1"/>
  <c r="AW103" i="4"/>
  <c r="BC103" i="4" s="1"/>
  <c r="BE103" i="4" s="1"/>
  <c r="AW222" i="4"/>
  <c r="BC222" i="4" s="1"/>
  <c r="BE222" i="4" s="1"/>
  <c r="AW310" i="4"/>
  <c r="BC310" i="4" s="1"/>
  <c r="BE310" i="4" s="1"/>
  <c r="AW178" i="4"/>
  <c r="BC178" i="4" s="1"/>
  <c r="BE178" i="4" s="1"/>
  <c r="AW189" i="4"/>
  <c r="BC189" i="4" s="1"/>
  <c r="BE189" i="4" s="1"/>
  <c r="AW160" i="4"/>
  <c r="BC160" i="4" s="1"/>
  <c r="BE160" i="4" s="1"/>
  <c r="AW229" i="4"/>
  <c r="BC229" i="4" s="1"/>
  <c r="BE229" i="4" s="1"/>
  <c r="AW183" i="4"/>
  <c r="BC183" i="4" s="1"/>
  <c r="BE183" i="4" s="1"/>
  <c r="AW174" i="4"/>
  <c r="BC174" i="4" s="1"/>
  <c r="BE174" i="4" s="1"/>
  <c r="AW157" i="4"/>
  <c r="BC157" i="4" s="1"/>
  <c r="BE157" i="4" s="1"/>
  <c r="AW176" i="4"/>
  <c r="BC176" i="4" s="1"/>
  <c r="BE176" i="4" s="1"/>
  <c r="AW276" i="4"/>
  <c r="AW146" i="4"/>
  <c r="BC146" i="4" s="1"/>
  <c r="BE146" i="4" s="1"/>
  <c r="AW43" i="4"/>
  <c r="BC43" i="4" s="1"/>
  <c r="BE43" i="4" s="1"/>
  <c r="AW191" i="4"/>
  <c r="BC191" i="4" s="1"/>
  <c r="BE191" i="4" s="1"/>
  <c r="AW278" i="4"/>
  <c r="BC278" i="4" s="1"/>
  <c r="BE278" i="4" s="1"/>
  <c r="AW49" i="4"/>
  <c r="BC49" i="4" s="1"/>
  <c r="BE49" i="4" s="1"/>
  <c r="AW292" i="4"/>
  <c r="BC292" i="4" s="1"/>
  <c r="BE292" i="4" s="1"/>
  <c r="AW154" i="4"/>
  <c r="BC154" i="4" s="1"/>
  <c r="BE154" i="4" s="1"/>
  <c r="AJ300" i="4"/>
  <c r="BW34" i="4" s="1"/>
  <c r="AW40" i="4"/>
  <c r="BC40" i="4" s="1"/>
  <c r="BE40" i="4" s="1"/>
  <c r="AW256" i="4"/>
  <c r="BC256" i="4" s="1"/>
  <c r="BE256" i="4" s="1"/>
  <c r="AW272" i="4"/>
  <c r="BC272" i="4" s="1"/>
  <c r="BE272" i="4" s="1"/>
  <c r="AW30" i="4"/>
  <c r="BC30" i="4" s="1"/>
  <c r="BE30" i="4" s="1"/>
  <c r="AW308" i="4"/>
  <c r="BC308" i="4" s="1"/>
  <c r="BE308" i="4" s="1"/>
  <c r="AW252" i="4"/>
  <c r="AW182" i="4"/>
  <c r="BC182" i="4" s="1"/>
  <c r="BE182" i="4" s="1"/>
  <c r="AW232" i="4"/>
  <c r="BC232" i="4" s="1"/>
  <c r="BE232" i="4" s="1"/>
  <c r="AW86" i="4"/>
  <c r="BC86" i="4" s="1"/>
  <c r="BE86" i="4" s="1"/>
  <c r="AW173" i="4"/>
  <c r="BC173" i="4" s="1"/>
  <c r="BE173" i="4" s="1"/>
  <c r="AW73" i="4"/>
  <c r="BC73" i="4" s="1"/>
  <c r="BE73" i="4" s="1"/>
  <c r="AW255" i="4"/>
  <c r="BC255" i="4" s="1"/>
  <c r="BE255" i="4" s="1"/>
  <c r="AW180" i="4"/>
  <c r="AW24" i="4"/>
  <c r="AW187" i="4"/>
  <c r="BC187" i="4" s="1"/>
  <c r="BE187" i="4" s="1"/>
  <c r="AW127" i="4"/>
  <c r="BC127" i="4" s="1"/>
  <c r="BE127" i="4" s="1"/>
  <c r="AW198" i="4"/>
  <c r="BC198" i="4" s="1"/>
  <c r="BE198" i="4" s="1"/>
  <c r="AW109" i="4"/>
  <c r="BC109" i="4" s="1"/>
  <c r="BE109" i="4" s="1"/>
  <c r="AW41" i="4"/>
  <c r="BC41" i="4" s="1"/>
  <c r="BE41" i="4" s="1"/>
  <c r="AW150" i="4"/>
  <c r="BC150" i="4" s="1"/>
  <c r="BE150" i="4" s="1"/>
  <c r="AW205" i="4"/>
  <c r="BC205" i="4" s="1"/>
  <c r="BE205" i="4" s="1"/>
  <c r="AW224" i="4"/>
  <c r="BC224" i="4" s="1"/>
  <c r="BE224" i="4" s="1"/>
  <c r="AW274" i="4"/>
  <c r="BC274" i="4" s="1"/>
  <c r="BE274" i="4" s="1"/>
  <c r="AW281" i="4"/>
  <c r="BC281" i="4" s="1"/>
  <c r="BE281" i="4" s="1"/>
  <c r="AW283" i="4"/>
  <c r="BC283" i="4" s="1"/>
  <c r="BE283" i="4" s="1"/>
  <c r="AW163" i="4"/>
  <c r="BC163" i="4" s="1"/>
  <c r="BE163" i="4" s="1"/>
  <c r="AW42" i="4"/>
  <c r="BC42" i="4" s="1"/>
  <c r="BE42" i="4" s="1"/>
  <c r="AW136" i="4"/>
  <c r="BC136" i="4" s="1"/>
  <c r="BE136" i="4" s="1"/>
  <c r="AW204" i="4"/>
  <c r="AW29" i="4"/>
  <c r="BC29" i="4" s="1"/>
  <c r="BE29" i="4" s="1"/>
  <c r="AW220" i="4"/>
  <c r="BC220" i="4" s="1"/>
  <c r="BE220" i="4" s="1"/>
  <c r="AW219" i="4"/>
  <c r="BC219" i="4" s="1"/>
  <c r="BE219" i="4" s="1"/>
  <c r="AW120" i="4"/>
  <c r="AW298" i="4"/>
  <c r="BC298" i="4" s="1"/>
  <c r="BE298" i="4" s="1"/>
  <c r="AW231" i="4"/>
  <c r="BC231" i="4" s="1"/>
  <c r="BE231" i="4" s="1"/>
  <c r="AW305" i="4"/>
  <c r="BC305" i="4" s="1"/>
  <c r="BE305" i="4" s="1"/>
  <c r="AW196" i="4"/>
  <c r="BC196" i="4" s="1"/>
  <c r="BE196" i="4" s="1"/>
  <c r="AW202" i="4"/>
  <c r="BC202" i="4" s="1"/>
  <c r="BE202" i="4" s="1"/>
  <c r="AW207" i="4"/>
  <c r="BC207" i="4" s="1"/>
  <c r="BE207" i="4" s="1"/>
  <c r="AW170" i="4"/>
  <c r="BC170" i="4" s="1"/>
  <c r="BE170" i="4" s="1"/>
  <c r="AW46" i="4"/>
  <c r="BC46" i="4" s="1"/>
  <c r="BE46" i="4" s="1"/>
  <c r="AW237" i="4"/>
  <c r="BC237" i="4" s="1"/>
  <c r="BE237" i="4" s="1"/>
  <c r="AW215" i="4"/>
  <c r="BC215" i="4" s="1"/>
  <c r="BE215" i="4" s="1"/>
  <c r="AW134" i="4"/>
  <c r="BC134" i="4" s="1"/>
  <c r="BE134" i="4" s="1"/>
  <c r="AW171" i="4"/>
  <c r="BC171" i="4" s="1"/>
  <c r="BE171" i="4" s="1"/>
  <c r="AW26" i="4"/>
  <c r="BC26" i="4" s="1"/>
  <c r="BE26" i="4" s="1"/>
  <c r="AW141" i="4"/>
  <c r="BC141" i="4" s="1"/>
  <c r="BE141" i="4" s="1"/>
  <c r="AW269" i="4"/>
  <c r="BC269" i="4" s="1"/>
  <c r="BE269" i="4" s="1"/>
  <c r="AW67" i="4"/>
  <c r="BC67" i="4" s="1"/>
  <c r="BE67" i="4" s="1"/>
  <c r="AW168" i="4"/>
  <c r="AW264" i="4"/>
  <c r="AW79" i="4"/>
  <c r="BC79" i="4" s="1"/>
  <c r="BE79" i="4" s="1"/>
  <c r="AW112" i="4"/>
  <c r="BC112" i="4" s="1"/>
  <c r="BE112" i="4" s="1"/>
  <c r="AW125" i="4"/>
  <c r="BC125" i="4" s="1"/>
  <c r="BE125" i="4" s="1"/>
  <c r="AW147" i="4"/>
  <c r="BC147" i="4" s="1"/>
  <c r="BE147" i="4" s="1"/>
  <c r="AW234" i="4"/>
  <c r="BC234" i="4" s="1"/>
  <c r="BE234" i="4" s="1"/>
  <c r="AW289" i="4"/>
  <c r="BC289" i="4" s="1"/>
  <c r="BE289" i="4" s="1"/>
  <c r="AW253" i="4"/>
  <c r="BC253" i="4" s="1"/>
  <c r="BE253" i="4" s="1"/>
  <c r="AW247" i="4"/>
  <c r="BC247" i="4" s="1"/>
  <c r="BE247" i="4" s="1"/>
  <c r="AW227" i="4"/>
  <c r="BC227" i="4" s="1"/>
  <c r="BE227" i="4" s="1"/>
  <c r="AW55" i="4"/>
  <c r="BC55" i="4" s="1"/>
  <c r="BE55" i="4" s="1"/>
  <c r="AW148" i="4"/>
  <c r="BC148" i="4" s="1"/>
  <c r="BE148" i="4" s="1"/>
  <c r="AW197" i="4"/>
  <c r="BC197" i="4" s="1"/>
  <c r="BE197" i="4" s="1"/>
  <c r="AW243" i="4"/>
  <c r="BC243" i="4" s="1"/>
  <c r="BE243" i="4" s="1"/>
  <c r="AW175" i="4"/>
  <c r="BC175" i="4" s="1"/>
  <c r="BE175" i="4" s="1"/>
  <c r="AW74" i="4"/>
  <c r="BC74" i="4" s="1"/>
  <c r="BE74" i="4" s="1"/>
  <c r="AW280" i="4"/>
  <c r="BC280" i="4" s="1"/>
  <c r="BE280" i="4" s="1"/>
  <c r="AW33" i="4"/>
  <c r="BC33" i="4" s="1"/>
  <c r="BE33" i="4" s="1"/>
  <c r="AW263" i="4"/>
  <c r="BC263" i="4" s="1"/>
  <c r="BE263" i="4" s="1"/>
  <c r="AW102" i="4"/>
  <c r="BC102" i="4" s="1"/>
  <c r="BE102" i="4" s="1"/>
  <c r="AW75" i="4"/>
  <c r="BC75" i="4" s="1"/>
  <c r="BE75" i="4" s="1"/>
  <c r="AW90" i="4"/>
  <c r="BC90" i="4" s="1"/>
  <c r="BE90" i="4" s="1"/>
  <c r="AW63" i="4"/>
  <c r="BC63" i="4" s="1"/>
  <c r="BE63" i="4" s="1"/>
  <c r="AH96" i="4"/>
  <c r="BV17" i="4" s="1"/>
  <c r="AW97" i="4"/>
  <c r="BC97" i="4" s="1"/>
  <c r="BE97" i="4" s="1"/>
  <c r="AJ228" i="4"/>
  <c r="BW28" i="4" s="1"/>
  <c r="AW88" i="4"/>
  <c r="BC88" i="4" s="1"/>
  <c r="BE88" i="4" s="1"/>
  <c r="AW72" i="4"/>
  <c r="AW71" i="4"/>
  <c r="BC71" i="4" s="1"/>
  <c r="BE71" i="4" s="1"/>
  <c r="AJ156" i="4"/>
  <c r="BW22" i="4" s="1"/>
  <c r="AW27" i="4"/>
  <c r="BC27" i="4" s="1"/>
  <c r="BE27" i="4" s="1"/>
  <c r="AW65" i="4"/>
  <c r="BC65" i="4" s="1"/>
  <c r="BE65" i="4" s="1"/>
  <c r="AW303" i="4"/>
  <c r="BC303" i="4" s="1"/>
  <c r="BE303" i="4" s="1"/>
  <c r="AW226" i="4"/>
  <c r="BC226" i="4" s="1"/>
  <c r="BE226" i="4" s="1"/>
  <c r="AW138" i="4"/>
  <c r="BC138" i="4" s="1"/>
  <c r="BE138" i="4" s="1"/>
  <c r="AW309" i="4"/>
  <c r="BC309" i="4" s="1"/>
  <c r="BE309" i="4" s="1"/>
  <c r="AJ60" i="4"/>
  <c r="BW14" i="4" s="1"/>
  <c r="AW307" i="4"/>
  <c r="BC307" i="4" s="1"/>
  <c r="BE307" i="4" s="1"/>
  <c r="AW122" i="4"/>
  <c r="BC122" i="4" s="1"/>
  <c r="BE122" i="4" s="1"/>
  <c r="AW87" i="4"/>
  <c r="BC87" i="4" s="1"/>
  <c r="BE87" i="4" s="1"/>
  <c r="AW70" i="4"/>
  <c r="BC70" i="4" s="1"/>
  <c r="BE70" i="4" s="1"/>
  <c r="AJ48" i="4"/>
  <c r="BW13" i="4" s="1"/>
  <c r="AW142" i="4"/>
  <c r="BC142" i="4" s="1"/>
  <c r="BE142" i="4" s="1"/>
  <c r="AJ180" i="4"/>
  <c r="BW24" i="4" s="1"/>
  <c r="AW59" i="4"/>
  <c r="BC59" i="4" s="1"/>
  <c r="BE59" i="4" s="1"/>
  <c r="AW301" i="4"/>
  <c r="BC301" i="4" s="1"/>
  <c r="BE301" i="4" s="1"/>
  <c r="AW89" i="4"/>
  <c r="BC89" i="4" s="1"/>
  <c r="BE89" i="4" s="1"/>
  <c r="AJ216" i="4"/>
  <c r="BW27" i="4" s="1"/>
  <c r="AJ36" i="4"/>
  <c r="BW12" i="4" s="1"/>
  <c r="AW144" i="4"/>
  <c r="AJ276" i="4"/>
  <c r="BW32" i="4" s="1"/>
  <c r="AJ192" i="4"/>
  <c r="BW25" i="4" s="1"/>
  <c r="AW139" i="4"/>
  <c r="BC139" i="4" s="1"/>
  <c r="BE139" i="4" s="1"/>
  <c r="AW195" i="4"/>
  <c r="BC195" i="4" s="1"/>
  <c r="BE195" i="4" s="1"/>
  <c r="AW288" i="4"/>
  <c r="AW126" i="4"/>
  <c r="BC126" i="4" s="1"/>
  <c r="BE126" i="4" s="1"/>
  <c r="AW299" i="4"/>
  <c r="BC299" i="4" s="1"/>
  <c r="BE299" i="4" s="1"/>
  <c r="AH36" i="4"/>
  <c r="BV12" i="4" s="1"/>
  <c r="AH180" i="4"/>
  <c r="BV24" i="4" s="1"/>
  <c r="AH216" i="4"/>
  <c r="BV27" i="4" s="1"/>
  <c r="AH84" i="4"/>
  <c r="BV16" i="4" s="1"/>
  <c r="AH168" i="4"/>
  <c r="BV23" i="4" s="1"/>
  <c r="AH264" i="4"/>
  <c r="BV31" i="4" s="1"/>
  <c r="AH192" i="4"/>
  <c r="BV25" i="4" s="1"/>
  <c r="AH132" i="4"/>
  <c r="BV20" i="4" s="1"/>
  <c r="AJ84" i="4"/>
  <c r="BW16" i="4" s="1"/>
  <c r="AH204" i="4"/>
  <c r="BV26" i="4" s="1"/>
  <c r="AH156" i="4"/>
  <c r="BV22" i="4" s="1"/>
  <c r="AH48" i="4"/>
  <c r="BV13" i="4" s="1"/>
  <c r="AH144" i="4"/>
  <c r="BV21" i="4" s="1"/>
  <c r="AJ204" i="4"/>
  <c r="BW26" i="4" s="1"/>
  <c r="AJ24" i="4"/>
  <c r="BW11" i="4" s="1"/>
  <c r="AI8" i="4"/>
  <c r="AJ240" i="4"/>
  <c r="BW29" i="4" s="1"/>
  <c r="AJ108" i="4"/>
  <c r="BW18" i="4" s="1"/>
  <c r="AH240" i="4"/>
  <c r="BV29" i="4" s="1"/>
  <c r="AH60" i="4"/>
  <c r="BV14" i="4" s="1"/>
  <c r="AH288" i="4"/>
  <c r="BV33" i="4" s="1"/>
  <c r="AH252" i="4"/>
  <c r="BV30" i="4" s="1"/>
  <c r="AH108" i="4"/>
  <c r="BV18" i="4" s="1"/>
  <c r="AJ264" i="4"/>
  <c r="BW31" i="4" s="1"/>
  <c r="AJ252" i="4"/>
  <c r="BW30" i="4" s="1"/>
  <c r="AH228" i="4"/>
  <c r="BV28" i="4" s="1"/>
  <c r="AJ144" i="4"/>
  <c r="BW21" i="4" s="1"/>
  <c r="AJ96" i="4"/>
  <c r="BW17" i="4" s="1"/>
  <c r="AJ288" i="4"/>
  <c r="BW33" i="4" s="1"/>
  <c r="AJ72" i="4"/>
  <c r="BW15" i="4" s="1"/>
  <c r="AH300" i="4"/>
  <c r="BV34" i="4" s="1"/>
  <c r="AH120" i="4"/>
  <c r="BV19" i="4" s="1"/>
  <c r="AH72" i="4"/>
  <c r="BV15" i="4" s="1"/>
  <c r="AH276" i="4"/>
  <c r="BV32" i="4" s="1"/>
  <c r="AJ132" i="4"/>
  <c r="BW20" i="4" s="1"/>
  <c r="AJ168" i="4"/>
  <c r="BW23" i="4" s="1"/>
  <c r="AJ120" i="4"/>
  <c r="BW19" i="4" s="1"/>
  <c r="BC121" i="4"/>
  <c r="BE121" i="4" s="1"/>
  <c r="BC213" i="4"/>
  <c r="BE213" i="4" s="1"/>
  <c r="BC262" i="4"/>
  <c r="BE262" i="4" s="1"/>
  <c r="BC98" i="4"/>
  <c r="BE98" i="4" s="1"/>
  <c r="BC113" i="4"/>
  <c r="BE113" i="4" s="1"/>
  <c r="BC165" i="4"/>
  <c r="BE165" i="4" s="1"/>
  <c r="BC124" i="4"/>
  <c r="BE124" i="4" s="1"/>
  <c r="BC169" i="4"/>
  <c r="BE169" i="4" s="1"/>
  <c r="BC184" i="4"/>
  <c r="BE184" i="4" s="1"/>
  <c r="BC143" i="4"/>
  <c r="BE143" i="4" s="1"/>
  <c r="BC199" i="4"/>
  <c r="BE199" i="4" s="1"/>
  <c r="BC293" i="4"/>
  <c r="BE293" i="4" s="1"/>
  <c r="BC261" i="4"/>
  <c r="BE261" i="4" s="1"/>
  <c r="BC78" i="4"/>
  <c r="BE78" i="4" s="1"/>
  <c r="BC80" i="4"/>
  <c r="BE80" i="4" s="1"/>
  <c r="BC291" i="4"/>
  <c r="BE291" i="4" s="1"/>
  <c r="BC287" i="4"/>
  <c r="BE287" i="4" s="1"/>
  <c r="BC85" i="4"/>
  <c r="BE85" i="4" s="1"/>
  <c r="BC271" i="4"/>
  <c r="BE271" i="4" s="1"/>
  <c r="BC273" i="4"/>
  <c r="BE273" i="4" s="1"/>
  <c r="BC155" i="4"/>
  <c r="BE155" i="4" s="1"/>
  <c r="BC149" i="4"/>
  <c r="BE149" i="4" s="1"/>
  <c r="BC203" i="4"/>
  <c r="BE203" i="4" s="1"/>
  <c r="BC221" i="4"/>
  <c r="BE221" i="4" s="1"/>
  <c r="BC212" i="4"/>
  <c r="BE212" i="4" s="1"/>
  <c r="BC94" i="4"/>
  <c r="BE94" i="4" s="1"/>
  <c r="BC161" i="4"/>
  <c r="BE161" i="4" s="1"/>
  <c r="BC53" i="4"/>
  <c r="BE53" i="4" s="1"/>
  <c r="BC188" i="4"/>
  <c r="BE188" i="4" s="1"/>
  <c r="BC250" i="4"/>
  <c r="BE250" i="4" s="1"/>
  <c r="BC117" i="4"/>
  <c r="BE117" i="4" s="1"/>
  <c r="BC297" i="4"/>
  <c r="BE297" i="4" s="1"/>
  <c r="BC241" i="4"/>
  <c r="BE241" i="4" s="1"/>
  <c r="BC206" i="4"/>
  <c r="BE206" i="4" s="1"/>
  <c r="BC208" i="4"/>
  <c r="BE208" i="4" s="1"/>
  <c r="BC104" i="4"/>
  <c r="BE104" i="4" s="1"/>
  <c r="BC54" i="4"/>
  <c r="BE54" i="4" s="1"/>
  <c r="BC217" i="4"/>
  <c r="BE217" i="4" s="1"/>
  <c r="BC258" i="4"/>
  <c r="BE258" i="4" s="1"/>
  <c r="G21" i="4"/>
  <c r="AH8" i="4" l="1"/>
  <c r="AL3" i="4" s="1"/>
  <c r="C98" i="41" s="1"/>
  <c r="AG8" i="4"/>
  <c r="AH24" i="4"/>
  <c r="BV11" i="4" s="1"/>
  <c r="AW35" i="4"/>
  <c r="BC35" i="4" s="1"/>
  <c r="BE35" i="4" s="1"/>
  <c r="BC180" i="43"/>
  <c r="BE180" i="43" s="1"/>
  <c r="AX180" i="43"/>
  <c r="CD24" i="43" s="1"/>
  <c r="AX216" i="43"/>
  <c r="CD27" i="43" s="1"/>
  <c r="BC216" i="43"/>
  <c r="BE216" i="43" s="1"/>
  <c r="AX168" i="43"/>
  <c r="CD23" i="43" s="1"/>
  <c r="BC168" i="43"/>
  <c r="BE168" i="43" s="1"/>
  <c r="AX156" i="43"/>
  <c r="CD22" i="43" s="1"/>
  <c r="BC156" i="43"/>
  <c r="BE156" i="43" s="1"/>
  <c r="BC36" i="43"/>
  <c r="BE36" i="43" s="1"/>
  <c r="AX36" i="43"/>
  <c r="CD12" i="43" s="1"/>
  <c r="AX300" i="43"/>
  <c r="CD34" i="43" s="1"/>
  <c r="BC300" i="43"/>
  <c r="BE300" i="43" s="1"/>
  <c r="AX276" i="43"/>
  <c r="CD32" i="43" s="1"/>
  <c r="BC276" i="43"/>
  <c r="BE276" i="43" s="1"/>
  <c r="AX204" i="43"/>
  <c r="CD26" i="43" s="1"/>
  <c r="AX120" i="43"/>
  <c r="CD19" i="43" s="1"/>
  <c r="BC264" i="43"/>
  <c r="BE264" i="43" s="1"/>
  <c r="AX264" i="43"/>
  <c r="CD31" i="43" s="1"/>
  <c r="BF204" i="43"/>
  <c r="CH26" i="43" s="1"/>
  <c r="BD204" i="43"/>
  <c r="CG26" i="43" s="1"/>
  <c r="AX48" i="43"/>
  <c r="CD13" i="43" s="1"/>
  <c r="BC48" i="43"/>
  <c r="BE48" i="43" s="1"/>
  <c r="BF120" i="43"/>
  <c r="CH19" i="43" s="1"/>
  <c r="BD120" i="43"/>
  <c r="CG19" i="43" s="1"/>
  <c r="BC84" i="43"/>
  <c r="BE84" i="43" s="1"/>
  <c r="AX84" i="43"/>
  <c r="CD16" i="43" s="1"/>
  <c r="AX192" i="43"/>
  <c r="CD25" i="43" s="1"/>
  <c r="BC192" i="43"/>
  <c r="BE192" i="43" s="1"/>
  <c r="BC72" i="43"/>
  <c r="BE72" i="43" s="1"/>
  <c r="AX72" i="43"/>
  <c r="CD15" i="43" s="1"/>
  <c r="BC325" i="43"/>
  <c r="BE325" i="43" s="1"/>
  <c r="AX324" i="43"/>
  <c r="CD36" i="43" s="1"/>
  <c r="AX312" i="43"/>
  <c r="CD35" i="43" s="1"/>
  <c r="AX108" i="43"/>
  <c r="CD18" i="43" s="1"/>
  <c r="BC108" i="43"/>
  <c r="BE108" i="43" s="1"/>
  <c r="AX96" i="43"/>
  <c r="CD17" i="43" s="1"/>
  <c r="BC96" i="43"/>
  <c r="BE96" i="43" s="1"/>
  <c r="AX60" i="43"/>
  <c r="CD14" i="43" s="1"/>
  <c r="BC60" i="43"/>
  <c r="BE60" i="43" s="1"/>
  <c r="BF312" i="43"/>
  <c r="CH35" i="43" s="1"/>
  <c r="BD312" i="43"/>
  <c r="CG35" i="43" s="1"/>
  <c r="AX252" i="43"/>
  <c r="CD30" i="43" s="1"/>
  <c r="BC252" i="43"/>
  <c r="BE252" i="43" s="1"/>
  <c r="BC228" i="43"/>
  <c r="BE228" i="43" s="1"/>
  <c r="AX228" i="43"/>
  <c r="CD28" i="43" s="1"/>
  <c r="BC240" i="43"/>
  <c r="BE240" i="43" s="1"/>
  <c r="AX240" i="43"/>
  <c r="CD29" i="43" s="1"/>
  <c r="AX132" i="43"/>
  <c r="CD20" i="43" s="1"/>
  <c r="BC132" i="43"/>
  <c r="BE132" i="43" s="1"/>
  <c r="BF144" i="43"/>
  <c r="CH21" i="43" s="1"/>
  <c r="BD144" i="43"/>
  <c r="CG21" i="43" s="1"/>
  <c r="AH8" i="43"/>
  <c r="AH24" i="43"/>
  <c r="BV11" i="43" s="1"/>
  <c r="AG8" i="43"/>
  <c r="AW24" i="43"/>
  <c r="AX288" i="43"/>
  <c r="CD33" i="43" s="1"/>
  <c r="BC288" i="43"/>
  <c r="BE288" i="43" s="1"/>
  <c r="AX144" i="43"/>
  <c r="CD21" i="43" s="1"/>
  <c r="G22" i="4"/>
  <c r="C98" i="42" l="1"/>
  <c r="AW8" i="4"/>
  <c r="BF96" i="43"/>
  <c r="CH17" i="43" s="1"/>
  <c r="BD96" i="43"/>
  <c r="CG17" i="43" s="1"/>
  <c r="BD156" i="43"/>
  <c r="CG22" i="43" s="1"/>
  <c r="BF156" i="43"/>
  <c r="CH22" i="43" s="1"/>
  <c r="BD228" i="43"/>
  <c r="CG28" i="43" s="1"/>
  <c r="BF228" i="43"/>
  <c r="CH28" i="43" s="1"/>
  <c r="BD252" i="43"/>
  <c r="CG30" i="43" s="1"/>
  <c r="BF252" i="43"/>
  <c r="CH30" i="43" s="1"/>
  <c r="BF108" i="43"/>
  <c r="CH18" i="43" s="1"/>
  <c r="BD108" i="43"/>
  <c r="CG18" i="43" s="1"/>
  <c r="BF48" i="43"/>
  <c r="CH13" i="43" s="1"/>
  <c r="BD48" i="43"/>
  <c r="CG13" i="43" s="1"/>
  <c r="BD276" i="43"/>
  <c r="CG32" i="43" s="1"/>
  <c r="BF276" i="43"/>
  <c r="CH32" i="43" s="1"/>
  <c r="BF168" i="43"/>
  <c r="CH23" i="43" s="1"/>
  <c r="BD168" i="43"/>
  <c r="CG23" i="43" s="1"/>
  <c r="BF72" i="43"/>
  <c r="CH15" i="43" s="1"/>
  <c r="BD72" i="43"/>
  <c r="CG15" i="43" s="1"/>
  <c r="AL3" i="43"/>
  <c r="BF324" i="43"/>
  <c r="CH36" i="43" s="1"/>
  <c r="BD324" i="43"/>
  <c r="CG36" i="43" s="1"/>
  <c r="BF288" i="43"/>
  <c r="CH33" i="43" s="1"/>
  <c r="BD288" i="43"/>
  <c r="CG33" i="43" s="1"/>
  <c r="BF132" i="43"/>
  <c r="CH20" i="43" s="1"/>
  <c r="BD132" i="43"/>
  <c r="CG20" i="43" s="1"/>
  <c r="BF192" i="43"/>
  <c r="CH25" i="43" s="1"/>
  <c r="BD192" i="43"/>
  <c r="CG25" i="43" s="1"/>
  <c r="BD300" i="43"/>
  <c r="CG34" i="43" s="1"/>
  <c r="BF300" i="43"/>
  <c r="CH34" i="43" s="1"/>
  <c r="BF216" i="43"/>
  <c r="CH27" i="43" s="1"/>
  <c r="BD216" i="43"/>
  <c r="CG27" i="43" s="1"/>
  <c r="BC24" i="43"/>
  <c r="BE24" i="43" s="1"/>
  <c r="AX24" i="43"/>
  <c r="CD11" i="43" s="1"/>
  <c r="AW10" i="43"/>
  <c r="BD60" i="43"/>
  <c r="CG14" i="43" s="1"/>
  <c r="BF60" i="43"/>
  <c r="CH14" i="43" s="1"/>
  <c r="AW8" i="43"/>
  <c r="BF240" i="43"/>
  <c r="CH29" i="43" s="1"/>
  <c r="BD240" i="43"/>
  <c r="CG29" i="43" s="1"/>
  <c r="BF84" i="43"/>
  <c r="CH16" i="43" s="1"/>
  <c r="BD84" i="43"/>
  <c r="CG16" i="43" s="1"/>
  <c r="BF264" i="43"/>
  <c r="CH31" i="43" s="1"/>
  <c r="BD264" i="43"/>
  <c r="CG31" i="43" s="1"/>
  <c r="BD36" i="43"/>
  <c r="CG12" i="43" s="1"/>
  <c r="BF36" i="43"/>
  <c r="CH12" i="43" s="1"/>
  <c r="BF180" i="43"/>
  <c r="CH24" i="43" s="1"/>
  <c r="BD180" i="43"/>
  <c r="CG24" i="43" s="1"/>
  <c r="G23" i="4"/>
  <c r="AW3" i="43" l="1"/>
  <c r="AW7" i="43" s="1"/>
  <c r="AG7" i="43"/>
  <c r="AK7" i="43"/>
  <c r="AO7" i="43"/>
  <c r="BD24" i="43"/>
  <c r="BD2" i="43" s="1"/>
  <c r="BC10" i="43"/>
  <c r="H12" i="4"/>
  <c r="BI10" i="4" s="1"/>
  <c r="BF24" i="43" l="1"/>
  <c r="CH11" i="43" s="1"/>
  <c r="BE10" i="43"/>
  <c r="CG11" i="43"/>
  <c r="BG2" i="43"/>
  <c r="BH2" i="43" s="1"/>
  <c r="BE2" i="43"/>
  <c r="AW6" i="43"/>
  <c r="AU6" i="43"/>
  <c r="Q6" i="43"/>
  <c r="AS6" i="43"/>
  <c r="G6" i="43"/>
  <c r="AK6" i="43"/>
  <c r="AE6" i="43"/>
  <c r="AO6" i="43"/>
  <c r="AA6" i="43"/>
  <c r="M6" i="43"/>
  <c r="W6" i="43"/>
  <c r="AG6" i="43"/>
  <c r="K4" i="9" l="1"/>
  <c r="K5" i="9" s="1"/>
  <c r="G20" i="9" s="1"/>
  <c r="G22" i="9" s="1"/>
  <c r="K6" i="9" l="1"/>
  <c r="G24" i="9" s="1"/>
  <c r="C21" i="9" l="1"/>
  <c r="G27" i="9"/>
  <c r="C22" i="9"/>
  <c r="C24" i="9" l="1"/>
  <c r="C92" i="9"/>
  <c r="G28" i="9"/>
  <c r="C26" i="9" l="1"/>
  <c r="C28" i="9"/>
  <c r="C34" i="9"/>
  <c r="C33" i="9" l="1"/>
  <c r="C31" i="9"/>
  <c r="C32" i="9"/>
  <c r="C14" i="9" s="1"/>
  <c r="C94" i="9"/>
  <c r="C23" i="9" l="1"/>
  <c r="C13" i="9"/>
  <c r="C72" i="9" s="1"/>
  <c r="Y4" i="9" l="1"/>
  <c r="Y3" i="9"/>
  <c r="AD3" i="9"/>
  <c r="T5" i="9"/>
  <c r="C74" i="9"/>
  <c r="AD5" i="9" s="1"/>
  <c r="AD7" i="9" s="1"/>
  <c r="T4" i="9"/>
  <c r="C73" i="9"/>
  <c r="C95" i="9"/>
  <c r="C25" i="9"/>
  <c r="C30" i="9" s="1"/>
  <c r="C27" i="9"/>
  <c r="C75" i="9" l="1"/>
  <c r="C76" i="9" s="1"/>
  <c r="AD4" i="9"/>
  <c r="Y5" i="9"/>
  <c r="Y6" i="9" s="1"/>
  <c r="T6" i="9"/>
  <c r="T7" i="9" s="1"/>
  <c r="Y38" i="9"/>
  <c r="Y18" i="9"/>
  <c r="Y23" i="9"/>
  <c r="Y48" i="9"/>
  <c r="Y28" i="9"/>
  <c r="Y13" i="9"/>
  <c r="Y43" i="9"/>
  <c r="Y33" i="9"/>
  <c r="C77" i="9"/>
  <c r="C93" i="9"/>
  <c r="C96" i="9"/>
  <c r="AD6" i="9" l="1"/>
  <c r="AD27" i="9"/>
  <c r="AD26" i="9" s="1"/>
  <c r="AD28" i="9" s="1"/>
  <c r="AD38" i="9"/>
  <c r="AD37" i="9" s="1"/>
  <c r="AD33" i="9"/>
  <c r="AD32" i="9" s="1"/>
  <c r="AD48" i="9"/>
  <c r="AD47" i="9" s="1"/>
  <c r="AD22" i="9"/>
  <c r="AD21" i="9" s="1"/>
  <c r="AD53" i="9"/>
  <c r="AD52" i="9" s="1"/>
  <c r="AD43" i="9"/>
  <c r="AD42" i="9" s="1"/>
  <c r="AD16" i="9"/>
  <c r="AD15" i="9" s="1"/>
  <c r="AD17" i="9" s="1"/>
  <c r="C78" i="9"/>
  <c r="Y7" i="9"/>
  <c r="AD8" i="9"/>
  <c r="T8" i="9"/>
  <c r="BD12" i="4" l="1"/>
  <c r="BF12" i="4"/>
  <c r="CH10" i="4" s="1"/>
  <c r="BC312" i="4"/>
  <c r="BE312" i="4" s="1"/>
  <c r="BC192" i="4"/>
  <c r="BE192" i="4" s="1"/>
  <c r="AW3" i="4"/>
  <c r="AG7" i="4"/>
  <c r="S3" i="4"/>
  <c r="AX120" i="4"/>
  <c r="CD19" i="4" s="1"/>
  <c r="AX204" i="4"/>
  <c r="CD26" i="4" s="1"/>
  <c r="AX312" i="4"/>
  <c r="CD35" i="4" s="1"/>
  <c r="AX156" i="4"/>
  <c r="CD22" i="4" s="1"/>
  <c r="AX24" i="4"/>
  <c r="AX48" i="4"/>
  <c r="CD13" i="4" s="1"/>
  <c r="AX72" i="4"/>
  <c r="CD15" i="4" s="1"/>
  <c r="AX216" i="4"/>
  <c r="CD27" i="4" s="1"/>
  <c r="AX324" i="4"/>
  <c r="CD36" i="4" s="1"/>
  <c r="AX84" i="4"/>
  <c r="CD16" i="4" s="1"/>
  <c r="CG10" i="4" l="1"/>
  <c r="C96" i="41"/>
  <c r="C96" i="42"/>
  <c r="C101" i="42"/>
  <c r="C101" i="41"/>
  <c r="G7" i="4"/>
  <c r="CD11" i="4"/>
  <c r="AA7" i="4"/>
  <c r="M7" i="4"/>
  <c r="BD192" i="4"/>
  <c r="CG25" i="4" s="1"/>
  <c r="AX288" i="4"/>
  <c r="CD33" i="4" s="1"/>
  <c r="AX168" i="4"/>
  <c r="CD23" i="4" s="1"/>
  <c r="BC132" i="4"/>
  <c r="BC288" i="4"/>
  <c r="BC228" i="4"/>
  <c r="BC84" i="4"/>
  <c r="BC24" i="4"/>
  <c r="AX108" i="4"/>
  <c r="CD18" i="4" s="1"/>
  <c r="BC96" i="4"/>
  <c r="BC180" i="4"/>
  <c r="AX192" i="4"/>
  <c r="CD25" i="4" s="1"/>
  <c r="AX252" i="4"/>
  <c r="CD30" i="4" s="1"/>
  <c r="AX96" i="4"/>
  <c r="CD17" i="4" s="1"/>
  <c r="Q7" i="4"/>
  <c r="BC240" i="4"/>
  <c r="BC144" i="4"/>
  <c r="BC72" i="4"/>
  <c r="AX336" i="4"/>
  <c r="CD37" i="4" s="1"/>
  <c r="AO7" i="4"/>
  <c r="BC168" i="4"/>
  <c r="BC324" i="4"/>
  <c r="AX276" i="4"/>
  <c r="CD32" i="4" s="1"/>
  <c r="AX240" i="4"/>
  <c r="CD29" i="4" s="1"/>
  <c r="BC36" i="4"/>
  <c r="BC204" i="4"/>
  <c r="BC264" i="4"/>
  <c r="BD312" i="4"/>
  <c r="CG35" i="4" s="1"/>
  <c r="BC216" i="4"/>
  <c r="BC48" i="4"/>
  <c r="AX60" i="4"/>
  <c r="CD14" i="4" s="1"/>
  <c r="BC252" i="4"/>
  <c r="AX180" i="4"/>
  <c r="CD24" i="4" s="1"/>
  <c r="AX264" i="4"/>
  <c r="CD31" i="4" s="1"/>
  <c r="AX228" i="4"/>
  <c r="CD28" i="4" s="1"/>
  <c r="AX144" i="4"/>
  <c r="CD21" i="4" s="1"/>
  <c r="BC300" i="4"/>
  <c r="BE300" i="4" s="1"/>
  <c r="BC120" i="4"/>
  <c r="BC276" i="4"/>
  <c r="BC156" i="4"/>
  <c r="Q6" i="4"/>
  <c r="AG6" i="4"/>
  <c r="AK6" i="4"/>
  <c r="AO6" i="4"/>
  <c r="AS6" i="4"/>
  <c r="AE6" i="4"/>
  <c r="AA6" i="4"/>
  <c r="G6" i="4"/>
  <c r="M6" i="4"/>
  <c r="AU6" i="4"/>
  <c r="W6" i="4"/>
  <c r="BC336" i="4"/>
  <c r="BE336" i="4" s="1"/>
  <c r="AW10" i="4"/>
  <c r="AK7" i="4"/>
  <c r="BF192" i="4"/>
  <c r="CH25" i="4" s="1"/>
  <c r="BF312" i="4"/>
  <c r="CH35" i="4" s="1"/>
  <c r="BC108" i="4"/>
  <c r="BE108" i="4" s="1"/>
  <c r="AX132" i="4"/>
  <c r="CD20" i="4" s="1"/>
  <c r="AX300" i="4"/>
  <c r="CD34" i="4" s="1"/>
  <c r="AX36" i="4"/>
  <c r="CD12" i="4" s="1"/>
  <c r="W7" i="4"/>
  <c r="AW6" i="4"/>
  <c r="BC60" i="4"/>
  <c r="BE60" i="4" s="1"/>
  <c r="AW7" i="4"/>
  <c r="BD132" i="4" l="1"/>
  <c r="CG20" i="4" s="1"/>
  <c r="BE132" i="4"/>
  <c r="BD204" i="4"/>
  <c r="CG26" i="4" s="1"/>
  <c r="BE204" i="4"/>
  <c r="BF204" i="4" s="1"/>
  <c r="CH26" i="4" s="1"/>
  <c r="BD72" i="4"/>
  <c r="CG15" i="4" s="1"/>
  <c r="BE72" i="4"/>
  <c r="BE96" i="4"/>
  <c r="BF96" i="4" s="1"/>
  <c r="CH17" i="4" s="1"/>
  <c r="BE264" i="4"/>
  <c r="BF264" i="4" s="1"/>
  <c r="CH31" i="4" s="1"/>
  <c r="BD36" i="4"/>
  <c r="CG12" i="4" s="1"/>
  <c r="BE36" i="4"/>
  <c r="BF36" i="4" s="1"/>
  <c r="CH12" i="4" s="1"/>
  <c r="BE144" i="4"/>
  <c r="BF144" i="4" s="1"/>
  <c r="CH21" i="4" s="1"/>
  <c r="BE180" i="4"/>
  <c r="BF180" i="4" s="1"/>
  <c r="CH24" i="4" s="1"/>
  <c r="BE156" i="4"/>
  <c r="BF156" i="4" s="1"/>
  <c r="CH22" i="4" s="1"/>
  <c r="BE252" i="4"/>
  <c r="BF252" i="4" s="1"/>
  <c r="CH30" i="4" s="1"/>
  <c r="BE240" i="4"/>
  <c r="BF240" i="4" s="1"/>
  <c r="CH29" i="4" s="1"/>
  <c r="BE24" i="4"/>
  <c r="BF24" i="4" s="1"/>
  <c r="CH11" i="4" s="1"/>
  <c r="BE276" i="4"/>
  <c r="BF276" i="4" s="1"/>
  <c r="CH32" i="4" s="1"/>
  <c r="BE84" i="4"/>
  <c r="BF84" i="4" s="1"/>
  <c r="CH16" i="4" s="1"/>
  <c r="BD120" i="4"/>
  <c r="CG19" i="4" s="1"/>
  <c r="BE120" i="4"/>
  <c r="BF120" i="4" s="1"/>
  <c r="CH19" i="4" s="1"/>
  <c r="BE48" i="4"/>
  <c r="BF48" i="4" s="1"/>
  <c r="CH13" i="4" s="1"/>
  <c r="BE324" i="4"/>
  <c r="BF324" i="4" s="1"/>
  <c r="CH36" i="4" s="1"/>
  <c r="BE228" i="4"/>
  <c r="BF228" i="4" s="1"/>
  <c r="CH28" i="4" s="1"/>
  <c r="BD216" i="4"/>
  <c r="CG27" i="4" s="1"/>
  <c r="BE216" i="4"/>
  <c r="BF216" i="4" s="1"/>
  <c r="CH27" i="4" s="1"/>
  <c r="BD168" i="4"/>
  <c r="CG23" i="4" s="1"/>
  <c r="BE168" i="4"/>
  <c r="BF168" i="4" s="1"/>
  <c r="CH23" i="4" s="1"/>
  <c r="BD288" i="4"/>
  <c r="CG33" i="4" s="1"/>
  <c r="BE288" i="4"/>
  <c r="BF288" i="4" s="1"/>
  <c r="CH33" i="4" s="1"/>
  <c r="BF72" i="4"/>
  <c r="CH15" i="4" s="1"/>
  <c r="BD144" i="4"/>
  <c r="CG21" i="4" s="1"/>
  <c r="BD180" i="4"/>
  <c r="CG24" i="4" s="1"/>
  <c r="BD228" i="4"/>
  <c r="CG28" i="4" s="1"/>
  <c r="BF132" i="4"/>
  <c r="CH20" i="4" s="1"/>
  <c r="BD48" i="4"/>
  <c r="CG13" i="4" s="1"/>
  <c r="BD324" i="4"/>
  <c r="CG36" i="4" s="1"/>
  <c r="BD84" i="4"/>
  <c r="CG16" i="4" s="1"/>
  <c r="BD264" i="4"/>
  <c r="CG31" i="4" s="1"/>
  <c r="BD24" i="4"/>
  <c r="BD300" i="4"/>
  <c r="CG34" i="4" s="1"/>
  <c r="BD240" i="4"/>
  <c r="CG29" i="4" s="1"/>
  <c r="BD96" i="4"/>
  <c r="CG17" i="4" s="1"/>
  <c r="BD156" i="4"/>
  <c r="CG22" i="4" s="1"/>
  <c r="BD276" i="4"/>
  <c r="CG32" i="4" s="1"/>
  <c r="BD252" i="4"/>
  <c r="CG30" i="4" s="1"/>
  <c r="BF300" i="4"/>
  <c r="CH34" i="4" s="1"/>
  <c r="BF108" i="4"/>
  <c r="CH18" i="4" s="1"/>
  <c r="BD108" i="4"/>
  <c r="CG18" i="4" s="1"/>
  <c r="BF60" i="4"/>
  <c r="CH14" i="4" s="1"/>
  <c r="BD60" i="4"/>
  <c r="CG14" i="4" s="1"/>
  <c r="BC10" i="4"/>
  <c r="BD336" i="4"/>
  <c r="CG37" i="4" s="1"/>
  <c r="BF336" i="4"/>
  <c r="CH37" i="4" s="1"/>
  <c r="CG11" i="4" l="1"/>
  <c r="BD2" i="4"/>
  <c r="BE2" i="4"/>
  <c r="BE10" i="4"/>
  <c r="C104" i="41" l="1"/>
  <c r="C104" i="42"/>
  <c r="BG2" i="4"/>
  <c r="BH2" i="4" s="1"/>
</calcChain>
</file>

<file path=xl/sharedStrings.xml><?xml version="1.0" encoding="utf-8"?>
<sst xmlns="http://schemas.openxmlformats.org/spreadsheetml/2006/main" count="2085" uniqueCount="599">
  <si>
    <t>Operation costs</t>
  </si>
  <si>
    <t>Outfitting</t>
  </si>
  <si>
    <t>Total</t>
  </si>
  <si>
    <t>SUM</t>
  </si>
  <si>
    <t>Years</t>
  </si>
  <si>
    <t>Months</t>
  </si>
  <si>
    <t>Operation</t>
  </si>
  <si>
    <t>General</t>
  </si>
  <si>
    <t>Days</t>
  </si>
  <si>
    <t>Months, cummul.</t>
  </si>
  <si>
    <t>Operating hours/day</t>
  </si>
  <si>
    <t>Operating hours/month</t>
  </si>
  <si>
    <t>Operating hours/year</t>
  </si>
  <si>
    <t>Engine Nr.:</t>
  </si>
  <si>
    <t>Manufacturer:</t>
  </si>
  <si>
    <t>Specification</t>
  </si>
  <si>
    <t>Power, kW</t>
  </si>
  <si>
    <t>Power, kWact/kWnom</t>
  </si>
  <si>
    <t>OK?</t>
  </si>
  <si>
    <t>Time, hrs</t>
  </si>
  <si>
    <t>Power, kWhact</t>
  </si>
  <si>
    <t>Spec. fuel consump., g/kWh</t>
  </si>
  <si>
    <t>Fuel consump., t</t>
  </si>
  <si>
    <t>Fuel spec. cost, EUR/t</t>
  </si>
  <si>
    <t>Fuel consump., EUR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</si>
  <si>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</si>
  <si>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</si>
  <si>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</si>
  <si>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</si>
  <si>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</si>
  <si>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</si>
  <si>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</si>
  <si>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</si>
  <si>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Spetember</t>
  </si>
  <si>
    <t>October</t>
  </si>
  <si>
    <t>November</t>
  </si>
  <si>
    <t>December</t>
  </si>
  <si>
    <t>Materials</t>
  </si>
  <si>
    <t>Length overall</t>
  </si>
  <si>
    <t>m</t>
  </si>
  <si>
    <t>-</t>
  </si>
  <si>
    <t>Steel</t>
  </si>
  <si>
    <t>Composite</t>
  </si>
  <si>
    <t>Aluminium</t>
  </si>
  <si>
    <t>Revenue</t>
  </si>
  <si>
    <t>Operation modes</t>
  </si>
  <si>
    <t>h/day</t>
  </si>
  <si>
    <t>DR, %</t>
  </si>
  <si>
    <t>NPV Costs and Benefits</t>
  </si>
  <si>
    <t xml:space="preserve"> Ship data (container ship)</t>
  </si>
  <si>
    <t>Units</t>
  </si>
  <si>
    <t>Default values</t>
  </si>
  <si>
    <t xml:space="preserve"> Container capacity</t>
  </si>
  <si>
    <t>TEU</t>
  </si>
  <si>
    <t xml:space="preserve"> Feeder ship - type 1 (&lt;2900 TEU) - Panamax - type 2 (1900 - 5300 TEU) or Post Panamax - type 3 (&gt;4000 TEU)</t>
  </si>
  <si>
    <t>(-)</t>
  </si>
  <si>
    <t xml:space="preserve"> Elongation in percent</t>
  </si>
  <si>
    <t>%</t>
  </si>
  <si>
    <t xml:space="preserve"> Length between pp </t>
  </si>
  <si>
    <t xml:space="preserve"> Length in waterline incl. bulbous bow (= 1.01 Lpp)</t>
  </si>
  <si>
    <t xml:space="preserve"> Length over all</t>
  </si>
  <si>
    <t xml:space="preserve"> Breadth mld.</t>
  </si>
  <si>
    <t xml:space="preserve"> Depth</t>
  </si>
  <si>
    <t xml:space="preserve"> Design draught</t>
  </si>
  <si>
    <t xml:space="preserve"> Maximum draught</t>
  </si>
  <si>
    <t xml:space="preserve"> Maximum draught - design draught</t>
  </si>
  <si>
    <t xml:space="preserve"> Design deadweight/Maximum deadweight </t>
  </si>
  <si>
    <t xml:space="preserve"> Design deadweight</t>
  </si>
  <si>
    <t>tons</t>
  </si>
  <si>
    <t xml:space="preserve"> Maximum deadweight</t>
  </si>
  <si>
    <t xml:space="preserve"> Maximum deadweight/TEU</t>
  </si>
  <si>
    <t>tons/TEU</t>
  </si>
  <si>
    <t xml:space="preserve"> Lightweight coefficient</t>
  </si>
  <si>
    <t xml:space="preserve"> Steel weight correction</t>
  </si>
  <si>
    <t xml:space="preserve"> Calculated machinery weight change due to engine change</t>
  </si>
  <si>
    <t xml:space="preserve"> Specified machinery weight change ( =  the calculated value)</t>
  </si>
  <si>
    <t xml:space="preserve"> Lightweight</t>
  </si>
  <si>
    <t xml:space="preserve"> Steel weight</t>
  </si>
  <si>
    <t xml:space="preserve"> Displacement at design draught</t>
  </si>
  <si>
    <t xml:space="preserve"> Displacement at maximum draught</t>
  </si>
  <si>
    <t xml:space="preserve"> Block coefficient (based on Lpp) at design draught</t>
  </si>
  <si>
    <t xml:space="preserve"> Block coefficient (based on Lpp) at maximum draught</t>
  </si>
  <si>
    <t xml:space="preserve"> Midship section coefficient</t>
  </si>
  <si>
    <t xml:space="preserve"> Prismatic coefficient at design draught</t>
  </si>
  <si>
    <t xml:space="preserve"> Prismatic coefficient at maximum draught</t>
  </si>
  <si>
    <t xml:space="preserve"> Waterplane area coefficient based on Lpp</t>
  </si>
  <si>
    <t xml:space="preserve"> Wetted surface at design draught</t>
  </si>
  <si>
    <t xml:space="preserve"> Wetted surface at maximum draught</t>
  </si>
  <si>
    <t xml:space="preserve"> Service speed at design draught</t>
  </si>
  <si>
    <t>knots</t>
  </si>
  <si>
    <t xml:space="preserve"> Froude Number at service speed</t>
  </si>
  <si>
    <t xml:space="preserve"> Scantling trial speed at 100 % deadweight at 75 % MCR</t>
  </si>
  <si>
    <t xml:space="preserve"> Froude Number at 'reference speed'</t>
  </si>
  <si>
    <t xml:space="preserve"> Service allowance on resistance</t>
  </si>
  <si>
    <t>pct.</t>
  </si>
  <si>
    <t xml:space="preserve"> Beaufort No.</t>
  </si>
  <si>
    <t xml:space="preserve"> Calculated wind speed acc. to Beaufort No.</t>
  </si>
  <si>
    <t>m/s</t>
  </si>
  <si>
    <t xml:space="preserve"> Longitudinal wind resistance coefficient, Cx</t>
  </si>
  <si>
    <t xml:space="preserve"> Wind speed to be used for separate wind resistance</t>
  </si>
  <si>
    <t xml:space="preserve"> Wind resistance fraction of trial resistance</t>
  </si>
  <si>
    <t xml:space="preserve"> Transmission efficiency</t>
  </si>
  <si>
    <t xml:space="preserve"> General improved propeller efficiency</t>
  </si>
  <si>
    <t xml:space="preserve"> Main engine power (MCR)</t>
  </si>
  <si>
    <t>kW</t>
  </si>
  <si>
    <t xml:space="preserve"> Auxiliary power at sea at design draught</t>
  </si>
  <si>
    <t xml:space="preserve"> Auxiliary power in harbor</t>
  </si>
  <si>
    <t xml:space="preserve"> Single screw (1) or twin screw propulsion (2)</t>
  </si>
  <si>
    <t xml:space="preserve"> Conventional hull form (1) or twin skeg hull form (2)</t>
  </si>
  <si>
    <t xml:space="preserve"> Propeller diameter</t>
  </si>
  <si>
    <t xml:space="preserve"> Propeller type (1 = conventional - 2 = ducted)</t>
  </si>
  <si>
    <t xml:space="preserve"> Propeller loading (MCR)</t>
  </si>
  <si>
    <t xml:space="preserve"> IMO Energy Efficiency Design Index  at 100  % Dw</t>
  </si>
  <si>
    <t>g/dwt/nm</t>
  </si>
  <si>
    <t>ENGINE TYPE &amp; TECHNOLOGY</t>
  </si>
  <si>
    <t>Main engine type (slow speed = 1, medium speed = 2)</t>
  </si>
  <si>
    <t>Main engine service rating (for non derated engine only)</t>
  </si>
  <si>
    <t>pct. MCR</t>
  </si>
  <si>
    <t>Fuel type (HFO = 1, MD/GO = 2, LNG = 3, Dual fuel = 4)</t>
  </si>
  <si>
    <t>SFOC at 75 % MCR in normal ME mode (If default press 1)</t>
  </si>
  <si>
    <t>g/kW/hour</t>
  </si>
  <si>
    <t xml:space="preserve"> If normal tuning press 1 - if low load tuning press 2</t>
  </si>
  <si>
    <t>Sulphur content in heavy fuel (HFO)</t>
  </si>
  <si>
    <t>Sulphur content in diesel oil or gas oil (DO/GO)</t>
  </si>
  <si>
    <t>Derated 2 stroke main engine? (NO = 0, YES = 1)</t>
  </si>
  <si>
    <t>Fuel optimised main engine? (NO = 0, YES = 1)</t>
  </si>
  <si>
    <t>TIER 1, 2 or 3 engine? (1 - 3)</t>
  </si>
  <si>
    <t>Use of scrubbers if oil is used (NO = 0, YES=1)</t>
  </si>
  <si>
    <t xml:space="preserve"> ACTUAL CONDITION</t>
  </si>
  <si>
    <t xml:space="preserve"> Payload/deadweight at design draught</t>
  </si>
  <si>
    <t xml:space="preserve"> Capacity utilization (100 % ~ design condition)</t>
  </si>
  <si>
    <t xml:space="preserve"> Actual deadweight</t>
  </si>
  <si>
    <t xml:space="preserve"> Actual payload</t>
  </si>
  <si>
    <t xml:space="preserve"> Actual displacement</t>
  </si>
  <si>
    <t xml:space="preserve"> Actual draught</t>
  </si>
  <si>
    <t xml:space="preserve"> Wetted surface at actual draught</t>
  </si>
  <si>
    <t xml:space="preserve"> Service speed at actual draught</t>
  </si>
  <si>
    <t xml:space="preserve"> Necessary mian engine power at actual deadweight</t>
  </si>
  <si>
    <t xml:space="preserve"> Engine rating in actual condition (Cont. Service Rating = CSR)</t>
  </si>
  <si>
    <t>% MCR</t>
  </si>
  <si>
    <t xml:space="preserve"> SFOC at CSR</t>
  </si>
  <si>
    <t xml:space="preserve"> Oil consumption per hour (auxiliary engines at sea)</t>
  </si>
  <si>
    <t>t/hour</t>
  </si>
  <si>
    <t xml:space="preserve"> Oil consumption per hour (auxiliary engines in harbor)</t>
  </si>
  <si>
    <t xml:space="preserve"> Oil consumption per hour (main engine)</t>
  </si>
  <si>
    <t xml:space="preserve"> Oil consumption per hour (main and auxiliary engines at sea)</t>
  </si>
  <si>
    <t xml:space="preserve"> EEDI deadweight (per cent)</t>
  </si>
  <si>
    <t xml:space="preserve"> Scantling deadweight</t>
  </si>
  <si>
    <t xml:space="preserve"> 70 % of maximum deadweight</t>
  </si>
  <si>
    <t xml:space="preserve"> Block coefficient based on Lpp</t>
  </si>
  <si>
    <t xml:space="preserve"> Wetted surface at EEDI draught</t>
  </si>
  <si>
    <t xml:space="preserve"> 70 % DW trial speed at 75 % MCR ('reference speed')</t>
  </si>
  <si>
    <t xml:space="preserve"> IMO Energy Efficiency Design Index  at 70  % Dw</t>
  </si>
  <si>
    <t xml:space="preserve"> Baseline Energy Efficiency Design Index  at 70  % Dw</t>
  </si>
  <si>
    <t xml:space="preserve"> Energy Efficiency Design Index  at 70  % Dw - 2015</t>
  </si>
  <si>
    <t xml:space="preserve"> Energy Efficiency Design Index  at 70  % Dw - 2020</t>
  </si>
  <si>
    <t xml:space="preserve"> Energy Efficiency Design Index  at 70  % Dw - 2025</t>
  </si>
  <si>
    <t>Engine and emission reduction technologies</t>
  </si>
  <si>
    <t>Main engine</t>
  </si>
  <si>
    <t>Auxiliary engines</t>
  </si>
  <si>
    <t>Main engine type (2-stroke = 1, 4-stroke = 2)</t>
  </si>
  <si>
    <t>Derated main engine - only for 2 stroke engines (NO = 0, YES = 1)</t>
  </si>
  <si>
    <t>Specific Fuel Oil Consumption (SFOC) at 75 % MCR for main engine in g/kW/hour. If not specified (1) a default value will be used</t>
  </si>
  <si>
    <t>Fuel optimised main engine? (0 = NO, 1 = YES)</t>
  </si>
  <si>
    <t>TIER 1, 2 or 3 engine (If individual NOx reduction technology is selected then press 0)</t>
  </si>
  <si>
    <t>Specify NOx reduction technology: EGR (Exhaust Gas Recirculation) =1, SCR (Selective Catalyic Reduction) = 2 or other technology = 3</t>
  </si>
  <si>
    <t>Sulphur content in % in heavy fuel oil (HFO)</t>
  </si>
  <si>
    <t>Sulphur content in % in diesel/gas oil (DO/GO)</t>
  </si>
  <si>
    <t>Use of scrubbers (NO = 0, YES=1)</t>
  </si>
  <si>
    <t>Emission factors</t>
  </si>
  <si>
    <t xml:space="preserve"> Fuel consumption (kg/kW/hour)</t>
  </si>
  <si>
    <t xml:space="preserve"> CO2 emission (g/kW/hour)</t>
  </si>
  <si>
    <t xml:space="preserve"> NOx emission (g/kW/hour)</t>
  </si>
  <si>
    <t xml:space="preserve"> CO emission (g/kW(hour)</t>
  </si>
  <si>
    <t xml:space="preserve"> HC emission (g/kW/hour)</t>
  </si>
  <si>
    <t xml:space="preserve"> Particulates (g/kW/hour)</t>
  </si>
  <si>
    <t xml:space="preserve"> S content in oil (pct.)</t>
  </si>
  <si>
    <t xml:space="preserve"> SO2 emission (g/kW/hour)</t>
  </si>
  <si>
    <t xml:space="preserve"> CO2 emission (g/kg fuel)</t>
  </si>
  <si>
    <t xml:space="preserve"> NOx emission (g/kg fuel)</t>
  </si>
  <si>
    <t xml:space="preserve"> CO emission (g/kg fuel)</t>
  </si>
  <si>
    <t xml:space="preserve"> HC emission (g/kg fuel)</t>
  </si>
  <si>
    <t xml:space="preserve"> Particulates (g/kg fuel)</t>
  </si>
  <si>
    <t xml:space="preserve"> SO2 emission (g/kg fuel)</t>
  </si>
  <si>
    <t xml:space="preserve"> CO2 emission (g/MJ)</t>
  </si>
  <si>
    <t xml:space="preserve"> NOx emission (g/MJ)</t>
  </si>
  <si>
    <t xml:space="preserve"> CO emission (g/MJ)</t>
  </si>
  <si>
    <t xml:space="preserve"> HC emission (g/MJ)</t>
  </si>
  <si>
    <t xml:space="preserve"> Particulates (g/MJ)</t>
  </si>
  <si>
    <t xml:space="preserve"> SO2 emission (g/MJ)</t>
  </si>
  <si>
    <t xml:space="preserve"> Calorific value (MJ/kg fuel)</t>
  </si>
  <si>
    <t xml:space="preserve"> Calorific value (MJ/kg oil)</t>
  </si>
  <si>
    <t xml:space="preserve"> Calorific value (MJ/kg LNG)</t>
  </si>
  <si>
    <t xml:space="preserve"> SFOC change due to engine type (pct.) derated versus normal engine</t>
  </si>
  <si>
    <t xml:space="preserve"> Extra energy demand due to scrubber (pct.)</t>
  </si>
  <si>
    <t xml:space="preserve"> Extra energy demand due to NOx reducing EGR technology (pct.)</t>
  </si>
  <si>
    <t>Total change of SFOC (pct.)</t>
  </si>
  <si>
    <t xml:space="preserve"> NOx reduction compared to Tier 1 (pct.)</t>
  </si>
  <si>
    <t xml:space="preserve"> Particulate reduction (pct.)</t>
  </si>
  <si>
    <t xml:space="preserve"> SO2 reduction (pct.)</t>
  </si>
  <si>
    <t>Engine efficiency</t>
  </si>
  <si>
    <t>Dual fuel</t>
  </si>
  <si>
    <t>Diesel oil (pilot fuel) in pct.</t>
  </si>
  <si>
    <t>Gas in pct.</t>
  </si>
  <si>
    <t>Default</t>
  </si>
  <si>
    <t xml:space="preserve"> Maximum number of containers</t>
  </si>
  <si>
    <t xml:space="preserve"> Utilized number of containers</t>
  </si>
  <si>
    <t xml:space="preserve"> Deadweight (cargo + consumerables + ballast water etc.)</t>
  </si>
  <si>
    <t xml:space="preserve"> Deadwight per container</t>
  </si>
  <si>
    <t>dwt/TEU</t>
  </si>
  <si>
    <t xml:space="preserve"> Draught </t>
  </si>
  <si>
    <t xml:space="preserve"> Energy demand per hour</t>
  </si>
  <si>
    <t>GJ/hour</t>
  </si>
  <si>
    <t xml:space="preserve"> Oil consumption per hour</t>
  </si>
  <si>
    <t xml:space="preserve"> NOx emissions per hour</t>
  </si>
  <si>
    <t>kg/hour</t>
  </si>
  <si>
    <t xml:space="preserve"> SOx emissions per hour</t>
  </si>
  <si>
    <t xml:space="preserve"> CO emissions per hour</t>
  </si>
  <si>
    <t xml:space="preserve"> HC emissions per hour</t>
  </si>
  <si>
    <t xml:space="preserve"> Particulate emissions per hour</t>
  </si>
  <si>
    <t xml:space="preserve"> Ship speed</t>
  </si>
  <si>
    <t xml:space="preserve"> Energy demand</t>
  </si>
  <si>
    <t xml:space="preserve"> Energy demand per nautical mile</t>
  </si>
  <si>
    <t>GJ/nm</t>
  </si>
  <si>
    <t xml:space="preserve"> Energy demand per TEU per nautical mile</t>
  </si>
  <si>
    <t>MJ/TEU/nm</t>
  </si>
  <si>
    <t xml:space="preserve"> Oil consumption</t>
  </si>
  <si>
    <t xml:space="preserve"> Oil consumption demand per nautical mile</t>
  </si>
  <si>
    <t>kg/nm</t>
  </si>
  <si>
    <t xml:space="preserve"> Oil consumption per TEU per nautical mile</t>
  </si>
  <si>
    <t>g/TEU/nm</t>
  </si>
  <si>
    <t xml:space="preserve"> NOx emissions</t>
  </si>
  <si>
    <t xml:space="preserve"> NOx emissions per nautical mile</t>
  </si>
  <si>
    <t xml:space="preserve"> NOx emissions per TEU per nautical mile</t>
  </si>
  <si>
    <t xml:space="preserve"> SOx emissions</t>
  </si>
  <si>
    <t xml:space="preserve"> SOx emissions per nautical mile</t>
  </si>
  <si>
    <t xml:space="preserve"> SOx emissions per TEU per nautical mile</t>
  </si>
  <si>
    <t xml:space="preserve"> CO emissions</t>
  </si>
  <si>
    <t xml:space="preserve"> CO emissions per nautical mile</t>
  </si>
  <si>
    <t xml:space="preserve"> CO emissions per TEU per nautical mile</t>
  </si>
  <si>
    <t xml:space="preserve"> HC emissions</t>
  </si>
  <si>
    <t xml:space="preserve"> HC emissions per nautical mile</t>
  </si>
  <si>
    <t xml:space="preserve"> HC emissions per TEU per nautical mile</t>
  </si>
  <si>
    <t xml:space="preserve"> Particulate emissions</t>
  </si>
  <si>
    <t xml:space="preserve"> Particalate emissions per nautical mile</t>
  </si>
  <si>
    <t xml:space="preserve"> Particulate emissions per TEU per nautical mile</t>
  </si>
  <si>
    <t xml:space="preserve"> Emissions and energy demand</t>
  </si>
  <si>
    <t xml:space="preserve"> Condition data</t>
  </si>
  <si>
    <t xml:space="preserve"> Payload i.e. cargo only</t>
  </si>
  <si>
    <t xml:space="preserve"> Deadweight/TEU</t>
  </si>
  <si>
    <t xml:space="preserve"> Payload/TEU</t>
  </si>
  <si>
    <t>t/TEU</t>
  </si>
  <si>
    <t xml:space="preserve"> Energy demand per nautiacal mile</t>
  </si>
  <si>
    <t xml:space="preserve"> Energy demand per ton payload per nautical mile</t>
  </si>
  <si>
    <t>MJ/t/nm</t>
  </si>
  <si>
    <t xml:space="preserve"> Energy demand per ton deadweight per nautical mile</t>
  </si>
  <si>
    <t>MJ/dwt/nm</t>
  </si>
  <si>
    <t xml:space="preserve"> Energy demand per ton payload per km</t>
  </si>
  <si>
    <t>g/t/km</t>
  </si>
  <si>
    <t xml:space="preserve"> Oil consumption per ton payload per nautical mile</t>
  </si>
  <si>
    <t>g/t/nm</t>
  </si>
  <si>
    <t xml:space="preserve"> Oil consumption per ton deadweight per nautical mile</t>
  </si>
  <si>
    <t xml:space="preserve"> NOx emissions per ton payload per nautical mile</t>
  </si>
  <si>
    <t xml:space="preserve"> NOx emissions per ton deadweight per nautical mile</t>
  </si>
  <si>
    <t xml:space="preserve"> SOx emissions per ton payload per nautical mile</t>
  </si>
  <si>
    <t xml:space="preserve"> SOx emissions per ton deadweight per nautical mile</t>
  </si>
  <si>
    <t xml:space="preserve"> CO emissions per ton payload per nautical mile</t>
  </si>
  <si>
    <t xml:space="preserve"> CO emissions per ton deadweight per nautical mile</t>
  </si>
  <si>
    <t xml:space="preserve"> HC emissions per ton payload per nautical mile</t>
  </si>
  <si>
    <t xml:space="preserve"> HC emissions per ton deadweight per nautical mile</t>
  </si>
  <si>
    <t xml:space="preserve"> Particulate emissions per ton payload per nautical mile</t>
  </si>
  <si>
    <t xml:space="preserve"> Particulate emissions per ton deadweight per nautical mile</t>
  </si>
  <si>
    <t>Weight according to Watson and Gilfillan</t>
  </si>
  <si>
    <t>Main dimensions</t>
  </si>
  <si>
    <t>Length between perpendiculars</t>
  </si>
  <si>
    <t xml:space="preserve"> Block coefficient at design draught</t>
  </si>
  <si>
    <t>Breadth</t>
  </si>
  <si>
    <t xml:space="preserve"> Block coefficient at upper deck D</t>
  </si>
  <si>
    <t>Depth to upper deck</t>
  </si>
  <si>
    <t xml:space="preserve"> Block coefficient at 0,8 x D</t>
  </si>
  <si>
    <t>Draught</t>
  </si>
  <si>
    <t xml:space="preserve">Displacement </t>
  </si>
  <si>
    <t>Length</t>
  </si>
  <si>
    <t>Height</t>
  </si>
  <si>
    <t>Area</t>
  </si>
  <si>
    <t>Volume</t>
  </si>
  <si>
    <t>L X H</t>
  </si>
  <si>
    <t>m2</t>
  </si>
  <si>
    <t>m3</t>
  </si>
  <si>
    <t>Deck houses</t>
  </si>
  <si>
    <t>E - steel factor (normal 0.036)</t>
  </si>
  <si>
    <t>Volumetric outfit weight factor</t>
  </si>
  <si>
    <t>Calculated volumes and weights</t>
  </si>
  <si>
    <t>Hull volume</t>
  </si>
  <si>
    <t>Volume of erections &amp; houses</t>
  </si>
  <si>
    <t>Total volume</t>
  </si>
  <si>
    <t>Hull Numeral, E</t>
  </si>
  <si>
    <t>Steel weight (Watson)</t>
  </si>
  <si>
    <t>Machinery weight</t>
  </si>
  <si>
    <t>Outfit weight</t>
  </si>
  <si>
    <t>Total weight</t>
  </si>
  <si>
    <t>Light weight</t>
  </si>
  <si>
    <t xml:space="preserve"> Emissions and energy demand in harbor</t>
  </si>
  <si>
    <t>Sum</t>
  </si>
  <si>
    <r>
      <t xml:space="preserve"> CO</t>
    </r>
    <r>
      <rPr>
        <b/>
        <vertAlign val="subscript"/>
        <sz val="11"/>
        <rFont val="Palatino Linotype"/>
        <family val="1"/>
        <charset val="238"/>
      </rPr>
      <t>2</t>
    </r>
    <r>
      <rPr>
        <b/>
        <sz val="11"/>
        <rFont val="Palatino Linotype"/>
        <family val="1"/>
        <charset val="238"/>
      </rPr>
      <t xml:space="preserve"> emissions</t>
    </r>
  </si>
  <si>
    <r>
      <t>Fuel for main engine (HFO = 1, MDO/GO = 2, LNG = 3 (</t>
    </r>
    <r>
      <rPr>
        <u/>
        <sz val="11"/>
        <rFont val="Palatino Linotype"/>
        <family val="1"/>
        <charset val="238"/>
      </rPr>
      <t>only for 4 stroke</t>
    </r>
    <r>
      <rPr>
        <sz val="11"/>
        <rFont val="Palatino Linotype"/>
        <family val="1"/>
        <charset val="238"/>
      </rPr>
      <t>), Dual fuel = 4)</t>
    </r>
  </si>
  <si>
    <r>
      <t xml:space="preserve"> Speed dependency exponent N (Power = constant V</t>
    </r>
    <r>
      <rPr>
        <b/>
        <vertAlign val="superscript"/>
        <sz val="11"/>
        <color indexed="10"/>
        <rFont val="Palatino Linotype"/>
        <family val="1"/>
        <charset val="238"/>
      </rPr>
      <t>N</t>
    </r>
    <r>
      <rPr>
        <b/>
        <sz val="11"/>
        <color indexed="10"/>
        <rFont val="Palatino Linotype"/>
        <family val="1"/>
        <charset val="238"/>
      </rPr>
      <t>)</t>
    </r>
  </si>
  <si>
    <r>
      <t xml:space="preserve"> CO</t>
    </r>
    <r>
      <rPr>
        <vertAlign val="subscript"/>
        <sz val="11"/>
        <rFont val="Palatino Linotype"/>
        <family val="1"/>
        <charset val="238"/>
      </rPr>
      <t>2</t>
    </r>
    <r>
      <rPr>
        <sz val="11"/>
        <rFont val="Palatino Linotype"/>
        <family val="1"/>
        <charset val="238"/>
      </rPr>
      <t xml:space="preserve"> emissions per hour</t>
    </r>
  </si>
  <si>
    <r>
      <t>t/m</t>
    </r>
    <r>
      <rPr>
        <vertAlign val="superscript"/>
        <sz val="11"/>
        <rFont val="Palatino Linotype"/>
        <family val="1"/>
        <charset val="238"/>
      </rPr>
      <t>3</t>
    </r>
  </si>
  <si>
    <r>
      <t>m</t>
    </r>
    <r>
      <rPr>
        <vertAlign val="superscript"/>
        <sz val="11"/>
        <rFont val="Palatino Linotype"/>
        <family val="1"/>
        <charset val="238"/>
      </rPr>
      <t>3</t>
    </r>
  </si>
  <si>
    <r>
      <t xml:space="preserve"> CO</t>
    </r>
    <r>
      <rPr>
        <vertAlign val="subscript"/>
        <sz val="11"/>
        <rFont val="Palatino Linotype"/>
        <family val="1"/>
        <charset val="238"/>
      </rPr>
      <t>2</t>
    </r>
    <r>
      <rPr>
        <sz val="11"/>
        <rFont val="Palatino Linotype"/>
        <family val="1"/>
        <charset val="238"/>
      </rPr>
      <t xml:space="preserve"> emissions per nautical mile</t>
    </r>
  </si>
  <si>
    <r>
      <t>m</t>
    </r>
    <r>
      <rPr>
        <vertAlign val="superscript"/>
        <sz val="11"/>
        <rFont val="Palatino Linotype"/>
        <family val="1"/>
        <charset val="238"/>
      </rPr>
      <t>2</t>
    </r>
  </si>
  <si>
    <r>
      <t xml:space="preserve"> CO</t>
    </r>
    <r>
      <rPr>
        <vertAlign val="subscript"/>
        <sz val="11"/>
        <rFont val="Palatino Linotype"/>
        <family val="1"/>
        <charset val="238"/>
      </rPr>
      <t>2</t>
    </r>
    <r>
      <rPr>
        <sz val="11"/>
        <rFont val="Palatino Linotype"/>
        <family val="1"/>
        <charset val="238"/>
      </rPr>
      <t xml:space="preserve"> emissions per TEU per nautical mile</t>
    </r>
  </si>
  <si>
    <r>
      <t xml:space="preserve"> CO</t>
    </r>
    <r>
      <rPr>
        <vertAlign val="subscript"/>
        <sz val="11"/>
        <rFont val="Palatino Linotype"/>
        <family val="1"/>
        <charset val="238"/>
      </rPr>
      <t>2</t>
    </r>
    <r>
      <rPr>
        <sz val="11"/>
        <rFont val="Palatino Linotype"/>
        <family val="1"/>
        <charset val="238"/>
      </rPr>
      <t xml:space="preserve"> emissions per ton payload per nautical mile</t>
    </r>
  </si>
  <si>
    <r>
      <t xml:space="preserve"> Lpp/Displ.vol.</t>
    </r>
    <r>
      <rPr>
        <vertAlign val="superscript"/>
        <sz val="11"/>
        <rFont val="Palatino Linotype"/>
        <family val="1"/>
        <charset val="238"/>
      </rPr>
      <t>1/3</t>
    </r>
    <r>
      <rPr>
        <sz val="11"/>
        <rFont val="Palatino Linotype"/>
        <family val="1"/>
        <charset val="238"/>
      </rPr>
      <t xml:space="preserve"> at design draught</t>
    </r>
  </si>
  <si>
    <r>
      <t xml:space="preserve"> CO</t>
    </r>
    <r>
      <rPr>
        <vertAlign val="subscript"/>
        <sz val="11"/>
        <rFont val="Palatino Linotype"/>
        <family val="1"/>
        <charset val="238"/>
      </rPr>
      <t>2</t>
    </r>
    <r>
      <rPr>
        <sz val="11"/>
        <rFont val="Palatino Linotype"/>
        <family val="1"/>
        <charset val="238"/>
      </rPr>
      <t xml:space="preserve"> emissions per ton deadweight per nautical mile</t>
    </r>
  </si>
  <si>
    <r>
      <t xml:space="preserve"> Lpp/Displ.vol.</t>
    </r>
    <r>
      <rPr>
        <vertAlign val="superscript"/>
        <sz val="11"/>
        <rFont val="Palatino Linotype"/>
        <family val="1"/>
        <charset val="238"/>
      </rPr>
      <t>1/3</t>
    </r>
    <r>
      <rPr>
        <sz val="11"/>
        <rFont val="Palatino Linotype"/>
        <family val="1"/>
        <charset val="238"/>
      </rPr>
      <t xml:space="preserve"> at maximum draught</t>
    </r>
  </si>
  <si>
    <r>
      <t xml:space="preserve"> CO</t>
    </r>
    <r>
      <rPr>
        <vertAlign val="subscript"/>
        <sz val="11"/>
        <rFont val="Palatino Linotype"/>
        <family val="1"/>
        <charset val="238"/>
      </rPr>
      <t>2</t>
    </r>
    <r>
      <rPr>
        <sz val="11"/>
        <rFont val="Palatino Linotype"/>
        <family val="1"/>
        <charset val="238"/>
      </rPr>
      <t xml:space="preserve"> emissions per ton payload per km</t>
    </r>
  </si>
  <si>
    <r>
      <t>kW/m</t>
    </r>
    <r>
      <rPr>
        <vertAlign val="superscript"/>
        <sz val="11"/>
        <rFont val="Palatino Linotype"/>
        <family val="1"/>
        <charset val="238"/>
      </rPr>
      <t>2</t>
    </r>
  </si>
  <si>
    <r>
      <t xml:space="preserve"> Speed dependency exponent n (Power = constant V</t>
    </r>
    <r>
      <rPr>
        <vertAlign val="superscript"/>
        <sz val="11"/>
        <rFont val="Palatino Linotype"/>
        <family val="1"/>
        <charset val="238"/>
      </rPr>
      <t>n</t>
    </r>
    <r>
      <rPr>
        <sz val="11"/>
        <rFont val="Palatino Linotype"/>
        <family val="1"/>
        <charset val="238"/>
      </rPr>
      <t>)</t>
    </r>
  </si>
  <si>
    <r>
      <t xml:space="preserve">Specify NOx reduction technology: </t>
    </r>
    <r>
      <rPr>
        <u/>
        <sz val="11"/>
        <rFont val="Palatino Linotype"/>
        <family val="1"/>
        <charset val="238"/>
      </rPr>
      <t>EGR (Exhaust Gas Recirculation) =1, SCR (Selective Catalyic Reduction) = 2 or other technology = 3</t>
    </r>
  </si>
  <si>
    <t>Crew</t>
  </si>
  <si>
    <t>September</t>
  </si>
  <si>
    <t>Revenues for scrap EUR/t</t>
  </si>
  <si>
    <t>ROPAX</t>
  </si>
  <si>
    <t>FRV</t>
  </si>
  <si>
    <t>Vessel type</t>
  </si>
  <si>
    <t>Main Engine</t>
  </si>
  <si>
    <t>Fuel Types consumed</t>
  </si>
  <si>
    <t>Fuel Type consumed</t>
  </si>
  <si>
    <t>Auxiliary Engine</t>
  </si>
  <si>
    <t>Container ship</t>
  </si>
  <si>
    <t>Displacement</t>
  </si>
  <si>
    <t>tonnes</t>
  </si>
  <si>
    <t>Draught, scantling</t>
  </si>
  <si>
    <t>dwt</t>
  </si>
  <si>
    <t>Deadweight, scantling</t>
  </si>
  <si>
    <t>Engine #1 power</t>
  </si>
  <si>
    <t xml:space="preserve">Fuel Price </t>
  </si>
  <si>
    <t>Engine operation mode (% of max power)</t>
  </si>
  <si>
    <t>(EUR/t)</t>
  </si>
  <si>
    <t>Time average</t>
  </si>
  <si>
    <t>USD</t>
  </si>
  <si>
    <t>equals</t>
  </si>
  <si>
    <t>EUR</t>
  </si>
  <si>
    <t>Rotterdam</t>
  </si>
  <si>
    <t>Main engine power</t>
  </si>
  <si>
    <t>Auxiliary engine power</t>
  </si>
  <si>
    <t>Engine #2 power</t>
  </si>
  <si>
    <t>Auxiliary Engine #1</t>
  </si>
  <si>
    <t>Aux.Engine Nr.:</t>
  </si>
  <si>
    <t>Type of Oil:</t>
  </si>
  <si>
    <t>Fuel consumption at given engine operation mode (% of max power)</t>
  </si>
  <si>
    <t>g/kWh</t>
  </si>
  <si>
    <t>Fuel consumption at given Auxiliary engine operation mode (% of max power)</t>
  </si>
  <si>
    <t>Auxiliary engine operation mode (% of max power)</t>
  </si>
  <si>
    <t>SUM OF COST-BENEFIT WITH REVENUE ESTIMATION</t>
  </si>
  <si>
    <t>Deadweight is equal to the ship’s loading capacity, including bunkers and other supplies necessary for the ship’s propulsion. Deadweight = displacement – lightweight.</t>
  </si>
  <si>
    <t>Lightweight of a ship describes the weight of the ship itself in light condition, i.e. without load on the ship.</t>
  </si>
  <si>
    <t>Displacement*</t>
  </si>
  <si>
    <t>Deadweight*</t>
  </si>
  <si>
    <t>Fuel consumption at given engine(s) operation mode (% of max power)</t>
  </si>
  <si>
    <t>kWhnom</t>
  </si>
  <si>
    <t>Discount rate</t>
  </si>
  <si>
    <t>1.- Set financial discount rate:</t>
  </si>
  <si>
    <t>Discount rate*:</t>
  </si>
  <si>
    <r>
      <rPr>
        <b/>
        <sz val="11"/>
        <color theme="1" tint="0.24994659260841701"/>
        <rFont val="Arial"/>
        <family val="2"/>
      </rPr>
      <t xml:space="preserve">Note: </t>
    </r>
    <r>
      <rPr>
        <sz val="11"/>
        <color theme="1" tint="0.24994659260841701"/>
        <rFont val="Arial"/>
        <family val="2"/>
      </rPr>
      <t>Displacement is equal to the total weight, of the relevant loaded ship. Comprises the ship’s lightweight and its deadweight.</t>
    </r>
  </si>
  <si>
    <r>
      <rPr>
        <b/>
        <sz val="11"/>
        <color theme="1" tint="0.24994659260841701"/>
        <rFont val="Arial"/>
        <family val="2"/>
      </rPr>
      <t>Note:</t>
    </r>
    <r>
      <rPr>
        <sz val="11"/>
        <color theme="1" tint="0.24994659260841701"/>
        <rFont val="Arial"/>
        <family val="2"/>
      </rPr>
      <t xml:space="preserve"> Discount rate that can be earned in alternative investments</t>
    </r>
  </si>
  <si>
    <t>DESIGN</t>
  </si>
  <si>
    <t>CHARTS</t>
  </si>
  <si>
    <t>5.- Read and compare Net Present Values (NPV) of the investments. The higher the NPV the more preferred the investment.</t>
  </si>
  <si>
    <t>3.- For Disposal calculation estimate and set weight parameters in % based on vessels' Lightweight; set estimated volume in % of materials used in each vessel structure:</t>
  </si>
  <si>
    <t>Benefits</t>
  </si>
  <si>
    <t>USD to EUR conversation rate</t>
  </si>
  <si>
    <t>Auxiliary Engine #2</t>
  </si>
  <si>
    <t>TOTAL</t>
  </si>
  <si>
    <t>FINANCIAL Parameters - ALL prices are in EUR</t>
  </si>
  <si>
    <r>
      <rPr>
        <b/>
        <sz val="11"/>
        <color theme="1" tint="0.24994659260841701"/>
        <rFont val="Arial"/>
        <family val="2"/>
      </rPr>
      <t>Note:</t>
    </r>
    <r>
      <rPr>
        <sz val="11"/>
        <color theme="1" tint="0.24994659260841701"/>
        <rFont val="Arial"/>
        <family val="2"/>
      </rPr>
      <t xml:space="preserve"> This is over the 26 years of ship operation</t>
    </r>
  </si>
  <si>
    <t>2.- Set the yearly growth rate of the maritime sector:</t>
  </si>
  <si>
    <t>Cost of upscaling</t>
  </si>
  <si>
    <t>Complexity premium</t>
  </si>
  <si>
    <t>Structure + insulation kg</t>
  </si>
  <si>
    <t>Structure price</t>
  </si>
  <si>
    <t>Engine</t>
  </si>
  <si>
    <t>Auxilliaries</t>
  </si>
  <si>
    <t>Earnings</t>
  </si>
  <si>
    <t>TOTAL ship cost FRP</t>
  </si>
  <si>
    <t>RoPax</t>
  </si>
  <si>
    <t>FRP</t>
  </si>
  <si>
    <t>STEEL</t>
  </si>
  <si>
    <t>Container ship price estimation BAU</t>
  </si>
  <si>
    <t>TEU2</t>
  </si>
  <si>
    <t>USD-2015</t>
  </si>
  <si>
    <t>RoPax ship price estimation BAU</t>
  </si>
  <si>
    <t>Price of the ship:</t>
  </si>
  <si>
    <t xml:space="preserve">21.5 €/kg for the ship structure with insulation. This price/kg ratio includes the production of the part with its mould, the workforce and the raw material, but it does not include the management or company charges (warehouse, electricity, taxes etc.) </t>
  </si>
  <si>
    <t>FRV structure+insulation</t>
  </si>
  <si>
    <t>Overhead in %</t>
  </si>
  <si>
    <t>USD to EUR</t>
  </si>
  <si>
    <t>euro in 2020</t>
  </si>
  <si>
    <t xml:space="preserve">RoPax Price estimate is based on the HOLISHIP project of 200,000,000 EUR </t>
  </si>
  <si>
    <t>FRV ship price estimation BAU - same as FRP</t>
  </si>
  <si>
    <t>3.- Price of the ship:</t>
  </si>
  <si>
    <r>
      <rPr>
        <b/>
        <sz val="11"/>
        <color theme="1" tint="0.24994659260841701"/>
        <rFont val="Arial"/>
        <family val="2"/>
      </rPr>
      <t>Note:</t>
    </r>
    <r>
      <rPr>
        <sz val="11"/>
        <color theme="1" tint="0.24994659260841701"/>
        <rFont val="Arial"/>
        <family val="2"/>
      </rPr>
      <t xml:space="preserve"> To change the price of the ship set input parameters on 'Ship price' tab</t>
    </r>
  </si>
  <si>
    <t>Container freight market rates, 2010–2018 from UNTCAD report 2019</t>
  </si>
  <si>
    <t>(Dollars per 20-foot equivalent unit)</t>
  </si>
  <si>
    <t>Shanghai–Northern Europe</t>
  </si>
  <si>
    <t>Shanghai–Mediterranean</t>
  </si>
  <si>
    <t>Average</t>
  </si>
  <si>
    <t>Revenue calculation of the reference vessel on the Ancona - Igoumenitsa line</t>
  </si>
  <si>
    <t>Low season</t>
  </si>
  <si>
    <t>Shoulder season</t>
  </si>
  <si>
    <t>High season</t>
  </si>
  <si>
    <t>ANCONA to IGOUMENITSA, Current prices in € as of 28th of April 2020</t>
  </si>
  <si>
    <t>Number of months operating</t>
  </si>
  <si>
    <t>Type of service</t>
  </si>
  <si>
    <t>Round trips per week</t>
  </si>
  <si>
    <t>One way</t>
  </si>
  <si>
    <t>Return</t>
  </si>
  <si>
    <t xml:space="preserve">Round trips per month </t>
  </si>
  <si>
    <t>Passengers</t>
  </si>
  <si>
    <t>Deck</t>
  </si>
  <si>
    <t>Number of PASSENGERS at FULL Capacity</t>
  </si>
  <si>
    <t>Air type seat</t>
  </si>
  <si>
    <t>Number of CARS at FULL Capacity</t>
  </si>
  <si>
    <t>Dormitories</t>
  </si>
  <si>
    <t>Number of TRUCKS at FULL Capacity</t>
  </si>
  <si>
    <t>Lux cabin</t>
  </si>
  <si>
    <t>Average price per passenger ONE WAY</t>
  </si>
  <si>
    <t>Car</t>
  </si>
  <si>
    <t>Car up to 6m long &amp; 2m high</t>
  </si>
  <si>
    <t>Average price per passenger RETURN</t>
  </si>
  <si>
    <t>Trucks</t>
  </si>
  <si>
    <t>Minibus/Camper from 6.01m to 8.00m long</t>
  </si>
  <si>
    <t>Average price per car ONE WAY</t>
  </si>
  <si>
    <t>Trailer OPEN DECK over 8.01m long</t>
  </si>
  <si>
    <t>Average price per car RETURN</t>
  </si>
  <si>
    <t>Average price per Truck ONE WAY</t>
  </si>
  <si>
    <t>Average price per Truck RETURN</t>
  </si>
  <si>
    <t>Revenue estimation of the reference vessel on the Ancona - Igoumenitsa line, 2020</t>
  </si>
  <si>
    <t xml:space="preserve">Item </t>
  </si>
  <si>
    <t>Occupancy rates with Passengers (% of FULL Cap.)</t>
  </si>
  <si>
    <t>PASSENGERS</t>
  </si>
  <si>
    <t xml:space="preserve">CARS </t>
  </si>
  <si>
    <t>TRUCKS</t>
  </si>
  <si>
    <t xml:space="preserve">Occupancy rates Car (% of FULL Cap.) </t>
  </si>
  <si>
    <t>Occupancy rates Trucks (% of FULL Cap.)</t>
  </si>
  <si>
    <t>Number of passengers buying  ONE WAY ticket (50% of FULL cap.)</t>
  </si>
  <si>
    <t>Capacity when FULL</t>
  </si>
  <si>
    <t>Number of passengers buying RETURN ticket  (50% of FULL cap.)</t>
  </si>
  <si>
    <t>Average price per route ONE WAY (EUR)</t>
  </si>
  <si>
    <t>Number of cars buying  ONE WAY ticket  (50% of FULL cap.)</t>
  </si>
  <si>
    <t>Average price per route RETURN (EUR)</t>
  </si>
  <si>
    <t>Number of cars buying RETURN ticket  (50% of FULL cap.)</t>
  </si>
  <si>
    <t xml:space="preserve">Occupancy rates (%) </t>
  </si>
  <si>
    <t>Capacity with Occupancy rates</t>
  </si>
  <si>
    <t>Number of trucks buying  ONE WAY ticket  (50% of FULL cap.)</t>
  </si>
  <si>
    <t xml:space="preserve">Revenue calculation per ROUND trip with estimated Occupany rates (EUR)* </t>
  </si>
  <si>
    <t>Number of trucks buying RETURN ticket  (50% of FULL cap.)</t>
  </si>
  <si>
    <t>Revenue per ROUND trip</t>
  </si>
  <si>
    <t>Revenue with FULL Capacity</t>
  </si>
  <si>
    <t>Revenue per SEASON</t>
  </si>
  <si>
    <t>Revenue TOTAL per YEAR</t>
  </si>
  <si>
    <t>Cars</t>
  </si>
  <si>
    <t>Solo calculation for</t>
  </si>
  <si>
    <t>Passenger</t>
  </si>
  <si>
    <t>Revenue calculation of a RETURN trip w Estimated Occupany rates</t>
  </si>
  <si>
    <t xml:space="preserve">Car </t>
  </si>
  <si>
    <t xml:space="preserve">Trucks </t>
  </si>
  <si>
    <t>TOTAL per Round trip</t>
  </si>
  <si>
    <t>TOTAL per Month</t>
  </si>
  <si>
    <t>Total per Season</t>
  </si>
  <si>
    <t>OVERALL per YEAR</t>
  </si>
  <si>
    <t xml:space="preserve">Vessel rates 2020, Marine Institute, Ireland </t>
  </si>
  <si>
    <t> Vessel</t>
  </si>
  <si>
    <t>Day Rate</t>
  </si>
  <si>
    <t>Celtic Explorer</t>
  </si>
  <si>
    <t>Celtic Voyager</t>
  </si>
  <si>
    <t>ROV Holland I</t>
  </si>
  <si>
    <t>FIBRESHiP FRV</t>
  </si>
  <si>
    <t>Number of days on mission</t>
  </si>
  <si>
    <t xml:space="preserve">US dollar (USD)
ECB Latest (24 April 2020): USD 1 = 0.92 EUR </t>
  </si>
  <si>
    <t>Container Ship</t>
  </si>
  <si>
    <t>R_CONT=C_TEU×〖FMR〗_CONT×N_V</t>
  </si>
  <si>
    <t>Container market rate</t>
  </si>
  <si>
    <t>Number of voyages per year</t>
  </si>
  <si>
    <r>
      <t>R</t>
    </r>
    <r>
      <rPr>
        <vertAlign val="subscript"/>
        <sz val="12"/>
        <rFont val="Calibri Light"/>
        <family val="2"/>
      </rPr>
      <t>CONT</t>
    </r>
    <r>
      <rPr>
        <sz val="12"/>
        <rFont val="Calibri Light"/>
        <family val="2"/>
      </rPr>
      <t>: The revenue the container ship generates a year in EUR</t>
    </r>
  </si>
  <si>
    <r>
      <t>C</t>
    </r>
    <r>
      <rPr>
        <vertAlign val="subscript"/>
        <sz val="12"/>
        <rFont val="Calibri Light"/>
        <family val="2"/>
      </rPr>
      <t>TEU</t>
    </r>
    <r>
      <rPr>
        <sz val="12"/>
        <rFont val="Calibri Light"/>
        <family val="2"/>
      </rPr>
      <t>: TEU capacity of the container ship</t>
    </r>
  </si>
  <si>
    <r>
      <t>FMR</t>
    </r>
    <r>
      <rPr>
        <vertAlign val="subscript"/>
        <sz val="12"/>
        <rFont val="Calibri Light"/>
        <family val="2"/>
      </rPr>
      <t>CONT</t>
    </r>
    <r>
      <rPr>
        <sz val="12"/>
        <rFont val="Calibri Light"/>
        <family val="2"/>
      </rPr>
      <t>: Container freight market rates per TEU in EUR</t>
    </r>
  </si>
  <si>
    <r>
      <t>N</t>
    </r>
    <r>
      <rPr>
        <vertAlign val="subscript"/>
        <sz val="11"/>
        <rFont val="Calibri"/>
        <family val="2"/>
      </rPr>
      <t>V</t>
    </r>
    <r>
      <rPr>
        <sz val="11"/>
        <rFont val="Calibri"/>
        <family val="2"/>
      </rPr>
      <t xml:space="preserve">: The number of voyages a year the ship can do. </t>
    </r>
  </si>
  <si>
    <t>R_CONT STEEL</t>
  </si>
  <si>
    <t>R_CONT FRP</t>
  </si>
  <si>
    <t>ROPAX STEEL revenue</t>
  </si>
  <si>
    <t>ROPAX FRP revenue</t>
  </si>
  <si>
    <t>Growth rate*:</t>
  </si>
  <si>
    <t>Lightship weight*</t>
  </si>
  <si>
    <t>Lightship weight</t>
  </si>
  <si>
    <t>of Lightship weight</t>
  </si>
  <si>
    <t>INPUT parameters for recycling revenue</t>
  </si>
  <si>
    <t>INPUT variables for recycling revenue</t>
  </si>
  <si>
    <t>Revenues from scrap EUR</t>
  </si>
  <si>
    <t>% per year</t>
  </si>
  <si>
    <t>Revenue from operation</t>
  </si>
  <si>
    <t>Revenue from scrap</t>
  </si>
  <si>
    <r>
      <t xml:space="preserve">Total Revenue, </t>
    </r>
    <r>
      <rPr>
        <sz val="16"/>
        <color theme="1"/>
        <rFont val="Calibri"/>
        <family val="2"/>
        <charset val="238"/>
      </rPr>
      <t>€</t>
    </r>
  </si>
  <si>
    <t>Cost of ship</t>
  </si>
  <si>
    <t>2015 and today 2020 has bee</t>
  </si>
  <si>
    <t>Balance of Cash flow, €</t>
  </si>
  <si>
    <t>Discounted Cash flow, €</t>
  </si>
  <si>
    <t>Crew cost</t>
  </si>
  <si>
    <t>Number of crew</t>
  </si>
  <si>
    <t>Average crew salary per month</t>
  </si>
  <si>
    <t>4.- Yearly revenue estimated from the ship operation:</t>
  </si>
  <si>
    <t>5.-Revenue estimated from scrapping:</t>
  </si>
  <si>
    <t>Travel, Insurance -13%</t>
  </si>
  <si>
    <t>Victualling 8%</t>
  </si>
  <si>
    <t xml:space="preserve">Crew wages </t>
  </si>
  <si>
    <t>Stores and consumables</t>
  </si>
  <si>
    <t>General stores</t>
  </si>
  <si>
    <t>Lubricants</t>
  </si>
  <si>
    <t xml:space="preserve">Routine maintenance </t>
  </si>
  <si>
    <t>Break-downs</t>
  </si>
  <si>
    <t>Spares</t>
  </si>
  <si>
    <t>Repairs and maintenance; 30% reduction in FRP compare to BAU, 50% increase at 10 and 20 years of this cost item was incorporated into the calculations for the BAU and 35% for the FRP scenarios</t>
  </si>
  <si>
    <t>Insurance</t>
  </si>
  <si>
    <t>Hull and machinery</t>
  </si>
  <si>
    <t>Third party</t>
  </si>
  <si>
    <t>General costs</t>
  </si>
  <si>
    <t>Registration fee</t>
  </si>
  <si>
    <t>Shore based management &amp; admin. Fees</t>
  </si>
  <si>
    <t>Dry-dock charges; Hull blast, cleaning and painting etc.</t>
  </si>
  <si>
    <t>Port charges</t>
  </si>
  <si>
    <t>Canal dues</t>
  </si>
  <si>
    <t>Main engine(s) operation mode (MCR%)</t>
  </si>
  <si>
    <t>HFO</t>
  </si>
  <si>
    <t>LSHFO</t>
  </si>
  <si>
    <t>MAN B&amp;W</t>
  </si>
  <si>
    <t>8K90MC-C</t>
  </si>
  <si>
    <t>Monthly</t>
  </si>
  <si>
    <t xml:space="preserve">Fuel costs </t>
  </si>
  <si>
    <t>Auxiliary Engine(s)</t>
  </si>
  <si>
    <t>Main engine(s)</t>
  </si>
  <si>
    <t>MDO</t>
  </si>
  <si>
    <t>Vessel operating hours</t>
  </si>
  <si>
    <t>IRR</t>
  </si>
  <si>
    <t>Port dues</t>
  </si>
  <si>
    <t>Service charges</t>
  </si>
  <si>
    <t>Loading/discharging cargo</t>
  </si>
  <si>
    <t>Panama</t>
  </si>
  <si>
    <t>Suez</t>
  </si>
  <si>
    <t>Dividend, interest etc.</t>
  </si>
  <si>
    <t>INPUT VALUE</t>
  </si>
  <si>
    <t>TOTAL DURING 26ys OPERATION</t>
  </si>
  <si>
    <t>Periodic cost increases 25% every 5 years;50% reduction was applied for the Container and the RoPax ships and 70% for the FRV</t>
  </si>
  <si>
    <t>Percentage of TOTAL costs</t>
  </si>
  <si>
    <t>Percentage of COST ITEM</t>
  </si>
  <si>
    <t>Yearly</t>
  </si>
  <si>
    <r>
      <t xml:space="preserve">Cash flow, </t>
    </r>
    <r>
      <rPr>
        <b/>
        <sz val="16"/>
        <color theme="1"/>
        <rFont val="Calibri"/>
        <family val="2"/>
      </rPr>
      <t>€</t>
    </r>
  </si>
  <si>
    <r>
      <t xml:space="preserve">Total Costs of running ship, </t>
    </r>
    <r>
      <rPr>
        <sz val="16"/>
        <color theme="1"/>
        <rFont val="Calibri"/>
        <family val="2"/>
      </rPr>
      <t>€</t>
    </r>
  </si>
  <si>
    <t>NPV</t>
  </si>
  <si>
    <t>TEU capacity (Max. 4253TEU)</t>
  </si>
  <si>
    <t>Operation costs, TOTAL DURING 26ys OPERATION</t>
  </si>
  <si>
    <t>ALL items are in EUR</t>
  </si>
  <si>
    <t>Cargo handling costs, TOTAL 26yrs</t>
  </si>
  <si>
    <t xml:space="preserve">Voyage costs, TOTAL 26ys </t>
  </si>
  <si>
    <t xml:space="preserve">Periodic maintenance costs, TOTAL 26ys </t>
  </si>
  <si>
    <t>Cost of financing the ship, TOTAL 26ys</t>
  </si>
  <si>
    <t>.</t>
  </si>
  <si>
    <t>Table to Global Business Plan Word</t>
  </si>
  <si>
    <t>6.- Set the design input parameters for the vessel, steel and composite types:</t>
  </si>
  <si>
    <t>INPUT SHIP CHARACTERISTICS</t>
  </si>
  <si>
    <t>Total Costs of running ship, €</t>
  </si>
  <si>
    <t>Periodic maintenance costs,</t>
  </si>
  <si>
    <t>Voyage costs</t>
  </si>
  <si>
    <t>Cargo handling costs</t>
  </si>
  <si>
    <t>Cost of financing the ship</t>
  </si>
  <si>
    <t>Total Costs of running ship</t>
  </si>
  <si>
    <t xml:space="preserve">Costs, , €, 26ys </t>
  </si>
  <si>
    <t>€</t>
  </si>
  <si>
    <t>% increase at 10 and 20 years of this cost item:</t>
  </si>
  <si>
    <t>Repairs and maintenance; Increase at 10 and 20 years:</t>
  </si>
  <si>
    <r>
      <rPr>
        <b/>
        <sz val="10"/>
        <color theme="1"/>
        <rFont val="Palatino Linotype"/>
        <family val="1"/>
      </rPr>
      <t>Repairs and maintenance</t>
    </r>
    <r>
      <rPr>
        <sz val="10"/>
        <color theme="1"/>
        <rFont val="Palatino Linotype"/>
        <family val="1"/>
        <charset val="238"/>
      </rPr>
      <t xml:space="preserve">; </t>
    </r>
    <r>
      <rPr>
        <sz val="12"/>
        <color theme="1"/>
        <rFont val="Palatino Linotype"/>
        <family val="1"/>
      </rPr>
      <t>FRP cost less</t>
    </r>
  </si>
  <si>
    <t>Periodic cost increase (%) every 5 years</t>
  </si>
  <si>
    <r>
      <t xml:space="preserve">Periodic cost increase (%) every 5 years;  </t>
    </r>
    <r>
      <rPr>
        <sz val="12"/>
        <color theme="1"/>
        <rFont val="Palatino Linotype"/>
        <family val="1"/>
      </rPr>
      <t>FRP cost less compare to BAU</t>
    </r>
  </si>
  <si>
    <t xml:space="preserve">DASHBOARD - BAU SCENARIO - Container Ship </t>
  </si>
  <si>
    <t xml:space="preserve">CASH FLOW - BAU SCENARIO - Container Ship </t>
  </si>
  <si>
    <t xml:space="preserve">OPERATION - BAU SCENARIO - Container Ship </t>
  </si>
  <si>
    <t xml:space="preserve">DASHBOARD - FRP SCENARIO - Container Ship </t>
  </si>
  <si>
    <t xml:space="preserve">CASH FLOW - FRP SCENARIO - Container Ship </t>
  </si>
  <si>
    <t xml:space="preserve">OPERATION - FRP SCENARIO - Container Ship </t>
  </si>
  <si>
    <r>
      <t xml:space="preserve">Revenue from recycling, </t>
    </r>
    <r>
      <rPr>
        <b/>
        <sz val="16"/>
        <color theme="1" tint="0.24994659260841701"/>
        <rFont val="Calibri"/>
        <family val="2"/>
      </rPr>
      <t>€</t>
    </r>
  </si>
  <si>
    <t>Weight of material based on Lightship weight from Dashboard, tonne</t>
  </si>
  <si>
    <t xml:space="preserve"> €/year</t>
  </si>
  <si>
    <t xml:space="preserve"> €/month</t>
  </si>
  <si>
    <t>Time average SUM needs to be 100%</t>
  </si>
  <si>
    <t>Weight rreduction directly reduces the cost per ton and allows increasing the load capacity in a similar rate.</t>
  </si>
  <si>
    <r>
      <t xml:space="preserve">Return </t>
    </r>
    <r>
      <rPr>
        <b/>
        <sz val="12"/>
        <color theme="1" tint="0.24994659260841701"/>
        <rFont val="Calibri"/>
        <family val="2"/>
      </rPr>
      <t>€</t>
    </r>
    <r>
      <rPr>
        <b/>
        <sz val="12"/>
        <color theme="1" tint="0.24994659260841701"/>
        <rFont val="Palatino Linotype"/>
        <family val="1"/>
      </rPr>
      <t xml:space="preserve"> / year</t>
    </r>
  </si>
  <si>
    <t>ROI (yrs)</t>
  </si>
  <si>
    <t>FIBRESHIP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</si>
</sst>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0.0%"/>
    <numFmt numFmtId="165" formatCode="0.000"/>
    <numFmt numFmtId="166" formatCode="0.0"/>
    <numFmt numFmtId="167" formatCode="0.0000"/>
    <numFmt numFmtId="168" formatCode="0.00000"/>
    <numFmt numFmtId="169" formatCode="0,000"/>
    <numFmt numFmtId="170" formatCode="_-* #,##0.00\ &quot;€&quot;_-;\-* #,##0.00\ &quot;€&quot;_-;_-* &quot;-&quot;??\ &quot;€&quot;_-;_-@_-"/>
    <numFmt numFmtId="171" formatCode="#,##0.0"/>
    <numFmt numFmtId="172" formatCode="#,##0.000000000"/>
    <numFmt numFmtId="173" formatCode="#,##0.0000"/>
    <numFmt numFmtId="174" formatCode="[$€-2]\ #,##0"/>
    <numFmt numFmtId="175" formatCode="#,##0.000"/>
    <numFmt numFmtId="176" formatCode="0\ &quot;days a year&quot;"/>
    <numFmt numFmtId="177" formatCode="0\ &quot;days sailing a year&quot;"/>
    <numFmt numFmtId="178" formatCode="0\ &quot;h/month&quot;"/>
    <numFmt numFmtId="179" formatCode="[$€-2]\ #,##0;[Red]\-[$€-2]\ #,##0"/>
    <numFmt numFmtId="180" formatCode="[$€-2]\ #,##0.00;[Red]\-[$€-2]\ #,##0.00"/>
    <numFmt numFmtId="181" formatCode="#,##0.0_ ;[Red]\-#,##0.0\ "/>
  </numFmts>
  <fonts count="78" x14ac:knownFonts="1">
    <font>
      <sz val="11"/>
      <color theme="1" tint="0.24994659260841701"/>
      <name val="Corbel"/>
      <family val="2"/>
      <scheme val="major"/>
    </font>
    <font>
      <sz val="11"/>
      <color theme="1"/>
      <name val="Calibri"/>
      <family val="2"/>
      <scheme val="min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theme="1" tint="0.24994659260841701"/>
      <name val="Palatino Linotype"/>
      <family val="1"/>
      <charset val="238"/>
    </font>
    <font>
      <sz val="11"/>
      <color rgb="FF3F3F76"/>
      <name val="Palatino Linotype"/>
      <family val="1"/>
      <charset val="238"/>
    </font>
    <font>
      <sz val="18"/>
      <color theme="1" tint="0.24994659260841701"/>
      <name val="Palatino Linotype"/>
      <family val="1"/>
      <charset val="238"/>
    </font>
    <font>
      <sz val="10"/>
      <color theme="1"/>
      <name val="Palatino Linotype"/>
      <family val="1"/>
      <charset val="238"/>
    </font>
    <font>
      <sz val="11"/>
      <color rgb="FFFF0000"/>
      <name val="Palatino Linotype"/>
      <family val="1"/>
      <charset val="238"/>
    </font>
    <font>
      <sz val="10"/>
      <color theme="1" tint="0.24994659260841701"/>
      <name val="Palatino Linotype"/>
      <family val="1"/>
      <charset val="238"/>
    </font>
    <font>
      <sz val="16"/>
      <color theme="1"/>
      <name val="Palatino Linotype"/>
      <family val="1"/>
      <charset val="238"/>
    </font>
    <font>
      <sz val="16"/>
      <color theme="1"/>
      <name val="Calibri"/>
      <family val="2"/>
      <charset val="238"/>
    </font>
    <font>
      <b/>
      <sz val="11"/>
      <name val="Palatino Linotype"/>
      <family val="1"/>
      <charset val="238"/>
    </font>
    <font>
      <b/>
      <vertAlign val="subscript"/>
      <sz val="11"/>
      <name val="Palatino Linotype"/>
      <family val="1"/>
      <charset val="238"/>
    </font>
    <font>
      <sz val="11"/>
      <name val="Palatino Linotype"/>
      <family val="1"/>
      <charset val="238"/>
    </font>
    <font>
      <sz val="11"/>
      <color indexed="8"/>
      <name val="Palatino Linotype"/>
      <family val="1"/>
      <charset val="238"/>
    </font>
    <font>
      <u/>
      <sz val="11"/>
      <name val="Palatino Linotype"/>
      <family val="1"/>
      <charset val="238"/>
    </font>
    <font>
      <b/>
      <sz val="11"/>
      <color indexed="10"/>
      <name val="Palatino Linotype"/>
      <family val="1"/>
      <charset val="238"/>
    </font>
    <font>
      <b/>
      <vertAlign val="superscript"/>
      <sz val="11"/>
      <color indexed="10"/>
      <name val="Palatino Linotype"/>
      <family val="1"/>
      <charset val="238"/>
    </font>
    <font>
      <vertAlign val="subscript"/>
      <sz val="11"/>
      <name val="Palatino Linotype"/>
      <family val="1"/>
      <charset val="238"/>
    </font>
    <font>
      <vertAlign val="superscript"/>
      <sz val="11"/>
      <name val="Palatino Linotype"/>
      <family val="1"/>
      <charset val="238"/>
    </font>
    <font>
      <sz val="11"/>
      <color indexed="10"/>
      <name val="Palatino Linotype"/>
      <family val="1"/>
      <charset val="238"/>
    </font>
    <font>
      <b/>
      <sz val="11"/>
      <color theme="0"/>
      <name val="Arial"/>
      <family val="2"/>
    </font>
    <font>
      <sz val="11"/>
      <color theme="1" tint="0.24994659260841701"/>
      <name val="Arial"/>
      <family val="2"/>
    </font>
    <font>
      <sz val="8"/>
      <name val="Corbel"/>
      <family val="2"/>
      <scheme val="major"/>
    </font>
    <font>
      <sz val="11"/>
      <color theme="1" tint="0.24994659260841701"/>
      <name val="Calibri"/>
      <family val="2"/>
    </font>
    <font>
      <b/>
      <sz val="11"/>
      <color theme="1" tint="0.24994659260841701"/>
      <name val="Calibri"/>
      <family val="2"/>
    </font>
    <font>
      <b/>
      <sz val="10"/>
      <color theme="1"/>
      <name val="Palatino Linotype"/>
      <family val="1"/>
    </font>
    <font>
      <b/>
      <sz val="12"/>
      <color theme="1" tint="0.24994659260841701"/>
      <name val="Calibri"/>
      <family val="2"/>
    </font>
    <font>
      <b/>
      <sz val="11"/>
      <color theme="7"/>
      <name val="Calibri"/>
      <family val="2"/>
    </font>
    <font>
      <b/>
      <sz val="11"/>
      <color theme="1" tint="0.2499465926084170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14"/>
      <color theme="1" tint="0.24994659260841701"/>
      <name val="Arial"/>
      <family val="2"/>
    </font>
    <font>
      <b/>
      <sz val="16"/>
      <color theme="1" tint="0.24994659260841701"/>
      <name val="Arial"/>
      <family val="2"/>
    </font>
    <font>
      <b/>
      <sz val="14"/>
      <color theme="9" tint="-0.249977111117893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Palatino Linotype"/>
      <family val="1"/>
    </font>
    <font>
      <sz val="16"/>
      <color theme="1" tint="0.24994659260841701"/>
      <name val="Palatino Linotype"/>
      <family val="1"/>
      <charset val="238"/>
    </font>
    <font>
      <b/>
      <sz val="11"/>
      <color rgb="FF3F3F76"/>
      <name val="Palatino Linotype"/>
      <family val="1"/>
    </font>
    <font>
      <b/>
      <sz val="11"/>
      <color theme="1" tint="0.24994659260841701"/>
      <name val="Palatino Linotype"/>
      <family val="1"/>
    </font>
    <font>
      <b/>
      <sz val="11"/>
      <color rgb="FFFA7D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b/>
      <sz val="11"/>
      <color theme="7"/>
      <name val="Calibri"/>
      <family val="2"/>
      <scheme val="minor"/>
    </font>
    <font>
      <b/>
      <sz val="9"/>
      <color rgb="FF373A3C"/>
      <name val="Calibri"/>
      <family val="2"/>
      <scheme val="minor"/>
    </font>
    <font>
      <b/>
      <sz val="9"/>
      <color rgb="FFFFFFFF"/>
      <name val="Calibri Light"/>
      <family val="2"/>
    </font>
    <font>
      <b/>
      <sz val="11"/>
      <color theme="1" tint="0.24994659260841701"/>
      <name val="Corbel"/>
      <family val="2"/>
      <scheme val="major"/>
    </font>
    <font>
      <sz val="12"/>
      <name val="Calibri Light"/>
      <family val="2"/>
    </font>
    <font>
      <vertAlign val="subscript"/>
      <sz val="12"/>
      <name val="Calibri Light"/>
      <family val="2"/>
    </font>
    <font>
      <vertAlign val="subscript"/>
      <sz val="11"/>
      <name val="Calibri"/>
      <family val="2"/>
    </font>
    <font>
      <sz val="11"/>
      <name val="Calibri"/>
      <family val="2"/>
    </font>
    <font>
      <b/>
      <sz val="10"/>
      <color theme="1" tint="0.24994659260841701"/>
      <name val="Palatino Linotype"/>
      <family val="1"/>
    </font>
    <font>
      <b/>
      <sz val="10"/>
      <color theme="1"/>
      <name val="Palatino Linotype"/>
      <family val="1"/>
      <charset val="238"/>
    </font>
    <font>
      <sz val="16"/>
      <color theme="1"/>
      <name val="Calibri"/>
      <family val="2"/>
    </font>
    <font>
      <b/>
      <sz val="16"/>
      <color theme="1"/>
      <name val="Calibri"/>
      <family val="2"/>
    </font>
    <font>
      <b/>
      <sz val="12"/>
      <color theme="1"/>
      <name val="Palatino Linotype"/>
      <family val="1"/>
    </font>
    <font>
      <b/>
      <sz val="12"/>
      <color theme="1" tint="0.24994659260841701"/>
      <name val="Palatino Linotype"/>
      <family val="1"/>
    </font>
    <font>
      <b/>
      <sz val="11"/>
      <color theme="1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sz val="11"/>
      <color rgb="FF00206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 tint="0.24994659260841701"/>
      <name val="Palatino Linotype"/>
      <family val="1"/>
      <charset val="238"/>
    </font>
    <font>
      <sz val="12"/>
      <color theme="1"/>
      <name val="Palatino Linotype"/>
      <family val="1"/>
    </font>
    <font>
      <b/>
      <sz val="18"/>
      <color theme="1" tint="0.24994659260841701"/>
      <name val="Arial"/>
      <family val="2"/>
    </font>
    <font>
      <b/>
      <sz val="16"/>
      <color theme="1" tint="0.24994659260841701"/>
      <name val="Calibri"/>
      <family val="2"/>
    </font>
  </fonts>
  <fills count="30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3E7BC"/>
        <bgColor indexed="64"/>
      </patternFill>
    </fill>
    <fill>
      <patternFill patternType="solid">
        <fgColor rgb="FFFFD1D1"/>
        <bgColor indexed="64"/>
      </patternFill>
    </fill>
    <fill>
      <patternFill patternType="solid">
        <fgColor rgb="FF5489A3"/>
        <bgColor indexed="64"/>
      </patternFill>
    </fill>
    <fill>
      <patternFill patternType="solid">
        <fgColor theme="3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70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/>
      <right/>
      <top style="thin">
        <color rgb="FF7F7F7F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theme="2" tint="-0.14999847407452621"/>
      </right>
      <top/>
      <bottom/>
      <diagonal/>
    </border>
    <border>
      <left style="thin">
        <color theme="2" tint="-0.14999847407452621"/>
      </left>
      <right style="thin">
        <color theme="2" tint="-0.14999847407452621"/>
      </right>
      <top/>
      <bottom/>
      <diagonal/>
    </border>
    <border>
      <left style="thin">
        <color theme="2" tint="-0.14999847407452621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 applyNumberFormat="0" applyFill="0" applyBorder="0" applyProtection="0">
      <alignment horizontal="center" vertical="center"/>
    </xf>
    <xf numFmtId="0" fontId="5" fillId="0" borderId="0" applyNumberFormat="0" applyFill="0" applyBorder="0" applyAlignment="0" applyProtection="0"/>
    <xf numFmtId="0" fontId="3" fillId="0" borderId="0" applyFill="0" applyBorder="0" applyProtection="0">
      <alignment horizontal="left" wrapText="1"/>
    </xf>
    <xf numFmtId="3" fontId="7" fillId="0" borderId="2" applyFill="0" applyProtection="0">
      <alignment horizontal="center"/>
    </xf>
    <xf numFmtId="0" fontId="7" fillId="0" borderId="0" applyFill="0" applyBorder="0" applyProtection="0">
      <alignment horizontal="center" wrapText="1"/>
    </xf>
    <xf numFmtId="0" fontId="2" fillId="0" borderId="0" applyNumberFormat="0" applyFill="0" applyBorder="0" applyProtection="0">
      <alignment horizontal="left" vertical="center"/>
    </xf>
    <xf numFmtId="9" fontId="4" fillId="0" borderId="0" applyFill="0" applyBorder="0" applyProtection="0">
      <alignment horizontal="center" vertical="center"/>
    </xf>
    <xf numFmtId="0" fontId="6" fillId="6" borderId="1" applyNumberFormat="0" applyProtection="0">
      <alignment horizontal="left" vertical="center"/>
    </xf>
    <xf numFmtId="0" fontId="5" fillId="0" borderId="0" applyNumberFormat="0" applyFill="0" applyBorder="0" applyProtection="0">
      <alignment vertical="center"/>
    </xf>
    <xf numFmtId="0" fontId="7" fillId="0" borderId="0" applyFill="0" applyProtection="0">
      <alignment vertical="center"/>
    </xf>
    <xf numFmtId="0" fontId="7" fillId="0" borderId="0" applyFill="0" applyProtection="0">
      <alignment horizontal="center" vertical="center" wrapText="1"/>
    </xf>
    <xf numFmtId="0" fontId="7" fillId="0" borderId="0" applyFill="0" applyProtection="0">
      <alignment horizontal="left"/>
    </xf>
    <xf numFmtId="0" fontId="9" fillId="0" borderId="0" applyNumberFormat="0" applyFill="0" applyBorder="0" applyProtection="0">
      <alignment vertical="center"/>
    </xf>
    <xf numFmtId="1" fontId="10" fillId="6" borderId="1">
      <alignment horizontal="center" vertical="center"/>
    </xf>
    <xf numFmtId="0" fontId="8" fillId="2" borderId="4" applyNumberFormat="0" applyFont="0" applyAlignment="0">
      <alignment horizontal="center"/>
    </xf>
    <xf numFmtId="0" fontId="8" fillId="3" borderId="3" applyNumberFormat="0" applyFont="0" applyAlignment="0">
      <alignment horizontal="center"/>
    </xf>
    <xf numFmtId="0" fontId="8" fillId="4" borderId="3" applyNumberFormat="0" applyFont="0" applyAlignment="0">
      <alignment horizontal="center"/>
    </xf>
    <xf numFmtId="0" fontId="8" fillId="5" borderId="3" applyNumberFormat="0" applyFont="0" applyAlignment="0">
      <alignment horizontal="center"/>
    </xf>
    <xf numFmtId="0" fontId="8" fillId="7" borderId="3" applyNumberFormat="0" applyFont="0" applyAlignment="0">
      <alignment horizontal="center"/>
    </xf>
    <xf numFmtId="9" fontId="8" fillId="0" borderId="0" applyFont="0" applyFill="0" applyBorder="0" applyAlignment="0" applyProtection="0"/>
    <xf numFmtId="0" fontId="11" fillId="8" borderId="5" applyNumberFormat="0" applyAlignment="0" applyProtection="0"/>
    <xf numFmtId="0" fontId="12" fillId="9" borderId="5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53" fillId="9" borderId="5" applyNumberFormat="0" applyAlignment="0" applyProtection="0"/>
  </cellStyleXfs>
  <cellXfs count="785">
    <xf numFmtId="0" fontId="0" fillId="0" borderId="0" xfId="0">
      <alignment horizontal="center" vertical="center"/>
    </xf>
    <xf numFmtId="0" fontId="13" fillId="0" borderId="0" xfId="0" applyFont="1" applyAlignment="1"/>
    <xf numFmtId="0" fontId="13" fillId="0" borderId="0" xfId="0" applyFont="1">
      <alignment horizontal="center" vertical="center"/>
    </xf>
    <xf numFmtId="0" fontId="16" fillId="0" borderId="9" xfId="0" applyFont="1" applyBorder="1" applyAlignment="1">
      <alignment horizontal="center" vertical="center" wrapText="1"/>
    </xf>
    <xf numFmtId="0" fontId="14" fillId="8" borderId="17" xfId="2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13" fillId="0" borderId="12" xfId="0" applyFont="1" applyBorder="1" applyAlignment="1">
      <alignment horizontal="center" vertical="center"/>
    </xf>
    <xf numFmtId="9" fontId="16" fillId="0" borderId="12" xfId="0" applyNumberFormat="1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3" fillId="0" borderId="7" xfId="0" applyFont="1" applyBorder="1" applyAlignment="1"/>
    <xf numFmtId="9" fontId="16" fillId="0" borderId="7" xfId="0" applyNumberFormat="1" applyFont="1" applyBorder="1" applyAlignment="1">
      <alignment horizontal="center" vertical="center" wrapText="1"/>
    </xf>
    <xf numFmtId="1" fontId="16" fillId="0" borderId="6" xfId="0" applyNumberFormat="1" applyFont="1" applyBorder="1" applyAlignment="1">
      <alignment vertical="center" wrapText="1"/>
    </xf>
    <xf numFmtId="1" fontId="16" fillId="0" borderId="7" xfId="0" applyNumberFormat="1" applyFont="1" applyBorder="1" applyAlignment="1">
      <alignment vertical="center" wrapText="1"/>
    </xf>
    <xf numFmtId="1" fontId="16" fillId="0" borderId="8" xfId="0" applyNumberFormat="1" applyFont="1" applyBorder="1" applyAlignment="1">
      <alignment vertical="center" wrapText="1"/>
    </xf>
    <xf numFmtId="3" fontId="16" fillId="0" borderId="7" xfId="0" applyNumberFormat="1" applyFont="1" applyBorder="1" applyAlignment="1"/>
    <xf numFmtId="3" fontId="16" fillId="0" borderId="6" xfId="0" applyNumberFormat="1" applyFont="1" applyBorder="1" applyAlignment="1"/>
    <xf numFmtId="3" fontId="16" fillId="0" borderId="8" xfId="0" applyNumberFormat="1" applyFont="1" applyBorder="1" applyAlignment="1"/>
    <xf numFmtId="3" fontId="13" fillId="0" borderId="7" xfId="0" applyNumberFormat="1" applyFont="1" applyBorder="1" applyAlignment="1"/>
    <xf numFmtId="3" fontId="13" fillId="0" borderId="8" xfId="0" applyNumberFormat="1" applyFont="1" applyBorder="1" applyAlignment="1"/>
    <xf numFmtId="3" fontId="13" fillId="0" borderId="6" xfId="0" applyNumberFormat="1" applyFont="1" applyBorder="1" applyAlignment="1"/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/>
    <xf numFmtId="9" fontId="16" fillId="0" borderId="0" xfId="0" applyNumberFormat="1" applyFont="1" applyBorder="1" applyAlignment="1">
      <alignment horizontal="center" vertical="center" wrapText="1"/>
    </xf>
    <xf numFmtId="1" fontId="16" fillId="0" borderId="9" xfId="0" applyNumberFormat="1" applyFont="1" applyBorder="1" applyAlignment="1">
      <alignment vertical="center" wrapText="1"/>
    </xf>
    <xf numFmtId="1" fontId="16" fillId="0" borderId="0" xfId="0" applyNumberFormat="1" applyFont="1" applyBorder="1" applyAlignment="1">
      <alignment vertical="center" wrapText="1"/>
    </xf>
    <xf numFmtId="1" fontId="16" fillId="0" borderId="10" xfId="0" applyNumberFormat="1" applyFont="1" applyBorder="1" applyAlignment="1">
      <alignment vertical="center" wrapText="1"/>
    </xf>
    <xf numFmtId="3" fontId="16" fillId="0" borderId="0" xfId="0" applyNumberFormat="1" applyFont="1" applyBorder="1" applyAlignment="1"/>
    <xf numFmtId="3" fontId="16" fillId="0" borderId="9" xfId="0" applyNumberFormat="1" applyFont="1" applyBorder="1" applyAlignment="1"/>
    <xf numFmtId="3" fontId="16" fillId="0" borderId="10" xfId="0" applyNumberFormat="1" applyFont="1" applyBorder="1" applyAlignment="1"/>
    <xf numFmtId="3" fontId="13" fillId="0" borderId="0" xfId="0" applyNumberFormat="1" applyFont="1" applyBorder="1" applyAlignment="1"/>
    <xf numFmtId="3" fontId="13" fillId="0" borderId="10" xfId="0" applyNumberFormat="1" applyFont="1" applyBorder="1" applyAlignment="1"/>
    <xf numFmtId="3" fontId="13" fillId="0" borderId="9" xfId="0" applyNumberFormat="1" applyFont="1" applyBorder="1" applyAlignment="1"/>
    <xf numFmtId="0" fontId="16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/>
    </xf>
    <xf numFmtId="0" fontId="13" fillId="0" borderId="12" xfId="0" applyFont="1" applyBorder="1" applyAlignment="1"/>
    <xf numFmtId="1" fontId="16" fillId="0" borderId="11" xfId="0" applyNumberFormat="1" applyFont="1" applyBorder="1" applyAlignment="1">
      <alignment vertical="center" wrapText="1"/>
    </xf>
    <xf numFmtId="1" fontId="16" fillId="0" borderId="12" xfId="0" applyNumberFormat="1" applyFont="1" applyBorder="1" applyAlignment="1">
      <alignment vertical="center" wrapText="1"/>
    </xf>
    <xf numFmtId="1" fontId="16" fillId="0" borderId="13" xfId="0" applyNumberFormat="1" applyFont="1" applyBorder="1" applyAlignment="1">
      <alignment vertical="center" wrapText="1"/>
    </xf>
    <xf numFmtId="3" fontId="16" fillId="0" borderId="12" xfId="0" applyNumberFormat="1" applyFont="1" applyBorder="1" applyAlignment="1"/>
    <xf numFmtId="3" fontId="16" fillId="0" borderId="11" xfId="0" applyNumberFormat="1" applyFont="1" applyBorder="1" applyAlignment="1"/>
    <xf numFmtId="3" fontId="16" fillId="0" borderId="13" xfId="0" applyNumberFormat="1" applyFont="1" applyBorder="1" applyAlignment="1"/>
    <xf numFmtId="3" fontId="13" fillId="0" borderId="12" xfId="0" applyNumberFormat="1" applyFont="1" applyBorder="1" applyAlignment="1"/>
    <xf numFmtId="3" fontId="13" fillId="0" borderId="13" xfId="0" applyNumberFormat="1" applyFont="1" applyBorder="1" applyAlignment="1"/>
    <xf numFmtId="3" fontId="13" fillId="0" borderId="11" xfId="0" applyNumberFormat="1" applyFont="1" applyBorder="1" applyAlignment="1"/>
    <xf numFmtId="0" fontId="18" fillId="0" borderId="0" xfId="0" applyFont="1" applyBorder="1" applyAlignment="1">
      <alignment horizontal="center" vertical="center" wrapText="1"/>
    </xf>
    <xf numFmtId="9" fontId="13" fillId="0" borderId="7" xfId="19" applyFont="1" applyBorder="1" applyAlignment="1"/>
    <xf numFmtId="9" fontId="13" fillId="0" borderId="8" xfId="19" applyFont="1" applyBorder="1" applyAlignment="1"/>
    <xf numFmtId="9" fontId="13" fillId="0" borderId="11" xfId="19" applyFont="1" applyBorder="1" applyAlignment="1"/>
    <xf numFmtId="9" fontId="16" fillId="0" borderId="19" xfId="0" applyNumberFormat="1" applyFont="1" applyBorder="1" applyAlignment="1">
      <alignment horizontal="center" vertical="center" wrapText="1"/>
    </xf>
    <xf numFmtId="9" fontId="16" fillId="0" borderId="20" xfId="0" applyNumberFormat="1" applyFont="1" applyBorder="1" applyAlignment="1">
      <alignment horizontal="center" vertical="center" wrapText="1"/>
    </xf>
    <xf numFmtId="9" fontId="16" fillId="0" borderId="2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 applyFill="1">
      <alignment horizontal="center" vertical="center"/>
    </xf>
    <xf numFmtId="0" fontId="13" fillId="0" borderId="0" xfId="0" applyFont="1" applyFill="1" applyAlignment="1" applyProtection="1"/>
    <xf numFmtId="0" fontId="13" fillId="0" borderId="15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vertical="distributed"/>
    </xf>
    <xf numFmtId="0" fontId="13" fillId="0" borderId="0" xfId="0" applyFont="1" applyFill="1" applyAlignment="1">
      <alignment vertical="distributed"/>
    </xf>
    <xf numFmtId="0" fontId="21" fillId="0" borderId="0" xfId="0" applyFont="1" applyFill="1" applyAlignment="1">
      <alignment vertical="distributed"/>
    </xf>
    <xf numFmtId="0" fontId="17" fillId="0" borderId="0" xfId="0" applyFont="1" applyFill="1" applyAlignment="1" applyProtection="1"/>
    <xf numFmtId="0" fontId="13" fillId="0" borderId="0" xfId="0" applyFont="1" applyFill="1" applyAlignment="1"/>
    <xf numFmtId="166" fontId="13" fillId="0" borderId="0" xfId="0" applyNumberFormat="1" applyFont="1" applyFill="1" applyAlignment="1">
      <alignment horizontal="center" vertical="distributed"/>
    </xf>
    <xf numFmtId="0" fontId="13" fillId="0" borderId="0" xfId="0" applyFont="1" applyFill="1" applyBorder="1" applyAlignment="1"/>
    <xf numFmtId="2" fontId="13" fillId="0" borderId="0" xfId="0" applyNumberFormat="1" applyFont="1" applyFill="1" applyBorder="1" applyAlignment="1">
      <alignment horizontal="center"/>
    </xf>
    <xf numFmtId="2" fontId="13" fillId="0" borderId="10" xfId="0" applyNumberFormat="1" applyFont="1" applyFill="1" applyBorder="1" applyAlignment="1">
      <alignment horizontal="center"/>
    </xf>
    <xf numFmtId="167" fontId="13" fillId="0" borderId="0" xfId="0" applyNumberFormat="1" applyFont="1" applyFill="1" applyBorder="1" applyAlignment="1">
      <alignment horizontal="center"/>
    </xf>
    <xf numFmtId="167" fontId="13" fillId="0" borderId="10" xfId="0" applyNumberFormat="1" applyFont="1" applyFill="1" applyBorder="1" applyAlignment="1">
      <alignment horizontal="center"/>
    </xf>
    <xf numFmtId="166" fontId="13" fillId="0" borderId="7" xfId="0" applyNumberFormat="1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166" fontId="13" fillId="0" borderId="0" xfId="0" applyNumberFormat="1" applyFont="1" applyFill="1" applyBorder="1" applyAlignment="1">
      <alignment horizontal="center"/>
    </xf>
    <xf numFmtId="1" fontId="13" fillId="0" borderId="10" xfId="0" applyNumberFormat="1" applyFont="1" applyFill="1" applyBorder="1" applyAlignment="1">
      <alignment horizontal="center"/>
    </xf>
    <xf numFmtId="166" fontId="13" fillId="0" borderId="12" xfId="0" applyNumberFormat="1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"/>
    </xf>
    <xf numFmtId="0" fontId="13" fillId="0" borderId="31" xfId="0" applyFont="1" applyFill="1" applyBorder="1" applyAlignment="1" applyProtection="1">
      <alignment horizontal="center" vertical="distributed"/>
    </xf>
    <xf numFmtId="0" fontId="13" fillId="0" borderId="0" xfId="0" applyFont="1" applyFill="1" applyAlignment="1" applyProtection="1">
      <alignment horizontal="center"/>
    </xf>
    <xf numFmtId="0" fontId="21" fillId="0" borderId="18" xfId="0" applyFont="1" applyFill="1" applyBorder="1" applyAlignment="1" applyProtection="1">
      <alignment vertical="distributed"/>
    </xf>
    <xf numFmtId="0" fontId="23" fillId="0" borderId="18" xfId="0" applyFont="1" applyFill="1" applyBorder="1" applyAlignment="1" applyProtection="1">
      <alignment horizontal="center" vertical="distributed"/>
    </xf>
    <xf numFmtId="0" fontId="23" fillId="0" borderId="18" xfId="0" applyFont="1" applyFill="1" applyBorder="1" applyAlignment="1" applyProtection="1">
      <alignment horizontal="center" vertical="center" wrapText="1"/>
    </xf>
    <xf numFmtId="0" fontId="21" fillId="0" borderId="0" xfId="0" applyFont="1" applyFill="1" applyAlignment="1" applyProtection="1"/>
    <xf numFmtId="0" fontId="21" fillId="0" borderId="18" xfId="0" applyFont="1" applyFill="1" applyBorder="1" applyAlignment="1"/>
    <xf numFmtId="0" fontId="21" fillId="0" borderId="0" xfId="0" applyFont="1" applyFill="1" applyAlignment="1"/>
    <xf numFmtId="0" fontId="21" fillId="0" borderId="0" xfId="0" applyFont="1" applyFill="1" applyAlignment="1">
      <alignment horizontal="center"/>
    </xf>
    <xf numFmtId="0" fontId="24" fillId="0" borderId="27" xfId="0" applyFont="1" applyFill="1" applyBorder="1" applyAlignment="1" applyProtection="1">
      <alignment vertical="distributed"/>
    </xf>
    <xf numFmtId="0" fontId="24" fillId="0" borderId="20" xfId="0" applyFont="1" applyFill="1" applyBorder="1" applyAlignment="1" applyProtection="1">
      <alignment horizontal="center" vertical="distributed"/>
    </xf>
    <xf numFmtId="0" fontId="24" fillId="0" borderId="20" xfId="0" applyFont="1" applyFill="1" applyBorder="1" applyAlignment="1" applyProtection="1">
      <alignment horizontal="center" vertical="distributed"/>
      <protection locked="0"/>
    </xf>
    <xf numFmtId="0" fontId="23" fillId="0" borderId="0" xfId="0" applyFont="1" applyFill="1" applyAlignment="1" applyProtection="1"/>
    <xf numFmtId="0" fontId="23" fillId="0" borderId="21" xfId="0" applyFont="1" applyFill="1" applyBorder="1" applyAlignment="1">
      <alignment horizontal="left" vertical="distributed" indent="1"/>
    </xf>
    <xf numFmtId="1" fontId="23" fillId="0" borderId="13" xfId="0" applyNumberFormat="1" applyFont="1" applyFill="1" applyBorder="1" applyAlignment="1">
      <alignment horizontal="center" vertical="distributed"/>
    </xf>
    <xf numFmtId="0" fontId="23" fillId="0" borderId="21" xfId="0" applyFont="1" applyFill="1" applyBorder="1" applyAlignment="1">
      <alignment horizontal="center" vertical="distributed"/>
    </xf>
    <xf numFmtId="0" fontId="23" fillId="0" borderId="27" xfId="0" applyFont="1" applyFill="1" applyBorder="1" applyAlignment="1" applyProtection="1">
      <alignment horizontal="left" vertical="distributed"/>
    </xf>
    <xf numFmtId="0" fontId="23" fillId="0" borderId="20" xfId="0" applyFont="1" applyFill="1" applyBorder="1" applyAlignment="1" applyProtection="1">
      <alignment horizontal="center" vertical="distributed"/>
    </xf>
    <xf numFmtId="0" fontId="23" fillId="0" borderId="20" xfId="0" applyFont="1" applyFill="1" applyBorder="1" applyAlignment="1" applyProtection="1">
      <alignment horizontal="center" vertical="distributed" wrapText="1"/>
    </xf>
    <xf numFmtId="0" fontId="21" fillId="0" borderId="12" xfId="0" applyFont="1" applyFill="1" applyBorder="1" applyAlignment="1" applyProtection="1"/>
    <xf numFmtId="0" fontId="23" fillId="0" borderId="12" xfId="0" applyFont="1" applyFill="1" applyBorder="1" applyAlignment="1" applyProtection="1"/>
    <xf numFmtId="0" fontId="23" fillId="0" borderId="18" xfId="0" applyFont="1" applyFill="1" applyBorder="1" applyAlignment="1">
      <alignment horizontal="left" vertical="distributed" indent="1"/>
    </xf>
    <xf numFmtId="1" fontId="23" fillId="0" borderId="16" xfId="0" applyNumberFormat="1" applyFont="1" applyFill="1" applyBorder="1" applyAlignment="1">
      <alignment horizontal="center" vertical="distributed"/>
    </xf>
    <xf numFmtId="0" fontId="23" fillId="0" borderId="18" xfId="0" applyFont="1" applyFill="1" applyBorder="1" applyAlignment="1">
      <alignment horizontal="center" vertical="distributed"/>
    </xf>
    <xf numFmtId="0" fontId="23" fillId="0" borderId="6" xfId="0" applyFont="1" applyFill="1" applyBorder="1" applyAlignment="1" applyProtection="1">
      <alignment vertical="distributed"/>
    </xf>
    <xf numFmtId="0" fontId="23" fillId="0" borderId="19" xfId="0" applyFont="1" applyFill="1" applyBorder="1" applyAlignment="1">
      <alignment horizontal="center" vertical="distributed"/>
    </xf>
    <xf numFmtId="0" fontId="23" fillId="0" borderId="19" xfId="0" applyFont="1" applyFill="1" applyBorder="1" applyAlignment="1"/>
    <xf numFmtId="0" fontId="23" fillId="0" borderId="19" xfId="0" applyFont="1" applyFill="1" applyBorder="1" applyAlignment="1" applyProtection="1">
      <alignment horizontal="center"/>
    </xf>
    <xf numFmtId="1" fontId="23" fillId="0" borderId="19" xfId="0" applyNumberFormat="1" applyFont="1" applyFill="1" applyBorder="1" applyAlignment="1" applyProtection="1">
      <alignment horizontal="center"/>
    </xf>
    <xf numFmtId="0" fontId="23" fillId="0" borderId="6" xfId="0" applyFont="1" applyFill="1" applyBorder="1" applyAlignment="1" applyProtection="1">
      <alignment horizontal="center"/>
    </xf>
    <xf numFmtId="0" fontId="23" fillId="0" borderId="27" xfId="0" applyFont="1" applyFill="1" applyBorder="1" applyAlignment="1" applyProtection="1">
      <alignment horizontal="left" vertical="center"/>
    </xf>
    <xf numFmtId="0" fontId="23" fillId="0" borderId="20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/>
    <xf numFmtId="0" fontId="23" fillId="0" borderId="20" xfId="0" applyFont="1" applyFill="1" applyBorder="1" applyAlignment="1" applyProtection="1">
      <alignment horizontal="center"/>
    </xf>
    <xf numFmtId="2" fontId="23" fillId="0" borderId="20" xfId="0" applyNumberFormat="1" applyFont="1" applyFill="1" applyBorder="1" applyAlignment="1" applyProtection="1">
      <alignment horizontal="center"/>
      <protection locked="0"/>
    </xf>
    <xf numFmtId="165" fontId="23" fillId="0" borderId="9" xfId="0" applyNumberFormat="1" applyFont="1" applyFill="1" applyBorder="1" applyAlignment="1" applyProtection="1">
      <alignment horizontal="center"/>
    </xf>
    <xf numFmtId="0" fontId="23" fillId="0" borderId="18" xfId="0" applyFont="1" applyFill="1" applyBorder="1" applyAlignment="1">
      <alignment horizontal="left" vertical="center" wrapText="1" indent="1"/>
    </xf>
    <xf numFmtId="1" fontId="23" fillId="0" borderId="18" xfId="0" applyNumberFormat="1" applyFont="1" applyFill="1" applyBorder="1" applyAlignment="1">
      <alignment horizontal="center" vertical="distributed"/>
    </xf>
    <xf numFmtId="0" fontId="23" fillId="0" borderId="20" xfId="0" applyFont="1" applyFill="1" applyBorder="1" applyAlignment="1">
      <alignment vertical="distributed"/>
    </xf>
    <xf numFmtId="1" fontId="23" fillId="0" borderId="20" xfId="0" applyNumberFormat="1" applyFont="1" applyFill="1" applyBorder="1" applyAlignment="1" applyProtection="1">
      <alignment horizontal="center" vertical="distributed"/>
    </xf>
    <xf numFmtId="0" fontId="23" fillId="0" borderId="20" xfId="0" applyFont="1" applyFill="1" applyBorder="1" applyAlignment="1" applyProtection="1">
      <alignment vertical="distributed"/>
    </xf>
    <xf numFmtId="0" fontId="23" fillId="0" borderId="9" xfId="0" applyFont="1" applyFill="1" applyBorder="1" applyAlignment="1">
      <alignment horizontal="center" vertical="distributed"/>
    </xf>
    <xf numFmtId="1" fontId="23" fillId="0" borderId="20" xfId="0" applyNumberFormat="1" applyFont="1" applyFill="1" applyBorder="1" applyAlignment="1">
      <alignment horizontal="center" vertical="distributed"/>
    </xf>
    <xf numFmtId="0" fontId="23" fillId="0" borderId="27" xfId="0" applyFont="1" applyFill="1" applyBorder="1" applyAlignment="1" applyProtection="1">
      <alignment vertical="distributed"/>
    </xf>
    <xf numFmtId="2" fontId="23" fillId="0" borderId="20" xfId="0" applyNumberFormat="1" applyFont="1" applyFill="1" applyBorder="1" applyAlignment="1" applyProtection="1">
      <alignment horizontal="center" vertical="distributed"/>
    </xf>
    <xf numFmtId="0" fontId="26" fillId="0" borderId="20" xfId="0" applyFont="1" applyFill="1" applyBorder="1" applyAlignment="1">
      <alignment vertical="distributed"/>
    </xf>
    <xf numFmtId="0" fontId="26" fillId="0" borderId="9" xfId="0" applyFont="1" applyFill="1" applyBorder="1" applyAlignment="1">
      <alignment horizontal="center" vertical="distributed"/>
    </xf>
    <xf numFmtId="1" fontId="26" fillId="0" borderId="20" xfId="0" applyNumberFormat="1" applyFont="1" applyFill="1" applyBorder="1" applyAlignment="1">
      <alignment horizontal="center" vertical="distributed"/>
    </xf>
    <xf numFmtId="0" fontId="23" fillId="0" borderId="20" xfId="0" applyFont="1" applyFill="1" applyBorder="1" applyAlignment="1">
      <alignment horizontal="left" vertical="center" wrapText="1" indent="1"/>
    </xf>
    <xf numFmtId="0" fontId="23" fillId="0" borderId="20" xfId="0" applyFont="1" applyFill="1" applyBorder="1" applyAlignment="1">
      <alignment horizontal="center" vertical="distributed"/>
    </xf>
    <xf numFmtId="166" fontId="23" fillId="0" borderId="20" xfId="0" applyNumberFormat="1" applyFont="1" applyFill="1" applyBorder="1" applyAlignment="1">
      <alignment horizontal="center" vertical="distributed"/>
    </xf>
    <xf numFmtId="0" fontId="23" fillId="0" borderId="9" xfId="0" applyFont="1" applyFill="1" applyBorder="1" applyAlignment="1" applyProtection="1"/>
    <xf numFmtId="2" fontId="23" fillId="0" borderId="20" xfId="0" applyNumberFormat="1" applyFont="1" applyFill="1" applyBorder="1" applyAlignment="1">
      <alignment horizontal="center" vertical="distributed"/>
    </xf>
    <xf numFmtId="0" fontId="23" fillId="0" borderId="21" xfId="0" applyFont="1" applyFill="1" applyBorder="1" applyAlignment="1" applyProtection="1">
      <alignment horizontal="center"/>
    </xf>
    <xf numFmtId="1" fontId="23" fillId="0" borderId="21" xfId="0" applyNumberFormat="1" applyFont="1" applyFill="1" applyBorder="1" applyAlignment="1" applyProtection="1">
      <alignment horizontal="center"/>
      <protection locked="0"/>
    </xf>
    <xf numFmtId="0" fontId="23" fillId="0" borderId="11" xfId="0" applyFont="1" applyFill="1" applyBorder="1" applyAlignment="1" applyProtection="1"/>
    <xf numFmtId="169" fontId="23" fillId="0" borderId="12" xfId="0" applyNumberFormat="1" applyFont="1" applyFill="1" applyBorder="1" applyAlignment="1" applyProtection="1"/>
    <xf numFmtId="0" fontId="23" fillId="0" borderId="21" xfId="0" applyFont="1" applyFill="1" applyBorder="1" applyAlignment="1">
      <alignment vertical="distributed"/>
    </xf>
    <xf numFmtId="2" fontId="23" fillId="0" borderId="21" xfId="0" applyNumberFormat="1" applyFont="1" applyFill="1" applyBorder="1" applyAlignment="1">
      <alignment horizontal="center" vertical="distributed"/>
    </xf>
    <xf numFmtId="166" fontId="23" fillId="0" borderId="21" xfId="0" applyNumberFormat="1" applyFont="1" applyFill="1" applyBorder="1" applyAlignment="1">
      <alignment horizontal="center" vertical="distributed"/>
    </xf>
    <xf numFmtId="0" fontId="23" fillId="0" borderId="28" xfId="0" applyFont="1" applyFill="1" applyBorder="1" applyAlignment="1" applyProtection="1">
      <alignment vertical="distributed"/>
    </xf>
    <xf numFmtId="0" fontId="23" fillId="0" borderId="21" xfId="0" applyFont="1" applyFill="1" applyBorder="1" applyAlignment="1" applyProtection="1">
      <alignment horizontal="center" vertical="distributed"/>
    </xf>
    <xf numFmtId="2" fontId="23" fillId="0" borderId="21" xfId="0" applyNumberFormat="1" applyFont="1" applyFill="1" applyBorder="1" applyAlignment="1" applyProtection="1">
      <alignment horizontal="center" vertical="distributed"/>
    </xf>
    <xf numFmtId="0" fontId="21" fillId="0" borderId="0" xfId="0" applyFont="1" applyFill="1" applyBorder="1" applyAlignment="1" applyProtection="1"/>
    <xf numFmtId="0" fontId="21" fillId="0" borderId="0" xfId="0" applyFont="1" applyFill="1" applyBorder="1" applyAlignment="1" applyProtection="1">
      <alignment horizontal="center"/>
    </xf>
    <xf numFmtId="0" fontId="23" fillId="0" borderId="19" xfId="0" applyFont="1" applyFill="1" applyBorder="1" applyAlignment="1">
      <alignment horizontal="left" vertical="distributed" indent="1"/>
    </xf>
    <xf numFmtId="0" fontId="23" fillId="0" borderId="8" xfId="0" applyFont="1" applyFill="1" applyBorder="1" applyAlignment="1">
      <alignment horizontal="center" vertical="distributed"/>
    </xf>
    <xf numFmtId="0" fontId="23" fillId="0" borderId="19" xfId="0" applyFont="1" applyFill="1" applyBorder="1" applyAlignment="1">
      <alignment vertical="distributed"/>
    </xf>
    <xf numFmtId="1" fontId="23" fillId="0" borderId="19" xfId="0" applyNumberFormat="1" applyFont="1" applyFill="1" applyBorder="1" applyAlignment="1">
      <alignment horizontal="center" vertical="distributed"/>
    </xf>
    <xf numFmtId="0" fontId="26" fillId="0" borderId="21" xfId="0" applyFont="1" applyFill="1" applyBorder="1" applyAlignment="1">
      <alignment vertical="distributed"/>
    </xf>
    <xf numFmtId="0" fontId="26" fillId="0" borderId="12" xfId="0" applyFont="1" applyFill="1" applyBorder="1" applyAlignment="1">
      <alignment horizontal="center" vertical="distributed"/>
    </xf>
    <xf numFmtId="166" fontId="26" fillId="0" borderId="21" xfId="0" applyNumberFormat="1" applyFont="1" applyFill="1" applyBorder="1" applyAlignment="1">
      <alignment horizontal="center" vertical="distributed"/>
    </xf>
    <xf numFmtId="2" fontId="23" fillId="0" borderId="0" xfId="0" applyNumberFormat="1" applyFont="1" applyFill="1" applyBorder="1" applyAlignment="1" applyProtection="1">
      <alignment horizontal="center"/>
      <protection locked="0"/>
    </xf>
    <xf numFmtId="2" fontId="23" fillId="0" borderId="0" xfId="0" applyNumberFormat="1" applyFont="1" applyFill="1" applyBorder="1" applyAlignment="1" applyProtection="1">
      <alignment horizontal="center"/>
    </xf>
    <xf numFmtId="1" fontId="23" fillId="0" borderId="0" xfId="0" applyNumberFormat="1" applyFont="1" applyFill="1" applyBorder="1" applyAlignment="1" applyProtection="1">
      <alignment horizontal="center"/>
    </xf>
    <xf numFmtId="0" fontId="23" fillId="0" borderId="0" xfId="0" applyFont="1" applyFill="1" applyBorder="1" applyAlignment="1">
      <alignment vertical="distributed"/>
    </xf>
    <xf numFmtId="0" fontId="23" fillId="0" borderId="0" xfId="0" applyFont="1" applyFill="1" applyBorder="1" applyAlignment="1">
      <alignment horizontal="center" vertical="distributed"/>
    </xf>
    <xf numFmtId="166" fontId="23" fillId="0" borderId="0" xfId="0" applyNumberFormat="1" applyFont="1" applyFill="1" applyBorder="1" applyAlignment="1">
      <alignment horizontal="center" vertical="distributed"/>
    </xf>
    <xf numFmtId="0" fontId="23" fillId="0" borderId="0" xfId="0" applyFont="1" applyFill="1" applyBorder="1" applyAlignment="1" applyProtection="1">
      <alignment horizontal="center"/>
    </xf>
    <xf numFmtId="1" fontId="21" fillId="0" borderId="0" xfId="0" applyNumberFormat="1" applyFont="1" applyFill="1" applyBorder="1" applyAlignment="1" applyProtection="1">
      <alignment horizontal="center"/>
    </xf>
    <xf numFmtId="0" fontId="21" fillId="0" borderId="0" xfId="0" applyFont="1" applyFill="1" applyBorder="1" applyAlignment="1">
      <alignment horizontal="left" indent="1"/>
    </xf>
    <xf numFmtId="1" fontId="23" fillId="0" borderId="0" xfId="0" applyNumberFormat="1" applyFont="1" applyFill="1" applyBorder="1" applyAlignment="1">
      <alignment horizontal="center" vertical="distributed"/>
    </xf>
    <xf numFmtId="165" fontId="23" fillId="0" borderId="20" xfId="0" applyNumberFormat="1" applyFont="1" applyFill="1" applyBorder="1" applyAlignment="1">
      <alignment horizontal="center" vertical="distributed"/>
    </xf>
    <xf numFmtId="0" fontId="24" fillId="0" borderId="6" xfId="0" applyFont="1" applyFill="1" applyBorder="1" applyAlignment="1" applyProtection="1">
      <alignment horizontal="left" indent="1"/>
    </xf>
    <xf numFmtId="165" fontId="24" fillId="0" borderId="7" xfId="0" applyNumberFormat="1" applyFont="1" applyFill="1" applyBorder="1" applyAlignment="1">
      <alignment horizontal="center"/>
    </xf>
    <xf numFmtId="165" fontId="24" fillId="0" borderId="8" xfId="0" applyNumberFormat="1" applyFont="1" applyFill="1" applyBorder="1" applyAlignment="1">
      <alignment horizontal="center"/>
    </xf>
    <xf numFmtId="0" fontId="24" fillId="0" borderId="9" xfId="0" applyFont="1" applyFill="1" applyBorder="1" applyAlignment="1" applyProtection="1">
      <alignment horizontal="left" indent="1"/>
    </xf>
    <xf numFmtId="1" fontId="24" fillId="0" borderId="0" xfId="0" applyNumberFormat="1" applyFont="1" applyFill="1" applyBorder="1" applyAlignment="1">
      <alignment horizontal="center"/>
    </xf>
    <xf numFmtId="1" fontId="24" fillId="0" borderId="10" xfId="0" applyNumberFormat="1" applyFont="1" applyFill="1" applyBorder="1" applyAlignment="1">
      <alignment horizontal="center"/>
    </xf>
    <xf numFmtId="0" fontId="23" fillId="0" borderId="18" xfId="0" applyFont="1" applyFill="1" applyBorder="1" applyAlignment="1" applyProtection="1"/>
    <xf numFmtId="2" fontId="23" fillId="0" borderId="18" xfId="0" applyNumberFormat="1" applyFont="1" applyFill="1" applyBorder="1" applyAlignment="1" applyProtection="1">
      <alignment horizontal="center"/>
      <protection locked="0"/>
    </xf>
    <xf numFmtId="1" fontId="23" fillId="0" borderId="18" xfId="0" applyNumberFormat="1" applyFont="1" applyFill="1" applyBorder="1" applyAlignment="1" applyProtection="1">
      <alignment horizontal="center"/>
    </xf>
    <xf numFmtId="166" fontId="24" fillId="0" borderId="0" xfId="0" applyNumberFormat="1" applyFont="1" applyFill="1" applyBorder="1" applyAlignment="1">
      <alignment horizontal="center"/>
    </xf>
    <xf numFmtId="166" fontId="24" fillId="0" borderId="10" xfId="0" applyNumberFormat="1" applyFont="1" applyFill="1" applyBorder="1" applyAlignment="1">
      <alignment horizontal="center"/>
    </xf>
    <xf numFmtId="0" fontId="21" fillId="0" borderId="18" xfId="0" applyFont="1" applyFill="1" applyBorder="1" applyAlignment="1" applyProtection="1"/>
    <xf numFmtId="1" fontId="21" fillId="0" borderId="18" xfId="0" applyNumberFormat="1" applyFont="1" applyFill="1" applyBorder="1" applyAlignment="1" applyProtection="1">
      <alignment horizontal="center"/>
    </xf>
    <xf numFmtId="2" fontId="24" fillId="0" borderId="0" xfId="0" applyNumberFormat="1" applyFont="1" applyFill="1" applyBorder="1" applyAlignment="1">
      <alignment horizontal="center"/>
    </xf>
    <xf numFmtId="2" fontId="24" fillId="0" borderId="10" xfId="0" applyNumberFormat="1" applyFont="1" applyFill="1" applyBorder="1" applyAlignment="1">
      <alignment horizontal="center"/>
    </xf>
    <xf numFmtId="2" fontId="23" fillId="0" borderId="19" xfId="0" applyNumberFormat="1" applyFont="1" applyFill="1" applyBorder="1" applyAlignment="1">
      <alignment horizontal="center" vertical="distributed"/>
    </xf>
    <xf numFmtId="165" fontId="23" fillId="0" borderId="20" xfId="0" applyNumberFormat="1" applyFont="1" applyFill="1" applyBorder="1" applyAlignment="1" applyProtection="1">
      <alignment horizontal="center" vertical="distributed"/>
    </xf>
    <xf numFmtId="0" fontId="17" fillId="0" borderId="0" xfId="0" applyFont="1" applyFill="1" applyAlignment="1" applyProtection="1">
      <alignment horizontal="center"/>
    </xf>
    <xf numFmtId="0" fontId="26" fillId="0" borderId="21" xfId="0" applyFont="1" applyFill="1" applyBorder="1" applyAlignment="1">
      <alignment horizontal="center" vertical="distributed"/>
    </xf>
    <xf numFmtId="165" fontId="26" fillId="0" borderId="21" xfId="0" applyNumberFormat="1" applyFont="1" applyFill="1" applyBorder="1" applyAlignment="1">
      <alignment horizontal="center" vertical="distributed"/>
    </xf>
    <xf numFmtId="0" fontId="23" fillId="0" borderId="12" xfId="0" applyFont="1" applyFill="1" applyBorder="1" applyAlignment="1" applyProtection="1">
      <alignment horizontal="center"/>
    </xf>
    <xf numFmtId="165" fontId="23" fillId="0" borderId="21" xfId="0" applyNumberFormat="1" applyFont="1" applyFill="1" applyBorder="1" applyAlignment="1">
      <alignment horizontal="center" vertical="distributed"/>
    </xf>
    <xf numFmtId="0" fontId="21" fillId="0" borderId="15" xfId="0" applyFont="1" applyFill="1" applyBorder="1" applyAlignment="1" applyProtection="1"/>
    <xf numFmtId="0" fontId="23" fillId="0" borderId="15" xfId="0" applyFont="1" applyFill="1" applyBorder="1" applyAlignment="1" applyProtection="1"/>
    <xf numFmtId="0" fontId="23" fillId="0" borderId="0" xfId="0" applyFont="1" applyFill="1" applyAlignment="1" applyProtection="1">
      <alignment horizontal="center"/>
    </xf>
    <xf numFmtId="1" fontId="23" fillId="0" borderId="0" xfId="0" applyNumberFormat="1" applyFont="1" applyFill="1" applyAlignment="1" applyProtection="1">
      <alignment horizontal="center"/>
    </xf>
    <xf numFmtId="2" fontId="23" fillId="0" borderId="0" xfId="0" quotePrefix="1" applyNumberFormat="1" applyFont="1" applyFill="1" applyAlignment="1" applyProtection="1">
      <alignment horizontal="center"/>
    </xf>
    <xf numFmtId="1" fontId="30" fillId="0" borderId="0" xfId="0" applyNumberFormat="1" applyFont="1" applyFill="1" applyAlignment="1" applyProtection="1">
      <alignment horizontal="center"/>
    </xf>
    <xf numFmtId="0" fontId="24" fillId="0" borderId="11" xfId="0" applyFont="1" applyFill="1" applyBorder="1" applyAlignment="1" applyProtection="1">
      <alignment horizontal="left" indent="1"/>
    </xf>
    <xf numFmtId="2" fontId="24" fillId="0" borderId="12" xfId="0" applyNumberFormat="1" applyFont="1" applyFill="1" applyBorder="1" applyAlignment="1" applyProtection="1">
      <alignment horizontal="center"/>
    </xf>
    <xf numFmtId="2" fontId="24" fillId="0" borderId="13" xfId="0" applyNumberFormat="1" applyFont="1" applyFill="1" applyBorder="1" applyAlignment="1" applyProtection="1">
      <alignment horizontal="center"/>
    </xf>
    <xf numFmtId="1" fontId="23" fillId="0" borderId="7" xfId="0" applyNumberFormat="1" applyFont="1" applyFill="1" applyBorder="1" applyAlignment="1" applyProtection="1">
      <alignment horizontal="center"/>
    </xf>
    <xf numFmtId="1" fontId="23" fillId="0" borderId="8" xfId="0" applyNumberFormat="1" applyFont="1" applyFill="1" applyBorder="1" applyAlignment="1" applyProtection="1">
      <alignment horizontal="center"/>
    </xf>
    <xf numFmtId="166" fontId="23" fillId="0" borderId="19" xfId="0" applyNumberFormat="1" applyFont="1" applyFill="1" applyBorder="1" applyAlignment="1">
      <alignment horizontal="center" vertical="distributed"/>
    </xf>
    <xf numFmtId="1" fontId="23" fillId="0" borderId="21" xfId="0" applyNumberFormat="1" applyFont="1" applyFill="1" applyBorder="1" applyAlignment="1">
      <alignment horizontal="center" vertical="distributed"/>
    </xf>
    <xf numFmtId="1" fontId="23" fillId="0" borderId="21" xfId="0" applyNumberFormat="1" applyFont="1" applyFill="1" applyBorder="1" applyAlignment="1" applyProtection="1">
      <alignment horizontal="center" vertical="distributed"/>
    </xf>
    <xf numFmtId="0" fontId="23" fillId="0" borderId="7" xfId="0" applyFont="1" applyFill="1" applyBorder="1" applyAlignment="1" applyProtection="1"/>
    <xf numFmtId="0" fontId="23" fillId="0" borderId="7" xfId="0" applyFont="1" applyFill="1" applyBorder="1" applyAlignment="1" applyProtection="1">
      <alignment horizontal="center"/>
    </xf>
    <xf numFmtId="1" fontId="23" fillId="0" borderId="0" xfId="0" applyNumberFormat="1" applyFont="1" applyFill="1" applyAlignment="1">
      <alignment horizontal="center"/>
    </xf>
    <xf numFmtId="166" fontId="24" fillId="0" borderId="12" xfId="0" applyNumberFormat="1" applyFont="1" applyFill="1" applyBorder="1" applyAlignment="1">
      <alignment horizontal="center"/>
    </xf>
    <xf numFmtId="166" fontId="24" fillId="0" borderId="13" xfId="0" applyNumberFormat="1" applyFont="1" applyFill="1" applyBorder="1" applyAlignment="1">
      <alignment horizontal="center"/>
    </xf>
    <xf numFmtId="0" fontId="23" fillId="0" borderId="15" xfId="0" applyFont="1" applyFill="1" applyBorder="1" applyAlignment="1" applyProtection="1">
      <alignment horizontal="center"/>
    </xf>
    <xf numFmtId="1" fontId="23" fillId="0" borderId="15" xfId="0" applyNumberFormat="1" applyFont="1" applyFill="1" applyBorder="1" applyAlignment="1">
      <alignment horizontal="center"/>
    </xf>
    <xf numFmtId="166" fontId="23" fillId="0" borderId="7" xfId="0" applyNumberFormat="1" applyFont="1" applyFill="1" applyBorder="1" applyAlignment="1" applyProtection="1">
      <alignment horizontal="center"/>
    </xf>
    <xf numFmtId="166" fontId="23" fillId="0" borderId="8" xfId="0" applyNumberFormat="1" applyFont="1" applyFill="1" applyBorder="1" applyAlignment="1" applyProtection="1">
      <alignment horizontal="center"/>
    </xf>
    <xf numFmtId="165" fontId="24" fillId="0" borderId="0" xfId="0" applyNumberFormat="1" applyFont="1" applyFill="1" applyBorder="1" applyAlignment="1">
      <alignment horizontal="center"/>
    </xf>
    <xf numFmtId="165" fontId="24" fillId="0" borderId="10" xfId="0" applyNumberFormat="1" applyFont="1" applyFill="1" applyBorder="1" applyAlignment="1">
      <alignment horizontal="center"/>
    </xf>
    <xf numFmtId="165" fontId="24" fillId="0" borderId="12" xfId="0" applyNumberFormat="1" applyFont="1" applyFill="1" applyBorder="1" applyAlignment="1">
      <alignment horizontal="center"/>
    </xf>
    <xf numFmtId="165" fontId="24" fillId="0" borderId="13" xfId="0" applyNumberFormat="1" applyFont="1" applyFill="1" applyBorder="1" applyAlignment="1">
      <alignment horizontal="center"/>
    </xf>
    <xf numFmtId="1" fontId="23" fillId="0" borderId="10" xfId="0" applyNumberFormat="1" applyFont="1" applyFill="1" applyBorder="1" applyAlignment="1" applyProtection="1">
      <alignment horizontal="center" vertical="distributed"/>
    </xf>
    <xf numFmtId="0" fontId="23" fillId="0" borderId="6" xfId="0" applyFont="1" applyFill="1" applyBorder="1" applyAlignment="1">
      <alignment horizontal="left" wrapText="1" indent="1"/>
    </xf>
    <xf numFmtId="166" fontId="23" fillId="0" borderId="7" xfId="0" applyNumberFormat="1" applyFont="1" applyFill="1" applyBorder="1" applyAlignment="1">
      <alignment horizontal="center"/>
    </xf>
    <xf numFmtId="166" fontId="23" fillId="0" borderId="8" xfId="0" applyNumberFormat="1" applyFont="1" applyFill="1" applyBorder="1" applyAlignment="1">
      <alignment horizontal="center"/>
    </xf>
    <xf numFmtId="0" fontId="24" fillId="0" borderId="9" xfId="0" applyFont="1" applyFill="1" applyBorder="1" applyAlignment="1">
      <alignment horizontal="left" wrapText="1" indent="1"/>
    </xf>
    <xf numFmtId="0" fontId="24" fillId="0" borderId="0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166" fontId="24" fillId="0" borderId="19" xfId="0" applyNumberFormat="1" applyFont="1" applyFill="1" applyBorder="1" applyAlignment="1" applyProtection="1">
      <alignment horizontal="center" vertical="distributed"/>
    </xf>
    <xf numFmtId="0" fontId="24" fillId="0" borderId="11" xfId="0" applyFont="1" applyFill="1" applyBorder="1" applyAlignment="1">
      <alignment horizontal="left" wrapText="1" indent="1"/>
    </xf>
    <xf numFmtId="165" fontId="24" fillId="0" borderId="20" xfId="0" applyNumberFormat="1" applyFont="1" applyFill="1" applyBorder="1" applyAlignment="1" applyProtection="1">
      <alignment horizontal="center" vertical="distributed"/>
    </xf>
    <xf numFmtId="166" fontId="17" fillId="0" borderId="20" xfId="0" applyNumberFormat="1" applyFont="1" applyFill="1" applyBorder="1" applyAlignment="1" applyProtection="1">
      <alignment horizontal="center" vertical="distributed"/>
    </xf>
    <xf numFmtId="0" fontId="24" fillId="0" borderId="28" xfId="0" applyFont="1" applyFill="1" applyBorder="1" applyAlignment="1" applyProtection="1">
      <alignment vertical="distributed"/>
    </xf>
    <xf numFmtId="0" fontId="24" fillId="0" borderId="21" xfId="0" applyFont="1" applyFill="1" applyBorder="1" applyAlignment="1" applyProtection="1">
      <alignment horizontal="center" vertical="distributed"/>
    </xf>
    <xf numFmtId="165" fontId="23" fillId="0" borderId="21" xfId="0" applyNumberFormat="1" applyFont="1" applyFill="1" applyBorder="1" applyAlignment="1" applyProtection="1">
      <alignment horizontal="center" vertical="distributed"/>
    </xf>
    <xf numFmtId="0" fontId="23" fillId="0" borderId="19" xfId="0" applyFont="1" applyFill="1" applyBorder="1" applyAlignment="1" applyProtection="1">
      <alignment horizontal="center" vertical="distributed"/>
      <protection locked="0"/>
    </xf>
    <xf numFmtId="166" fontId="23" fillId="0" borderId="20" xfId="0" applyNumberFormat="1" applyFont="1" applyFill="1" applyBorder="1" applyAlignment="1" applyProtection="1">
      <alignment horizontal="center" vertical="distributed"/>
    </xf>
    <xf numFmtId="167" fontId="23" fillId="0" borderId="20" xfId="0" applyNumberFormat="1" applyFont="1" applyFill="1" applyBorder="1" applyAlignment="1">
      <alignment horizontal="center" vertical="distributed"/>
    </xf>
    <xf numFmtId="0" fontId="24" fillId="0" borderId="18" xfId="0" applyFont="1" applyFill="1" applyBorder="1" applyAlignment="1" applyProtection="1">
      <alignment horizontal="left" indent="1"/>
    </xf>
    <xf numFmtId="167" fontId="23" fillId="0" borderId="21" xfId="0" applyNumberFormat="1" applyFont="1" applyFill="1" applyBorder="1" applyAlignment="1">
      <alignment horizontal="center" vertical="distributed"/>
    </xf>
    <xf numFmtId="1" fontId="17" fillId="0" borderId="20" xfId="0" applyNumberFormat="1" applyFont="1" applyFill="1" applyBorder="1" applyAlignment="1" applyProtection="1">
      <alignment horizontal="center" vertical="distributed"/>
    </xf>
    <xf numFmtId="1" fontId="23" fillId="0" borderId="20" xfId="0" applyNumberFormat="1" applyFont="1" applyFill="1" applyBorder="1" applyAlignment="1" applyProtection="1">
      <alignment horizontal="center" vertical="distributed"/>
      <protection locked="0"/>
    </xf>
    <xf numFmtId="0" fontId="23" fillId="0" borderId="29" xfId="0" applyFont="1" applyFill="1" applyBorder="1" applyAlignment="1" applyProtection="1">
      <alignment vertical="distributed"/>
    </xf>
    <xf numFmtId="0" fontId="23" fillId="0" borderId="19" xfId="0" applyFont="1" applyFill="1" applyBorder="1" applyAlignment="1" applyProtection="1">
      <alignment horizontal="center" vertical="distributed"/>
    </xf>
    <xf numFmtId="166" fontId="30" fillId="0" borderId="19" xfId="0" applyNumberFormat="1" applyFont="1" applyFill="1" applyBorder="1" applyAlignment="1" applyProtection="1">
      <alignment horizontal="center" vertical="distributed"/>
    </xf>
    <xf numFmtId="2" fontId="30" fillId="0" borderId="20" xfId="0" applyNumberFormat="1" applyFont="1" applyFill="1" applyBorder="1" applyAlignment="1" applyProtection="1">
      <alignment horizontal="center" vertical="distributed"/>
    </xf>
    <xf numFmtId="0" fontId="21" fillId="0" borderId="30" xfId="0" applyFont="1" applyFill="1" applyBorder="1" applyAlignment="1" applyProtection="1">
      <alignment horizontal="left" vertical="center" indent="1"/>
    </xf>
    <xf numFmtId="0" fontId="26" fillId="0" borderId="31" xfId="0" applyFont="1" applyFill="1" applyBorder="1" applyAlignment="1" applyProtection="1">
      <alignment horizontal="center" vertical="center"/>
    </xf>
    <xf numFmtId="2" fontId="26" fillId="0" borderId="31" xfId="0" applyNumberFormat="1" applyFont="1" applyFill="1" applyBorder="1" applyAlignment="1" applyProtection="1">
      <alignment horizontal="center" vertical="center"/>
    </xf>
    <xf numFmtId="0" fontId="23" fillId="0" borderId="25" xfId="0" applyFont="1" applyFill="1" applyBorder="1" applyAlignment="1" applyProtection="1">
      <alignment horizontal="left" vertical="distributed" indent="1"/>
    </xf>
    <xf numFmtId="0" fontId="23" fillId="0" borderId="26" xfId="0" applyFont="1" applyFill="1" applyBorder="1" applyAlignment="1" applyProtection="1">
      <alignment horizontal="center" vertical="center"/>
    </xf>
    <xf numFmtId="1" fontId="23" fillId="0" borderId="26" xfId="0" applyNumberFormat="1" applyFont="1" applyFill="1" applyBorder="1" applyAlignment="1" applyProtection="1">
      <alignment horizontal="center" vertical="distributed"/>
      <protection locked="0"/>
    </xf>
    <xf numFmtId="0" fontId="23" fillId="0" borderId="27" xfId="0" applyFont="1" applyFill="1" applyBorder="1" applyAlignment="1" applyProtection="1">
      <alignment horizontal="left" vertical="center" wrapText="1" indent="1"/>
    </xf>
    <xf numFmtId="0" fontId="23" fillId="0" borderId="20" xfId="0" applyFont="1" applyFill="1" applyBorder="1" applyAlignment="1" applyProtection="1">
      <alignment horizontal="center" vertical="distributed"/>
      <protection locked="0"/>
    </xf>
    <xf numFmtId="0" fontId="23" fillId="0" borderId="27" xfId="0" applyFont="1" applyFill="1" applyBorder="1" applyAlignment="1" applyProtection="1">
      <alignment horizontal="left" vertical="distributed" indent="1"/>
    </xf>
    <xf numFmtId="1" fontId="23" fillId="0" borderId="20" xfId="0" applyNumberFormat="1" applyFont="1" applyFill="1" applyBorder="1" applyAlignment="1" applyProtection="1">
      <alignment horizontal="center" vertical="center"/>
      <protection locked="0"/>
    </xf>
    <xf numFmtId="0" fontId="23" fillId="0" borderId="27" xfId="0" applyFont="1" applyFill="1" applyBorder="1" applyAlignment="1" applyProtection="1">
      <alignment horizontal="left" vertical="center" indent="1"/>
    </xf>
    <xf numFmtId="166" fontId="23" fillId="0" borderId="20" xfId="0" applyNumberFormat="1" applyFont="1" applyFill="1" applyBorder="1" applyAlignment="1" applyProtection="1">
      <alignment horizontal="center" vertical="center"/>
      <protection locked="0"/>
    </xf>
    <xf numFmtId="0" fontId="23" fillId="0" borderId="32" xfId="0" applyFont="1" applyFill="1" applyBorder="1" applyAlignment="1" applyProtection="1">
      <alignment horizontal="left" vertical="distributed" indent="1"/>
    </xf>
    <xf numFmtId="0" fontId="23" fillId="0" borderId="33" xfId="0" applyFont="1" applyFill="1" applyBorder="1" applyAlignment="1" applyProtection="1">
      <alignment horizontal="center" vertical="center"/>
    </xf>
    <xf numFmtId="1" fontId="23" fillId="0" borderId="33" xfId="0" applyNumberFormat="1" applyFont="1" applyFill="1" applyBorder="1" applyAlignment="1" applyProtection="1">
      <alignment horizontal="center" vertical="center"/>
      <protection locked="0"/>
    </xf>
    <xf numFmtId="0" fontId="21" fillId="0" borderId="30" xfId="0" applyFont="1" applyFill="1" applyBorder="1" applyAlignment="1" applyProtection="1">
      <alignment vertical="distributed"/>
    </xf>
    <xf numFmtId="0" fontId="26" fillId="0" borderId="31" xfId="0" applyFont="1" applyFill="1" applyBorder="1" applyAlignment="1" applyProtection="1">
      <alignment horizontal="center" vertical="distributed"/>
    </xf>
    <xf numFmtId="168" fontId="26" fillId="0" borderId="34" xfId="0" applyNumberFormat="1" applyFont="1" applyFill="1" applyBorder="1" applyAlignment="1" applyProtection="1">
      <alignment horizontal="center" vertical="distributed"/>
    </xf>
    <xf numFmtId="0" fontId="23" fillId="0" borderId="25" xfId="0" applyFont="1" applyFill="1" applyBorder="1" applyAlignment="1" applyProtection="1">
      <alignment vertical="distributed"/>
    </xf>
    <xf numFmtId="0" fontId="23" fillId="0" borderId="35" xfId="0" applyFont="1" applyFill="1" applyBorder="1" applyAlignment="1" applyProtection="1">
      <alignment horizontal="center" vertical="distributed"/>
    </xf>
    <xf numFmtId="166" fontId="23" fillId="0" borderId="36" xfId="0" applyNumberFormat="1" applyFont="1" applyFill="1" applyBorder="1" applyAlignment="1" applyProtection="1">
      <alignment horizontal="center" vertical="distributed"/>
    </xf>
    <xf numFmtId="1" fontId="23" fillId="0" borderId="19" xfId="0" applyNumberFormat="1" applyFont="1" applyFill="1" applyBorder="1" applyAlignment="1" applyProtection="1">
      <alignment horizontal="center" vertical="distributed"/>
    </xf>
    <xf numFmtId="166" fontId="23" fillId="0" borderId="20" xfId="0" applyNumberFormat="1" applyFont="1" applyFill="1" applyBorder="1" applyAlignment="1" applyProtection="1">
      <alignment horizontal="center" vertical="distributed"/>
      <protection locked="0"/>
    </xf>
    <xf numFmtId="0" fontId="23" fillId="0" borderId="32" xfId="0" applyFont="1" applyFill="1" applyBorder="1" applyAlignment="1" applyProtection="1">
      <alignment vertical="distributed"/>
    </xf>
    <xf numFmtId="0" fontId="23" fillId="0" borderId="33" xfId="0" applyFont="1" applyFill="1" applyBorder="1" applyAlignment="1" applyProtection="1">
      <alignment horizontal="center" vertical="distributed"/>
    </xf>
    <xf numFmtId="2" fontId="23" fillId="0" borderId="33" xfId="0" applyNumberFormat="1" applyFont="1" applyFill="1" applyBorder="1" applyAlignment="1" applyProtection="1">
      <alignment horizontal="center" vertical="distributed"/>
    </xf>
    <xf numFmtId="0" fontId="21" fillId="0" borderId="30" xfId="0" applyFont="1" applyFill="1" applyBorder="1" applyAlignment="1" applyProtection="1">
      <alignment vertical="center"/>
    </xf>
    <xf numFmtId="0" fontId="23" fillId="0" borderId="37" xfId="0" applyFont="1" applyFill="1" applyBorder="1" applyAlignment="1" applyProtection="1">
      <alignment horizontal="center" vertical="distributed"/>
    </xf>
    <xf numFmtId="1" fontId="23" fillId="0" borderId="26" xfId="0" applyNumberFormat="1" applyFont="1" applyFill="1" applyBorder="1" applyAlignment="1" applyProtection="1">
      <alignment horizontal="center" vertical="distributed"/>
    </xf>
    <xf numFmtId="2" fontId="17" fillId="0" borderId="20" xfId="0" applyNumberFormat="1" applyFont="1" applyFill="1" applyBorder="1" applyAlignment="1" applyProtection="1">
      <alignment horizontal="center" vertical="distributed"/>
    </xf>
    <xf numFmtId="0" fontId="21" fillId="0" borderId="25" xfId="0" applyFont="1" applyFill="1" applyBorder="1" applyAlignment="1" applyProtection="1">
      <alignment vertical="distributed"/>
    </xf>
    <xf numFmtId="0" fontId="21" fillId="0" borderId="26" xfId="0" applyFont="1" applyFill="1" applyBorder="1" applyAlignment="1" applyProtection="1">
      <alignment horizontal="center" vertical="distributed"/>
    </xf>
    <xf numFmtId="2" fontId="21" fillId="0" borderId="26" xfId="0" applyNumberFormat="1" applyFont="1" applyFill="1" applyBorder="1" applyAlignment="1" applyProtection="1">
      <alignment horizontal="center" vertical="distributed"/>
    </xf>
    <xf numFmtId="0" fontId="21" fillId="0" borderId="27" xfId="0" applyFont="1" applyFill="1" applyBorder="1" applyAlignment="1" applyProtection="1">
      <alignment vertical="distributed"/>
    </xf>
    <xf numFmtId="0" fontId="21" fillId="0" borderId="20" xfId="0" applyFont="1" applyFill="1" applyBorder="1" applyAlignment="1" applyProtection="1">
      <alignment horizontal="center" vertical="distributed"/>
    </xf>
    <xf numFmtId="2" fontId="21" fillId="0" borderId="20" xfId="0" applyNumberFormat="1" applyFont="1" applyFill="1" applyBorder="1" applyAlignment="1" applyProtection="1">
      <alignment horizontal="center" vertical="distributed"/>
    </xf>
    <xf numFmtId="0" fontId="21" fillId="0" borderId="32" xfId="0" applyFont="1" applyFill="1" applyBorder="1" applyAlignment="1" applyProtection="1">
      <alignment vertical="distributed"/>
    </xf>
    <xf numFmtId="0" fontId="21" fillId="0" borderId="33" xfId="0" applyFont="1" applyFill="1" applyBorder="1" applyAlignment="1" applyProtection="1">
      <alignment horizontal="center" vertical="distributed"/>
    </xf>
    <xf numFmtId="2" fontId="21" fillId="0" borderId="33" xfId="0" applyNumberFormat="1" applyFont="1" applyFill="1" applyBorder="1" applyAlignment="1" applyProtection="1">
      <alignment horizontal="center" vertical="distributed"/>
    </xf>
    <xf numFmtId="0" fontId="0" fillId="0" borderId="0" xfId="0" applyAlignment="1">
      <alignment horizontal="left" vertical="center"/>
    </xf>
    <xf numFmtId="9" fontId="13" fillId="0" borderId="0" xfId="0" applyNumberFormat="1" applyFont="1" applyBorder="1" applyAlignment="1">
      <alignment horizontal="center" vertical="center"/>
    </xf>
    <xf numFmtId="0" fontId="34" fillId="0" borderId="0" xfId="0" applyFont="1">
      <alignment horizontal="center" vertical="center"/>
    </xf>
    <xf numFmtId="0" fontId="35" fillId="0" borderId="0" xfId="0" applyFont="1" applyBorder="1" applyAlignment="1">
      <alignment horizontal="left" vertical="center" wrapText="1"/>
    </xf>
    <xf numFmtId="14" fontId="0" fillId="0" borderId="0" xfId="0" applyNumberFormat="1">
      <alignment horizontal="center" vertical="center"/>
    </xf>
    <xf numFmtId="0" fontId="34" fillId="0" borderId="0" xfId="0" applyFont="1" applyAlignment="1">
      <alignment horizontal="center" vertical="center"/>
    </xf>
    <xf numFmtId="9" fontId="16" fillId="0" borderId="9" xfId="0" applyNumberFormat="1" applyFont="1" applyBorder="1" applyAlignment="1">
      <alignment horizontal="center" vertical="center" wrapText="1"/>
    </xf>
    <xf numFmtId="9" fontId="13" fillId="0" borderId="10" xfId="0" applyNumberFormat="1" applyFont="1" applyBorder="1" applyAlignment="1">
      <alignment horizontal="center" vertical="center"/>
    </xf>
    <xf numFmtId="0" fontId="13" fillId="0" borderId="0" xfId="19" applyNumberFormat="1" applyFont="1" applyBorder="1" applyAlignment="1"/>
    <xf numFmtId="0" fontId="13" fillId="0" borderId="6" xfId="19" applyNumberFormat="1" applyFont="1" applyBorder="1" applyAlignment="1"/>
    <xf numFmtId="0" fontId="13" fillId="0" borderId="7" xfId="19" applyNumberFormat="1" applyFont="1" applyBorder="1" applyAlignment="1"/>
    <xf numFmtId="0" fontId="13" fillId="0" borderId="8" xfId="19" applyNumberFormat="1" applyFont="1" applyBorder="1" applyAlignment="1"/>
    <xf numFmtId="0" fontId="13" fillId="0" borderId="9" xfId="19" applyNumberFormat="1" applyFont="1" applyBorder="1" applyAlignment="1"/>
    <xf numFmtId="0" fontId="13" fillId="0" borderId="10" xfId="19" applyNumberFormat="1" applyFont="1" applyBorder="1" applyAlignment="1"/>
    <xf numFmtId="9" fontId="13" fillId="0" borderId="0" xfId="19" applyFont="1" applyBorder="1" applyAlignment="1"/>
    <xf numFmtId="9" fontId="13" fillId="0" borderId="10" xfId="19" applyFont="1" applyBorder="1" applyAlignment="1"/>
    <xf numFmtId="9" fontId="13" fillId="0" borderId="12" xfId="19" applyFont="1" applyBorder="1" applyAlignment="1"/>
    <xf numFmtId="9" fontId="13" fillId="0" borderId="13" xfId="19" applyFont="1" applyBorder="1" applyAlignment="1"/>
    <xf numFmtId="9" fontId="13" fillId="0" borderId="9" xfId="19" applyFont="1" applyBorder="1" applyAlignment="1"/>
    <xf numFmtId="0" fontId="13" fillId="0" borderId="20" xfId="0" applyFont="1" applyBorder="1" applyAlignment="1"/>
    <xf numFmtId="0" fontId="13" fillId="0" borderId="21" xfId="0" applyFont="1" applyBorder="1" applyAlignment="1"/>
    <xf numFmtId="9" fontId="0" fillId="0" borderId="0" xfId="0" applyNumberFormat="1">
      <alignment horizontal="center" vertical="center"/>
    </xf>
    <xf numFmtId="0" fontId="37" fillId="0" borderId="0" xfId="0" applyFont="1" applyBorder="1" applyAlignment="1">
      <alignment horizontal="left" vertical="center" wrapText="1"/>
    </xf>
    <xf numFmtId="3" fontId="0" fillId="0" borderId="0" xfId="0" applyNumberFormat="1">
      <alignment horizontal="center" vertical="center"/>
    </xf>
    <xf numFmtId="0" fontId="37" fillId="14" borderId="0" xfId="0" applyFont="1" applyFill="1" applyBorder="1" applyAlignment="1">
      <alignment horizontal="left" vertical="center"/>
    </xf>
    <xf numFmtId="0" fontId="34" fillId="0" borderId="0" xfId="0" applyFont="1" applyAlignment="1">
      <alignment horizontal="center"/>
    </xf>
    <xf numFmtId="0" fontId="35" fillId="0" borderId="0" xfId="2" applyFont="1" applyAlignment="1">
      <alignment horizontal="left" vertical="center" wrapText="1"/>
    </xf>
    <xf numFmtId="9" fontId="38" fillId="0" borderId="0" xfId="6" applyFont="1" applyAlignment="1">
      <alignment horizontal="center" vertical="center"/>
    </xf>
    <xf numFmtId="0" fontId="35" fillId="0" borderId="0" xfId="2" applyFont="1">
      <alignment horizontal="left" wrapText="1"/>
    </xf>
    <xf numFmtId="9" fontId="38" fillId="0" borderId="0" xfId="6" applyFont="1">
      <alignment horizontal="center" vertical="center"/>
    </xf>
    <xf numFmtId="0" fontId="32" fillId="0" borderId="0" xfId="0" applyFont="1" applyAlignment="1" applyProtection="1">
      <alignment horizontal="left" vertical="center"/>
      <protection locked="0"/>
    </xf>
    <xf numFmtId="0" fontId="32" fillId="13" borderId="55" xfId="0" applyFont="1" applyFill="1" applyBorder="1" applyAlignment="1" applyProtection="1">
      <alignment horizontal="left" vertical="center"/>
    </xf>
    <xf numFmtId="0" fontId="39" fillId="13" borderId="34" xfId="0" applyFont="1" applyFill="1" applyBorder="1" applyAlignment="1" applyProtection="1">
      <alignment horizontal="left" vertical="center"/>
    </xf>
    <xf numFmtId="0" fontId="39" fillId="0" borderId="0" xfId="0" applyFont="1" applyAlignment="1" applyProtection="1">
      <alignment horizontal="left" vertical="center"/>
      <protection locked="0"/>
    </xf>
    <xf numFmtId="0" fontId="32" fillId="16" borderId="18" xfId="0" applyFont="1" applyFill="1" applyBorder="1" applyAlignment="1" applyProtection="1">
      <alignment horizontal="right" vertical="center"/>
      <protection locked="0"/>
    </xf>
    <xf numFmtId="0" fontId="32" fillId="0" borderId="0" xfId="0" applyFont="1" applyBorder="1" applyAlignment="1" applyProtection="1">
      <alignment horizontal="left" vertical="center"/>
    </xf>
    <xf numFmtId="3" fontId="32" fillId="16" borderId="18" xfId="0" applyNumberFormat="1" applyFont="1" applyFill="1" applyBorder="1" applyAlignment="1" applyProtection="1">
      <alignment horizontal="right" vertical="center"/>
      <protection locked="0"/>
    </xf>
    <xf numFmtId="0" fontId="32" fillId="0" borderId="0" xfId="0" applyFont="1" applyAlignment="1" applyProtection="1">
      <alignment horizontal="left" vertical="center" wrapText="1"/>
      <protection locked="0"/>
    </xf>
    <xf numFmtId="3" fontId="32" fillId="0" borderId="46" xfId="0" applyNumberFormat="1" applyFont="1" applyFill="1" applyBorder="1" applyAlignment="1" applyProtection="1">
      <alignment horizontal="right" vertical="center"/>
    </xf>
    <xf numFmtId="0" fontId="32" fillId="0" borderId="0" xfId="0" applyFont="1" applyBorder="1" applyAlignment="1" applyProtection="1">
      <alignment horizontal="right" vertical="center"/>
    </xf>
    <xf numFmtId="0" fontId="32" fillId="0" borderId="24" xfId="0" applyFont="1" applyBorder="1" applyAlignment="1" applyProtection="1">
      <alignment horizontal="left" vertical="center"/>
    </xf>
    <xf numFmtId="0" fontId="32" fillId="0" borderId="24" xfId="0" applyFont="1" applyBorder="1" applyAlignment="1" applyProtection="1">
      <alignment horizontal="left" vertical="center" wrapText="1"/>
    </xf>
    <xf numFmtId="0" fontId="32" fillId="0" borderId="0" xfId="0" applyFont="1" applyBorder="1" applyAlignment="1" applyProtection="1">
      <alignment horizontal="left" vertical="center" wrapText="1"/>
    </xf>
    <xf numFmtId="0" fontId="32" fillId="0" borderId="24" xfId="0" applyFont="1" applyFill="1" applyBorder="1" applyAlignment="1" applyProtection="1">
      <alignment horizontal="left" vertical="center"/>
    </xf>
    <xf numFmtId="0" fontId="39" fillId="0" borderId="24" xfId="0" applyFont="1" applyBorder="1" applyAlignment="1" applyProtection="1">
      <alignment horizontal="left" vertical="center" wrapText="1"/>
    </xf>
    <xf numFmtId="3" fontId="32" fillId="0" borderId="0" xfId="0" applyNumberFormat="1" applyFont="1" applyBorder="1" applyAlignment="1" applyProtection="1">
      <alignment horizontal="right" vertical="center"/>
    </xf>
    <xf numFmtId="9" fontId="40" fillId="16" borderId="18" xfId="0" applyNumberFormat="1" applyFont="1" applyFill="1" applyBorder="1" applyAlignment="1" applyProtection="1">
      <alignment horizontal="right" vertical="center"/>
      <protection locked="0"/>
    </xf>
    <xf numFmtId="0" fontId="32" fillId="16" borderId="50" xfId="0" applyFont="1" applyFill="1" applyBorder="1" applyAlignment="1" applyProtection="1">
      <alignment horizontal="right" vertical="center"/>
      <protection locked="0"/>
    </xf>
    <xf numFmtId="0" fontId="39" fillId="0" borderId="55" xfId="0" applyFont="1" applyBorder="1" applyAlignment="1" applyProtection="1">
      <alignment horizontal="center" vertical="center" wrapText="1"/>
    </xf>
    <xf numFmtId="0" fontId="32" fillId="0" borderId="34" xfId="0" applyFont="1" applyBorder="1" applyAlignment="1" applyProtection="1">
      <alignment horizontal="right" vertical="center"/>
    </xf>
    <xf numFmtId="0" fontId="32" fillId="0" borderId="34" xfId="0" applyFont="1" applyBorder="1" applyAlignment="1" applyProtection="1">
      <alignment horizontal="left" vertical="center"/>
    </xf>
    <xf numFmtId="0" fontId="40" fillId="16" borderId="18" xfId="0" applyFont="1" applyFill="1" applyBorder="1" applyAlignment="1" applyProtection="1">
      <alignment horizontal="right" vertical="center"/>
      <protection locked="0"/>
    </xf>
    <xf numFmtId="0" fontId="32" fillId="0" borderId="0" xfId="0" applyFont="1" applyFill="1" applyAlignment="1" applyProtection="1">
      <alignment vertical="center" textRotation="255"/>
      <protection locked="0"/>
    </xf>
    <xf numFmtId="0" fontId="32" fillId="0" borderId="0" xfId="0" applyFont="1" applyBorder="1" applyAlignment="1" applyProtection="1">
      <alignment horizontal="left" vertical="center"/>
      <protection locked="0"/>
    </xf>
    <xf numFmtId="0" fontId="32" fillId="0" borderId="0" xfId="0" applyFont="1" applyBorder="1" applyAlignment="1" applyProtection="1">
      <alignment horizontal="left" vertical="center" wrapText="1"/>
      <protection locked="0"/>
    </xf>
    <xf numFmtId="0" fontId="40" fillId="0" borderId="0" xfId="0" applyFont="1" applyFill="1" applyBorder="1" applyAlignment="1" applyProtection="1">
      <alignment horizontal="left" vertical="center"/>
      <protection locked="0"/>
    </xf>
    <xf numFmtId="0" fontId="42" fillId="0" borderId="0" xfId="0" applyFont="1" applyBorder="1" applyAlignment="1" applyProtection="1">
      <alignment horizontal="center" vertical="center" wrapText="1"/>
      <protection locked="0"/>
    </xf>
    <xf numFmtId="0" fontId="44" fillId="0" borderId="0" xfId="0" applyFont="1" applyBorder="1" applyAlignment="1" applyProtection="1">
      <alignment horizontal="center" vertical="center"/>
      <protection locked="0"/>
    </xf>
    <xf numFmtId="0" fontId="32" fillId="0" borderId="0" xfId="0" applyFont="1" applyBorder="1" applyAlignment="1" applyProtection="1">
      <alignment vertical="center"/>
      <protection locked="0"/>
    </xf>
    <xf numFmtId="0" fontId="32" fillId="0" borderId="0" xfId="0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right" vertical="center"/>
      <protection locked="0"/>
    </xf>
    <xf numFmtId="0" fontId="32" fillId="0" borderId="0" xfId="0" applyFont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0" fontId="32" fillId="0" borderId="0" xfId="0" applyFont="1" applyFill="1" applyAlignment="1" applyProtection="1">
      <alignment horizontal="center" vertical="center"/>
      <protection locked="0"/>
    </xf>
    <xf numFmtId="0" fontId="39" fillId="13" borderId="34" xfId="0" applyFont="1" applyFill="1" applyBorder="1" applyAlignment="1" applyProtection="1">
      <alignment horizontal="center" vertical="center"/>
    </xf>
    <xf numFmtId="0" fontId="32" fillId="14" borderId="24" xfId="0" applyFont="1" applyFill="1" applyBorder="1" applyAlignment="1" applyProtection="1">
      <alignment horizontal="left" vertical="center"/>
    </xf>
    <xf numFmtId="0" fontId="32" fillId="0" borderId="0" xfId="0" applyFont="1" applyBorder="1" applyAlignment="1" applyProtection="1">
      <alignment horizontal="center" vertical="center"/>
    </xf>
    <xf numFmtId="0" fontId="32" fillId="0" borderId="56" xfId="0" applyFont="1" applyBorder="1" applyAlignment="1" applyProtection="1">
      <alignment horizontal="left" vertical="center" wrapText="1"/>
    </xf>
    <xf numFmtId="0" fontId="32" fillId="0" borderId="46" xfId="0" applyFont="1" applyBorder="1" applyAlignment="1" applyProtection="1">
      <alignment horizontal="left" vertical="center"/>
    </xf>
    <xf numFmtId="0" fontId="32" fillId="0" borderId="46" xfId="0" applyFont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vertical="center"/>
    </xf>
    <xf numFmtId="0" fontId="32" fillId="0" borderId="46" xfId="0" applyFont="1" applyBorder="1" applyAlignment="1" applyProtection="1">
      <alignment vertical="center"/>
    </xf>
    <xf numFmtId="0" fontId="32" fillId="0" borderId="34" xfId="0" applyFont="1" applyBorder="1" applyAlignment="1" applyProtection="1">
      <alignment horizontal="center" vertical="center"/>
    </xf>
    <xf numFmtId="0" fontId="40" fillId="0" borderId="0" xfId="0" applyFont="1" applyFill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vertical="center"/>
      <protection locked="0"/>
    </xf>
    <xf numFmtId="0" fontId="31" fillId="0" borderId="0" xfId="0" applyFont="1" applyFill="1" applyAlignment="1" applyProtection="1">
      <alignment horizontal="center" vertical="center"/>
      <protection locked="0"/>
    </xf>
    <xf numFmtId="0" fontId="32" fillId="0" borderId="34" xfId="0" applyFont="1" applyBorder="1" applyAlignment="1" applyProtection="1">
      <alignment horizontal="center" vertical="center"/>
      <protection locked="0"/>
    </xf>
    <xf numFmtId="0" fontId="45" fillId="0" borderId="0" xfId="0" applyFont="1" applyFill="1" applyBorder="1" applyAlignment="1" applyProtection="1">
      <alignment horizontal="center" vertical="center" wrapText="1"/>
      <protection locked="0"/>
    </xf>
    <xf numFmtId="0" fontId="40" fillId="0" borderId="24" xfId="0" applyFont="1" applyFill="1" applyBorder="1" applyAlignment="1" applyProtection="1">
      <alignment horizontal="center" vertical="center" textRotation="255"/>
      <protection locked="0"/>
    </xf>
    <xf numFmtId="0" fontId="40" fillId="0" borderId="0" xfId="0" applyFont="1" applyFill="1" applyBorder="1" applyAlignment="1" applyProtection="1">
      <alignment vertical="center"/>
      <protection locked="0"/>
    </xf>
    <xf numFmtId="0" fontId="32" fillId="0" borderId="24" xfId="0" applyFont="1" applyFill="1" applyBorder="1" applyAlignment="1" applyProtection="1">
      <alignment horizontal="center" vertical="center"/>
      <protection locked="0"/>
    </xf>
    <xf numFmtId="164" fontId="0" fillId="0" borderId="0" xfId="0" applyNumberFormat="1">
      <alignment horizontal="center" vertical="center"/>
    </xf>
    <xf numFmtId="9" fontId="40" fillId="19" borderId="18" xfId="0" applyNumberFormat="1" applyFont="1" applyFill="1" applyBorder="1" applyAlignment="1" applyProtection="1">
      <alignment horizontal="right" vertical="center"/>
      <protection locked="0"/>
    </xf>
    <xf numFmtId="0" fontId="32" fillId="0" borderId="0" xfId="0" applyFont="1" applyAlignment="1"/>
    <xf numFmtId="0" fontId="42" fillId="0" borderId="30" xfId="0" applyFont="1" applyBorder="1" applyAlignment="1">
      <alignment vertical="center" wrapText="1"/>
    </xf>
    <xf numFmtId="0" fontId="32" fillId="0" borderId="0" xfId="0" applyFont="1" applyBorder="1" applyAlignment="1"/>
    <xf numFmtId="0" fontId="43" fillId="0" borderId="39" xfId="0" applyFont="1" applyBorder="1" applyAlignment="1">
      <alignment horizontal="center" vertical="center" wrapText="1"/>
    </xf>
    <xf numFmtId="0" fontId="32" fillId="0" borderId="25" xfId="0" applyFont="1" applyBorder="1" applyAlignment="1">
      <alignment vertical="center" wrapText="1"/>
    </xf>
    <xf numFmtId="0" fontId="32" fillId="0" borderId="47" xfId="0" applyFont="1" applyBorder="1" applyAlignment="1">
      <alignment vertical="center" wrapText="1"/>
    </xf>
    <xf numFmtId="0" fontId="32" fillId="0" borderId="0" xfId="0" applyFont="1" applyFill="1" applyBorder="1" applyAlignment="1"/>
    <xf numFmtId="0" fontId="44" fillId="0" borderId="0" xfId="0" applyFont="1" applyFill="1" applyBorder="1" applyAlignment="1"/>
    <xf numFmtId="9" fontId="44" fillId="0" borderId="0" xfId="0" applyNumberFormat="1" applyFont="1" applyFill="1" applyBorder="1" applyAlignment="1"/>
    <xf numFmtId="0" fontId="32" fillId="0" borderId="32" xfId="0" applyFont="1" applyBorder="1" applyAlignment="1"/>
    <xf numFmtId="0" fontId="43" fillId="0" borderId="49" xfId="0" applyFont="1" applyBorder="1" applyAlignment="1">
      <alignment horizontal="center" vertical="center" wrapText="1"/>
    </xf>
    <xf numFmtId="0" fontId="32" fillId="11" borderId="63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164" fontId="32" fillId="0" borderId="0" xfId="0" applyNumberFormat="1" applyFont="1" applyFill="1" applyBorder="1" applyAlignment="1" applyProtection="1">
      <alignment horizontal="right" vertical="center"/>
      <protection locked="0"/>
    </xf>
    <xf numFmtId="0" fontId="32" fillId="0" borderId="0" xfId="0" applyFont="1" applyBorder="1" applyAlignment="1" applyProtection="1">
      <alignment horizontal="left" vertical="top"/>
      <protection locked="0"/>
    </xf>
    <xf numFmtId="0" fontId="32" fillId="0" borderId="39" xfId="0" applyFont="1" applyBorder="1" applyAlignment="1" applyProtection="1">
      <alignment horizontal="left" vertical="center"/>
      <protection locked="0"/>
    </xf>
    <xf numFmtId="0" fontId="32" fillId="0" borderId="43" xfId="0" applyFont="1" applyBorder="1" applyAlignment="1" applyProtection="1">
      <alignment horizontal="center" vertical="center"/>
      <protection locked="0"/>
    </xf>
    <xf numFmtId="0" fontId="47" fillId="0" borderId="0" xfId="0" applyFont="1" applyAlignment="1" applyProtection="1">
      <alignment horizontal="left" vertical="center"/>
      <protection locked="0"/>
    </xf>
    <xf numFmtId="0" fontId="39" fillId="0" borderId="0" xfId="0" applyFont="1" applyFill="1" applyBorder="1" applyAlignment="1" applyProtection="1">
      <alignment horizontal="center" vertical="center"/>
      <protection locked="0"/>
    </xf>
    <xf numFmtId="0" fontId="39" fillId="0" borderId="24" xfId="0" applyFont="1" applyFill="1" applyBorder="1" applyAlignment="1" applyProtection="1">
      <alignment horizontal="center" vertical="center" wrapText="1"/>
      <protection locked="0"/>
    </xf>
    <xf numFmtId="0" fontId="32" fillId="0" borderId="65" xfId="0" applyFont="1" applyBorder="1" applyAlignment="1" applyProtection="1">
      <alignment horizontal="center" vertical="center"/>
      <protection locked="0"/>
    </xf>
    <xf numFmtId="0" fontId="40" fillId="0" borderId="65" xfId="0" applyFont="1" applyFill="1" applyBorder="1" applyAlignment="1" applyProtection="1">
      <alignment horizontal="left" vertical="center"/>
      <protection locked="0"/>
    </xf>
    <xf numFmtId="0" fontId="39" fillId="13" borderId="65" xfId="0" applyFont="1" applyFill="1" applyBorder="1" applyAlignment="1" applyProtection="1">
      <alignment horizontal="center" vertical="center" wrapText="1"/>
      <protection locked="0"/>
    </xf>
    <xf numFmtId="0" fontId="45" fillId="0" borderId="66" xfId="0" applyFont="1" applyFill="1" applyBorder="1" applyAlignment="1" applyProtection="1">
      <alignment horizontal="center" vertical="center" wrapText="1"/>
      <protection locked="0"/>
    </xf>
    <xf numFmtId="0" fontId="45" fillId="0" borderId="64" xfId="0" applyFont="1" applyFill="1" applyBorder="1" applyAlignment="1" applyProtection="1">
      <alignment horizontal="center" vertical="center" wrapText="1"/>
      <protection locked="0"/>
    </xf>
    <xf numFmtId="0" fontId="47" fillId="0" borderId="64" xfId="0" applyFont="1" applyBorder="1" applyAlignment="1" applyProtection="1">
      <alignment horizontal="left" vertical="center"/>
      <protection locked="0"/>
    </xf>
    <xf numFmtId="0" fontId="39" fillId="0" borderId="0" xfId="0" applyFont="1" applyFill="1" applyAlignment="1" applyProtection="1">
      <alignment horizontal="left" vertical="center"/>
      <protection locked="0"/>
    </xf>
    <xf numFmtId="0" fontId="43" fillId="0" borderId="24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2" fillId="0" borderId="0" xfId="0" applyFont="1" applyFill="1" applyBorder="1" applyAlignment="1" applyProtection="1">
      <alignment horizontal="left" vertical="center"/>
    </xf>
    <xf numFmtId="0" fontId="32" fillId="0" borderId="0" xfId="0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horizontal="left" vertical="center"/>
      <protection locked="0"/>
    </xf>
    <xf numFmtId="0" fontId="40" fillId="0" borderId="67" xfId="0" applyFont="1" applyFill="1" applyBorder="1" applyAlignment="1" applyProtection="1">
      <alignment horizontal="right" vertical="center"/>
      <protection locked="0"/>
    </xf>
    <xf numFmtId="0" fontId="32" fillId="0" borderId="46" xfId="0" applyFont="1" applyFill="1" applyBorder="1" applyAlignment="1" applyProtection="1">
      <alignment horizontal="left" vertical="center"/>
    </xf>
    <xf numFmtId="0" fontId="32" fillId="0" borderId="65" xfId="0" applyFont="1" applyBorder="1" applyAlignment="1" applyProtection="1">
      <alignment horizontal="right" vertical="center"/>
    </xf>
    <xf numFmtId="0" fontId="47" fillId="0" borderId="56" xfId="0" applyFont="1" applyBorder="1" applyAlignment="1" applyProtection="1">
      <alignment horizontal="left" vertical="center"/>
      <protection locked="0"/>
    </xf>
    <xf numFmtId="0" fontId="32" fillId="0" borderId="46" xfId="0" applyFont="1" applyFill="1" applyBorder="1" applyAlignment="1" applyProtection="1">
      <alignment vertical="center"/>
    </xf>
    <xf numFmtId="0" fontId="39" fillId="0" borderId="24" xfId="0" applyFont="1" applyBorder="1" applyAlignment="1" applyProtection="1">
      <alignment vertical="center"/>
    </xf>
    <xf numFmtId="0" fontId="40" fillId="0" borderId="24" xfId="0" applyFont="1" applyBorder="1" applyAlignment="1" applyProtection="1">
      <alignment horizontal="center" vertical="center"/>
    </xf>
    <xf numFmtId="0" fontId="42" fillId="21" borderId="0" xfId="0" applyFont="1" applyFill="1" applyBorder="1" applyAlignment="1" applyProtection="1">
      <alignment horizontal="center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42" fillId="0" borderId="0" xfId="0" applyFont="1" applyBorder="1" applyAlignment="1" applyProtection="1">
      <alignment horizontal="center" vertical="center" wrapText="1"/>
    </xf>
    <xf numFmtId="0" fontId="42" fillId="0" borderId="0" xfId="0" applyFont="1" applyFill="1" applyBorder="1" applyAlignment="1" applyProtection="1">
      <alignment horizontal="center" vertical="center" wrapText="1"/>
    </xf>
    <xf numFmtId="0" fontId="42" fillId="20" borderId="54" xfId="0" applyFont="1" applyFill="1" applyBorder="1" applyAlignment="1" applyProtection="1">
      <alignment horizontal="left" vertical="center" wrapText="1"/>
    </xf>
    <xf numFmtId="0" fontId="42" fillId="20" borderId="0" xfId="0" applyFont="1" applyFill="1" applyBorder="1" applyAlignment="1" applyProtection="1">
      <alignment horizontal="center" vertical="center" wrapText="1"/>
    </xf>
    <xf numFmtId="0" fontId="32" fillId="20" borderId="0" xfId="0" applyFont="1" applyFill="1" applyBorder="1" applyAlignment="1" applyProtection="1">
      <alignment vertical="center"/>
    </xf>
    <xf numFmtId="0" fontId="43" fillId="20" borderId="30" xfId="0" applyFont="1" applyFill="1" applyBorder="1" applyAlignment="1" applyProtection="1">
      <alignment horizontal="left" vertical="center" wrapText="1"/>
    </xf>
    <xf numFmtId="0" fontId="39" fillId="20" borderId="24" xfId="0" applyFont="1" applyFill="1" applyBorder="1" applyAlignment="1" applyProtection="1">
      <alignment horizontal="center" vertical="center"/>
    </xf>
    <xf numFmtId="0" fontId="39" fillId="20" borderId="0" xfId="0" applyFont="1" applyFill="1" applyBorder="1" applyAlignment="1" applyProtection="1">
      <alignment vertical="center"/>
    </xf>
    <xf numFmtId="0" fontId="39" fillId="17" borderId="34" xfId="0" applyFont="1" applyFill="1" applyBorder="1" applyAlignment="1" applyProtection="1">
      <alignment horizontal="left" vertical="center"/>
      <protection locked="0"/>
    </xf>
    <xf numFmtId="0" fontId="39" fillId="17" borderId="34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6" fillId="0" borderId="9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4" fillId="8" borderId="17" xfId="20" applyFont="1" applyBorder="1" applyAlignment="1">
      <alignment horizontal="center" vertical="center" wrapText="1"/>
    </xf>
    <xf numFmtId="0" fontId="14" fillId="15" borderId="17" xfId="20" applyFont="1" applyFill="1" applyBorder="1" applyAlignment="1">
      <alignment horizontal="center" vertical="center" wrapText="1"/>
    </xf>
    <xf numFmtId="9" fontId="32" fillId="0" borderId="24" xfId="0" applyNumberFormat="1" applyFont="1" applyBorder="1" applyAlignment="1" applyProtection="1">
      <alignment horizontal="center" vertical="center"/>
    </xf>
    <xf numFmtId="9" fontId="32" fillId="16" borderId="18" xfId="0" applyNumberFormat="1" applyFont="1" applyFill="1" applyBorder="1" applyAlignment="1" applyProtection="1">
      <alignment horizontal="center" vertical="center"/>
    </xf>
    <xf numFmtId="9" fontId="32" fillId="0" borderId="56" xfId="0" applyNumberFormat="1" applyFont="1" applyBorder="1" applyAlignment="1" applyProtection="1">
      <alignment horizontal="center" vertical="center"/>
    </xf>
    <xf numFmtId="3" fontId="51" fillId="8" borderId="18" xfId="20" applyNumberFormat="1" applyFont="1" applyBorder="1" applyAlignment="1">
      <alignment vertical="center" wrapText="1"/>
    </xf>
    <xf numFmtId="0" fontId="52" fillId="0" borderId="13" xfId="0" applyFont="1" applyBorder="1" applyAlignment="1">
      <alignment horizontal="center" vertical="center"/>
    </xf>
    <xf numFmtId="3" fontId="52" fillId="0" borderId="7" xfId="0" applyNumberFormat="1" applyFont="1" applyBorder="1" applyAlignment="1"/>
    <xf numFmtId="3" fontId="52" fillId="0" borderId="0" xfId="0" applyNumberFormat="1" applyFont="1" applyBorder="1" applyAlignment="1"/>
    <xf numFmtId="3" fontId="52" fillId="0" borderId="12" xfId="0" applyNumberFormat="1" applyFont="1" applyBorder="1" applyAlignment="1"/>
    <xf numFmtId="0" fontId="52" fillId="0" borderId="0" xfId="0" applyFont="1" applyAlignment="1"/>
    <xf numFmtId="3" fontId="51" fillId="15" borderId="14" xfId="20" applyNumberFormat="1" applyFont="1" applyFill="1" applyBorder="1" applyAlignment="1">
      <alignment vertical="center" wrapText="1"/>
    </xf>
    <xf numFmtId="0" fontId="52" fillId="0" borderId="12" xfId="0" applyFont="1" applyBorder="1" applyAlignment="1">
      <alignment horizontal="center" vertical="center"/>
    </xf>
    <xf numFmtId="0" fontId="32" fillId="16" borderId="18" xfId="0" applyFont="1" applyFill="1" applyBorder="1" applyAlignment="1" applyProtection="1">
      <alignment horizontal="center" vertical="center"/>
      <protection locked="0"/>
    </xf>
    <xf numFmtId="171" fontId="0" fillId="0" borderId="0" xfId="0" applyNumberFormat="1" applyAlignment="1"/>
    <xf numFmtId="171" fontId="0" fillId="0" borderId="0" xfId="0" applyNumberFormat="1" applyAlignment="1">
      <alignment wrapText="1"/>
    </xf>
    <xf numFmtId="171" fontId="48" fillId="0" borderId="0" xfId="0" applyNumberFormat="1" applyFont="1" applyAlignment="1"/>
    <xf numFmtId="172" fontId="0" fillId="0" borderId="0" xfId="0" applyNumberFormat="1" applyAlignment="1"/>
    <xf numFmtId="3" fontId="0" fillId="0" borderId="0" xfId="0" applyNumberFormat="1" applyAlignment="1"/>
    <xf numFmtId="171" fontId="32" fillId="16" borderId="18" xfId="0" applyNumberFormat="1" applyFont="1" applyFill="1" applyBorder="1" applyAlignment="1" applyProtection="1">
      <alignment horizontal="center" vertical="center"/>
      <protection locked="0"/>
    </xf>
    <xf numFmtId="3" fontId="32" fillId="16" borderId="18" xfId="0" applyNumberFormat="1" applyFont="1" applyFill="1" applyBorder="1" applyAlignment="1" applyProtection="1">
      <alignment horizontal="center" vertical="center"/>
      <protection locked="0"/>
    </xf>
    <xf numFmtId="171" fontId="32" fillId="16" borderId="18" xfId="0" applyNumberFormat="1" applyFont="1" applyFill="1" applyBorder="1" applyAlignment="1" applyProtection="1">
      <alignment horizontal="left" vertical="center"/>
      <protection locked="0"/>
    </xf>
    <xf numFmtId="0" fontId="35" fillId="17" borderId="0" xfId="2" applyFont="1" applyFill="1">
      <alignment horizontal="left" wrapText="1"/>
    </xf>
    <xf numFmtId="0" fontId="34" fillId="17" borderId="0" xfId="0" applyFont="1" applyFill="1" applyAlignment="1">
      <alignment horizontal="center"/>
    </xf>
    <xf numFmtId="9" fontId="38" fillId="17" borderId="0" xfId="6" applyFont="1" applyFill="1">
      <alignment horizontal="center" vertical="center"/>
    </xf>
    <xf numFmtId="171" fontId="0" fillId="17" borderId="0" xfId="0" applyNumberFormat="1" applyFill="1" applyAlignment="1"/>
    <xf numFmtId="171" fontId="0" fillId="17" borderId="0" xfId="0" applyNumberFormat="1" applyFill="1" applyAlignment="1">
      <alignment wrapText="1"/>
    </xf>
    <xf numFmtId="171" fontId="0" fillId="17" borderId="55" xfId="0" applyNumberFormat="1" applyFill="1" applyBorder="1" applyAlignment="1"/>
    <xf numFmtId="171" fontId="0" fillId="17" borderId="34" xfId="0" applyNumberFormat="1" applyFill="1" applyBorder="1" applyAlignment="1"/>
    <xf numFmtId="171" fontId="54" fillId="17" borderId="58" xfId="0" applyNumberFormat="1" applyFont="1" applyFill="1" applyBorder="1" applyAlignment="1"/>
    <xf numFmtId="171" fontId="0" fillId="17" borderId="41" xfId="0" applyNumberFormat="1" applyFill="1" applyBorder="1" applyAlignment="1"/>
    <xf numFmtId="171" fontId="48" fillId="17" borderId="0" xfId="0" applyNumberFormat="1" applyFont="1" applyFill="1" applyAlignment="1"/>
    <xf numFmtId="3" fontId="0" fillId="17" borderId="0" xfId="0" applyNumberFormat="1" applyFill="1" applyAlignment="1"/>
    <xf numFmtId="3" fontId="0" fillId="17" borderId="56" xfId="0" applyNumberFormat="1" applyFill="1" applyBorder="1" applyAlignment="1"/>
    <xf numFmtId="3" fontId="0" fillId="17" borderId="46" xfId="0" applyNumberFormat="1" applyFill="1" applyBorder="1" applyAlignment="1"/>
    <xf numFmtId="3" fontId="54" fillId="17" borderId="57" xfId="0" applyNumberFormat="1" applyFont="1" applyFill="1" applyBorder="1" applyAlignment="1"/>
    <xf numFmtId="3" fontId="0" fillId="17" borderId="40" xfId="0" applyNumberFormat="1" applyFill="1" applyBorder="1" applyAlignment="1"/>
    <xf numFmtId="0" fontId="35" fillId="13" borderId="0" xfId="2" applyFont="1" applyFill="1">
      <alignment horizontal="left" wrapText="1"/>
    </xf>
    <xf numFmtId="0" fontId="34" fillId="13" borderId="0" xfId="0" applyFont="1" applyFill="1" applyAlignment="1">
      <alignment horizontal="center"/>
    </xf>
    <xf numFmtId="9" fontId="38" fillId="13" borderId="0" xfId="6" applyFont="1" applyFill="1">
      <alignment horizontal="center" vertical="center"/>
    </xf>
    <xf numFmtId="171" fontId="55" fillId="13" borderId="0" xfId="0" applyNumberFormat="1" applyFont="1" applyFill="1" applyAlignment="1">
      <alignment horizontal="center"/>
    </xf>
    <xf numFmtId="171" fontId="6" fillId="13" borderId="0" xfId="0" applyNumberFormat="1" applyFont="1" applyFill="1" applyAlignment="1">
      <alignment horizontal="center"/>
    </xf>
    <xf numFmtId="0" fontId="6" fillId="13" borderId="0" xfId="0" applyFont="1" applyFill="1" applyAlignment="1">
      <alignment horizontal="center"/>
    </xf>
    <xf numFmtId="9" fontId="56" fillId="13" borderId="0" xfId="6" applyFont="1" applyFill="1" applyAlignment="1">
      <alignment horizontal="center" vertical="center"/>
    </xf>
    <xf numFmtId="171" fontId="48" fillId="13" borderId="0" xfId="0" applyNumberFormat="1" applyFont="1" applyFill="1" applyAlignment="1">
      <alignment horizontal="center"/>
    </xf>
    <xf numFmtId="172" fontId="55" fillId="13" borderId="0" xfId="0" applyNumberFormat="1" applyFont="1" applyFill="1" applyAlignment="1">
      <alignment horizontal="center"/>
    </xf>
    <xf numFmtId="3" fontId="55" fillId="13" borderId="0" xfId="0" applyNumberFormat="1" applyFont="1" applyFill="1" applyAlignment="1">
      <alignment horizontal="center" vertical="center"/>
    </xf>
    <xf numFmtId="3" fontId="56" fillId="13" borderId="0" xfId="6" applyNumberFormat="1" applyFont="1" applyFill="1" applyAlignment="1">
      <alignment horizontal="center" vertical="center"/>
    </xf>
    <xf numFmtId="0" fontId="57" fillId="13" borderId="0" xfId="0" applyFont="1" applyFill="1" applyAlignment="1">
      <alignment horizontal="center" vertical="center"/>
    </xf>
    <xf numFmtId="171" fontId="0" fillId="13" borderId="0" xfId="0" applyNumberFormat="1" applyFill="1" applyAlignment="1"/>
    <xf numFmtId="3" fontId="0" fillId="13" borderId="0" xfId="0" applyNumberFormat="1" applyFill="1" applyAlignment="1">
      <alignment wrapText="1"/>
    </xf>
    <xf numFmtId="171" fontId="35" fillId="13" borderId="0" xfId="2" applyNumberFormat="1" applyFont="1" applyFill="1">
      <alignment horizontal="left" wrapText="1"/>
    </xf>
    <xf numFmtId="3" fontId="32" fillId="0" borderId="0" xfId="0" applyNumberFormat="1" applyFont="1" applyAlignment="1" applyProtection="1">
      <alignment horizontal="center" vertical="center"/>
      <protection locked="0"/>
    </xf>
    <xf numFmtId="3" fontId="32" fillId="0" borderId="0" xfId="0" applyNumberFormat="1" applyFont="1" applyFill="1" applyBorder="1" applyAlignment="1" applyProtection="1">
      <alignment horizontal="center" vertical="center"/>
      <protection locked="0"/>
    </xf>
    <xf numFmtId="3" fontId="32" fillId="0" borderId="0" xfId="0" applyNumberFormat="1" applyFont="1" applyFill="1" applyAlignment="1" applyProtection="1">
      <alignment horizontal="center" vertical="center"/>
      <protection locked="0"/>
    </xf>
    <xf numFmtId="3" fontId="32" fillId="16" borderId="18" xfId="0" applyNumberFormat="1" applyFont="1" applyFill="1" applyBorder="1" applyAlignment="1" applyProtection="1">
      <alignment horizontal="center" vertical="center"/>
    </xf>
    <xf numFmtId="171" fontId="54" fillId="0" borderId="0" xfId="0" applyNumberFormat="1" applyFont="1" applyAlignment="1"/>
    <xf numFmtId="0" fontId="48" fillId="0" borderId="0" xfId="0" applyFont="1" applyAlignment="1"/>
    <xf numFmtId="0" fontId="58" fillId="22" borderId="18" xfId="0" applyFont="1" applyFill="1" applyBorder="1">
      <alignment horizontal="center" vertical="center"/>
    </xf>
    <xf numFmtId="0" fontId="58" fillId="22" borderId="18" xfId="0" applyFont="1" applyFill="1" applyBorder="1" applyAlignment="1">
      <alignment horizontal="center" vertical="center" wrapText="1"/>
    </xf>
    <xf numFmtId="3" fontId="0" fillId="0" borderId="18" xfId="0" applyNumberFormat="1" applyBorder="1" applyAlignment="1"/>
    <xf numFmtId="171" fontId="0" fillId="0" borderId="18" xfId="0" applyNumberFormat="1" applyBorder="1" applyAlignment="1"/>
    <xf numFmtId="171" fontId="0" fillId="0" borderId="18" xfId="0" applyNumberFormat="1" applyBorder="1" applyAlignment="1">
      <alignment horizontal="center"/>
    </xf>
    <xf numFmtId="171" fontId="0" fillId="0" borderId="18" xfId="0" applyNumberFormat="1" applyBorder="1">
      <alignment horizontal="center" vertical="center"/>
    </xf>
    <xf numFmtId="171" fontId="0" fillId="0" borderId="0" xfId="0" applyNumberFormat="1" applyAlignment="1">
      <alignment horizontal="right"/>
    </xf>
    <xf numFmtId="9" fontId="0" fillId="0" borderId="0" xfId="0" applyNumberFormat="1" applyAlignment="1"/>
    <xf numFmtId="0" fontId="0" fillId="0" borderId="0" xfId="0" applyAlignment="1"/>
    <xf numFmtId="171" fontId="0" fillId="0" borderId="0" xfId="0" applyNumberFormat="1" applyAlignment="1">
      <alignment horizontal="left"/>
    </xf>
    <xf numFmtId="171" fontId="0" fillId="0" borderId="18" xfId="0" applyNumberFormat="1" applyBorder="1" applyAlignment="1">
      <alignment horizontal="left"/>
    </xf>
    <xf numFmtId="3" fontId="0" fillId="0" borderId="18" xfId="0" applyNumberFormat="1" applyBorder="1" applyAlignment="1">
      <alignment horizontal="center"/>
    </xf>
    <xf numFmtId="9" fontId="0" fillId="0" borderId="18" xfId="0" applyNumberFormat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171" fontId="48" fillId="0" borderId="18" xfId="0" applyNumberFormat="1" applyFont="1" applyBorder="1" applyAlignment="1">
      <alignment horizontal="right" wrapText="1"/>
    </xf>
    <xf numFmtId="3" fontId="48" fillId="0" borderId="18" xfId="0" applyNumberFormat="1" applyFont="1" applyBorder="1" applyAlignment="1"/>
    <xf numFmtId="171" fontId="48" fillId="0" borderId="18" xfId="0" applyNumberFormat="1" applyFont="1" applyBorder="1" applyAlignment="1">
      <alignment horizontal="right"/>
    </xf>
    <xf numFmtId="171" fontId="0" fillId="0" borderId="6" xfId="0" applyNumberFormat="1" applyBorder="1" applyAlignment="1"/>
    <xf numFmtId="171" fontId="0" fillId="0" borderId="7" xfId="0" applyNumberFormat="1" applyBorder="1" applyAlignment="1"/>
    <xf numFmtId="171" fontId="0" fillId="0" borderId="8" xfId="0" applyNumberFormat="1" applyBorder="1" applyAlignment="1"/>
    <xf numFmtId="171" fontId="0" fillId="0" borderId="9" xfId="0" applyNumberFormat="1" applyBorder="1" applyAlignment="1"/>
    <xf numFmtId="3" fontId="0" fillId="0" borderId="10" xfId="0" applyNumberFormat="1" applyBorder="1" applyAlignment="1"/>
    <xf numFmtId="171" fontId="0" fillId="0" borderId="11" xfId="0" applyNumberFormat="1" applyBorder="1" applyAlignment="1"/>
    <xf numFmtId="3" fontId="0" fillId="0" borderId="12" xfId="0" applyNumberFormat="1" applyBorder="1" applyAlignment="1"/>
    <xf numFmtId="3" fontId="0" fillId="0" borderId="13" xfId="0" applyNumberFormat="1" applyBorder="1" applyAlignment="1"/>
    <xf numFmtId="171" fontId="48" fillId="0" borderId="0" xfId="0" applyNumberFormat="1" applyFont="1" applyAlignment="1">
      <alignment horizontal="right"/>
    </xf>
    <xf numFmtId="3" fontId="48" fillId="0" borderId="0" xfId="0" applyNumberFormat="1" applyFont="1" applyAlignment="1"/>
    <xf numFmtId="171" fontId="48" fillId="10" borderId="0" xfId="0" applyNumberFormat="1" applyFont="1" applyFill="1" applyAlignment="1"/>
    <xf numFmtId="1" fontId="0" fillId="0" borderId="18" xfId="0" applyNumberFormat="1" applyBorder="1" applyAlignment="1">
      <alignment horizontal="left"/>
    </xf>
    <xf numFmtId="174" fontId="0" fillId="0" borderId="18" xfId="0" applyNumberFormat="1" applyBorder="1" applyAlignment="1">
      <alignment horizontal="center"/>
    </xf>
    <xf numFmtId="171" fontId="0" fillId="0" borderId="9" xfId="0" applyNumberFormat="1" applyBorder="1" applyAlignment="1">
      <alignment horizontal="left"/>
    </xf>
    <xf numFmtId="171" fontId="0" fillId="0" borderId="11" xfId="0" applyNumberFormat="1" applyBorder="1" applyAlignment="1">
      <alignment horizontal="left"/>
    </xf>
    <xf numFmtId="171" fontId="59" fillId="20" borderId="0" xfId="0" applyNumberFormat="1" applyFont="1" applyFill="1" applyAlignment="1">
      <alignment wrapText="1"/>
    </xf>
    <xf numFmtId="173" fontId="59" fillId="20" borderId="0" xfId="0" applyNumberFormat="1" applyFont="1" applyFill="1" applyAlignment="1"/>
    <xf numFmtId="171" fontId="0" fillId="10" borderId="0" xfId="0" applyNumberFormat="1" applyFill="1" applyAlignment="1"/>
    <xf numFmtId="171" fontId="59" fillId="10" borderId="0" xfId="0" applyNumberFormat="1" applyFont="1" applyFill="1" applyAlignment="1"/>
    <xf numFmtId="0" fontId="35" fillId="10" borderId="0" xfId="2" applyFont="1" applyFill="1">
      <alignment horizontal="left" wrapText="1"/>
    </xf>
    <xf numFmtId="0" fontId="60" fillId="0" borderId="0" xfId="0" applyFont="1" applyAlignment="1">
      <alignment horizontal="justify" vertical="center"/>
    </xf>
    <xf numFmtId="171" fontId="59" fillId="13" borderId="0" xfId="0" applyNumberFormat="1" applyFont="1" applyFill="1" applyAlignment="1">
      <alignment horizontal="right"/>
    </xf>
    <xf numFmtId="3" fontId="59" fillId="13" borderId="0" xfId="0" applyNumberFormat="1" applyFont="1" applyFill="1" applyAlignment="1"/>
    <xf numFmtId="171" fontId="59" fillId="17" borderId="0" xfId="0" applyNumberFormat="1" applyFont="1" applyFill="1" applyAlignment="1">
      <alignment horizontal="right"/>
    </xf>
    <xf numFmtId="3" fontId="59" fillId="17" borderId="0" xfId="0" applyNumberFormat="1" applyFont="1" applyFill="1" applyAlignment="1"/>
    <xf numFmtId="171" fontId="0" fillId="0" borderId="18" xfId="0" applyNumberFormat="1" applyBorder="1" applyAlignment="1">
      <alignment wrapText="1"/>
    </xf>
    <xf numFmtId="171" fontId="0" fillId="0" borderId="0" xfId="0" applyNumberFormat="1" applyBorder="1" applyAlignment="1"/>
    <xf numFmtId="171" fontId="54" fillId="0" borderId="0" xfId="0" applyNumberFormat="1" applyFont="1" applyBorder="1" applyAlignment="1"/>
    <xf numFmtId="0" fontId="34" fillId="10" borderId="0" xfId="0" applyFont="1" applyFill="1" applyAlignment="1">
      <alignment horizontal="center"/>
    </xf>
    <xf numFmtId="0" fontId="34" fillId="10" borderId="0" xfId="0" applyFont="1" applyFill="1" applyBorder="1" applyAlignment="1">
      <alignment horizontal="center"/>
    </xf>
    <xf numFmtId="9" fontId="38" fillId="10" borderId="0" xfId="6" applyFont="1" applyFill="1" applyBorder="1">
      <alignment horizontal="center" vertical="center"/>
    </xf>
    <xf numFmtId="171" fontId="59" fillId="13" borderId="0" xfId="0" applyNumberFormat="1" applyFont="1" applyFill="1" applyAlignment="1"/>
    <xf numFmtId="171" fontId="59" fillId="13" borderId="0" xfId="0" applyNumberFormat="1" applyFont="1" applyFill="1" applyAlignment="1">
      <alignment wrapText="1"/>
    </xf>
    <xf numFmtId="171" fontId="59" fillId="17" borderId="0" xfId="0" applyNumberFormat="1" applyFont="1" applyFill="1" applyAlignment="1">
      <alignment wrapText="1"/>
    </xf>
    <xf numFmtId="3" fontId="48" fillId="13" borderId="0" xfId="0" applyNumberFormat="1" applyFont="1" applyFill="1" applyAlignment="1">
      <alignment horizontal="right"/>
    </xf>
    <xf numFmtId="3" fontId="35" fillId="17" borderId="0" xfId="2" applyNumberFormat="1" applyFont="1" applyFill="1" applyAlignment="1">
      <alignment horizontal="right" wrapText="1"/>
    </xf>
    <xf numFmtId="0" fontId="32" fillId="16" borderId="19" xfId="0" applyFont="1" applyFill="1" applyBorder="1" applyAlignment="1" applyProtection="1">
      <alignment horizontal="right" vertical="center"/>
      <protection locked="0"/>
    </xf>
    <xf numFmtId="3" fontId="32" fillId="0" borderId="0" xfId="0" applyNumberFormat="1" applyFont="1" applyFill="1" applyBorder="1" applyAlignment="1" applyProtection="1">
      <alignment horizontal="right" vertical="center"/>
      <protection locked="0"/>
    </xf>
    <xf numFmtId="3" fontId="41" fillId="20" borderId="42" xfId="0" applyNumberFormat="1" applyFont="1" applyFill="1" applyBorder="1" applyAlignment="1" applyProtection="1">
      <alignment horizontal="right" vertical="center"/>
      <protection locked="0"/>
    </xf>
    <xf numFmtId="0" fontId="40" fillId="0" borderId="56" xfId="0" applyFont="1" applyBorder="1" applyAlignment="1" applyProtection="1">
      <alignment horizontal="center" vertical="center"/>
    </xf>
    <xf numFmtId="0" fontId="32" fillId="0" borderId="46" xfId="0" applyFont="1" applyBorder="1" applyAlignment="1" applyProtection="1">
      <alignment horizontal="right" vertical="center"/>
    </xf>
    <xf numFmtId="3" fontId="44" fillId="16" borderId="22" xfId="0" applyNumberFormat="1" applyFont="1" applyFill="1" applyBorder="1" applyAlignment="1"/>
    <xf numFmtId="3" fontId="44" fillId="16" borderId="48" xfId="0" applyNumberFormat="1" applyFont="1" applyFill="1" applyBorder="1" applyAlignment="1"/>
    <xf numFmtId="3" fontId="44" fillId="16" borderId="45" xfId="0" applyNumberFormat="1" applyFont="1" applyFill="1" applyBorder="1" applyAlignment="1"/>
    <xf numFmtId="0" fontId="44" fillId="0" borderId="0" xfId="0" applyFont="1" applyFill="1" applyBorder="1" applyAlignment="1">
      <alignment horizontal="right" vertical="center"/>
    </xf>
    <xf numFmtId="3" fontId="32" fillId="11" borderId="63" xfId="0" applyNumberFormat="1" applyFont="1" applyFill="1" applyBorder="1" applyAlignment="1">
      <alignment horizontal="center" vertical="center"/>
    </xf>
    <xf numFmtId="0" fontId="39" fillId="13" borderId="24" xfId="0" applyFont="1" applyFill="1" applyBorder="1" applyAlignment="1">
      <alignment horizontal="center"/>
    </xf>
    <xf numFmtId="0" fontId="43" fillId="13" borderId="49" xfId="0" applyFont="1" applyFill="1" applyBorder="1" applyAlignment="1">
      <alignment horizontal="center" vertical="center" wrapText="1"/>
    </xf>
    <xf numFmtId="0" fontId="43" fillId="13" borderId="55" xfId="0" applyFont="1" applyFill="1" applyBorder="1" applyAlignment="1">
      <alignment horizontal="center" vertical="center" wrapText="1"/>
    </xf>
    <xf numFmtId="3" fontId="32" fillId="0" borderId="63" xfId="0" applyNumberFormat="1" applyFont="1" applyFill="1" applyBorder="1" applyAlignment="1">
      <alignment horizontal="center" vertical="center"/>
    </xf>
    <xf numFmtId="3" fontId="32" fillId="13" borderId="63" xfId="0" applyNumberFormat="1" applyFont="1" applyFill="1" applyBorder="1" applyAlignment="1">
      <alignment horizontal="center" vertical="center"/>
    </xf>
    <xf numFmtId="4" fontId="32" fillId="16" borderId="44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2" fontId="56" fillId="13" borderId="0" xfId="6" applyNumberFormat="1" applyFont="1" applyFill="1" applyAlignment="1">
      <alignment horizontal="center" vertical="center" wrapText="1"/>
    </xf>
    <xf numFmtId="3" fontId="32" fillId="0" borderId="0" xfId="0" applyNumberFormat="1" applyFont="1" applyFill="1" applyBorder="1" applyAlignment="1" applyProtection="1">
      <alignment horizontal="right" vertical="center"/>
    </xf>
    <xf numFmtId="0" fontId="39" fillId="0" borderId="24" xfId="0" applyFont="1" applyBorder="1" applyAlignment="1" applyProtection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32" fillId="16" borderId="18" xfId="0" applyFont="1" applyFill="1" applyBorder="1" applyAlignment="1" applyProtection="1">
      <alignment horizontal="right" vertical="center"/>
    </xf>
    <xf numFmtId="0" fontId="52" fillId="0" borderId="10" xfId="0" applyFont="1" applyBorder="1" applyAlignment="1">
      <alignment horizontal="center" vertical="center"/>
    </xf>
    <xf numFmtId="9" fontId="39" fillId="0" borderId="0" xfId="0" applyNumberFormat="1" applyFont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horizontal="right" vertical="center"/>
      <protection locked="0"/>
    </xf>
    <xf numFmtId="0" fontId="32" fillId="0" borderId="0" xfId="0" applyFont="1" applyBorder="1" applyAlignment="1" applyProtection="1">
      <alignment horizontal="left"/>
    </xf>
    <xf numFmtId="3" fontId="13" fillId="0" borderId="12" xfId="0" applyNumberFormat="1" applyFont="1" applyBorder="1" applyAlignment="1">
      <alignment horizontal="center" vertical="center"/>
    </xf>
    <xf numFmtId="9" fontId="32" fillId="0" borderId="0" xfId="0" applyNumberFormat="1" applyFont="1" applyBorder="1" applyAlignment="1" applyProtection="1">
      <alignment horizontal="center" vertical="center"/>
    </xf>
    <xf numFmtId="9" fontId="13" fillId="0" borderId="7" xfId="19" applyNumberFormat="1" applyFont="1" applyBorder="1" applyAlignment="1"/>
    <xf numFmtId="9" fontId="13" fillId="0" borderId="8" xfId="19" applyNumberFormat="1" applyFont="1" applyBorder="1" applyAlignment="1"/>
    <xf numFmtId="9" fontId="13" fillId="0" borderId="6" xfId="19" applyNumberFormat="1" applyFont="1" applyBorder="1" applyAlignment="1"/>
    <xf numFmtId="3" fontId="16" fillId="0" borderId="0" xfId="19" applyNumberFormat="1" applyFont="1" applyBorder="1" applyAlignment="1">
      <alignment horizontal="center" vertical="center" wrapText="1"/>
    </xf>
    <xf numFmtId="176" fontId="32" fillId="0" borderId="0" xfId="0" applyNumberFormat="1" applyFont="1" applyBorder="1" applyAlignment="1" applyProtection="1">
      <alignment horizontal="left" vertical="center"/>
    </xf>
    <xf numFmtId="177" fontId="32" fillId="0" borderId="0" xfId="0" applyNumberFormat="1" applyFont="1" applyBorder="1" applyAlignment="1" applyProtection="1">
      <alignment horizontal="left" vertical="center"/>
    </xf>
    <xf numFmtId="178" fontId="32" fillId="0" borderId="0" xfId="0" applyNumberFormat="1" applyFont="1" applyBorder="1" applyAlignment="1" applyProtection="1">
      <alignment horizontal="left" vertical="center"/>
    </xf>
    <xf numFmtId="175" fontId="16" fillId="0" borderId="0" xfId="19" applyNumberFormat="1" applyFont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41" fillId="21" borderId="24" xfId="0" applyFont="1" applyFill="1" applyBorder="1" applyAlignment="1" applyProtection="1">
      <alignment horizontal="center" vertical="center"/>
    </xf>
    <xf numFmtId="0" fontId="39" fillId="13" borderId="24" xfId="0" applyFont="1" applyFill="1" applyBorder="1" applyAlignment="1" applyProtection="1">
      <alignment horizontal="center" vertical="center" textRotation="255"/>
    </xf>
    <xf numFmtId="3" fontId="18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4" fillId="8" borderId="17" xfId="2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14" fillId="15" borderId="17" xfId="20" applyFont="1" applyFill="1" applyBorder="1" applyAlignment="1">
      <alignment horizontal="center" vertical="center" wrapText="1"/>
    </xf>
    <xf numFmtId="3" fontId="71" fillId="9" borderId="0" xfId="21" applyNumberFormat="1" applyFont="1" applyBorder="1" applyAlignment="1">
      <alignment horizontal="center" vertical="center" wrapText="1"/>
    </xf>
    <xf numFmtId="3" fontId="71" fillId="24" borderId="0" xfId="21" applyNumberFormat="1" applyFont="1" applyFill="1" applyBorder="1" applyAlignment="1">
      <alignment horizontal="center" vertical="center" wrapText="1"/>
    </xf>
    <xf numFmtId="3" fontId="65" fillId="20" borderId="0" xfId="21" applyNumberFormat="1" applyFont="1" applyFill="1" applyBorder="1" applyAlignment="1">
      <alignment horizontal="center" vertical="center" wrapText="1"/>
    </xf>
    <xf numFmtId="179" fontId="68" fillId="27" borderId="0" xfId="0" applyNumberFormat="1" applyFont="1" applyFill="1" applyBorder="1" applyAlignment="1">
      <alignment horizontal="center" vertical="center" wrapText="1"/>
    </xf>
    <xf numFmtId="3" fontId="12" fillId="9" borderId="0" xfId="21" applyNumberFormat="1" applyBorder="1" applyAlignment="1">
      <alignment horizontal="center" vertical="center" wrapText="1"/>
    </xf>
    <xf numFmtId="0" fontId="69" fillId="27" borderId="0" xfId="0" applyFont="1" applyFill="1" applyBorder="1" applyAlignment="1">
      <alignment horizontal="center" vertical="center"/>
    </xf>
    <xf numFmtId="9" fontId="68" fillId="27" borderId="0" xfId="0" applyNumberFormat="1" applyFont="1" applyFill="1" applyBorder="1" applyAlignment="1">
      <alignment horizontal="center" vertical="center" wrapText="1"/>
    </xf>
    <xf numFmtId="3" fontId="70" fillId="24" borderId="0" xfId="21" applyNumberFormat="1" applyFont="1" applyFill="1" applyBorder="1" applyAlignment="1">
      <alignment horizontal="center" vertical="center" wrapText="1"/>
    </xf>
    <xf numFmtId="3" fontId="36" fillId="23" borderId="0" xfId="0" applyNumberFormat="1" applyFont="1" applyFill="1" applyBorder="1" applyAlignment="1">
      <alignment horizontal="center" vertical="center" wrapText="1"/>
    </xf>
    <xf numFmtId="3" fontId="65" fillId="24" borderId="0" xfId="0" applyNumberFormat="1" applyFont="1" applyFill="1" applyBorder="1" applyAlignment="1">
      <alignment horizontal="center" vertical="center" wrapText="1"/>
    </xf>
    <xf numFmtId="3" fontId="65" fillId="12" borderId="0" xfId="0" applyNumberFormat="1" applyFont="1" applyFill="1" applyBorder="1" applyAlignment="1">
      <alignment horizontal="center" vertical="center" wrapText="1"/>
    </xf>
    <xf numFmtId="3" fontId="65" fillId="25" borderId="0" xfId="0" applyNumberFormat="1" applyFont="1" applyFill="1" applyBorder="1" applyAlignment="1">
      <alignment horizontal="center" vertical="center" wrapText="1"/>
    </xf>
    <xf numFmtId="3" fontId="64" fillId="21" borderId="0" xfId="0" applyNumberFormat="1" applyFont="1" applyFill="1" applyBorder="1" applyAlignment="1">
      <alignment horizontal="center" vertical="center"/>
    </xf>
    <xf numFmtId="0" fontId="36" fillId="24" borderId="0" xfId="0" applyFont="1" applyFill="1" applyBorder="1" applyAlignment="1">
      <alignment horizontal="center" vertical="center" wrapText="1"/>
    </xf>
    <xf numFmtId="0" fontId="36" fillId="23" borderId="0" xfId="0" applyFont="1" applyFill="1" applyBorder="1" applyAlignment="1">
      <alignment horizontal="center" vertical="center" wrapText="1"/>
    </xf>
    <xf numFmtId="0" fontId="36" fillId="24" borderId="0" xfId="0" applyFont="1" applyFill="1" applyBorder="1" applyAlignment="1">
      <alignment horizontal="center" vertical="center" wrapText="1"/>
    </xf>
    <xf numFmtId="0" fontId="36" fillId="12" borderId="0" xfId="0" applyFont="1" applyFill="1" applyBorder="1" applyAlignment="1">
      <alignment horizontal="center" vertical="center" wrapText="1"/>
    </xf>
    <xf numFmtId="0" fontId="36" fillId="25" borderId="0" xfId="0" applyFont="1" applyFill="1" applyBorder="1" applyAlignment="1">
      <alignment horizontal="center" vertical="center" wrapText="1"/>
    </xf>
    <xf numFmtId="4" fontId="36" fillId="21" borderId="0" xfId="0" applyNumberFormat="1" applyFont="1" applyFill="1" applyBorder="1" applyAlignment="1">
      <alignment horizontal="center" vertical="center" wrapText="1"/>
    </xf>
    <xf numFmtId="4" fontId="18" fillId="21" borderId="0" xfId="0" applyNumberFormat="1" applyFont="1" applyFill="1" applyBorder="1" applyAlignment="1">
      <alignment horizontal="center" vertical="center" wrapText="1"/>
    </xf>
    <xf numFmtId="3" fontId="12" fillId="9" borderId="0" xfId="21" applyNumberFormat="1" applyBorder="1" applyAlignment="1">
      <alignment horizontal="center" vertical="center" wrapText="1"/>
    </xf>
    <xf numFmtId="0" fontId="16" fillId="24" borderId="0" xfId="0" applyFont="1" applyFill="1" applyBorder="1" applyAlignment="1">
      <alignment horizontal="center" vertical="center"/>
    </xf>
    <xf numFmtId="3" fontId="49" fillId="21" borderId="0" xfId="0" applyNumberFormat="1" applyFont="1" applyFill="1" applyBorder="1" applyAlignment="1">
      <alignment horizontal="center" vertical="center" wrapText="1"/>
    </xf>
    <xf numFmtId="0" fontId="16" fillId="26" borderId="0" xfId="0" applyFont="1" applyFill="1" applyBorder="1" applyAlignment="1">
      <alignment horizontal="center" vertical="center" wrapText="1"/>
    </xf>
    <xf numFmtId="0" fontId="16" fillId="7" borderId="0" xfId="0" applyFont="1" applyFill="1" applyBorder="1" applyAlignment="1">
      <alignment horizontal="center" vertical="center" wrapText="1"/>
    </xf>
    <xf numFmtId="180" fontId="18" fillId="0" borderId="0" xfId="0" applyNumberFormat="1" applyFont="1" applyBorder="1" applyAlignment="1">
      <alignment horizontal="center" vertical="center"/>
    </xf>
    <xf numFmtId="1" fontId="16" fillId="0" borderId="0" xfId="0" applyNumberFormat="1" applyFont="1" applyBorder="1" applyAlignment="1">
      <alignment horizontal="center" vertical="center" wrapText="1"/>
    </xf>
    <xf numFmtId="3" fontId="16" fillId="0" borderId="0" xfId="0" applyNumberFormat="1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165" fontId="16" fillId="0" borderId="0" xfId="0" applyNumberFormat="1" applyFont="1" applyBorder="1" applyAlignment="1">
      <alignment horizontal="center" vertical="center" wrapText="1"/>
    </xf>
    <xf numFmtId="3" fontId="71" fillId="16" borderId="18" xfId="21" applyNumberFormat="1" applyFont="1" applyFill="1" applyBorder="1" applyAlignment="1">
      <alignment horizontal="center" vertical="center" wrapText="1"/>
    </xf>
    <xf numFmtId="3" fontId="71" fillId="0" borderId="0" xfId="21" applyNumberFormat="1" applyFont="1" applyFill="1" applyBorder="1" applyAlignment="1">
      <alignment horizontal="center" vertical="center" wrapText="1"/>
    </xf>
    <xf numFmtId="0" fontId="74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36" fillId="25" borderId="0" xfId="0" applyFont="1" applyFill="1" applyBorder="1" applyAlignment="1">
      <alignment horizontal="center" vertical="center" wrapText="1"/>
    </xf>
    <xf numFmtId="3" fontId="36" fillId="24" borderId="0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36" fillId="21" borderId="0" xfId="0" applyFont="1" applyFill="1" applyBorder="1" applyAlignment="1">
      <alignment horizontal="center" vertical="center" wrapText="1"/>
    </xf>
    <xf numFmtId="0" fontId="18" fillId="21" borderId="0" xfId="0" applyFont="1" applyFill="1" applyBorder="1" applyAlignment="1">
      <alignment horizontal="center" vertical="center"/>
    </xf>
    <xf numFmtId="3" fontId="72" fillId="16" borderId="18" xfId="21" applyNumberFormat="1" applyFont="1" applyFill="1" applyBorder="1" applyAlignment="1">
      <alignment horizontal="center" vertical="center" wrapText="1"/>
    </xf>
    <xf numFmtId="9" fontId="41" fillId="13" borderId="55" xfId="0" applyNumberFormat="1" applyFont="1" applyFill="1" applyBorder="1" applyAlignment="1">
      <alignment horizontal="center"/>
    </xf>
    <xf numFmtId="0" fontId="45" fillId="13" borderId="0" xfId="0" applyFont="1" applyFill="1" applyAlignment="1" applyProtection="1">
      <alignment vertical="center"/>
      <protection locked="0"/>
    </xf>
    <xf numFmtId="0" fontId="36" fillId="0" borderId="0" xfId="0" applyFont="1" applyFill="1" applyBorder="1" applyAlignment="1">
      <alignment vertical="center" wrapText="1"/>
    </xf>
    <xf numFmtId="3" fontId="36" fillId="13" borderId="0" xfId="0" applyNumberFormat="1" applyFont="1" applyFill="1" applyBorder="1" applyAlignment="1">
      <alignment vertical="center" wrapText="1"/>
    </xf>
    <xf numFmtId="3" fontId="65" fillId="24" borderId="0" xfId="0" applyNumberFormat="1" applyFont="1" applyFill="1" applyBorder="1" applyAlignment="1">
      <alignment vertical="center" wrapText="1"/>
    </xf>
    <xf numFmtId="0" fontId="18" fillId="24" borderId="0" xfId="0" applyFont="1" applyFill="1" applyBorder="1" applyAlignment="1">
      <alignment horizontal="center" vertical="center" wrapText="1"/>
    </xf>
    <xf numFmtId="3" fontId="65" fillId="20" borderId="0" xfId="21" applyNumberFormat="1" applyFont="1" applyFill="1" applyBorder="1" applyAlignment="1">
      <alignment vertical="center" wrapText="1"/>
    </xf>
    <xf numFmtId="0" fontId="18" fillId="13" borderId="0" xfId="0" applyFont="1" applyFill="1" applyBorder="1" applyAlignment="1">
      <alignment horizontal="center" vertical="center" wrapText="1"/>
    </xf>
    <xf numFmtId="3" fontId="42" fillId="20" borderId="40" xfId="0" applyNumberFormat="1" applyFont="1" applyFill="1" applyBorder="1" applyAlignment="1" applyProtection="1">
      <alignment horizontal="center" vertical="center" wrapText="1"/>
    </xf>
    <xf numFmtId="3" fontId="43" fillId="20" borderId="38" xfId="0" applyNumberFormat="1" applyFont="1" applyFill="1" applyBorder="1" applyAlignment="1" applyProtection="1">
      <alignment horizontal="center" vertical="center" wrapText="1"/>
    </xf>
    <xf numFmtId="3" fontId="42" fillId="21" borderId="58" xfId="0" applyNumberFormat="1" applyFont="1" applyFill="1" applyBorder="1" applyAlignment="1" applyProtection="1">
      <alignment horizontal="center" vertical="center" wrapText="1"/>
    </xf>
    <xf numFmtId="3" fontId="42" fillId="21" borderId="23" xfId="0" applyNumberFormat="1" applyFont="1" applyFill="1" applyBorder="1" applyAlignment="1" applyProtection="1">
      <alignment horizontal="center" vertical="center" wrapText="1"/>
    </xf>
    <xf numFmtId="3" fontId="42" fillId="21" borderId="62" xfId="0" applyNumberFormat="1" applyFont="1" applyFill="1" applyBorder="1" applyAlignment="1" applyProtection="1">
      <alignment horizontal="center" vertical="center" wrapText="1"/>
    </xf>
    <xf numFmtId="3" fontId="42" fillId="21" borderId="57" xfId="0" applyNumberFormat="1" applyFont="1" applyFill="1" applyBorder="1" applyAlignment="1" applyProtection="1">
      <alignment horizontal="center" vertical="center" wrapText="1"/>
    </xf>
    <xf numFmtId="3" fontId="43" fillId="21" borderId="57" xfId="0" applyNumberFormat="1" applyFont="1" applyFill="1" applyBorder="1" applyAlignment="1" applyProtection="1">
      <alignment horizontal="center" vertical="center" wrapText="1"/>
    </xf>
    <xf numFmtId="0" fontId="42" fillId="0" borderId="41" xfId="0" applyFont="1" applyBorder="1" applyAlignment="1" applyProtection="1">
      <alignment horizontal="center" vertical="center" wrapText="1"/>
      <protection locked="0"/>
    </xf>
    <xf numFmtId="0" fontId="42" fillId="0" borderId="40" xfId="0" applyFont="1" applyBorder="1" applyAlignment="1" applyProtection="1">
      <alignment horizontal="center" vertical="center" wrapText="1"/>
    </xf>
    <xf numFmtId="0" fontId="41" fillId="21" borderId="56" xfId="0" applyFont="1" applyFill="1" applyBorder="1" applyAlignment="1" applyProtection="1">
      <alignment horizontal="center" vertical="center"/>
    </xf>
    <xf numFmtId="0" fontId="43" fillId="20" borderId="38" xfId="0" applyFont="1" applyFill="1" applyBorder="1" applyAlignment="1" applyProtection="1">
      <alignment vertical="center" wrapText="1"/>
    </xf>
    <xf numFmtId="0" fontId="49" fillId="21" borderId="42" xfId="0" applyFont="1" applyFill="1" applyBorder="1" applyAlignment="1">
      <alignment horizontal="left" vertical="center" wrapText="1"/>
    </xf>
    <xf numFmtId="0" fontId="49" fillId="21" borderId="18" xfId="0" applyFont="1" applyFill="1" applyBorder="1" applyAlignment="1">
      <alignment horizontal="left" vertical="center" wrapText="1"/>
    </xf>
    <xf numFmtId="0" fontId="64" fillId="21" borderId="50" xfId="0" applyFont="1" applyFill="1" applyBorder="1" applyAlignment="1">
      <alignment horizontal="left" vertical="center" wrapText="1"/>
    </xf>
    <xf numFmtId="0" fontId="32" fillId="24" borderId="55" xfId="0" applyFont="1" applyFill="1" applyBorder="1" applyAlignment="1" applyProtection="1">
      <alignment horizontal="left" vertical="center"/>
    </xf>
    <xf numFmtId="0" fontId="39" fillId="24" borderId="34" xfId="0" applyFont="1" applyFill="1" applyBorder="1" applyAlignment="1" applyProtection="1">
      <alignment horizontal="left" vertical="center"/>
    </xf>
    <xf numFmtId="0" fontId="39" fillId="24" borderId="34" xfId="0" applyFont="1" applyFill="1" applyBorder="1" applyAlignment="1" applyProtection="1">
      <alignment horizontal="center" vertical="center"/>
    </xf>
    <xf numFmtId="0" fontId="39" fillId="24" borderId="24" xfId="0" applyFont="1" applyFill="1" applyBorder="1" applyAlignment="1" applyProtection="1">
      <alignment horizontal="center" vertical="center" textRotation="255"/>
    </xf>
    <xf numFmtId="0" fontId="39" fillId="0" borderId="24" xfId="0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vertical="center"/>
    </xf>
    <xf numFmtId="0" fontId="16" fillId="28" borderId="0" xfId="0" applyFont="1" applyFill="1" applyBorder="1" applyAlignment="1">
      <alignment vertical="center" wrapText="1"/>
    </xf>
    <xf numFmtId="0" fontId="16" fillId="16" borderId="18" xfId="0" applyFont="1" applyFill="1" applyBorder="1" applyAlignment="1">
      <alignment vertical="center" wrapText="1"/>
    </xf>
    <xf numFmtId="0" fontId="16" fillId="16" borderId="18" xfId="0" applyFont="1" applyFill="1" applyBorder="1" applyAlignment="1">
      <alignment horizontal="center" vertical="center" wrapText="1"/>
    </xf>
    <xf numFmtId="0" fontId="16" fillId="23" borderId="0" xfId="0" applyFont="1" applyFill="1" applyBorder="1" applyAlignment="1">
      <alignment vertical="center" wrapText="1"/>
    </xf>
    <xf numFmtId="0" fontId="45" fillId="13" borderId="0" xfId="0" applyFont="1" applyFill="1" applyAlignment="1" applyProtection="1">
      <alignment horizontal="center" vertical="center"/>
      <protection locked="0"/>
    </xf>
    <xf numFmtId="3" fontId="32" fillId="0" borderId="52" xfId="0" applyNumberFormat="1" applyFont="1" applyFill="1" applyBorder="1" applyAlignment="1">
      <alignment horizontal="center" vertical="center"/>
    </xf>
    <xf numFmtId="3" fontId="18" fillId="0" borderId="0" xfId="0" applyNumberFormat="1" applyFont="1" applyBorder="1" applyAlignment="1">
      <alignment horizontal="center" vertical="center"/>
    </xf>
    <xf numFmtId="0" fontId="32" fillId="13" borderId="0" xfId="0" applyFont="1" applyFill="1" applyAlignment="1" applyProtection="1">
      <alignment horizontal="center" vertical="center"/>
      <protection locked="0"/>
    </xf>
    <xf numFmtId="0" fontId="76" fillId="13" borderId="0" xfId="0" applyFont="1" applyFill="1" applyAlignment="1" applyProtection="1">
      <alignment horizontal="center" vertical="center"/>
      <protection locked="0"/>
    </xf>
    <xf numFmtId="0" fontId="45" fillId="0" borderId="0" xfId="0" applyFont="1" applyFill="1" applyAlignment="1" applyProtection="1">
      <alignment vertical="center"/>
      <protection locked="0"/>
    </xf>
    <xf numFmtId="0" fontId="32" fillId="24" borderId="0" xfId="0" applyFont="1" applyFill="1" applyAlignment="1" applyProtection="1">
      <alignment horizontal="center" vertical="center"/>
      <protection locked="0"/>
    </xf>
    <xf numFmtId="0" fontId="76" fillId="24" borderId="0" xfId="0" applyFont="1" applyFill="1" applyAlignment="1" applyProtection="1">
      <alignment horizontal="center" vertical="center"/>
      <protection locked="0"/>
    </xf>
    <xf numFmtId="0" fontId="18" fillId="0" borderId="0" xfId="0" applyFont="1" applyFill="1" applyBorder="1" applyAlignment="1">
      <alignment horizontal="center" vertical="center" wrapText="1"/>
    </xf>
    <xf numFmtId="0" fontId="43" fillId="24" borderId="55" xfId="0" applyFont="1" applyFill="1" applyBorder="1" applyAlignment="1">
      <alignment horizontal="center" vertical="center" wrapText="1"/>
    </xf>
    <xf numFmtId="3" fontId="32" fillId="24" borderId="41" xfId="0" applyNumberFormat="1" applyFont="1" applyFill="1" applyBorder="1" applyAlignment="1">
      <alignment horizontal="center" vertical="center"/>
    </xf>
    <xf numFmtId="3" fontId="32" fillId="24" borderId="52" xfId="0" applyNumberFormat="1" applyFont="1" applyFill="1" applyBorder="1" applyAlignment="1">
      <alignment horizontal="center" vertical="center"/>
    </xf>
    <xf numFmtId="3" fontId="32" fillId="24" borderId="53" xfId="0" applyNumberFormat="1" applyFont="1" applyFill="1" applyBorder="1" applyAlignment="1">
      <alignment horizontal="center" vertical="center"/>
    </xf>
    <xf numFmtId="0" fontId="39" fillId="24" borderId="24" xfId="0" applyFont="1" applyFill="1" applyBorder="1" applyAlignment="1">
      <alignment horizontal="center"/>
    </xf>
    <xf numFmtId="0" fontId="41" fillId="24" borderId="55" xfId="0" applyFont="1" applyFill="1" applyBorder="1" applyAlignment="1">
      <alignment horizontal="center" vertical="center"/>
    </xf>
    <xf numFmtId="0" fontId="39" fillId="24" borderId="61" xfId="0" applyFont="1" applyFill="1" applyBorder="1" applyAlignment="1">
      <alignment horizontal="center"/>
    </xf>
    <xf numFmtId="0" fontId="43" fillId="24" borderId="69" xfId="0" applyFont="1" applyFill="1" applyBorder="1" applyAlignment="1">
      <alignment horizontal="center" vertical="center" wrapText="1"/>
    </xf>
    <xf numFmtId="0" fontId="32" fillId="24" borderId="56" xfId="0" applyFont="1" applyFill="1" applyBorder="1" applyAlignment="1">
      <alignment horizontal="center" vertical="center"/>
    </xf>
    <xf numFmtId="3" fontId="32" fillId="24" borderId="51" xfId="0" applyNumberFormat="1" applyFont="1" applyFill="1" applyBorder="1" applyAlignment="1">
      <alignment horizontal="center" vertical="center"/>
    </xf>
    <xf numFmtId="0" fontId="41" fillId="24" borderId="41" xfId="0" applyFont="1" applyFill="1" applyBorder="1" applyAlignment="1">
      <alignment horizontal="center" vertical="center"/>
    </xf>
    <xf numFmtId="0" fontId="32" fillId="0" borderId="69" xfId="0" applyFont="1" applyFill="1" applyBorder="1" applyAlignment="1">
      <alignment horizontal="center" vertical="center" wrapText="1"/>
    </xf>
    <xf numFmtId="3" fontId="39" fillId="13" borderId="30" xfId="0" applyNumberFormat="1" applyFont="1" applyFill="1" applyBorder="1" applyAlignment="1">
      <alignment horizontal="center" vertical="center"/>
    </xf>
    <xf numFmtId="3" fontId="39" fillId="24" borderId="38" xfId="0" applyNumberFormat="1" applyFont="1" applyFill="1" applyBorder="1" applyAlignment="1">
      <alignment horizontal="center" vertical="center"/>
    </xf>
    <xf numFmtId="0" fontId="32" fillId="20" borderId="0" xfId="0" applyFont="1" applyFill="1" applyBorder="1" applyAlignment="1" applyProtection="1">
      <alignment horizontal="left" vertical="center"/>
    </xf>
    <xf numFmtId="181" fontId="18" fillId="0" borderId="0" xfId="0" applyNumberFormat="1" applyFont="1" applyBorder="1" applyAlignment="1">
      <alignment horizontal="center" vertical="center"/>
    </xf>
    <xf numFmtId="0" fontId="39" fillId="0" borderId="65" xfId="0" applyFont="1" applyFill="1" applyBorder="1" applyAlignment="1" applyProtection="1">
      <alignment horizontal="center" vertical="center" wrapText="1"/>
      <protection locked="0"/>
    </xf>
    <xf numFmtId="0" fontId="69" fillId="27" borderId="0" xfId="0" applyFont="1" applyFill="1">
      <alignment horizontal="center" vertical="center"/>
    </xf>
    <xf numFmtId="0" fontId="45" fillId="13" borderId="0" xfId="0" applyFont="1" applyFill="1" applyBorder="1" applyAlignment="1" applyProtection="1">
      <alignment horizontal="center" vertical="center" wrapText="1"/>
      <protection locked="0"/>
    </xf>
    <xf numFmtId="0" fontId="41" fillId="21" borderId="55" xfId="0" applyFont="1" applyFill="1" applyBorder="1" applyAlignment="1" applyProtection="1">
      <alignment horizontal="center" vertical="center"/>
    </xf>
    <xf numFmtId="0" fontId="41" fillId="21" borderId="24" xfId="0" applyFont="1" applyFill="1" applyBorder="1" applyAlignment="1" applyProtection="1">
      <alignment horizontal="center" vertical="center"/>
    </xf>
    <xf numFmtId="0" fontId="46" fillId="18" borderId="0" xfId="0" applyFont="1" applyFill="1" applyBorder="1" applyAlignment="1" applyProtection="1">
      <alignment horizontal="center" vertical="center"/>
      <protection locked="0"/>
    </xf>
    <xf numFmtId="0" fontId="45" fillId="13" borderId="0" xfId="0" applyFont="1" applyFill="1" applyAlignment="1" applyProtection="1">
      <alignment horizontal="center" vertical="center"/>
      <protection locked="0"/>
    </xf>
    <xf numFmtId="0" fontId="39" fillId="13" borderId="55" xfId="0" applyFont="1" applyFill="1" applyBorder="1" applyAlignment="1" applyProtection="1">
      <alignment horizontal="center" vertical="center" textRotation="255"/>
    </xf>
    <xf numFmtId="0" fontId="39" fillId="13" borderId="24" xfId="0" applyFont="1" applyFill="1" applyBorder="1" applyAlignment="1" applyProtection="1">
      <alignment horizontal="center" vertical="center" textRotation="255"/>
    </xf>
    <xf numFmtId="0" fontId="39" fillId="13" borderId="41" xfId="0" applyFont="1" applyFill="1" applyBorder="1" applyAlignment="1" applyProtection="1">
      <alignment horizontal="center" vertical="center" wrapText="1"/>
      <protection locked="0"/>
    </xf>
    <xf numFmtId="0" fontId="39" fillId="13" borderId="61" xfId="0" applyFont="1" applyFill="1" applyBorder="1" applyAlignment="1" applyProtection="1">
      <alignment horizontal="center" vertical="center" wrapText="1"/>
      <protection locked="0"/>
    </xf>
    <xf numFmtId="0" fontId="39" fillId="13" borderId="40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3" fontId="72" fillId="26" borderId="9" xfId="21" applyNumberFormat="1" applyFont="1" applyFill="1" applyBorder="1" applyAlignment="1">
      <alignment horizontal="center" vertical="center" wrapText="1"/>
    </xf>
    <xf numFmtId="3" fontId="72" fillId="26" borderId="0" xfId="21" applyNumberFormat="1" applyFont="1" applyFill="1" applyBorder="1" applyAlignment="1">
      <alignment horizontal="center" vertical="center" wrapText="1"/>
    </xf>
    <xf numFmtId="3" fontId="72" fillId="20" borderId="0" xfId="21" applyNumberFormat="1" applyFont="1" applyFill="1" applyBorder="1" applyAlignment="1">
      <alignment horizontal="center" vertical="center" wrapText="1"/>
    </xf>
    <xf numFmtId="3" fontId="53" fillId="9" borderId="0" xfId="21" applyNumberFormat="1" applyFont="1" applyBorder="1" applyAlignment="1">
      <alignment horizontal="center" vertical="center" wrapText="1"/>
    </xf>
    <xf numFmtId="3" fontId="16" fillId="24" borderId="0" xfId="0" applyNumberFormat="1" applyFont="1" applyFill="1" applyBorder="1" applyAlignment="1">
      <alignment horizontal="center" vertical="center"/>
    </xf>
    <xf numFmtId="3" fontId="16" fillId="12" borderId="0" xfId="0" applyNumberFormat="1" applyFont="1" applyFill="1" applyBorder="1" applyAlignment="1">
      <alignment horizontal="center" vertical="center" wrapText="1"/>
    </xf>
    <xf numFmtId="3" fontId="16" fillId="25" borderId="0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20" borderId="0" xfId="0" applyFont="1" applyFill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center" vertical="center"/>
    </xf>
    <xf numFmtId="0" fontId="16" fillId="24" borderId="0" xfId="0" applyFont="1" applyFill="1" applyBorder="1" applyAlignment="1">
      <alignment horizontal="center" vertical="center" wrapText="1"/>
    </xf>
    <xf numFmtId="0" fontId="36" fillId="13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4" fontId="16" fillId="26" borderId="0" xfId="0" applyNumberFormat="1" applyFont="1" applyFill="1" applyBorder="1" applyAlignment="1">
      <alignment horizontal="center" vertical="center" wrapText="1"/>
    </xf>
    <xf numFmtId="3" fontId="12" fillId="9" borderId="0" xfId="21" applyNumberFormat="1" applyBorder="1" applyAlignment="1">
      <alignment horizontal="center" vertical="center" wrapText="1"/>
    </xf>
    <xf numFmtId="3" fontId="16" fillId="23" borderId="0" xfId="0" applyNumberFormat="1" applyFont="1" applyFill="1" applyBorder="1" applyAlignment="1">
      <alignment horizontal="center" vertical="center" wrapText="1"/>
    </xf>
    <xf numFmtId="0" fontId="36" fillId="24" borderId="0" xfId="0" applyFont="1" applyFill="1" applyBorder="1" applyAlignment="1">
      <alignment horizontal="center" vertical="center" wrapText="1"/>
    </xf>
    <xf numFmtId="2" fontId="16" fillId="0" borderId="0" xfId="19" applyNumberFormat="1" applyFont="1" applyBorder="1" applyAlignment="1">
      <alignment horizontal="center" vertical="center" wrapText="1"/>
    </xf>
    <xf numFmtId="0" fontId="16" fillId="13" borderId="0" xfId="0" applyFont="1" applyFill="1" applyBorder="1" applyAlignment="1">
      <alignment horizontal="center" vertical="center" wrapText="1"/>
    </xf>
    <xf numFmtId="0" fontId="36" fillId="23" borderId="0" xfId="0" applyFont="1" applyFill="1" applyBorder="1" applyAlignment="1">
      <alignment horizontal="center" vertical="center" wrapText="1"/>
    </xf>
    <xf numFmtId="4" fontId="16" fillId="26" borderId="0" xfId="0" applyNumberFormat="1" applyFont="1" applyFill="1" applyBorder="1" applyAlignment="1">
      <alignment horizontal="center" vertical="center"/>
    </xf>
    <xf numFmtId="4" fontId="18" fillId="13" borderId="0" xfId="0" applyNumberFormat="1" applyFont="1" applyFill="1" applyBorder="1" applyAlignment="1">
      <alignment horizontal="center" vertical="center" wrapText="1"/>
    </xf>
    <xf numFmtId="4" fontId="18" fillId="23" borderId="0" xfId="0" applyNumberFormat="1" applyFont="1" applyFill="1" applyBorder="1" applyAlignment="1">
      <alignment horizontal="center" vertical="center" wrapText="1"/>
    </xf>
    <xf numFmtId="4" fontId="18" fillId="24" borderId="0" xfId="0" applyNumberFormat="1" applyFont="1" applyFill="1" applyBorder="1" applyAlignment="1">
      <alignment horizontal="center" vertical="center" wrapText="1"/>
    </xf>
    <xf numFmtId="4" fontId="18" fillId="12" borderId="0" xfId="0" applyNumberFormat="1" applyFont="1" applyFill="1" applyBorder="1" applyAlignment="1">
      <alignment horizontal="center" vertical="center" wrapText="1"/>
    </xf>
    <xf numFmtId="4" fontId="18" fillId="25" borderId="0" xfId="0" applyNumberFormat="1" applyFont="1" applyFill="1" applyBorder="1" applyAlignment="1">
      <alignment horizontal="center" vertical="center" wrapText="1"/>
    </xf>
    <xf numFmtId="0" fontId="19" fillId="20" borderId="0" xfId="0" applyFont="1" applyFill="1" applyBorder="1" applyAlignment="1">
      <alignment horizontal="center" vertical="center" wrapText="1"/>
    </xf>
    <xf numFmtId="0" fontId="19" fillId="26" borderId="0" xfId="0" applyFont="1" applyFill="1" applyBorder="1" applyAlignment="1">
      <alignment horizontal="center" vertical="center" wrapText="1"/>
    </xf>
    <xf numFmtId="0" fontId="36" fillId="12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36" fillId="25" borderId="0" xfId="0" applyFont="1" applyFill="1" applyBorder="1" applyAlignment="1">
      <alignment horizontal="center" vertical="center" wrapText="1"/>
    </xf>
    <xf numFmtId="0" fontId="76" fillId="13" borderId="0" xfId="0" applyFont="1" applyFill="1" applyAlignment="1" applyProtection="1">
      <alignment horizontal="center" vertical="center"/>
      <protection locked="0"/>
    </xf>
    <xf numFmtId="0" fontId="73" fillId="0" borderId="0" xfId="0" applyFont="1" applyBorder="1" applyAlignment="1">
      <alignment horizontal="center" vertical="center" wrapText="1"/>
    </xf>
    <xf numFmtId="0" fontId="19" fillId="13" borderId="0" xfId="0" applyFont="1" applyFill="1" applyBorder="1" applyAlignment="1">
      <alignment horizontal="center" vertical="center" wrapText="1"/>
    </xf>
    <xf numFmtId="0" fontId="49" fillId="0" borderId="6" xfId="0" applyFont="1" applyFill="1" applyBorder="1" applyAlignment="1">
      <alignment horizontal="center" vertical="center" wrapText="1"/>
    </xf>
    <xf numFmtId="0" fontId="49" fillId="0" borderId="7" xfId="0" applyFont="1" applyFill="1" applyBorder="1" applyAlignment="1">
      <alignment horizontal="center" vertical="center" wrapText="1"/>
    </xf>
    <xf numFmtId="0" fontId="14" fillId="15" borderId="17" xfId="2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16" fillId="0" borderId="7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4" fillId="8" borderId="17" xfId="2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0" fontId="36" fillId="0" borderId="8" xfId="0" applyFont="1" applyBorder="1" applyAlignment="1">
      <alignment horizontal="center" vertical="center" wrapText="1"/>
    </xf>
    <xf numFmtId="3" fontId="14" fillId="8" borderId="17" xfId="20" applyNumberFormat="1" applyFont="1" applyBorder="1" applyAlignment="1">
      <alignment horizontal="center" vertical="center" wrapText="1"/>
    </xf>
    <xf numFmtId="0" fontId="14" fillId="15" borderId="59" xfId="20" applyFont="1" applyFill="1" applyBorder="1" applyAlignment="1">
      <alignment horizontal="center" vertical="center" wrapText="1"/>
    </xf>
    <xf numFmtId="0" fontId="14" fillId="15" borderId="60" xfId="20" applyFont="1" applyFill="1" applyBorder="1" applyAlignment="1">
      <alignment horizontal="center" vertical="center" wrapText="1"/>
    </xf>
    <xf numFmtId="0" fontId="14" fillId="15" borderId="68" xfId="2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76" fillId="13" borderId="12" xfId="0" applyFont="1" applyFill="1" applyBorder="1" applyAlignment="1" applyProtection="1">
      <alignment horizontal="center" vertical="center"/>
      <protection locked="0"/>
    </xf>
    <xf numFmtId="0" fontId="50" fillId="0" borderId="14" xfId="0" applyFont="1" applyBorder="1" applyAlignment="1">
      <alignment horizontal="center"/>
    </xf>
    <xf numFmtId="0" fontId="50" fillId="0" borderId="15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39" fillId="24" borderId="55" xfId="0" applyFont="1" applyFill="1" applyBorder="1" applyAlignment="1" applyProtection="1">
      <alignment horizontal="center" vertical="center" textRotation="255"/>
    </xf>
    <xf numFmtId="0" fontId="39" fillId="24" borderId="24" xfId="0" applyFont="1" applyFill="1" applyBorder="1" applyAlignment="1" applyProtection="1">
      <alignment horizontal="center" vertical="center" textRotation="255"/>
    </xf>
    <xf numFmtId="0" fontId="39" fillId="24" borderId="41" xfId="0" applyFont="1" applyFill="1" applyBorder="1" applyAlignment="1" applyProtection="1">
      <alignment horizontal="center" vertical="center" wrapText="1"/>
      <protection locked="0"/>
    </xf>
    <xf numFmtId="0" fontId="39" fillId="24" borderId="61" xfId="0" applyFont="1" applyFill="1" applyBorder="1" applyAlignment="1" applyProtection="1">
      <alignment horizontal="center" vertical="center" wrapText="1"/>
      <protection locked="0"/>
    </xf>
    <xf numFmtId="0" fontId="39" fillId="24" borderId="40" xfId="0" applyFont="1" applyFill="1" applyBorder="1" applyAlignment="1" applyProtection="1">
      <alignment horizontal="center" vertical="center" wrapText="1"/>
      <protection locked="0"/>
    </xf>
    <xf numFmtId="0" fontId="76" fillId="24" borderId="0" xfId="0" applyFont="1" applyFill="1" applyAlignment="1" applyProtection="1">
      <alignment horizontal="center" vertical="center"/>
      <protection locked="0"/>
    </xf>
    <xf numFmtId="0" fontId="49" fillId="28" borderId="0" xfId="0" applyFont="1" applyFill="1" applyBorder="1" applyAlignment="1">
      <alignment horizontal="center" vertical="center" wrapText="1"/>
    </xf>
    <xf numFmtId="0" fontId="49" fillId="28" borderId="10" xfId="0" applyFont="1" applyFill="1" applyBorder="1" applyAlignment="1">
      <alignment horizontal="center" vertical="center" wrapText="1"/>
    </xf>
    <xf numFmtId="0" fontId="76" fillId="24" borderId="12" xfId="0" applyFont="1" applyFill="1" applyBorder="1" applyAlignment="1" applyProtection="1">
      <alignment horizontal="center" vertical="center"/>
      <protection locked="0"/>
    </xf>
    <xf numFmtId="0" fontId="35" fillId="17" borderId="0" xfId="2" applyFont="1" applyFill="1" applyAlignment="1">
      <alignment horizontal="left" wrapText="1"/>
    </xf>
    <xf numFmtId="0" fontId="59" fillId="0" borderId="0" xfId="0" applyFont="1" applyAlignment="1">
      <alignment horizontal="center"/>
    </xf>
    <xf numFmtId="0" fontId="58" fillId="22" borderId="18" xfId="0" applyFont="1" applyFill="1" applyBorder="1">
      <alignment horizontal="center" vertical="center"/>
    </xf>
    <xf numFmtId="1" fontId="0" fillId="0" borderId="18" xfId="0" applyNumberFormat="1" applyBorder="1" applyAlignment="1">
      <alignment horizontal="center"/>
    </xf>
    <xf numFmtId="171" fontId="0" fillId="0" borderId="18" xfId="0" applyNumberFormat="1" applyBorder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0" fontId="58" fillId="22" borderId="11" xfId="0" applyFont="1" applyFill="1" applyBorder="1">
      <alignment horizontal="center" vertical="center"/>
    </xf>
    <xf numFmtId="0" fontId="58" fillId="22" borderId="12" xfId="0" applyFont="1" applyFill="1" applyBorder="1">
      <alignment horizontal="center" vertical="center"/>
    </xf>
    <xf numFmtId="171" fontId="0" fillId="0" borderId="0" xfId="0" applyNumberFormat="1" applyAlignment="1">
      <alignment horizontal="center"/>
    </xf>
    <xf numFmtId="0" fontId="58" fillId="22" borderId="19" xfId="0" applyFont="1" applyFill="1" applyBorder="1">
      <alignment horizontal="center" vertical="center"/>
    </xf>
    <xf numFmtId="0" fontId="58" fillId="22" borderId="21" xfId="0" applyFont="1" applyFill="1" applyBorder="1">
      <alignment horizontal="center" vertical="center"/>
    </xf>
    <xf numFmtId="0" fontId="58" fillId="22" borderId="18" xfId="0" applyFont="1" applyFill="1" applyBorder="1" applyAlignment="1">
      <alignment horizontal="center" vertical="center" wrapText="1"/>
    </xf>
    <xf numFmtId="171" fontId="48" fillId="29" borderId="55" xfId="0" applyNumberFormat="1" applyFont="1" applyFill="1" applyBorder="1" applyAlignment="1">
      <alignment horizontal="center" wrapText="1"/>
    </xf>
    <xf numFmtId="171" fontId="48" fillId="29" borderId="58" xfId="0" applyNumberFormat="1" applyFont="1" applyFill="1" applyBorder="1" applyAlignment="1">
      <alignment horizontal="center" wrapText="1"/>
    </xf>
    <xf numFmtId="171" fontId="48" fillId="29" borderId="56" xfId="0" applyNumberFormat="1" applyFont="1" applyFill="1" applyBorder="1" applyAlignment="1">
      <alignment horizontal="center" wrapText="1"/>
    </xf>
    <xf numFmtId="171" fontId="48" fillId="29" borderId="57" xfId="0" applyNumberFormat="1" applyFont="1" applyFill="1" applyBorder="1" applyAlignment="1">
      <alignment horizontal="center" wrapText="1"/>
    </xf>
    <xf numFmtId="3" fontId="48" fillId="0" borderId="18" xfId="0" applyNumberFormat="1" applyFont="1" applyBorder="1" applyAlignment="1">
      <alignment horizontal="center"/>
    </xf>
    <xf numFmtId="0" fontId="58" fillId="22" borderId="14" xfId="0" applyFont="1" applyFill="1" applyBorder="1">
      <alignment horizontal="center" vertical="center"/>
    </xf>
    <xf numFmtId="0" fontId="58" fillId="22" borderId="16" xfId="0" applyFont="1" applyFill="1" applyBorder="1">
      <alignment horizontal="center" vertical="center"/>
    </xf>
    <xf numFmtId="171" fontId="48" fillId="0" borderId="0" xfId="0" applyNumberFormat="1" applyFont="1" applyAlignment="1">
      <alignment horizontal="center"/>
    </xf>
    <xf numFmtId="0" fontId="41" fillId="16" borderId="55" xfId="0" applyFont="1" applyFill="1" applyBorder="1" applyAlignment="1">
      <alignment horizontal="center"/>
    </xf>
    <xf numFmtId="0" fontId="41" fillId="16" borderId="34" xfId="0" applyFont="1" applyFill="1" applyBorder="1" applyAlignment="1">
      <alignment horizontal="center"/>
    </xf>
    <xf numFmtId="0" fontId="46" fillId="0" borderId="46" xfId="0" applyFont="1" applyBorder="1" applyAlignment="1">
      <alignment horizontal="center"/>
    </xf>
  </cellXfs>
  <cellStyles count="26">
    <cellStyle name="% complete" xfId="16"/>
    <cellStyle name="% complete (beyond plan) legend" xfId="18"/>
    <cellStyle name="Activity" xfId="2"/>
    <cellStyle name="Actual (beyond plan) legend" xfId="17"/>
    <cellStyle name="Actual legend" xfId="15"/>
    <cellStyle name="Calculation" xfId="21" builtinId="22"/>
    <cellStyle name="Calculation 2" xfId="25"/>
    <cellStyle name="Currency 2" xfId="24"/>
    <cellStyle name="Explanatory Text" xfId="12" builtinId="53" customBuiltin="1"/>
    <cellStyle name="Heading 1" xfId="1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Input" xfId="20" builtinId="20"/>
    <cellStyle name="Label" xfId="5"/>
    <cellStyle name="Normal" xfId="0" builtinId="0" customBuiltin="1"/>
    <cellStyle name="Normal 2" xfId="22"/>
    <cellStyle name="Percent" xfId="19" builtinId="5"/>
    <cellStyle name="Percent 2" xfId="23"/>
    <cellStyle name="Percent Complete" xfId="6"/>
    <cellStyle name="Period Headers" xfId="3"/>
    <cellStyle name="Period Highlight Control" xfId="7"/>
    <cellStyle name="Period Value" xfId="13"/>
    <cellStyle name="Plan legend" xfId="14"/>
    <cellStyle name="Project Headers" xfId="4"/>
    <cellStyle name="Title" xfId="8" builtinId="15" customBuiltin="1"/>
  </cellStyles>
  <dxfs count="15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B3E7BC"/>
      <color rgb="FFFFFF99"/>
      <color rgb="FFFFD1D1"/>
      <color rgb="FFFFCCCC"/>
      <color rgb="FFFF3F3F"/>
      <color rgb="FFFFB9B9"/>
      <color rgb="FFFFFFCC"/>
      <color rgb="FFFF6969"/>
      <color rgb="FFFF6D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r>
              <a:rPr lang="hu-HU"/>
              <a:t>Ship</a:t>
            </a:r>
            <a:r>
              <a:rPr lang="hu-HU" baseline="0"/>
              <a:t> operating hours in monthly breakdown</a:t>
            </a:r>
          </a:p>
        </c:rich>
      </c:tx>
      <c:layout>
        <c:manualLayout>
          <c:xMode val="edge"/>
          <c:yMode val="edge"/>
          <c:x val="0.48906805219555821"/>
          <c:y val="2.59222645037111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OBC!$E$2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OBC!$D$3:$D$342</c15:sqref>
                  </c15:fullRef>
                </c:ext>
              </c:extLst>
              <c:f>(OBC!$D$3,OBC!$D$7:$D$342)</c:f>
              <c:strCache>
                <c:ptCount val="337"/>
                <c:pt idx="0">
                  <c:v>Months, cummul.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OBC!$E$3:$E$342</c15:sqref>
                  </c15:fullRef>
                </c:ext>
              </c:extLst>
              <c:f>(OBC!$E$3,OBC!$E$7:$E$342)</c:f>
              <c:numCache>
                <c:formatCode>General</c:formatCode>
                <c:ptCount val="3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10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10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20</c:v>
                </c:pt>
                <c:pt idx="45">
                  <c:v>20</c:v>
                </c:pt>
                <c:pt idx="46">
                  <c:v>20</c:v>
                </c:pt>
                <c:pt idx="47">
                  <c:v>20</c:v>
                </c:pt>
                <c:pt idx="48">
                  <c:v>20</c:v>
                </c:pt>
                <c:pt idx="49">
                  <c:v>10</c:v>
                </c:pt>
                <c:pt idx="50">
                  <c:v>20</c:v>
                </c:pt>
                <c:pt idx="51">
                  <c:v>20</c:v>
                </c:pt>
                <c:pt idx="52">
                  <c:v>20</c:v>
                </c:pt>
                <c:pt idx="53">
                  <c:v>20</c:v>
                </c:pt>
                <c:pt idx="54">
                  <c:v>20</c:v>
                </c:pt>
                <c:pt idx="55">
                  <c:v>20</c:v>
                </c:pt>
                <c:pt idx="56">
                  <c:v>20</c:v>
                </c:pt>
                <c:pt idx="57">
                  <c:v>20</c:v>
                </c:pt>
                <c:pt idx="58">
                  <c:v>20</c:v>
                </c:pt>
                <c:pt idx="59">
                  <c:v>20</c:v>
                </c:pt>
                <c:pt idx="60">
                  <c:v>20</c:v>
                </c:pt>
                <c:pt idx="61">
                  <c:v>10</c:v>
                </c:pt>
                <c:pt idx="62">
                  <c:v>20</c:v>
                </c:pt>
                <c:pt idx="63">
                  <c:v>20</c:v>
                </c:pt>
                <c:pt idx="64">
                  <c:v>20</c:v>
                </c:pt>
                <c:pt idx="65">
                  <c:v>20</c:v>
                </c:pt>
                <c:pt idx="66">
                  <c:v>20</c:v>
                </c:pt>
                <c:pt idx="67">
                  <c:v>20</c:v>
                </c:pt>
                <c:pt idx="68">
                  <c:v>20</c:v>
                </c:pt>
                <c:pt idx="69">
                  <c:v>20</c:v>
                </c:pt>
                <c:pt idx="70">
                  <c:v>20</c:v>
                </c:pt>
                <c:pt idx="71">
                  <c:v>20</c:v>
                </c:pt>
                <c:pt idx="72">
                  <c:v>20</c:v>
                </c:pt>
                <c:pt idx="73">
                  <c:v>10</c:v>
                </c:pt>
                <c:pt idx="74">
                  <c:v>20</c:v>
                </c:pt>
                <c:pt idx="75">
                  <c:v>20</c:v>
                </c:pt>
                <c:pt idx="76">
                  <c:v>20</c:v>
                </c:pt>
                <c:pt idx="77">
                  <c:v>20</c:v>
                </c:pt>
                <c:pt idx="78">
                  <c:v>20</c:v>
                </c:pt>
                <c:pt idx="79">
                  <c:v>20</c:v>
                </c:pt>
                <c:pt idx="80">
                  <c:v>20</c:v>
                </c:pt>
                <c:pt idx="81">
                  <c:v>20</c:v>
                </c:pt>
                <c:pt idx="82">
                  <c:v>20</c:v>
                </c:pt>
                <c:pt idx="83">
                  <c:v>20</c:v>
                </c:pt>
                <c:pt idx="84">
                  <c:v>20</c:v>
                </c:pt>
                <c:pt idx="85">
                  <c:v>10</c:v>
                </c:pt>
                <c:pt idx="86">
                  <c:v>20</c:v>
                </c:pt>
                <c:pt idx="87">
                  <c:v>20</c:v>
                </c:pt>
                <c:pt idx="88">
                  <c:v>20</c:v>
                </c:pt>
                <c:pt idx="89">
                  <c:v>20</c:v>
                </c:pt>
                <c:pt idx="90">
                  <c:v>20</c:v>
                </c:pt>
                <c:pt idx="91">
                  <c:v>20</c:v>
                </c:pt>
                <c:pt idx="92">
                  <c:v>20</c:v>
                </c:pt>
                <c:pt idx="93">
                  <c:v>20</c:v>
                </c:pt>
                <c:pt idx="94">
                  <c:v>20</c:v>
                </c:pt>
                <c:pt idx="95">
                  <c:v>20</c:v>
                </c:pt>
                <c:pt idx="96">
                  <c:v>20</c:v>
                </c:pt>
                <c:pt idx="97">
                  <c:v>10</c:v>
                </c:pt>
                <c:pt idx="98">
                  <c:v>20</c:v>
                </c:pt>
                <c:pt idx="99">
                  <c:v>20</c:v>
                </c:pt>
                <c:pt idx="100">
                  <c:v>20</c:v>
                </c:pt>
                <c:pt idx="101">
                  <c:v>20</c:v>
                </c:pt>
                <c:pt idx="102">
                  <c:v>20</c:v>
                </c:pt>
                <c:pt idx="103">
                  <c:v>20</c:v>
                </c:pt>
                <c:pt idx="104">
                  <c:v>20</c:v>
                </c:pt>
                <c:pt idx="105">
                  <c:v>20</c:v>
                </c:pt>
                <c:pt idx="106">
                  <c:v>20</c:v>
                </c:pt>
                <c:pt idx="107">
                  <c:v>20</c:v>
                </c:pt>
                <c:pt idx="108">
                  <c:v>20</c:v>
                </c:pt>
                <c:pt idx="109">
                  <c:v>10</c:v>
                </c:pt>
                <c:pt idx="110">
                  <c:v>20</c:v>
                </c:pt>
                <c:pt idx="111">
                  <c:v>20</c:v>
                </c:pt>
                <c:pt idx="112">
                  <c:v>20</c:v>
                </c:pt>
                <c:pt idx="113">
                  <c:v>20</c:v>
                </c:pt>
                <c:pt idx="114">
                  <c:v>20</c:v>
                </c:pt>
                <c:pt idx="115">
                  <c:v>20</c:v>
                </c:pt>
                <c:pt idx="116">
                  <c:v>20</c:v>
                </c:pt>
                <c:pt idx="117">
                  <c:v>20</c:v>
                </c:pt>
                <c:pt idx="118">
                  <c:v>20</c:v>
                </c:pt>
                <c:pt idx="119">
                  <c:v>20</c:v>
                </c:pt>
                <c:pt idx="120">
                  <c:v>20</c:v>
                </c:pt>
                <c:pt idx="121">
                  <c:v>10</c:v>
                </c:pt>
                <c:pt idx="122">
                  <c:v>20</c:v>
                </c:pt>
                <c:pt idx="123">
                  <c:v>20</c:v>
                </c:pt>
                <c:pt idx="124">
                  <c:v>20</c:v>
                </c:pt>
                <c:pt idx="125">
                  <c:v>20</c:v>
                </c:pt>
                <c:pt idx="126">
                  <c:v>20</c:v>
                </c:pt>
                <c:pt idx="127">
                  <c:v>20</c:v>
                </c:pt>
                <c:pt idx="128">
                  <c:v>20</c:v>
                </c:pt>
                <c:pt idx="129">
                  <c:v>20</c:v>
                </c:pt>
                <c:pt idx="130">
                  <c:v>20</c:v>
                </c:pt>
                <c:pt idx="131">
                  <c:v>20</c:v>
                </c:pt>
                <c:pt idx="132">
                  <c:v>20</c:v>
                </c:pt>
                <c:pt idx="133">
                  <c:v>10</c:v>
                </c:pt>
                <c:pt idx="134">
                  <c:v>20</c:v>
                </c:pt>
                <c:pt idx="135">
                  <c:v>20</c:v>
                </c:pt>
                <c:pt idx="136">
                  <c:v>20</c:v>
                </c:pt>
                <c:pt idx="137">
                  <c:v>20</c:v>
                </c:pt>
                <c:pt idx="138">
                  <c:v>20</c:v>
                </c:pt>
                <c:pt idx="139">
                  <c:v>20</c:v>
                </c:pt>
                <c:pt idx="140">
                  <c:v>20</c:v>
                </c:pt>
                <c:pt idx="141">
                  <c:v>20</c:v>
                </c:pt>
                <c:pt idx="142">
                  <c:v>20</c:v>
                </c:pt>
                <c:pt idx="143">
                  <c:v>20</c:v>
                </c:pt>
                <c:pt idx="144">
                  <c:v>20</c:v>
                </c:pt>
                <c:pt idx="145">
                  <c:v>10</c:v>
                </c:pt>
                <c:pt idx="146">
                  <c:v>20</c:v>
                </c:pt>
                <c:pt idx="147">
                  <c:v>20</c:v>
                </c:pt>
                <c:pt idx="148">
                  <c:v>20</c:v>
                </c:pt>
                <c:pt idx="149">
                  <c:v>20</c:v>
                </c:pt>
                <c:pt idx="150">
                  <c:v>20</c:v>
                </c:pt>
                <c:pt idx="151">
                  <c:v>20</c:v>
                </c:pt>
                <c:pt idx="152">
                  <c:v>20</c:v>
                </c:pt>
                <c:pt idx="153">
                  <c:v>20</c:v>
                </c:pt>
                <c:pt idx="154">
                  <c:v>20</c:v>
                </c:pt>
                <c:pt idx="155">
                  <c:v>20</c:v>
                </c:pt>
                <c:pt idx="156">
                  <c:v>20</c:v>
                </c:pt>
                <c:pt idx="157">
                  <c:v>10</c:v>
                </c:pt>
                <c:pt idx="158">
                  <c:v>20</c:v>
                </c:pt>
                <c:pt idx="159">
                  <c:v>20</c:v>
                </c:pt>
                <c:pt idx="160">
                  <c:v>20</c:v>
                </c:pt>
                <c:pt idx="161">
                  <c:v>20</c:v>
                </c:pt>
                <c:pt idx="162">
                  <c:v>20</c:v>
                </c:pt>
                <c:pt idx="163">
                  <c:v>20</c:v>
                </c:pt>
                <c:pt idx="164">
                  <c:v>20</c:v>
                </c:pt>
                <c:pt idx="165">
                  <c:v>20</c:v>
                </c:pt>
                <c:pt idx="166">
                  <c:v>20</c:v>
                </c:pt>
                <c:pt idx="167">
                  <c:v>20</c:v>
                </c:pt>
                <c:pt idx="168">
                  <c:v>20</c:v>
                </c:pt>
                <c:pt idx="169">
                  <c:v>10</c:v>
                </c:pt>
                <c:pt idx="170">
                  <c:v>20</c:v>
                </c:pt>
                <c:pt idx="171">
                  <c:v>20</c:v>
                </c:pt>
                <c:pt idx="172">
                  <c:v>20</c:v>
                </c:pt>
                <c:pt idx="173">
                  <c:v>20</c:v>
                </c:pt>
                <c:pt idx="174">
                  <c:v>20</c:v>
                </c:pt>
                <c:pt idx="175">
                  <c:v>20</c:v>
                </c:pt>
                <c:pt idx="176">
                  <c:v>20</c:v>
                </c:pt>
                <c:pt idx="177">
                  <c:v>20</c:v>
                </c:pt>
                <c:pt idx="178">
                  <c:v>20</c:v>
                </c:pt>
                <c:pt idx="179">
                  <c:v>20</c:v>
                </c:pt>
                <c:pt idx="180">
                  <c:v>20</c:v>
                </c:pt>
                <c:pt idx="181">
                  <c:v>10</c:v>
                </c:pt>
                <c:pt idx="182">
                  <c:v>20</c:v>
                </c:pt>
                <c:pt idx="183">
                  <c:v>20</c:v>
                </c:pt>
                <c:pt idx="184">
                  <c:v>20</c:v>
                </c:pt>
                <c:pt idx="185">
                  <c:v>20</c:v>
                </c:pt>
                <c:pt idx="186">
                  <c:v>20</c:v>
                </c:pt>
                <c:pt idx="187">
                  <c:v>20</c:v>
                </c:pt>
                <c:pt idx="188">
                  <c:v>20</c:v>
                </c:pt>
                <c:pt idx="189">
                  <c:v>20</c:v>
                </c:pt>
                <c:pt idx="190">
                  <c:v>20</c:v>
                </c:pt>
                <c:pt idx="191">
                  <c:v>20</c:v>
                </c:pt>
                <c:pt idx="192">
                  <c:v>20</c:v>
                </c:pt>
                <c:pt idx="193">
                  <c:v>10</c:v>
                </c:pt>
                <c:pt idx="194">
                  <c:v>20</c:v>
                </c:pt>
                <c:pt idx="195">
                  <c:v>20</c:v>
                </c:pt>
                <c:pt idx="196">
                  <c:v>20</c:v>
                </c:pt>
                <c:pt idx="197">
                  <c:v>20</c:v>
                </c:pt>
                <c:pt idx="198">
                  <c:v>20</c:v>
                </c:pt>
                <c:pt idx="199">
                  <c:v>20</c:v>
                </c:pt>
                <c:pt idx="200">
                  <c:v>20</c:v>
                </c:pt>
                <c:pt idx="201">
                  <c:v>20</c:v>
                </c:pt>
                <c:pt idx="202">
                  <c:v>20</c:v>
                </c:pt>
                <c:pt idx="203">
                  <c:v>20</c:v>
                </c:pt>
                <c:pt idx="204">
                  <c:v>20</c:v>
                </c:pt>
                <c:pt idx="205">
                  <c:v>10</c:v>
                </c:pt>
                <c:pt idx="206">
                  <c:v>20</c:v>
                </c:pt>
                <c:pt idx="207">
                  <c:v>20</c:v>
                </c:pt>
                <c:pt idx="208">
                  <c:v>20</c:v>
                </c:pt>
                <c:pt idx="209">
                  <c:v>20</c:v>
                </c:pt>
                <c:pt idx="210">
                  <c:v>20</c:v>
                </c:pt>
                <c:pt idx="211">
                  <c:v>20</c:v>
                </c:pt>
                <c:pt idx="212">
                  <c:v>20</c:v>
                </c:pt>
                <c:pt idx="213">
                  <c:v>20</c:v>
                </c:pt>
                <c:pt idx="214">
                  <c:v>20</c:v>
                </c:pt>
                <c:pt idx="215">
                  <c:v>20</c:v>
                </c:pt>
                <c:pt idx="216">
                  <c:v>20</c:v>
                </c:pt>
                <c:pt idx="217">
                  <c:v>10</c:v>
                </c:pt>
                <c:pt idx="218">
                  <c:v>20</c:v>
                </c:pt>
                <c:pt idx="219">
                  <c:v>20</c:v>
                </c:pt>
                <c:pt idx="220">
                  <c:v>20</c:v>
                </c:pt>
                <c:pt idx="221">
                  <c:v>20</c:v>
                </c:pt>
                <c:pt idx="222">
                  <c:v>20</c:v>
                </c:pt>
                <c:pt idx="223">
                  <c:v>20</c:v>
                </c:pt>
                <c:pt idx="224">
                  <c:v>20</c:v>
                </c:pt>
                <c:pt idx="225">
                  <c:v>20</c:v>
                </c:pt>
                <c:pt idx="226">
                  <c:v>20</c:v>
                </c:pt>
                <c:pt idx="227">
                  <c:v>20</c:v>
                </c:pt>
                <c:pt idx="228">
                  <c:v>20</c:v>
                </c:pt>
                <c:pt idx="229">
                  <c:v>10</c:v>
                </c:pt>
                <c:pt idx="230">
                  <c:v>20</c:v>
                </c:pt>
                <c:pt idx="231">
                  <c:v>20</c:v>
                </c:pt>
                <c:pt idx="232">
                  <c:v>20</c:v>
                </c:pt>
                <c:pt idx="233">
                  <c:v>20</c:v>
                </c:pt>
                <c:pt idx="234">
                  <c:v>20</c:v>
                </c:pt>
                <c:pt idx="235">
                  <c:v>20</c:v>
                </c:pt>
                <c:pt idx="236">
                  <c:v>20</c:v>
                </c:pt>
                <c:pt idx="237">
                  <c:v>20</c:v>
                </c:pt>
                <c:pt idx="238">
                  <c:v>20</c:v>
                </c:pt>
                <c:pt idx="239">
                  <c:v>20</c:v>
                </c:pt>
                <c:pt idx="240">
                  <c:v>20</c:v>
                </c:pt>
                <c:pt idx="241">
                  <c:v>10</c:v>
                </c:pt>
                <c:pt idx="242">
                  <c:v>20</c:v>
                </c:pt>
                <c:pt idx="243">
                  <c:v>20</c:v>
                </c:pt>
                <c:pt idx="244">
                  <c:v>20</c:v>
                </c:pt>
                <c:pt idx="245">
                  <c:v>20</c:v>
                </c:pt>
                <c:pt idx="246">
                  <c:v>20</c:v>
                </c:pt>
                <c:pt idx="247">
                  <c:v>20</c:v>
                </c:pt>
                <c:pt idx="248">
                  <c:v>20</c:v>
                </c:pt>
                <c:pt idx="249">
                  <c:v>20</c:v>
                </c:pt>
                <c:pt idx="250">
                  <c:v>20</c:v>
                </c:pt>
                <c:pt idx="251">
                  <c:v>20</c:v>
                </c:pt>
                <c:pt idx="252">
                  <c:v>20</c:v>
                </c:pt>
                <c:pt idx="253">
                  <c:v>10</c:v>
                </c:pt>
                <c:pt idx="254">
                  <c:v>20</c:v>
                </c:pt>
                <c:pt idx="255">
                  <c:v>20</c:v>
                </c:pt>
                <c:pt idx="256">
                  <c:v>20</c:v>
                </c:pt>
                <c:pt idx="257">
                  <c:v>20</c:v>
                </c:pt>
                <c:pt idx="258">
                  <c:v>20</c:v>
                </c:pt>
                <c:pt idx="259">
                  <c:v>20</c:v>
                </c:pt>
                <c:pt idx="260">
                  <c:v>20</c:v>
                </c:pt>
                <c:pt idx="261">
                  <c:v>20</c:v>
                </c:pt>
                <c:pt idx="262">
                  <c:v>20</c:v>
                </c:pt>
                <c:pt idx="263">
                  <c:v>20</c:v>
                </c:pt>
                <c:pt idx="264">
                  <c:v>20</c:v>
                </c:pt>
                <c:pt idx="265">
                  <c:v>10</c:v>
                </c:pt>
                <c:pt idx="266">
                  <c:v>20</c:v>
                </c:pt>
                <c:pt idx="267">
                  <c:v>20</c:v>
                </c:pt>
                <c:pt idx="268">
                  <c:v>20</c:v>
                </c:pt>
                <c:pt idx="269">
                  <c:v>20</c:v>
                </c:pt>
                <c:pt idx="270">
                  <c:v>20</c:v>
                </c:pt>
                <c:pt idx="271">
                  <c:v>20</c:v>
                </c:pt>
                <c:pt idx="272">
                  <c:v>20</c:v>
                </c:pt>
                <c:pt idx="273">
                  <c:v>20</c:v>
                </c:pt>
                <c:pt idx="274">
                  <c:v>20</c:v>
                </c:pt>
                <c:pt idx="275">
                  <c:v>20</c:v>
                </c:pt>
                <c:pt idx="276">
                  <c:v>20</c:v>
                </c:pt>
                <c:pt idx="277">
                  <c:v>10</c:v>
                </c:pt>
                <c:pt idx="278">
                  <c:v>20</c:v>
                </c:pt>
                <c:pt idx="279">
                  <c:v>20</c:v>
                </c:pt>
                <c:pt idx="280">
                  <c:v>20</c:v>
                </c:pt>
                <c:pt idx="281">
                  <c:v>20</c:v>
                </c:pt>
                <c:pt idx="282">
                  <c:v>20</c:v>
                </c:pt>
                <c:pt idx="283">
                  <c:v>20</c:v>
                </c:pt>
                <c:pt idx="284">
                  <c:v>20</c:v>
                </c:pt>
                <c:pt idx="285">
                  <c:v>20</c:v>
                </c:pt>
                <c:pt idx="286">
                  <c:v>20</c:v>
                </c:pt>
                <c:pt idx="287">
                  <c:v>20</c:v>
                </c:pt>
                <c:pt idx="288">
                  <c:v>20</c:v>
                </c:pt>
                <c:pt idx="289">
                  <c:v>10</c:v>
                </c:pt>
                <c:pt idx="290">
                  <c:v>20</c:v>
                </c:pt>
                <c:pt idx="291">
                  <c:v>20</c:v>
                </c:pt>
                <c:pt idx="292">
                  <c:v>20</c:v>
                </c:pt>
                <c:pt idx="293">
                  <c:v>20</c:v>
                </c:pt>
                <c:pt idx="294">
                  <c:v>20</c:v>
                </c:pt>
                <c:pt idx="295">
                  <c:v>20</c:v>
                </c:pt>
                <c:pt idx="296">
                  <c:v>20</c:v>
                </c:pt>
                <c:pt idx="297">
                  <c:v>20</c:v>
                </c:pt>
                <c:pt idx="298">
                  <c:v>20</c:v>
                </c:pt>
                <c:pt idx="299">
                  <c:v>20</c:v>
                </c:pt>
                <c:pt idx="300">
                  <c:v>20</c:v>
                </c:pt>
                <c:pt idx="301">
                  <c:v>10</c:v>
                </c:pt>
                <c:pt idx="302">
                  <c:v>20</c:v>
                </c:pt>
                <c:pt idx="303">
                  <c:v>20</c:v>
                </c:pt>
                <c:pt idx="304">
                  <c:v>20</c:v>
                </c:pt>
                <c:pt idx="305">
                  <c:v>20</c:v>
                </c:pt>
                <c:pt idx="306">
                  <c:v>20</c:v>
                </c:pt>
                <c:pt idx="307">
                  <c:v>20</c:v>
                </c:pt>
                <c:pt idx="308">
                  <c:v>20</c:v>
                </c:pt>
                <c:pt idx="309">
                  <c:v>20</c:v>
                </c:pt>
                <c:pt idx="310">
                  <c:v>20</c:v>
                </c:pt>
                <c:pt idx="311">
                  <c:v>20</c:v>
                </c:pt>
                <c:pt idx="312">
                  <c:v>20</c:v>
                </c:pt>
                <c:pt idx="313">
                  <c:v>10</c:v>
                </c:pt>
                <c:pt idx="314">
                  <c:v>20</c:v>
                </c:pt>
                <c:pt idx="315">
                  <c:v>20</c:v>
                </c:pt>
                <c:pt idx="316">
                  <c:v>20</c:v>
                </c:pt>
                <c:pt idx="317">
                  <c:v>20</c:v>
                </c:pt>
                <c:pt idx="318">
                  <c:v>20</c:v>
                </c:pt>
                <c:pt idx="319">
                  <c:v>20</c:v>
                </c:pt>
                <c:pt idx="320">
                  <c:v>20</c:v>
                </c:pt>
                <c:pt idx="321">
                  <c:v>20</c:v>
                </c:pt>
                <c:pt idx="322">
                  <c:v>20</c:v>
                </c:pt>
                <c:pt idx="323">
                  <c:v>20</c:v>
                </c:pt>
                <c:pt idx="324">
                  <c:v>20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1D6-43B3-B073-2DB06810C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8464872"/>
        <c:axId val="398464480"/>
      </c:lineChart>
      <c:catAx>
        <c:axId val="398464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r>
                  <a:rPr lang="hu-HU"/>
                  <a:t>Months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Palatino Linotype" panose="02040502050505030304" pitchFamily="18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hu-HU"/>
          </a:p>
        </c:txPr>
        <c:crossAx val="398464480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398464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r>
                  <a:rPr lang="hu-HU"/>
                  <a:t>Operating</a:t>
                </a:r>
                <a:r>
                  <a:rPr lang="hu-HU" baseline="0"/>
                  <a:t> hours/day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Palatino Linotype" panose="02040502050505030304" pitchFamily="18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hu-HU"/>
          </a:p>
        </c:txPr>
        <c:crossAx val="398464872"/>
        <c:crossesAt val="0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Palatino Linotype" panose="02040502050505030304" pitchFamily="18" charset="0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 Twin propeller 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'[KutoolsforExcel.xlam]#REF'!#REF!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'[KutoolsforExcel.xlam]#REF'!#REF!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EEA-4528-82D4-8461B4614F3A}"/>
            </c:ext>
          </c:extLst>
        </c:ser>
        <c:ser>
          <c:idx val="1"/>
          <c:order val="1"/>
          <c:tx>
            <c:v> Single propeller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square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'[KutoolsforExcel.xlam]#REF'!#REF!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'[KutoolsforExcel.xlam]#REF'!#REF!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3EEA-4528-82D4-8461B4614F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2705664"/>
        <c:axId val="522702920"/>
      </c:scatterChart>
      <c:valAx>
        <c:axId val="522705664"/>
        <c:scaling>
          <c:orientation val="minMax"/>
          <c:max val="8"/>
          <c:min val="7.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u-HU"/>
                  <a:t>Design draught (m)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522702920"/>
        <c:crosses val="autoZero"/>
        <c:crossBetween val="midCat"/>
      </c:valAx>
      <c:valAx>
        <c:axId val="522702920"/>
        <c:scaling>
          <c:orientation val="minMax"/>
          <c:max val="35000"/>
          <c:min val="2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u-HU"/>
                  <a:t>Necessayr power at 22 knots (kW)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522705664"/>
        <c:crosses val="autoZero"/>
        <c:crossBetween val="midCat"/>
        <c:majorUnit val="20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Ext.!#REF!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Ext.!#REF!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805-4DB6-A443-7583579E5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2703704"/>
        <c:axId val="522704880"/>
      </c:scatterChart>
      <c:valAx>
        <c:axId val="522703704"/>
        <c:scaling>
          <c:orientation val="minMax"/>
          <c:max val="8"/>
          <c:min val="7.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u-HU"/>
                  <a:t>Design draught (m)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522704880"/>
        <c:crosses val="autoZero"/>
        <c:crossBetween val="midCat"/>
      </c:valAx>
      <c:valAx>
        <c:axId val="522704880"/>
        <c:scaling>
          <c:orientation val="minMax"/>
          <c:max val="15000"/>
          <c:min val="1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u-HU"/>
                  <a:t>Light ship weight (tons)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522703704"/>
        <c:crosses val="autoZero"/>
        <c:crossBetween val="midCat"/>
        <c:majorUnit val="2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 Twin propeller 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'[KutoolsforExcel.xlam]#REF'!#REF!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'[KutoolsforExcel.xlam]#REF'!#REF!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4B5C-44E2-B833-A5285F2C6C28}"/>
            </c:ext>
          </c:extLst>
        </c:ser>
        <c:ser>
          <c:idx val="1"/>
          <c:order val="1"/>
          <c:tx>
            <c:v> Single propeller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square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'[KutoolsforExcel.xlam]#REF'!#REF!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'[KutoolsforExcel.xlam]#REF'!#REF!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4B5C-44E2-B833-A5285F2C6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2706448"/>
        <c:axId val="522704096"/>
      </c:scatterChart>
      <c:valAx>
        <c:axId val="522706448"/>
        <c:scaling>
          <c:orientation val="minMax"/>
          <c:max val="8"/>
          <c:min val="7.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u-HU"/>
                  <a:t>Design draught (m)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522704096"/>
        <c:crosses val="autoZero"/>
        <c:crossBetween val="midCat"/>
      </c:valAx>
      <c:valAx>
        <c:axId val="522704096"/>
        <c:scaling>
          <c:orientation val="minMax"/>
          <c:max val="35000"/>
          <c:min val="2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u-HU"/>
                  <a:t>Necessayr power at 22 knots (kW)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522706448"/>
        <c:crosses val="autoZero"/>
        <c:crossBetween val="midCat"/>
        <c:majorUnit val="20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r>
              <a:rPr lang="hu-HU"/>
              <a:t>Load </a:t>
            </a:r>
            <a:r>
              <a:rPr lang="en-US"/>
              <a:t>profile</a:t>
            </a:r>
            <a:r>
              <a:rPr lang="hu-HU"/>
              <a:t> of Main</a:t>
            </a:r>
          </a:p>
          <a:p>
            <a:pPr>
              <a:defRPr/>
            </a:pPr>
            <a:r>
              <a:rPr lang="hu-HU"/>
              <a:t>engine(s)</a:t>
            </a:r>
          </a:p>
        </c:rich>
      </c:tx>
      <c:layout>
        <c:manualLayout>
          <c:xMode val="edge"/>
          <c:yMode val="edge"/>
          <c:x val="0.38594536466079071"/>
          <c:y val="3.30164168933566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OBC!$H$3:$AB$3</c:f>
              <c:strCache>
                <c:ptCount val="21"/>
                <c:pt idx="0">
                  <c:v>Engine #1 load profile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OBC!$H$32:$J$32</c:f>
              <c:numCache>
                <c:formatCode>0%</c:formatCode>
                <c:ptCount val="3"/>
                <c:pt idx="0">
                  <c:v>0.1</c:v>
                </c:pt>
                <c:pt idx="1">
                  <c:v>0.7</c:v>
                </c:pt>
                <c:pt idx="2">
                  <c:v>0.2</c:v>
                </c:pt>
              </c:numCache>
            </c:numRef>
          </c:cat>
          <c:val>
            <c:numRef>
              <c:f>OBC!$H$6:$J$6</c:f>
              <c:numCache>
                <c:formatCode>0%</c:formatCode>
                <c:ptCount val="3"/>
                <c:pt idx="0">
                  <c:v>0.25</c:v>
                </c:pt>
                <c:pt idx="1">
                  <c:v>0.85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D0-4523-A573-A72BF0E04E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8465656"/>
        <c:axId val="398462520"/>
      </c:barChart>
      <c:catAx>
        <c:axId val="3984656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r>
                  <a:rPr lang="hu-HU"/>
                  <a:t>Time,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Palatino Linotype" panose="02040502050505030304" pitchFamily="18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hu-HU"/>
          </a:p>
        </c:txPr>
        <c:crossAx val="398462520"/>
        <c:crosses val="autoZero"/>
        <c:auto val="1"/>
        <c:lblAlgn val="ctr"/>
        <c:lblOffset val="100"/>
        <c:noMultiLvlLbl val="0"/>
      </c:catAx>
      <c:valAx>
        <c:axId val="398462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r>
                  <a:rPr lang="hu-HU"/>
                  <a:t>Load factor,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Palatino Linotype" panose="02040502050505030304" pitchFamily="18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hu-HU"/>
          </a:p>
        </c:txPr>
        <c:crossAx val="398465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Palatino Linotype" panose="02040502050505030304" pitchFamily="18" charset="0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r>
              <a:rPr lang="hu-HU"/>
              <a:t>Ship</a:t>
            </a:r>
            <a:r>
              <a:rPr lang="hu-HU" baseline="0"/>
              <a:t> operating hours in monthly breakdown</a:t>
            </a:r>
          </a:p>
        </c:rich>
      </c:tx>
      <c:layout>
        <c:manualLayout>
          <c:xMode val="edge"/>
          <c:yMode val="edge"/>
          <c:x val="0.48906805219555821"/>
          <c:y val="2.59222645037111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OBC!$E$2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OBC!$D$3:$D$342</c15:sqref>
                  </c15:fullRef>
                </c:ext>
              </c:extLst>
              <c:f>(OBC!$D$3,OBC!$D$7:$D$342)</c:f>
              <c:strCache>
                <c:ptCount val="337"/>
                <c:pt idx="0">
                  <c:v>Months, cummul.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OBC!$E$3:$E$342</c15:sqref>
                  </c15:fullRef>
                </c:ext>
              </c:extLst>
              <c:f>(OBC!$E$3,OBC!$E$7:$E$342)</c:f>
              <c:numCache>
                <c:formatCode>General</c:formatCode>
                <c:ptCount val="3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10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10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20</c:v>
                </c:pt>
                <c:pt idx="45">
                  <c:v>20</c:v>
                </c:pt>
                <c:pt idx="46">
                  <c:v>20</c:v>
                </c:pt>
                <c:pt idx="47">
                  <c:v>20</c:v>
                </c:pt>
                <c:pt idx="48">
                  <c:v>20</c:v>
                </c:pt>
                <c:pt idx="49">
                  <c:v>10</c:v>
                </c:pt>
                <c:pt idx="50">
                  <c:v>20</c:v>
                </c:pt>
                <c:pt idx="51">
                  <c:v>20</c:v>
                </c:pt>
                <c:pt idx="52">
                  <c:v>20</c:v>
                </c:pt>
                <c:pt idx="53">
                  <c:v>20</c:v>
                </c:pt>
                <c:pt idx="54">
                  <c:v>20</c:v>
                </c:pt>
                <c:pt idx="55">
                  <c:v>20</c:v>
                </c:pt>
                <c:pt idx="56">
                  <c:v>20</c:v>
                </c:pt>
                <c:pt idx="57">
                  <c:v>20</c:v>
                </c:pt>
                <c:pt idx="58">
                  <c:v>20</c:v>
                </c:pt>
                <c:pt idx="59">
                  <c:v>20</c:v>
                </c:pt>
                <c:pt idx="60">
                  <c:v>20</c:v>
                </c:pt>
                <c:pt idx="61">
                  <c:v>10</c:v>
                </c:pt>
                <c:pt idx="62">
                  <c:v>20</c:v>
                </c:pt>
                <c:pt idx="63">
                  <c:v>20</c:v>
                </c:pt>
                <c:pt idx="64">
                  <c:v>20</c:v>
                </c:pt>
                <c:pt idx="65">
                  <c:v>20</c:v>
                </c:pt>
                <c:pt idx="66">
                  <c:v>20</c:v>
                </c:pt>
                <c:pt idx="67">
                  <c:v>20</c:v>
                </c:pt>
                <c:pt idx="68">
                  <c:v>20</c:v>
                </c:pt>
                <c:pt idx="69">
                  <c:v>20</c:v>
                </c:pt>
                <c:pt idx="70">
                  <c:v>20</c:v>
                </c:pt>
                <c:pt idx="71">
                  <c:v>20</c:v>
                </c:pt>
                <c:pt idx="72">
                  <c:v>20</c:v>
                </c:pt>
                <c:pt idx="73">
                  <c:v>10</c:v>
                </c:pt>
                <c:pt idx="74">
                  <c:v>20</c:v>
                </c:pt>
                <c:pt idx="75">
                  <c:v>20</c:v>
                </c:pt>
                <c:pt idx="76">
                  <c:v>20</c:v>
                </c:pt>
                <c:pt idx="77">
                  <c:v>20</c:v>
                </c:pt>
                <c:pt idx="78">
                  <c:v>20</c:v>
                </c:pt>
                <c:pt idx="79">
                  <c:v>20</c:v>
                </c:pt>
                <c:pt idx="80">
                  <c:v>20</c:v>
                </c:pt>
                <c:pt idx="81">
                  <c:v>20</c:v>
                </c:pt>
                <c:pt idx="82">
                  <c:v>20</c:v>
                </c:pt>
                <c:pt idx="83">
                  <c:v>20</c:v>
                </c:pt>
                <c:pt idx="84">
                  <c:v>20</c:v>
                </c:pt>
                <c:pt idx="85">
                  <c:v>10</c:v>
                </c:pt>
                <c:pt idx="86">
                  <c:v>20</c:v>
                </c:pt>
                <c:pt idx="87">
                  <c:v>20</c:v>
                </c:pt>
                <c:pt idx="88">
                  <c:v>20</c:v>
                </c:pt>
                <c:pt idx="89">
                  <c:v>20</c:v>
                </c:pt>
                <c:pt idx="90">
                  <c:v>20</c:v>
                </c:pt>
                <c:pt idx="91">
                  <c:v>20</c:v>
                </c:pt>
                <c:pt idx="92">
                  <c:v>20</c:v>
                </c:pt>
                <c:pt idx="93">
                  <c:v>20</c:v>
                </c:pt>
                <c:pt idx="94">
                  <c:v>20</c:v>
                </c:pt>
                <c:pt idx="95">
                  <c:v>20</c:v>
                </c:pt>
                <c:pt idx="96">
                  <c:v>20</c:v>
                </c:pt>
                <c:pt idx="97">
                  <c:v>10</c:v>
                </c:pt>
                <c:pt idx="98">
                  <c:v>20</c:v>
                </c:pt>
                <c:pt idx="99">
                  <c:v>20</c:v>
                </c:pt>
                <c:pt idx="100">
                  <c:v>20</c:v>
                </c:pt>
                <c:pt idx="101">
                  <c:v>20</c:v>
                </c:pt>
                <c:pt idx="102">
                  <c:v>20</c:v>
                </c:pt>
                <c:pt idx="103">
                  <c:v>20</c:v>
                </c:pt>
                <c:pt idx="104">
                  <c:v>20</c:v>
                </c:pt>
                <c:pt idx="105">
                  <c:v>20</c:v>
                </c:pt>
                <c:pt idx="106">
                  <c:v>20</c:v>
                </c:pt>
                <c:pt idx="107">
                  <c:v>20</c:v>
                </c:pt>
                <c:pt idx="108">
                  <c:v>20</c:v>
                </c:pt>
                <c:pt idx="109">
                  <c:v>10</c:v>
                </c:pt>
                <c:pt idx="110">
                  <c:v>20</c:v>
                </c:pt>
                <c:pt idx="111">
                  <c:v>20</c:v>
                </c:pt>
                <c:pt idx="112">
                  <c:v>20</c:v>
                </c:pt>
                <c:pt idx="113">
                  <c:v>20</c:v>
                </c:pt>
                <c:pt idx="114">
                  <c:v>20</c:v>
                </c:pt>
                <c:pt idx="115">
                  <c:v>20</c:v>
                </c:pt>
                <c:pt idx="116">
                  <c:v>20</c:v>
                </c:pt>
                <c:pt idx="117">
                  <c:v>20</c:v>
                </c:pt>
                <c:pt idx="118">
                  <c:v>20</c:v>
                </c:pt>
                <c:pt idx="119">
                  <c:v>20</c:v>
                </c:pt>
                <c:pt idx="120">
                  <c:v>20</c:v>
                </c:pt>
                <c:pt idx="121">
                  <c:v>10</c:v>
                </c:pt>
                <c:pt idx="122">
                  <c:v>20</c:v>
                </c:pt>
                <c:pt idx="123">
                  <c:v>20</c:v>
                </c:pt>
                <c:pt idx="124">
                  <c:v>20</c:v>
                </c:pt>
                <c:pt idx="125">
                  <c:v>20</c:v>
                </c:pt>
                <c:pt idx="126">
                  <c:v>20</c:v>
                </c:pt>
                <c:pt idx="127">
                  <c:v>20</c:v>
                </c:pt>
                <c:pt idx="128">
                  <c:v>20</c:v>
                </c:pt>
                <c:pt idx="129">
                  <c:v>20</c:v>
                </c:pt>
                <c:pt idx="130">
                  <c:v>20</c:v>
                </c:pt>
                <c:pt idx="131">
                  <c:v>20</c:v>
                </c:pt>
                <c:pt idx="132">
                  <c:v>20</c:v>
                </c:pt>
                <c:pt idx="133">
                  <c:v>10</c:v>
                </c:pt>
                <c:pt idx="134">
                  <c:v>20</c:v>
                </c:pt>
                <c:pt idx="135">
                  <c:v>20</c:v>
                </c:pt>
                <c:pt idx="136">
                  <c:v>20</c:v>
                </c:pt>
                <c:pt idx="137">
                  <c:v>20</c:v>
                </c:pt>
                <c:pt idx="138">
                  <c:v>20</c:v>
                </c:pt>
                <c:pt idx="139">
                  <c:v>20</c:v>
                </c:pt>
                <c:pt idx="140">
                  <c:v>20</c:v>
                </c:pt>
                <c:pt idx="141">
                  <c:v>20</c:v>
                </c:pt>
                <c:pt idx="142">
                  <c:v>20</c:v>
                </c:pt>
                <c:pt idx="143">
                  <c:v>20</c:v>
                </c:pt>
                <c:pt idx="144">
                  <c:v>20</c:v>
                </c:pt>
                <c:pt idx="145">
                  <c:v>10</c:v>
                </c:pt>
                <c:pt idx="146">
                  <c:v>20</c:v>
                </c:pt>
                <c:pt idx="147">
                  <c:v>20</c:v>
                </c:pt>
                <c:pt idx="148">
                  <c:v>20</c:v>
                </c:pt>
                <c:pt idx="149">
                  <c:v>20</c:v>
                </c:pt>
                <c:pt idx="150">
                  <c:v>20</c:v>
                </c:pt>
                <c:pt idx="151">
                  <c:v>20</c:v>
                </c:pt>
                <c:pt idx="152">
                  <c:v>20</c:v>
                </c:pt>
                <c:pt idx="153">
                  <c:v>20</c:v>
                </c:pt>
                <c:pt idx="154">
                  <c:v>20</c:v>
                </c:pt>
                <c:pt idx="155">
                  <c:v>20</c:v>
                </c:pt>
                <c:pt idx="156">
                  <c:v>20</c:v>
                </c:pt>
                <c:pt idx="157">
                  <c:v>10</c:v>
                </c:pt>
                <c:pt idx="158">
                  <c:v>20</c:v>
                </c:pt>
                <c:pt idx="159">
                  <c:v>20</c:v>
                </c:pt>
                <c:pt idx="160">
                  <c:v>20</c:v>
                </c:pt>
                <c:pt idx="161">
                  <c:v>20</c:v>
                </c:pt>
                <c:pt idx="162">
                  <c:v>20</c:v>
                </c:pt>
                <c:pt idx="163">
                  <c:v>20</c:v>
                </c:pt>
                <c:pt idx="164">
                  <c:v>20</c:v>
                </c:pt>
                <c:pt idx="165">
                  <c:v>20</c:v>
                </c:pt>
                <c:pt idx="166">
                  <c:v>20</c:v>
                </c:pt>
                <c:pt idx="167">
                  <c:v>20</c:v>
                </c:pt>
                <c:pt idx="168">
                  <c:v>20</c:v>
                </c:pt>
                <c:pt idx="169">
                  <c:v>10</c:v>
                </c:pt>
                <c:pt idx="170">
                  <c:v>20</c:v>
                </c:pt>
                <c:pt idx="171">
                  <c:v>20</c:v>
                </c:pt>
                <c:pt idx="172">
                  <c:v>20</c:v>
                </c:pt>
                <c:pt idx="173">
                  <c:v>20</c:v>
                </c:pt>
                <c:pt idx="174">
                  <c:v>20</c:v>
                </c:pt>
                <c:pt idx="175">
                  <c:v>20</c:v>
                </c:pt>
                <c:pt idx="176">
                  <c:v>20</c:v>
                </c:pt>
                <c:pt idx="177">
                  <c:v>20</c:v>
                </c:pt>
                <c:pt idx="178">
                  <c:v>20</c:v>
                </c:pt>
                <c:pt idx="179">
                  <c:v>20</c:v>
                </c:pt>
                <c:pt idx="180">
                  <c:v>20</c:v>
                </c:pt>
                <c:pt idx="181">
                  <c:v>10</c:v>
                </c:pt>
                <c:pt idx="182">
                  <c:v>20</c:v>
                </c:pt>
                <c:pt idx="183">
                  <c:v>20</c:v>
                </c:pt>
                <c:pt idx="184">
                  <c:v>20</c:v>
                </c:pt>
                <c:pt idx="185">
                  <c:v>20</c:v>
                </c:pt>
                <c:pt idx="186">
                  <c:v>20</c:v>
                </c:pt>
                <c:pt idx="187">
                  <c:v>20</c:v>
                </c:pt>
                <c:pt idx="188">
                  <c:v>20</c:v>
                </c:pt>
                <c:pt idx="189">
                  <c:v>20</c:v>
                </c:pt>
                <c:pt idx="190">
                  <c:v>20</c:v>
                </c:pt>
                <c:pt idx="191">
                  <c:v>20</c:v>
                </c:pt>
                <c:pt idx="192">
                  <c:v>20</c:v>
                </c:pt>
                <c:pt idx="193">
                  <c:v>10</c:v>
                </c:pt>
                <c:pt idx="194">
                  <c:v>20</c:v>
                </c:pt>
                <c:pt idx="195">
                  <c:v>20</c:v>
                </c:pt>
                <c:pt idx="196">
                  <c:v>20</c:v>
                </c:pt>
                <c:pt idx="197">
                  <c:v>20</c:v>
                </c:pt>
                <c:pt idx="198">
                  <c:v>20</c:v>
                </c:pt>
                <c:pt idx="199">
                  <c:v>20</c:v>
                </c:pt>
                <c:pt idx="200">
                  <c:v>20</c:v>
                </c:pt>
                <c:pt idx="201">
                  <c:v>20</c:v>
                </c:pt>
                <c:pt idx="202">
                  <c:v>20</c:v>
                </c:pt>
                <c:pt idx="203">
                  <c:v>20</c:v>
                </c:pt>
                <c:pt idx="204">
                  <c:v>20</c:v>
                </c:pt>
                <c:pt idx="205">
                  <c:v>10</c:v>
                </c:pt>
                <c:pt idx="206">
                  <c:v>20</c:v>
                </c:pt>
                <c:pt idx="207">
                  <c:v>20</c:v>
                </c:pt>
                <c:pt idx="208">
                  <c:v>20</c:v>
                </c:pt>
                <c:pt idx="209">
                  <c:v>20</c:v>
                </c:pt>
                <c:pt idx="210">
                  <c:v>20</c:v>
                </c:pt>
                <c:pt idx="211">
                  <c:v>20</c:v>
                </c:pt>
                <c:pt idx="212">
                  <c:v>20</c:v>
                </c:pt>
                <c:pt idx="213">
                  <c:v>20</c:v>
                </c:pt>
                <c:pt idx="214">
                  <c:v>20</c:v>
                </c:pt>
                <c:pt idx="215">
                  <c:v>20</c:v>
                </c:pt>
                <c:pt idx="216">
                  <c:v>20</c:v>
                </c:pt>
                <c:pt idx="217">
                  <c:v>10</c:v>
                </c:pt>
                <c:pt idx="218">
                  <c:v>20</c:v>
                </c:pt>
                <c:pt idx="219">
                  <c:v>20</c:v>
                </c:pt>
                <c:pt idx="220">
                  <c:v>20</c:v>
                </c:pt>
                <c:pt idx="221">
                  <c:v>20</c:v>
                </c:pt>
                <c:pt idx="222">
                  <c:v>20</c:v>
                </c:pt>
                <c:pt idx="223">
                  <c:v>20</c:v>
                </c:pt>
                <c:pt idx="224">
                  <c:v>20</c:v>
                </c:pt>
                <c:pt idx="225">
                  <c:v>20</c:v>
                </c:pt>
                <c:pt idx="226">
                  <c:v>20</c:v>
                </c:pt>
                <c:pt idx="227">
                  <c:v>20</c:v>
                </c:pt>
                <c:pt idx="228">
                  <c:v>20</c:v>
                </c:pt>
                <c:pt idx="229">
                  <c:v>10</c:v>
                </c:pt>
                <c:pt idx="230">
                  <c:v>20</c:v>
                </c:pt>
                <c:pt idx="231">
                  <c:v>20</c:v>
                </c:pt>
                <c:pt idx="232">
                  <c:v>20</c:v>
                </c:pt>
                <c:pt idx="233">
                  <c:v>20</c:v>
                </c:pt>
                <c:pt idx="234">
                  <c:v>20</c:v>
                </c:pt>
                <c:pt idx="235">
                  <c:v>20</c:v>
                </c:pt>
                <c:pt idx="236">
                  <c:v>20</c:v>
                </c:pt>
                <c:pt idx="237">
                  <c:v>20</c:v>
                </c:pt>
                <c:pt idx="238">
                  <c:v>20</c:v>
                </c:pt>
                <c:pt idx="239">
                  <c:v>20</c:v>
                </c:pt>
                <c:pt idx="240">
                  <c:v>20</c:v>
                </c:pt>
                <c:pt idx="241">
                  <c:v>10</c:v>
                </c:pt>
                <c:pt idx="242">
                  <c:v>20</c:v>
                </c:pt>
                <c:pt idx="243">
                  <c:v>20</c:v>
                </c:pt>
                <c:pt idx="244">
                  <c:v>20</c:v>
                </c:pt>
                <c:pt idx="245">
                  <c:v>20</c:v>
                </c:pt>
                <c:pt idx="246">
                  <c:v>20</c:v>
                </c:pt>
                <c:pt idx="247">
                  <c:v>20</c:v>
                </c:pt>
                <c:pt idx="248">
                  <c:v>20</c:v>
                </c:pt>
                <c:pt idx="249">
                  <c:v>20</c:v>
                </c:pt>
                <c:pt idx="250">
                  <c:v>20</c:v>
                </c:pt>
                <c:pt idx="251">
                  <c:v>20</c:v>
                </c:pt>
                <c:pt idx="252">
                  <c:v>20</c:v>
                </c:pt>
                <c:pt idx="253">
                  <c:v>10</c:v>
                </c:pt>
                <c:pt idx="254">
                  <c:v>20</c:v>
                </c:pt>
                <c:pt idx="255">
                  <c:v>20</c:v>
                </c:pt>
                <c:pt idx="256">
                  <c:v>20</c:v>
                </c:pt>
                <c:pt idx="257">
                  <c:v>20</c:v>
                </c:pt>
                <c:pt idx="258">
                  <c:v>20</c:v>
                </c:pt>
                <c:pt idx="259">
                  <c:v>20</c:v>
                </c:pt>
                <c:pt idx="260">
                  <c:v>20</c:v>
                </c:pt>
                <c:pt idx="261">
                  <c:v>20</c:v>
                </c:pt>
                <c:pt idx="262">
                  <c:v>20</c:v>
                </c:pt>
                <c:pt idx="263">
                  <c:v>20</c:v>
                </c:pt>
                <c:pt idx="264">
                  <c:v>20</c:v>
                </c:pt>
                <c:pt idx="265">
                  <c:v>10</c:v>
                </c:pt>
                <c:pt idx="266">
                  <c:v>20</c:v>
                </c:pt>
                <c:pt idx="267">
                  <c:v>20</c:v>
                </c:pt>
                <c:pt idx="268">
                  <c:v>20</c:v>
                </c:pt>
                <c:pt idx="269">
                  <c:v>20</c:v>
                </c:pt>
                <c:pt idx="270">
                  <c:v>20</c:v>
                </c:pt>
                <c:pt idx="271">
                  <c:v>20</c:v>
                </c:pt>
                <c:pt idx="272">
                  <c:v>20</c:v>
                </c:pt>
                <c:pt idx="273">
                  <c:v>20</c:v>
                </c:pt>
                <c:pt idx="274">
                  <c:v>20</c:v>
                </c:pt>
                <c:pt idx="275">
                  <c:v>20</c:v>
                </c:pt>
                <c:pt idx="276">
                  <c:v>20</c:v>
                </c:pt>
                <c:pt idx="277">
                  <c:v>10</c:v>
                </c:pt>
                <c:pt idx="278">
                  <c:v>20</c:v>
                </c:pt>
                <c:pt idx="279">
                  <c:v>20</c:v>
                </c:pt>
                <c:pt idx="280">
                  <c:v>20</c:v>
                </c:pt>
                <c:pt idx="281">
                  <c:v>20</c:v>
                </c:pt>
                <c:pt idx="282">
                  <c:v>20</c:v>
                </c:pt>
                <c:pt idx="283">
                  <c:v>20</c:v>
                </c:pt>
                <c:pt idx="284">
                  <c:v>20</c:v>
                </c:pt>
                <c:pt idx="285">
                  <c:v>20</c:v>
                </c:pt>
                <c:pt idx="286">
                  <c:v>20</c:v>
                </c:pt>
                <c:pt idx="287">
                  <c:v>20</c:v>
                </c:pt>
                <c:pt idx="288">
                  <c:v>20</c:v>
                </c:pt>
                <c:pt idx="289">
                  <c:v>10</c:v>
                </c:pt>
                <c:pt idx="290">
                  <c:v>20</c:v>
                </c:pt>
                <c:pt idx="291">
                  <c:v>20</c:v>
                </c:pt>
                <c:pt idx="292">
                  <c:v>20</c:v>
                </c:pt>
                <c:pt idx="293">
                  <c:v>20</c:v>
                </c:pt>
                <c:pt idx="294">
                  <c:v>20</c:v>
                </c:pt>
                <c:pt idx="295">
                  <c:v>20</c:v>
                </c:pt>
                <c:pt idx="296">
                  <c:v>20</c:v>
                </c:pt>
                <c:pt idx="297">
                  <c:v>20</c:v>
                </c:pt>
                <c:pt idx="298">
                  <c:v>20</c:v>
                </c:pt>
                <c:pt idx="299">
                  <c:v>20</c:v>
                </c:pt>
                <c:pt idx="300">
                  <c:v>20</c:v>
                </c:pt>
                <c:pt idx="301">
                  <c:v>10</c:v>
                </c:pt>
                <c:pt idx="302">
                  <c:v>20</c:v>
                </c:pt>
                <c:pt idx="303">
                  <c:v>20</c:v>
                </c:pt>
                <c:pt idx="304">
                  <c:v>20</c:v>
                </c:pt>
                <c:pt idx="305">
                  <c:v>20</c:v>
                </c:pt>
                <c:pt idx="306">
                  <c:v>20</c:v>
                </c:pt>
                <c:pt idx="307">
                  <c:v>20</c:v>
                </c:pt>
                <c:pt idx="308">
                  <c:v>20</c:v>
                </c:pt>
                <c:pt idx="309">
                  <c:v>20</c:v>
                </c:pt>
                <c:pt idx="310">
                  <c:v>20</c:v>
                </c:pt>
                <c:pt idx="311">
                  <c:v>20</c:v>
                </c:pt>
                <c:pt idx="312">
                  <c:v>20</c:v>
                </c:pt>
                <c:pt idx="313">
                  <c:v>10</c:v>
                </c:pt>
                <c:pt idx="314">
                  <c:v>20</c:v>
                </c:pt>
                <c:pt idx="315">
                  <c:v>20</c:v>
                </c:pt>
                <c:pt idx="316">
                  <c:v>20</c:v>
                </c:pt>
                <c:pt idx="317">
                  <c:v>20</c:v>
                </c:pt>
                <c:pt idx="318">
                  <c:v>20</c:v>
                </c:pt>
                <c:pt idx="319">
                  <c:v>20</c:v>
                </c:pt>
                <c:pt idx="320">
                  <c:v>20</c:v>
                </c:pt>
                <c:pt idx="321">
                  <c:v>20</c:v>
                </c:pt>
                <c:pt idx="322">
                  <c:v>20</c:v>
                </c:pt>
                <c:pt idx="323">
                  <c:v>20</c:v>
                </c:pt>
                <c:pt idx="324">
                  <c:v>20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568-4BB4-8C3F-07329A5668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8462912"/>
        <c:axId val="398458992"/>
      </c:lineChart>
      <c:catAx>
        <c:axId val="398462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r>
                  <a:rPr lang="hu-HU"/>
                  <a:t>Months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Palatino Linotype" panose="02040502050505030304" pitchFamily="18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hu-HU"/>
          </a:p>
        </c:txPr>
        <c:crossAx val="398458992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398458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r>
                  <a:rPr lang="hu-HU"/>
                  <a:t>Operating</a:t>
                </a:r>
                <a:r>
                  <a:rPr lang="hu-HU" baseline="0"/>
                  <a:t> hours/day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Palatino Linotype" panose="02040502050505030304" pitchFamily="18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hu-HU"/>
          </a:p>
        </c:txPr>
        <c:crossAx val="398462912"/>
        <c:crossesAt val="0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Palatino Linotype" panose="02040502050505030304" pitchFamily="18" charset="0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r>
              <a:rPr lang="hu-HU"/>
              <a:t>Load </a:t>
            </a:r>
            <a:r>
              <a:rPr lang="en-US"/>
              <a:t>profile</a:t>
            </a:r>
            <a:r>
              <a:rPr lang="hu-HU"/>
              <a:t> of Main</a:t>
            </a:r>
          </a:p>
          <a:p>
            <a:pPr>
              <a:defRPr/>
            </a:pPr>
            <a:r>
              <a:rPr lang="hu-HU"/>
              <a:t>engine(s)</a:t>
            </a:r>
          </a:p>
        </c:rich>
      </c:tx>
      <c:layout>
        <c:manualLayout>
          <c:xMode val="edge"/>
          <c:yMode val="edge"/>
          <c:x val="0.38594536466079071"/>
          <c:y val="3.30164168933566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OBC!$H$3:$AB$3</c:f>
              <c:strCache>
                <c:ptCount val="21"/>
                <c:pt idx="0">
                  <c:v>Engine #1 load profile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OBC!$H$32:$J$32</c:f>
              <c:numCache>
                <c:formatCode>0%</c:formatCode>
                <c:ptCount val="3"/>
                <c:pt idx="0">
                  <c:v>0.1</c:v>
                </c:pt>
                <c:pt idx="1">
                  <c:v>0.7</c:v>
                </c:pt>
                <c:pt idx="2">
                  <c:v>0.2</c:v>
                </c:pt>
              </c:numCache>
            </c:numRef>
          </c:cat>
          <c:val>
            <c:numRef>
              <c:f>OBC!$H$6:$J$6</c:f>
              <c:numCache>
                <c:formatCode>0%</c:formatCode>
                <c:ptCount val="3"/>
                <c:pt idx="0">
                  <c:v>0.25</c:v>
                </c:pt>
                <c:pt idx="1">
                  <c:v>0.85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99-4369-94C0-82CCF50FFD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8453896"/>
        <c:axId val="398460168"/>
      </c:barChart>
      <c:catAx>
        <c:axId val="398453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r>
                  <a:rPr lang="hu-HU"/>
                  <a:t>Time,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Palatino Linotype" panose="02040502050505030304" pitchFamily="18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hu-HU"/>
          </a:p>
        </c:txPr>
        <c:crossAx val="398460168"/>
        <c:crosses val="autoZero"/>
        <c:auto val="1"/>
        <c:lblAlgn val="ctr"/>
        <c:lblOffset val="100"/>
        <c:noMultiLvlLbl val="0"/>
      </c:catAx>
      <c:valAx>
        <c:axId val="398460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r>
                  <a:rPr lang="hu-HU"/>
                  <a:t>Load factor,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Palatino Linotype" panose="02040502050505030304" pitchFamily="18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hu-HU"/>
          </a:p>
        </c:txPr>
        <c:crossAx val="398453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Palatino Linotype" panose="02040502050505030304" pitchFamily="18" charset="0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'[ship-desmo-container-ship-2.-may-2016.xls]PT1-1'!#REF!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'[ship-desmo-container-ship-2.-may-2016.xls]PT1-1'!#REF!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29FE-4F05-BF8A-A2A3EA6CF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6351720"/>
        <c:axId val="396352112"/>
      </c:scatterChart>
      <c:valAx>
        <c:axId val="396351720"/>
        <c:scaling>
          <c:orientation val="minMax"/>
          <c:max val="8"/>
          <c:min val="7.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u-HU"/>
                  <a:t>Design draught (m)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96352112"/>
        <c:crosses val="autoZero"/>
        <c:crossBetween val="midCat"/>
      </c:valAx>
      <c:valAx>
        <c:axId val="396352112"/>
        <c:scaling>
          <c:orientation val="minMax"/>
          <c:max val="15000"/>
          <c:min val="1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u-HU"/>
                  <a:t>Light ship weight (tons)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96351720"/>
        <c:crosses val="autoZero"/>
        <c:crossBetween val="midCat"/>
        <c:majorUnit val="2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 Twin propeller 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'[ship-desmo-container-ship-2.-may-2016.xls]WEIGHT'!#REF!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'[ship-desmo-container-ship-2.-may-2016.xls]WEIGHT'!#REF!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A300-418D-A80A-D01184676E3E}"/>
            </c:ext>
          </c:extLst>
        </c:ser>
        <c:ser>
          <c:idx val="1"/>
          <c:order val="1"/>
          <c:tx>
            <c:v> Single propeller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square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'[ship-desmo-container-ship-2.-may-2016.xls]WEIGHT'!#REF!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'[ship-desmo-container-ship-2.-may-2016.xls]WEIGHT'!#REF!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A300-418D-A80A-D01184676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6352504"/>
        <c:axId val="398206288"/>
      </c:scatterChart>
      <c:valAx>
        <c:axId val="396352504"/>
        <c:scaling>
          <c:orientation val="minMax"/>
          <c:max val="8"/>
          <c:min val="7.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u-HU"/>
                  <a:t>Design draught (m)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98206288"/>
        <c:crosses val="autoZero"/>
        <c:crossBetween val="midCat"/>
      </c:valAx>
      <c:valAx>
        <c:axId val="398206288"/>
        <c:scaling>
          <c:orientation val="minMax"/>
          <c:max val="35000"/>
          <c:min val="2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u-HU"/>
                  <a:t>Necessayr power at 22 knots (kW)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96352504"/>
        <c:crosses val="autoZero"/>
        <c:crossBetween val="midCat"/>
        <c:majorUnit val="20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Ext.!#REF!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Ext.!#REF!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4E3C-47FF-90BF-FABBB9E59E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8203152"/>
        <c:axId val="398206680"/>
      </c:scatterChart>
      <c:valAx>
        <c:axId val="398203152"/>
        <c:scaling>
          <c:orientation val="minMax"/>
          <c:max val="8"/>
          <c:min val="7.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u-HU"/>
                  <a:t>Design draught (m)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98206680"/>
        <c:crosses val="autoZero"/>
        <c:crossBetween val="midCat"/>
      </c:valAx>
      <c:valAx>
        <c:axId val="398206680"/>
        <c:scaling>
          <c:orientation val="minMax"/>
          <c:max val="15000"/>
          <c:min val="1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u-HU"/>
                  <a:t>Light ship weight (tons)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98203152"/>
        <c:crosses val="autoZero"/>
        <c:crossBetween val="midCat"/>
        <c:majorUnit val="2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 Twin propeller 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'[KutoolsforExcel.xlam]#REF'!#REF!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'[KutoolsforExcel.xlam]#REF'!#REF!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B2CC-4D12-AA0B-D00D99C016CC}"/>
            </c:ext>
          </c:extLst>
        </c:ser>
        <c:ser>
          <c:idx val="1"/>
          <c:order val="1"/>
          <c:tx>
            <c:v> Single propeller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square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'[KutoolsforExcel.xlam]#REF'!#REF!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'[KutoolsforExcel.xlam]#REF'!#REF!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B2CC-4D12-AA0B-D00D99C01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8203544"/>
        <c:axId val="398204328"/>
      </c:scatterChart>
      <c:valAx>
        <c:axId val="398203544"/>
        <c:scaling>
          <c:orientation val="minMax"/>
          <c:max val="8"/>
          <c:min val="7.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u-HU"/>
                  <a:t>Design draught (m)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98204328"/>
        <c:crosses val="autoZero"/>
        <c:crossBetween val="midCat"/>
      </c:valAx>
      <c:valAx>
        <c:axId val="398204328"/>
        <c:scaling>
          <c:orientation val="minMax"/>
          <c:max val="35000"/>
          <c:min val="2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u-HU"/>
                  <a:t>Necessayr power at 22 knots (kW)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98203544"/>
        <c:crosses val="autoZero"/>
        <c:crossBetween val="midCat"/>
        <c:majorUnit val="20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Ext.!#REF!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Ext.!#REF!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F13F-458C-9304-005CAA2F2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8205112"/>
        <c:axId val="398205504"/>
      </c:scatterChart>
      <c:valAx>
        <c:axId val="398205112"/>
        <c:scaling>
          <c:orientation val="minMax"/>
          <c:max val="8"/>
          <c:min val="7.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u-HU"/>
                  <a:t>Design draught (m)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98205504"/>
        <c:crosses val="autoZero"/>
        <c:crossBetween val="midCat"/>
      </c:valAx>
      <c:valAx>
        <c:axId val="398205504"/>
        <c:scaling>
          <c:orientation val="minMax"/>
          <c:max val="15000"/>
          <c:min val="1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u-HU"/>
                  <a:t>Light ship weight (tons)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98205112"/>
        <c:crosses val="autoZero"/>
        <c:crossBetween val="midCat"/>
        <c:majorUnit val="2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" footer="0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>
    <cx:plotArea>
      <cx:plotAreaRegion/>
    </cx:plotArea>
    <cx:legend pos="b" align="ctr" overlay="0"/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>
    <cx:plotArea>
      <cx:plotAreaRegion/>
    </cx:plotArea>
    <cx:legend pos="b" align="ctr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38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8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microsoft.com/office/2014/relationships/chartEx" Target="../charts/chartEx2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94944</xdr:colOff>
      <xdr:row>107</xdr:row>
      <xdr:rowOff>139318</xdr:rowOff>
    </xdr:from>
    <xdr:to>
      <xdr:col>6</xdr:col>
      <xdr:colOff>19050</xdr:colOff>
      <xdr:row>124</xdr:row>
      <xdr:rowOff>74838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1F5DDAF1-7CE4-4299-A1AC-26BAE7D067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460067</xdr:colOff>
      <xdr:row>107</xdr:row>
      <xdr:rowOff>81642</xdr:rowOff>
    </xdr:from>
    <xdr:to>
      <xdr:col>18</xdr:col>
      <xdr:colOff>609291</xdr:colOff>
      <xdr:row>125</xdr:row>
      <xdr:rowOff>4763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28DD64-3D82-49B8-B06A-C31D20735D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350</xdr:row>
      <xdr:rowOff>152400</xdr:rowOff>
    </xdr:from>
    <xdr:to>
      <xdr:col>26</xdr:col>
      <xdr:colOff>355079</xdr:colOff>
      <xdr:row>351</xdr:row>
      <xdr:rowOff>74093</xdr:rowOff>
    </xdr:to>
    <mc:AlternateContent xmlns:mc="http://schemas.openxmlformats.org/markup-compatibility/2006">
      <mc:Choice xmlns:cx1="http://schemas.microsoft.com/office/drawing/2015/9/8/chartex" xmlns="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5A8CF13C-F740-4135-8068-4F6726E9966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2" name="Rectangle 1"/>
            <xdr:cNvSpPr>
              <a:spLocks noTextEdit="1"/>
            </xdr:cNvSpPr>
          </xdr:nvSpPr>
          <xdr:spPr>
            <a:xfrm>
              <a:off x="3566160" y="72542400"/>
              <a:ext cx="16166579" cy="11219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94944</xdr:colOff>
      <xdr:row>107</xdr:row>
      <xdr:rowOff>139318</xdr:rowOff>
    </xdr:from>
    <xdr:to>
      <xdr:col>6</xdr:col>
      <xdr:colOff>19050</xdr:colOff>
      <xdr:row>124</xdr:row>
      <xdr:rowOff>74838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9AD5EA4F-93FC-4B22-9B35-9B62DF69EC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460067</xdr:colOff>
      <xdr:row>107</xdr:row>
      <xdr:rowOff>81642</xdr:rowOff>
    </xdr:from>
    <xdr:to>
      <xdr:col>18</xdr:col>
      <xdr:colOff>609291</xdr:colOff>
      <xdr:row>125</xdr:row>
      <xdr:rowOff>4763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73D145C2-23DA-489A-91B5-5668C74C12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350</xdr:row>
      <xdr:rowOff>152400</xdr:rowOff>
    </xdr:from>
    <xdr:to>
      <xdr:col>26</xdr:col>
      <xdr:colOff>355079</xdr:colOff>
      <xdr:row>351</xdr:row>
      <xdr:rowOff>74093</xdr:rowOff>
    </xdr:to>
    <mc:AlternateContent xmlns:mc="http://schemas.openxmlformats.org/markup-compatibility/2006">
      <mc:Choice xmlns:cx1="http://schemas.microsoft.com/office/drawing/2015/9/8/chartex" xmlns="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052EC0E4-39E4-4558-8264-6D88349046D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2" name="Rectangle 1"/>
            <xdr:cNvSpPr>
              <a:spLocks noTextEdit="1"/>
            </xdr:cNvSpPr>
          </xdr:nvSpPr>
          <xdr:spPr>
            <a:xfrm>
              <a:off x="3566160" y="72527160"/>
              <a:ext cx="16105619" cy="11219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24</xdr:row>
      <xdr:rowOff>0</xdr:rowOff>
    </xdr:from>
    <xdr:to>
      <xdr:col>11</xdr:col>
      <xdr:colOff>0</xdr:colOff>
      <xdr:row>24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427CFDF5-1ABD-451E-9F2A-3A76E60B68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24</xdr:row>
      <xdr:rowOff>0</xdr:rowOff>
    </xdr:from>
    <xdr:to>
      <xdr:col>11</xdr:col>
      <xdr:colOff>0</xdr:colOff>
      <xdr:row>24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18DEEBBE-AD28-4D2F-AE46-D3DACABEC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57</xdr:row>
      <xdr:rowOff>0</xdr:rowOff>
    </xdr:from>
    <xdr:to>
      <xdr:col>11</xdr:col>
      <xdr:colOff>0</xdr:colOff>
      <xdr:row>57</xdr:row>
      <xdr:rowOff>0</xdr:rowOff>
    </xdr:to>
    <xdr:graphicFrame macro="">
      <xdr:nvGraphicFramePr>
        <xdr:cNvPr id="4" name="Chart 9">
          <a:extLst>
            <a:ext uri="{FF2B5EF4-FFF2-40B4-BE49-F238E27FC236}">
              <a16:creationId xmlns:a16="http://schemas.microsoft.com/office/drawing/2014/main" xmlns="" id="{8B1DC07A-3863-42D8-85F2-629F5C3A5A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57</xdr:row>
      <xdr:rowOff>0</xdr:rowOff>
    </xdr:from>
    <xdr:to>
      <xdr:col>11</xdr:col>
      <xdr:colOff>0</xdr:colOff>
      <xdr:row>57</xdr:row>
      <xdr:rowOff>0</xdr:rowOff>
    </xdr:to>
    <xdr:graphicFrame macro="">
      <xdr:nvGraphicFramePr>
        <xdr:cNvPr id="5" name="Chart 10">
          <a:extLst>
            <a:ext uri="{FF2B5EF4-FFF2-40B4-BE49-F238E27FC236}">
              <a16:creationId xmlns:a16="http://schemas.microsoft.com/office/drawing/2014/main" xmlns="" id="{BAD66C6D-C9A3-4389-8372-36309CD619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98</xdr:row>
      <xdr:rowOff>0</xdr:rowOff>
    </xdr:from>
    <xdr:to>
      <xdr:col>11</xdr:col>
      <xdr:colOff>0</xdr:colOff>
      <xdr:row>98</xdr:row>
      <xdr:rowOff>0</xdr:rowOff>
    </xdr:to>
    <xdr:graphicFrame macro="">
      <xdr:nvGraphicFramePr>
        <xdr:cNvPr id="6" name="Chart 9">
          <a:extLst>
            <a:ext uri="{FF2B5EF4-FFF2-40B4-BE49-F238E27FC236}">
              <a16:creationId xmlns:a16="http://schemas.microsoft.com/office/drawing/2014/main" xmlns="" id="{83BE22F4-B049-425D-8F9D-AF706BE7E2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0</xdr:colOff>
      <xdr:row>98</xdr:row>
      <xdr:rowOff>0</xdr:rowOff>
    </xdr:from>
    <xdr:to>
      <xdr:col>11</xdr:col>
      <xdr:colOff>0</xdr:colOff>
      <xdr:row>98</xdr:row>
      <xdr:rowOff>0</xdr:rowOff>
    </xdr:to>
    <xdr:graphicFrame macro="">
      <xdr:nvGraphicFramePr>
        <xdr:cNvPr id="7" name="Chart 10">
          <a:extLst>
            <a:ext uri="{FF2B5EF4-FFF2-40B4-BE49-F238E27FC236}">
              <a16:creationId xmlns:a16="http://schemas.microsoft.com/office/drawing/2014/main" xmlns="" id="{38C07431-C22A-4F42-84ED-3F1D866171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0</xdr:colOff>
      <xdr:row>139</xdr:row>
      <xdr:rowOff>0</xdr:rowOff>
    </xdr:from>
    <xdr:to>
      <xdr:col>11</xdr:col>
      <xdr:colOff>0</xdr:colOff>
      <xdr:row>139</xdr:row>
      <xdr:rowOff>0</xdr:rowOff>
    </xdr:to>
    <xdr:graphicFrame macro="">
      <xdr:nvGraphicFramePr>
        <xdr:cNvPr id="8" name="Chart 9">
          <a:extLst>
            <a:ext uri="{FF2B5EF4-FFF2-40B4-BE49-F238E27FC236}">
              <a16:creationId xmlns:a16="http://schemas.microsoft.com/office/drawing/2014/main" xmlns="" id="{1624069C-AF12-4FBB-99A0-DCE2BA16B1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0</xdr:colOff>
      <xdr:row>139</xdr:row>
      <xdr:rowOff>0</xdr:rowOff>
    </xdr:from>
    <xdr:to>
      <xdr:col>11</xdr:col>
      <xdr:colOff>0</xdr:colOff>
      <xdr:row>139</xdr:row>
      <xdr:rowOff>0</xdr:rowOff>
    </xdr:to>
    <xdr:graphicFrame macro="">
      <xdr:nvGraphicFramePr>
        <xdr:cNvPr id="9" name="Chart 10">
          <a:extLst>
            <a:ext uri="{FF2B5EF4-FFF2-40B4-BE49-F238E27FC236}">
              <a16:creationId xmlns:a16="http://schemas.microsoft.com/office/drawing/2014/main" xmlns="" id="{761A429B-F9E4-46B5-A4A5-D222B34E62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F266"/>
  <sheetViews>
    <sheetView showGridLines="0" tabSelected="1" zoomScale="70" zoomScaleNormal="70" workbookViewId="0">
      <selection sqref="A1:F3"/>
    </sheetView>
  </sheetViews>
  <sheetFormatPr defaultColWidth="9" defaultRowHeight="13.8" x14ac:dyDescent="0.3"/>
  <cols>
    <col min="1" max="1" width="22" style="340" customWidth="1"/>
    <col min="2" max="2" width="41.33203125" style="339" customWidth="1"/>
    <col min="3" max="3" width="24.44140625" style="339" bestFit="1" customWidth="1"/>
    <col min="4" max="4" width="23.6640625" style="339" customWidth="1"/>
    <col min="5" max="5" width="17.33203125" style="339" customWidth="1"/>
    <col min="6" max="6" width="28" style="339" customWidth="1"/>
    <col min="7" max="16384" width="9" style="339"/>
  </cols>
  <sheetData>
    <row r="1" spans="1:6" ht="14.4" customHeight="1" x14ac:dyDescent="0.3">
      <c r="A1" s="682" t="s">
        <v>598</v>
      </c>
      <c r="B1" s="682"/>
      <c r="C1" s="682"/>
      <c r="D1" s="682"/>
      <c r="E1" s="682"/>
      <c r="F1" s="682"/>
    </row>
    <row r="2" spans="1:6" ht="14.4" customHeight="1" x14ac:dyDescent="0.3">
      <c r="A2" s="682"/>
      <c r="B2" s="682"/>
      <c r="C2" s="682"/>
      <c r="D2" s="682"/>
      <c r="E2" s="682"/>
      <c r="F2" s="682"/>
    </row>
    <row r="3" spans="1:6" ht="14.4" customHeight="1" x14ac:dyDescent="0.3">
      <c r="A3" s="682"/>
      <c r="B3" s="682"/>
      <c r="C3" s="682"/>
      <c r="D3" s="682"/>
      <c r="E3" s="682"/>
      <c r="F3" s="682"/>
    </row>
    <row r="5" spans="1:6" ht="22.8" x14ac:dyDescent="0.3">
      <c r="B5" s="652"/>
      <c r="C5" s="656" t="s">
        <v>584</v>
      </c>
      <c r="D5" s="655"/>
      <c r="E5" s="655"/>
    </row>
    <row r="7" spans="1:6" ht="21.6" customHeight="1" x14ac:dyDescent="0.3">
      <c r="A7" s="621" t="s">
        <v>376</v>
      </c>
      <c r="B7" s="621"/>
      <c r="C7" s="621"/>
      <c r="D7" s="655"/>
      <c r="E7" s="621"/>
      <c r="F7" s="621"/>
    </row>
    <row r="8" spans="1:6" x14ac:dyDescent="0.3">
      <c r="B8" s="340"/>
      <c r="C8" s="340"/>
      <c r="D8" s="340"/>
      <c r="E8" s="340"/>
      <c r="F8" s="340"/>
    </row>
    <row r="9" spans="1:6" ht="25.2" customHeight="1" thickBot="1" x14ac:dyDescent="0.35">
      <c r="B9" s="378" t="s">
        <v>364</v>
      </c>
    </row>
    <row r="10" spans="1:6" ht="30" customHeight="1" thickBot="1" x14ac:dyDescent="0.35">
      <c r="B10" s="377" t="s">
        <v>365</v>
      </c>
      <c r="C10" s="542">
        <v>5</v>
      </c>
      <c r="D10" s="376" t="s">
        <v>501</v>
      </c>
    </row>
    <row r="11" spans="1:6" x14ac:dyDescent="0.3">
      <c r="B11" s="375" t="s">
        <v>367</v>
      </c>
      <c r="C11" s="374"/>
      <c r="D11" s="330"/>
    </row>
    <row r="12" spans="1:6" ht="22.8" customHeight="1" thickBot="1" x14ac:dyDescent="0.35">
      <c r="B12" s="378" t="s">
        <v>378</v>
      </c>
    </row>
    <row r="13" spans="1:6" ht="28.8" customHeight="1" thickBot="1" x14ac:dyDescent="0.35">
      <c r="B13" s="377" t="s">
        <v>494</v>
      </c>
      <c r="C13" s="542">
        <v>2.2000000000000002</v>
      </c>
      <c r="D13" s="376" t="s">
        <v>501</v>
      </c>
    </row>
    <row r="14" spans="1:6" ht="30.6" customHeight="1" x14ac:dyDescent="0.3">
      <c r="B14" s="375" t="s">
        <v>377</v>
      </c>
      <c r="C14" s="374"/>
      <c r="D14" s="330"/>
    </row>
    <row r="15" spans="1:6" ht="17.399999999999999" x14ac:dyDescent="0.3">
      <c r="B15" s="378" t="s">
        <v>402</v>
      </c>
    </row>
    <row r="16" spans="1:6" ht="25.8" customHeight="1" x14ac:dyDescent="0.3">
      <c r="B16" s="378"/>
      <c r="C16" s="471">
        <f>'Ship price'!B4</f>
        <v>35053440.715002835</v>
      </c>
      <c r="D16" s="468"/>
      <c r="E16" s="468"/>
      <c r="F16" s="468"/>
    </row>
    <row r="17" spans="1:6" s="340" customFormat="1" ht="25.8" customHeight="1" x14ac:dyDescent="0.3">
      <c r="B17" s="375" t="s">
        <v>403</v>
      </c>
      <c r="C17" s="469"/>
      <c r="D17" s="470"/>
      <c r="E17" s="470"/>
      <c r="F17" s="470"/>
    </row>
    <row r="18" spans="1:6" ht="27" customHeight="1" x14ac:dyDescent="0.3">
      <c r="B18" s="378" t="s">
        <v>512</v>
      </c>
    </row>
    <row r="19" spans="1:6" ht="37.200000000000003" customHeight="1" x14ac:dyDescent="0.3">
      <c r="C19" s="436">
        <f>'Revenue OP'!D18</f>
        <v>27057529.404999997</v>
      </c>
    </row>
    <row r="20" spans="1:6" s="340" customFormat="1" ht="37.200000000000003" customHeight="1" x14ac:dyDescent="0.3">
      <c r="B20" s="378" t="s">
        <v>513</v>
      </c>
      <c r="C20" s="336"/>
    </row>
    <row r="21" spans="1:6" ht="37.200000000000003" customHeight="1" x14ac:dyDescent="0.3">
      <c r="C21" s="436">
        <f>'Revenue REC'!D13</f>
        <v>3803050</v>
      </c>
      <c r="E21" s="331"/>
      <c r="F21" s="331"/>
    </row>
    <row r="22" spans="1:6" ht="20.399999999999999" customHeight="1" x14ac:dyDescent="0.3">
      <c r="A22" s="683" t="s">
        <v>368</v>
      </c>
      <c r="B22" s="683"/>
      <c r="C22" s="683"/>
      <c r="D22" s="683"/>
      <c r="E22" s="683"/>
      <c r="F22" s="683"/>
    </row>
    <row r="23" spans="1:6" x14ac:dyDescent="0.3">
      <c r="B23" s="375"/>
      <c r="C23" s="374"/>
      <c r="D23" s="330"/>
      <c r="E23" s="331"/>
      <c r="F23" s="331"/>
    </row>
    <row r="24" spans="1:6" ht="18" thickBot="1" x14ac:dyDescent="0.35">
      <c r="B24" s="378" t="s">
        <v>569</v>
      </c>
    </row>
    <row r="25" spans="1:6" ht="14.4" customHeight="1" x14ac:dyDescent="0.3">
      <c r="A25" s="684" t="s">
        <v>570</v>
      </c>
      <c r="B25" s="308" t="s">
        <v>326</v>
      </c>
      <c r="C25" s="309" t="s">
        <v>331</v>
      </c>
      <c r="D25" s="341"/>
      <c r="E25" s="341"/>
      <c r="F25" s="341"/>
    </row>
    <row r="26" spans="1:6" x14ac:dyDescent="0.3">
      <c r="A26" s="685"/>
      <c r="B26" s="342" t="s">
        <v>38</v>
      </c>
      <c r="C26" s="527">
        <v>260</v>
      </c>
      <c r="D26" s="312" t="s">
        <v>39</v>
      </c>
      <c r="E26" s="343"/>
      <c r="F26" s="343"/>
    </row>
    <row r="27" spans="1:6" x14ac:dyDescent="0.3">
      <c r="A27" s="685"/>
      <c r="B27" s="342" t="s">
        <v>280</v>
      </c>
      <c r="C27" s="311">
        <v>12.6</v>
      </c>
      <c r="D27" s="312" t="s">
        <v>39</v>
      </c>
      <c r="E27" s="343"/>
      <c r="F27" s="343"/>
    </row>
    <row r="28" spans="1:6" x14ac:dyDescent="0.3">
      <c r="A28" s="685"/>
      <c r="B28" s="318" t="s">
        <v>359</v>
      </c>
      <c r="C28" s="528"/>
      <c r="D28" s="312" t="s">
        <v>333</v>
      </c>
      <c r="E28" s="343"/>
      <c r="F28" s="343"/>
    </row>
    <row r="29" spans="1:6" x14ac:dyDescent="0.3">
      <c r="A29" s="685"/>
      <c r="B29" s="318" t="s">
        <v>495</v>
      </c>
      <c r="C29" s="313">
        <v>16535</v>
      </c>
      <c r="D29" s="312" t="s">
        <v>333</v>
      </c>
      <c r="E29" s="343"/>
      <c r="F29" s="343"/>
    </row>
    <row r="30" spans="1:6" ht="14.4" thickBot="1" x14ac:dyDescent="0.35">
      <c r="A30" s="685"/>
      <c r="B30" s="344" t="s">
        <v>360</v>
      </c>
      <c r="C30" s="315"/>
      <c r="D30" s="345" t="s">
        <v>335</v>
      </c>
      <c r="E30" s="346"/>
      <c r="F30" s="346"/>
    </row>
    <row r="31" spans="1:6" x14ac:dyDescent="0.3">
      <c r="A31" s="685"/>
      <c r="B31" s="549" t="s">
        <v>321</v>
      </c>
      <c r="C31" s="548"/>
      <c r="D31" s="312"/>
      <c r="E31" s="343"/>
      <c r="F31" s="343"/>
    </row>
    <row r="32" spans="1:6" x14ac:dyDescent="0.3">
      <c r="A32" s="685"/>
      <c r="B32" s="318" t="s">
        <v>510</v>
      </c>
      <c r="C32" s="429">
        <v>20</v>
      </c>
      <c r="D32" s="312"/>
      <c r="E32" s="343"/>
      <c r="F32" s="343"/>
    </row>
    <row r="33" spans="1:6" x14ac:dyDescent="0.3">
      <c r="A33" s="685"/>
      <c r="B33" s="318" t="s">
        <v>511</v>
      </c>
      <c r="C33" s="429">
        <v>3000</v>
      </c>
      <c r="D33" s="312" t="s">
        <v>593</v>
      </c>
      <c r="E33" s="343"/>
      <c r="F33" s="343"/>
    </row>
    <row r="34" spans="1:6" x14ac:dyDescent="0.3">
      <c r="A34" s="685"/>
      <c r="B34" s="549" t="s">
        <v>524</v>
      </c>
      <c r="C34" s="336"/>
      <c r="D34" s="390"/>
      <c r="E34" s="392"/>
      <c r="F34" s="392"/>
    </row>
    <row r="35" spans="1:6" x14ac:dyDescent="0.3">
      <c r="A35" s="685"/>
      <c r="B35" s="318" t="s">
        <v>525</v>
      </c>
      <c r="C35" s="436">
        <v>200000</v>
      </c>
      <c r="D35" s="312" t="s">
        <v>592</v>
      </c>
      <c r="E35" s="343"/>
      <c r="F35" s="343"/>
    </row>
    <row r="36" spans="1:6" ht="14.4" thickBot="1" x14ac:dyDescent="0.35">
      <c r="A36" s="685"/>
      <c r="B36" s="318" t="s">
        <v>526</v>
      </c>
      <c r="C36" s="436">
        <v>100000</v>
      </c>
      <c r="D36" s="312" t="s">
        <v>592</v>
      </c>
      <c r="E36" s="343"/>
      <c r="F36" s="343"/>
    </row>
    <row r="37" spans="1:6" x14ac:dyDescent="0.3">
      <c r="A37" s="685"/>
      <c r="B37" s="325" t="s">
        <v>327</v>
      </c>
      <c r="C37" s="316"/>
      <c r="D37" s="327"/>
      <c r="E37" s="349"/>
      <c r="F37" s="343"/>
    </row>
    <row r="38" spans="1:6" x14ac:dyDescent="0.3">
      <c r="A38" s="685"/>
      <c r="B38" s="317" t="s">
        <v>337</v>
      </c>
      <c r="C38" s="313">
        <v>36560</v>
      </c>
      <c r="D38" s="312" t="s">
        <v>362</v>
      </c>
      <c r="E38" s="343"/>
      <c r="F38" s="343"/>
    </row>
    <row r="39" spans="1:6" x14ac:dyDescent="0.3">
      <c r="A39" s="685"/>
      <c r="B39" s="317" t="s">
        <v>348</v>
      </c>
      <c r="C39" s="313">
        <v>0</v>
      </c>
      <c r="D39" s="312" t="s">
        <v>362</v>
      </c>
      <c r="E39" s="343"/>
      <c r="F39" s="343"/>
    </row>
    <row r="40" spans="1:6" x14ac:dyDescent="0.3">
      <c r="A40" s="685"/>
      <c r="B40" s="318" t="s">
        <v>329</v>
      </c>
      <c r="C40" s="313" t="s">
        <v>534</v>
      </c>
      <c r="D40" s="319" t="str">
        <f>IF(C40="HFO","Heavy Fuel Oil",IF(C40="MDO","Marine Diesel Oil",IF(C40="LSHFO","Low Sulphur HFO")))</f>
        <v>Heavy Fuel Oil</v>
      </c>
      <c r="E40" s="343"/>
      <c r="F40" s="343"/>
    </row>
    <row r="41" spans="1:6" x14ac:dyDescent="0.3">
      <c r="A41" s="685"/>
      <c r="B41" s="320" t="s">
        <v>338</v>
      </c>
      <c r="C41" s="552">
        <v>370</v>
      </c>
      <c r="D41" s="312" t="s">
        <v>340</v>
      </c>
      <c r="E41" s="343"/>
      <c r="F41" s="343"/>
    </row>
    <row r="42" spans="1:6" x14ac:dyDescent="0.25">
      <c r="A42" s="685"/>
      <c r="B42" s="321" t="s">
        <v>533</v>
      </c>
      <c r="C42" s="322"/>
      <c r="D42" s="556" t="s">
        <v>538</v>
      </c>
      <c r="E42" s="347"/>
      <c r="F42" s="347"/>
    </row>
    <row r="43" spans="1:6" x14ac:dyDescent="0.3">
      <c r="A43" s="685"/>
      <c r="B43" s="419">
        <v>1</v>
      </c>
      <c r="C43" s="323">
        <v>0.2</v>
      </c>
      <c r="D43" s="312" t="s">
        <v>341</v>
      </c>
      <c r="E43" s="347"/>
      <c r="F43" s="347"/>
    </row>
    <row r="44" spans="1:6" x14ac:dyDescent="0.3">
      <c r="A44" s="685"/>
      <c r="B44" s="419">
        <v>0.85</v>
      </c>
      <c r="C44" s="323">
        <v>0.7</v>
      </c>
      <c r="D44" s="312" t="s">
        <v>341</v>
      </c>
      <c r="E44" s="347"/>
      <c r="F44" s="347"/>
    </row>
    <row r="45" spans="1:6" x14ac:dyDescent="0.3">
      <c r="A45" s="685"/>
      <c r="B45" s="419">
        <v>0.25</v>
      </c>
      <c r="C45" s="323">
        <v>0.1</v>
      </c>
      <c r="D45" s="312" t="s">
        <v>341</v>
      </c>
      <c r="E45" s="347"/>
      <c r="F45" s="347"/>
    </row>
    <row r="46" spans="1:6" x14ac:dyDescent="0.3">
      <c r="A46" s="685"/>
      <c r="B46" s="321"/>
      <c r="C46" s="316" t="str">
        <f>IF(SUM(C43:C45)=1,"OK","X")</f>
        <v>OK</v>
      </c>
      <c r="D46" s="675" t="s">
        <v>594</v>
      </c>
      <c r="E46" s="347"/>
      <c r="F46" s="347"/>
    </row>
    <row r="47" spans="1:6" ht="27.6" x14ac:dyDescent="0.3">
      <c r="A47" s="685"/>
      <c r="B47" s="321" t="s">
        <v>361</v>
      </c>
      <c r="C47" s="316"/>
      <c r="D47" s="312"/>
      <c r="E47" s="347"/>
      <c r="F47" s="347"/>
    </row>
    <row r="48" spans="1:6" x14ac:dyDescent="0.3">
      <c r="A48" s="685"/>
      <c r="B48" s="418">
        <f>B43</f>
        <v>1</v>
      </c>
      <c r="C48" s="311">
        <v>150</v>
      </c>
      <c r="D48" s="312" t="s">
        <v>353</v>
      </c>
      <c r="E48" s="347"/>
      <c r="F48" s="347"/>
    </row>
    <row r="49" spans="1:6" x14ac:dyDescent="0.3">
      <c r="A49" s="685"/>
      <c r="B49" s="418">
        <f>B44</f>
        <v>0.85</v>
      </c>
      <c r="C49" s="311">
        <v>146.19999999999999</v>
      </c>
      <c r="D49" s="312" t="s">
        <v>353</v>
      </c>
      <c r="E49" s="347"/>
      <c r="F49" s="347"/>
    </row>
    <row r="50" spans="1:6" x14ac:dyDescent="0.3">
      <c r="A50" s="685"/>
      <c r="B50" s="418">
        <f>B45</f>
        <v>0.25</v>
      </c>
      <c r="C50" s="311">
        <v>152</v>
      </c>
      <c r="D50" s="312" t="s">
        <v>353</v>
      </c>
      <c r="E50" s="347"/>
      <c r="F50" s="347"/>
    </row>
    <row r="51" spans="1:6" x14ac:dyDescent="0.3">
      <c r="A51" s="685"/>
      <c r="B51" s="554" t="s">
        <v>543</v>
      </c>
      <c r="C51" s="555"/>
      <c r="D51" s="312"/>
      <c r="E51" s="347"/>
      <c r="F51" s="347"/>
    </row>
    <row r="52" spans="1:6" x14ac:dyDescent="0.3">
      <c r="A52" s="685"/>
      <c r="B52" s="558" t="s">
        <v>25</v>
      </c>
      <c r="C52" s="328">
        <v>10</v>
      </c>
      <c r="D52" s="312" t="s">
        <v>46</v>
      </c>
      <c r="E52" s="565">
        <f>OBC!F19</f>
        <v>310</v>
      </c>
      <c r="F52" s="563"/>
    </row>
    <row r="53" spans="1:6" x14ac:dyDescent="0.3">
      <c r="A53" s="685"/>
      <c r="B53" s="558" t="s">
        <v>26</v>
      </c>
      <c r="C53" s="328">
        <v>20</v>
      </c>
      <c r="D53" s="312" t="s">
        <v>46</v>
      </c>
      <c r="E53" s="565">
        <f>OBC!F20</f>
        <v>560</v>
      </c>
      <c r="F53" s="563"/>
    </row>
    <row r="54" spans="1:6" x14ac:dyDescent="0.3">
      <c r="A54" s="685"/>
      <c r="B54" s="558" t="s">
        <v>27</v>
      </c>
      <c r="C54" s="328">
        <v>20</v>
      </c>
      <c r="D54" s="312" t="s">
        <v>46</v>
      </c>
      <c r="E54" s="565">
        <f>OBC!F21</f>
        <v>620</v>
      </c>
      <c r="F54" s="563"/>
    </row>
    <row r="55" spans="1:6" x14ac:dyDescent="0.3">
      <c r="A55" s="685"/>
      <c r="B55" s="558" t="s">
        <v>28</v>
      </c>
      <c r="C55" s="328">
        <v>20</v>
      </c>
      <c r="D55" s="312" t="s">
        <v>46</v>
      </c>
      <c r="E55" s="565">
        <f>OBC!F22</f>
        <v>600</v>
      </c>
      <c r="F55" s="563"/>
    </row>
    <row r="56" spans="1:6" x14ac:dyDescent="0.3">
      <c r="A56" s="685"/>
      <c r="B56" s="558" t="s">
        <v>29</v>
      </c>
      <c r="C56" s="328">
        <v>20</v>
      </c>
      <c r="D56" s="312" t="s">
        <v>46</v>
      </c>
      <c r="E56" s="565">
        <f>OBC!F23</f>
        <v>620</v>
      </c>
      <c r="F56" s="563"/>
    </row>
    <row r="57" spans="1:6" x14ac:dyDescent="0.3">
      <c r="A57" s="685"/>
      <c r="B57" s="558" t="s">
        <v>30</v>
      </c>
      <c r="C57" s="328">
        <v>20</v>
      </c>
      <c r="D57" s="312" t="s">
        <v>46</v>
      </c>
      <c r="E57" s="565">
        <f>OBC!F24</f>
        <v>600</v>
      </c>
      <c r="F57" s="564">
        <f>SUM(E52:E63)/24</f>
        <v>291.25</v>
      </c>
    </row>
    <row r="58" spans="1:6" x14ac:dyDescent="0.3">
      <c r="A58" s="685"/>
      <c r="B58" s="558" t="s">
        <v>31</v>
      </c>
      <c r="C58" s="328">
        <v>20</v>
      </c>
      <c r="D58" s="312" t="s">
        <v>46</v>
      </c>
      <c r="E58" s="565">
        <f>OBC!F25</f>
        <v>620</v>
      </c>
      <c r="F58" s="563"/>
    </row>
    <row r="59" spans="1:6" x14ac:dyDescent="0.3">
      <c r="A59" s="685"/>
      <c r="B59" s="558" t="s">
        <v>32</v>
      </c>
      <c r="C59" s="328">
        <v>20</v>
      </c>
      <c r="D59" s="312" t="s">
        <v>46</v>
      </c>
      <c r="E59" s="565">
        <f>OBC!F26</f>
        <v>620</v>
      </c>
      <c r="F59" s="563"/>
    </row>
    <row r="60" spans="1:6" x14ac:dyDescent="0.3">
      <c r="A60" s="685"/>
      <c r="B60" s="558" t="s">
        <v>322</v>
      </c>
      <c r="C60" s="328">
        <v>20</v>
      </c>
      <c r="D60" s="312" t="s">
        <v>46</v>
      </c>
      <c r="E60" s="565">
        <f>OBC!F27</f>
        <v>600</v>
      </c>
      <c r="F60" s="563"/>
    </row>
    <row r="61" spans="1:6" x14ac:dyDescent="0.3">
      <c r="A61" s="685"/>
      <c r="B61" s="558" t="s">
        <v>34</v>
      </c>
      <c r="C61" s="328">
        <v>20</v>
      </c>
      <c r="D61" s="312" t="s">
        <v>46</v>
      </c>
      <c r="E61" s="565">
        <f>OBC!F28</f>
        <v>620</v>
      </c>
      <c r="F61" s="563"/>
    </row>
    <row r="62" spans="1:6" x14ac:dyDescent="0.3">
      <c r="A62" s="685"/>
      <c r="B62" s="558" t="s">
        <v>35</v>
      </c>
      <c r="C62" s="328">
        <v>20</v>
      </c>
      <c r="D62" s="312" t="s">
        <v>46</v>
      </c>
      <c r="E62" s="565">
        <f>OBC!F29</f>
        <v>600</v>
      </c>
      <c r="F62" s="563"/>
    </row>
    <row r="63" spans="1:6" ht="14.4" thickBot="1" x14ac:dyDescent="0.35">
      <c r="A63" s="685"/>
      <c r="B63" s="558" t="s">
        <v>36</v>
      </c>
      <c r="C63" s="328">
        <v>20</v>
      </c>
      <c r="D63" s="312" t="s">
        <v>46</v>
      </c>
      <c r="E63" s="565">
        <f>OBC!F30</f>
        <v>620</v>
      </c>
      <c r="F63" s="563"/>
    </row>
    <row r="64" spans="1:6" x14ac:dyDescent="0.3">
      <c r="A64" s="685"/>
      <c r="B64" s="325" t="s">
        <v>330</v>
      </c>
      <c r="C64" s="316"/>
      <c r="D64" s="327"/>
      <c r="E64" s="349"/>
      <c r="F64" s="343"/>
    </row>
    <row r="65" spans="1:6" x14ac:dyDescent="0.3">
      <c r="A65" s="685"/>
      <c r="B65" s="317" t="s">
        <v>337</v>
      </c>
      <c r="C65" s="313">
        <v>5000</v>
      </c>
      <c r="D65" s="312" t="s">
        <v>362</v>
      </c>
      <c r="E65" s="343"/>
      <c r="F65" s="343"/>
    </row>
    <row r="66" spans="1:6" x14ac:dyDescent="0.3">
      <c r="A66" s="685"/>
      <c r="B66" s="317" t="s">
        <v>348</v>
      </c>
      <c r="C66" s="313"/>
      <c r="D66" s="312" t="s">
        <v>362</v>
      </c>
      <c r="E66" s="343"/>
      <c r="F66" s="343"/>
    </row>
    <row r="67" spans="1:6" x14ac:dyDescent="0.3">
      <c r="A67" s="685"/>
      <c r="B67" s="318" t="s">
        <v>329</v>
      </c>
      <c r="C67" s="311" t="s">
        <v>542</v>
      </c>
      <c r="D67" s="319" t="str">
        <f>IF(C67="HFO","Heavy Fuel Oil",IF(C67="MDO","Marine Diesel Oil",IF(C67="LSHFO","Low Sulphur HFO")))</f>
        <v>Marine Diesel Oil</v>
      </c>
      <c r="E67" s="343"/>
      <c r="F67" s="343"/>
    </row>
    <row r="68" spans="1:6" x14ac:dyDescent="0.3">
      <c r="A68" s="685"/>
      <c r="B68" s="320" t="s">
        <v>338</v>
      </c>
      <c r="C68" s="552">
        <v>500</v>
      </c>
      <c r="D68" s="312" t="s">
        <v>340</v>
      </c>
      <c r="E68" s="343"/>
      <c r="F68" s="343"/>
    </row>
    <row r="69" spans="1:6" ht="27.6" x14ac:dyDescent="0.3">
      <c r="A69" s="685"/>
      <c r="B69" s="321" t="s">
        <v>355</v>
      </c>
      <c r="C69" s="322"/>
      <c r="D69" s="312"/>
      <c r="E69" s="347"/>
      <c r="F69" s="347"/>
    </row>
    <row r="70" spans="1:6" x14ac:dyDescent="0.3">
      <c r="A70" s="685"/>
      <c r="B70" s="419">
        <v>1</v>
      </c>
      <c r="C70" s="323">
        <v>0.1</v>
      </c>
      <c r="D70" s="312" t="s">
        <v>341</v>
      </c>
      <c r="E70" s="347"/>
      <c r="F70" s="347"/>
    </row>
    <row r="71" spans="1:6" x14ac:dyDescent="0.3">
      <c r="A71" s="685"/>
      <c r="B71" s="419">
        <v>0.85</v>
      </c>
      <c r="C71" s="323">
        <v>0.75</v>
      </c>
      <c r="D71" s="312" t="s">
        <v>341</v>
      </c>
      <c r="E71" s="347"/>
      <c r="F71" s="347"/>
    </row>
    <row r="72" spans="1:6" x14ac:dyDescent="0.3">
      <c r="A72" s="685"/>
      <c r="B72" s="419">
        <v>0.25</v>
      </c>
      <c r="C72" s="323">
        <v>0.15</v>
      </c>
      <c r="D72" s="312" t="s">
        <v>341</v>
      </c>
      <c r="E72" s="347"/>
      <c r="F72" s="347"/>
    </row>
    <row r="73" spans="1:6" x14ac:dyDescent="0.3">
      <c r="A73" s="685"/>
      <c r="B73" s="321"/>
      <c r="C73" s="316" t="str">
        <f>IF(SUM(C70:C72)=1,"OK","X")</f>
        <v>OK</v>
      </c>
      <c r="D73" s="312"/>
      <c r="E73" s="347"/>
      <c r="F73" s="347"/>
    </row>
    <row r="74" spans="1:6" ht="41.4" x14ac:dyDescent="0.3">
      <c r="A74" s="685"/>
      <c r="B74" s="321" t="s">
        <v>354</v>
      </c>
      <c r="C74" s="316"/>
      <c r="D74" s="312"/>
      <c r="E74" s="347"/>
      <c r="F74" s="347"/>
    </row>
    <row r="75" spans="1:6" x14ac:dyDescent="0.3">
      <c r="A75" s="685"/>
      <c r="B75" s="418">
        <f>B70</f>
        <v>1</v>
      </c>
      <c r="C75" s="311">
        <v>40</v>
      </c>
      <c r="D75" s="312" t="s">
        <v>353</v>
      </c>
      <c r="E75" s="347"/>
      <c r="F75" s="347"/>
    </row>
    <row r="76" spans="1:6" x14ac:dyDescent="0.3">
      <c r="A76" s="685"/>
      <c r="B76" s="418">
        <f>B71</f>
        <v>0.85</v>
      </c>
      <c r="C76" s="311">
        <v>35</v>
      </c>
      <c r="D76" s="312" t="s">
        <v>353</v>
      </c>
      <c r="E76" s="347"/>
      <c r="F76" s="347"/>
    </row>
    <row r="77" spans="1:6" ht="14.4" thickBot="1" x14ac:dyDescent="0.35">
      <c r="A77" s="685"/>
      <c r="B77" s="420">
        <f>B72</f>
        <v>0.25</v>
      </c>
      <c r="C77" s="324">
        <v>42</v>
      </c>
      <c r="D77" s="345" t="s">
        <v>353</v>
      </c>
      <c r="E77" s="348"/>
      <c r="F77" s="348"/>
    </row>
    <row r="78" spans="1:6" x14ac:dyDescent="0.3">
      <c r="A78" s="570"/>
      <c r="B78" s="317"/>
      <c r="C78" s="312"/>
      <c r="D78" s="390"/>
      <c r="E78" s="391"/>
      <c r="F78" s="391"/>
    </row>
    <row r="79" spans="1:6" ht="18" thickBot="1" x14ac:dyDescent="0.35">
      <c r="A79" s="570"/>
      <c r="B79" s="397" t="s">
        <v>371</v>
      </c>
      <c r="C79" s="394"/>
      <c r="D79" s="395"/>
      <c r="E79" s="398"/>
      <c r="F79" s="398"/>
    </row>
    <row r="80" spans="1:6" x14ac:dyDescent="0.3">
      <c r="A80" s="686" t="s">
        <v>498</v>
      </c>
      <c r="B80" s="326" t="s">
        <v>496</v>
      </c>
      <c r="C80" s="529">
        <f>Lightweight</f>
        <v>16535</v>
      </c>
      <c r="D80" s="353"/>
      <c r="E80" s="326" t="s">
        <v>496</v>
      </c>
      <c r="F80" s="326"/>
    </row>
    <row r="81" spans="1:6" x14ac:dyDescent="0.3">
      <c r="A81" s="687"/>
      <c r="B81" s="399"/>
      <c r="C81" s="316"/>
      <c r="D81" s="312"/>
      <c r="E81" s="316"/>
      <c r="F81" s="316"/>
    </row>
    <row r="82" spans="1:6" x14ac:dyDescent="0.3">
      <c r="A82" s="687"/>
      <c r="B82" s="400" t="s">
        <v>41</v>
      </c>
      <c r="C82" s="359">
        <v>1</v>
      </c>
      <c r="D82" s="312" t="s">
        <v>497</v>
      </c>
      <c r="E82" s="316"/>
      <c r="F82" s="316"/>
    </row>
    <row r="83" spans="1:6" x14ac:dyDescent="0.3">
      <c r="A83" s="687"/>
      <c r="B83" s="400" t="s">
        <v>43</v>
      </c>
      <c r="C83" s="359">
        <v>0</v>
      </c>
      <c r="D83" s="312" t="s">
        <v>497</v>
      </c>
      <c r="E83" s="316"/>
      <c r="F83" s="316"/>
    </row>
    <row r="84" spans="1:6" x14ac:dyDescent="0.3">
      <c r="A84" s="687"/>
      <c r="B84" s="400" t="s">
        <v>42</v>
      </c>
      <c r="C84" s="359">
        <v>0</v>
      </c>
      <c r="D84" s="312" t="s">
        <v>497</v>
      </c>
      <c r="E84" s="316"/>
      <c r="F84" s="316"/>
    </row>
    <row r="85" spans="1:6" ht="14.4" thickBot="1" x14ac:dyDescent="0.35">
      <c r="A85" s="688"/>
      <c r="B85" s="530"/>
      <c r="C85" s="531"/>
      <c r="D85" s="345"/>
      <c r="E85" s="531"/>
      <c r="F85" s="531"/>
    </row>
    <row r="86" spans="1:6" ht="55.2" x14ac:dyDescent="0.3">
      <c r="A86" s="310"/>
      <c r="B86" s="314" t="s">
        <v>366</v>
      </c>
      <c r="C86" s="396"/>
    </row>
    <row r="87" spans="1:6" ht="55.2" customHeight="1" x14ac:dyDescent="0.3">
      <c r="B87" s="314" t="s">
        <v>358</v>
      </c>
      <c r="C87" s="381"/>
    </row>
    <row r="88" spans="1:6" ht="55.2" x14ac:dyDescent="0.3">
      <c r="A88" s="329"/>
      <c r="B88" s="314" t="s">
        <v>357</v>
      </c>
      <c r="C88" s="381"/>
    </row>
    <row r="89" spans="1:6" ht="19.95" customHeight="1" x14ac:dyDescent="0.3">
      <c r="A89" s="329"/>
      <c r="B89" s="314"/>
      <c r="C89" s="381"/>
    </row>
    <row r="90" spans="1:6" ht="24.6" customHeight="1" x14ac:dyDescent="0.3">
      <c r="A90" s="679" t="s">
        <v>356</v>
      </c>
      <c r="B90" s="679"/>
      <c r="C90" s="679"/>
      <c r="D90" s="679"/>
      <c r="E90" s="679"/>
      <c r="F90" s="679"/>
    </row>
    <row r="91" spans="1:6" ht="24.6" customHeight="1" x14ac:dyDescent="0.3">
      <c r="A91" s="354"/>
      <c r="B91" s="354"/>
      <c r="C91" s="384"/>
      <c r="D91" s="384"/>
      <c r="E91" s="354"/>
      <c r="F91" s="354"/>
    </row>
    <row r="92" spans="1:6" ht="24.6" customHeight="1" x14ac:dyDescent="0.3">
      <c r="A92" s="354"/>
      <c r="B92" s="386" t="s">
        <v>370</v>
      </c>
      <c r="C92" s="354"/>
      <c r="D92" s="384"/>
      <c r="E92" s="385"/>
      <c r="F92" s="354"/>
    </row>
    <row r="93" spans="1:6" s="350" customFormat="1" ht="18.600000000000001" customHeight="1" x14ac:dyDescent="0.3">
      <c r="A93" s="355"/>
      <c r="B93" s="332"/>
      <c r="C93" s="382"/>
      <c r="D93" s="332"/>
      <c r="E93" s="356"/>
      <c r="F93" s="356"/>
    </row>
    <row r="94" spans="1:6" ht="61.95" customHeight="1" thickBot="1" x14ac:dyDescent="0.35">
      <c r="A94" s="357"/>
      <c r="B94" s="379"/>
      <c r="C94" s="383" t="str">
        <f>C5</f>
        <v xml:space="preserve">DASHBOARD - BAU SCENARIO - Container Ship </v>
      </c>
      <c r="D94" s="338"/>
      <c r="E94" s="335"/>
      <c r="F94" s="335"/>
    </row>
    <row r="95" spans="1:6" ht="15" customHeight="1" thickBot="1" x14ac:dyDescent="0.35">
      <c r="A95" s="380"/>
      <c r="B95" s="338"/>
      <c r="C95" s="635" t="s">
        <v>578</v>
      </c>
      <c r="D95" s="333"/>
      <c r="E95" s="333"/>
      <c r="F95" s="333"/>
    </row>
    <row r="96" spans="1:6" ht="42" customHeight="1" x14ac:dyDescent="0.3">
      <c r="A96" s="680" t="s">
        <v>577</v>
      </c>
      <c r="B96" s="639" t="s">
        <v>0</v>
      </c>
      <c r="C96" s="630">
        <f>CFBC!S3</f>
        <v>54747600.000000015</v>
      </c>
      <c r="D96" s="401"/>
      <c r="E96" s="401"/>
      <c r="F96" s="401"/>
    </row>
    <row r="97" spans="1:6" ht="27.6" customHeight="1" x14ac:dyDescent="0.3">
      <c r="A97" s="681"/>
      <c r="B97" s="640" t="s">
        <v>572</v>
      </c>
      <c r="C97" s="631">
        <f>CFBC!AE3</f>
        <v>4517384</v>
      </c>
      <c r="D97" s="401"/>
      <c r="E97" s="401"/>
      <c r="F97" s="401"/>
    </row>
    <row r="98" spans="1:6" ht="23.4" customHeight="1" thickBot="1" x14ac:dyDescent="0.35">
      <c r="A98" s="681"/>
      <c r="B98" s="640" t="s">
        <v>573</v>
      </c>
      <c r="C98" s="632">
        <f>CFBC!AL3</f>
        <v>363026388.88079143</v>
      </c>
      <c r="D98" s="401"/>
      <c r="E98" s="401"/>
      <c r="F98" s="401"/>
    </row>
    <row r="99" spans="1:6" ht="23.4" customHeight="1" thickBot="1" x14ac:dyDescent="0.35">
      <c r="A99" s="569"/>
      <c r="B99" s="640" t="s">
        <v>574</v>
      </c>
      <c r="C99" s="633">
        <f>CFBC!AS3</f>
        <v>312000000</v>
      </c>
      <c r="D99" s="401"/>
      <c r="E99" s="401"/>
      <c r="F99" s="401"/>
    </row>
    <row r="100" spans="1:6" ht="23.4" customHeight="1" thickBot="1" x14ac:dyDescent="0.35">
      <c r="A100" s="569"/>
      <c r="B100" s="640" t="s">
        <v>575</v>
      </c>
      <c r="C100" s="633">
        <f>CFBC!AU3</f>
        <v>0</v>
      </c>
      <c r="D100" s="401"/>
      <c r="E100" s="401"/>
      <c r="F100" s="401"/>
    </row>
    <row r="101" spans="1:6" ht="23.4" customHeight="1" thickBot="1" x14ac:dyDescent="0.35">
      <c r="A101" s="637"/>
      <c r="B101" s="641" t="s">
        <v>576</v>
      </c>
      <c r="C101" s="634">
        <f>CFBC!AW3</f>
        <v>734291372.88079143</v>
      </c>
      <c r="D101" s="401"/>
      <c r="E101" s="401"/>
      <c r="F101" s="401"/>
    </row>
    <row r="102" spans="1:6" ht="15" customHeight="1" thickBot="1" x14ac:dyDescent="0.35">
      <c r="A102" s="402"/>
      <c r="B102" s="312"/>
      <c r="C102" s="636"/>
      <c r="D102" s="403"/>
      <c r="E102" s="403"/>
      <c r="F102" s="403"/>
    </row>
    <row r="103" spans="1:6" ht="25.95" customHeight="1" thickBot="1" x14ac:dyDescent="0.35">
      <c r="A103" s="638" t="s">
        <v>372</v>
      </c>
      <c r="B103" s="405" t="s">
        <v>44</v>
      </c>
      <c r="C103" s="628">
        <f>CFBC!AY3</f>
        <v>981194296.16939616</v>
      </c>
      <c r="D103" s="406"/>
      <c r="E103" s="407"/>
      <c r="F103" s="407"/>
    </row>
    <row r="104" spans="1:6" ht="33" customHeight="1" thickBot="1" x14ac:dyDescent="0.35">
      <c r="B104" s="408" t="s">
        <v>48</v>
      </c>
      <c r="C104" s="629">
        <f>CFBC!BD2</f>
        <v>68081431.01895909</v>
      </c>
      <c r="D104" s="409"/>
      <c r="E104" s="410"/>
      <c r="F104" s="410"/>
    </row>
    <row r="105" spans="1:6" x14ac:dyDescent="0.3">
      <c r="C105" s="333"/>
      <c r="D105" s="338"/>
      <c r="E105" s="335"/>
      <c r="F105" s="335"/>
    </row>
    <row r="106" spans="1:6" ht="15" customHeight="1" x14ac:dyDescent="0.3">
      <c r="C106" s="351"/>
      <c r="D106" s="351"/>
      <c r="E106" s="351"/>
      <c r="F106" s="351"/>
    </row>
    <row r="107" spans="1:6" ht="15" customHeight="1" x14ac:dyDescent="0.3">
      <c r="A107" s="679" t="s">
        <v>369</v>
      </c>
      <c r="B107" s="679"/>
      <c r="C107" s="679"/>
      <c r="D107" s="679"/>
      <c r="E107" s="679"/>
      <c r="F107" s="679"/>
    </row>
    <row r="108" spans="1:6" ht="15" customHeight="1" x14ac:dyDescent="0.3">
      <c r="B108" s="335"/>
      <c r="C108" s="338"/>
      <c r="D108" s="338"/>
      <c r="E108" s="334"/>
      <c r="F108" s="334"/>
    </row>
    <row r="109" spans="1:6" x14ac:dyDescent="0.3">
      <c r="B109" s="335"/>
      <c r="C109" s="338"/>
      <c r="D109" s="338"/>
      <c r="E109" s="334"/>
      <c r="F109" s="334"/>
    </row>
    <row r="110" spans="1:6" x14ac:dyDescent="0.3">
      <c r="A110" s="336"/>
      <c r="B110" s="335"/>
      <c r="C110" s="338"/>
      <c r="D110" s="338"/>
      <c r="E110" s="334"/>
      <c r="F110" s="334"/>
    </row>
    <row r="111" spans="1:6" x14ac:dyDescent="0.3">
      <c r="A111" s="388"/>
      <c r="B111" s="335"/>
      <c r="C111" s="338"/>
      <c r="D111" s="338"/>
      <c r="E111" s="334"/>
      <c r="F111" s="334"/>
    </row>
    <row r="112" spans="1:6" x14ac:dyDescent="0.3">
      <c r="A112" s="389"/>
      <c r="C112" s="338"/>
      <c r="D112" s="338"/>
      <c r="E112" s="338"/>
      <c r="F112" s="338"/>
    </row>
    <row r="113" spans="1:6" x14ac:dyDescent="0.3">
      <c r="A113" s="352"/>
      <c r="C113" s="338"/>
      <c r="D113" s="338"/>
      <c r="E113" s="338"/>
      <c r="F113" s="338"/>
    </row>
    <row r="114" spans="1:6" x14ac:dyDescent="0.3">
      <c r="A114" s="352"/>
      <c r="C114" s="338"/>
      <c r="D114" s="338"/>
      <c r="E114" s="338"/>
      <c r="F114" s="338"/>
    </row>
    <row r="115" spans="1:6" x14ac:dyDescent="0.3">
      <c r="A115" s="352"/>
      <c r="C115" s="338"/>
      <c r="D115" s="338"/>
      <c r="E115" s="338"/>
      <c r="F115" s="338"/>
    </row>
    <row r="116" spans="1:6" x14ac:dyDescent="0.3">
      <c r="A116" s="352"/>
      <c r="C116" s="338"/>
      <c r="D116" s="338"/>
      <c r="E116" s="338"/>
      <c r="F116" s="338"/>
    </row>
    <row r="117" spans="1:6" x14ac:dyDescent="0.3">
      <c r="A117" s="352"/>
      <c r="C117" s="338"/>
      <c r="D117" s="338"/>
      <c r="E117" s="338"/>
      <c r="F117" s="338"/>
    </row>
    <row r="118" spans="1:6" x14ac:dyDescent="0.3">
      <c r="A118" s="352"/>
      <c r="C118" s="338"/>
      <c r="D118" s="338"/>
      <c r="E118" s="338"/>
      <c r="F118" s="338"/>
    </row>
    <row r="119" spans="1:6" x14ac:dyDescent="0.3">
      <c r="A119" s="352"/>
      <c r="C119" s="338"/>
      <c r="D119" s="338"/>
      <c r="E119" s="338"/>
      <c r="F119" s="338"/>
    </row>
    <row r="120" spans="1:6" x14ac:dyDescent="0.3">
      <c r="A120" s="352"/>
      <c r="C120" s="338"/>
      <c r="D120" s="338"/>
      <c r="E120" s="338"/>
      <c r="F120" s="338"/>
    </row>
    <row r="121" spans="1:6" x14ac:dyDescent="0.3">
      <c r="A121" s="352"/>
      <c r="C121" s="338"/>
      <c r="D121" s="338"/>
      <c r="E121" s="338"/>
      <c r="F121" s="338"/>
    </row>
    <row r="122" spans="1:6" x14ac:dyDescent="0.3">
      <c r="A122" s="352"/>
      <c r="C122" s="338"/>
      <c r="D122" s="338"/>
      <c r="E122" s="338"/>
      <c r="F122" s="338"/>
    </row>
    <row r="123" spans="1:6" x14ac:dyDescent="0.3">
      <c r="A123" s="352"/>
      <c r="C123" s="338"/>
      <c r="D123" s="338"/>
      <c r="E123" s="338"/>
      <c r="F123" s="338"/>
    </row>
    <row r="124" spans="1:6" x14ac:dyDescent="0.3">
      <c r="A124" s="352"/>
      <c r="C124" s="338"/>
      <c r="D124" s="338"/>
      <c r="E124" s="338"/>
      <c r="F124" s="338"/>
    </row>
    <row r="125" spans="1:6" x14ac:dyDescent="0.3">
      <c r="A125" s="352"/>
      <c r="C125" s="338"/>
      <c r="D125" s="338"/>
      <c r="E125" s="338"/>
      <c r="F125" s="338"/>
    </row>
    <row r="144" spans="1:1" x14ac:dyDescent="0.3">
      <c r="A144" s="387"/>
    </row>
    <row r="152" spans="2:6" x14ac:dyDescent="0.3">
      <c r="B152" s="335"/>
      <c r="C152" s="338"/>
      <c r="D152" s="338"/>
      <c r="E152" s="334"/>
      <c r="F152" s="334"/>
    </row>
    <row r="153" spans="2:6" x14ac:dyDescent="0.3">
      <c r="B153" s="335"/>
      <c r="C153" s="338"/>
      <c r="D153" s="338"/>
      <c r="E153" s="334"/>
      <c r="F153" s="334"/>
    </row>
    <row r="154" spans="2:6" x14ac:dyDescent="0.3">
      <c r="B154" s="335"/>
      <c r="C154" s="340"/>
      <c r="D154" s="352"/>
      <c r="E154" s="334"/>
      <c r="F154" s="334"/>
    </row>
    <row r="155" spans="2:6" x14ac:dyDescent="0.3">
      <c r="B155" s="335"/>
      <c r="C155" s="336"/>
      <c r="D155" s="336"/>
      <c r="E155" s="334"/>
      <c r="F155" s="334"/>
    </row>
    <row r="156" spans="2:6" x14ac:dyDescent="0.3">
      <c r="B156" s="335"/>
      <c r="C156" s="336"/>
      <c r="D156" s="336"/>
      <c r="E156" s="334"/>
      <c r="F156" s="334"/>
    </row>
    <row r="157" spans="2:6" x14ac:dyDescent="0.3">
      <c r="B157" s="335"/>
      <c r="C157" s="338"/>
      <c r="D157" s="338"/>
      <c r="E157" s="334"/>
      <c r="F157" s="334"/>
    </row>
    <row r="158" spans="2:6" x14ac:dyDescent="0.3">
      <c r="B158" s="335"/>
      <c r="C158" s="338"/>
      <c r="D158" s="338"/>
      <c r="E158" s="334"/>
      <c r="F158" s="334"/>
    </row>
    <row r="159" spans="2:6" x14ac:dyDescent="0.3">
      <c r="B159" s="335"/>
      <c r="C159" s="338"/>
      <c r="D159" s="338"/>
      <c r="E159" s="334"/>
      <c r="F159" s="334"/>
    </row>
    <row r="160" spans="2:6" x14ac:dyDescent="0.3">
      <c r="B160" s="335"/>
      <c r="C160" s="338"/>
      <c r="D160" s="338"/>
      <c r="E160" s="334"/>
      <c r="F160" s="334"/>
    </row>
    <row r="161" spans="2:6" x14ac:dyDescent="0.3">
      <c r="B161" s="335"/>
      <c r="C161" s="338"/>
      <c r="D161" s="338"/>
      <c r="E161" s="334"/>
      <c r="F161" s="334"/>
    </row>
    <row r="162" spans="2:6" x14ac:dyDescent="0.3">
      <c r="B162" s="335"/>
      <c r="C162" s="338"/>
      <c r="D162" s="338"/>
      <c r="E162" s="334"/>
      <c r="F162" s="334"/>
    </row>
    <row r="163" spans="2:6" x14ac:dyDescent="0.3">
      <c r="B163" s="335"/>
      <c r="C163" s="338"/>
      <c r="D163" s="338"/>
      <c r="E163" s="334"/>
      <c r="F163" s="334"/>
    </row>
    <row r="164" spans="2:6" x14ac:dyDescent="0.3">
      <c r="B164" s="335"/>
      <c r="C164" s="338"/>
      <c r="D164" s="338"/>
      <c r="E164" s="334"/>
      <c r="F164" s="334"/>
    </row>
    <row r="165" spans="2:6" x14ac:dyDescent="0.3">
      <c r="B165" s="335"/>
      <c r="C165" s="338"/>
      <c r="D165" s="338"/>
      <c r="E165" s="334"/>
      <c r="F165" s="334"/>
    </row>
    <row r="166" spans="2:6" x14ac:dyDescent="0.3">
      <c r="B166" s="335"/>
      <c r="C166" s="338"/>
      <c r="D166" s="338"/>
      <c r="E166" s="334"/>
      <c r="F166" s="334"/>
    </row>
    <row r="167" spans="2:6" x14ac:dyDescent="0.3">
      <c r="B167" s="335"/>
      <c r="C167" s="338"/>
      <c r="D167" s="338"/>
      <c r="E167" s="334"/>
      <c r="F167" s="334"/>
    </row>
    <row r="168" spans="2:6" x14ac:dyDescent="0.3">
      <c r="B168" s="335"/>
      <c r="C168" s="338"/>
      <c r="D168" s="338"/>
      <c r="E168" s="334"/>
      <c r="F168" s="334"/>
    </row>
    <row r="169" spans="2:6" x14ac:dyDescent="0.3">
      <c r="B169" s="335"/>
      <c r="C169" s="338"/>
      <c r="D169" s="338"/>
      <c r="E169" s="334"/>
      <c r="F169" s="334"/>
    </row>
    <row r="170" spans="2:6" x14ac:dyDescent="0.3">
      <c r="B170" s="335"/>
      <c r="C170" s="338"/>
      <c r="D170" s="338"/>
      <c r="E170" s="334"/>
      <c r="F170" s="334"/>
    </row>
    <row r="171" spans="2:6" x14ac:dyDescent="0.3">
      <c r="B171" s="335"/>
      <c r="C171" s="338"/>
      <c r="D171" s="338"/>
      <c r="E171" s="334"/>
      <c r="F171" s="334"/>
    </row>
    <row r="172" spans="2:6" x14ac:dyDescent="0.3">
      <c r="B172" s="335"/>
      <c r="C172" s="338"/>
      <c r="D172" s="338"/>
      <c r="E172" s="334"/>
      <c r="F172" s="334"/>
    </row>
    <row r="173" spans="2:6" x14ac:dyDescent="0.3">
      <c r="B173" s="335"/>
      <c r="C173" s="338"/>
      <c r="D173" s="338"/>
      <c r="E173" s="334"/>
      <c r="F173" s="334"/>
    </row>
    <row r="174" spans="2:6" x14ac:dyDescent="0.3">
      <c r="B174" s="335"/>
      <c r="C174" s="338"/>
      <c r="D174" s="338"/>
      <c r="E174" s="334"/>
      <c r="F174" s="334"/>
    </row>
    <row r="175" spans="2:6" x14ac:dyDescent="0.3">
      <c r="B175" s="335"/>
      <c r="C175" s="338"/>
      <c r="D175" s="338"/>
      <c r="E175" s="334"/>
      <c r="F175" s="334"/>
    </row>
    <row r="176" spans="2:6" x14ac:dyDescent="0.3">
      <c r="B176" s="335"/>
      <c r="C176" s="338"/>
      <c r="D176" s="338"/>
      <c r="E176" s="334"/>
      <c r="F176" s="334"/>
    </row>
    <row r="177" spans="1:6" x14ac:dyDescent="0.3">
      <c r="B177" s="335"/>
      <c r="C177" s="338"/>
      <c r="D177" s="338"/>
      <c r="E177" s="334"/>
      <c r="F177" s="334"/>
    </row>
    <row r="178" spans="1:6" x14ac:dyDescent="0.3">
      <c r="B178" s="335"/>
      <c r="C178" s="338"/>
      <c r="D178" s="338"/>
      <c r="E178" s="334"/>
      <c r="F178" s="334"/>
    </row>
    <row r="179" spans="1:6" x14ac:dyDescent="0.3">
      <c r="B179" s="335"/>
      <c r="C179" s="338"/>
      <c r="D179" s="338"/>
      <c r="E179" s="334"/>
      <c r="F179" s="334"/>
    </row>
    <row r="180" spans="1:6" x14ac:dyDescent="0.3">
      <c r="B180" s="335"/>
      <c r="C180" s="338"/>
      <c r="D180" s="338"/>
      <c r="E180" s="334"/>
      <c r="F180" s="334"/>
    </row>
    <row r="181" spans="1:6" x14ac:dyDescent="0.3">
      <c r="B181" s="351"/>
      <c r="C181" s="351"/>
      <c r="D181" s="351"/>
      <c r="E181" s="351"/>
      <c r="F181" s="351"/>
    </row>
    <row r="182" spans="1:6" x14ac:dyDescent="0.3">
      <c r="B182" s="351"/>
      <c r="C182" s="351"/>
      <c r="D182" s="351"/>
      <c r="E182" s="351"/>
      <c r="F182" s="351"/>
    </row>
    <row r="183" spans="1:6" x14ac:dyDescent="0.3">
      <c r="B183" s="351"/>
      <c r="C183" s="351"/>
      <c r="D183" s="351"/>
      <c r="E183" s="351"/>
      <c r="F183" s="351"/>
    </row>
    <row r="184" spans="1:6" x14ac:dyDescent="0.3">
      <c r="B184" s="351"/>
      <c r="C184" s="351"/>
      <c r="D184" s="351"/>
      <c r="E184" s="351"/>
      <c r="F184" s="351"/>
    </row>
    <row r="185" spans="1:6" x14ac:dyDescent="0.3">
      <c r="E185" s="351"/>
      <c r="F185" s="351"/>
    </row>
    <row r="186" spans="1:6" x14ac:dyDescent="0.3">
      <c r="A186" s="352"/>
      <c r="E186" s="351"/>
      <c r="F186" s="351"/>
    </row>
    <row r="187" spans="1:6" x14ac:dyDescent="0.3">
      <c r="E187" s="351"/>
      <c r="F187" s="351"/>
    </row>
    <row r="188" spans="1:6" x14ac:dyDescent="0.3">
      <c r="E188" s="351"/>
      <c r="F188" s="351"/>
    </row>
    <row r="204" spans="1:1" x14ac:dyDescent="0.3">
      <c r="A204" s="387"/>
    </row>
    <row r="241" spans="1:6" x14ac:dyDescent="0.3">
      <c r="A241" s="336"/>
      <c r="B241" s="336"/>
      <c r="C241" s="336"/>
    </row>
    <row r="242" spans="1:6" ht="13.8" customHeight="1" x14ac:dyDescent="0.3">
      <c r="A242" s="336"/>
      <c r="C242" s="336"/>
    </row>
    <row r="243" spans="1:6" ht="13.8" customHeight="1" x14ac:dyDescent="0.3">
      <c r="A243" s="336"/>
      <c r="C243" s="336"/>
    </row>
    <row r="244" spans="1:6" ht="13.8" customHeight="1" x14ac:dyDescent="0.3">
      <c r="A244" s="336"/>
      <c r="C244" s="336"/>
    </row>
    <row r="245" spans="1:6" ht="13.8" customHeight="1" x14ac:dyDescent="0.3">
      <c r="A245" s="336"/>
      <c r="C245" s="336"/>
    </row>
    <row r="246" spans="1:6" ht="13.8" customHeight="1" x14ac:dyDescent="0.3">
      <c r="A246" s="336"/>
      <c r="C246" s="336"/>
    </row>
    <row r="247" spans="1:6" ht="13.8" customHeight="1" x14ac:dyDescent="0.3">
      <c r="A247" s="336"/>
      <c r="C247" s="336"/>
    </row>
    <row r="248" spans="1:6" ht="13.8" customHeight="1" x14ac:dyDescent="0.3">
      <c r="A248" s="336"/>
      <c r="B248" s="336"/>
      <c r="C248" s="336"/>
      <c r="E248" s="337"/>
      <c r="F248" s="337"/>
    </row>
    <row r="249" spans="1:6" ht="13.8" customHeight="1" x14ac:dyDescent="0.3">
      <c r="A249" s="336"/>
      <c r="B249" s="622"/>
      <c r="C249" s="393"/>
      <c r="D249" s="337"/>
    </row>
    <row r="250" spans="1:6" ht="13.8" customHeight="1" x14ac:dyDescent="0.3">
      <c r="A250" s="336"/>
      <c r="B250" s="622"/>
      <c r="C250" s="393"/>
      <c r="D250" s="337"/>
    </row>
    <row r="251" spans="1:6" ht="13.8" customHeight="1" x14ac:dyDescent="0.3">
      <c r="A251" s="336"/>
      <c r="B251" s="622"/>
      <c r="C251" s="393"/>
      <c r="D251" s="337"/>
    </row>
    <row r="252" spans="1:6" ht="13.8" customHeight="1" x14ac:dyDescent="0.3">
      <c r="A252" s="336"/>
      <c r="B252" s="622"/>
      <c r="C252" s="393"/>
      <c r="D252" s="337"/>
    </row>
    <row r="253" spans="1:6" ht="13.8" customHeight="1" x14ac:dyDescent="0.3">
      <c r="A253" s="336"/>
      <c r="B253" s="622"/>
      <c r="C253" s="336"/>
    </row>
    <row r="254" spans="1:6" x14ac:dyDescent="0.3">
      <c r="A254" s="336"/>
      <c r="B254" s="336"/>
      <c r="C254" s="336"/>
    </row>
    <row r="255" spans="1:6" ht="13.8" customHeight="1" x14ac:dyDescent="0.3">
      <c r="A255" s="336"/>
      <c r="B255" s="336"/>
      <c r="C255" s="336"/>
    </row>
    <row r="256" spans="1:6" ht="13.8" customHeight="1" x14ac:dyDescent="0.3">
      <c r="A256" s="336"/>
      <c r="B256" s="622"/>
      <c r="C256" s="336"/>
    </row>
    <row r="257" spans="1:3" ht="13.8" customHeight="1" x14ac:dyDescent="0.3">
      <c r="A257" s="336"/>
      <c r="B257" s="622"/>
      <c r="C257" s="336"/>
    </row>
    <row r="258" spans="1:3" ht="13.8" customHeight="1" x14ac:dyDescent="0.3">
      <c r="A258" s="336"/>
      <c r="B258" s="622"/>
      <c r="C258" s="336"/>
    </row>
    <row r="259" spans="1:3" ht="13.8" customHeight="1" x14ac:dyDescent="0.3">
      <c r="A259" s="336"/>
      <c r="B259" s="622"/>
      <c r="C259" s="336"/>
    </row>
    <row r="260" spans="1:3" ht="13.8" customHeight="1" x14ac:dyDescent="0.3">
      <c r="A260" s="336"/>
      <c r="B260" s="622"/>
      <c r="C260" s="336"/>
    </row>
    <row r="261" spans="1:3" x14ac:dyDescent="0.3">
      <c r="A261" s="336"/>
      <c r="B261" s="336"/>
      <c r="C261" s="336"/>
    </row>
    <row r="262" spans="1:3" x14ac:dyDescent="0.3">
      <c r="A262" s="336"/>
      <c r="B262" s="336"/>
      <c r="C262" s="336"/>
    </row>
    <row r="263" spans="1:3" x14ac:dyDescent="0.3">
      <c r="A263" s="336"/>
      <c r="B263" s="336"/>
      <c r="C263" s="336"/>
    </row>
    <row r="264" spans="1:3" x14ac:dyDescent="0.3">
      <c r="A264" s="336"/>
      <c r="B264" s="336"/>
      <c r="C264" s="336"/>
    </row>
    <row r="265" spans="1:3" x14ac:dyDescent="0.3">
      <c r="A265" s="336"/>
      <c r="B265" s="336"/>
      <c r="C265" s="336"/>
    </row>
    <row r="266" spans="1:3" x14ac:dyDescent="0.3">
      <c r="A266" s="336"/>
      <c r="B266" s="336"/>
      <c r="C266" s="336"/>
    </row>
  </sheetData>
  <mergeCells count="7">
    <mergeCell ref="A90:F90"/>
    <mergeCell ref="A96:A98"/>
    <mergeCell ref="A107:F107"/>
    <mergeCell ref="A1:F3"/>
    <mergeCell ref="A22:F22"/>
    <mergeCell ref="A25:A77"/>
    <mergeCell ref="A80:A85"/>
  </mergeCells>
  <conditionalFormatting sqref="C46:C51">
    <cfRule type="containsText" dxfId="155" priority="75" operator="containsText" text="OK">
      <formula>NOT(ISERROR(SEARCH("OK",C46)))</formula>
    </cfRule>
    <cfRule type="containsText" dxfId="154" priority="76" operator="containsText" text="x">
      <formula>NOT(ISERROR(SEARCH("x",C46)))</formula>
    </cfRule>
  </conditionalFormatting>
  <conditionalFormatting sqref="C73">
    <cfRule type="containsText" dxfId="153" priority="73" operator="containsText" text="OK">
      <formula>NOT(ISERROR(SEARCH("OK",C73)))</formula>
    </cfRule>
    <cfRule type="containsText" dxfId="152" priority="74" operator="containsText" text="x">
      <formula>NOT(ISERROR(SEARCH("x",C73)))</formula>
    </cfRule>
  </conditionalFormatting>
  <conditionalFormatting sqref="C74:C77">
    <cfRule type="containsText" dxfId="151" priority="71" operator="containsText" text="OK">
      <formula>NOT(ISERROR(SEARCH("OK",C74)))</formula>
    </cfRule>
    <cfRule type="containsText" dxfId="150" priority="72" operator="containsText" text="x">
      <formula>NOT(ISERROR(SEARCH("x",C74)))</formula>
    </cfRule>
  </conditionalFormatting>
  <conditionalFormatting sqref="C81">
    <cfRule type="containsText" dxfId="149" priority="31" operator="containsText" text="OK">
      <formula>NOT(ISERROR(SEARCH("OK",C81)))</formula>
    </cfRule>
    <cfRule type="containsText" dxfId="148" priority="32" operator="containsText" text="x">
      <formula>NOT(ISERROR(SEARCH("x",C81)))</formula>
    </cfRule>
  </conditionalFormatting>
  <conditionalFormatting sqref="C85">
    <cfRule type="containsText" dxfId="147" priority="29" operator="containsText" text="OK">
      <formula>NOT(ISERROR(SEARCH("OK",C85)))</formula>
    </cfRule>
    <cfRule type="containsText" dxfId="146" priority="30" operator="containsText" text="x">
      <formula>NOT(ISERROR(SEARCH("x",C85)))</formula>
    </cfRule>
  </conditionalFormatting>
  <conditionalFormatting sqref="C86">
    <cfRule type="containsText" dxfId="145" priority="27" operator="containsText" text="OK">
      <formula>NOT(ISERROR(SEARCH("OK",C86)))</formula>
    </cfRule>
    <cfRule type="containsText" dxfId="144" priority="28" operator="containsText" text="x">
      <formula>NOT(ISERROR(SEARCH("x",C86)))</formula>
    </cfRule>
  </conditionalFormatting>
  <conditionalFormatting sqref="C82:C84">
    <cfRule type="expression" dxfId="143" priority="26">
      <formula>SUM(C$82+C$83+C$84)=1</formula>
    </cfRule>
  </conditionalFormatting>
  <conditionalFormatting sqref="C80">
    <cfRule type="expression" dxfId="142" priority="77">
      <formula>SUM(C$80+#REF!+#REF!)=1</formula>
    </cfRule>
  </conditionalFormatting>
  <dataValidations count="17">
    <dataValidation type="list" allowBlank="1" showInputMessage="1" sqref="C77">
      <formula1>Auxiliaryfuelconsumptionatgivenoperationmode</formula1>
    </dataValidation>
    <dataValidation type="list" allowBlank="1" showInputMessage="1" sqref="C49:C51">
      <formula1>Fuelconsumptionatgivenoperationmode</formula1>
    </dataValidation>
    <dataValidation type="list" allowBlank="1" showInputMessage="1" sqref="C38">
      <formula1>Mainenginepower</formula1>
    </dataValidation>
    <dataValidation type="list" allowBlank="1" showInputMessage="1" sqref="C13 C10">
      <formula1>Discountrate</formula1>
    </dataValidation>
    <dataValidation type="list" allowBlank="1" showInputMessage="1" sqref="C27">
      <formula1>Draught</formula1>
    </dataValidation>
    <dataValidation type="list" allowBlank="1" showInputMessage="1" sqref="C29">
      <formula1>Displacement</formula1>
    </dataValidation>
    <dataValidation type="list" allowBlank="1" showInputMessage="1" showErrorMessage="1" prompt="The SUM of Steel+Aluminium+Composite need to be equal to 100" sqref="C82:C84">
      <formula1>Enginesoperationmodes</formula1>
    </dataValidation>
    <dataValidation type="list" allowBlank="1" showInputMessage="1" showErrorMessage="1" sqref="C23 C14 C11">
      <formula1>Discountrate</formula1>
    </dataValidation>
    <dataValidation type="list" allowBlank="1" showInputMessage="1" showErrorMessage="1" sqref="C28">
      <formula1>Displacement</formula1>
    </dataValidation>
    <dataValidation type="list" allowBlank="1" showInputMessage="1" showErrorMessage="1" sqref="C26">
      <formula1>Lengthoverall</formula1>
    </dataValidation>
    <dataValidation type="list" allowBlank="1" showInputMessage="1" showErrorMessage="1" prompt="The SUM of values need to be equal to 100" sqref="C43:C45 C70:C72">
      <formula1>Enginesoperationmodes</formula1>
    </dataValidation>
    <dataValidation type="list" allowBlank="1" showInputMessage="1" showErrorMessage="1" sqref="C75:C76">
      <formula1>Auxiliaryfuelconsumptionatgivenoperationmode</formula1>
    </dataValidation>
    <dataValidation type="list" allowBlank="1" showInputMessage="1" showErrorMessage="1" sqref="C48">
      <formula1>Fuelconsumptionatgivenoperationmode</formula1>
    </dataValidation>
    <dataValidation type="list" allowBlank="1" showInputMessage="1" showErrorMessage="1" sqref="C39">
      <formula1>Mainenginepower</formula1>
    </dataValidation>
    <dataValidation type="list" allowBlank="1" showInputMessage="1" showErrorMessage="1" sqref="C52:C63">
      <formula1>Operationmodes</formula1>
    </dataValidation>
    <dataValidation type="list" allowBlank="1" showInputMessage="1" showErrorMessage="1" sqref="C65:C66">
      <formula1>Auxiliaryenginepower</formula1>
    </dataValidation>
    <dataValidation type="list" allowBlank="1" showInputMessage="1" showErrorMessage="1" sqref="C40 C67">
      <formula1>Fueltypes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0"/>
  <sheetViews>
    <sheetView zoomScale="85" zoomScaleNormal="85" workbookViewId="0">
      <selection activeCell="G10" sqref="G10"/>
    </sheetView>
  </sheetViews>
  <sheetFormatPr defaultColWidth="9" defaultRowHeight="15.6" x14ac:dyDescent="0.35"/>
  <cols>
    <col min="1" max="1" width="42.109375" style="55" customWidth="1"/>
    <col min="2" max="2" width="8.44140625" style="82" customWidth="1"/>
    <col min="3" max="3" width="8.33203125" style="82" customWidth="1"/>
    <col min="4" max="4" width="9" style="54"/>
    <col min="5" max="5" width="26.88671875" style="63" customWidth="1"/>
    <col min="6" max="6" width="9" style="63"/>
    <col min="7" max="7" width="11.109375" style="63" customWidth="1"/>
    <col min="8" max="10" width="9" style="63"/>
    <col min="11" max="11" width="11.88671875" style="63" customWidth="1"/>
    <col min="12" max="13" width="9" style="54"/>
    <col min="14" max="14" width="53.6640625" style="63" customWidth="1"/>
    <col min="15" max="16" width="12.77734375" style="63" customWidth="1"/>
    <col min="17" max="17" width="9" style="54"/>
    <col min="18" max="18" width="42.33203125" style="63" customWidth="1"/>
    <col min="19" max="19" width="8.44140625" style="58" customWidth="1"/>
    <col min="20" max="20" width="10.21875" style="58" customWidth="1"/>
    <col min="21" max="22" width="9" style="54"/>
    <col min="23" max="23" width="42.33203125" style="63" customWidth="1"/>
    <col min="24" max="24" width="8.44140625" style="58" customWidth="1"/>
    <col min="25" max="25" width="10.21875" style="58" customWidth="1"/>
    <col min="26" max="27" width="9" style="54"/>
    <col min="28" max="28" width="43" style="63" customWidth="1"/>
    <col min="29" max="29" width="8.6640625" style="58" customWidth="1"/>
    <col min="30" max="30" width="8.109375" style="58" customWidth="1"/>
    <col min="31" max="16384" width="9" style="54"/>
  </cols>
  <sheetData>
    <row r="1" spans="1:30" ht="31.2" x14ac:dyDescent="0.35">
      <c r="A1" s="83" t="s">
        <v>49</v>
      </c>
      <c r="B1" s="84" t="s">
        <v>50</v>
      </c>
      <c r="C1" s="85" t="s">
        <v>51</v>
      </c>
      <c r="E1" s="86" t="s">
        <v>272</v>
      </c>
      <c r="F1" s="86"/>
      <c r="G1" s="86"/>
      <c r="H1" s="86"/>
      <c r="I1" s="86"/>
      <c r="J1" s="55"/>
      <c r="K1" s="55"/>
      <c r="N1" s="87" t="s">
        <v>157</v>
      </c>
      <c r="O1" s="56" t="s">
        <v>158</v>
      </c>
      <c r="P1" s="57" t="s">
        <v>159</v>
      </c>
      <c r="R1" s="86" t="s">
        <v>302</v>
      </c>
      <c r="W1" s="86" t="s">
        <v>246</v>
      </c>
      <c r="AB1" s="88" t="s">
        <v>246</v>
      </c>
      <c r="AD1" s="89"/>
    </row>
    <row r="2" spans="1:30" x14ac:dyDescent="0.35">
      <c r="A2" s="90" t="s">
        <v>52</v>
      </c>
      <c r="B2" s="91" t="s">
        <v>53</v>
      </c>
      <c r="C2" s="92">
        <v>18000</v>
      </c>
      <c r="E2" s="86"/>
      <c r="F2" s="86"/>
      <c r="G2" s="86"/>
      <c r="H2" s="86"/>
      <c r="I2" s="93"/>
      <c r="J2" s="93"/>
      <c r="K2" s="93"/>
      <c r="N2" s="94" t="s">
        <v>160</v>
      </c>
      <c r="O2" s="95">
        <v>1</v>
      </c>
      <c r="P2" s="96">
        <v>2</v>
      </c>
      <c r="R2" s="86"/>
      <c r="T2" s="58" t="s">
        <v>204</v>
      </c>
      <c r="W2" s="86"/>
      <c r="AB2" s="61" t="s">
        <v>247</v>
      </c>
      <c r="AC2" s="59"/>
      <c r="AD2" s="59"/>
    </row>
    <row r="3" spans="1:30" ht="46.8" x14ac:dyDescent="0.35">
      <c r="A3" s="97" t="s">
        <v>54</v>
      </c>
      <c r="B3" s="98" t="s">
        <v>55</v>
      </c>
      <c r="C3" s="99">
        <f>IF(C2&lt;2500,1,IF(C2&lt;=5000,2,3))</f>
        <v>3</v>
      </c>
      <c r="E3" s="100" t="s">
        <v>273</v>
      </c>
      <c r="F3" s="101"/>
      <c r="G3" s="101"/>
      <c r="H3" s="101"/>
      <c r="I3" s="101"/>
      <c r="J3" s="101"/>
      <c r="K3" s="101"/>
      <c r="N3" s="102" t="s">
        <v>161</v>
      </c>
      <c r="O3" s="103">
        <v>0</v>
      </c>
      <c r="P3" s="104" t="s">
        <v>40</v>
      </c>
      <c r="R3" s="105" t="s">
        <v>205</v>
      </c>
      <c r="S3" s="106" t="s">
        <v>53</v>
      </c>
      <c r="T3" s="106">
        <f>C2</f>
        <v>18000</v>
      </c>
      <c r="W3" s="107" t="s">
        <v>130</v>
      </c>
      <c r="X3" s="108" t="s">
        <v>57</v>
      </c>
      <c r="Y3" s="109">
        <f>C72</f>
        <v>88.408683335970437</v>
      </c>
      <c r="AB3" s="107" t="s">
        <v>130</v>
      </c>
      <c r="AC3" s="110" t="s">
        <v>57</v>
      </c>
      <c r="AD3" s="109">
        <f>C72</f>
        <v>88.408683335970437</v>
      </c>
    </row>
    <row r="4" spans="1:30" ht="31.2" x14ac:dyDescent="0.35">
      <c r="A4" s="111" t="s">
        <v>56</v>
      </c>
      <c r="B4" s="112" t="s">
        <v>57</v>
      </c>
      <c r="C4" s="99">
        <v>0</v>
      </c>
      <c r="E4" s="113" t="s">
        <v>274</v>
      </c>
      <c r="F4" s="114" t="s">
        <v>39</v>
      </c>
      <c r="G4" s="115">
        <f>C5</f>
        <v>406.13587128771707</v>
      </c>
      <c r="H4" s="113" t="s">
        <v>275</v>
      </c>
      <c r="I4" s="113"/>
      <c r="J4" s="113"/>
      <c r="K4" s="116">
        <f>G8/1.025/G4/G5/G7</f>
        <v>0.6928022550088464</v>
      </c>
      <c r="N4" s="117" t="s">
        <v>305</v>
      </c>
      <c r="O4" s="103">
        <v>2</v>
      </c>
      <c r="P4" s="118">
        <f>IF(O4=1,2,O4)</f>
        <v>2</v>
      </c>
      <c r="R4" s="119" t="s">
        <v>130</v>
      </c>
      <c r="S4" s="98" t="s">
        <v>57</v>
      </c>
      <c r="T4" s="120">
        <f>C72</f>
        <v>88.408683335970437</v>
      </c>
      <c r="W4" s="121" t="s">
        <v>206</v>
      </c>
      <c r="X4" s="98" t="s">
        <v>53</v>
      </c>
      <c r="Y4" s="120">
        <f>C72*C2/100</f>
        <v>15913.56300047468</v>
      </c>
      <c r="AB4" s="119" t="s">
        <v>207</v>
      </c>
      <c r="AC4" s="122" t="s">
        <v>68</v>
      </c>
      <c r="AD4" s="123">
        <f>C73</f>
        <v>141120</v>
      </c>
    </row>
    <row r="5" spans="1:30" ht="46.8" x14ac:dyDescent="0.35">
      <c r="A5" s="124" t="s">
        <v>58</v>
      </c>
      <c r="B5" s="98" t="s">
        <v>39</v>
      </c>
      <c r="C5" s="125">
        <f>(1+C4/100)*IF(C3=1,10.14*C2^0.378,IF(C3=2,IF(C2&lt;3800,2.494*C2^0.555,241.92+(C2-3800)*0.037),IF(C2&lt;8000,131.31+0.03012*C2-0.00000099556*C2^2,14.66*C2^0.339)))</f>
        <v>406.13587128771707</v>
      </c>
      <c r="E5" s="93" t="s">
        <v>276</v>
      </c>
      <c r="F5" s="114" t="s">
        <v>39</v>
      </c>
      <c r="G5" s="115">
        <f>C8</f>
        <v>55.91</v>
      </c>
      <c r="H5" s="93" t="s">
        <v>277</v>
      </c>
      <c r="I5" s="93"/>
      <c r="J5" s="93"/>
      <c r="K5" s="116">
        <f>K4+(1-K4)*(G6-G7)/3/G7</f>
        <v>0.77977577456441494</v>
      </c>
      <c r="N5" s="117" t="s">
        <v>162</v>
      </c>
      <c r="O5" s="103">
        <v>1</v>
      </c>
      <c r="P5" s="118" t="s">
        <v>40</v>
      </c>
      <c r="R5" s="121" t="s">
        <v>206</v>
      </c>
      <c r="S5" s="98" t="s">
        <v>53</v>
      </c>
      <c r="T5" s="120">
        <f>C72*C2/100</f>
        <v>15913.56300047468</v>
      </c>
      <c r="W5" s="121" t="s">
        <v>207</v>
      </c>
      <c r="X5" s="98" t="s">
        <v>68</v>
      </c>
      <c r="Y5" s="120">
        <f>C73</f>
        <v>141120</v>
      </c>
      <c r="AB5" s="126" t="s">
        <v>248</v>
      </c>
      <c r="AC5" s="127" t="s">
        <v>68</v>
      </c>
      <c r="AD5" s="128">
        <f>C74</f>
        <v>134136.90205618009</v>
      </c>
    </row>
    <row r="6" spans="1:30" ht="31.2" x14ac:dyDescent="0.35">
      <c r="A6" s="124" t="s">
        <v>59</v>
      </c>
      <c r="B6" s="98" t="s">
        <v>39</v>
      </c>
      <c r="C6" s="125">
        <f>C5*1.01</f>
        <v>410.19723000059423</v>
      </c>
      <c r="E6" s="93" t="s">
        <v>278</v>
      </c>
      <c r="F6" s="114" t="s">
        <v>39</v>
      </c>
      <c r="G6" s="115">
        <f>C9</f>
        <v>30.2</v>
      </c>
      <c r="H6" s="93" t="s">
        <v>279</v>
      </c>
      <c r="I6" s="93"/>
      <c r="J6" s="93"/>
      <c r="K6" s="116">
        <f>K4+(1-K4)*(0.8*G6-G7)/3/G7</f>
        <v>0.74190122098722422</v>
      </c>
      <c r="N6" s="129" t="s">
        <v>163</v>
      </c>
      <c r="O6" s="103">
        <v>0</v>
      </c>
      <c r="P6" s="118" t="s">
        <v>40</v>
      </c>
      <c r="R6" s="121" t="s">
        <v>207</v>
      </c>
      <c r="S6" s="98" t="s">
        <v>68</v>
      </c>
      <c r="T6" s="120">
        <f>C73</f>
        <v>141120</v>
      </c>
      <c r="W6" s="119" t="s">
        <v>208</v>
      </c>
      <c r="X6" s="130" t="s">
        <v>209</v>
      </c>
      <c r="Y6" s="131">
        <f>Y5/Y4</f>
        <v>8.8679072056830126</v>
      </c>
      <c r="AB6" s="119" t="s">
        <v>249</v>
      </c>
      <c r="AC6" s="122" t="s">
        <v>209</v>
      </c>
      <c r="AD6" s="131">
        <f>AD4/Y4</f>
        <v>8.8679072056830126</v>
      </c>
    </row>
    <row r="7" spans="1:30" ht="31.2" x14ac:dyDescent="0.35">
      <c r="A7" s="124" t="s">
        <v>60</v>
      </c>
      <c r="B7" s="98" t="s">
        <v>39</v>
      </c>
      <c r="C7" s="125">
        <f>IF(C3&lt;3,MIN(294.1,1.2*C5^0.977),1.2*C5^0.977)</f>
        <v>424.47601408346549</v>
      </c>
      <c r="E7" s="93" t="s">
        <v>280</v>
      </c>
      <c r="F7" s="114" t="s">
        <v>39</v>
      </c>
      <c r="G7" s="115">
        <f>C11</f>
        <v>16.330000000000002</v>
      </c>
      <c r="H7" s="132"/>
      <c r="I7" s="113"/>
      <c r="J7" s="113"/>
      <c r="K7" s="113"/>
      <c r="N7" s="117" t="s">
        <v>164</v>
      </c>
      <c r="O7" s="103">
        <v>3</v>
      </c>
      <c r="P7" s="118">
        <f>O7</f>
        <v>3</v>
      </c>
      <c r="R7" s="119" t="s">
        <v>208</v>
      </c>
      <c r="S7" s="130" t="s">
        <v>209</v>
      </c>
      <c r="T7" s="131">
        <f>T6/T5</f>
        <v>8.8679072056830126</v>
      </c>
      <c r="W7" s="119" t="s">
        <v>210</v>
      </c>
      <c r="X7" s="130" t="s">
        <v>39</v>
      </c>
      <c r="Y7" s="133">
        <f>C77</f>
        <v>13.280646410828696</v>
      </c>
      <c r="AB7" s="119" t="s">
        <v>250</v>
      </c>
      <c r="AC7" s="122" t="s">
        <v>251</v>
      </c>
      <c r="AD7" s="131">
        <f>AD5/Y4</f>
        <v>8.4290929725906736</v>
      </c>
    </row>
    <row r="8" spans="1:30" ht="46.8" x14ac:dyDescent="0.35">
      <c r="A8" s="124" t="s">
        <v>61</v>
      </c>
      <c r="B8" s="98" t="s">
        <v>39</v>
      </c>
      <c r="C8" s="125">
        <f>IF(C3=1,2.9*C2^0.3,IF(C3=2,32.22,32.51+0.0013*C2))</f>
        <v>55.91</v>
      </c>
      <c r="E8" s="101" t="s">
        <v>281</v>
      </c>
      <c r="F8" s="134" t="s">
        <v>68</v>
      </c>
      <c r="G8" s="135">
        <f>C15+C17*G4*G5*G6</f>
        <v>263317.77974012645</v>
      </c>
      <c r="H8" s="136"/>
      <c r="I8" s="101"/>
      <c r="J8" s="137"/>
      <c r="K8" s="101"/>
      <c r="N8" s="129" t="s">
        <v>165</v>
      </c>
      <c r="O8" s="103">
        <v>1</v>
      </c>
      <c r="P8" s="118">
        <f>O8</f>
        <v>1</v>
      </c>
      <c r="R8" s="138" t="s">
        <v>210</v>
      </c>
      <c r="S8" s="96" t="s">
        <v>39</v>
      </c>
      <c r="T8" s="139">
        <f>C77</f>
        <v>13.280646410828696</v>
      </c>
      <c r="W8" s="138" t="s">
        <v>220</v>
      </c>
      <c r="X8" s="96" t="s">
        <v>89</v>
      </c>
      <c r="Y8" s="140">
        <f>C79</f>
        <v>25.7</v>
      </c>
      <c r="AB8" s="119" t="s">
        <v>210</v>
      </c>
      <c r="AC8" s="122" t="s">
        <v>39</v>
      </c>
      <c r="AD8" s="133">
        <f>C77</f>
        <v>13.280646410828696</v>
      </c>
    </row>
    <row r="9" spans="1:30" x14ac:dyDescent="0.35">
      <c r="A9" s="141" t="s">
        <v>62</v>
      </c>
      <c r="B9" s="142" t="s">
        <v>39</v>
      </c>
      <c r="C9" s="143">
        <f>IF(C3=1,0.767*C2^0.394,IF(C3=2,14.77+0.0013*C2,MIN(30.2,16.5+0.0011*C2)))</f>
        <v>30.2</v>
      </c>
      <c r="E9" s="144"/>
      <c r="F9" s="145"/>
      <c r="G9" s="145"/>
      <c r="H9" s="145"/>
      <c r="I9" s="145"/>
      <c r="J9" s="145"/>
      <c r="K9" s="145"/>
      <c r="N9" s="146" t="s">
        <v>166</v>
      </c>
      <c r="O9" s="147">
        <v>1</v>
      </c>
      <c r="P9" s="106" t="s">
        <v>40</v>
      </c>
      <c r="R9" s="60"/>
      <c r="S9" s="59"/>
      <c r="T9" s="59"/>
      <c r="W9" s="60"/>
      <c r="X9" s="59"/>
      <c r="Y9" s="59"/>
      <c r="AB9" s="119" t="s">
        <v>220</v>
      </c>
      <c r="AC9" s="122" t="s">
        <v>89</v>
      </c>
      <c r="AD9" s="131">
        <f>C79</f>
        <v>25.7</v>
      </c>
    </row>
    <row r="10" spans="1:30" ht="33" x14ac:dyDescent="0.35">
      <c r="A10" s="124" t="s">
        <v>63</v>
      </c>
      <c r="B10" s="98" t="s">
        <v>39</v>
      </c>
      <c r="C10" s="125">
        <f>IF(C3&lt;3,MIN(C11,12,1.188*C2^0.279),4.83*C2^0.11)</f>
        <v>14.191460943493519</v>
      </c>
      <c r="E10" s="113"/>
      <c r="F10" s="145"/>
      <c r="G10" s="145"/>
      <c r="H10" s="145"/>
      <c r="I10" s="145"/>
      <c r="J10" s="145"/>
      <c r="K10" s="145"/>
      <c r="N10" s="146" t="s">
        <v>167</v>
      </c>
      <c r="O10" s="147">
        <v>1</v>
      </c>
      <c r="P10" s="106">
        <f>O10</f>
        <v>1</v>
      </c>
      <c r="R10" s="148" t="s">
        <v>106</v>
      </c>
      <c r="S10" s="106" t="s">
        <v>104</v>
      </c>
      <c r="T10" s="149">
        <f>C49</f>
        <v>6980.6790117671644</v>
      </c>
      <c r="W10" s="61" t="s">
        <v>221</v>
      </c>
      <c r="X10" s="59"/>
      <c r="Y10" s="59"/>
      <c r="AB10" s="150" t="s">
        <v>306</v>
      </c>
      <c r="AC10" s="151"/>
      <c r="AD10" s="152">
        <f>C81</f>
        <v>3.5</v>
      </c>
    </row>
    <row r="11" spans="1:30" x14ac:dyDescent="0.35">
      <c r="A11" s="124" t="s">
        <v>64</v>
      </c>
      <c r="B11" s="98" t="s">
        <v>39</v>
      </c>
      <c r="C11" s="125">
        <f>IF(C3=1,0.827*C2^0.336,IF(C3=2,IF(C2&lt;3300,2.19*C2^0.211,12.1+(C2-3300)*0.00082),12.73+0.0002*C2))</f>
        <v>16.330000000000002</v>
      </c>
      <c r="E11" s="113"/>
      <c r="F11" s="153"/>
      <c r="G11" s="154"/>
      <c r="H11" s="153"/>
      <c r="I11" s="155"/>
      <c r="J11" s="155"/>
      <c r="K11" s="155"/>
      <c r="N11" s="102" t="s">
        <v>168</v>
      </c>
      <c r="O11" s="103">
        <v>0</v>
      </c>
      <c r="P11" s="118">
        <f>O11</f>
        <v>0</v>
      </c>
      <c r="R11" s="119" t="s">
        <v>211</v>
      </c>
      <c r="S11" s="130" t="s">
        <v>212</v>
      </c>
      <c r="T11" s="133">
        <f>C86*O33</f>
        <v>58.33327628714104</v>
      </c>
      <c r="W11" s="148" t="s">
        <v>211</v>
      </c>
      <c r="X11" s="106" t="s">
        <v>212</v>
      </c>
      <c r="Y11" s="149">
        <f>C85*O33+C87*O33</f>
        <v>549.85555137561482</v>
      </c>
      <c r="AB11" s="156"/>
      <c r="AC11" s="157"/>
      <c r="AD11" s="158"/>
    </row>
    <row r="12" spans="1:30" x14ac:dyDescent="0.35">
      <c r="A12" s="124" t="s">
        <v>65</v>
      </c>
      <c r="B12" s="98" t="s">
        <v>39</v>
      </c>
      <c r="C12" s="125">
        <f>C11-C10</f>
        <v>2.1385390565064828</v>
      </c>
      <c r="E12" s="144"/>
      <c r="F12" s="159"/>
      <c r="G12" s="159"/>
      <c r="H12" s="159"/>
      <c r="I12" s="160"/>
      <c r="J12" s="160"/>
      <c r="K12" s="145"/>
      <c r="N12" s="161" t="s">
        <v>169</v>
      </c>
      <c r="O12" s="162"/>
      <c r="P12" s="162"/>
      <c r="R12" s="119" t="s">
        <v>213</v>
      </c>
      <c r="S12" s="130" t="s">
        <v>142</v>
      </c>
      <c r="T12" s="163">
        <f>C86</f>
        <v>1.3661188826028345</v>
      </c>
      <c r="W12" s="119" t="s">
        <v>222</v>
      </c>
      <c r="X12" s="130" t="s">
        <v>223</v>
      </c>
      <c r="Y12" s="131">
        <f>Y11/Y8</f>
        <v>21.395157641074508</v>
      </c>
      <c r="AB12" s="61" t="s">
        <v>221</v>
      </c>
      <c r="AC12" s="59"/>
      <c r="AD12" s="59"/>
    </row>
    <row r="13" spans="1:30" ht="31.2" x14ac:dyDescent="0.35">
      <c r="A13" s="124" t="s">
        <v>66</v>
      </c>
      <c r="B13" s="98" t="s">
        <v>57</v>
      </c>
      <c r="C13" s="120">
        <f>C14/C15*100</f>
        <v>78.723596949628998</v>
      </c>
      <c r="E13" s="144" t="s">
        <v>289</v>
      </c>
      <c r="F13" s="145" t="s">
        <v>282</v>
      </c>
      <c r="G13" s="145" t="s">
        <v>276</v>
      </c>
      <c r="H13" s="145" t="s">
        <v>283</v>
      </c>
      <c r="I13" s="145" t="s">
        <v>284</v>
      </c>
      <c r="J13" s="145" t="s">
        <v>285</v>
      </c>
      <c r="K13" s="145" t="s">
        <v>286</v>
      </c>
      <c r="N13" s="164" t="s">
        <v>170</v>
      </c>
      <c r="O13" s="165">
        <f>IF(O5&gt;1,O5/1000,IF(O4=4,IF(O2=1,0.15,0.16),IF(O4=3,0.155,IF(O2=1,0.17,0.19)*(1+O39/100)*42.7/O33)))</f>
        <v>0.17510000000000001</v>
      </c>
      <c r="P13" s="166">
        <f>IF(P4=3,0.155,IF(P4=4,0.16,0.19*42.7/P33*(1+P39/100)))</f>
        <v>0.19570000000000004</v>
      </c>
      <c r="R13" s="119" t="s">
        <v>307</v>
      </c>
      <c r="S13" s="130" t="s">
        <v>142</v>
      </c>
      <c r="T13" s="163">
        <f>C86*O21/1000</f>
        <v>4.3797771376246875</v>
      </c>
      <c r="W13" s="138" t="s">
        <v>224</v>
      </c>
      <c r="X13" s="96" t="s">
        <v>225</v>
      </c>
      <c r="Y13" s="139">
        <f>Y12*1000/Y4</f>
        <v>1.3444605485544827</v>
      </c>
      <c r="AB13" s="148" t="s">
        <v>211</v>
      </c>
      <c r="AC13" s="106" t="s">
        <v>212</v>
      </c>
      <c r="AD13" s="149">
        <f>C85*P33+C87*O33</f>
        <v>549.85555137561482</v>
      </c>
    </row>
    <row r="14" spans="1:30" x14ac:dyDescent="0.35">
      <c r="A14" s="124" t="s">
        <v>67</v>
      </c>
      <c r="B14" s="98" t="s">
        <v>68</v>
      </c>
      <c r="C14" s="120">
        <f>C15-(C11-C10)*C5*C8*C32*1.025</f>
        <v>158706.77145045207</v>
      </c>
      <c r="E14" s="113"/>
      <c r="F14" s="145" t="s">
        <v>39</v>
      </c>
      <c r="G14" s="145" t="s">
        <v>39</v>
      </c>
      <c r="H14" s="145" t="s">
        <v>39</v>
      </c>
      <c r="I14" s="145" t="s">
        <v>287</v>
      </c>
      <c r="J14" s="145" t="s">
        <v>288</v>
      </c>
      <c r="K14" s="145" t="s">
        <v>287</v>
      </c>
      <c r="N14" s="167" t="s">
        <v>171</v>
      </c>
      <c r="O14" s="168">
        <f>O13*O21</f>
        <v>561.37059999999997</v>
      </c>
      <c r="P14" s="169">
        <f>P21*P13</f>
        <v>627.41420000000016</v>
      </c>
      <c r="R14" s="119" t="s">
        <v>214</v>
      </c>
      <c r="S14" s="130" t="s">
        <v>215</v>
      </c>
      <c r="T14" s="133">
        <f>C86*P22</f>
        <v>16.753629628241193</v>
      </c>
      <c r="W14" s="60"/>
      <c r="X14" s="59"/>
      <c r="Y14" s="59"/>
      <c r="AB14" s="119" t="s">
        <v>252</v>
      </c>
      <c r="AC14" s="130" t="s">
        <v>223</v>
      </c>
      <c r="AD14" s="131">
        <f>AD13/AD9</f>
        <v>21.395157641074508</v>
      </c>
    </row>
    <row r="15" spans="1:30" ht="31.2" x14ac:dyDescent="0.35">
      <c r="A15" s="124" t="s">
        <v>69</v>
      </c>
      <c r="B15" s="98" t="s">
        <v>68</v>
      </c>
      <c r="C15" s="120">
        <f>C16*C2</f>
        <v>201600</v>
      </c>
      <c r="E15" s="170"/>
      <c r="F15" s="171">
        <f>G4*0.05</f>
        <v>20.306793564385856</v>
      </c>
      <c r="G15" s="171">
        <f>0.9*G5</f>
        <v>50.318999999999996</v>
      </c>
      <c r="H15" s="171">
        <f>G6</f>
        <v>30.2</v>
      </c>
      <c r="I15" s="172">
        <f>F15*G15</f>
        <v>1021.8175453663318</v>
      </c>
      <c r="J15" s="172">
        <f>H15*I15</f>
        <v>30858.88987006322</v>
      </c>
      <c r="K15" s="172">
        <f>F15*H15</f>
        <v>613.26516564445285</v>
      </c>
      <c r="N15" s="167" t="s">
        <v>172</v>
      </c>
      <c r="O15" s="173">
        <f>IF(AND(O2=1,O4=4),IF(O7&lt;3,12,3.4),IF(AND(O2=2,O4=4),IF(O7&lt;3,9.6,2.4),IF(AND(O2=2,O4=3),1.3,IF(OR(O4=1,O4=2),IF(O2=1,17,12)*(1-O40/100)))))</f>
        <v>3.3999999999999995</v>
      </c>
      <c r="P15" s="174">
        <f>IF(AND(P2=1,P4=4),IF(P7&lt;3,12,3.4),IF(AND(P2=2,P4=4),IF(P7&lt;3,9.6,2.4),IF(AND(P2=2,P4=3),1.3,IF(OR(P4=1,P4=2),IF(P2=1,17,12)*(1-P40/100)))))</f>
        <v>2.3999999999999995</v>
      </c>
      <c r="R15" s="119" t="s">
        <v>216</v>
      </c>
      <c r="S15" s="130" t="s">
        <v>215</v>
      </c>
      <c r="T15" s="133">
        <f>C86*P26</f>
        <v>28.688496534659524</v>
      </c>
      <c r="W15" s="61" t="s">
        <v>226</v>
      </c>
      <c r="X15" s="59"/>
      <c r="Y15" s="59"/>
      <c r="AB15" s="119" t="s">
        <v>253</v>
      </c>
      <c r="AC15" s="130" t="s">
        <v>254</v>
      </c>
      <c r="AD15" s="163">
        <f>AD16*AD4/AD5</f>
        <v>0.15950239876655009</v>
      </c>
    </row>
    <row r="16" spans="1:30" ht="31.2" x14ac:dyDescent="0.35">
      <c r="A16" s="124" t="s">
        <v>70</v>
      </c>
      <c r="B16" s="98" t="s">
        <v>71</v>
      </c>
      <c r="C16" s="125">
        <f>IF(C3=1,13.65,IF(C3=2,14.6-0.00038*C2,MAX(11.2,50.43*C2^-0.16)))</f>
        <v>11.2</v>
      </c>
      <c r="E16" s="175" t="s">
        <v>303</v>
      </c>
      <c r="F16" s="170"/>
      <c r="G16" s="170"/>
      <c r="H16" s="170"/>
      <c r="I16" s="176">
        <f>SUM(I15:I15)</f>
        <v>1021.8175453663318</v>
      </c>
      <c r="J16" s="176">
        <f>SUM(J15:J15)</f>
        <v>30858.88987006322</v>
      </c>
      <c r="K16" s="176">
        <f>SUM(K15:K15)</f>
        <v>613.26516564445285</v>
      </c>
      <c r="N16" s="167" t="s">
        <v>173</v>
      </c>
      <c r="O16" s="177">
        <f>IF(O4&lt;3,IF(O2=1,0.35,0.5),IF(O2=1,0.3,1.3))</f>
        <v>0.35</v>
      </c>
      <c r="P16" s="178">
        <f>IF(P4&lt;3,IF(P2=1,0.35,0.5),IF(P2=1,0.3,1.3))</f>
        <v>0.5</v>
      </c>
      <c r="R16" s="119" t="s">
        <v>217</v>
      </c>
      <c r="S16" s="130" t="s">
        <v>215</v>
      </c>
      <c r="T16" s="163">
        <f>C86*P23</f>
        <v>3.4903395058835827</v>
      </c>
      <c r="W16" s="148" t="s">
        <v>213</v>
      </c>
      <c r="X16" s="106" t="s">
        <v>142</v>
      </c>
      <c r="Y16" s="179">
        <f>C88</f>
        <v>12.877179189124469</v>
      </c>
      <c r="AB16" s="119" t="s">
        <v>255</v>
      </c>
      <c r="AC16" s="130" t="s">
        <v>256</v>
      </c>
      <c r="AD16" s="163">
        <f>AD14*1000/AD4</f>
        <v>0.15160967716180915</v>
      </c>
    </row>
    <row r="17" spans="1:30" ht="17.399999999999999" x14ac:dyDescent="0.35">
      <c r="A17" s="124" t="s">
        <v>72</v>
      </c>
      <c r="B17" s="98" t="s">
        <v>308</v>
      </c>
      <c r="C17" s="180">
        <f>IF(C3=1,0.659*C2^-0.23,IF(C3=2,0.105,MAX(0.09,0.104-0.00000115*C2)))</f>
        <v>0.09</v>
      </c>
      <c r="E17" s="62" t="s">
        <v>290</v>
      </c>
      <c r="F17" s="93"/>
      <c r="G17" s="181">
        <v>3.5999999999999997E-2</v>
      </c>
      <c r="H17" s="93"/>
      <c r="I17" s="93"/>
      <c r="J17" s="93"/>
      <c r="K17" s="113"/>
      <c r="N17" s="167" t="s">
        <v>174</v>
      </c>
      <c r="O17" s="177">
        <v>0.5</v>
      </c>
      <c r="P17" s="178">
        <v>0.5</v>
      </c>
      <c r="R17" s="119" t="s">
        <v>218</v>
      </c>
      <c r="S17" s="130" t="s">
        <v>215</v>
      </c>
      <c r="T17" s="163">
        <f>C86*P24</f>
        <v>3.4903395058835827</v>
      </c>
      <c r="W17" s="119" t="s">
        <v>227</v>
      </c>
      <c r="X17" s="130" t="s">
        <v>228</v>
      </c>
      <c r="Y17" s="123">
        <f>Y16*1000/Y8</f>
        <v>501.05755599706106</v>
      </c>
      <c r="AB17" s="150" t="s">
        <v>257</v>
      </c>
      <c r="AC17" s="182" t="s">
        <v>258</v>
      </c>
      <c r="AD17" s="183">
        <f>AD15/1.852</f>
        <v>8.6124405381506522E-2</v>
      </c>
    </row>
    <row r="18" spans="1:30" ht="31.2" x14ac:dyDescent="0.35">
      <c r="A18" s="124" t="s">
        <v>73</v>
      </c>
      <c r="B18" s="98" t="s">
        <v>57</v>
      </c>
      <c r="C18" s="120">
        <v>0</v>
      </c>
      <c r="E18" s="101" t="s">
        <v>291</v>
      </c>
      <c r="F18" s="101"/>
      <c r="G18" s="184">
        <v>1.4999999999999999E-2</v>
      </c>
      <c r="H18" s="93"/>
      <c r="I18" s="93"/>
      <c r="J18" s="93"/>
      <c r="K18" s="113"/>
      <c r="N18" s="167" t="s">
        <v>175</v>
      </c>
      <c r="O18" s="177">
        <f>IF(O4&gt;2,IF(O4=3,0.03,0.1),(0.26+0.081*O19+0.103*O19^2)*(1-O41/100))</f>
        <v>0.44400000000000001</v>
      </c>
      <c r="P18" s="178">
        <f>IF(P4&gt;2,IF(P4=3,0.03,0.1),(0.26+0.081*P19+0.103*P19^2)*(1-P41/100))</f>
        <v>0.44400000000000001</v>
      </c>
      <c r="R18" s="138" t="s">
        <v>219</v>
      </c>
      <c r="S18" s="96" t="s">
        <v>215</v>
      </c>
      <c r="T18" s="185">
        <f>C86*P25</f>
        <v>3.0994214812246219</v>
      </c>
      <c r="W18" s="138" t="s">
        <v>229</v>
      </c>
      <c r="X18" s="96" t="s">
        <v>230</v>
      </c>
      <c r="Y18" s="140">
        <f>Y17*1000/Y4</f>
        <v>31.486195516498423</v>
      </c>
      <c r="AB18" s="61" t="s">
        <v>226</v>
      </c>
      <c r="AC18" s="59"/>
      <c r="AD18" s="59"/>
    </row>
    <row r="19" spans="1:30" ht="31.2" x14ac:dyDescent="0.35">
      <c r="A19" s="124" t="s">
        <v>74</v>
      </c>
      <c r="B19" s="98" t="s">
        <v>68</v>
      </c>
      <c r="C19" s="120">
        <v>0</v>
      </c>
      <c r="E19" s="186" t="s">
        <v>292</v>
      </c>
      <c r="F19" s="187"/>
      <c r="G19" s="187"/>
      <c r="H19" s="93"/>
      <c r="I19" s="93"/>
      <c r="J19" s="93"/>
      <c r="K19" s="113"/>
      <c r="N19" s="167" t="s">
        <v>176</v>
      </c>
      <c r="O19" s="173">
        <f>IF(O4=1,O9,O10)</f>
        <v>1</v>
      </c>
      <c r="P19" s="174">
        <f>O10</f>
        <v>1</v>
      </c>
      <c r="W19" s="60"/>
      <c r="X19" s="59"/>
      <c r="Y19" s="59"/>
      <c r="AB19" s="148" t="s">
        <v>213</v>
      </c>
      <c r="AC19" s="106" t="s">
        <v>142</v>
      </c>
      <c r="AD19" s="179">
        <f>C88</f>
        <v>12.877179189124469</v>
      </c>
    </row>
    <row r="20" spans="1:30" ht="31.2" x14ac:dyDescent="0.35">
      <c r="A20" s="124" t="s">
        <v>75</v>
      </c>
      <c r="B20" s="98" t="s">
        <v>68</v>
      </c>
      <c r="C20" s="120">
        <v>0</v>
      </c>
      <c r="E20" s="93" t="s">
        <v>293</v>
      </c>
      <c r="F20" s="188" t="s">
        <v>309</v>
      </c>
      <c r="G20" s="189">
        <f>K5*G4*G5*G6</f>
        <v>534733.66112503398</v>
      </c>
      <c r="H20" s="190"/>
      <c r="I20" s="93"/>
      <c r="J20" s="191"/>
      <c r="K20" s="113"/>
      <c r="N20" s="192" t="s">
        <v>177</v>
      </c>
      <c r="O20" s="193">
        <f>IF(O4&lt;3,O13*21*O19*(1-O42/100),(IF(O4=3,0,0.19*21*O19*$B45/100)))</f>
        <v>3.6771000000000003</v>
      </c>
      <c r="P20" s="194">
        <f>IF(P4&lt;3,P13*21*P19*(1-P42/100),(IF(P4=3,0,0.19*21*P19*$B45/100)))</f>
        <v>4.109700000000001</v>
      </c>
      <c r="W20" s="61" t="s">
        <v>304</v>
      </c>
      <c r="X20" s="59"/>
      <c r="Y20" s="59"/>
      <c r="AB20" s="119" t="s">
        <v>227</v>
      </c>
      <c r="AC20" s="130" t="s">
        <v>228</v>
      </c>
      <c r="AD20" s="123">
        <f>AD19*1000/AD9</f>
        <v>501.05755599706106</v>
      </c>
    </row>
    <row r="21" spans="1:30" ht="31.2" x14ac:dyDescent="0.35">
      <c r="A21" s="124" t="s">
        <v>76</v>
      </c>
      <c r="B21" s="98" t="s">
        <v>68</v>
      </c>
      <c r="C21" s="120">
        <f>C5*C8*C9*C17+C18/100*G24</f>
        <v>61717.779740126432</v>
      </c>
      <c r="E21" s="93" t="s">
        <v>294</v>
      </c>
      <c r="F21" s="188" t="s">
        <v>309</v>
      </c>
      <c r="G21" s="189">
        <f>J12+J16</f>
        <v>30858.88987006322</v>
      </c>
      <c r="H21" s="190"/>
      <c r="I21" s="93"/>
      <c r="J21" s="191"/>
      <c r="K21" s="113"/>
      <c r="N21" s="164" t="s">
        <v>178</v>
      </c>
      <c r="O21" s="195">
        <f>IF(O4=4,2780,(IF(AND(O4=3,O2=2),2750,IF(O4&lt;3,IF(O4=1,3114,3206)))))</f>
        <v>3206</v>
      </c>
      <c r="P21" s="196">
        <f>IF(P4=3,2750,IF(P4=4,2780,IF(P4=1,3114,3206)))</f>
        <v>3206</v>
      </c>
      <c r="W21" s="148" t="s">
        <v>307</v>
      </c>
      <c r="X21" s="106" t="s">
        <v>142</v>
      </c>
      <c r="Y21" s="197">
        <f>(C85*O21+C87*O21)/1000</f>
        <v>41.28423648033305</v>
      </c>
      <c r="AB21" s="119" t="s">
        <v>259</v>
      </c>
      <c r="AC21" s="130" t="s">
        <v>260</v>
      </c>
      <c r="AD21" s="133">
        <f>AD22*AD4/AD5</f>
        <v>3.7354191748606578</v>
      </c>
    </row>
    <row r="22" spans="1:30" ht="31.2" x14ac:dyDescent="0.35">
      <c r="A22" s="124" t="s">
        <v>77</v>
      </c>
      <c r="B22" s="98" t="s">
        <v>68</v>
      </c>
      <c r="C22" s="120">
        <f>G24</f>
        <v>54731.156889061909</v>
      </c>
      <c r="E22" s="93" t="s">
        <v>295</v>
      </c>
      <c r="F22" s="188" t="s">
        <v>309</v>
      </c>
      <c r="G22" s="189">
        <f>G20+G21</f>
        <v>565592.55099509715</v>
      </c>
      <c r="H22" s="190"/>
      <c r="I22" s="93"/>
      <c r="J22" s="191"/>
      <c r="K22" s="113"/>
      <c r="N22" s="167" t="s">
        <v>179</v>
      </c>
      <c r="O22" s="173">
        <f t="shared" ref="O22:P24" si="0">O15/O$13</f>
        <v>19.417475728155335</v>
      </c>
      <c r="P22" s="174">
        <f t="shared" si="0"/>
        <v>12.263668880940209</v>
      </c>
      <c r="W22" s="119" t="s">
        <v>310</v>
      </c>
      <c r="X22" s="130" t="s">
        <v>228</v>
      </c>
      <c r="Y22" s="123">
        <f>Y21*1000/Y8</f>
        <v>1606.3905245265778</v>
      </c>
      <c r="AB22" s="138" t="s">
        <v>261</v>
      </c>
      <c r="AC22" s="96" t="s">
        <v>113</v>
      </c>
      <c r="AD22" s="139">
        <f>AD20*1000/AD4</f>
        <v>3.550577919480308</v>
      </c>
    </row>
    <row r="23" spans="1:30" ht="31.2" x14ac:dyDescent="0.35">
      <c r="A23" s="124" t="s">
        <v>78</v>
      </c>
      <c r="B23" s="98" t="s">
        <v>68</v>
      </c>
      <c r="C23" s="120">
        <f>C14+C21</f>
        <v>220424.5511905785</v>
      </c>
      <c r="E23" s="93" t="s">
        <v>296</v>
      </c>
      <c r="F23" s="188" t="s">
        <v>311</v>
      </c>
      <c r="G23" s="189">
        <f>G4*(G5+G7)+0.85*G4*(G6-G7)+0.85*K12+0.75*K16</f>
        <v>34587.343070604562</v>
      </c>
      <c r="H23" s="190"/>
      <c r="I23" s="93"/>
      <c r="J23" s="191"/>
      <c r="K23" s="113"/>
      <c r="N23" s="167" t="s">
        <v>180</v>
      </c>
      <c r="O23" s="177">
        <f t="shared" si="0"/>
        <v>1.9988577955454023</v>
      </c>
      <c r="P23" s="178">
        <f t="shared" si="0"/>
        <v>2.5549310168625441</v>
      </c>
      <c r="W23" s="138" t="s">
        <v>312</v>
      </c>
      <c r="X23" s="96" t="s">
        <v>230</v>
      </c>
      <c r="Y23" s="198">
        <f>Y22*1000/Y4</f>
        <v>100.94474282589395</v>
      </c>
      <c r="AB23" s="61" t="s">
        <v>304</v>
      </c>
      <c r="AC23" s="59"/>
      <c r="AD23" s="59"/>
    </row>
    <row r="24" spans="1:30" ht="16.8" x14ac:dyDescent="0.35">
      <c r="A24" s="141" t="s">
        <v>79</v>
      </c>
      <c r="B24" s="142" t="s">
        <v>68</v>
      </c>
      <c r="C24" s="199">
        <f>C15+C21</f>
        <v>263317.77974012645</v>
      </c>
      <c r="E24" s="200" t="s">
        <v>297</v>
      </c>
      <c r="F24" s="201" t="s">
        <v>68</v>
      </c>
      <c r="G24" s="195">
        <f>G17*G23^1.36*(1+0.5*(K6-0.7))</f>
        <v>54731.156889061909</v>
      </c>
      <c r="H24" s="190"/>
      <c r="I24" s="93"/>
      <c r="J24" s="191"/>
      <c r="K24" s="113"/>
      <c r="N24" s="167" t="s">
        <v>181</v>
      </c>
      <c r="O24" s="177">
        <f t="shared" si="0"/>
        <v>2.855511136493432</v>
      </c>
      <c r="P24" s="178">
        <f t="shared" si="0"/>
        <v>2.5549310168625441</v>
      </c>
      <c r="W24" s="60"/>
      <c r="X24" s="59"/>
      <c r="Y24" s="64"/>
      <c r="AB24" s="148" t="s">
        <v>307</v>
      </c>
      <c r="AC24" s="106" t="s">
        <v>142</v>
      </c>
      <c r="AD24" s="197">
        <f>(C85*P21+C87*O21)/1000</f>
        <v>41.28423648033305</v>
      </c>
    </row>
    <row r="25" spans="1:30" ht="31.2" x14ac:dyDescent="0.35">
      <c r="A25" s="124" t="s">
        <v>80</v>
      </c>
      <c r="B25" s="98" t="s">
        <v>40</v>
      </c>
      <c r="C25" s="180">
        <f>C23/C5/C8/C10/1.025</f>
        <v>0.66734152844288097</v>
      </c>
      <c r="E25" s="113" t="s">
        <v>298</v>
      </c>
      <c r="F25" s="159" t="s">
        <v>68</v>
      </c>
      <c r="G25" s="202">
        <f>IF(C58=1,1,0.7)*(0.08*C47-0.00000032*C47^2)</f>
        <v>4722.5197411199997</v>
      </c>
      <c r="H25" s="190"/>
      <c r="I25" s="93"/>
      <c r="J25" s="191"/>
      <c r="K25" s="65"/>
      <c r="N25" s="167" t="s">
        <v>182</v>
      </c>
      <c r="O25" s="66">
        <f>O18/O13</f>
        <v>2.535693889206168</v>
      </c>
      <c r="P25" s="67">
        <f>P18/P13</f>
        <v>2.2687787429739394</v>
      </c>
      <c r="W25" s="61" t="s">
        <v>231</v>
      </c>
      <c r="X25" s="59"/>
      <c r="Y25" s="59"/>
      <c r="AB25" s="119" t="s">
        <v>310</v>
      </c>
      <c r="AC25" s="130" t="s">
        <v>228</v>
      </c>
      <c r="AD25" s="123">
        <f>AD24*1000/AD9</f>
        <v>1606.3905245265778</v>
      </c>
    </row>
    <row r="26" spans="1:30" ht="32.4" x14ac:dyDescent="0.35">
      <c r="A26" s="124" t="s">
        <v>81</v>
      </c>
      <c r="B26" s="98" t="s">
        <v>40</v>
      </c>
      <c r="C26" s="180">
        <f>C24/1.025/C5/C8/C11</f>
        <v>0.6928022550088464</v>
      </c>
      <c r="E26" s="113" t="s">
        <v>299</v>
      </c>
      <c r="F26" s="159" t="s">
        <v>68</v>
      </c>
      <c r="G26" s="202">
        <f>49*C2^0.345</f>
        <v>1439.6770921096786</v>
      </c>
      <c r="H26" s="190"/>
      <c r="I26" s="93"/>
      <c r="J26" s="191"/>
      <c r="K26" s="65"/>
      <c r="N26" s="192" t="s">
        <v>183</v>
      </c>
      <c r="O26" s="203">
        <f>O20/O$13</f>
        <v>21</v>
      </c>
      <c r="P26" s="204">
        <f>P20/P$13</f>
        <v>21</v>
      </c>
      <c r="W26" s="148" t="s">
        <v>214</v>
      </c>
      <c r="X26" s="106" t="s">
        <v>215</v>
      </c>
      <c r="Y26" s="149">
        <f>C85*P22+C87*O22</f>
        <v>246.34795935193137</v>
      </c>
      <c r="AB26" s="119" t="s">
        <v>313</v>
      </c>
      <c r="AC26" s="130" t="s">
        <v>260</v>
      </c>
      <c r="AD26" s="131">
        <f>AD27*AD4/AD5</f>
        <v>11.975753874603269</v>
      </c>
    </row>
    <row r="27" spans="1:30" ht="32.4" x14ac:dyDescent="0.35">
      <c r="A27" s="124" t="s">
        <v>314</v>
      </c>
      <c r="B27" s="98" t="s">
        <v>40</v>
      </c>
      <c r="C27" s="125">
        <f>C5/(C23/1.025)^(1/3)</f>
        <v>6.7789013872390314</v>
      </c>
      <c r="E27" s="187" t="s">
        <v>300</v>
      </c>
      <c r="F27" s="205" t="s">
        <v>68</v>
      </c>
      <c r="G27" s="206">
        <f>SUM(G24:G26)</f>
        <v>60893.353722291584</v>
      </c>
      <c r="H27" s="190"/>
      <c r="I27" s="93"/>
      <c r="J27" s="191"/>
      <c r="N27" s="164" t="s">
        <v>184</v>
      </c>
      <c r="O27" s="207">
        <f>O21/O33</f>
        <v>75.081967213114751</v>
      </c>
      <c r="P27" s="208">
        <f>P21/P33</f>
        <v>75.081967213114751</v>
      </c>
      <c r="W27" s="119" t="s">
        <v>232</v>
      </c>
      <c r="X27" s="130" t="s">
        <v>228</v>
      </c>
      <c r="Y27" s="131">
        <f>Y26/Y8</f>
        <v>9.5855237101918824</v>
      </c>
      <c r="AB27" s="119" t="s">
        <v>315</v>
      </c>
      <c r="AC27" s="130" t="s">
        <v>113</v>
      </c>
      <c r="AD27" s="131">
        <f>AD25*1000/AD4</f>
        <v>11.383152809853868</v>
      </c>
    </row>
    <row r="28" spans="1:30" ht="31.2" x14ac:dyDescent="0.35">
      <c r="A28" s="124" t="s">
        <v>316</v>
      </c>
      <c r="B28" s="98" t="s">
        <v>40</v>
      </c>
      <c r="C28" s="125">
        <f>C5/(C24/1.025)^(1/3)</f>
        <v>6.3887992689891409</v>
      </c>
      <c r="E28" s="113" t="s">
        <v>301</v>
      </c>
      <c r="F28" s="159" t="s">
        <v>68</v>
      </c>
      <c r="G28" s="202">
        <f>C21</f>
        <v>61717.779740126432</v>
      </c>
      <c r="H28" s="190"/>
      <c r="I28" s="93"/>
      <c r="J28" s="191"/>
      <c r="N28" s="167" t="s">
        <v>185</v>
      </c>
      <c r="O28" s="209">
        <f>O22/O33</f>
        <v>0.45474182033150662</v>
      </c>
      <c r="P28" s="210">
        <f>P22/P33</f>
        <v>0.28720536020937254</v>
      </c>
      <c r="W28" s="138" t="s">
        <v>233</v>
      </c>
      <c r="X28" s="96" t="s">
        <v>230</v>
      </c>
      <c r="Y28" s="139">
        <f>Y27*1000/Y4</f>
        <v>0.60234931108174583</v>
      </c>
      <c r="AB28" s="138" t="s">
        <v>317</v>
      </c>
      <c r="AC28" s="182" t="s">
        <v>258</v>
      </c>
      <c r="AD28" s="152">
        <f>AD26/1.852</f>
        <v>6.4663897811032767</v>
      </c>
    </row>
    <row r="29" spans="1:30" x14ac:dyDescent="0.35">
      <c r="A29" s="124" t="s">
        <v>82</v>
      </c>
      <c r="B29" s="98" t="s">
        <v>40</v>
      </c>
      <c r="C29" s="98">
        <v>0.98</v>
      </c>
      <c r="H29" s="190"/>
      <c r="I29" s="93"/>
      <c r="J29" s="191"/>
      <c r="N29" s="167" t="s">
        <v>186</v>
      </c>
      <c r="O29" s="209">
        <f>O23/O33</f>
        <v>4.6811657975302158E-2</v>
      </c>
      <c r="P29" s="210">
        <f>P23/P33</f>
        <v>5.9834450043619293E-2</v>
      </c>
      <c r="W29" s="60"/>
      <c r="X29" s="59"/>
      <c r="Y29" s="59"/>
      <c r="AB29" s="61" t="s">
        <v>231</v>
      </c>
      <c r="AC29" s="59"/>
      <c r="AD29" s="59"/>
    </row>
    <row r="30" spans="1:30" x14ac:dyDescent="0.35">
      <c r="A30" s="124" t="s">
        <v>83</v>
      </c>
      <c r="B30" s="98" t="s">
        <v>40</v>
      </c>
      <c r="C30" s="180">
        <f>C25/C29</f>
        <v>0.6809607433090622</v>
      </c>
      <c r="E30" s="113"/>
      <c r="F30" s="159"/>
      <c r="G30" s="202"/>
      <c r="H30" s="190"/>
      <c r="I30" s="93"/>
      <c r="J30" s="191"/>
      <c r="N30" s="167" t="s">
        <v>187</v>
      </c>
      <c r="O30" s="209">
        <f>O24/O33</f>
        <v>6.6873797107574517E-2</v>
      </c>
      <c r="P30" s="210">
        <f>P24/P33</f>
        <v>5.9834450043619293E-2</v>
      </c>
      <c r="W30" s="61" t="s">
        <v>234</v>
      </c>
      <c r="X30" s="59"/>
      <c r="Y30" s="59"/>
      <c r="AB30" s="148" t="s">
        <v>214</v>
      </c>
      <c r="AC30" s="106" t="s">
        <v>215</v>
      </c>
      <c r="AD30" s="149">
        <f>C85*P22+C87*P22</f>
        <v>157.92146169595662</v>
      </c>
    </row>
    <row r="31" spans="1:30" x14ac:dyDescent="0.35">
      <c r="A31" s="124" t="s">
        <v>84</v>
      </c>
      <c r="B31" s="98" t="s">
        <v>40</v>
      </c>
      <c r="C31" s="180">
        <f>C26/C29</f>
        <v>0.70694107653963922</v>
      </c>
      <c r="E31" s="113"/>
      <c r="F31" s="159"/>
      <c r="G31" s="202"/>
      <c r="H31" s="190"/>
      <c r="I31" s="93"/>
      <c r="J31" s="191"/>
      <c r="N31" s="167" t="s">
        <v>188</v>
      </c>
      <c r="O31" s="68">
        <f>O25/O33</f>
        <v>5.9383931831526182E-2</v>
      </c>
      <c r="P31" s="69">
        <f>P25/P33</f>
        <v>5.3132991638733938E-2</v>
      </c>
      <c r="W31" s="148" t="s">
        <v>216</v>
      </c>
      <c r="X31" s="106" t="s">
        <v>215</v>
      </c>
      <c r="Y31" s="149">
        <f>C85*P26+C87*O26</f>
        <v>270.42076297161384</v>
      </c>
      <c r="AB31" s="119" t="s">
        <v>232</v>
      </c>
      <c r="AC31" s="130" t="s">
        <v>228</v>
      </c>
      <c r="AD31" s="133">
        <f>AD30/AD9</f>
        <v>6.1448039570411135</v>
      </c>
    </row>
    <row r="32" spans="1:30" ht="31.2" x14ac:dyDescent="0.35">
      <c r="A32" s="124" t="s">
        <v>85</v>
      </c>
      <c r="B32" s="98" t="s">
        <v>40</v>
      </c>
      <c r="C32" s="180">
        <f>0.55+0.45*C26</f>
        <v>0.86176101475398093</v>
      </c>
      <c r="E32" s="113"/>
      <c r="F32" s="159"/>
      <c r="G32" s="202"/>
      <c r="H32" s="190"/>
      <c r="I32" s="93"/>
      <c r="J32" s="191"/>
      <c r="N32" s="192" t="s">
        <v>189</v>
      </c>
      <c r="O32" s="211">
        <f>O26/O33</f>
        <v>0.49180327868852458</v>
      </c>
      <c r="P32" s="212">
        <f>P26/P33</f>
        <v>0.49180327868852458</v>
      </c>
      <c r="W32" s="119" t="s">
        <v>235</v>
      </c>
      <c r="X32" s="130" t="s">
        <v>228</v>
      </c>
      <c r="Y32" s="133">
        <f>Y31/Y8</f>
        <v>10.522208675938282</v>
      </c>
      <c r="AB32" s="119" t="s">
        <v>262</v>
      </c>
      <c r="AC32" s="130" t="s">
        <v>260</v>
      </c>
      <c r="AD32" s="163">
        <f>AD33*AD4/AD5</f>
        <v>4.5809943892005996E-2</v>
      </c>
    </row>
    <row r="33" spans="1:30" ht="31.2" x14ac:dyDescent="0.35">
      <c r="A33" s="124" t="s">
        <v>86</v>
      </c>
      <c r="B33" s="98" t="s">
        <v>311</v>
      </c>
      <c r="C33" s="213">
        <f>C34-2.4*(C11-C10)*(C6+C8)</f>
        <v>25924.103561831609</v>
      </c>
      <c r="E33" s="113"/>
      <c r="F33" s="159"/>
      <c r="G33" s="202"/>
      <c r="H33" s="190"/>
      <c r="I33" s="93"/>
      <c r="J33" s="191"/>
      <c r="N33" s="214" t="s">
        <v>190</v>
      </c>
      <c r="O33" s="215">
        <f>IF(O4=4,O35*O46/100+O34*O45/100,IF(O4=3,O35,O34))</f>
        <v>42.7</v>
      </c>
      <c r="P33" s="216">
        <f>IF(P4=4,P35*O46/100+O45/100*P34,IF(P4=3,P35,P34))</f>
        <v>42.7</v>
      </c>
      <c r="W33" s="138" t="s">
        <v>236</v>
      </c>
      <c r="X33" s="96" t="s">
        <v>230</v>
      </c>
      <c r="Y33" s="139">
        <f>Y32*1000/Y4</f>
        <v>0.66121010584646689</v>
      </c>
      <c r="AB33" s="138" t="s">
        <v>263</v>
      </c>
      <c r="AC33" s="96" t="s">
        <v>113</v>
      </c>
      <c r="AD33" s="185">
        <f>AD31*1000/AD4</f>
        <v>4.3543111940484082E-2</v>
      </c>
    </row>
    <row r="34" spans="1:30" ht="17.399999999999999" x14ac:dyDescent="0.35">
      <c r="A34" s="141" t="s">
        <v>87</v>
      </c>
      <c r="B34" s="142" t="s">
        <v>311</v>
      </c>
      <c r="C34" s="213">
        <f>IF(C50=1,0.995*(C24/C11/1.025+1.9*C11*C6),IF(C51=1,1.21*(C24/C11/1.025+1.3*C11*C6)*(1.2-0.34*C26*C5/C6),1.13*(C24/C11/1.025+1.7*C11*C6)*(1.2-0.31*C26*C5/C6)))</f>
        <v>28316.395999934779</v>
      </c>
      <c r="E34" s="113"/>
      <c r="F34" s="159"/>
      <c r="G34" s="202"/>
      <c r="H34" s="190"/>
      <c r="I34" s="93"/>
      <c r="J34" s="191"/>
      <c r="N34" s="217" t="s">
        <v>191</v>
      </c>
      <c r="O34" s="218">
        <f>IF(O4=1,40.5,42.7)</f>
        <v>42.7</v>
      </c>
      <c r="P34" s="219">
        <f>IF(P4=1,40.5,42.7)</f>
        <v>42.7</v>
      </c>
      <c r="W34" s="60"/>
      <c r="X34" s="59"/>
      <c r="Y34" s="59"/>
      <c r="AB34" s="61" t="s">
        <v>234</v>
      </c>
      <c r="AC34" s="59"/>
      <c r="AD34" s="59"/>
    </row>
    <row r="35" spans="1:30" x14ac:dyDescent="0.35">
      <c r="A35" s="90" t="s">
        <v>88</v>
      </c>
      <c r="B35" s="91" t="s">
        <v>89</v>
      </c>
      <c r="C35" s="220">
        <f>IF(C5&lt;95,14.02+(C5-95)*0.16,IF(C5&lt;350,MIN(25.7,4+0.1216*C5-0.00017*C5^2),25.7))</f>
        <v>25.7</v>
      </c>
      <c r="E35" s="113"/>
      <c r="F35" s="159"/>
      <c r="G35" s="202"/>
      <c r="H35" s="190"/>
      <c r="I35" s="93"/>
      <c r="J35" s="191"/>
      <c r="N35" s="221" t="s">
        <v>192</v>
      </c>
      <c r="O35" s="203">
        <v>50</v>
      </c>
      <c r="P35" s="204">
        <v>50</v>
      </c>
      <c r="W35" s="61" t="s">
        <v>237</v>
      </c>
      <c r="X35" s="59"/>
      <c r="Y35" s="59"/>
      <c r="AB35" s="148" t="s">
        <v>216</v>
      </c>
      <c r="AC35" s="106" t="s">
        <v>215</v>
      </c>
      <c r="AD35" s="149">
        <f>C85*P26+C87*O26</f>
        <v>270.42076297161384</v>
      </c>
    </row>
    <row r="36" spans="1:30" x14ac:dyDescent="0.35">
      <c r="A36" s="90" t="s">
        <v>90</v>
      </c>
      <c r="B36" s="91" t="s">
        <v>40</v>
      </c>
      <c r="C36" s="222">
        <f>C35*0.5144/(9.81*C6)^0.5</f>
        <v>0.20840264080943741</v>
      </c>
      <c r="E36" s="113"/>
      <c r="F36" s="159"/>
      <c r="G36" s="202"/>
      <c r="N36" s="164" t="s">
        <v>193</v>
      </c>
      <c r="O36" s="70">
        <f>IF(O2=1,-O3*4,0)</f>
        <v>0</v>
      </c>
      <c r="P36" s="71">
        <v>0</v>
      </c>
      <c r="W36" s="148" t="s">
        <v>217</v>
      </c>
      <c r="X36" s="106" t="s">
        <v>215</v>
      </c>
      <c r="Y36" s="197">
        <f>C85*P23+C87*O23</f>
        <v>26.026816256816463</v>
      </c>
      <c r="AB36" s="119" t="s">
        <v>235</v>
      </c>
      <c r="AC36" s="130" t="s">
        <v>228</v>
      </c>
      <c r="AD36" s="131">
        <f>AD35/AD9</f>
        <v>10.522208675938282</v>
      </c>
    </row>
    <row r="37" spans="1:30" ht="31.2" x14ac:dyDescent="0.35">
      <c r="A37" s="124" t="s">
        <v>91</v>
      </c>
      <c r="B37" s="98" t="s">
        <v>89</v>
      </c>
      <c r="C37" s="223">
        <v>25</v>
      </c>
      <c r="E37" s="113"/>
      <c r="F37" s="159"/>
      <c r="G37" s="202"/>
      <c r="N37" s="167" t="s">
        <v>194</v>
      </c>
      <c r="O37" s="72">
        <f>IF(O11=1,3,0)</f>
        <v>0</v>
      </c>
      <c r="P37" s="73">
        <f>O37</f>
        <v>0</v>
      </c>
      <c r="W37" s="119" t="s">
        <v>238</v>
      </c>
      <c r="X37" s="130" t="s">
        <v>228</v>
      </c>
      <c r="Y37" s="133">
        <f>Y36/Y8</f>
        <v>1.0127165858683449</v>
      </c>
      <c r="AB37" s="119" t="s">
        <v>264</v>
      </c>
      <c r="AC37" s="130" t="s">
        <v>260</v>
      </c>
      <c r="AD37" s="163">
        <f>AD38*AD4/AD5</f>
        <v>7.8443802672073806E-2</v>
      </c>
    </row>
    <row r="38" spans="1:30" ht="31.2" x14ac:dyDescent="0.35">
      <c r="A38" s="224" t="s">
        <v>92</v>
      </c>
      <c r="B38" s="225" t="s">
        <v>40</v>
      </c>
      <c r="C38" s="226">
        <f>C37*0.5144/(9.81*C6)^0.5</f>
        <v>0.202726304289336</v>
      </c>
      <c r="E38" s="113"/>
      <c r="F38" s="159"/>
      <c r="G38" s="202"/>
      <c r="N38" s="192" t="s">
        <v>195</v>
      </c>
      <c r="O38" s="74">
        <f>IF(OR(O7=1,O8=2,O8=3),0,IF(O8=1,(IF(O7=2,IF(O6=0,2,0.5),IF(O7=3,IF(O6=0,3,1.3))))))</f>
        <v>3</v>
      </c>
      <c r="P38" s="75">
        <f>O38</f>
        <v>3</v>
      </c>
      <c r="W38" s="138" t="s">
        <v>239</v>
      </c>
      <c r="X38" s="96" t="s">
        <v>230</v>
      </c>
      <c r="Y38" s="139">
        <f>Y37*1000/Y4</f>
        <v>6.3638582122566567E-2</v>
      </c>
      <c r="AB38" s="138" t="s">
        <v>265</v>
      </c>
      <c r="AC38" s="96" t="s">
        <v>113</v>
      </c>
      <c r="AD38" s="185">
        <f>AD36*1000/AD4</f>
        <v>7.4562136309086466E-2</v>
      </c>
    </row>
    <row r="39" spans="1:30" x14ac:dyDescent="0.35">
      <c r="A39" s="124" t="s">
        <v>93</v>
      </c>
      <c r="B39" s="98" t="s">
        <v>94</v>
      </c>
      <c r="C39" s="227">
        <v>15</v>
      </c>
      <c r="E39" s="113"/>
      <c r="F39" s="159"/>
      <c r="G39" s="202"/>
      <c r="N39" s="164" t="s">
        <v>196</v>
      </c>
      <c r="O39" s="70">
        <f>SUM(O36:O38)</f>
        <v>3</v>
      </c>
      <c r="P39" s="71">
        <f>SUM(P36:P38)</f>
        <v>3</v>
      </c>
      <c r="W39" s="60"/>
      <c r="X39" s="59"/>
      <c r="Y39" s="59"/>
      <c r="AB39" s="61" t="s">
        <v>237</v>
      </c>
      <c r="AC39" s="59"/>
      <c r="AD39" s="59"/>
    </row>
    <row r="40" spans="1:30" x14ac:dyDescent="0.35">
      <c r="A40" s="97" t="s">
        <v>95</v>
      </c>
      <c r="B40" s="98" t="s">
        <v>40</v>
      </c>
      <c r="C40" s="120">
        <v>0</v>
      </c>
      <c r="E40" s="113"/>
      <c r="F40" s="159"/>
      <c r="G40" s="202"/>
      <c r="N40" s="167" t="s">
        <v>197</v>
      </c>
      <c r="O40" s="76">
        <f>IF(O7=1,0,IF(O7=2,20,IF(O7=3,80)))</f>
        <v>80</v>
      </c>
      <c r="P40" s="77">
        <f>IF(P7=1,0,IF(P7=2,20,IF(P7=3,80)))</f>
        <v>80</v>
      </c>
      <c r="W40" s="61" t="s">
        <v>240</v>
      </c>
      <c r="X40" s="59"/>
      <c r="Y40" s="59"/>
      <c r="AB40" s="148" t="s">
        <v>217</v>
      </c>
      <c r="AC40" s="106" t="s">
        <v>215</v>
      </c>
      <c r="AD40" s="197">
        <f>C85*P23+C87*O23</f>
        <v>26.026816256816463</v>
      </c>
    </row>
    <row r="41" spans="1:30" x14ac:dyDescent="0.35">
      <c r="A41" s="97" t="s">
        <v>96</v>
      </c>
      <c r="B41" s="98" t="s">
        <v>97</v>
      </c>
      <c r="C41" s="228">
        <f>MAX(0,-0.2+0.98*C40+0.21626*C40^2-0.00466*C40^3)</f>
        <v>0</v>
      </c>
      <c r="E41" s="113"/>
      <c r="F41" s="159"/>
      <c r="G41" s="202"/>
      <c r="N41" s="167" t="s">
        <v>198</v>
      </c>
      <c r="O41" s="76">
        <f>IF(AND(O4&lt;3,O11=1),55,0)</f>
        <v>0</v>
      </c>
      <c r="P41" s="77">
        <f>IF(AND(O4&lt;3,P11=1),55,0)</f>
        <v>0</v>
      </c>
      <c r="W41" s="148" t="s">
        <v>218</v>
      </c>
      <c r="X41" s="106" t="s">
        <v>215</v>
      </c>
      <c r="Y41" s="197">
        <f>C85*P24+C87*O24</f>
        <v>36.615703581166379</v>
      </c>
      <c r="AB41" s="119" t="s">
        <v>238</v>
      </c>
      <c r="AC41" s="130" t="s">
        <v>228</v>
      </c>
      <c r="AD41" s="133">
        <f>AD40/AD9</f>
        <v>1.0127165858683449</v>
      </c>
    </row>
    <row r="42" spans="1:30" ht="31.2" x14ac:dyDescent="0.35">
      <c r="A42" s="97" t="s">
        <v>98</v>
      </c>
      <c r="B42" s="98" t="s">
        <v>40</v>
      </c>
      <c r="C42" s="125">
        <v>0.8</v>
      </c>
      <c r="E42" s="113"/>
      <c r="F42" s="159"/>
      <c r="G42" s="202"/>
      <c r="N42" s="192" t="s">
        <v>199</v>
      </c>
      <c r="O42" s="78">
        <f>IF(AND(O4&lt;3,O11=1),98,IF(AND(O4=3,O2=1),92,IF(AND(O4=3,O2=2),100,0)))</f>
        <v>0</v>
      </c>
      <c r="P42" s="75">
        <f>IF(AND(P4&lt;3,P11=1),98,IF(AND(P4=3,P2=1),92,IF(AND(P4=3,P2=2),100,0)))</f>
        <v>0</v>
      </c>
      <c r="W42" s="119" t="s">
        <v>241</v>
      </c>
      <c r="X42" s="130" t="s">
        <v>228</v>
      </c>
      <c r="Y42" s="133">
        <f>Y41/Y8</f>
        <v>1.4247355479053065</v>
      </c>
      <c r="AB42" s="119" t="s">
        <v>266</v>
      </c>
      <c r="AC42" s="130" t="s">
        <v>260</v>
      </c>
      <c r="AD42" s="229">
        <f>AD43*AD4/AD5</f>
        <v>7.5498730799984657E-3</v>
      </c>
    </row>
    <row r="43" spans="1:30" ht="31.2" x14ac:dyDescent="0.35">
      <c r="A43" s="97" t="s">
        <v>99</v>
      </c>
      <c r="B43" s="98" t="s">
        <v>97</v>
      </c>
      <c r="C43" s="228">
        <v>0</v>
      </c>
      <c r="E43" s="113"/>
      <c r="F43" s="159"/>
      <c r="G43" s="202"/>
      <c r="N43" s="230" t="s">
        <v>200</v>
      </c>
      <c r="O43" s="79">
        <f>1/O13/O33*3.6</f>
        <v>0.48149133917453651</v>
      </c>
      <c r="P43" s="79">
        <f>1/P13/P33*3.6</f>
        <v>0.43080804031405889</v>
      </c>
      <c r="W43" s="138" t="s">
        <v>242</v>
      </c>
      <c r="X43" s="96" t="s">
        <v>230</v>
      </c>
      <c r="Y43" s="139">
        <f>Y42*1000/Y4</f>
        <v>8.952963882838863E-2</v>
      </c>
      <c r="AB43" s="138" t="s">
        <v>267</v>
      </c>
      <c r="AC43" s="96" t="s">
        <v>113</v>
      </c>
      <c r="AD43" s="231">
        <f>AD41*1000/AD4</f>
        <v>7.1762796617654825E-3</v>
      </c>
    </row>
    <row r="44" spans="1:30" x14ac:dyDescent="0.35">
      <c r="A44" s="97" t="s">
        <v>100</v>
      </c>
      <c r="B44" s="98" t="s">
        <v>94</v>
      </c>
      <c r="C44" s="232">
        <v>0</v>
      </c>
      <c r="E44" s="113"/>
      <c r="F44" s="159"/>
      <c r="G44" s="202"/>
      <c r="N44" s="230" t="s">
        <v>201</v>
      </c>
      <c r="O44" s="80"/>
      <c r="AB44" s="61" t="s">
        <v>240</v>
      </c>
      <c r="AC44" s="59"/>
      <c r="AD44" s="59"/>
    </row>
    <row r="45" spans="1:30" x14ac:dyDescent="0.35">
      <c r="A45" s="124" t="s">
        <v>101</v>
      </c>
      <c r="B45" s="98" t="s">
        <v>94</v>
      </c>
      <c r="C45" s="98">
        <f>IF(C58=1,98,96)</f>
        <v>98</v>
      </c>
      <c r="E45" s="113"/>
      <c r="F45" s="159"/>
      <c r="G45" s="202"/>
      <c r="N45" s="230" t="s">
        <v>202</v>
      </c>
      <c r="O45" s="80">
        <v>6</v>
      </c>
      <c r="W45" s="61" t="s">
        <v>243</v>
      </c>
      <c r="X45" s="59"/>
      <c r="Y45" s="59"/>
      <c r="AB45" s="148" t="s">
        <v>218</v>
      </c>
      <c r="AC45" s="106" t="s">
        <v>215</v>
      </c>
      <c r="AD45" s="179">
        <f>C85*P24+C87*O24</f>
        <v>36.615703581166379</v>
      </c>
    </row>
    <row r="46" spans="1:30" x14ac:dyDescent="0.35">
      <c r="A46" s="124" t="s">
        <v>102</v>
      </c>
      <c r="B46" s="98" t="s">
        <v>94</v>
      </c>
      <c r="C46" s="228">
        <v>0</v>
      </c>
      <c r="E46" s="113"/>
      <c r="F46" s="159"/>
      <c r="G46" s="202"/>
      <c r="N46" s="230" t="s">
        <v>203</v>
      </c>
      <c r="O46" s="80">
        <v>94</v>
      </c>
      <c r="W46" s="148" t="s">
        <v>219</v>
      </c>
      <c r="X46" s="106" t="s">
        <v>215</v>
      </c>
      <c r="Y46" s="197">
        <f>C85*P25+C87*O25</f>
        <v>32.514744780075752</v>
      </c>
      <c r="AB46" s="119" t="s">
        <v>241</v>
      </c>
      <c r="AC46" s="130" t="s">
        <v>228</v>
      </c>
      <c r="AD46" s="133">
        <f>AD45/AD9</f>
        <v>1.4247355479053065</v>
      </c>
    </row>
    <row r="47" spans="1:30" ht="31.2" x14ac:dyDescent="0.35">
      <c r="A47" s="124" t="s">
        <v>103</v>
      </c>
      <c r="B47" s="98" t="s">
        <v>104</v>
      </c>
      <c r="C47" s="232">
        <v>95553</v>
      </c>
      <c r="E47" s="113"/>
      <c r="F47" s="159"/>
      <c r="G47" s="202"/>
      <c r="W47" s="119" t="s">
        <v>244</v>
      </c>
      <c r="X47" s="130" t="s">
        <v>228</v>
      </c>
      <c r="Y47" s="133">
        <f>Y46/Y8</f>
        <v>1.2651651665399126</v>
      </c>
      <c r="AB47" s="119" t="s">
        <v>268</v>
      </c>
      <c r="AC47" s="130" t="s">
        <v>260</v>
      </c>
      <c r="AD47" s="163">
        <f>AD48*AD4/AD5</f>
        <v>1.062150330047573E-2</v>
      </c>
    </row>
    <row r="48" spans="1:30" ht="31.2" x14ac:dyDescent="0.35">
      <c r="A48" s="124" t="s">
        <v>105</v>
      </c>
      <c r="B48" s="98" t="s">
        <v>104</v>
      </c>
      <c r="C48" s="120">
        <f>IF(C47&lt;10000,0.05*C47,250+0.025*C47)</f>
        <v>2638.8250000000003</v>
      </c>
      <c r="E48" s="113"/>
      <c r="F48" s="159"/>
      <c r="G48" s="202"/>
      <c r="W48" s="138" t="s">
        <v>245</v>
      </c>
      <c r="X48" s="96" t="s">
        <v>230</v>
      </c>
      <c r="Y48" s="139">
        <f>Y47*1000/Y4</f>
        <v>7.9502319279609129E-2</v>
      </c>
      <c r="AB48" s="138" t="s">
        <v>269</v>
      </c>
      <c r="AC48" s="96" t="s">
        <v>113</v>
      </c>
      <c r="AD48" s="185">
        <f>AD46*1000/AD4</f>
        <v>1.0095915163728078E-2</v>
      </c>
    </row>
    <row r="49" spans="1:30" x14ac:dyDescent="0.35">
      <c r="A49" s="124" t="s">
        <v>106</v>
      </c>
      <c r="B49" s="98" t="s">
        <v>104</v>
      </c>
      <c r="C49" s="120">
        <f>0.0021*C5^2.5</f>
        <v>6980.6790117671644</v>
      </c>
      <c r="E49" s="113"/>
      <c r="F49" s="159"/>
      <c r="G49" s="202"/>
      <c r="AB49" s="61" t="s">
        <v>243</v>
      </c>
      <c r="AC49" s="59"/>
      <c r="AD49" s="59"/>
    </row>
    <row r="50" spans="1:30" x14ac:dyDescent="0.35">
      <c r="A50" s="124" t="s">
        <v>107</v>
      </c>
      <c r="B50" s="98" t="s">
        <v>40</v>
      </c>
      <c r="C50" s="233">
        <v>1</v>
      </c>
      <c r="E50" s="113"/>
      <c r="F50" s="159"/>
      <c r="G50" s="202"/>
      <c r="AB50" s="148" t="s">
        <v>219</v>
      </c>
      <c r="AC50" s="106" t="s">
        <v>215</v>
      </c>
      <c r="AD50" s="197">
        <f>C85*P25+C87*O25</f>
        <v>32.514744780075752</v>
      </c>
    </row>
    <row r="51" spans="1:30" ht="31.2" x14ac:dyDescent="0.35">
      <c r="A51" s="124" t="s">
        <v>108</v>
      </c>
      <c r="B51" s="98" t="s">
        <v>40</v>
      </c>
      <c r="C51" s="233">
        <v>1</v>
      </c>
      <c r="E51" s="113"/>
      <c r="F51" s="159"/>
      <c r="G51" s="202"/>
      <c r="AB51" s="119" t="s">
        <v>244</v>
      </c>
      <c r="AC51" s="130" t="s">
        <v>228</v>
      </c>
      <c r="AD51" s="133">
        <f>AD50/AD9</f>
        <v>1.2651651665399126</v>
      </c>
    </row>
    <row r="52" spans="1:30" ht="31.2" x14ac:dyDescent="0.35">
      <c r="A52" s="124" t="s">
        <v>109</v>
      </c>
      <c r="B52" s="98" t="s">
        <v>39</v>
      </c>
      <c r="C52" s="125">
        <f>0.623*C11-0.16</f>
        <v>10.013590000000001</v>
      </c>
      <c r="E52" s="113"/>
      <c r="F52" s="159"/>
      <c r="G52" s="202"/>
      <c r="AB52" s="119" t="s">
        <v>270</v>
      </c>
      <c r="AC52" s="130" t="s">
        <v>260</v>
      </c>
      <c r="AD52" s="229">
        <f>AD53*AD4/AD5</f>
        <v>9.4318949308224518E-3</v>
      </c>
    </row>
    <row r="53" spans="1:30" ht="31.2" x14ac:dyDescent="0.35">
      <c r="A53" s="111" t="s">
        <v>110</v>
      </c>
      <c r="B53" s="112" t="s">
        <v>55</v>
      </c>
      <c r="C53" s="120">
        <v>1</v>
      </c>
      <c r="E53" s="113"/>
      <c r="F53" s="159"/>
      <c r="G53" s="202"/>
      <c r="AB53" s="138" t="s">
        <v>271</v>
      </c>
      <c r="AC53" s="96" t="s">
        <v>113</v>
      </c>
      <c r="AD53" s="231">
        <f>AD51*1000/AD4</f>
        <v>8.9651726653905382E-3</v>
      </c>
    </row>
    <row r="54" spans="1:30" ht="17.399999999999999" x14ac:dyDescent="0.35">
      <c r="A54" s="124" t="s">
        <v>111</v>
      </c>
      <c r="B54" s="98" t="s">
        <v>318</v>
      </c>
      <c r="C54" s="120">
        <f>C47/C52^2/0.7854/C50</f>
        <v>1213.315704270045</v>
      </c>
      <c r="E54" s="113"/>
      <c r="F54" s="159"/>
      <c r="G54" s="202"/>
    </row>
    <row r="55" spans="1:30" ht="33" x14ac:dyDescent="0.35">
      <c r="A55" s="234" t="s">
        <v>319</v>
      </c>
      <c r="B55" s="235" t="s">
        <v>40</v>
      </c>
      <c r="C55" s="236">
        <v>3.7</v>
      </c>
      <c r="E55" s="113"/>
      <c r="F55" s="159"/>
      <c r="G55" s="202"/>
    </row>
    <row r="56" spans="1:30" ht="31.8" thickBot="1" x14ac:dyDescent="0.4">
      <c r="A56" s="124" t="s">
        <v>112</v>
      </c>
      <c r="B56" s="98" t="s">
        <v>113</v>
      </c>
      <c r="C56" s="237">
        <v>8.31</v>
      </c>
      <c r="E56" s="113"/>
      <c r="F56" s="159"/>
      <c r="G56" s="202"/>
    </row>
    <row r="57" spans="1:30" ht="16.2" thickBot="1" x14ac:dyDescent="0.4">
      <c r="A57" s="238" t="s">
        <v>114</v>
      </c>
      <c r="B57" s="239"/>
      <c r="C57" s="240"/>
      <c r="E57" s="113"/>
      <c r="F57" s="159"/>
      <c r="G57" s="202"/>
    </row>
    <row r="58" spans="1:30" ht="31.2" x14ac:dyDescent="0.35">
      <c r="A58" s="241" t="s">
        <v>115</v>
      </c>
      <c r="B58" s="242" t="s">
        <v>55</v>
      </c>
      <c r="C58" s="243">
        <v>1</v>
      </c>
      <c r="E58" s="113"/>
      <c r="F58" s="159"/>
      <c r="G58" s="202"/>
    </row>
    <row r="59" spans="1:30" ht="31.2" x14ac:dyDescent="0.35">
      <c r="A59" s="244" t="s">
        <v>116</v>
      </c>
      <c r="B59" s="112" t="s">
        <v>117</v>
      </c>
      <c r="C59" s="245">
        <v>90</v>
      </c>
      <c r="E59" s="113"/>
      <c r="F59" s="159"/>
      <c r="G59" s="202"/>
    </row>
    <row r="60" spans="1:30" ht="31.2" x14ac:dyDescent="0.35">
      <c r="A60" s="246" t="s">
        <v>118</v>
      </c>
      <c r="B60" s="112" t="s">
        <v>40</v>
      </c>
      <c r="C60" s="247">
        <v>2</v>
      </c>
      <c r="E60" s="113"/>
      <c r="F60" s="159"/>
      <c r="G60" s="202"/>
    </row>
    <row r="61" spans="1:30" x14ac:dyDescent="0.35">
      <c r="A61" s="248" t="s">
        <v>119</v>
      </c>
      <c r="B61" s="112" t="s">
        <v>120</v>
      </c>
      <c r="C61" s="247">
        <v>1</v>
      </c>
      <c r="E61" s="113"/>
      <c r="F61" s="159"/>
      <c r="G61" s="202"/>
    </row>
    <row r="62" spans="1:30" ht="31.2" x14ac:dyDescent="0.35">
      <c r="A62" s="246" t="s">
        <v>121</v>
      </c>
      <c r="B62" s="112" t="s">
        <v>40</v>
      </c>
      <c r="C62" s="247">
        <v>1</v>
      </c>
      <c r="E62" s="113"/>
      <c r="F62" s="159"/>
      <c r="G62" s="202"/>
    </row>
    <row r="63" spans="1:30" x14ac:dyDescent="0.35">
      <c r="A63" s="246" t="s">
        <v>122</v>
      </c>
      <c r="B63" s="112" t="s">
        <v>94</v>
      </c>
      <c r="C63" s="249">
        <v>1</v>
      </c>
      <c r="E63" s="113"/>
      <c r="F63" s="159"/>
      <c r="G63" s="202"/>
    </row>
    <row r="64" spans="1:30" x14ac:dyDescent="0.35">
      <c r="A64" s="248" t="s">
        <v>123</v>
      </c>
      <c r="B64" s="112" t="s">
        <v>94</v>
      </c>
      <c r="C64" s="249">
        <v>1</v>
      </c>
      <c r="E64" s="113"/>
      <c r="F64" s="159"/>
      <c r="G64" s="202"/>
    </row>
    <row r="65" spans="1:7" ht="31.2" x14ac:dyDescent="0.35">
      <c r="A65" s="244" t="s">
        <v>124</v>
      </c>
      <c r="B65" s="112" t="s">
        <v>40</v>
      </c>
      <c r="C65" s="233">
        <v>0</v>
      </c>
      <c r="E65" s="113"/>
      <c r="F65" s="159"/>
      <c r="G65" s="202"/>
    </row>
    <row r="66" spans="1:7" ht="31.2" x14ac:dyDescent="0.35">
      <c r="A66" s="244" t="s">
        <v>125</v>
      </c>
      <c r="B66" s="112" t="s">
        <v>40</v>
      </c>
      <c r="C66" s="247">
        <v>0</v>
      </c>
      <c r="E66" s="113"/>
      <c r="F66" s="159"/>
      <c r="G66" s="202"/>
    </row>
    <row r="67" spans="1:7" x14ac:dyDescent="0.35">
      <c r="A67" s="244" t="s">
        <v>126</v>
      </c>
      <c r="B67" s="112" t="s">
        <v>40</v>
      </c>
      <c r="C67" s="247">
        <v>3</v>
      </c>
      <c r="E67" s="113"/>
      <c r="F67" s="159"/>
      <c r="G67" s="202"/>
    </row>
    <row r="68" spans="1:7" ht="62.4" x14ac:dyDescent="0.35">
      <c r="A68" s="244" t="s">
        <v>320</v>
      </c>
      <c r="B68" s="112" t="s">
        <v>40</v>
      </c>
      <c r="C68" s="247">
        <v>1</v>
      </c>
      <c r="E68" s="113"/>
      <c r="F68" s="159"/>
      <c r="G68" s="202"/>
    </row>
    <row r="69" spans="1:7" ht="31.8" thickBot="1" x14ac:dyDescent="0.4">
      <c r="A69" s="250" t="s">
        <v>127</v>
      </c>
      <c r="B69" s="251" t="s">
        <v>40</v>
      </c>
      <c r="C69" s="252">
        <v>0</v>
      </c>
      <c r="E69" s="113"/>
      <c r="F69" s="159"/>
      <c r="G69" s="202"/>
    </row>
    <row r="70" spans="1:7" ht="16.2" thickBot="1" x14ac:dyDescent="0.4">
      <c r="A70" s="253" t="s">
        <v>128</v>
      </c>
      <c r="B70" s="254"/>
      <c r="C70" s="255"/>
      <c r="E70" s="113"/>
      <c r="F70" s="159"/>
      <c r="G70" s="202"/>
    </row>
    <row r="71" spans="1:7" x14ac:dyDescent="0.35">
      <c r="A71" s="256" t="s">
        <v>129</v>
      </c>
      <c r="B71" s="257" t="s">
        <v>57</v>
      </c>
      <c r="C71" s="258">
        <f>C2*0.0017+65</f>
        <v>95.6</v>
      </c>
      <c r="E71" s="113"/>
      <c r="F71" s="159"/>
      <c r="G71" s="202"/>
    </row>
    <row r="72" spans="1:7" ht="31.2" x14ac:dyDescent="0.35">
      <c r="A72" s="124" t="s">
        <v>130</v>
      </c>
      <c r="B72" s="98" t="s">
        <v>57</v>
      </c>
      <c r="C72" s="259">
        <f>(C89*100/C13-100+$C71)/$C71*100</f>
        <v>88.408683335970437</v>
      </c>
      <c r="E72" s="113"/>
      <c r="F72" s="159"/>
      <c r="G72" s="202"/>
    </row>
    <row r="73" spans="1:7" x14ac:dyDescent="0.35">
      <c r="A73" s="124" t="s">
        <v>131</v>
      </c>
      <c r="B73" s="98" t="s">
        <v>68</v>
      </c>
      <c r="C73" s="120">
        <f>C14/100*((100-$C71)+$C71*C72/100)</f>
        <v>141120</v>
      </c>
      <c r="E73" s="113"/>
      <c r="F73" s="159"/>
      <c r="G73" s="202"/>
    </row>
    <row r="74" spans="1:7" x14ac:dyDescent="0.35">
      <c r="A74" s="124" t="s">
        <v>132</v>
      </c>
      <c r="B74" s="98" t="s">
        <v>68</v>
      </c>
      <c r="C74" s="120">
        <f>C14*$C71*C72/10000</f>
        <v>134136.90205618009</v>
      </c>
      <c r="E74" s="113"/>
      <c r="F74" s="159"/>
      <c r="G74" s="202"/>
    </row>
    <row r="75" spans="1:7" x14ac:dyDescent="0.35">
      <c r="A75" s="124" t="s">
        <v>133</v>
      </c>
      <c r="B75" s="98" t="s">
        <v>68</v>
      </c>
      <c r="C75" s="120">
        <f>C73+C21</f>
        <v>202837.77974012643</v>
      </c>
      <c r="E75" s="113"/>
      <c r="F75" s="159"/>
      <c r="G75" s="202"/>
    </row>
    <row r="76" spans="1:7" x14ac:dyDescent="0.35">
      <c r="A76" s="124" t="s">
        <v>85</v>
      </c>
      <c r="B76" s="98" t="s">
        <v>40</v>
      </c>
      <c r="C76" s="180">
        <f>0.55+0.45*C26-0.14*(1-C75/C24)</f>
        <v>0.8296051914428606</v>
      </c>
      <c r="E76" s="113"/>
      <c r="F76" s="159"/>
      <c r="G76" s="202"/>
    </row>
    <row r="77" spans="1:7" x14ac:dyDescent="0.35">
      <c r="A77" s="124" t="s">
        <v>134</v>
      </c>
      <c r="B77" s="98" t="s">
        <v>39</v>
      </c>
      <c r="C77" s="125">
        <f>C$10-(C$23-C75)/C$5/C$8/1.025/C76</f>
        <v>13.280646410828696</v>
      </c>
      <c r="E77" s="113"/>
      <c r="F77" s="159"/>
      <c r="G77" s="202"/>
    </row>
    <row r="78" spans="1:7" ht="17.399999999999999" x14ac:dyDescent="0.35">
      <c r="A78" s="124" t="s">
        <v>135</v>
      </c>
      <c r="B78" s="98" t="s">
        <v>311</v>
      </c>
      <c r="C78" s="213">
        <f>C34-2.4*(C11-C77)*(C6+C8)</f>
        <v>24905.214188556361</v>
      </c>
      <c r="E78" s="113"/>
      <c r="F78" s="159"/>
      <c r="G78" s="202"/>
    </row>
    <row r="79" spans="1:7" x14ac:dyDescent="0.35">
      <c r="A79" s="124" t="s">
        <v>136</v>
      </c>
      <c r="B79" s="98" t="s">
        <v>89</v>
      </c>
      <c r="C79" s="260">
        <f>C35</f>
        <v>25.7</v>
      </c>
      <c r="E79" s="113"/>
      <c r="F79" s="159"/>
      <c r="G79" s="202"/>
    </row>
    <row r="80" spans="1:7" x14ac:dyDescent="0.35">
      <c r="A80" s="124" t="s">
        <v>93</v>
      </c>
      <c r="B80" s="98" t="s">
        <v>57</v>
      </c>
      <c r="C80" s="233">
        <v>0</v>
      </c>
      <c r="E80" s="113"/>
      <c r="F80" s="159"/>
      <c r="G80" s="202"/>
    </row>
    <row r="81" spans="1:7" ht="33" x14ac:dyDescent="0.35">
      <c r="A81" s="124" t="s">
        <v>319</v>
      </c>
      <c r="B81" s="98" t="s">
        <v>40</v>
      </c>
      <c r="C81" s="223">
        <v>3.5</v>
      </c>
      <c r="E81" s="113"/>
      <c r="F81" s="159"/>
      <c r="G81" s="202"/>
    </row>
    <row r="82" spans="1:7" ht="31.2" x14ac:dyDescent="0.35">
      <c r="A82" s="124" t="s">
        <v>137</v>
      </c>
      <c r="B82" s="98" t="s">
        <v>104</v>
      </c>
      <c r="C82" s="232">
        <v>70598</v>
      </c>
      <c r="E82" s="113"/>
      <c r="F82" s="159"/>
      <c r="G82" s="202"/>
    </row>
    <row r="83" spans="1:7" ht="31.2" x14ac:dyDescent="0.35">
      <c r="A83" s="124" t="s">
        <v>138</v>
      </c>
      <c r="B83" s="98" t="s">
        <v>139</v>
      </c>
      <c r="C83" s="120">
        <f>C82/C47*100</f>
        <v>73.883603863824263</v>
      </c>
      <c r="E83" s="113"/>
      <c r="F83" s="159"/>
      <c r="G83" s="202"/>
    </row>
    <row r="84" spans="1:7" ht="31.2" x14ac:dyDescent="0.35">
      <c r="A84" s="124" t="s">
        <v>140</v>
      </c>
      <c r="B84" s="98" t="s">
        <v>120</v>
      </c>
      <c r="C84" s="228">
        <f>O13*IF(C62=1,100+0.0028*C83^2-0.41*C83+15,100+0.0000000020194*C83^6-0.0000007555*C83^5+0.00011181*C83^4-0.00832*C83^3+0.33*C83^2-6.851*C83+62.9)*10</f>
        <v>175.08656246103953</v>
      </c>
      <c r="E84" s="113"/>
      <c r="F84" s="159"/>
      <c r="G84" s="202"/>
    </row>
    <row r="85" spans="1:7" ht="31.2" x14ac:dyDescent="0.35">
      <c r="A85" s="124" t="s">
        <v>141</v>
      </c>
      <c r="B85" s="98" t="s">
        <v>142</v>
      </c>
      <c r="C85" s="125">
        <f>C48*P13/1000</f>
        <v>0.51641805250000017</v>
      </c>
      <c r="E85" s="113"/>
      <c r="F85" s="159"/>
      <c r="G85" s="202"/>
    </row>
    <row r="86" spans="1:7" ht="31.2" x14ac:dyDescent="0.35">
      <c r="A86" s="124" t="s">
        <v>143</v>
      </c>
      <c r="B86" s="98" t="s">
        <v>142</v>
      </c>
      <c r="C86" s="125">
        <f>C49*P13/1000</f>
        <v>1.3661188826028345</v>
      </c>
      <c r="E86" s="113"/>
      <c r="F86" s="159"/>
      <c r="G86" s="202"/>
    </row>
    <row r="87" spans="1:7" x14ac:dyDescent="0.35">
      <c r="A87" s="124" t="s">
        <v>144</v>
      </c>
      <c r="B87" s="98" t="s">
        <v>142</v>
      </c>
      <c r="C87" s="125">
        <f>C82*C84/1000000</f>
        <v>12.360761136624468</v>
      </c>
      <c r="E87" s="113"/>
      <c r="F87" s="159"/>
      <c r="G87" s="202"/>
    </row>
    <row r="88" spans="1:7" ht="31.8" thickBot="1" x14ac:dyDescent="0.4">
      <c r="A88" s="261" t="s">
        <v>145</v>
      </c>
      <c r="B88" s="262" t="s">
        <v>142</v>
      </c>
      <c r="C88" s="263">
        <f>C85+C87</f>
        <v>12.877179189124469</v>
      </c>
      <c r="E88" s="113"/>
      <c r="F88" s="159"/>
      <c r="G88" s="202"/>
    </row>
    <row r="89" spans="1:7" ht="16.2" thickBot="1" x14ac:dyDescent="0.4">
      <c r="A89" s="264" t="s">
        <v>146</v>
      </c>
      <c r="B89" s="81"/>
      <c r="C89" s="265">
        <v>70</v>
      </c>
      <c r="E89" s="113"/>
      <c r="F89" s="159"/>
      <c r="G89" s="202"/>
    </row>
    <row r="90" spans="1:7" x14ac:dyDescent="0.35">
      <c r="A90" s="124" t="s">
        <v>147</v>
      </c>
      <c r="B90" s="98" t="s">
        <v>68</v>
      </c>
      <c r="C90" s="266">
        <f>C15</f>
        <v>201600</v>
      </c>
      <c r="E90" s="113"/>
      <c r="F90" s="159"/>
      <c r="G90" s="202"/>
    </row>
    <row r="91" spans="1:7" x14ac:dyDescent="0.35">
      <c r="A91" s="124" t="s">
        <v>148</v>
      </c>
      <c r="B91" s="98" t="s">
        <v>68</v>
      </c>
      <c r="C91" s="120">
        <f>C15*C89/100</f>
        <v>141120</v>
      </c>
      <c r="E91" s="113"/>
      <c r="F91" s="159"/>
      <c r="G91" s="202"/>
    </row>
    <row r="92" spans="1:7" x14ac:dyDescent="0.35">
      <c r="A92" s="124" t="s">
        <v>133</v>
      </c>
      <c r="B92" s="98" t="s">
        <v>68</v>
      </c>
      <c r="C92" s="120">
        <f>C91+C21</f>
        <v>202837.77974012643</v>
      </c>
      <c r="E92" s="113"/>
      <c r="F92" s="159"/>
      <c r="G92" s="202"/>
    </row>
    <row r="93" spans="1:7" x14ac:dyDescent="0.35">
      <c r="A93" s="124" t="s">
        <v>149</v>
      </c>
      <c r="B93" s="98" t="s">
        <v>40</v>
      </c>
      <c r="C93" s="180">
        <f>C92/1.025/C5/C8/C95</f>
        <v>0.65621314675030729</v>
      </c>
      <c r="E93" s="113"/>
      <c r="F93" s="159"/>
      <c r="G93" s="202"/>
    </row>
    <row r="94" spans="1:7" x14ac:dyDescent="0.35">
      <c r="A94" s="124" t="s">
        <v>85</v>
      </c>
      <c r="B94" s="98" t="s">
        <v>40</v>
      </c>
      <c r="C94" s="180">
        <f>0.55+0.45*C26-0.14*(1-C92/C$24)</f>
        <v>0.8296051914428606</v>
      </c>
      <c r="E94" s="113"/>
      <c r="F94" s="159"/>
      <c r="G94" s="202"/>
    </row>
    <row r="95" spans="1:7" x14ac:dyDescent="0.35">
      <c r="A95" s="124" t="s">
        <v>134</v>
      </c>
      <c r="B95" s="98" t="s">
        <v>39</v>
      </c>
      <c r="C95" s="125">
        <f>C$10-(C$23-C92)/C$5/C$8/1.025/C94</f>
        <v>13.280646410828696</v>
      </c>
      <c r="E95" s="113"/>
      <c r="F95" s="159"/>
      <c r="G95" s="202"/>
    </row>
    <row r="96" spans="1:7" ht="17.399999999999999" x14ac:dyDescent="0.35">
      <c r="A96" s="124" t="s">
        <v>150</v>
      </c>
      <c r="B96" s="98" t="s">
        <v>311</v>
      </c>
      <c r="C96" s="213">
        <f>C34-2.4*(C11-C95)*(C6+C8)</f>
        <v>24905.214188556361</v>
      </c>
      <c r="E96" s="113"/>
      <c r="F96" s="159"/>
      <c r="G96" s="202"/>
    </row>
    <row r="97" spans="1:7" ht="31.8" thickBot="1" x14ac:dyDescent="0.4">
      <c r="A97" s="124" t="s">
        <v>151</v>
      </c>
      <c r="B97" s="98" t="s">
        <v>89</v>
      </c>
      <c r="C97" s="267">
        <v>25.81</v>
      </c>
      <c r="E97" s="113"/>
      <c r="F97" s="159"/>
      <c r="G97" s="202"/>
    </row>
    <row r="98" spans="1:7" ht="31.2" x14ac:dyDescent="0.35">
      <c r="A98" s="268" t="s">
        <v>152</v>
      </c>
      <c r="B98" s="269" t="s">
        <v>113</v>
      </c>
      <c r="C98" s="270">
        <f>(C47*0.75*O13*O21+C48*P13*P21)/C91/C97</f>
        <v>11.49988666048405</v>
      </c>
      <c r="E98" s="113"/>
      <c r="F98" s="159"/>
      <c r="G98" s="202"/>
    </row>
    <row r="99" spans="1:7" ht="31.2" x14ac:dyDescent="0.35">
      <c r="A99" s="271" t="s">
        <v>153</v>
      </c>
      <c r="B99" s="272" t="s">
        <v>113</v>
      </c>
      <c r="C99" s="273">
        <f>174.22*C15^-0.201</f>
        <v>14.958753764132178</v>
      </c>
      <c r="E99" s="113"/>
      <c r="F99" s="159"/>
      <c r="G99" s="202"/>
    </row>
    <row r="100" spans="1:7" ht="31.2" x14ac:dyDescent="0.35">
      <c r="A100" s="271" t="s">
        <v>154</v>
      </c>
      <c r="B100" s="272" t="s">
        <v>113</v>
      </c>
      <c r="C100" s="273">
        <f>C99*0.9</f>
        <v>13.462878387718961</v>
      </c>
      <c r="E100" s="113"/>
      <c r="F100" s="159"/>
      <c r="G100" s="202"/>
    </row>
    <row r="101" spans="1:7" ht="31.2" x14ac:dyDescent="0.35">
      <c r="A101" s="271" t="s">
        <v>155</v>
      </c>
      <c r="B101" s="272" t="s">
        <v>113</v>
      </c>
      <c r="C101" s="273">
        <f>C99*0.8</f>
        <v>11.967003011305742</v>
      </c>
      <c r="E101" s="113"/>
      <c r="F101" s="159"/>
      <c r="G101" s="202"/>
    </row>
    <row r="102" spans="1:7" ht="31.8" thickBot="1" x14ac:dyDescent="0.4">
      <c r="A102" s="274" t="s">
        <v>156</v>
      </c>
      <c r="B102" s="275" t="s">
        <v>113</v>
      </c>
      <c r="C102" s="276">
        <f>C99*0.7</f>
        <v>10.471127634892524</v>
      </c>
      <c r="E102" s="113"/>
      <c r="F102" s="159"/>
      <c r="G102" s="202"/>
    </row>
    <row r="103" spans="1:7" x14ac:dyDescent="0.35">
      <c r="E103" s="113"/>
      <c r="F103" s="159"/>
      <c r="G103" s="202"/>
    </row>
    <row r="104" spans="1:7" x14ac:dyDescent="0.35">
      <c r="E104" s="113"/>
      <c r="F104" s="159"/>
      <c r="G104" s="202"/>
    </row>
    <row r="105" spans="1:7" x14ac:dyDescent="0.35">
      <c r="E105" s="113"/>
      <c r="F105" s="159"/>
      <c r="G105" s="202"/>
    </row>
    <row r="106" spans="1:7" x14ac:dyDescent="0.35">
      <c r="E106" s="113"/>
      <c r="F106" s="159"/>
      <c r="G106" s="202"/>
    </row>
    <row r="107" spans="1:7" x14ac:dyDescent="0.35">
      <c r="E107" s="113"/>
      <c r="F107" s="159"/>
      <c r="G107" s="202"/>
    </row>
    <row r="108" spans="1:7" x14ac:dyDescent="0.35">
      <c r="E108" s="113"/>
      <c r="F108" s="159"/>
      <c r="G108" s="202"/>
    </row>
    <row r="109" spans="1:7" x14ac:dyDescent="0.35">
      <c r="E109" s="113"/>
      <c r="F109" s="159"/>
      <c r="G109" s="202"/>
    </row>
    <row r="110" spans="1:7" x14ac:dyDescent="0.35">
      <c r="E110" s="113"/>
      <c r="F110" s="159"/>
      <c r="G110" s="202"/>
    </row>
    <row r="111" spans="1:7" x14ac:dyDescent="0.35">
      <c r="E111" s="113"/>
      <c r="F111" s="159"/>
      <c r="G111" s="202"/>
    </row>
    <row r="112" spans="1:7" x14ac:dyDescent="0.35">
      <c r="E112" s="113"/>
      <c r="F112" s="159"/>
      <c r="G112" s="202"/>
    </row>
    <row r="113" spans="5:7" x14ac:dyDescent="0.35">
      <c r="E113" s="113"/>
      <c r="F113" s="159"/>
      <c r="G113" s="202"/>
    </row>
    <row r="114" spans="5:7" x14ac:dyDescent="0.35">
      <c r="E114" s="113"/>
      <c r="F114" s="159"/>
      <c r="G114" s="202"/>
    </row>
    <row r="115" spans="5:7" x14ac:dyDescent="0.35">
      <c r="E115" s="113"/>
      <c r="F115" s="159"/>
      <c r="G115" s="202"/>
    </row>
    <row r="116" spans="5:7" x14ac:dyDescent="0.35">
      <c r="E116" s="113"/>
      <c r="F116" s="159"/>
      <c r="G116" s="202"/>
    </row>
    <row r="117" spans="5:7" x14ac:dyDescent="0.35">
      <c r="E117" s="113"/>
      <c r="F117" s="159"/>
      <c r="G117" s="202"/>
    </row>
    <row r="118" spans="5:7" x14ac:dyDescent="0.35">
      <c r="E118" s="113"/>
      <c r="F118" s="159"/>
      <c r="G118" s="202"/>
    </row>
    <row r="119" spans="5:7" x14ac:dyDescent="0.35">
      <c r="E119" s="113"/>
      <c r="F119" s="159"/>
      <c r="G119" s="202"/>
    </row>
    <row r="120" spans="5:7" x14ac:dyDescent="0.35">
      <c r="E120" s="113"/>
      <c r="F120" s="159"/>
      <c r="G120" s="202"/>
    </row>
    <row r="121" spans="5:7" x14ac:dyDescent="0.35">
      <c r="E121" s="113"/>
      <c r="F121" s="159"/>
      <c r="G121" s="202"/>
    </row>
    <row r="122" spans="5:7" x14ac:dyDescent="0.35">
      <c r="E122" s="113"/>
      <c r="F122" s="159"/>
      <c r="G122" s="202"/>
    </row>
    <row r="123" spans="5:7" x14ac:dyDescent="0.35">
      <c r="E123" s="113"/>
      <c r="F123" s="159"/>
      <c r="G123" s="202"/>
    </row>
    <row r="124" spans="5:7" x14ac:dyDescent="0.35">
      <c r="E124" s="113"/>
      <c r="F124" s="159"/>
      <c r="G124" s="202"/>
    </row>
    <row r="125" spans="5:7" x14ac:dyDescent="0.35">
      <c r="E125" s="113"/>
      <c r="F125" s="159"/>
      <c r="G125" s="202"/>
    </row>
    <row r="126" spans="5:7" x14ac:dyDescent="0.35">
      <c r="E126" s="113"/>
      <c r="F126" s="159"/>
      <c r="G126" s="202"/>
    </row>
    <row r="127" spans="5:7" x14ac:dyDescent="0.35">
      <c r="E127" s="113"/>
      <c r="F127" s="159"/>
      <c r="G127" s="202"/>
    </row>
    <row r="128" spans="5:7" x14ac:dyDescent="0.35">
      <c r="E128" s="113"/>
      <c r="F128" s="159"/>
      <c r="G128" s="202"/>
    </row>
    <row r="129" spans="1:7" x14ac:dyDescent="0.35">
      <c r="E129" s="113"/>
      <c r="F129" s="159"/>
      <c r="G129" s="202"/>
    </row>
    <row r="130" spans="1:7" x14ac:dyDescent="0.35">
      <c r="E130" s="113"/>
      <c r="F130" s="159"/>
      <c r="G130" s="202"/>
    </row>
    <row r="131" spans="1:7" x14ac:dyDescent="0.35">
      <c r="E131" s="113"/>
      <c r="F131" s="159"/>
      <c r="G131" s="202"/>
    </row>
    <row r="132" spans="1:7" x14ac:dyDescent="0.35">
      <c r="E132" s="113"/>
      <c r="F132" s="159"/>
      <c r="G132" s="202"/>
    </row>
    <row r="133" spans="1:7" x14ac:dyDescent="0.35">
      <c r="E133" s="113"/>
      <c r="F133" s="159"/>
      <c r="G133" s="202"/>
    </row>
    <row r="134" spans="1:7" x14ac:dyDescent="0.35">
      <c r="E134" s="113"/>
      <c r="F134" s="159"/>
      <c r="G134" s="202"/>
    </row>
    <row r="135" spans="1:7" x14ac:dyDescent="0.35">
      <c r="E135" s="113"/>
      <c r="F135" s="159"/>
      <c r="G135" s="202"/>
    </row>
    <row r="136" spans="1:7" x14ac:dyDescent="0.35">
      <c r="E136" s="113"/>
      <c r="F136" s="159"/>
      <c r="G136" s="202"/>
    </row>
    <row r="137" spans="1:7" x14ac:dyDescent="0.35">
      <c r="E137" s="113"/>
      <c r="F137" s="159"/>
      <c r="G137" s="202"/>
    </row>
    <row r="138" spans="1:7" x14ac:dyDescent="0.35">
      <c r="E138" s="113"/>
      <c r="F138" s="159"/>
      <c r="G138" s="202"/>
    </row>
    <row r="139" spans="1:7" x14ac:dyDescent="0.35">
      <c r="E139" s="113"/>
      <c r="F139" s="159"/>
      <c r="G139" s="202"/>
    </row>
    <row r="140" spans="1:7" x14ac:dyDescent="0.35">
      <c r="E140" s="113"/>
      <c r="F140" s="159"/>
      <c r="G140" s="202"/>
    </row>
    <row r="141" spans="1:7" x14ac:dyDescent="0.35">
      <c r="A141" s="93"/>
      <c r="E141" s="113"/>
      <c r="F141" s="159"/>
      <c r="G141" s="202"/>
    </row>
    <row r="142" spans="1:7" x14ac:dyDescent="0.35">
      <c r="A142" s="93"/>
      <c r="E142" s="113"/>
      <c r="F142" s="159"/>
      <c r="G142" s="202"/>
    </row>
    <row r="143" spans="1:7" x14ac:dyDescent="0.35">
      <c r="A143" s="93"/>
      <c r="E143" s="113"/>
      <c r="F143" s="159"/>
      <c r="G143" s="202"/>
    </row>
    <row r="144" spans="1:7" x14ac:dyDescent="0.35">
      <c r="A144" s="63"/>
      <c r="E144" s="113"/>
      <c r="F144" s="159"/>
      <c r="G144" s="202"/>
    </row>
    <row r="145" spans="5:7" x14ac:dyDescent="0.35">
      <c r="E145" s="113"/>
      <c r="F145" s="159"/>
      <c r="G145" s="202"/>
    </row>
    <row r="146" spans="5:7" x14ac:dyDescent="0.35">
      <c r="E146" s="113"/>
      <c r="F146" s="159"/>
      <c r="G146" s="202"/>
    </row>
    <row r="147" spans="5:7" x14ac:dyDescent="0.35">
      <c r="E147" s="113"/>
      <c r="F147" s="159"/>
      <c r="G147" s="202"/>
    </row>
    <row r="148" spans="5:7" x14ac:dyDescent="0.35">
      <c r="E148" s="113"/>
      <c r="F148" s="159"/>
      <c r="G148" s="202"/>
    </row>
    <row r="149" spans="5:7" x14ac:dyDescent="0.35">
      <c r="E149" s="113"/>
      <c r="F149" s="159"/>
      <c r="G149" s="202"/>
    </row>
    <row r="150" spans="5:7" x14ac:dyDescent="0.35">
      <c r="E150" s="113"/>
      <c r="F150" s="159"/>
      <c r="G150" s="202"/>
    </row>
    <row r="151" spans="5:7" x14ac:dyDescent="0.35">
      <c r="E151" s="113"/>
      <c r="F151" s="159"/>
      <c r="G151" s="202"/>
    </row>
    <row r="152" spans="5:7" x14ac:dyDescent="0.35">
      <c r="E152" s="113"/>
      <c r="F152" s="159"/>
      <c r="G152" s="202"/>
    </row>
    <row r="153" spans="5:7" x14ac:dyDescent="0.35">
      <c r="E153" s="113"/>
      <c r="F153" s="159"/>
      <c r="G153" s="202"/>
    </row>
    <row r="154" spans="5:7" x14ac:dyDescent="0.35">
      <c r="E154" s="113"/>
      <c r="F154" s="159"/>
      <c r="G154" s="202"/>
    </row>
    <row r="155" spans="5:7" x14ac:dyDescent="0.35">
      <c r="E155" s="113"/>
      <c r="F155" s="159"/>
      <c r="G155" s="202"/>
    </row>
    <row r="156" spans="5:7" x14ac:dyDescent="0.35">
      <c r="E156" s="113"/>
      <c r="F156" s="159"/>
      <c r="G156" s="202"/>
    </row>
    <row r="157" spans="5:7" x14ac:dyDescent="0.35">
      <c r="E157" s="113"/>
      <c r="F157" s="159"/>
      <c r="G157" s="202"/>
    </row>
    <row r="158" spans="5:7" x14ac:dyDescent="0.35">
      <c r="E158" s="113"/>
      <c r="F158" s="159"/>
      <c r="G158" s="202"/>
    </row>
    <row r="159" spans="5:7" x14ac:dyDescent="0.35">
      <c r="E159" s="113"/>
      <c r="F159" s="159"/>
      <c r="G159" s="202"/>
    </row>
    <row r="160" spans="5:7" x14ac:dyDescent="0.35">
      <c r="E160" s="113"/>
      <c r="F160" s="159"/>
      <c r="G160" s="202"/>
    </row>
    <row r="161" spans="5:9" x14ac:dyDescent="0.35">
      <c r="E161" s="113"/>
      <c r="F161" s="159"/>
      <c r="G161" s="202"/>
    </row>
    <row r="162" spans="5:9" x14ac:dyDescent="0.35">
      <c r="E162" s="113"/>
      <c r="F162" s="159"/>
      <c r="G162" s="202"/>
    </row>
    <row r="163" spans="5:9" x14ac:dyDescent="0.35">
      <c r="E163" s="113"/>
      <c r="F163" s="159"/>
      <c r="G163" s="202"/>
    </row>
    <row r="164" spans="5:9" x14ac:dyDescent="0.35">
      <c r="E164" s="113"/>
      <c r="F164" s="159"/>
      <c r="G164" s="202"/>
    </row>
    <row r="165" spans="5:9" x14ac:dyDescent="0.35">
      <c r="G165" s="58"/>
      <c r="H165" s="58"/>
      <c r="I165" s="58"/>
    </row>
    <row r="166" spans="5:9" x14ac:dyDescent="0.35">
      <c r="G166" s="58"/>
      <c r="H166" s="58"/>
      <c r="I166" s="58"/>
    </row>
    <row r="167" spans="5:9" x14ac:dyDescent="0.35">
      <c r="G167" s="58"/>
      <c r="H167" s="58"/>
      <c r="I167" s="58"/>
    </row>
    <row r="168" spans="5:9" x14ac:dyDescent="0.35">
      <c r="G168" s="58"/>
      <c r="H168" s="58"/>
      <c r="I168" s="58"/>
    </row>
    <row r="169" spans="5:9" x14ac:dyDescent="0.35">
      <c r="G169" s="58"/>
      <c r="H169" s="58"/>
      <c r="I169" s="58"/>
    </row>
    <row r="170" spans="5:9" x14ac:dyDescent="0.35">
      <c r="G170" s="58"/>
      <c r="H170" s="58"/>
      <c r="I170" s="58"/>
    </row>
    <row r="171" spans="5:9" x14ac:dyDescent="0.35">
      <c r="G171" s="58"/>
      <c r="H171" s="58"/>
      <c r="I171" s="58"/>
    </row>
    <row r="172" spans="5:9" x14ac:dyDescent="0.35">
      <c r="G172" s="58"/>
      <c r="H172" s="58"/>
      <c r="I172" s="58"/>
    </row>
    <row r="173" spans="5:9" x14ac:dyDescent="0.35">
      <c r="G173" s="58"/>
      <c r="H173" s="58"/>
      <c r="I173" s="58"/>
    </row>
    <row r="174" spans="5:9" x14ac:dyDescent="0.35">
      <c r="G174" s="58"/>
      <c r="H174" s="58"/>
      <c r="I174" s="58"/>
    </row>
    <row r="175" spans="5:9" x14ac:dyDescent="0.35">
      <c r="G175" s="58"/>
      <c r="H175" s="58"/>
      <c r="I175" s="58"/>
    </row>
    <row r="176" spans="5:9" x14ac:dyDescent="0.35">
      <c r="G176" s="58"/>
      <c r="H176" s="58"/>
      <c r="I176" s="58"/>
    </row>
    <row r="177" spans="7:9" x14ac:dyDescent="0.35">
      <c r="G177" s="58"/>
      <c r="H177" s="58"/>
      <c r="I177" s="58"/>
    </row>
    <row r="178" spans="7:9" x14ac:dyDescent="0.35">
      <c r="G178" s="58"/>
      <c r="H178" s="58"/>
      <c r="I178" s="58"/>
    </row>
    <row r="179" spans="7:9" x14ac:dyDescent="0.35">
      <c r="G179" s="58"/>
      <c r="H179" s="58"/>
      <c r="I179" s="58"/>
    </row>
    <row r="180" spans="7:9" x14ac:dyDescent="0.35">
      <c r="G180" s="58"/>
      <c r="H180" s="58"/>
      <c r="I180" s="58"/>
    </row>
    <row r="181" spans="7:9" x14ac:dyDescent="0.35">
      <c r="G181" s="58"/>
      <c r="H181" s="58"/>
      <c r="I181" s="58"/>
    </row>
    <row r="182" spans="7:9" x14ac:dyDescent="0.35">
      <c r="G182" s="58"/>
      <c r="H182" s="58"/>
      <c r="I182" s="58"/>
    </row>
    <row r="183" spans="7:9" x14ac:dyDescent="0.35">
      <c r="G183" s="58"/>
      <c r="H183" s="58"/>
      <c r="I183" s="58"/>
    </row>
    <row r="184" spans="7:9" x14ac:dyDescent="0.35">
      <c r="G184" s="58"/>
      <c r="H184" s="58"/>
      <c r="I184" s="58"/>
    </row>
    <row r="185" spans="7:9" x14ac:dyDescent="0.35">
      <c r="G185" s="58"/>
      <c r="H185" s="58"/>
      <c r="I185" s="58"/>
    </row>
    <row r="186" spans="7:9" x14ac:dyDescent="0.35">
      <c r="G186" s="58"/>
      <c r="H186" s="58"/>
      <c r="I186" s="58"/>
    </row>
    <row r="187" spans="7:9" x14ac:dyDescent="0.35">
      <c r="G187" s="58"/>
      <c r="H187" s="58"/>
      <c r="I187" s="58"/>
    </row>
    <row r="188" spans="7:9" x14ac:dyDescent="0.35">
      <c r="G188" s="58"/>
      <c r="H188" s="58"/>
      <c r="I188" s="58"/>
    </row>
    <row r="189" spans="7:9" x14ac:dyDescent="0.35">
      <c r="G189" s="58"/>
      <c r="H189" s="58"/>
      <c r="I189" s="58"/>
    </row>
    <row r="190" spans="7:9" x14ac:dyDescent="0.35">
      <c r="G190" s="58"/>
      <c r="H190" s="58"/>
      <c r="I190" s="58"/>
    </row>
    <row r="191" spans="7:9" x14ac:dyDescent="0.35">
      <c r="G191" s="58"/>
      <c r="H191" s="58"/>
      <c r="I191" s="58"/>
    </row>
    <row r="192" spans="7:9" x14ac:dyDescent="0.35">
      <c r="G192" s="58"/>
      <c r="H192" s="58"/>
      <c r="I192" s="58"/>
    </row>
    <row r="193" spans="7:9" x14ac:dyDescent="0.35">
      <c r="G193" s="58"/>
      <c r="H193" s="58"/>
      <c r="I193" s="58"/>
    </row>
    <row r="194" spans="7:9" x14ac:dyDescent="0.35">
      <c r="G194" s="58"/>
      <c r="H194" s="58"/>
      <c r="I194" s="58"/>
    </row>
    <row r="195" spans="7:9" x14ac:dyDescent="0.35">
      <c r="G195" s="58"/>
      <c r="H195" s="58"/>
      <c r="I195" s="58"/>
    </row>
    <row r="196" spans="7:9" x14ac:dyDescent="0.35">
      <c r="G196" s="58"/>
      <c r="H196" s="58"/>
      <c r="I196" s="58"/>
    </row>
    <row r="197" spans="7:9" x14ac:dyDescent="0.35">
      <c r="G197" s="58"/>
      <c r="H197" s="58"/>
      <c r="I197" s="58"/>
    </row>
    <row r="198" spans="7:9" x14ac:dyDescent="0.35">
      <c r="G198" s="58"/>
      <c r="H198" s="58"/>
      <c r="I198" s="58"/>
    </row>
    <row r="199" spans="7:9" x14ac:dyDescent="0.35">
      <c r="G199" s="58"/>
      <c r="H199" s="58"/>
      <c r="I199" s="58"/>
    </row>
    <row r="200" spans="7:9" x14ac:dyDescent="0.35">
      <c r="G200" s="58"/>
      <c r="H200" s="58"/>
      <c r="I200" s="58"/>
    </row>
    <row r="201" spans="7:9" x14ac:dyDescent="0.35">
      <c r="G201" s="58"/>
      <c r="H201" s="58"/>
      <c r="I201" s="58"/>
    </row>
    <row r="202" spans="7:9" x14ac:dyDescent="0.35">
      <c r="G202" s="58"/>
      <c r="H202" s="58"/>
      <c r="I202" s="58"/>
    </row>
    <row r="203" spans="7:9" x14ac:dyDescent="0.35">
      <c r="G203" s="58"/>
      <c r="H203" s="58"/>
      <c r="I203" s="58"/>
    </row>
    <row r="204" spans="7:9" x14ac:dyDescent="0.35">
      <c r="G204" s="58"/>
      <c r="H204" s="58"/>
      <c r="I204" s="58"/>
    </row>
    <row r="205" spans="7:9" x14ac:dyDescent="0.35">
      <c r="G205" s="58"/>
      <c r="H205" s="58"/>
      <c r="I205" s="58"/>
    </row>
    <row r="206" spans="7:9" x14ac:dyDescent="0.35">
      <c r="G206" s="58"/>
      <c r="H206" s="58"/>
      <c r="I206" s="58"/>
    </row>
    <row r="207" spans="7:9" x14ac:dyDescent="0.35">
      <c r="G207" s="58"/>
      <c r="H207" s="58"/>
      <c r="I207" s="58"/>
    </row>
    <row r="208" spans="7:9" x14ac:dyDescent="0.35">
      <c r="G208" s="58"/>
      <c r="H208" s="58"/>
      <c r="I208" s="58"/>
    </row>
    <row r="209" spans="7:9" x14ac:dyDescent="0.35">
      <c r="G209" s="58"/>
      <c r="H209" s="58"/>
      <c r="I209" s="58"/>
    </row>
    <row r="210" spans="7:9" x14ac:dyDescent="0.35">
      <c r="G210" s="58"/>
      <c r="H210" s="58"/>
      <c r="I210" s="58"/>
    </row>
  </sheetData>
  <pageMargins left="0.7" right="0.7" top="0.75" bottom="0.75" header="0.3" footer="0.3"/>
  <pageSetup paperSize="9" orientation="portrait" r:id="rId1"/>
  <ignoredErrors>
    <ignoredError sqref="G4:G8 F15:H15" unlocked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E888"/>
  <sheetViews>
    <sheetView zoomScale="70" zoomScaleNormal="70" workbookViewId="0">
      <selection activeCell="E9" sqref="E9"/>
    </sheetView>
  </sheetViews>
  <sheetFormatPr defaultColWidth="9" defaultRowHeight="14.4" x14ac:dyDescent="0.3"/>
  <cols>
    <col min="1" max="1" width="24.21875" style="277" customWidth="1"/>
    <col min="2" max="2" width="17.44140625" customWidth="1"/>
    <col min="3" max="3" width="20.44140625" customWidth="1"/>
    <col min="6" max="6" width="12.6640625" customWidth="1"/>
    <col min="9" max="9" width="16.77734375" customWidth="1"/>
    <col min="10" max="10" width="30.44140625" customWidth="1"/>
    <col min="18" max="18" width="14.21875" bestFit="1" customWidth="1"/>
    <col min="22" max="22" width="18" bestFit="1" customWidth="1"/>
    <col min="25" max="25" width="14.33203125" customWidth="1"/>
    <col min="27" max="27" width="13.44140625" customWidth="1"/>
    <col min="30" max="30" width="11.44140625" customWidth="1"/>
  </cols>
  <sheetData>
    <row r="3" spans="1:31" ht="15.6" x14ac:dyDescent="0.3">
      <c r="A3" s="53" t="s">
        <v>328</v>
      </c>
      <c r="B3" t="s">
        <v>534</v>
      </c>
      <c r="C3" s="413">
        <v>269</v>
      </c>
      <c r="D3" t="s">
        <v>342</v>
      </c>
      <c r="E3" t="s">
        <v>343</v>
      </c>
      <c r="F3">
        <f>C3*K4</f>
        <v>244.79000000000002</v>
      </c>
      <c r="G3" t="s">
        <v>344</v>
      </c>
      <c r="H3" t="s">
        <v>345</v>
      </c>
      <c r="I3" s="281">
        <v>43814</v>
      </c>
    </row>
    <row r="4" spans="1:31" x14ac:dyDescent="0.3">
      <c r="B4" t="s">
        <v>535</v>
      </c>
      <c r="C4">
        <v>571</v>
      </c>
      <c r="D4" t="s">
        <v>342</v>
      </c>
      <c r="E4" t="s">
        <v>343</v>
      </c>
      <c r="F4">
        <f>C4*K4</f>
        <v>519.61</v>
      </c>
      <c r="G4" t="s">
        <v>344</v>
      </c>
      <c r="H4" t="s">
        <v>345</v>
      </c>
      <c r="I4" s="281">
        <v>43814</v>
      </c>
      <c r="J4" t="s">
        <v>373</v>
      </c>
      <c r="K4">
        <v>0.91</v>
      </c>
    </row>
    <row r="5" spans="1:31" x14ac:dyDescent="0.3">
      <c r="B5" t="s">
        <v>542</v>
      </c>
      <c r="C5">
        <v>302</v>
      </c>
      <c r="D5" t="s">
        <v>342</v>
      </c>
      <c r="E5" t="s">
        <v>343</v>
      </c>
      <c r="F5">
        <f>C5*K4</f>
        <v>274.82</v>
      </c>
      <c r="G5" t="s">
        <v>344</v>
      </c>
      <c r="H5" t="s">
        <v>345</v>
      </c>
      <c r="I5" s="281">
        <v>43814</v>
      </c>
    </row>
    <row r="6" spans="1:31" ht="15.6" x14ac:dyDescent="0.3">
      <c r="B6" s="2"/>
      <c r="I6" s="281"/>
    </row>
    <row r="7" spans="1:31" ht="15.6" x14ac:dyDescent="0.3">
      <c r="A7" s="277" t="s">
        <v>346</v>
      </c>
      <c r="B7" s="2">
        <v>0</v>
      </c>
      <c r="C7" s="277" t="s">
        <v>347</v>
      </c>
      <c r="D7">
        <v>0</v>
      </c>
    </row>
    <row r="8" spans="1:31" ht="158.4" x14ac:dyDescent="0.3">
      <c r="B8">
        <v>250</v>
      </c>
      <c r="D8">
        <v>100</v>
      </c>
      <c r="F8" s="280" t="s">
        <v>45</v>
      </c>
      <c r="G8">
        <v>0</v>
      </c>
      <c r="I8" s="280" t="s">
        <v>352</v>
      </c>
      <c r="J8">
        <v>150</v>
      </c>
      <c r="L8" s="280" t="s">
        <v>354</v>
      </c>
      <c r="M8">
        <v>5</v>
      </c>
      <c r="O8" s="280" t="s">
        <v>339</v>
      </c>
      <c r="P8" s="298">
        <v>0</v>
      </c>
      <c r="Q8" s="298"/>
      <c r="R8" s="301" t="s">
        <v>38</v>
      </c>
      <c r="S8">
        <v>0</v>
      </c>
      <c r="U8" s="301" t="s">
        <v>334</v>
      </c>
      <c r="V8">
        <v>0</v>
      </c>
      <c r="X8" s="299" t="s">
        <v>332</v>
      </c>
      <c r="Y8">
        <v>0</v>
      </c>
      <c r="AA8" s="299" t="s">
        <v>336</v>
      </c>
      <c r="AB8">
        <v>0</v>
      </c>
      <c r="AD8" s="299" t="s">
        <v>363</v>
      </c>
      <c r="AE8" s="358">
        <v>0</v>
      </c>
    </row>
    <row r="9" spans="1:31" x14ac:dyDescent="0.3">
      <c r="B9">
        <v>500</v>
      </c>
      <c r="D9">
        <v>200</v>
      </c>
      <c r="G9">
        <v>1</v>
      </c>
      <c r="J9">
        <v>155</v>
      </c>
      <c r="M9">
        <v>10</v>
      </c>
      <c r="P9" s="298">
        <v>0.05</v>
      </c>
      <c r="Q9" s="298"/>
      <c r="S9">
        <v>10</v>
      </c>
      <c r="V9">
        <v>1</v>
      </c>
      <c r="Y9" s="300">
        <v>250</v>
      </c>
      <c r="AB9" s="300">
        <v>5000</v>
      </c>
      <c r="AE9" s="358">
        <v>1E-3</v>
      </c>
    </row>
    <row r="10" spans="1:31" x14ac:dyDescent="0.3">
      <c r="B10">
        <v>750</v>
      </c>
      <c r="D10">
        <v>300</v>
      </c>
      <c r="G10">
        <v>2</v>
      </c>
      <c r="J10">
        <v>160</v>
      </c>
      <c r="M10">
        <v>15</v>
      </c>
      <c r="P10" s="298">
        <v>0.1</v>
      </c>
      <c r="Q10" s="298"/>
      <c r="S10">
        <v>20</v>
      </c>
      <c r="V10">
        <v>2</v>
      </c>
      <c r="Y10" s="300">
        <v>500</v>
      </c>
      <c r="AB10" s="300">
        <v>10000</v>
      </c>
      <c r="AE10" s="358">
        <v>2E-3</v>
      </c>
    </row>
    <row r="11" spans="1:31" x14ac:dyDescent="0.3">
      <c r="B11">
        <v>1000</v>
      </c>
      <c r="D11">
        <v>400</v>
      </c>
      <c r="G11">
        <v>3</v>
      </c>
      <c r="J11">
        <v>165</v>
      </c>
      <c r="M11">
        <v>20</v>
      </c>
      <c r="P11" s="298">
        <v>0.15</v>
      </c>
      <c r="Q11" s="298"/>
      <c r="S11">
        <v>30</v>
      </c>
      <c r="V11">
        <v>3</v>
      </c>
      <c r="Y11" s="300">
        <v>750</v>
      </c>
      <c r="AB11" s="300">
        <v>15000</v>
      </c>
      <c r="AE11" s="358">
        <v>3.0000000000000001E-3</v>
      </c>
    </row>
    <row r="12" spans="1:31" x14ac:dyDescent="0.3">
      <c r="B12">
        <v>1250</v>
      </c>
      <c r="D12">
        <v>500</v>
      </c>
      <c r="G12">
        <v>4</v>
      </c>
      <c r="J12">
        <v>170</v>
      </c>
      <c r="M12">
        <v>25</v>
      </c>
      <c r="P12" s="298">
        <v>0.2</v>
      </c>
      <c r="Q12" s="298"/>
      <c r="S12">
        <v>40</v>
      </c>
      <c r="V12">
        <v>4</v>
      </c>
      <c r="Y12" s="300">
        <v>1000</v>
      </c>
      <c r="AB12" s="300">
        <v>20000</v>
      </c>
      <c r="AE12" s="358">
        <v>4.0000000000000001E-3</v>
      </c>
    </row>
    <row r="13" spans="1:31" x14ac:dyDescent="0.3">
      <c r="B13">
        <v>1500</v>
      </c>
      <c r="D13">
        <v>600</v>
      </c>
      <c r="G13">
        <v>5</v>
      </c>
      <c r="J13">
        <v>175</v>
      </c>
      <c r="M13">
        <v>30</v>
      </c>
      <c r="P13" s="298">
        <v>0.25</v>
      </c>
      <c r="Q13" s="298"/>
      <c r="S13">
        <v>50</v>
      </c>
      <c r="V13">
        <v>5</v>
      </c>
      <c r="Y13" s="300">
        <v>1250</v>
      </c>
      <c r="AB13" s="300">
        <v>25000</v>
      </c>
      <c r="AE13" s="358">
        <v>5.0000000000000001E-3</v>
      </c>
    </row>
    <row r="14" spans="1:31" x14ac:dyDescent="0.3">
      <c r="B14">
        <v>1750</v>
      </c>
      <c r="D14">
        <v>700</v>
      </c>
      <c r="G14">
        <v>6</v>
      </c>
      <c r="J14">
        <v>180</v>
      </c>
      <c r="M14">
        <v>35</v>
      </c>
      <c r="P14" s="298">
        <v>0.3</v>
      </c>
      <c r="Q14" s="298"/>
      <c r="S14">
        <v>60</v>
      </c>
      <c r="V14">
        <v>6</v>
      </c>
      <c r="Y14" s="300">
        <v>1500</v>
      </c>
      <c r="AB14" s="300">
        <v>30000</v>
      </c>
      <c r="AE14" s="358">
        <v>6.0000000000000001E-3</v>
      </c>
    </row>
    <row r="15" spans="1:31" x14ac:dyDescent="0.3">
      <c r="B15">
        <v>2000</v>
      </c>
      <c r="D15">
        <v>800</v>
      </c>
      <c r="G15">
        <v>7</v>
      </c>
      <c r="J15">
        <v>185</v>
      </c>
      <c r="M15">
        <v>40</v>
      </c>
      <c r="P15" s="298">
        <v>0.35</v>
      </c>
      <c r="Q15" s="298"/>
      <c r="S15">
        <v>70</v>
      </c>
      <c r="V15">
        <v>7</v>
      </c>
      <c r="Y15" s="300">
        <v>1750</v>
      </c>
      <c r="AB15" s="300">
        <v>35000</v>
      </c>
      <c r="AE15" s="358">
        <v>7.0000000000000001E-3</v>
      </c>
    </row>
    <row r="16" spans="1:31" x14ac:dyDescent="0.3">
      <c r="B16">
        <v>2250</v>
      </c>
      <c r="D16">
        <v>900</v>
      </c>
      <c r="G16">
        <v>8</v>
      </c>
      <c r="J16">
        <v>190</v>
      </c>
      <c r="M16">
        <v>45</v>
      </c>
      <c r="P16" s="298">
        <v>0.4</v>
      </c>
      <c r="Q16" s="298"/>
      <c r="S16">
        <v>80</v>
      </c>
      <c r="V16">
        <v>8</v>
      </c>
      <c r="Y16" s="300">
        <v>2000</v>
      </c>
      <c r="AB16" s="300">
        <v>40000</v>
      </c>
      <c r="AE16" s="358">
        <v>8.0000000000000002E-3</v>
      </c>
    </row>
    <row r="17" spans="2:31" x14ac:dyDescent="0.3">
      <c r="B17">
        <v>2500</v>
      </c>
      <c r="D17">
        <v>1000</v>
      </c>
      <c r="G17">
        <v>9</v>
      </c>
      <c r="J17">
        <v>195</v>
      </c>
      <c r="M17">
        <v>50</v>
      </c>
      <c r="P17" s="298">
        <v>0.45</v>
      </c>
      <c r="Q17" s="298"/>
      <c r="S17">
        <v>90</v>
      </c>
      <c r="V17">
        <v>9</v>
      </c>
      <c r="Y17" s="300">
        <v>2250</v>
      </c>
      <c r="AB17" s="300">
        <v>45000</v>
      </c>
      <c r="AE17" s="358">
        <v>8.9999999999999993E-3</v>
      </c>
    </row>
    <row r="18" spans="2:31" x14ac:dyDescent="0.3">
      <c r="B18">
        <v>2750</v>
      </c>
      <c r="D18">
        <v>1100</v>
      </c>
      <c r="G18">
        <v>10</v>
      </c>
      <c r="J18">
        <v>200</v>
      </c>
      <c r="M18">
        <v>55</v>
      </c>
      <c r="P18" s="298">
        <v>0.5</v>
      </c>
      <c r="Q18" s="298"/>
      <c r="S18">
        <v>100</v>
      </c>
      <c r="V18">
        <v>10</v>
      </c>
      <c r="Y18" s="300">
        <v>2500</v>
      </c>
      <c r="AB18" s="300">
        <v>50000</v>
      </c>
      <c r="AE18" s="358">
        <v>0.01</v>
      </c>
    </row>
    <row r="19" spans="2:31" x14ac:dyDescent="0.3">
      <c r="B19">
        <v>3000</v>
      </c>
      <c r="D19">
        <v>1200</v>
      </c>
      <c r="G19">
        <v>11</v>
      </c>
      <c r="J19">
        <v>205</v>
      </c>
      <c r="M19">
        <v>60</v>
      </c>
      <c r="P19" s="298">
        <v>0.55000000000000004</v>
      </c>
      <c r="Q19" s="298"/>
      <c r="S19">
        <v>110</v>
      </c>
      <c r="V19">
        <v>11</v>
      </c>
      <c r="Y19" s="300">
        <v>2750</v>
      </c>
      <c r="AB19" s="300">
        <v>55000</v>
      </c>
      <c r="AE19" s="358">
        <v>1.0999999999999999E-2</v>
      </c>
    </row>
    <row r="20" spans="2:31" x14ac:dyDescent="0.3">
      <c r="B20">
        <v>3250</v>
      </c>
      <c r="D20">
        <v>1300</v>
      </c>
      <c r="G20">
        <v>12</v>
      </c>
      <c r="J20">
        <v>210</v>
      </c>
      <c r="M20">
        <v>65</v>
      </c>
      <c r="P20" s="298">
        <v>0.6</v>
      </c>
      <c r="Q20" s="298"/>
      <c r="S20">
        <v>120</v>
      </c>
      <c r="V20">
        <v>12</v>
      </c>
      <c r="Y20" s="300">
        <v>3000</v>
      </c>
      <c r="AB20" s="300">
        <v>60000</v>
      </c>
      <c r="AE20" s="358">
        <v>1.2E-2</v>
      </c>
    </row>
    <row r="21" spans="2:31" x14ac:dyDescent="0.3">
      <c r="B21">
        <v>3500</v>
      </c>
      <c r="D21">
        <v>1400</v>
      </c>
      <c r="G21">
        <v>13</v>
      </c>
      <c r="J21">
        <v>215</v>
      </c>
      <c r="M21">
        <v>70</v>
      </c>
      <c r="P21" s="298">
        <v>0.65</v>
      </c>
      <c r="Q21" s="298"/>
      <c r="S21">
        <v>130</v>
      </c>
      <c r="V21">
        <v>13</v>
      </c>
      <c r="Y21" s="300">
        <v>3250</v>
      </c>
      <c r="AB21" s="300">
        <v>65000</v>
      </c>
      <c r="AE21" s="358">
        <v>1.2999999999999999E-2</v>
      </c>
    </row>
    <row r="22" spans="2:31" x14ac:dyDescent="0.3">
      <c r="B22">
        <v>3750</v>
      </c>
      <c r="D22">
        <v>1500</v>
      </c>
      <c r="G22">
        <v>14</v>
      </c>
      <c r="J22">
        <v>220</v>
      </c>
      <c r="M22">
        <v>75</v>
      </c>
      <c r="P22" s="298">
        <v>0.7</v>
      </c>
      <c r="Q22" s="298"/>
      <c r="S22">
        <v>140</v>
      </c>
      <c r="V22">
        <v>14</v>
      </c>
      <c r="Y22" s="300">
        <v>3500</v>
      </c>
      <c r="AB22" s="300">
        <v>70000</v>
      </c>
      <c r="AE22" s="358">
        <v>1.4E-2</v>
      </c>
    </row>
    <row r="23" spans="2:31" x14ac:dyDescent="0.3">
      <c r="B23">
        <v>4000</v>
      </c>
      <c r="D23">
        <v>1600</v>
      </c>
      <c r="G23">
        <v>15</v>
      </c>
      <c r="J23">
        <v>225</v>
      </c>
      <c r="M23">
        <v>80</v>
      </c>
      <c r="P23" s="298">
        <v>0.75</v>
      </c>
      <c r="Q23" s="298"/>
      <c r="S23">
        <v>150</v>
      </c>
      <c r="V23">
        <v>15</v>
      </c>
      <c r="Y23" s="300">
        <v>3750</v>
      </c>
      <c r="AB23" s="300">
        <v>75000</v>
      </c>
      <c r="AE23" s="358">
        <v>1.4999999999999999E-2</v>
      </c>
    </row>
    <row r="24" spans="2:31" x14ac:dyDescent="0.3">
      <c r="B24">
        <v>4250</v>
      </c>
      <c r="D24">
        <v>1700</v>
      </c>
      <c r="G24">
        <v>16</v>
      </c>
      <c r="J24">
        <v>230</v>
      </c>
      <c r="M24">
        <v>85</v>
      </c>
      <c r="P24" s="298">
        <v>0.8</v>
      </c>
      <c r="Q24" s="298"/>
      <c r="S24">
        <v>160</v>
      </c>
      <c r="V24">
        <v>16</v>
      </c>
      <c r="Y24" s="300">
        <v>4000</v>
      </c>
      <c r="AB24" s="300">
        <v>80000</v>
      </c>
      <c r="AE24" s="358">
        <v>1.6E-2</v>
      </c>
    </row>
    <row r="25" spans="2:31" x14ac:dyDescent="0.3">
      <c r="B25">
        <v>4500</v>
      </c>
      <c r="D25">
        <v>1800</v>
      </c>
      <c r="G25">
        <v>17</v>
      </c>
      <c r="J25">
        <v>235</v>
      </c>
      <c r="M25">
        <v>90</v>
      </c>
      <c r="P25" s="298">
        <v>0.85</v>
      </c>
      <c r="Q25" s="298"/>
      <c r="S25">
        <v>170</v>
      </c>
      <c r="V25">
        <v>17</v>
      </c>
      <c r="Y25" s="300">
        <v>4250</v>
      </c>
      <c r="AB25" s="300">
        <v>85000</v>
      </c>
      <c r="AE25" s="358">
        <v>1.7000000000000001E-2</v>
      </c>
    </row>
    <row r="26" spans="2:31" x14ac:dyDescent="0.3">
      <c r="B26">
        <v>4750</v>
      </c>
      <c r="D26">
        <v>1900</v>
      </c>
      <c r="G26">
        <v>18</v>
      </c>
      <c r="J26">
        <v>240</v>
      </c>
      <c r="M26">
        <v>95</v>
      </c>
      <c r="P26" s="298">
        <v>0.9</v>
      </c>
      <c r="Q26" s="298"/>
      <c r="S26">
        <v>180</v>
      </c>
      <c r="V26">
        <v>18</v>
      </c>
      <c r="Y26" s="300">
        <v>4500</v>
      </c>
      <c r="AB26" s="300">
        <v>90000</v>
      </c>
      <c r="AE26" s="358">
        <v>1.7999999999999999E-2</v>
      </c>
    </row>
    <row r="27" spans="2:31" x14ac:dyDescent="0.3">
      <c r="B27">
        <v>5000</v>
      </c>
      <c r="D27">
        <v>2000</v>
      </c>
      <c r="G27">
        <v>19</v>
      </c>
      <c r="J27">
        <v>245</v>
      </c>
      <c r="M27">
        <v>100</v>
      </c>
      <c r="P27" s="298">
        <v>0.95</v>
      </c>
      <c r="Q27" s="298"/>
      <c r="S27">
        <v>190</v>
      </c>
      <c r="V27">
        <v>19</v>
      </c>
      <c r="Y27" s="300">
        <v>4750</v>
      </c>
      <c r="AB27" s="300">
        <v>95000</v>
      </c>
      <c r="AE27" s="358">
        <v>1.9E-2</v>
      </c>
    </row>
    <row r="28" spans="2:31" x14ac:dyDescent="0.3">
      <c r="B28">
        <v>5250</v>
      </c>
      <c r="D28">
        <v>2100</v>
      </c>
      <c r="G28">
        <v>20</v>
      </c>
      <c r="J28">
        <v>250</v>
      </c>
      <c r="M28">
        <v>105</v>
      </c>
      <c r="P28" s="298">
        <v>1</v>
      </c>
      <c r="Q28" s="298"/>
      <c r="S28">
        <v>200</v>
      </c>
      <c r="V28">
        <v>20</v>
      </c>
      <c r="Y28" s="300">
        <v>5000</v>
      </c>
      <c r="AB28" s="300">
        <v>100000</v>
      </c>
      <c r="AE28" s="358">
        <v>0.02</v>
      </c>
    </row>
    <row r="29" spans="2:31" x14ac:dyDescent="0.3">
      <c r="B29">
        <v>5500</v>
      </c>
      <c r="D29">
        <v>2200</v>
      </c>
      <c r="G29">
        <v>21</v>
      </c>
      <c r="J29">
        <v>255</v>
      </c>
      <c r="M29">
        <v>110</v>
      </c>
      <c r="S29">
        <v>210</v>
      </c>
      <c r="Y29" s="300">
        <v>5250</v>
      </c>
      <c r="AB29" s="300">
        <v>105000</v>
      </c>
      <c r="AE29" s="358">
        <v>2.1000000000000001E-2</v>
      </c>
    </row>
    <row r="30" spans="2:31" x14ac:dyDescent="0.3">
      <c r="B30">
        <v>5750</v>
      </c>
      <c r="D30">
        <v>2300</v>
      </c>
      <c r="G30">
        <v>22</v>
      </c>
      <c r="J30">
        <v>260</v>
      </c>
      <c r="M30">
        <v>115</v>
      </c>
      <c r="S30">
        <v>220</v>
      </c>
      <c r="Y30" s="300">
        <v>5500</v>
      </c>
      <c r="AB30" s="300">
        <v>110000</v>
      </c>
      <c r="AE30" s="358">
        <v>2.1999999999999999E-2</v>
      </c>
    </row>
    <row r="31" spans="2:31" x14ac:dyDescent="0.3">
      <c r="B31">
        <v>6000</v>
      </c>
      <c r="D31">
        <v>2400</v>
      </c>
      <c r="G31">
        <v>23</v>
      </c>
      <c r="J31">
        <v>265</v>
      </c>
      <c r="M31">
        <v>120</v>
      </c>
      <c r="S31">
        <v>230</v>
      </c>
      <c r="Y31" s="300">
        <v>5750</v>
      </c>
      <c r="AB31" s="300">
        <v>115000</v>
      </c>
      <c r="AE31" s="358">
        <v>2.3E-2</v>
      </c>
    </row>
    <row r="32" spans="2:31" x14ac:dyDescent="0.3">
      <c r="B32">
        <v>6250</v>
      </c>
      <c r="D32">
        <v>2500</v>
      </c>
      <c r="G32">
        <v>24</v>
      </c>
      <c r="J32">
        <v>270</v>
      </c>
      <c r="M32">
        <v>125</v>
      </c>
      <c r="S32">
        <v>240</v>
      </c>
      <c r="Y32" s="300">
        <v>6000</v>
      </c>
      <c r="AB32" s="300">
        <v>120000</v>
      </c>
      <c r="AE32" s="358">
        <v>2.4E-2</v>
      </c>
    </row>
    <row r="33" spans="2:31" x14ac:dyDescent="0.3">
      <c r="B33">
        <v>6500</v>
      </c>
      <c r="D33">
        <v>2600</v>
      </c>
      <c r="J33">
        <v>275</v>
      </c>
      <c r="M33">
        <v>130</v>
      </c>
      <c r="S33">
        <v>250</v>
      </c>
      <c r="Y33" s="300">
        <v>6250</v>
      </c>
      <c r="AB33" s="300">
        <v>125000</v>
      </c>
      <c r="AE33" s="358">
        <v>2.5000000000000001E-2</v>
      </c>
    </row>
    <row r="34" spans="2:31" x14ac:dyDescent="0.3">
      <c r="B34">
        <v>6750</v>
      </c>
      <c r="D34">
        <v>2700</v>
      </c>
      <c r="J34">
        <v>280</v>
      </c>
      <c r="M34">
        <v>135</v>
      </c>
      <c r="S34">
        <v>260</v>
      </c>
      <c r="Y34" s="300">
        <v>6500</v>
      </c>
      <c r="AB34" s="300">
        <v>130000</v>
      </c>
      <c r="AE34" s="358">
        <v>2.5999999999999999E-2</v>
      </c>
    </row>
    <row r="35" spans="2:31" x14ac:dyDescent="0.3">
      <c r="B35">
        <v>7000</v>
      </c>
      <c r="D35">
        <v>2800</v>
      </c>
      <c r="J35">
        <v>285</v>
      </c>
      <c r="M35">
        <v>140</v>
      </c>
      <c r="S35">
        <v>270</v>
      </c>
      <c r="Y35" s="300">
        <v>6750</v>
      </c>
      <c r="AB35" s="300">
        <v>135000</v>
      </c>
      <c r="AE35" s="358">
        <v>2.7E-2</v>
      </c>
    </row>
    <row r="36" spans="2:31" x14ac:dyDescent="0.3">
      <c r="B36">
        <v>7250</v>
      </c>
      <c r="D36">
        <v>2900</v>
      </c>
      <c r="J36">
        <v>290</v>
      </c>
      <c r="M36">
        <v>145</v>
      </c>
      <c r="S36">
        <v>280</v>
      </c>
      <c r="Y36" s="300">
        <v>7000</v>
      </c>
      <c r="AB36" s="300">
        <v>140000</v>
      </c>
      <c r="AE36" s="358">
        <v>2.8000000000000001E-2</v>
      </c>
    </row>
    <row r="37" spans="2:31" x14ac:dyDescent="0.3">
      <c r="B37">
        <v>7500</v>
      </c>
      <c r="D37">
        <v>3000</v>
      </c>
      <c r="J37">
        <v>295</v>
      </c>
      <c r="M37">
        <v>150</v>
      </c>
      <c r="S37">
        <v>290</v>
      </c>
      <c r="Y37" s="300">
        <v>7250</v>
      </c>
      <c r="AB37" s="300">
        <v>145000</v>
      </c>
      <c r="AE37" s="358">
        <v>2.9000000000000001E-2</v>
      </c>
    </row>
    <row r="38" spans="2:31" x14ac:dyDescent="0.3">
      <c r="B38">
        <v>7750</v>
      </c>
      <c r="D38">
        <v>3100</v>
      </c>
      <c r="J38">
        <v>300</v>
      </c>
      <c r="M38">
        <v>155</v>
      </c>
      <c r="S38">
        <v>300</v>
      </c>
      <c r="Y38" s="300">
        <v>7500</v>
      </c>
      <c r="AB38" s="300">
        <v>150000</v>
      </c>
      <c r="AE38" s="358">
        <v>0.03</v>
      </c>
    </row>
    <row r="39" spans="2:31" x14ac:dyDescent="0.3">
      <c r="B39">
        <v>8000</v>
      </c>
      <c r="D39">
        <v>3200</v>
      </c>
      <c r="S39">
        <v>310</v>
      </c>
      <c r="Y39" s="300">
        <v>7750</v>
      </c>
      <c r="AB39" s="300">
        <v>155000</v>
      </c>
      <c r="AE39" s="358">
        <v>3.1E-2</v>
      </c>
    </row>
    <row r="40" spans="2:31" x14ac:dyDescent="0.3">
      <c r="B40">
        <v>8250</v>
      </c>
      <c r="D40">
        <v>3300</v>
      </c>
      <c r="S40">
        <v>320</v>
      </c>
      <c r="Y40" s="300">
        <v>8000</v>
      </c>
      <c r="AB40" s="300">
        <v>160000</v>
      </c>
      <c r="AE40" s="358">
        <v>3.2000000000000001E-2</v>
      </c>
    </row>
    <row r="41" spans="2:31" x14ac:dyDescent="0.3">
      <c r="B41">
        <v>8500</v>
      </c>
      <c r="D41">
        <v>3400</v>
      </c>
      <c r="S41">
        <v>330</v>
      </c>
      <c r="Y41" s="300">
        <v>8250</v>
      </c>
      <c r="AB41" s="300">
        <v>165000</v>
      </c>
      <c r="AE41" s="358">
        <v>3.3000000000000002E-2</v>
      </c>
    </row>
    <row r="42" spans="2:31" x14ac:dyDescent="0.3">
      <c r="B42">
        <v>8750</v>
      </c>
      <c r="D42">
        <v>3500</v>
      </c>
      <c r="S42">
        <v>340</v>
      </c>
      <c r="Y42" s="300">
        <v>8500</v>
      </c>
      <c r="AB42" s="300">
        <v>170000</v>
      </c>
      <c r="AE42" s="358">
        <v>3.4000000000000002E-2</v>
      </c>
    </row>
    <row r="43" spans="2:31" x14ac:dyDescent="0.3">
      <c r="B43">
        <v>9000</v>
      </c>
      <c r="D43">
        <v>3600</v>
      </c>
      <c r="S43">
        <v>350</v>
      </c>
      <c r="Y43" s="300">
        <v>8750</v>
      </c>
      <c r="AB43" s="300">
        <v>175000</v>
      </c>
      <c r="AE43" s="358">
        <v>3.5000000000000003E-2</v>
      </c>
    </row>
    <row r="44" spans="2:31" x14ac:dyDescent="0.3">
      <c r="B44">
        <v>9250</v>
      </c>
      <c r="D44">
        <v>3700</v>
      </c>
      <c r="S44">
        <v>360</v>
      </c>
      <c r="Y44" s="300">
        <v>9000</v>
      </c>
      <c r="AB44" s="300">
        <v>180000</v>
      </c>
      <c r="AE44" s="358">
        <v>3.5999999999999997E-2</v>
      </c>
    </row>
    <row r="45" spans="2:31" x14ac:dyDescent="0.3">
      <c r="B45">
        <v>9500</v>
      </c>
      <c r="D45">
        <v>3800</v>
      </c>
      <c r="S45">
        <v>370</v>
      </c>
      <c r="Y45" s="300">
        <v>9250</v>
      </c>
      <c r="AB45" s="300">
        <v>185000</v>
      </c>
      <c r="AE45" s="358">
        <v>3.6999999999999998E-2</v>
      </c>
    </row>
    <row r="46" spans="2:31" x14ac:dyDescent="0.3">
      <c r="B46">
        <v>9750</v>
      </c>
      <c r="D46">
        <v>3900</v>
      </c>
      <c r="S46">
        <v>380</v>
      </c>
      <c r="Y46" s="300">
        <v>9500</v>
      </c>
      <c r="AB46" s="300">
        <v>190000</v>
      </c>
      <c r="AE46" s="358">
        <v>3.7999999999999999E-2</v>
      </c>
    </row>
    <row r="47" spans="2:31" x14ac:dyDescent="0.3">
      <c r="B47">
        <v>10000</v>
      </c>
      <c r="D47">
        <v>4000</v>
      </c>
      <c r="S47">
        <v>390</v>
      </c>
      <c r="Y47" s="300">
        <v>9750</v>
      </c>
      <c r="AB47" s="300">
        <v>195000</v>
      </c>
      <c r="AE47" s="358">
        <v>3.9E-2</v>
      </c>
    </row>
    <row r="48" spans="2:31" x14ac:dyDescent="0.3">
      <c r="B48">
        <v>10250</v>
      </c>
      <c r="D48">
        <v>4100</v>
      </c>
      <c r="S48">
        <v>400</v>
      </c>
      <c r="Y48" s="300">
        <v>10000</v>
      </c>
      <c r="AB48" s="300">
        <v>200000</v>
      </c>
      <c r="AE48" s="358">
        <v>0.04</v>
      </c>
    </row>
    <row r="49" spans="2:31" x14ac:dyDescent="0.3">
      <c r="B49">
        <v>10500</v>
      </c>
      <c r="D49">
        <v>4200</v>
      </c>
      <c r="S49">
        <v>410</v>
      </c>
      <c r="Y49" s="300">
        <v>10250</v>
      </c>
      <c r="AE49" s="358">
        <v>4.1000000000000002E-2</v>
      </c>
    </row>
    <row r="50" spans="2:31" x14ac:dyDescent="0.3">
      <c r="B50">
        <v>10750</v>
      </c>
      <c r="D50">
        <v>4300</v>
      </c>
      <c r="S50">
        <v>420</v>
      </c>
      <c r="Y50" s="300">
        <v>10500</v>
      </c>
      <c r="AE50" s="358">
        <v>4.2000000000000003E-2</v>
      </c>
    </row>
    <row r="51" spans="2:31" x14ac:dyDescent="0.3">
      <c r="B51">
        <v>11000</v>
      </c>
      <c r="D51">
        <v>4400</v>
      </c>
      <c r="S51">
        <v>430</v>
      </c>
      <c r="Y51" s="300">
        <v>10750</v>
      </c>
      <c r="AE51" s="358">
        <v>4.2999999999999997E-2</v>
      </c>
    </row>
    <row r="52" spans="2:31" x14ac:dyDescent="0.3">
      <c r="B52">
        <v>11250</v>
      </c>
      <c r="D52">
        <v>4500</v>
      </c>
      <c r="S52">
        <v>440</v>
      </c>
      <c r="Y52" s="300">
        <v>11000</v>
      </c>
      <c r="AE52" s="358">
        <v>4.3999999999999997E-2</v>
      </c>
    </row>
    <row r="53" spans="2:31" x14ac:dyDescent="0.3">
      <c r="B53">
        <v>11500</v>
      </c>
      <c r="D53">
        <v>4600</v>
      </c>
      <c r="S53">
        <v>450</v>
      </c>
      <c r="Y53" s="300">
        <v>11250</v>
      </c>
      <c r="AE53" s="358">
        <v>4.4999999999999998E-2</v>
      </c>
    </row>
    <row r="54" spans="2:31" x14ac:dyDescent="0.3">
      <c r="B54">
        <v>11750</v>
      </c>
      <c r="D54">
        <v>4700</v>
      </c>
      <c r="S54">
        <v>460</v>
      </c>
      <c r="Y54" s="300">
        <v>11500</v>
      </c>
      <c r="AE54" s="358">
        <v>4.5999999999999999E-2</v>
      </c>
    </row>
    <row r="55" spans="2:31" x14ac:dyDescent="0.3">
      <c r="B55">
        <v>12000</v>
      </c>
      <c r="D55">
        <v>4800</v>
      </c>
      <c r="S55">
        <v>470</v>
      </c>
      <c r="Y55" s="300">
        <v>11750</v>
      </c>
      <c r="AE55" s="358">
        <v>4.7E-2</v>
      </c>
    </row>
    <row r="56" spans="2:31" x14ac:dyDescent="0.3">
      <c r="B56">
        <v>12250</v>
      </c>
      <c r="D56">
        <v>4900</v>
      </c>
      <c r="S56">
        <v>480</v>
      </c>
      <c r="Y56" s="300">
        <v>12000</v>
      </c>
      <c r="AE56" s="358">
        <v>4.8000000000000001E-2</v>
      </c>
    </row>
    <row r="57" spans="2:31" x14ac:dyDescent="0.3">
      <c r="B57">
        <v>12500</v>
      </c>
      <c r="D57">
        <v>5000</v>
      </c>
      <c r="S57">
        <v>490</v>
      </c>
      <c r="Y57" s="300">
        <v>12250</v>
      </c>
      <c r="AE57" s="358">
        <v>4.9000000000000002E-2</v>
      </c>
    </row>
    <row r="58" spans="2:31" x14ac:dyDescent="0.3">
      <c r="B58">
        <v>12750</v>
      </c>
      <c r="S58">
        <v>500</v>
      </c>
      <c r="Y58" s="300">
        <v>12500</v>
      </c>
      <c r="AE58" s="358">
        <v>0.05</v>
      </c>
    </row>
    <row r="59" spans="2:31" x14ac:dyDescent="0.3">
      <c r="B59">
        <v>13000</v>
      </c>
      <c r="Y59">
        <v>12750</v>
      </c>
      <c r="AE59" s="358">
        <v>5.0999999999999997E-2</v>
      </c>
    </row>
    <row r="60" spans="2:31" x14ac:dyDescent="0.3">
      <c r="B60">
        <v>13250</v>
      </c>
      <c r="Y60" s="300">
        <v>13000</v>
      </c>
      <c r="AE60" s="358">
        <v>5.1999999999999998E-2</v>
      </c>
    </row>
    <row r="61" spans="2:31" ht="15.6" x14ac:dyDescent="0.3">
      <c r="B61" s="2">
        <v>13500</v>
      </c>
      <c r="Y61" s="300">
        <v>13250</v>
      </c>
      <c r="AE61" s="358">
        <v>5.2999999999999999E-2</v>
      </c>
    </row>
    <row r="62" spans="2:31" x14ac:dyDescent="0.3">
      <c r="B62">
        <v>13750</v>
      </c>
      <c r="Y62" s="300">
        <v>13500</v>
      </c>
      <c r="AE62" s="358">
        <v>5.3999999999999999E-2</v>
      </c>
    </row>
    <row r="63" spans="2:31" x14ac:dyDescent="0.3">
      <c r="B63">
        <v>14000</v>
      </c>
      <c r="Y63" s="300">
        <v>13750</v>
      </c>
      <c r="AE63" s="358">
        <v>5.5E-2</v>
      </c>
    </row>
    <row r="64" spans="2:31" x14ac:dyDescent="0.3">
      <c r="B64">
        <v>14250</v>
      </c>
      <c r="Y64" s="300">
        <v>14000</v>
      </c>
      <c r="AE64" s="358">
        <v>5.6000000000000001E-2</v>
      </c>
    </row>
    <row r="65" spans="2:31" x14ac:dyDescent="0.3">
      <c r="B65">
        <v>14500</v>
      </c>
      <c r="Y65" s="300">
        <v>14250</v>
      </c>
      <c r="AE65" s="358">
        <v>5.7000000000000002E-2</v>
      </c>
    </row>
    <row r="66" spans="2:31" x14ac:dyDescent="0.3">
      <c r="B66">
        <v>14750</v>
      </c>
      <c r="Y66" s="300">
        <v>14500</v>
      </c>
      <c r="AE66" s="358">
        <v>5.8000000000000003E-2</v>
      </c>
    </row>
    <row r="67" spans="2:31" x14ac:dyDescent="0.3">
      <c r="B67">
        <v>15000</v>
      </c>
      <c r="Y67" s="300">
        <v>14750</v>
      </c>
      <c r="AE67" s="358">
        <v>5.8999999999999997E-2</v>
      </c>
    </row>
    <row r="68" spans="2:31" x14ac:dyDescent="0.3">
      <c r="B68">
        <v>15250</v>
      </c>
      <c r="Y68" s="300">
        <v>15000</v>
      </c>
      <c r="AE68" s="358">
        <v>0.06</v>
      </c>
    </row>
    <row r="69" spans="2:31" x14ac:dyDescent="0.3">
      <c r="B69">
        <v>15500</v>
      </c>
      <c r="Y69" s="300">
        <v>15250</v>
      </c>
      <c r="AE69" s="358">
        <v>6.0999999999999999E-2</v>
      </c>
    </row>
    <row r="70" spans="2:31" x14ac:dyDescent="0.3">
      <c r="B70">
        <v>15750</v>
      </c>
      <c r="Y70" s="300">
        <v>15500</v>
      </c>
      <c r="AE70" s="358">
        <v>6.2E-2</v>
      </c>
    </row>
    <row r="71" spans="2:31" x14ac:dyDescent="0.3">
      <c r="B71">
        <v>16000</v>
      </c>
      <c r="Y71" s="300">
        <v>15750</v>
      </c>
      <c r="AE71" s="358">
        <v>6.3E-2</v>
      </c>
    </row>
    <row r="72" spans="2:31" x14ac:dyDescent="0.3">
      <c r="B72">
        <v>16250</v>
      </c>
      <c r="Y72" s="300">
        <v>16000</v>
      </c>
      <c r="AE72" s="358">
        <v>6.4000000000000001E-2</v>
      </c>
    </row>
    <row r="73" spans="2:31" x14ac:dyDescent="0.3">
      <c r="B73">
        <v>16500</v>
      </c>
      <c r="Y73" s="300">
        <v>16250</v>
      </c>
      <c r="AE73" s="358">
        <v>6.5000000000000002E-2</v>
      </c>
    </row>
    <row r="74" spans="2:31" x14ac:dyDescent="0.3">
      <c r="B74">
        <v>16750</v>
      </c>
      <c r="Y74" s="300">
        <v>16500</v>
      </c>
      <c r="AE74" s="358">
        <v>6.6000000000000003E-2</v>
      </c>
    </row>
    <row r="75" spans="2:31" x14ac:dyDescent="0.3">
      <c r="B75">
        <v>17000</v>
      </c>
      <c r="Y75" s="300">
        <v>16750</v>
      </c>
      <c r="AE75" s="358">
        <v>6.7000000000000004E-2</v>
      </c>
    </row>
    <row r="76" spans="2:31" x14ac:dyDescent="0.3">
      <c r="B76">
        <v>17250</v>
      </c>
      <c r="Y76" s="300">
        <v>17000</v>
      </c>
      <c r="AE76" s="358">
        <v>6.8000000000000005E-2</v>
      </c>
    </row>
    <row r="77" spans="2:31" x14ac:dyDescent="0.3">
      <c r="B77">
        <v>17500</v>
      </c>
      <c r="Y77" s="300">
        <v>17250</v>
      </c>
      <c r="AE77" s="358">
        <v>6.9000000000000006E-2</v>
      </c>
    </row>
    <row r="78" spans="2:31" x14ac:dyDescent="0.3">
      <c r="B78">
        <v>17750</v>
      </c>
      <c r="Y78" s="300">
        <v>17500</v>
      </c>
      <c r="AE78" s="358">
        <v>7.0000000000000007E-2</v>
      </c>
    </row>
    <row r="79" spans="2:31" x14ac:dyDescent="0.3">
      <c r="B79">
        <v>18000</v>
      </c>
      <c r="Y79" s="300">
        <v>17750</v>
      </c>
      <c r="AE79" s="358">
        <v>7.0999999999999994E-2</v>
      </c>
    </row>
    <row r="80" spans="2:31" x14ac:dyDescent="0.3">
      <c r="B80">
        <v>18250</v>
      </c>
      <c r="Y80" s="300">
        <v>18000</v>
      </c>
      <c r="AE80" s="358">
        <v>7.1999999999999995E-2</v>
      </c>
    </row>
    <row r="81" spans="2:31" x14ac:dyDescent="0.3">
      <c r="B81">
        <v>18500</v>
      </c>
      <c r="Y81" s="300">
        <v>18250</v>
      </c>
      <c r="AE81" s="358">
        <v>7.2999999999999995E-2</v>
      </c>
    </row>
    <row r="82" spans="2:31" x14ac:dyDescent="0.3">
      <c r="B82">
        <v>18750</v>
      </c>
      <c r="Y82" s="300">
        <v>18500</v>
      </c>
      <c r="AE82" s="358">
        <v>7.3999999999999996E-2</v>
      </c>
    </row>
    <row r="83" spans="2:31" x14ac:dyDescent="0.3">
      <c r="B83">
        <v>19000</v>
      </c>
      <c r="Y83" s="300">
        <v>18750</v>
      </c>
      <c r="AE83" s="358">
        <v>7.4999999999999997E-2</v>
      </c>
    </row>
    <row r="84" spans="2:31" x14ac:dyDescent="0.3">
      <c r="B84">
        <v>19250</v>
      </c>
      <c r="Y84" s="300">
        <v>19000</v>
      </c>
      <c r="AE84" s="358">
        <v>7.5999999999999998E-2</v>
      </c>
    </row>
    <row r="85" spans="2:31" x14ac:dyDescent="0.3">
      <c r="B85">
        <v>19500</v>
      </c>
      <c r="Y85" s="300">
        <v>19250</v>
      </c>
      <c r="AE85" s="358">
        <v>7.6999999999999999E-2</v>
      </c>
    </row>
    <row r="86" spans="2:31" x14ac:dyDescent="0.3">
      <c r="B86">
        <v>19750</v>
      </c>
      <c r="Y86" s="300">
        <v>19500</v>
      </c>
      <c r="AE86" s="358">
        <v>7.8E-2</v>
      </c>
    </row>
    <row r="87" spans="2:31" x14ac:dyDescent="0.3">
      <c r="B87">
        <v>20000</v>
      </c>
      <c r="Y87" s="300">
        <v>19750</v>
      </c>
      <c r="AE87" s="358">
        <v>7.9000000000000001E-2</v>
      </c>
    </row>
    <row r="88" spans="2:31" x14ac:dyDescent="0.3">
      <c r="B88">
        <v>20250</v>
      </c>
      <c r="Y88" s="300">
        <v>20000</v>
      </c>
      <c r="AE88" s="358">
        <v>0.08</v>
      </c>
    </row>
    <row r="89" spans="2:31" x14ac:dyDescent="0.3">
      <c r="B89">
        <v>20500</v>
      </c>
      <c r="Y89" s="300">
        <v>20250</v>
      </c>
      <c r="AE89" s="358">
        <v>8.1000000000000003E-2</v>
      </c>
    </row>
    <row r="90" spans="2:31" x14ac:dyDescent="0.3">
      <c r="B90">
        <v>20750</v>
      </c>
      <c r="Y90" s="300">
        <v>20500</v>
      </c>
      <c r="AE90" s="358">
        <v>8.2000000000000003E-2</v>
      </c>
    </row>
    <row r="91" spans="2:31" x14ac:dyDescent="0.3">
      <c r="B91">
        <v>21000</v>
      </c>
      <c r="Y91" s="300">
        <v>20750</v>
      </c>
      <c r="AE91" s="358">
        <v>8.3000000000000004E-2</v>
      </c>
    </row>
    <row r="92" spans="2:31" x14ac:dyDescent="0.3">
      <c r="B92">
        <v>21250</v>
      </c>
      <c r="Y92" s="300">
        <v>21000</v>
      </c>
      <c r="AE92" s="358">
        <v>8.4000000000000005E-2</v>
      </c>
    </row>
    <row r="93" spans="2:31" x14ac:dyDescent="0.3">
      <c r="B93">
        <v>21500</v>
      </c>
      <c r="Y93" s="300">
        <v>21250</v>
      </c>
      <c r="AE93" s="358">
        <v>8.5000000000000006E-2</v>
      </c>
    </row>
    <row r="94" spans="2:31" x14ac:dyDescent="0.3">
      <c r="B94">
        <v>21750</v>
      </c>
      <c r="Y94" s="300">
        <v>21500</v>
      </c>
      <c r="AE94" s="358">
        <v>8.5999999999999993E-2</v>
      </c>
    </row>
    <row r="95" spans="2:31" x14ac:dyDescent="0.3">
      <c r="B95">
        <v>22000</v>
      </c>
      <c r="Y95" s="300">
        <v>21750</v>
      </c>
      <c r="AE95" s="358">
        <v>8.6999999999999994E-2</v>
      </c>
    </row>
    <row r="96" spans="2:31" x14ac:dyDescent="0.3">
      <c r="B96">
        <v>22250</v>
      </c>
      <c r="Y96" s="300">
        <v>22000</v>
      </c>
      <c r="AE96" s="358">
        <v>8.7999999999999995E-2</v>
      </c>
    </row>
    <row r="97" spans="2:31" x14ac:dyDescent="0.3">
      <c r="B97">
        <v>22500</v>
      </c>
      <c r="Y97" s="300">
        <v>22250</v>
      </c>
      <c r="AE97" s="358">
        <v>8.8999999999999996E-2</v>
      </c>
    </row>
    <row r="98" spans="2:31" x14ac:dyDescent="0.3">
      <c r="B98">
        <v>22750</v>
      </c>
      <c r="Y98" s="300">
        <v>22500</v>
      </c>
      <c r="AE98" s="358">
        <v>0.09</v>
      </c>
    </row>
    <row r="99" spans="2:31" x14ac:dyDescent="0.3">
      <c r="B99">
        <v>23000</v>
      </c>
      <c r="Y99" s="300">
        <v>22750</v>
      </c>
      <c r="AE99" s="358">
        <v>9.0999999999999998E-2</v>
      </c>
    </row>
    <row r="100" spans="2:31" x14ac:dyDescent="0.3">
      <c r="B100">
        <v>23250</v>
      </c>
      <c r="Y100" s="300">
        <v>23000</v>
      </c>
      <c r="AE100" s="358">
        <v>9.1999999999999998E-2</v>
      </c>
    </row>
    <row r="101" spans="2:31" x14ac:dyDescent="0.3">
      <c r="B101">
        <v>23500</v>
      </c>
      <c r="Y101" s="300">
        <v>23250</v>
      </c>
      <c r="AE101" s="358">
        <v>9.2999999999999999E-2</v>
      </c>
    </row>
    <row r="102" spans="2:31" x14ac:dyDescent="0.3">
      <c r="B102">
        <v>23750</v>
      </c>
      <c r="Y102" s="300">
        <v>23500</v>
      </c>
      <c r="AE102" s="358">
        <v>9.4E-2</v>
      </c>
    </row>
    <row r="103" spans="2:31" x14ac:dyDescent="0.3">
      <c r="B103">
        <v>24000</v>
      </c>
      <c r="Y103" s="300">
        <v>23750</v>
      </c>
      <c r="AE103" s="358">
        <v>9.5000000000000001E-2</v>
      </c>
    </row>
    <row r="104" spans="2:31" x14ac:dyDescent="0.3">
      <c r="B104">
        <v>24250</v>
      </c>
      <c r="Y104" s="300">
        <v>24000</v>
      </c>
      <c r="AE104" s="358">
        <v>9.6000000000000002E-2</v>
      </c>
    </row>
    <row r="105" spans="2:31" x14ac:dyDescent="0.3">
      <c r="B105">
        <v>24500</v>
      </c>
      <c r="Y105" s="300">
        <v>24250</v>
      </c>
      <c r="AE105" s="358">
        <v>9.7000000000000003E-2</v>
      </c>
    </row>
    <row r="106" spans="2:31" x14ac:dyDescent="0.3">
      <c r="B106">
        <v>24750</v>
      </c>
      <c r="Y106" s="300">
        <v>24500</v>
      </c>
      <c r="AE106" s="358">
        <v>9.8000000000000004E-2</v>
      </c>
    </row>
    <row r="107" spans="2:31" x14ac:dyDescent="0.3">
      <c r="B107">
        <v>25000</v>
      </c>
      <c r="Y107" s="300">
        <v>24750</v>
      </c>
      <c r="AE107" s="358">
        <v>9.9000000000000005E-2</v>
      </c>
    </row>
    <row r="108" spans="2:31" x14ac:dyDescent="0.3">
      <c r="B108">
        <v>25250</v>
      </c>
      <c r="Y108" s="300">
        <v>25000</v>
      </c>
      <c r="AE108" s="358">
        <v>0.1</v>
      </c>
    </row>
    <row r="109" spans="2:31" x14ac:dyDescent="0.3">
      <c r="B109">
        <v>25500</v>
      </c>
      <c r="Y109" s="300">
        <v>25250</v>
      </c>
    </row>
    <row r="110" spans="2:31" x14ac:dyDescent="0.3">
      <c r="B110">
        <v>25750</v>
      </c>
      <c r="Y110">
        <v>25500</v>
      </c>
    </row>
    <row r="111" spans="2:31" x14ac:dyDescent="0.3">
      <c r="B111">
        <v>26000</v>
      </c>
      <c r="Y111" s="300">
        <v>25750</v>
      </c>
    </row>
    <row r="112" spans="2:31" x14ac:dyDescent="0.3">
      <c r="B112">
        <v>26250</v>
      </c>
      <c r="Y112" s="300">
        <v>26000</v>
      </c>
    </row>
    <row r="113" spans="2:25" x14ac:dyDescent="0.3">
      <c r="B113">
        <v>26500</v>
      </c>
      <c r="Y113" s="300">
        <v>26250</v>
      </c>
    </row>
    <row r="114" spans="2:25" x14ac:dyDescent="0.3">
      <c r="B114">
        <v>26750</v>
      </c>
      <c r="Y114" s="300">
        <v>26500</v>
      </c>
    </row>
    <row r="115" spans="2:25" ht="15.6" x14ac:dyDescent="0.3">
      <c r="B115" s="2">
        <v>27000</v>
      </c>
      <c r="Y115" s="300">
        <v>26750</v>
      </c>
    </row>
    <row r="116" spans="2:25" x14ac:dyDescent="0.3">
      <c r="B116">
        <v>27250</v>
      </c>
      <c r="Y116" s="300">
        <v>27000</v>
      </c>
    </row>
    <row r="117" spans="2:25" x14ac:dyDescent="0.3">
      <c r="B117">
        <v>27500</v>
      </c>
      <c r="Y117" s="300">
        <v>27250</v>
      </c>
    </row>
    <row r="118" spans="2:25" x14ac:dyDescent="0.3">
      <c r="B118">
        <v>27750</v>
      </c>
      <c r="Y118" s="300">
        <v>27500</v>
      </c>
    </row>
    <row r="119" spans="2:25" x14ac:dyDescent="0.3">
      <c r="B119">
        <v>28000</v>
      </c>
      <c r="Y119" s="300">
        <v>27750</v>
      </c>
    </row>
    <row r="120" spans="2:25" x14ac:dyDescent="0.3">
      <c r="B120">
        <v>28250</v>
      </c>
      <c r="Y120" s="300">
        <v>28000</v>
      </c>
    </row>
    <row r="121" spans="2:25" x14ac:dyDescent="0.3">
      <c r="B121">
        <v>28500</v>
      </c>
      <c r="Y121" s="300">
        <v>28250</v>
      </c>
    </row>
    <row r="122" spans="2:25" x14ac:dyDescent="0.3">
      <c r="B122">
        <v>28750</v>
      </c>
      <c r="Y122" s="300">
        <v>28500</v>
      </c>
    </row>
    <row r="123" spans="2:25" x14ac:dyDescent="0.3">
      <c r="B123">
        <v>29000</v>
      </c>
      <c r="Y123" s="300">
        <v>28750</v>
      </c>
    </row>
    <row r="124" spans="2:25" x14ac:dyDescent="0.3">
      <c r="B124">
        <v>29250</v>
      </c>
      <c r="Y124" s="300">
        <v>29000</v>
      </c>
    </row>
    <row r="125" spans="2:25" x14ac:dyDescent="0.3">
      <c r="B125">
        <v>29500</v>
      </c>
      <c r="Y125" s="300">
        <v>29250</v>
      </c>
    </row>
    <row r="126" spans="2:25" x14ac:dyDescent="0.3">
      <c r="B126">
        <v>29750</v>
      </c>
      <c r="Y126" s="300">
        <v>29500</v>
      </c>
    </row>
    <row r="127" spans="2:25" x14ac:dyDescent="0.3">
      <c r="B127">
        <v>30000</v>
      </c>
      <c r="Y127" s="300">
        <v>29750</v>
      </c>
    </row>
    <row r="128" spans="2:25" x14ac:dyDescent="0.3">
      <c r="B128">
        <v>30250</v>
      </c>
      <c r="Y128" s="300">
        <v>30000</v>
      </c>
    </row>
    <row r="129" spans="2:25" x14ac:dyDescent="0.3">
      <c r="B129">
        <v>30500</v>
      </c>
      <c r="Y129" s="300">
        <v>30250</v>
      </c>
    </row>
    <row r="130" spans="2:25" x14ac:dyDescent="0.3">
      <c r="B130">
        <v>30750</v>
      </c>
      <c r="Y130" s="300">
        <v>30500</v>
      </c>
    </row>
    <row r="131" spans="2:25" x14ac:dyDescent="0.3">
      <c r="B131">
        <v>31000</v>
      </c>
      <c r="Y131" s="300">
        <v>30750</v>
      </c>
    </row>
    <row r="132" spans="2:25" x14ac:dyDescent="0.3">
      <c r="B132">
        <v>31250</v>
      </c>
      <c r="Y132" s="300">
        <v>31000</v>
      </c>
    </row>
    <row r="133" spans="2:25" x14ac:dyDescent="0.3">
      <c r="B133">
        <v>31500</v>
      </c>
      <c r="Y133" s="300">
        <v>31250</v>
      </c>
    </row>
    <row r="134" spans="2:25" x14ac:dyDescent="0.3">
      <c r="B134">
        <v>31750</v>
      </c>
      <c r="Y134" s="300">
        <v>31500</v>
      </c>
    </row>
    <row r="135" spans="2:25" x14ac:dyDescent="0.3">
      <c r="B135">
        <v>32000</v>
      </c>
      <c r="Y135" s="300">
        <v>31750</v>
      </c>
    </row>
    <row r="136" spans="2:25" x14ac:dyDescent="0.3">
      <c r="B136">
        <v>32250</v>
      </c>
      <c r="Y136" s="300">
        <v>32000</v>
      </c>
    </row>
    <row r="137" spans="2:25" x14ac:dyDescent="0.3">
      <c r="B137">
        <v>32500</v>
      </c>
      <c r="Y137" s="300">
        <v>32250</v>
      </c>
    </row>
    <row r="138" spans="2:25" x14ac:dyDescent="0.3">
      <c r="B138">
        <v>32750</v>
      </c>
      <c r="Y138" s="300">
        <v>32500</v>
      </c>
    </row>
    <row r="139" spans="2:25" x14ac:dyDescent="0.3">
      <c r="B139">
        <v>33000</v>
      </c>
      <c r="Y139" s="300">
        <v>32750</v>
      </c>
    </row>
    <row r="140" spans="2:25" x14ac:dyDescent="0.3">
      <c r="B140">
        <v>33250</v>
      </c>
      <c r="Y140" s="300">
        <v>33000</v>
      </c>
    </row>
    <row r="141" spans="2:25" x14ac:dyDescent="0.3">
      <c r="B141">
        <v>33500</v>
      </c>
      <c r="Y141" s="300">
        <v>33250</v>
      </c>
    </row>
    <row r="142" spans="2:25" x14ac:dyDescent="0.3">
      <c r="B142">
        <v>33750</v>
      </c>
      <c r="Y142" s="300">
        <v>33500</v>
      </c>
    </row>
    <row r="143" spans="2:25" x14ac:dyDescent="0.3">
      <c r="B143">
        <v>34000</v>
      </c>
      <c r="Y143" s="300">
        <v>33750</v>
      </c>
    </row>
    <row r="144" spans="2:25" x14ac:dyDescent="0.3">
      <c r="B144">
        <v>34250</v>
      </c>
      <c r="Y144" s="300">
        <v>34000</v>
      </c>
    </row>
    <row r="145" spans="2:25" x14ac:dyDescent="0.3">
      <c r="B145">
        <v>34500</v>
      </c>
      <c r="Y145" s="300">
        <v>34250</v>
      </c>
    </row>
    <row r="146" spans="2:25" x14ac:dyDescent="0.3">
      <c r="B146">
        <v>34750</v>
      </c>
      <c r="Y146" s="300">
        <v>34500</v>
      </c>
    </row>
    <row r="147" spans="2:25" x14ac:dyDescent="0.3">
      <c r="B147">
        <v>35000</v>
      </c>
      <c r="Y147" s="300">
        <v>34750</v>
      </c>
    </row>
    <row r="148" spans="2:25" x14ac:dyDescent="0.3">
      <c r="B148">
        <v>35250</v>
      </c>
      <c r="Y148" s="300">
        <v>35000</v>
      </c>
    </row>
    <row r="149" spans="2:25" x14ac:dyDescent="0.3">
      <c r="B149">
        <v>35500</v>
      </c>
      <c r="Y149" s="300">
        <v>35250</v>
      </c>
    </row>
    <row r="150" spans="2:25" x14ac:dyDescent="0.3">
      <c r="B150">
        <v>35750</v>
      </c>
      <c r="Y150" s="300">
        <v>35500</v>
      </c>
    </row>
    <row r="151" spans="2:25" x14ac:dyDescent="0.3">
      <c r="B151">
        <v>36000</v>
      </c>
      <c r="Y151" s="300">
        <v>35750</v>
      </c>
    </row>
    <row r="152" spans="2:25" x14ac:dyDescent="0.3">
      <c r="B152">
        <v>36250</v>
      </c>
      <c r="Y152" s="300">
        <v>36000</v>
      </c>
    </row>
    <row r="153" spans="2:25" x14ac:dyDescent="0.3">
      <c r="B153">
        <v>36500</v>
      </c>
      <c r="Y153" s="300">
        <v>36250</v>
      </c>
    </row>
    <row r="154" spans="2:25" x14ac:dyDescent="0.3">
      <c r="B154">
        <v>36750</v>
      </c>
      <c r="Y154" s="300">
        <v>36500</v>
      </c>
    </row>
    <row r="155" spans="2:25" x14ac:dyDescent="0.3">
      <c r="B155">
        <v>37000</v>
      </c>
      <c r="Y155" s="300">
        <v>36750</v>
      </c>
    </row>
    <row r="156" spans="2:25" x14ac:dyDescent="0.3">
      <c r="B156">
        <v>37250</v>
      </c>
      <c r="Y156" s="300">
        <v>37000</v>
      </c>
    </row>
    <row r="157" spans="2:25" x14ac:dyDescent="0.3">
      <c r="B157">
        <v>37500</v>
      </c>
      <c r="Y157" s="300">
        <v>37250</v>
      </c>
    </row>
    <row r="158" spans="2:25" x14ac:dyDescent="0.3">
      <c r="B158">
        <v>37750</v>
      </c>
      <c r="Y158" s="300">
        <v>37500</v>
      </c>
    </row>
    <row r="159" spans="2:25" x14ac:dyDescent="0.3">
      <c r="B159">
        <v>38000</v>
      </c>
      <c r="Y159" s="300">
        <v>37750</v>
      </c>
    </row>
    <row r="160" spans="2:25" x14ac:dyDescent="0.3">
      <c r="B160">
        <v>38250</v>
      </c>
      <c r="Y160" s="300">
        <v>38000</v>
      </c>
    </row>
    <row r="161" spans="2:25" x14ac:dyDescent="0.3">
      <c r="B161">
        <v>38500</v>
      </c>
      <c r="Y161">
        <v>38250</v>
      </c>
    </row>
    <row r="162" spans="2:25" x14ac:dyDescent="0.3">
      <c r="B162">
        <v>38750</v>
      </c>
      <c r="Y162" s="300">
        <v>38500</v>
      </c>
    </row>
    <row r="163" spans="2:25" x14ac:dyDescent="0.3">
      <c r="B163">
        <v>39000</v>
      </c>
      <c r="Y163" s="300">
        <v>38750</v>
      </c>
    </row>
    <row r="164" spans="2:25" x14ac:dyDescent="0.3">
      <c r="B164">
        <v>39250</v>
      </c>
      <c r="Y164" s="300">
        <v>39000</v>
      </c>
    </row>
    <row r="165" spans="2:25" x14ac:dyDescent="0.3">
      <c r="B165">
        <v>39500</v>
      </c>
      <c r="Y165" s="300">
        <v>39250</v>
      </c>
    </row>
    <row r="166" spans="2:25" x14ac:dyDescent="0.3">
      <c r="B166">
        <v>39750</v>
      </c>
      <c r="Y166" s="300">
        <v>39500</v>
      </c>
    </row>
    <row r="167" spans="2:25" x14ac:dyDescent="0.3">
      <c r="B167">
        <v>40000</v>
      </c>
      <c r="Y167" s="300">
        <v>39750</v>
      </c>
    </row>
    <row r="168" spans="2:25" x14ac:dyDescent="0.3">
      <c r="Y168" s="300">
        <v>40000</v>
      </c>
    </row>
    <row r="169" spans="2:25" x14ac:dyDescent="0.3">
      <c r="Y169" s="300">
        <v>40250</v>
      </c>
    </row>
    <row r="170" spans="2:25" x14ac:dyDescent="0.3">
      <c r="Y170" s="300">
        <v>40500</v>
      </c>
    </row>
    <row r="171" spans="2:25" x14ac:dyDescent="0.3">
      <c r="Y171" s="300">
        <v>40750</v>
      </c>
    </row>
    <row r="172" spans="2:25" x14ac:dyDescent="0.3">
      <c r="Y172" s="300">
        <v>41000</v>
      </c>
    </row>
    <row r="173" spans="2:25" x14ac:dyDescent="0.3">
      <c r="Y173" s="300">
        <v>41250</v>
      </c>
    </row>
    <row r="174" spans="2:25" x14ac:dyDescent="0.3">
      <c r="Y174" s="300">
        <v>41500</v>
      </c>
    </row>
    <row r="175" spans="2:25" x14ac:dyDescent="0.3">
      <c r="Y175" s="300">
        <v>41750</v>
      </c>
    </row>
    <row r="176" spans="2:25" x14ac:dyDescent="0.3">
      <c r="Y176" s="300">
        <v>42000</v>
      </c>
    </row>
    <row r="177" spans="25:25" x14ac:dyDescent="0.3">
      <c r="Y177" s="300">
        <v>42250</v>
      </c>
    </row>
    <row r="178" spans="25:25" x14ac:dyDescent="0.3">
      <c r="Y178" s="300">
        <v>42500</v>
      </c>
    </row>
    <row r="179" spans="25:25" x14ac:dyDescent="0.3">
      <c r="Y179" s="300">
        <v>42750</v>
      </c>
    </row>
    <row r="180" spans="25:25" x14ac:dyDescent="0.3">
      <c r="Y180" s="300">
        <v>43000</v>
      </c>
    </row>
    <row r="181" spans="25:25" x14ac:dyDescent="0.3">
      <c r="Y181" s="300">
        <v>43250</v>
      </c>
    </row>
    <row r="182" spans="25:25" x14ac:dyDescent="0.3">
      <c r="Y182" s="300">
        <v>43500</v>
      </c>
    </row>
    <row r="183" spans="25:25" x14ac:dyDescent="0.3">
      <c r="Y183" s="300">
        <v>43750</v>
      </c>
    </row>
    <row r="184" spans="25:25" x14ac:dyDescent="0.3">
      <c r="Y184" s="300">
        <v>44000</v>
      </c>
    </row>
    <row r="185" spans="25:25" x14ac:dyDescent="0.3">
      <c r="Y185" s="300">
        <v>44250</v>
      </c>
    </row>
    <row r="186" spans="25:25" x14ac:dyDescent="0.3">
      <c r="Y186" s="300">
        <v>44500</v>
      </c>
    </row>
    <row r="187" spans="25:25" x14ac:dyDescent="0.3">
      <c r="Y187" s="300">
        <v>44750</v>
      </c>
    </row>
    <row r="188" spans="25:25" x14ac:dyDescent="0.3">
      <c r="Y188" s="300">
        <v>45000</v>
      </c>
    </row>
    <row r="189" spans="25:25" x14ac:dyDescent="0.3">
      <c r="Y189" s="300">
        <v>45250</v>
      </c>
    </row>
    <row r="190" spans="25:25" x14ac:dyDescent="0.3">
      <c r="Y190" s="300">
        <v>45500</v>
      </c>
    </row>
    <row r="191" spans="25:25" x14ac:dyDescent="0.3">
      <c r="Y191" s="300">
        <v>45750</v>
      </c>
    </row>
    <row r="192" spans="25:25" x14ac:dyDescent="0.3">
      <c r="Y192" s="300">
        <v>46000</v>
      </c>
    </row>
    <row r="193" spans="25:25" x14ac:dyDescent="0.3">
      <c r="Y193" s="300">
        <v>46250</v>
      </c>
    </row>
    <row r="194" spans="25:25" x14ac:dyDescent="0.3">
      <c r="Y194" s="300">
        <v>46500</v>
      </c>
    </row>
    <row r="195" spans="25:25" x14ac:dyDescent="0.3">
      <c r="Y195" s="300">
        <v>46750</v>
      </c>
    </row>
    <row r="196" spans="25:25" x14ac:dyDescent="0.3">
      <c r="Y196" s="300">
        <v>47000</v>
      </c>
    </row>
    <row r="197" spans="25:25" x14ac:dyDescent="0.3">
      <c r="Y197" s="300">
        <v>47250</v>
      </c>
    </row>
    <row r="198" spans="25:25" x14ac:dyDescent="0.3">
      <c r="Y198" s="300">
        <v>47500</v>
      </c>
    </row>
    <row r="199" spans="25:25" x14ac:dyDescent="0.3">
      <c r="Y199" s="300">
        <v>47750</v>
      </c>
    </row>
    <row r="200" spans="25:25" x14ac:dyDescent="0.3">
      <c r="Y200" s="300">
        <v>48000</v>
      </c>
    </row>
    <row r="201" spans="25:25" x14ac:dyDescent="0.3">
      <c r="Y201" s="300">
        <v>48250</v>
      </c>
    </row>
    <row r="202" spans="25:25" x14ac:dyDescent="0.3">
      <c r="Y202" s="300">
        <v>48500</v>
      </c>
    </row>
    <row r="203" spans="25:25" x14ac:dyDescent="0.3">
      <c r="Y203" s="300">
        <v>48750</v>
      </c>
    </row>
    <row r="204" spans="25:25" x14ac:dyDescent="0.3">
      <c r="Y204" s="300">
        <v>49000</v>
      </c>
    </row>
    <row r="205" spans="25:25" x14ac:dyDescent="0.3">
      <c r="Y205" s="300">
        <v>49250</v>
      </c>
    </row>
    <row r="206" spans="25:25" x14ac:dyDescent="0.3">
      <c r="Y206" s="300">
        <v>49500</v>
      </c>
    </row>
    <row r="207" spans="25:25" x14ac:dyDescent="0.3">
      <c r="Y207" s="300">
        <v>49750</v>
      </c>
    </row>
    <row r="208" spans="25:25" x14ac:dyDescent="0.3">
      <c r="Y208" s="300">
        <v>50000</v>
      </c>
    </row>
    <row r="209" spans="25:25" x14ac:dyDescent="0.3">
      <c r="Y209" s="300">
        <v>50250</v>
      </c>
    </row>
    <row r="210" spans="25:25" x14ac:dyDescent="0.3">
      <c r="Y210" s="300">
        <v>50500</v>
      </c>
    </row>
    <row r="211" spans="25:25" x14ac:dyDescent="0.3">
      <c r="Y211" s="300">
        <v>50750</v>
      </c>
    </row>
    <row r="212" spans="25:25" x14ac:dyDescent="0.3">
      <c r="Y212">
        <v>51000</v>
      </c>
    </row>
    <row r="213" spans="25:25" x14ac:dyDescent="0.3">
      <c r="Y213" s="300">
        <v>51250</v>
      </c>
    </row>
    <row r="214" spans="25:25" x14ac:dyDescent="0.3">
      <c r="Y214" s="300">
        <v>51500</v>
      </c>
    </row>
    <row r="215" spans="25:25" x14ac:dyDescent="0.3">
      <c r="Y215" s="300">
        <v>51750</v>
      </c>
    </row>
    <row r="216" spans="25:25" x14ac:dyDescent="0.3">
      <c r="Y216" s="300">
        <v>52000</v>
      </c>
    </row>
    <row r="217" spans="25:25" x14ac:dyDescent="0.3">
      <c r="Y217" s="300">
        <v>52250</v>
      </c>
    </row>
    <row r="218" spans="25:25" x14ac:dyDescent="0.3">
      <c r="Y218" s="300">
        <v>52500</v>
      </c>
    </row>
    <row r="219" spans="25:25" x14ac:dyDescent="0.3">
      <c r="Y219" s="300">
        <v>52750</v>
      </c>
    </row>
    <row r="220" spans="25:25" x14ac:dyDescent="0.3">
      <c r="Y220" s="300">
        <v>53000</v>
      </c>
    </row>
    <row r="221" spans="25:25" x14ac:dyDescent="0.3">
      <c r="Y221" s="300">
        <v>53250</v>
      </c>
    </row>
    <row r="222" spans="25:25" x14ac:dyDescent="0.3">
      <c r="Y222" s="300">
        <v>53500</v>
      </c>
    </row>
    <row r="223" spans="25:25" x14ac:dyDescent="0.3">
      <c r="Y223" s="300">
        <v>53750</v>
      </c>
    </row>
    <row r="224" spans="25:25" x14ac:dyDescent="0.3">
      <c r="Y224" s="300">
        <v>54000</v>
      </c>
    </row>
    <row r="225" spans="25:25" x14ac:dyDescent="0.3">
      <c r="Y225" s="300">
        <v>54250</v>
      </c>
    </row>
    <row r="226" spans="25:25" x14ac:dyDescent="0.3">
      <c r="Y226" s="300">
        <v>54500</v>
      </c>
    </row>
    <row r="227" spans="25:25" x14ac:dyDescent="0.3">
      <c r="Y227" s="300">
        <v>54750</v>
      </c>
    </row>
    <row r="228" spans="25:25" x14ac:dyDescent="0.3">
      <c r="Y228" s="300">
        <v>55000</v>
      </c>
    </row>
    <row r="229" spans="25:25" x14ac:dyDescent="0.3">
      <c r="Y229" s="300">
        <v>55250</v>
      </c>
    </row>
    <row r="230" spans="25:25" x14ac:dyDescent="0.3">
      <c r="Y230" s="300">
        <v>55500</v>
      </c>
    </row>
    <row r="231" spans="25:25" x14ac:dyDescent="0.3">
      <c r="Y231" s="300">
        <v>55750</v>
      </c>
    </row>
    <row r="232" spans="25:25" x14ac:dyDescent="0.3">
      <c r="Y232" s="300">
        <v>56000</v>
      </c>
    </row>
    <row r="233" spans="25:25" x14ac:dyDescent="0.3">
      <c r="Y233" s="300">
        <v>56250</v>
      </c>
    </row>
    <row r="234" spans="25:25" x14ac:dyDescent="0.3">
      <c r="Y234" s="300">
        <v>56500</v>
      </c>
    </row>
    <row r="235" spans="25:25" x14ac:dyDescent="0.3">
      <c r="Y235" s="300">
        <v>56750</v>
      </c>
    </row>
    <row r="236" spans="25:25" x14ac:dyDescent="0.3">
      <c r="Y236" s="300">
        <v>57000</v>
      </c>
    </row>
    <row r="237" spans="25:25" x14ac:dyDescent="0.3">
      <c r="Y237" s="300">
        <v>57250</v>
      </c>
    </row>
    <row r="238" spans="25:25" x14ac:dyDescent="0.3">
      <c r="Y238" s="300">
        <v>57500</v>
      </c>
    </row>
    <row r="239" spans="25:25" x14ac:dyDescent="0.3">
      <c r="Y239" s="300">
        <v>57750</v>
      </c>
    </row>
    <row r="240" spans="25:25" x14ac:dyDescent="0.3">
      <c r="Y240" s="300">
        <v>58000</v>
      </c>
    </row>
    <row r="241" spans="25:25" x14ac:dyDescent="0.3">
      <c r="Y241" s="300">
        <v>58250</v>
      </c>
    </row>
    <row r="242" spans="25:25" x14ac:dyDescent="0.3">
      <c r="Y242" s="300">
        <v>58500</v>
      </c>
    </row>
    <row r="243" spans="25:25" x14ac:dyDescent="0.3">
      <c r="Y243" s="300">
        <v>58750</v>
      </c>
    </row>
    <row r="244" spans="25:25" x14ac:dyDescent="0.3">
      <c r="Y244" s="300">
        <v>59000</v>
      </c>
    </row>
    <row r="245" spans="25:25" x14ac:dyDescent="0.3">
      <c r="Y245" s="300">
        <v>59250</v>
      </c>
    </row>
    <row r="246" spans="25:25" x14ac:dyDescent="0.3">
      <c r="Y246" s="300">
        <v>59500</v>
      </c>
    </row>
    <row r="247" spans="25:25" x14ac:dyDescent="0.3">
      <c r="Y247" s="300">
        <v>59750</v>
      </c>
    </row>
    <row r="248" spans="25:25" x14ac:dyDescent="0.3">
      <c r="Y248" s="300">
        <v>60000</v>
      </c>
    </row>
    <row r="249" spans="25:25" x14ac:dyDescent="0.3">
      <c r="Y249" s="300">
        <v>60250</v>
      </c>
    </row>
    <row r="250" spans="25:25" x14ac:dyDescent="0.3">
      <c r="Y250" s="300">
        <v>60500</v>
      </c>
    </row>
    <row r="251" spans="25:25" x14ac:dyDescent="0.3">
      <c r="Y251" s="300">
        <v>60750</v>
      </c>
    </row>
    <row r="252" spans="25:25" x14ac:dyDescent="0.3">
      <c r="Y252" s="300">
        <v>61000</v>
      </c>
    </row>
    <row r="253" spans="25:25" x14ac:dyDescent="0.3">
      <c r="Y253" s="300">
        <v>61250</v>
      </c>
    </row>
    <row r="254" spans="25:25" x14ac:dyDescent="0.3">
      <c r="Y254" s="300">
        <v>61500</v>
      </c>
    </row>
    <row r="255" spans="25:25" x14ac:dyDescent="0.3">
      <c r="Y255" s="300">
        <v>61750</v>
      </c>
    </row>
    <row r="256" spans="25:25" x14ac:dyDescent="0.3">
      <c r="Y256" s="300">
        <v>62000</v>
      </c>
    </row>
    <row r="257" spans="25:25" x14ac:dyDescent="0.3">
      <c r="Y257" s="300">
        <v>62250</v>
      </c>
    </row>
    <row r="258" spans="25:25" x14ac:dyDescent="0.3">
      <c r="Y258" s="300">
        <v>62500</v>
      </c>
    </row>
    <row r="259" spans="25:25" x14ac:dyDescent="0.3">
      <c r="Y259" s="300">
        <v>62750</v>
      </c>
    </row>
    <row r="260" spans="25:25" x14ac:dyDescent="0.3">
      <c r="Y260" s="300">
        <v>63000</v>
      </c>
    </row>
    <row r="261" spans="25:25" x14ac:dyDescent="0.3">
      <c r="Y261" s="300">
        <v>63250</v>
      </c>
    </row>
    <row r="262" spans="25:25" x14ac:dyDescent="0.3">
      <c r="Y262" s="300">
        <v>63500</v>
      </c>
    </row>
    <row r="263" spans="25:25" x14ac:dyDescent="0.3">
      <c r="Y263">
        <v>63750</v>
      </c>
    </row>
    <row r="264" spans="25:25" x14ac:dyDescent="0.3">
      <c r="Y264" s="300">
        <v>64000</v>
      </c>
    </row>
    <row r="265" spans="25:25" x14ac:dyDescent="0.3">
      <c r="Y265" s="300">
        <v>64250</v>
      </c>
    </row>
    <row r="266" spans="25:25" x14ac:dyDescent="0.3">
      <c r="Y266" s="300">
        <v>64500</v>
      </c>
    </row>
    <row r="267" spans="25:25" x14ac:dyDescent="0.3">
      <c r="Y267" s="300">
        <v>64750</v>
      </c>
    </row>
    <row r="268" spans="25:25" x14ac:dyDescent="0.3">
      <c r="Y268" s="300">
        <v>65000</v>
      </c>
    </row>
    <row r="269" spans="25:25" x14ac:dyDescent="0.3">
      <c r="Y269" s="300">
        <v>65250</v>
      </c>
    </row>
    <row r="270" spans="25:25" x14ac:dyDescent="0.3">
      <c r="Y270" s="300">
        <v>65500</v>
      </c>
    </row>
    <row r="271" spans="25:25" x14ac:dyDescent="0.3">
      <c r="Y271" s="300">
        <v>65750</v>
      </c>
    </row>
    <row r="272" spans="25:25" x14ac:dyDescent="0.3">
      <c r="Y272" s="300">
        <v>66000</v>
      </c>
    </row>
    <row r="273" spans="25:25" x14ac:dyDescent="0.3">
      <c r="Y273" s="300">
        <v>66250</v>
      </c>
    </row>
    <row r="274" spans="25:25" x14ac:dyDescent="0.3">
      <c r="Y274" s="300">
        <v>66500</v>
      </c>
    </row>
    <row r="275" spans="25:25" x14ac:dyDescent="0.3">
      <c r="Y275" s="300">
        <v>66750</v>
      </c>
    </row>
    <row r="276" spans="25:25" x14ac:dyDescent="0.3">
      <c r="Y276" s="300">
        <v>67000</v>
      </c>
    </row>
    <row r="277" spans="25:25" x14ac:dyDescent="0.3">
      <c r="Y277" s="300">
        <v>67250</v>
      </c>
    </row>
    <row r="278" spans="25:25" x14ac:dyDescent="0.3">
      <c r="Y278" s="300">
        <v>67500</v>
      </c>
    </row>
    <row r="279" spans="25:25" x14ac:dyDescent="0.3">
      <c r="Y279" s="300">
        <v>67750</v>
      </c>
    </row>
    <row r="280" spans="25:25" x14ac:dyDescent="0.3">
      <c r="Y280" s="300">
        <v>68000</v>
      </c>
    </row>
    <row r="281" spans="25:25" x14ac:dyDescent="0.3">
      <c r="Y281" s="300">
        <v>68250</v>
      </c>
    </row>
    <row r="282" spans="25:25" x14ac:dyDescent="0.3">
      <c r="Y282" s="300">
        <v>68500</v>
      </c>
    </row>
    <row r="283" spans="25:25" x14ac:dyDescent="0.3">
      <c r="Y283" s="300">
        <v>68750</v>
      </c>
    </row>
    <row r="284" spans="25:25" x14ac:dyDescent="0.3">
      <c r="Y284" s="300">
        <v>69000</v>
      </c>
    </row>
    <row r="285" spans="25:25" x14ac:dyDescent="0.3">
      <c r="Y285" s="300">
        <v>69250</v>
      </c>
    </row>
    <row r="286" spans="25:25" x14ac:dyDescent="0.3">
      <c r="Y286" s="300">
        <v>69500</v>
      </c>
    </row>
    <row r="287" spans="25:25" x14ac:dyDescent="0.3">
      <c r="Y287" s="300">
        <v>69750</v>
      </c>
    </row>
    <row r="288" spans="25:25" x14ac:dyDescent="0.3">
      <c r="Y288" s="300">
        <v>70000</v>
      </c>
    </row>
    <row r="289" spans="25:25" x14ac:dyDescent="0.3">
      <c r="Y289" s="300">
        <v>70250</v>
      </c>
    </row>
    <row r="290" spans="25:25" x14ac:dyDescent="0.3">
      <c r="Y290" s="300">
        <v>70500</v>
      </c>
    </row>
    <row r="291" spans="25:25" x14ac:dyDescent="0.3">
      <c r="Y291" s="300">
        <v>70750</v>
      </c>
    </row>
    <row r="292" spans="25:25" x14ac:dyDescent="0.3">
      <c r="Y292" s="300">
        <v>71000</v>
      </c>
    </row>
    <row r="293" spans="25:25" x14ac:dyDescent="0.3">
      <c r="Y293" s="300">
        <v>71250</v>
      </c>
    </row>
    <row r="294" spans="25:25" x14ac:dyDescent="0.3">
      <c r="Y294" s="300">
        <v>71500</v>
      </c>
    </row>
    <row r="295" spans="25:25" x14ac:dyDescent="0.3">
      <c r="Y295" s="300">
        <v>71750</v>
      </c>
    </row>
    <row r="296" spans="25:25" x14ac:dyDescent="0.3">
      <c r="Y296" s="300">
        <v>72000</v>
      </c>
    </row>
    <row r="297" spans="25:25" x14ac:dyDescent="0.3">
      <c r="Y297" s="300">
        <v>72250</v>
      </c>
    </row>
    <row r="298" spans="25:25" x14ac:dyDescent="0.3">
      <c r="Y298" s="300">
        <v>72500</v>
      </c>
    </row>
    <row r="299" spans="25:25" x14ac:dyDescent="0.3">
      <c r="Y299" s="300">
        <v>72750</v>
      </c>
    </row>
    <row r="300" spans="25:25" x14ac:dyDescent="0.3">
      <c r="Y300" s="300">
        <v>73000</v>
      </c>
    </row>
    <row r="301" spans="25:25" x14ac:dyDescent="0.3">
      <c r="Y301" s="300">
        <v>73250</v>
      </c>
    </row>
    <row r="302" spans="25:25" x14ac:dyDescent="0.3">
      <c r="Y302" s="300">
        <v>73500</v>
      </c>
    </row>
    <row r="303" spans="25:25" x14ac:dyDescent="0.3">
      <c r="Y303" s="300">
        <v>73750</v>
      </c>
    </row>
    <row r="304" spans="25:25" x14ac:dyDescent="0.3">
      <c r="Y304" s="300">
        <v>74000</v>
      </c>
    </row>
    <row r="305" spans="25:25" x14ac:dyDescent="0.3">
      <c r="Y305" s="300">
        <v>74250</v>
      </c>
    </row>
    <row r="306" spans="25:25" x14ac:dyDescent="0.3">
      <c r="Y306" s="300">
        <v>74500</v>
      </c>
    </row>
    <row r="307" spans="25:25" x14ac:dyDescent="0.3">
      <c r="Y307" s="300">
        <v>74750</v>
      </c>
    </row>
    <row r="308" spans="25:25" x14ac:dyDescent="0.3">
      <c r="Y308" s="300">
        <v>75000</v>
      </c>
    </row>
    <row r="309" spans="25:25" x14ac:dyDescent="0.3">
      <c r="Y309" s="300">
        <v>75250</v>
      </c>
    </row>
    <row r="310" spans="25:25" x14ac:dyDescent="0.3">
      <c r="Y310" s="300">
        <v>75500</v>
      </c>
    </row>
    <row r="311" spans="25:25" x14ac:dyDescent="0.3">
      <c r="Y311" s="300">
        <v>75750</v>
      </c>
    </row>
    <row r="312" spans="25:25" x14ac:dyDescent="0.3">
      <c r="Y312" s="300">
        <v>76000</v>
      </c>
    </row>
    <row r="313" spans="25:25" x14ac:dyDescent="0.3">
      <c r="Y313" s="300">
        <v>76250</v>
      </c>
    </row>
    <row r="314" spans="25:25" x14ac:dyDescent="0.3">
      <c r="Y314">
        <v>76500</v>
      </c>
    </row>
    <row r="315" spans="25:25" x14ac:dyDescent="0.3">
      <c r="Y315" s="300">
        <v>76750</v>
      </c>
    </row>
    <row r="316" spans="25:25" x14ac:dyDescent="0.3">
      <c r="Y316" s="300">
        <v>77000</v>
      </c>
    </row>
    <row r="317" spans="25:25" x14ac:dyDescent="0.3">
      <c r="Y317" s="300">
        <v>77250</v>
      </c>
    </row>
    <row r="318" spans="25:25" x14ac:dyDescent="0.3">
      <c r="Y318" s="300">
        <v>77500</v>
      </c>
    </row>
    <row r="319" spans="25:25" x14ac:dyDescent="0.3">
      <c r="Y319" s="300">
        <v>77750</v>
      </c>
    </row>
    <row r="320" spans="25:25" x14ac:dyDescent="0.3">
      <c r="Y320" s="300">
        <v>78000</v>
      </c>
    </row>
    <row r="321" spans="25:25" x14ac:dyDescent="0.3">
      <c r="Y321" s="300">
        <v>78250</v>
      </c>
    </row>
    <row r="322" spans="25:25" x14ac:dyDescent="0.3">
      <c r="Y322" s="300">
        <v>78500</v>
      </c>
    </row>
    <row r="323" spans="25:25" x14ac:dyDescent="0.3">
      <c r="Y323" s="300">
        <v>78750</v>
      </c>
    </row>
    <row r="324" spans="25:25" x14ac:dyDescent="0.3">
      <c r="Y324" s="300">
        <v>79000</v>
      </c>
    </row>
    <row r="325" spans="25:25" x14ac:dyDescent="0.3">
      <c r="Y325" s="300">
        <v>79250</v>
      </c>
    </row>
    <row r="326" spans="25:25" x14ac:dyDescent="0.3">
      <c r="Y326" s="300">
        <v>79500</v>
      </c>
    </row>
    <row r="327" spans="25:25" x14ac:dyDescent="0.3">
      <c r="Y327" s="300">
        <v>79750</v>
      </c>
    </row>
    <row r="328" spans="25:25" x14ac:dyDescent="0.3">
      <c r="Y328" s="300">
        <v>80000</v>
      </c>
    </row>
    <row r="329" spans="25:25" x14ac:dyDescent="0.3">
      <c r="Y329" s="300">
        <v>80250</v>
      </c>
    </row>
    <row r="330" spans="25:25" x14ac:dyDescent="0.3">
      <c r="Y330" s="300">
        <v>80500</v>
      </c>
    </row>
    <row r="331" spans="25:25" x14ac:dyDescent="0.3">
      <c r="Y331" s="300">
        <v>80750</v>
      </c>
    </row>
    <row r="332" spans="25:25" x14ac:dyDescent="0.3">
      <c r="Y332" s="300">
        <v>81000</v>
      </c>
    </row>
    <row r="333" spans="25:25" x14ac:dyDescent="0.3">
      <c r="Y333" s="300">
        <v>81250</v>
      </c>
    </row>
    <row r="334" spans="25:25" x14ac:dyDescent="0.3">
      <c r="Y334" s="300">
        <v>81500</v>
      </c>
    </row>
    <row r="335" spans="25:25" x14ac:dyDescent="0.3">
      <c r="Y335" s="300">
        <v>81750</v>
      </c>
    </row>
    <row r="336" spans="25:25" x14ac:dyDescent="0.3">
      <c r="Y336" s="300">
        <v>82000</v>
      </c>
    </row>
    <row r="337" spans="25:25" x14ac:dyDescent="0.3">
      <c r="Y337" s="300">
        <v>82250</v>
      </c>
    </row>
    <row r="338" spans="25:25" x14ac:dyDescent="0.3">
      <c r="Y338" s="300">
        <v>82500</v>
      </c>
    </row>
    <row r="339" spans="25:25" x14ac:dyDescent="0.3">
      <c r="Y339" s="300">
        <v>82750</v>
      </c>
    </row>
    <row r="340" spans="25:25" x14ac:dyDescent="0.3">
      <c r="Y340" s="300">
        <v>83000</v>
      </c>
    </row>
    <row r="341" spans="25:25" x14ac:dyDescent="0.3">
      <c r="Y341" s="300">
        <v>83250</v>
      </c>
    </row>
    <row r="342" spans="25:25" x14ac:dyDescent="0.3">
      <c r="Y342" s="300">
        <v>83500</v>
      </c>
    </row>
    <row r="343" spans="25:25" x14ac:dyDescent="0.3">
      <c r="Y343" s="300">
        <v>83750</v>
      </c>
    </row>
    <row r="344" spans="25:25" x14ac:dyDescent="0.3">
      <c r="Y344" s="300">
        <v>84000</v>
      </c>
    </row>
    <row r="345" spans="25:25" x14ac:dyDescent="0.3">
      <c r="Y345" s="300">
        <v>84250</v>
      </c>
    </row>
    <row r="346" spans="25:25" x14ac:dyDescent="0.3">
      <c r="Y346" s="300">
        <v>84500</v>
      </c>
    </row>
    <row r="347" spans="25:25" x14ac:dyDescent="0.3">
      <c r="Y347" s="300">
        <v>84750</v>
      </c>
    </row>
    <row r="348" spans="25:25" x14ac:dyDescent="0.3">
      <c r="Y348" s="300">
        <v>85000</v>
      </c>
    </row>
    <row r="349" spans="25:25" x14ac:dyDescent="0.3">
      <c r="Y349" s="300">
        <v>85250</v>
      </c>
    </row>
    <row r="350" spans="25:25" x14ac:dyDescent="0.3">
      <c r="Y350" s="300">
        <v>85500</v>
      </c>
    </row>
    <row r="351" spans="25:25" x14ac:dyDescent="0.3">
      <c r="Y351" s="300">
        <v>85750</v>
      </c>
    </row>
    <row r="352" spans="25:25" x14ac:dyDescent="0.3">
      <c r="Y352" s="300">
        <v>86000</v>
      </c>
    </row>
    <row r="353" spans="25:25" x14ac:dyDescent="0.3">
      <c r="Y353" s="300">
        <v>86250</v>
      </c>
    </row>
    <row r="354" spans="25:25" x14ac:dyDescent="0.3">
      <c r="Y354" s="300">
        <v>86500</v>
      </c>
    </row>
    <row r="355" spans="25:25" x14ac:dyDescent="0.3">
      <c r="Y355" s="300">
        <v>86750</v>
      </c>
    </row>
    <row r="356" spans="25:25" x14ac:dyDescent="0.3">
      <c r="Y356" s="300">
        <v>87000</v>
      </c>
    </row>
    <row r="357" spans="25:25" x14ac:dyDescent="0.3">
      <c r="Y357" s="300">
        <v>87250</v>
      </c>
    </row>
    <row r="358" spans="25:25" x14ac:dyDescent="0.3">
      <c r="Y358" s="300">
        <v>87500</v>
      </c>
    </row>
    <row r="359" spans="25:25" x14ac:dyDescent="0.3">
      <c r="Y359" s="300">
        <v>87750</v>
      </c>
    </row>
    <row r="360" spans="25:25" x14ac:dyDescent="0.3">
      <c r="Y360" s="300">
        <v>88000</v>
      </c>
    </row>
    <row r="361" spans="25:25" x14ac:dyDescent="0.3">
      <c r="Y361" s="300">
        <v>88250</v>
      </c>
    </row>
    <row r="362" spans="25:25" x14ac:dyDescent="0.3">
      <c r="Y362" s="300">
        <v>88500</v>
      </c>
    </row>
    <row r="363" spans="25:25" x14ac:dyDescent="0.3">
      <c r="Y363" s="300">
        <v>88750</v>
      </c>
    </row>
    <row r="364" spans="25:25" x14ac:dyDescent="0.3">
      <c r="Y364" s="300">
        <v>89000</v>
      </c>
    </row>
    <row r="365" spans="25:25" x14ac:dyDescent="0.3">
      <c r="Y365">
        <v>89250</v>
      </c>
    </row>
    <row r="366" spans="25:25" x14ac:dyDescent="0.3">
      <c r="Y366" s="300">
        <v>89500</v>
      </c>
    </row>
    <row r="367" spans="25:25" x14ac:dyDescent="0.3">
      <c r="Y367" s="300">
        <v>89750</v>
      </c>
    </row>
    <row r="368" spans="25:25" x14ac:dyDescent="0.3">
      <c r="Y368" s="300">
        <v>90000</v>
      </c>
    </row>
    <row r="369" spans="25:25" x14ac:dyDescent="0.3">
      <c r="Y369" s="300">
        <v>90250</v>
      </c>
    </row>
    <row r="370" spans="25:25" x14ac:dyDescent="0.3">
      <c r="Y370" s="300">
        <v>90500</v>
      </c>
    </row>
    <row r="371" spans="25:25" x14ac:dyDescent="0.3">
      <c r="Y371" s="300">
        <v>90750</v>
      </c>
    </row>
    <row r="372" spans="25:25" x14ac:dyDescent="0.3">
      <c r="Y372" s="300">
        <v>91000</v>
      </c>
    </row>
    <row r="373" spans="25:25" x14ac:dyDescent="0.3">
      <c r="Y373" s="300">
        <v>91250</v>
      </c>
    </row>
    <row r="374" spans="25:25" x14ac:dyDescent="0.3">
      <c r="Y374" s="300">
        <v>91500</v>
      </c>
    </row>
    <row r="375" spans="25:25" x14ac:dyDescent="0.3">
      <c r="Y375" s="300">
        <v>91750</v>
      </c>
    </row>
    <row r="376" spans="25:25" x14ac:dyDescent="0.3">
      <c r="Y376" s="300">
        <v>92000</v>
      </c>
    </row>
    <row r="377" spans="25:25" x14ac:dyDescent="0.3">
      <c r="Y377" s="300">
        <v>92250</v>
      </c>
    </row>
    <row r="378" spans="25:25" x14ac:dyDescent="0.3">
      <c r="Y378" s="300">
        <v>92500</v>
      </c>
    </row>
    <row r="379" spans="25:25" x14ac:dyDescent="0.3">
      <c r="Y379" s="300">
        <v>92750</v>
      </c>
    </row>
    <row r="380" spans="25:25" x14ac:dyDescent="0.3">
      <c r="Y380" s="300">
        <v>93000</v>
      </c>
    </row>
    <row r="381" spans="25:25" x14ac:dyDescent="0.3">
      <c r="Y381" s="300">
        <v>93250</v>
      </c>
    </row>
    <row r="382" spans="25:25" x14ac:dyDescent="0.3">
      <c r="Y382" s="300">
        <v>93500</v>
      </c>
    </row>
    <row r="383" spans="25:25" x14ac:dyDescent="0.3">
      <c r="Y383" s="300">
        <v>93750</v>
      </c>
    </row>
    <row r="384" spans="25:25" x14ac:dyDescent="0.3">
      <c r="Y384" s="300">
        <v>94000</v>
      </c>
    </row>
    <row r="385" spans="25:25" x14ac:dyDescent="0.3">
      <c r="Y385" s="300">
        <v>94250</v>
      </c>
    </row>
    <row r="386" spans="25:25" x14ac:dyDescent="0.3">
      <c r="Y386" s="300">
        <v>94500</v>
      </c>
    </row>
    <row r="387" spans="25:25" x14ac:dyDescent="0.3">
      <c r="Y387" s="300">
        <v>94750</v>
      </c>
    </row>
    <row r="388" spans="25:25" x14ac:dyDescent="0.3">
      <c r="Y388" s="300">
        <v>95000</v>
      </c>
    </row>
    <row r="389" spans="25:25" x14ac:dyDescent="0.3">
      <c r="Y389" s="300">
        <v>95250</v>
      </c>
    </row>
    <row r="390" spans="25:25" x14ac:dyDescent="0.3">
      <c r="Y390" s="300">
        <v>95500</v>
      </c>
    </row>
    <row r="391" spans="25:25" x14ac:dyDescent="0.3">
      <c r="Y391" s="300">
        <v>95750</v>
      </c>
    </row>
    <row r="392" spans="25:25" x14ac:dyDescent="0.3">
      <c r="Y392" s="300">
        <v>96000</v>
      </c>
    </row>
    <row r="393" spans="25:25" x14ac:dyDescent="0.3">
      <c r="Y393" s="300">
        <v>96250</v>
      </c>
    </row>
    <row r="394" spans="25:25" x14ac:dyDescent="0.3">
      <c r="Y394" s="300">
        <v>96500</v>
      </c>
    </row>
    <row r="395" spans="25:25" x14ac:dyDescent="0.3">
      <c r="Y395" s="300">
        <v>96750</v>
      </c>
    </row>
    <row r="396" spans="25:25" x14ac:dyDescent="0.3">
      <c r="Y396" s="300">
        <v>97000</v>
      </c>
    </row>
    <row r="397" spans="25:25" x14ac:dyDescent="0.3">
      <c r="Y397" s="300">
        <v>97250</v>
      </c>
    </row>
    <row r="398" spans="25:25" x14ac:dyDescent="0.3">
      <c r="Y398" s="300">
        <v>97500</v>
      </c>
    </row>
    <row r="399" spans="25:25" x14ac:dyDescent="0.3">
      <c r="Y399" s="300">
        <v>97750</v>
      </c>
    </row>
    <row r="400" spans="25:25" x14ac:dyDescent="0.3">
      <c r="Y400" s="300">
        <v>98000</v>
      </c>
    </row>
    <row r="401" spans="25:25" x14ac:dyDescent="0.3">
      <c r="Y401" s="300">
        <v>98250</v>
      </c>
    </row>
    <row r="402" spans="25:25" x14ac:dyDescent="0.3">
      <c r="Y402" s="300">
        <v>98500</v>
      </c>
    </row>
    <row r="403" spans="25:25" x14ac:dyDescent="0.3">
      <c r="Y403" s="300">
        <v>98750</v>
      </c>
    </row>
    <row r="404" spans="25:25" x14ac:dyDescent="0.3">
      <c r="Y404" s="300">
        <v>99000</v>
      </c>
    </row>
    <row r="405" spans="25:25" x14ac:dyDescent="0.3">
      <c r="Y405" s="300">
        <v>99250</v>
      </c>
    </row>
    <row r="406" spans="25:25" x14ac:dyDescent="0.3">
      <c r="Y406" s="300">
        <v>99500</v>
      </c>
    </row>
    <row r="407" spans="25:25" x14ac:dyDescent="0.3">
      <c r="Y407" s="300">
        <v>99750</v>
      </c>
    </row>
    <row r="408" spans="25:25" x14ac:dyDescent="0.3">
      <c r="Y408" s="300">
        <v>100000</v>
      </c>
    </row>
    <row r="409" spans="25:25" x14ac:dyDescent="0.3">
      <c r="Y409" s="300">
        <v>100250</v>
      </c>
    </row>
    <row r="410" spans="25:25" x14ac:dyDescent="0.3">
      <c r="Y410" s="300">
        <v>100500</v>
      </c>
    </row>
    <row r="411" spans="25:25" x14ac:dyDescent="0.3">
      <c r="Y411" s="300">
        <v>100750</v>
      </c>
    </row>
    <row r="412" spans="25:25" x14ac:dyDescent="0.3">
      <c r="Y412" s="300">
        <v>101000</v>
      </c>
    </row>
    <row r="413" spans="25:25" x14ac:dyDescent="0.3">
      <c r="Y413" s="300">
        <v>101250</v>
      </c>
    </row>
    <row r="414" spans="25:25" x14ac:dyDescent="0.3">
      <c r="Y414" s="300">
        <v>101500</v>
      </c>
    </row>
    <row r="415" spans="25:25" x14ac:dyDescent="0.3">
      <c r="Y415" s="300">
        <v>101750</v>
      </c>
    </row>
    <row r="416" spans="25:25" x14ac:dyDescent="0.3">
      <c r="Y416">
        <v>102000</v>
      </c>
    </row>
    <row r="417" spans="25:25" x14ac:dyDescent="0.3">
      <c r="Y417" s="300">
        <v>102250</v>
      </c>
    </row>
    <row r="418" spans="25:25" x14ac:dyDescent="0.3">
      <c r="Y418" s="300">
        <v>102500</v>
      </c>
    </row>
    <row r="419" spans="25:25" x14ac:dyDescent="0.3">
      <c r="Y419" s="300">
        <v>102750</v>
      </c>
    </row>
    <row r="420" spans="25:25" x14ac:dyDescent="0.3">
      <c r="Y420" s="300">
        <v>103000</v>
      </c>
    </row>
    <row r="421" spans="25:25" x14ac:dyDescent="0.3">
      <c r="Y421" s="300">
        <v>103250</v>
      </c>
    </row>
    <row r="422" spans="25:25" x14ac:dyDescent="0.3">
      <c r="Y422" s="300">
        <v>103500</v>
      </c>
    </row>
    <row r="423" spans="25:25" x14ac:dyDescent="0.3">
      <c r="Y423" s="300">
        <v>103750</v>
      </c>
    </row>
    <row r="424" spans="25:25" x14ac:dyDescent="0.3">
      <c r="Y424" s="300">
        <v>104000</v>
      </c>
    </row>
    <row r="425" spans="25:25" x14ac:dyDescent="0.3">
      <c r="Y425" s="300">
        <v>104250</v>
      </c>
    </row>
    <row r="426" spans="25:25" x14ac:dyDescent="0.3">
      <c r="Y426" s="300">
        <v>104500</v>
      </c>
    </row>
    <row r="427" spans="25:25" x14ac:dyDescent="0.3">
      <c r="Y427" s="300">
        <v>104750</v>
      </c>
    </row>
    <row r="428" spans="25:25" x14ac:dyDescent="0.3">
      <c r="Y428" s="300">
        <v>105000</v>
      </c>
    </row>
    <row r="429" spans="25:25" x14ac:dyDescent="0.3">
      <c r="Y429" s="300">
        <v>105250</v>
      </c>
    </row>
    <row r="430" spans="25:25" x14ac:dyDescent="0.3">
      <c r="Y430" s="300">
        <v>105500</v>
      </c>
    </row>
    <row r="431" spans="25:25" x14ac:dyDescent="0.3">
      <c r="Y431" s="300">
        <v>105750</v>
      </c>
    </row>
    <row r="432" spans="25:25" x14ac:dyDescent="0.3">
      <c r="Y432" s="300">
        <v>106000</v>
      </c>
    </row>
    <row r="433" spans="25:25" x14ac:dyDescent="0.3">
      <c r="Y433" s="300">
        <v>106250</v>
      </c>
    </row>
    <row r="434" spans="25:25" x14ac:dyDescent="0.3">
      <c r="Y434" s="300">
        <v>106500</v>
      </c>
    </row>
    <row r="435" spans="25:25" x14ac:dyDescent="0.3">
      <c r="Y435" s="300">
        <v>106750</v>
      </c>
    </row>
    <row r="436" spans="25:25" x14ac:dyDescent="0.3">
      <c r="Y436" s="300">
        <v>107000</v>
      </c>
    </row>
    <row r="437" spans="25:25" x14ac:dyDescent="0.3">
      <c r="Y437" s="300">
        <v>107250</v>
      </c>
    </row>
    <row r="438" spans="25:25" x14ac:dyDescent="0.3">
      <c r="Y438" s="300">
        <v>107500</v>
      </c>
    </row>
    <row r="439" spans="25:25" x14ac:dyDescent="0.3">
      <c r="Y439" s="300">
        <v>107750</v>
      </c>
    </row>
    <row r="440" spans="25:25" x14ac:dyDescent="0.3">
      <c r="Y440" s="300">
        <v>108000</v>
      </c>
    </row>
    <row r="441" spans="25:25" x14ac:dyDescent="0.3">
      <c r="Y441" s="300">
        <v>108250</v>
      </c>
    </row>
    <row r="442" spans="25:25" x14ac:dyDescent="0.3">
      <c r="Y442" s="300">
        <v>108500</v>
      </c>
    </row>
    <row r="443" spans="25:25" x14ac:dyDescent="0.3">
      <c r="Y443" s="300">
        <v>108750</v>
      </c>
    </row>
    <row r="444" spans="25:25" x14ac:dyDescent="0.3">
      <c r="Y444" s="300">
        <v>109000</v>
      </c>
    </row>
    <row r="445" spans="25:25" x14ac:dyDescent="0.3">
      <c r="Y445" s="300">
        <v>109250</v>
      </c>
    </row>
    <row r="446" spans="25:25" x14ac:dyDescent="0.3">
      <c r="Y446" s="300">
        <v>109500</v>
      </c>
    </row>
    <row r="447" spans="25:25" x14ac:dyDescent="0.3">
      <c r="Y447" s="300">
        <v>109750</v>
      </c>
    </row>
    <row r="448" spans="25:25" x14ac:dyDescent="0.3">
      <c r="Y448" s="300">
        <v>110000</v>
      </c>
    </row>
    <row r="449" spans="25:25" x14ac:dyDescent="0.3">
      <c r="Y449" s="300">
        <v>110250</v>
      </c>
    </row>
    <row r="450" spans="25:25" x14ac:dyDescent="0.3">
      <c r="Y450" s="300">
        <v>110500</v>
      </c>
    </row>
    <row r="451" spans="25:25" x14ac:dyDescent="0.3">
      <c r="Y451" s="300">
        <v>110750</v>
      </c>
    </row>
    <row r="452" spans="25:25" x14ac:dyDescent="0.3">
      <c r="Y452" s="300">
        <v>111000</v>
      </c>
    </row>
    <row r="453" spans="25:25" x14ac:dyDescent="0.3">
      <c r="Y453" s="300">
        <v>111250</v>
      </c>
    </row>
    <row r="454" spans="25:25" x14ac:dyDescent="0.3">
      <c r="Y454" s="300">
        <v>111500</v>
      </c>
    </row>
    <row r="455" spans="25:25" x14ac:dyDescent="0.3">
      <c r="Y455" s="300">
        <v>111750</v>
      </c>
    </row>
    <row r="456" spans="25:25" x14ac:dyDescent="0.3">
      <c r="Y456" s="300">
        <v>112000</v>
      </c>
    </row>
    <row r="457" spans="25:25" x14ac:dyDescent="0.3">
      <c r="Y457" s="300">
        <v>112250</v>
      </c>
    </row>
    <row r="458" spans="25:25" x14ac:dyDescent="0.3">
      <c r="Y458" s="300">
        <v>112500</v>
      </c>
    </row>
    <row r="459" spans="25:25" x14ac:dyDescent="0.3">
      <c r="Y459" s="300">
        <v>112750</v>
      </c>
    </row>
    <row r="460" spans="25:25" x14ac:dyDescent="0.3">
      <c r="Y460" s="300">
        <v>113000</v>
      </c>
    </row>
    <row r="461" spans="25:25" x14ac:dyDescent="0.3">
      <c r="Y461" s="300">
        <v>113250</v>
      </c>
    </row>
    <row r="462" spans="25:25" x14ac:dyDescent="0.3">
      <c r="Y462" s="300">
        <v>113500</v>
      </c>
    </row>
    <row r="463" spans="25:25" x14ac:dyDescent="0.3">
      <c r="Y463" s="300">
        <v>113750</v>
      </c>
    </row>
    <row r="464" spans="25:25" x14ac:dyDescent="0.3">
      <c r="Y464" s="300">
        <v>114000</v>
      </c>
    </row>
    <row r="465" spans="25:25" x14ac:dyDescent="0.3">
      <c r="Y465" s="300">
        <v>114250</v>
      </c>
    </row>
    <row r="466" spans="25:25" x14ac:dyDescent="0.3">
      <c r="Y466" s="300">
        <v>114500</v>
      </c>
    </row>
    <row r="467" spans="25:25" x14ac:dyDescent="0.3">
      <c r="Y467">
        <v>114750</v>
      </c>
    </row>
    <row r="468" spans="25:25" x14ac:dyDescent="0.3">
      <c r="Y468" s="300">
        <v>115000</v>
      </c>
    </row>
    <row r="469" spans="25:25" x14ac:dyDescent="0.3">
      <c r="Y469" s="300">
        <v>115250</v>
      </c>
    </row>
    <row r="470" spans="25:25" x14ac:dyDescent="0.3">
      <c r="Y470" s="300">
        <v>115500</v>
      </c>
    </row>
    <row r="471" spans="25:25" x14ac:dyDescent="0.3">
      <c r="Y471" s="300">
        <v>115750</v>
      </c>
    </row>
    <row r="472" spans="25:25" x14ac:dyDescent="0.3">
      <c r="Y472" s="300">
        <v>116000</v>
      </c>
    </row>
    <row r="473" spans="25:25" x14ac:dyDescent="0.3">
      <c r="Y473" s="300">
        <v>116250</v>
      </c>
    </row>
    <row r="474" spans="25:25" x14ac:dyDescent="0.3">
      <c r="Y474" s="300">
        <v>116500</v>
      </c>
    </row>
    <row r="475" spans="25:25" x14ac:dyDescent="0.3">
      <c r="Y475" s="300">
        <v>116750</v>
      </c>
    </row>
    <row r="476" spans="25:25" x14ac:dyDescent="0.3">
      <c r="Y476" s="300">
        <v>117000</v>
      </c>
    </row>
    <row r="477" spans="25:25" x14ac:dyDescent="0.3">
      <c r="Y477" s="300">
        <v>117250</v>
      </c>
    </row>
    <row r="478" spans="25:25" x14ac:dyDescent="0.3">
      <c r="Y478" s="300">
        <v>117500</v>
      </c>
    </row>
    <row r="479" spans="25:25" x14ac:dyDescent="0.3">
      <c r="Y479" s="300">
        <v>117750</v>
      </c>
    </row>
    <row r="480" spans="25:25" x14ac:dyDescent="0.3">
      <c r="Y480" s="300">
        <v>118000</v>
      </c>
    </row>
    <row r="481" spans="25:25" x14ac:dyDescent="0.3">
      <c r="Y481" s="300">
        <v>118250</v>
      </c>
    </row>
    <row r="482" spans="25:25" x14ac:dyDescent="0.3">
      <c r="Y482" s="300">
        <v>118500</v>
      </c>
    </row>
    <row r="483" spans="25:25" x14ac:dyDescent="0.3">
      <c r="Y483" s="300">
        <v>118750</v>
      </c>
    </row>
    <row r="484" spans="25:25" x14ac:dyDescent="0.3">
      <c r="Y484" s="300">
        <v>119000</v>
      </c>
    </row>
    <row r="485" spans="25:25" x14ac:dyDescent="0.3">
      <c r="Y485" s="300">
        <v>119250</v>
      </c>
    </row>
    <row r="486" spans="25:25" x14ac:dyDescent="0.3">
      <c r="Y486" s="300">
        <v>119500</v>
      </c>
    </row>
    <row r="487" spans="25:25" x14ac:dyDescent="0.3">
      <c r="Y487" s="300">
        <v>119750</v>
      </c>
    </row>
    <row r="488" spans="25:25" x14ac:dyDescent="0.3">
      <c r="Y488" s="300">
        <v>120000</v>
      </c>
    </row>
    <row r="489" spans="25:25" x14ac:dyDescent="0.3">
      <c r="Y489" s="300">
        <v>120250</v>
      </c>
    </row>
    <row r="490" spans="25:25" x14ac:dyDescent="0.3">
      <c r="Y490" s="300">
        <v>120500</v>
      </c>
    </row>
    <row r="491" spans="25:25" x14ac:dyDescent="0.3">
      <c r="Y491" s="300">
        <v>120750</v>
      </c>
    </row>
    <row r="492" spans="25:25" x14ac:dyDescent="0.3">
      <c r="Y492" s="300">
        <v>121000</v>
      </c>
    </row>
    <row r="493" spans="25:25" x14ac:dyDescent="0.3">
      <c r="Y493" s="300">
        <v>121250</v>
      </c>
    </row>
    <row r="494" spans="25:25" x14ac:dyDescent="0.3">
      <c r="Y494" s="300">
        <v>121500</v>
      </c>
    </row>
    <row r="495" spans="25:25" x14ac:dyDescent="0.3">
      <c r="Y495" s="300">
        <v>121750</v>
      </c>
    </row>
    <row r="496" spans="25:25" x14ac:dyDescent="0.3">
      <c r="Y496" s="300">
        <v>122000</v>
      </c>
    </row>
    <row r="497" spans="25:25" x14ac:dyDescent="0.3">
      <c r="Y497" s="300">
        <v>122250</v>
      </c>
    </row>
    <row r="498" spans="25:25" x14ac:dyDescent="0.3">
      <c r="Y498" s="300">
        <v>122500</v>
      </c>
    </row>
    <row r="499" spans="25:25" x14ac:dyDescent="0.3">
      <c r="Y499" s="300">
        <v>122750</v>
      </c>
    </row>
    <row r="500" spans="25:25" x14ac:dyDescent="0.3">
      <c r="Y500" s="300">
        <v>123000</v>
      </c>
    </row>
    <row r="501" spans="25:25" x14ac:dyDescent="0.3">
      <c r="Y501" s="300">
        <v>123250</v>
      </c>
    </row>
    <row r="502" spans="25:25" x14ac:dyDescent="0.3">
      <c r="Y502" s="300">
        <v>123500</v>
      </c>
    </row>
    <row r="503" spans="25:25" x14ac:dyDescent="0.3">
      <c r="Y503" s="300">
        <v>123750</v>
      </c>
    </row>
    <row r="504" spans="25:25" x14ac:dyDescent="0.3">
      <c r="Y504" s="300">
        <v>124000</v>
      </c>
    </row>
    <row r="505" spans="25:25" x14ac:dyDescent="0.3">
      <c r="Y505" s="300">
        <v>124250</v>
      </c>
    </row>
    <row r="506" spans="25:25" x14ac:dyDescent="0.3">
      <c r="Y506" s="300">
        <v>124500</v>
      </c>
    </row>
    <row r="507" spans="25:25" x14ac:dyDescent="0.3">
      <c r="Y507" s="300">
        <v>124750</v>
      </c>
    </row>
    <row r="508" spans="25:25" x14ac:dyDescent="0.3">
      <c r="Y508" s="300">
        <v>125000</v>
      </c>
    </row>
    <row r="509" spans="25:25" x14ac:dyDescent="0.3">
      <c r="Y509" s="300">
        <v>125250</v>
      </c>
    </row>
    <row r="510" spans="25:25" x14ac:dyDescent="0.3">
      <c r="Y510" s="300">
        <v>125500</v>
      </c>
    </row>
    <row r="511" spans="25:25" x14ac:dyDescent="0.3">
      <c r="Y511" s="300">
        <v>125750</v>
      </c>
    </row>
    <row r="512" spans="25:25" x14ac:dyDescent="0.3">
      <c r="Y512" s="300">
        <v>126000</v>
      </c>
    </row>
    <row r="513" spans="25:25" x14ac:dyDescent="0.3">
      <c r="Y513" s="300">
        <v>126250</v>
      </c>
    </row>
    <row r="514" spans="25:25" x14ac:dyDescent="0.3">
      <c r="Y514" s="300">
        <v>126500</v>
      </c>
    </row>
    <row r="515" spans="25:25" x14ac:dyDescent="0.3">
      <c r="Y515" s="300">
        <v>126750</v>
      </c>
    </row>
    <row r="516" spans="25:25" x14ac:dyDescent="0.3">
      <c r="Y516" s="300">
        <v>127000</v>
      </c>
    </row>
    <row r="517" spans="25:25" x14ac:dyDescent="0.3">
      <c r="Y517" s="300">
        <v>127250</v>
      </c>
    </row>
    <row r="518" spans="25:25" x14ac:dyDescent="0.3">
      <c r="Y518">
        <v>127500</v>
      </c>
    </row>
    <row r="519" spans="25:25" x14ac:dyDescent="0.3">
      <c r="Y519" s="300">
        <v>127750</v>
      </c>
    </row>
    <row r="520" spans="25:25" x14ac:dyDescent="0.3">
      <c r="Y520" s="300">
        <v>128000</v>
      </c>
    </row>
    <row r="521" spans="25:25" x14ac:dyDescent="0.3">
      <c r="Y521" s="300">
        <v>128250</v>
      </c>
    </row>
    <row r="522" spans="25:25" x14ac:dyDescent="0.3">
      <c r="Y522" s="300">
        <v>128500</v>
      </c>
    </row>
    <row r="523" spans="25:25" x14ac:dyDescent="0.3">
      <c r="Y523" s="300">
        <v>128750</v>
      </c>
    </row>
    <row r="524" spans="25:25" x14ac:dyDescent="0.3">
      <c r="Y524" s="300">
        <v>129000</v>
      </c>
    </row>
    <row r="525" spans="25:25" x14ac:dyDescent="0.3">
      <c r="Y525" s="300">
        <v>129250</v>
      </c>
    </row>
    <row r="526" spans="25:25" x14ac:dyDescent="0.3">
      <c r="Y526" s="300">
        <v>129500</v>
      </c>
    </row>
    <row r="527" spans="25:25" x14ac:dyDescent="0.3">
      <c r="Y527" s="300">
        <v>129750</v>
      </c>
    </row>
    <row r="528" spans="25:25" x14ac:dyDescent="0.3">
      <c r="Y528" s="300">
        <v>130000</v>
      </c>
    </row>
    <row r="529" spans="25:25" x14ac:dyDescent="0.3">
      <c r="Y529" s="300">
        <v>130250</v>
      </c>
    </row>
    <row r="530" spans="25:25" x14ac:dyDescent="0.3">
      <c r="Y530" s="300">
        <v>130500</v>
      </c>
    </row>
    <row r="531" spans="25:25" x14ac:dyDescent="0.3">
      <c r="Y531" s="300">
        <v>130750</v>
      </c>
    </row>
    <row r="532" spans="25:25" x14ac:dyDescent="0.3">
      <c r="Y532" s="300">
        <v>131000</v>
      </c>
    </row>
    <row r="533" spans="25:25" x14ac:dyDescent="0.3">
      <c r="Y533" s="300">
        <v>131250</v>
      </c>
    </row>
    <row r="534" spans="25:25" x14ac:dyDescent="0.3">
      <c r="Y534" s="300">
        <v>131500</v>
      </c>
    </row>
    <row r="535" spans="25:25" x14ac:dyDescent="0.3">
      <c r="Y535" s="300">
        <v>131750</v>
      </c>
    </row>
    <row r="536" spans="25:25" x14ac:dyDescent="0.3">
      <c r="Y536" s="300">
        <v>132000</v>
      </c>
    </row>
    <row r="537" spans="25:25" x14ac:dyDescent="0.3">
      <c r="Y537" s="300">
        <v>132250</v>
      </c>
    </row>
    <row r="538" spans="25:25" x14ac:dyDescent="0.3">
      <c r="Y538" s="300">
        <v>132500</v>
      </c>
    </row>
    <row r="539" spans="25:25" x14ac:dyDescent="0.3">
      <c r="Y539" s="300">
        <v>132750</v>
      </c>
    </row>
    <row r="540" spans="25:25" x14ac:dyDescent="0.3">
      <c r="Y540" s="300">
        <v>133000</v>
      </c>
    </row>
    <row r="541" spans="25:25" x14ac:dyDescent="0.3">
      <c r="Y541" s="300">
        <v>133250</v>
      </c>
    </row>
    <row r="542" spans="25:25" x14ac:dyDescent="0.3">
      <c r="Y542" s="300">
        <v>133500</v>
      </c>
    </row>
    <row r="543" spans="25:25" x14ac:dyDescent="0.3">
      <c r="Y543" s="300">
        <v>133750</v>
      </c>
    </row>
    <row r="544" spans="25:25" x14ac:dyDescent="0.3">
      <c r="Y544" s="300">
        <v>134000</v>
      </c>
    </row>
    <row r="545" spans="25:25" x14ac:dyDescent="0.3">
      <c r="Y545" s="300">
        <v>134250</v>
      </c>
    </row>
    <row r="546" spans="25:25" x14ac:dyDescent="0.3">
      <c r="Y546" s="300">
        <v>134500</v>
      </c>
    </row>
    <row r="547" spans="25:25" x14ac:dyDescent="0.3">
      <c r="Y547" s="300">
        <v>134750</v>
      </c>
    </row>
    <row r="548" spans="25:25" x14ac:dyDescent="0.3">
      <c r="Y548" s="300">
        <v>135000</v>
      </c>
    </row>
    <row r="549" spans="25:25" x14ac:dyDescent="0.3">
      <c r="Y549" s="300">
        <v>135250</v>
      </c>
    </row>
    <row r="550" spans="25:25" x14ac:dyDescent="0.3">
      <c r="Y550" s="300">
        <v>135500</v>
      </c>
    </row>
    <row r="551" spans="25:25" x14ac:dyDescent="0.3">
      <c r="Y551" s="300">
        <v>135750</v>
      </c>
    </row>
    <row r="552" spans="25:25" x14ac:dyDescent="0.3">
      <c r="Y552" s="300">
        <v>136000</v>
      </c>
    </row>
    <row r="553" spans="25:25" x14ac:dyDescent="0.3">
      <c r="Y553" s="300">
        <v>136250</v>
      </c>
    </row>
    <row r="554" spans="25:25" x14ac:dyDescent="0.3">
      <c r="Y554" s="300">
        <v>136500</v>
      </c>
    </row>
    <row r="555" spans="25:25" x14ac:dyDescent="0.3">
      <c r="Y555" s="300">
        <v>136750</v>
      </c>
    </row>
    <row r="556" spans="25:25" x14ac:dyDescent="0.3">
      <c r="Y556" s="300">
        <v>137000</v>
      </c>
    </row>
    <row r="557" spans="25:25" x14ac:dyDescent="0.3">
      <c r="Y557" s="300">
        <v>137250</v>
      </c>
    </row>
    <row r="558" spans="25:25" x14ac:dyDescent="0.3">
      <c r="Y558" s="300">
        <v>137500</v>
      </c>
    </row>
    <row r="559" spans="25:25" x14ac:dyDescent="0.3">
      <c r="Y559" s="300">
        <v>137750</v>
      </c>
    </row>
    <row r="560" spans="25:25" x14ac:dyDescent="0.3">
      <c r="Y560" s="300">
        <v>138000</v>
      </c>
    </row>
    <row r="561" spans="25:25" x14ac:dyDescent="0.3">
      <c r="Y561" s="300">
        <v>138250</v>
      </c>
    </row>
    <row r="562" spans="25:25" x14ac:dyDescent="0.3">
      <c r="Y562" s="300">
        <v>138500</v>
      </c>
    </row>
    <row r="563" spans="25:25" x14ac:dyDescent="0.3">
      <c r="Y563" s="300">
        <v>138750</v>
      </c>
    </row>
    <row r="564" spans="25:25" x14ac:dyDescent="0.3">
      <c r="Y564" s="300">
        <v>139000</v>
      </c>
    </row>
    <row r="565" spans="25:25" x14ac:dyDescent="0.3">
      <c r="Y565" s="300">
        <v>139250</v>
      </c>
    </row>
    <row r="566" spans="25:25" x14ac:dyDescent="0.3">
      <c r="Y566" s="300">
        <v>139500</v>
      </c>
    </row>
    <row r="567" spans="25:25" x14ac:dyDescent="0.3">
      <c r="Y567" s="300">
        <v>139750</v>
      </c>
    </row>
    <row r="568" spans="25:25" x14ac:dyDescent="0.3">
      <c r="Y568" s="300">
        <v>140000</v>
      </c>
    </row>
    <row r="569" spans="25:25" x14ac:dyDescent="0.3">
      <c r="Y569">
        <v>140250</v>
      </c>
    </row>
    <row r="570" spans="25:25" x14ac:dyDescent="0.3">
      <c r="Y570" s="300">
        <v>140500</v>
      </c>
    </row>
    <row r="571" spans="25:25" x14ac:dyDescent="0.3">
      <c r="Y571" s="300">
        <v>140750</v>
      </c>
    </row>
    <row r="572" spans="25:25" x14ac:dyDescent="0.3">
      <c r="Y572" s="300">
        <v>141000</v>
      </c>
    </row>
    <row r="573" spans="25:25" x14ac:dyDescent="0.3">
      <c r="Y573" s="300">
        <v>141250</v>
      </c>
    </row>
    <row r="574" spans="25:25" x14ac:dyDescent="0.3">
      <c r="Y574" s="300">
        <v>141500</v>
      </c>
    </row>
    <row r="575" spans="25:25" x14ac:dyDescent="0.3">
      <c r="Y575" s="300">
        <v>141750</v>
      </c>
    </row>
    <row r="576" spans="25:25" x14ac:dyDescent="0.3">
      <c r="Y576" s="300">
        <v>142000</v>
      </c>
    </row>
    <row r="577" spans="25:25" x14ac:dyDescent="0.3">
      <c r="Y577" s="300">
        <v>142250</v>
      </c>
    </row>
    <row r="578" spans="25:25" x14ac:dyDescent="0.3">
      <c r="Y578" s="300">
        <v>142500</v>
      </c>
    </row>
    <row r="579" spans="25:25" x14ac:dyDescent="0.3">
      <c r="Y579" s="300">
        <v>142750</v>
      </c>
    </row>
    <row r="580" spans="25:25" x14ac:dyDescent="0.3">
      <c r="Y580" s="300">
        <v>143000</v>
      </c>
    </row>
    <row r="581" spans="25:25" x14ac:dyDescent="0.3">
      <c r="Y581" s="300">
        <v>143250</v>
      </c>
    </row>
    <row r="582" spans="25:25" x14ac:dyDescent="0.3">
      <c r="Y582" s="300">
        <v>143500</v>
      </c>
    </row>
    <row r="583" spans="25:25" x14ac:dyDescent="0.3">
      <c r="Y583" s="300">
        <v>143750</v>
      </c>
    </row>
    <row r="584" spans="25:25" x14ac:dyDescent="0.3">
      <c r="Y584" s="300">
        <v>144000</v>
      </c>
    </row>
    <row r="585" spans="25:25" x14ac:dyDescent="0.3">
      <c r="Y585" s="300">
        <v>144250</v>
      </c>
    </row>
    <row r="586" spans="25:25" x14ac:dyDescent="0.3">
      <c r="Y586" s="300">
        <v>144500</v>
      </c>
    </row>
    <row r="587" spans="25:25" x14ac:dyDescent="0.3">
      <c r="Y587" s="300">
        <v>144750</v>
      </c>
    </row>
    <row r="588" spans="25:25" x14ac:dyDescent="0.3">
      <c r="Y588" s="300">
        <v>145000</v>
      </c>
    </row>
    <row r="589" spans="25:25" x14ac:dyDescent="0.3">
      <c r="Y589" s="300">
        <v>145250</v>
      </c>
    </row>
    <row r="590" spans="25:25" x14ac:dyDescent="0.3">
      <c r="Y590" s="300">
        <v>145500</v>
      </c>
    </row>
    <row r="591" spans="25:25" x14ac:dyDescent="0.3">
      <c r="Y591" s="300">
        <v>145750</v>
      </c>
    </row>
    <row r="592" spans="25:25" x14ac:dyDescent="0.3">
      <c r="Y592" s="300">
        <v>146000</v>
      </c>
    </row>
    <row r="593" spans="25:25" x14ac:dyDescent="0.3">
      <c r="Y593" s="300">
        <v>146250</v>
      </c>
    </row>
    <row r="594" spans="25:25" x14ac:dyDescent="0.3">
      <c r="Y594" s="300">
        <v>146500</v>
      </c>
    </row>
    <row r="595" spans="25:25" x14ac:dyDescent="0.3">
      <c r="Y595" s="300">
        <v>146750</v>
      </c>
    </row>
    <row r="596" spans="25:25" x14ac:dyDescent="0.3">
      <c r="Y596" s="300">
        <v>147000</v>
      </c>
    </row>
    <row r="597" spans="25:25" x14ac:dyDescent="0.3">
      <c r="Y597" s="300">
        <v>147250</v>
      </c>
    </row>
    <row r="598" spans="25:25" x14ac:dyDescent="0.3">
      <c r="Y598" s="300">
        <v>147500</v>
      </c>
    </row>
    <row r="599" spans="25:25" x14ac:dyDescent="0.3">
      <c r="Y599" s="300">
        <v>147750</v>
      </c>
    </row>
    <row r="600" spans="25:25" x14ac:dyDescent="0.3">
      <c r="Y600" s="300">
        <v>148000</v>
      </c>
    </row>
    <row r="601" spans="25:25" x14ac:dyDescent="0.3">
      <c r="Y601" s="300">
        <v>148250</v>
      </c>
    </row>
    <row r="602" spans="25:25" x14ac:dyDescent="0.3">
      <c r="Y602" s="300">
        <v>148500</v>
      </c>
    </row>
    <row r="603" spans="25:25" x14ac:dyDescent="0.3">
      <c r="Y603" s="300">
        <v>148750</v>
      </c>
    </row>
    <row r="604" spans="25:25" x14ac:dyDescent="0.3">
      <c r="Y604" s="300">
        <v>149000</v>
      </c>
    </row>
    <row r="605" spans="25:25" x14ac:dyDescent="0.3">
      <c r="Y605" s="300">
        <v>149250</v>
      </c>
    </row>
    <row r="606" spans="25:25" x14ac:dyDescent="0.3">
      <c r="Y606" s="300">
        <v>149500</v>
      </c>
    </row>
    <row r="607" spans="25:25" x14ac:dyDescent="0.3">
      <c r="Y607" s="300">
        <v>149750</v>
      </c>
    </row>
    <row r="608" spans="25:25" x14ac:dyDescent="0.3">
      <c r="Y608" s="300">
        <v>150000</v>
      </c>
    </row>
    <row r="609" spans="25:25" x14ac:dyDescent="0.3">
      <c r="Y609" s="300">
        <v>150250</v>
      </c>
    </row>
    <row r="610" spans="25:25" x14ac:dyDescent="0.3">
      <c r="Y610" s="300">
        <v>150500</v>
      </c>
    </row>
    <row r="611" spans="25:25" x14ac:dyDescent="0.3">
      <c r="Y611" s="300">
        <v>150750</v>
      </c>
    </row>
    <row r="612" spans="25:25" x14ac:dyDescent="0.3">
      <c r="Y612" s="300">
        <v>151000</v>
      </c>
    </row>
    <row r="613" spans="25:25" x14ac:dyDescent="0.3">
      <c r="Y613" s="300">
        <v>151250</v>
      </c>
    </row>
    <row r="614" spans="25:25" x14ac:dyDescent="0.3">
      <c r="Y614" s="300">
        <v>151500</v>
      </c>
    </row>
    <row r="615" spans="25:25" x14ac:dyDescent="0.3">
      <c r="Y615" s="300">
        <v>151750</v>
      </c>
    </row>
    <row r="616" spans="25:25" x14ac:dyDescent="0.3">
      <c r="Y616" s="300">
        <v>152000</v>
      </c>
    </row>
    <row r="617" spans="25:25" x14ac:dyDescent="0.3">
      <c r="Y617" s="300">
        <v>152250</v>
      </c>
    </row>
    <row r="618" spans="25:25" x14ac:dyDescent="0.3">
      <c r="Y618" s="300">
        <v>152500</v>
      </c>
    </row>
    <row r="619" spans="25:25" x14ac:dyDescent="0.3">
      <c r="Y619" s="300">
        <v>152750</v>
      </c>
    </row>
    <row r="620" spans="25:25" x14ac:dyDescent="0.3">
      <c r="Y620">
        <v>153000</v>
      </c>
    </row>
    <row r="621" spans="25:25" x14ac:dyDescent="0.3">
      <c r="Y621" s="300">
        <v>153250</v>
      </c>
    </row>
    <row r="622" spans="25:25" x14ac:dyDescent="0.3">
      <c r="Y622" s="300">
        <v>153500</v>
      </c>
    </row>
    <row r="623" spans="25:25" x14ac:dyDescent="0.3">
      <c r="Y623" s="300">
        <v>153750</v>
      </c>
    </row>
    <row r="624" spans="25:25" x14ac:dyDescent="0.3">
      <c r="Y624" s="300">
        <v>154000</v>
      </c>
    </row>
    <row r="625" spans="25:25" x14ac:dyDescent="0.3">
      <c r="Y625" s="300">
        <v>154250</v>
      </c>
    </row>
    <row r="626" spans="25:25" x14ac:dyDescent="0.3">
      <c r="Y626" s="300">
        <v>154500</v>
      </c>
    </row>
    <row r="627" spans="25:25" x14ac:dyDescent="0.3">
      <c r="Y627" s="300">
        <v>154750</v>
      </c>
    </row>
    <row r="628" spans="25:25" x14ac:dyDescent="0.3">
      <c r="Y628" s="300">
        <v>155000</v>
      </c>
    </row>
    <row r="629" spans="25:25" x14ac:dyDescent="0.3">
      <c r="Y629" s="300">
        <v>155250</v>
      </c>
    </row>
    <row r="630" spans="25:25" x14ac:dyDescent="0.3">
      <c r="Y630" s="300">
        <v>155500</v>
      </c>
    </row>
    <row r="631" spans="25:25" x14ac:dyDescent="0.3">
      <c r="Y631" s="300">
        <v>155750</v>
      </c>
    </row>
    <row r="632" spans="25:25" x14ac:dyDescent="0.3">
      <c r="Y632" s="300">
        <v>156000</v>
      </c>
    </row>
    <row r="633" spans="25:25" x14ac:dyDescent="0.3">
      <c r="Y633" s="300">
        <v>156250</v>
      </c>
    </row>
    <row r="634" spans="25:25" x14ac:dyDescent="0.3">
      <c r="Y634" s="300">
        <v>156500</v>
      </c>
    </row>
    <row r="635" spans="25:25" x14ac:dyDescent="0.3">
      <c r="Y635" s="300">
        <v>156750</v>
      </c>
    </row>
    <row r="636" spans="25:25" x14ac:dyDescent="0.3">
      <c r="Y636" s="300">
        <v>157000</v>
      </c>
    </row>
    <row r="637" spans="25:25" x14ac:dyDescent="0.3">
      <c r="Y637" s="300">
        <v>157250</v>
      </c>
    </row>
    <row r="638" spans="25:25" x14ac:dyDescent="0.3">
      <c r="Y638" s="300">
        <v>157500</v>
      </c>
    </row>
    <row r="639" spans="25:25" x14ac:dyDescent="0.3">
      <c r="Y639" s="300">
        <v>157750</v>
      </c>
    </row>
    <row r="640" spans="25:25" x14ac:dyDescent="0.3">
      <c r="Y640" s="300">
        <v>158000</v>
      </c>
    </row>
    <row r="641" spans="25:25" x14ac:dyDescent="0.3">
      <c r="Y641" s="300">
        <v>158250</v>
      </c>
    </row>
    <row r="642" spans="25:25" x14ac:dyDescent="0.3">
      <c r="Y642" s="300">
        <v>158500</v>
      </c>
    </row>
    <row r="643" spans="25:25" x14ac:dyDescent="0.3">
      <c r="Y643" s="300">
        <v>158750</v>
      </c>
    </row>
    <row r="644" spans="25:25" x14ac:dyDescent="0.3">
      <c r="Y644" s="300">
        <v>159000</v>
      </c>
    </row>
    <row r="645" spans="25:25" x14ac:dyDescent="0.3">
      <c r="Y645" s="300">
        <v>159250</v>
      </c>
    </row>
    <row r="646" spans="25:25" x14ac:dyDescent="0.3">
      <c r="Y646" s="300">
        <v>159500</v>
      </c>
    </row>
    <row r="647" spans="25:25" x14ac:dyDescent="0.3">
      <c r="Y647" s="300">
        <v>159750</v>
      </c>
    </row>
    <row r="648" spans="25:25" x14ac:dyDescent="0.3">
      <c r="Y648" s="300">
        <v>160000</v>
      </c>
    </row>
    <row r="649" spans="25:25" x14ac:dyDescent="0.3">
      <c r="Y649" s="300">
        <v>160250</v>
      </c>
    </row>
    <row r="650" spans="25:25" x14ac:dyDescent="0.3">
      <c r="Y650" s="300">
        <v>160500</v>
      </c>
    </row>
    <row r="651" spans="25:25" x14ac:dyDescent="0.3">
      <c r="Y651" s="300">
        <v>160750</v>
      </c>
    </row>
    <row r="652" spans="25:25" x14ac:dyDescent="0.3">
      <c r="Y652" s="300">
        <v>161000</v>
      </c>
    </row>
    <row r="653" spans="25:25" x14ac:dyDescent="0.3">
      <c r="Y653" s="300">
        <v>161250</v>
      </c>
    </row>
    <row r="654" spans="25:25" x14ac:dyDescent="0.3">
      <c r="Y654" s="300">
        <v>161500</v>
      </c>
    </row>
    <row r="655" spans="25:25" x14ac:dyDescent="0.3">
      <c r="Y655" s="300">
        <v>161750</v>
      </c>
    </row>
    <row r="656" spans="25:25" x14ac:dyDescent="0.3">
      <c r="Y656" s="300">
        <v>162000</v>
      </c>
    </row>
    <row r="657" spans="25:25" x14ac:dyDescent="0.3">
      <c r="Y657" s="300">
        <v>162250</v>
      </c>
    </row>
    <row r="658" spans="25:25" x14ac:dyDescent="0.3">
      <c r="Y658" s="300">
        <v>162500</v>
      </c>
    </row>
    <row r="659" spans="25:25" x14ac:dyDescent="0.3">
      <c r="Y659" s="300">
        <v>162750</v>
      </c>
    </row>
    <row r="660" spans="25:25" x14ac:dyDescent="0.3">
      <c r="Y660" s="300">
        <v>163000</v>
      </c>
    </row>
    <row r="661" spans="25:25" x14ac:dyDescent="0.3">
      <c r="Y661" s="300">
        <v>163250</v>
      </c>
    </row>
    <row r="662" spans="25:25" x14ac:dyDescent="0.3">
      <c r="Y662" s="300">
        <v>163500</v>
      </c>
    </row>
    <row r="663" spans="25:25" x14ac:dyDescent="0.3">
      <c r="Y663" s="300">
        <v>163750</v>
      </c>
    </row>
    <row r="664" spans="25:25" x14ac:dyDescent="0.3">
      <c r="Y664" s="300">
        <v>164000</v>
      </c>
    </row>
    <row r="665" spans="25:25" x14ac:dyDescent="0.3">
      <c r="Y665" s="300">
        <v>164250</v>
      </c>
    </row>
    <row r="666" spans="25:25" x14ac:dyDescent="0.3">
      <c r="Y666" s="300">
        <v>164500</v>
      </c>
    </row>
    <row r="667" spans="25:25" x14ac:dyDescent="0.3">
      <c r="Y667" s="300">
        <v>164750</v>
      </c>
    </row>
    <row r="668" spans="25:25" x14ac:dyDescent="0.3">
      <c r="Y668" s="300">
        <v>165000</v>
      </c>
    </row>
    <row r="669" spans="25:25" x14ac:dyDescent="0.3">
      <c r="Y669" s="300">
        <v>165250</v>
      </c>
    </row>
    <row r="670" spans="25:25" x14ac:dyDescent="0.3">
      <c r="Y670" s="300">
        <v>165500</v>
      </c>
    </row>
    <row r="671" spans="25:25" x14ac:dyDescent="0.3">
      <c r="Y671">
        <v>165750</v>
      </c>
    </row>
    <row r="672" spans="25:25" x14ac:dyDescent="0.3">
      <c r="Y672" s="300">
        <v>166000</v>
      </c>
    </row>
    <row r="673" spans="25:25" x14ac:dyDescent="0.3">
      <c r="Y673" s="300">
        <v>166250</v>
      </c>
    </row>
    <row r="674" spans="25:25" x14ac:dyDescent="0.3">
      <c r="Y674" s="300">
        <v>166500</v>
      </c>
    </row>
    <row r="675" spans="25:25" x14ac:dyDescent="0.3">
      <c r="Y675" s="300">
        <v>166750</v>
      </c>
    </row>
    <row r="676" spans="25:25" x14ac:dyDescent="0.3">
      <c r="Y676" s="300">
        <v>167000</v>
      </c>
    </row>
    <row r="677" spans="25:25" x14ac:dyDescent="0.3">
      <c r="Y677" s="300">
        <v>167250</v>
      </c>
    </row>
    <row r="678" spans="25:25" x14ac:dyDescent="0.3">
      <c r="Y678" s="300">
        <v>167500</v>
      </c>
    </row>
    <row r="679" spans="25:25" x14ac:dyDescent="0.3">
      <c r="Y679" s="300">
        <v>167750</v>
      </c>
    </row>
    <row r="680" spans="25:25" x14ac:dyDescent="0.3">
      <c r="Y680" s="300">
        <v>168000</v>
      </c>
    </row>
    <row r="681" spans="25:25" x14ac:dyDescent="0.3">
      <c r="Y681" s="300">
        <v>168250</v>
      </c>
    </row>
    <row r="682" spans="25:25" x14ac:dyDescent="0.3">
      <c r="Y682" s="300">
        <v>168500</v>
      </c>
    </row>
    <row r="683" spans="25:25" x14ac:dyDescent="0.3">
      <c r="Y683" s="300">
        <v>168750</v>
      </c>
    </row>
    <row r="684" spans="25:25" x14ac:dyDescent="0.3">
      <c r="Y684" s="300">
        <v>169000</v>
      </c>
    </row>
    <row r="685" spans="25:25" x14ac:dyDescent="0.3">
      <c r="Y685" s="300">
        <v>169250</v>
      </c>
    </row>
    <row r="686" spans="25:25" x14ac:dyDescent="0.3">
      <c r="Y686" s="300">
        <v>169500</v>
      </c>
    </row>
    <row r="687" spans="25:25" x14ac:dyDescent="0.3">
      <c r="Y687" s="300">
        <v>169750</v>
      </c>
    </row>
    <row r="688" spans="25:25" x14ac:dyDescent="0.3">
      <c r="Y688" s="300">
        <v>170000</v>
      </c>
    </row>
    <row r="689" spans="25:25" x14ac:dyDescent="0.3">
      <c r="Y689" s="300">
        <v>170250</v>
      </c>
    </row>
    <row r="690" spans="25:25" x14ac:dyDescent="0.3">
      <c r="Y690" s="300">
        <v>170500</v>
      </c>
    </row>
    <row r="691" spans="25:25" x14ac:dyDescent="0.3">
      <c r="Y691" s="300">
        <v>170750</v>
      </c>
    </row>
    <row r="692" spans="25:25" x14ac:dyDescent="0.3">
      <c r="Y692" s="300">
        <v>171000</v>
      </c>
    </row>
    <row r="693" spans="25:25" x14ac:dyDescent="0.3">
      <c r="Y693" s="300">
        <v>171250</v>
      </c>
    </row>
    <row r="694" spans="25:25" x14ac:dyDescent="0.3">
      <c r="Y694" s="300">
        <v>171500</v>
      </c>
    </row>
    <row r="695" spans="25:25" x14ac:dyDescent="0.3">
      <c r="Y695" s="300">
        <v>171750</v>
      </c>
    </row>
    <row r="696" spans="25:25" x14ac:dyDescent="0.3">
      <c r="Y696" s="300">
        <v>172000</v>
      </c>
    </row>
    <row r="697" spans="25:25" x14ac:dyDescent="0.3">
      <c r="Y697" s="300">
        <v>172250</v>
      </c>
    </row>
    <row r="698" spans="25:25" x14ac:dyDescent="0.3">
      <c r="Y698" s="300">
        <v>172500</v>
      </c>
    </row>
    <row r="699" spans="25:25" x14ac:dyDescent="0.3">
      <c r="Y699" s="300">
        <v>172750</v>
      </c>
    </row>
    <row r="700" spans="25:25" x14ac:dyDescent="0.3">
      <c r="Y700" s="300">
        <v>173000</v>
      </c>
    </row>
    <row r="701" spans="25:25" x14ac:dyDescent="0.3">
      <c r="Y701" s="300">
        <v>173250</v>
      </c>
    </row>
    <row r="702" spans="25:25" x14ac:dyDescent="0.3">
      <c r="Y702" s="300">
        <v>173500</v>
      </c>
    </row>
    <row r="703" spans="25:25" x14ac:dyDescent="0.3">
      <c r="Y703" s="300">
        <v>173750</v>
      </c>
    </row>
    <row r="704" spans="25:25" x14ac:dyDescent="0.3">
      <c r="Y704" s="300">
        <v>174000</v>
      </c>
    </row>
    <row r="705" spans="25:25" x14ac:dyDescent="0.3">
      <c r="Y705" s="300">
        <v>174250</v>
      </c>
    </row>
    <row r="706" spans="25:25" x14ac:dyDescent="0.3">
      <c r="Y706" s="300">
        <v>174500</v>
      </c>
    </row>
    <row r="707" spans="25:25" x14ac:dyDescent="0.3">
      <c r="Y707" s="300">
        <v>174750</v>
      </c>
    </row>
    <row r="708" spans="25:25" x14ac:dyDescent="0.3">
      <c r="Y708" s="300">
        <v>175000</v>
      </c>
    </row>
    <row r="709" spans="25:25" x14ac:dyDescent="0.3">
      <c r="Y709" s="300">
        <v>175250</v>
      </c>
    </row>
    <row r="710" spans="25:25" x14ac:dyDescent="0.3">
      <c r="Y710" s="300">
        <v>175500</v>
      </c>
    </row>
    <row r="711" spans="25:25" x14ac:dyDescent="0.3">
      <c r="Y711" s="300">
        <v>175750</v>
      </c>
    </row>
    <row r="712" spans="25:25" x14ac:dyDescent="0.3">
      <c r="Y712" s="300">
        <v>176000</v>
      </c>
    </row>
    <row r="713" spans="25:25" x14ac:dyDescent="0.3">
      <c r="Y713" s="300">
        <v>176250</v>
      </c>
    </row>
    <row r="714" spans="25:25" x14ac:dyDescent="0.3">
      <c r="Y714" s="300">
        <v>176500</v>
      </c>
    </row>
    <row r="715" spans="25:25" x14ac:dyDescent="0.3">
      <c r="Y715" s="300">
        <v>176750</v>
      </c>
    </row>
    <row r="716" spans="25:25" x14ac:dyDescent="0.3">
      <c r="Y716" s="300">
        <v>177000</v>
      </c>
    </row>
    <row r="717" spans="25:25" x14ac:dyDescent="0.3">
      <c r="Y717" s="300">
        <v>177250</v>
      </c>
    </row>
    <row r="718" spans="25:25" x14ac:dyDescent="0.3">
      <c r="Y718" s="300">
        <v>177500</v>
      </c>
    </row>
    <row r="719" spans="25:25" x14ac:dyDescent="0.3">
      <c r="Y719" s="300">
        <v>177750</v>
      </c>
    </row>
    <row r="720" spans="25:25" x14ac:dyDescent="0.3">
      <c r="Y720" s="300">
        <v>178000</v>
      </c>
    </row>
    <row r="721" spans="25:25" x14ac:dyDescent="0.3">
      <c r="Y721" s="300">
        <v>178250</v>
      </c>
    </row>
    <row r="722" spans="25:25" x14ac:dyDescent="0.3">
      <c r="Y722">
        <v>178500</v>
      </c>
    </row>
    <row r="723" spans="25:25" x14ac:dyDescent="0.3">
      <c r="Y723" s="300">
        <v>178750</v>
      </c>
    </row>
    <row r="724" spans="25:25" x14ac:dyDescent="0.3">
      <c r="Y724" s="300">
        <v>179000</v>
      </c>
    </row>
    <row r="725" spans="25:25" x14ac:dyDescent="0.3">
      <c r="Y725" s="300">
        <v>179250</v>
      </c>
    </row>
    <row r="726" spans="25:25" x14ac:dyDescent="0.3">
      <c r="Y726" s="300">
        <v>179500</v>
      </c>
    </row>
    <row r="727" spans="25:25" x14ac:dyDescent="0.3">
      <c r="Y727" s="300">
        <v>179750</v>
      </c>
    </row>
    <row r="728" spans="25:25" x14ac:dyDescent="0.3">
      <c r="Y728" s="300">
        <v>180000</v>
      </c>
    </row>
    <row r="729" spans="25:25" x14ac:dyDescent="0.3">
      <c r="Y729" s="300">
        <v>180250</v>
      </c>
    </row>
    <row r="730" spans="25:25" x14ac:dyDescent="0.3">
      <c r="Y730" s="300">
        <v>180500</v>
      </c>
    </row>
    <row r="731" spans="25:25" x14ac:dyDescent="0.3">
      <c r="Y731" s="300">
        <v>180750</v>
      </c>
    </row>
    <row r="732" spans="25:25" x14ac:dyDescent="0.3">
      <c r="Y732" s="300">
        <v>181000</v>
      </c>
    </row>
    <row r="733" spans="25:25" x14ac:dyDescent="0.3">
      <c r="Y733" s="300">
        <v>181250</v>
      </c>
    </row>
    <row r="734" spans="25:25" x14ac:dyDescent="0.3">
      <c r="Y734" s="300">
        <v>181500</v>
      </c>
    </row>
    <row r="735" spans="25:25" x14ac:dyDescent="0.3">
      <c r="Y735" s="300">
        <v>181750</v>
      </c>
    </row>
    <row r="736" spans="25:25" x14ac:dyDescent="0.3">
      <c r="Y736" s="300">
        <v>182000</v>
      </c>
    </row>
    <row r="737" spans="25:25" x14ac:dyDescent="0.3">
      <c r="Y737" s="300">
        <v>182250</v>
      </c>
    </row>
    <row r="738" spans="25:25" x14ac:dyDescent="0.3">
      <c r="Y738" s="300">
        <v>182500</v>
      </c>
    </row>
    <row r="739" spans="25:25" x14ac:dyDescent="0.3">
      <c r="Y739" s="300">
        <v>182750</v>
      </c>
    </row>
    <row r="740" spans="25:25" x14ac:dyDescent="0.3">
      <c r="Y740" s="300">
        <v>183000</v>
      </c>
    </row>
    <row r="741" spans="25:25" x14ac:dyDescent="0.3">
      <c r="Y741" s="300">
        <v>183250</v>
      </c>
    </row>
    <row r="742" spans="25:25" x14ac:dyDescent="0.3">
      <c r="Y742" s="300">
        <v>183500</v>
      </c>
    </row>
    <row r="743" spans="25:25" x14ac:dyDescent="0.3">
      <c r="Y743" s="300">
        <v>183750</v>
      </c>
    </row>
    <row r="744" spans="25:25" x14ac:dyDescent="0.3">
      <c r="Y744" s="300">
        <v>184000</v>
      </c>
    </row>
    <row r="745" spans="25:25" x14ac:dyDescent="0.3">
      <c r="Y745" s="300">
        <v>184250</v>
      </c>
    </row>
    <row r="746" spans="25:25" x14ac:dyDescent="0.3">
      <c r="Y746" s="300">
        <v>184500</v>
      </c>
    </row>
    <row r="747" spans="25:25" x14ac:dyDescent="0.3">
      <c r="Y747" s="300">
        <v>184750</v>
      </c>
    </row>
    <row r="748" spans="25:25" x14ac:dyDescent="0.3">
      <c r="Y748" s="300">
        <v>185000</v>
      </c>
    </row>
    <row r="749" spans="25:25" x14ac:dyDescent="0.3">
      <c r="Y749" s="300">
        <v>185250</v>
      </c>
    </row>
    <row r="750" spans="25:25" x14ac:dyDescent="0.3">
      <c r="Y750" s="300">
        <v>185500</v>
      </c>
    </row>
    <row r="751" spans="25:25" x14ac:dyDescent="0.3">
      <c r="Y751" s="300">
        <v>185750</v>
      </c>
    </row>
    <row r="752" spans="25:25" x14ac:dyDescent="0.3">
      <c r="Y752" s="300">
        <v>186000</v>
      </c>
    </row>
    <row r="753" spans="25:25" x14ac:dyDescent="0.3">
      <c r="Y753" s="300">
        <v>186250</v>
      </c>
    </row>
    <row r="754" spans="25:25" x14ac:dyDescent="0.3">
      <c r="Y754" s="300">
        <v>186500</v>
      </c>
    </row>
    <row r="755" spans="25:25" x14ac:dyDescent="0.3">
      <c r="Y755" s="300">
        <v>186750</v>
      </c>
    </row>
    <row r="756" spans="25:25" x14ac:dyDescent="0.3">
      <c r="Y756" s="300">
        <v>187000</v>
      </c>
    </row>
    <row r="757" spans="25:25" x14ac:dyDescent="0.3">
      <c r="Y757" s="300">
        <v>187250</v>
      </c>
    </row>
    <row r="758" spans="25:25" x14ac:dyDescent="0.3">
      <c r="Y758" s="300">
        <v>187500</v>
      </c>
    </row>
    <row r="759" spans="25:25" x14ac:dyDescent="0.3">
      <c r="Y759" s="300">
        <v>187750</v>
      </c>
    </row>
    <row r="760" spans="25:25" x14ac:dyDescent="0.3">
      <c r="Y760" s="300">
        <v>188000</v>
      </c>
    </row>
    <row r="761" spans="25:25" x14ac:dyDescent="0.3">
      <c r="Y761" s="300">
        <v>188250</v>
      </c>
    </row>
    <row r="762" spans="25:25" x14ac:dyDescent="0.3">
      <c r="Y762" s="300">
        <v>188500</v>
      </c>
    </row>
    <row r="763" spans="25:25" x14ac:dyDescent="0.3">
      <c r="Y763" s="300">
        <v>188750</v>
      </c>
    </row>
    <row r="764" spans="25:25" x14ac:dyDescent="0.3">
      <c r="Y764" s="300">
        <v>189000</v>
      </c>
    </row>
    <row r="765" spans="25:25" x14ac:dyDescent="0.3">
      <c r="Y765" s="300">
        <v>189250</v>
      </c>
    </row>
    <row r="766" spans="25:25" x14ac:dyDescent="0.3">
      <c r="Y766" s="300">
        <v>189500</v>
      </c>
    </row>
    <row r="767" spans="25:25" x14ac:dyDescent="0.3">
      <c r="Y767" s="300">
        <v>189750</v>
      </c>
    </row>
    <row r="768" spans="25:25" x14ac:dyDescent="0.3">
      <c r="Y768" s="300">
        <v>190000</v>
      </c>
    </row>
    <row r="769" spans="25:25" x14ac:dyDescent="0.3">
      <c r="Y769" s="300">
        <v>190250</v>
      </c>
    </row>
    <row r="770" spans="25:25" x14ac:dyDescent="0.3">
      <c r="Y770" s="300">
        <v>190500</v>
      </c>
    </row>
    <row r="771" spans="25:25" x14ac:dyDescent="0.3">
      <c r="Y771" s="300">
        <v>190750</v>
      </c>
    </row>
    <row r="772" spans="25:25" x14ac:dyDescent="0.3">
      <c r="Y772" s="300">
        <v>191000</v>
      </c>
    </row>
    <row r="773" spans="25:25" x14ac:dyDescent="0.3">
      <c r="Y773">
        <v>191250</v>
      </c>
    </row>
    <row r="774" spans="25:25" x14ac:dyDescent="0.3">
      <c r="Y774" s="300">
        <v>191500</v>
      </c>
    </row>
    <row r="775" spans="25:25" x14ac:dyDescent="0.3">
      <c r="Y775" s="300">
        <v>191750</v>
      </c>
    </row>
    <row r="776" spans="25:25" x14ac:dyDescent="0.3">
      <c r="Y776" s="300">
        <v>192000</v>
      </c>
    </row>
    <row r="777" spans="25:25" x14ac:dyDescent="0.3">
      <c r="Y777" s="300">
        <v>192250</v>
      </c>
    </row>
    <row r="778" spans="25:25" x14ac:dyDescent="0.3">
      <c r="Y778" s="300">
        <v>192500</v>
      </c>
    </row>
    <row r="779" spans="25:25" x14ac:dyDescent="0.3">
      <c r="Y779" s="300">
        <v>192750</v>
      </c>
    </row>
    <row r="780" spans="25:25" x14ac:dyDescent="0.3">
      <c r="Y780" s="300">
        <v>193000</v>
      </c>
    </row>
    <row r="781" spans="25:25" x14ac:dyDescent="0.3">
      <c r="Y781" s="300">
        <v>193250</v>
      </c>
    </row>
    <row r="782" spans="25:25" x14ac:dyDescent="0.3">
      <c r="Y782" s="300">
        <v>193500</v>
      </c>
    </row>
    <row r="783" spans="25:25" x14ac:dyDescent="0.3">
      <c r="Y783" s="300">
        <v>193750</v>
      </c>
    </row>
    <row r="784" spans="25:25" x14ac:dyDescent="0.3">
      <c r="Y784" s="300">
        <v>194000</v>
      </c>
    </row>
    <row r="785" spans="25:25" x14ac:dyDescent="0.3">
      <c r="Y785" s="300">
        <v>194250</v>
      </c>
    </row>
    <row r="786" spans="25:25" x14ac:dyDescent="0.3">
      <c r="Y786" s="300">
        <v>194500</v>
      </c>
    </row>
    <row r="787" spans="25:25" x14ac:dyDescent="0.3">
      <c r="Y787" s="300">
        <v>194750</v>
      </c>
    </row>
    <row r="788" spans="25:25" x14ac:dyDescent="0.3">
      <c r="Y788" s="300">
        <v>195000</v>
      </c>
    </row>
    <row r="789" spans="25:25" x14ac:dyDescent="0.3">
      <c r="Y789" s="300">
        <v>195250</v>
      </c>
    </row>
    <row r="790" spans="25:25" x14ac:dyDescent="0.3">
      <c r="Y790" s="300">
        <v>195500</v>
      </c>
    </row>
    <row r="791" spans="25:25" x14ac:dyDescent="0.3">
      <c r="Y791" s="300">
        <v>195750</v>
      </c>
    </row>
    <row r="792" spans="25:25" x14ac:dyDescent="0.3">
      <c r="Y792" s="300">
        <v>196000</v>
      </c>
    </row>
    <row r="793" spans="25:25" x14ac:dyDescent="0.3">
      <c r="Y793" s="300">
        <v>196250</v>
      </c>
    </row>
    <row r="794" spans="25:25" x14ac:dyDescent="0.3">
      <c r="Y794" s="300">
        <v>196500</v>
      </c>
    </row>
    <row r="795" spans="25:25" x14ac:dyDescent="0.3">
      <c r="Y795" s="300">
        <v>196750</v>
      </c>
    </row>
    <row r="796" spans="25:25" x14ac:dyDescent="0.3">
      <c r="Y796" s="300">
        <v>197000</v>
      </c>
    </row>
    <row r="797" spans="25:25" x14ac:dyDescent="0.3">
      <c r="Y797" s="300">
        <v>197250</v>
      </c>
    </row>
    <row r="798" spans="25:25" x14ac:dyDescent="0.3">
      <c r="Y798" s="300">
        <v>197500</v>
      </c>
    </row>
    <row r="799" spans="25:25" x14ac:dyDescent="0.3">
      <c r="Y799" s="300">
        <v>197750</v>
      </c>
    </row>
    <row r="800" spans="25:25" x14ac:dyDescent="0.3">
      <c r="Y800" s="300">
        <v>198000</v>
      </c>
    </row>
    <row r="801" spans="25:25" x14ac:dyDescent="0.3">
      <c r="Y801" s="300">
        <v>198250</v>
      </c>
    </row>
    <row r="802" spans="25:25" x14ac:dyDescent="0.3">
      <c r="Y802" s="300">
        <v>198500</v>
      </c>
    </row>
    <row r="803" spans="25:25" x14ac:dyDescent="0.3">
      <c r="Y803" s="300">
        <v>198750</v>
      </c>
    </row>
    <row r="804" spans="25:25" x14ac:dyDescent="0.3">
      <c r="Y804" s="300">
        <v>199000</v>
      </c>
    </row>
    <row r="805" spans="25:25" x14ac:dyDescent="0.3">
      <c r="Y805" s="300">
        <v>199250</v>
      </c>
    </row>
    <row r="806" spans="25:25" x14ac:dyDescent="0.3">
      <c r="Y806" s="300">
        <v>199500</v>
      </c>
    </row>
    <row r="807" spans="25:25" x14ac:dyDescent="0.3">
      <c r="Y807" s="300">
        <v>199750</v>
      </c>
    </row>
    <row r="808" spans="25:25" x14ac:dyDescent="0.3">
      <c r="Y808" s="300">
        <v>200000</v>
      </c>
    </row>
    <row r="809" spans="25:25" x14ac:dyDescent="0.3">
      <c r="Y809" s="300">
        <v>200250</v>
      </c>
    </row>
    <row r="810" spans="25:25" x14ac:dyDescent="0.3">
      <c r="Y810" s="300">
        <v>200500</v>
      </c>
    </row>
    <row r="811" spans="25:25" x14ac:dyDescent="0.3">
      <c r="Y811" s="300">
        <v>200750</v>
      </c>
    </row>
    <row r="812" spans="25:25" x14ac:dyDescent="0.3">
      <c r="Y812" s="300">
        <v>201000</v>
      </c>
    </row>
    <row r="813" spans="25:25" x14ac:dyDescent="0.3">
      <c r="Y813" s="300">
        <v>201250</v>
      </c>
    </row>
    <row r="814" spans="25:25" x14ac:dyDescent="0.3">
      <c r="Y814" s="300">
        <v>201500</v>
      </c>
    </row>
    <row r="815" spans="25:25" x14ac:dyDescent="0.3">
      <c r="Y815" s="300">
        <v>201750</v>
      </c>
    </row>
    <row r="816" spans="25:25" x14ac:dyDescent="0.3">
      <c r="Y816" s="300">
        <v>202000</v>
      </c>
    </row>
    <row r="817" spans="25:25" x14ac:dyDescent="0.3">
      <c r="Y817" s="300">
        <v>202250</v>
      </c>
    </row>
    <row r="818" spans="25:25" x14ac:dyDescent="0.3">
      <c r="Y818" s="300">
        <v>202500</v>
      </c>
    </row>
    <row r="819" spans="25:25" x14ac:dyDescent="0.3">
      <c r="Y819" s="300">
        <v>202750</v>
      </c>
    </row>
    <row r="820" spans="25:25" x14ac:dyDescent="0.3">
      <c r="Y820" s="300">
        <v>203000</v>
      </c>
    </row>
    <row r="821" spans="25:25" x14ac:dyDescent="0.3">
      <c r="Y821" s="300">
        <v>203250</v>
      </c>
    </row>
    <row r="822" spans="25:25" x14ac:dyDescent="0.3">
      <c r="Y822" s="300">
        <v>203500</v>
      </c>
    </row>
    <row r="823" spans="25:25" x14ac:dyDescent="0.3">
      <c r="Y823" s="300">
        <v>203750</v>
      </c>
    </row>
    <row r="824" spans="25:25" x14ac:dyDescent="0.3">
      <c r="Y824">
        <v>204000</v>
      </c>
    </row>
    <row r="825" spans="25:25" x14ac:dyDescent="0.3">
      <c r="Y825" s="300">
        <v>204250</v>
      </c>
    </row>
    <row r="826" spans="25:25" x14ac:dyDescent="0.3">
      <c r="Y826" s="300">
        <v>204500</v>
      </c>
    </row>
    <row r="827" spans="25:25" x14ac:dyDescent="0.3">
      <c r="Y827" s="300">
        <v>204750</v>
      </c>
    </row>
    <row r="828" spans="25:25" x14ac:dyDescent="0.3">
      <c r="Y828" s="300">
        <v>205000</v>
      </c>
    </row>
    <row r="829" spans="25:25" x14ac:dyDescent="0.3">
      <c r="Y829" s="300">
        <v>205250</v>
      </c>
    </row>
    <row r="830" spans="25:25" x14ac:dyDescent="0.3">
      <c r="Y830" s="300">
        <v>205500</v>
      </c>
    </row>
    <row r="831" spans="25:25" x14ac:dyDescent="0.3">
      <c r="Y831" s="300">
        <v>205750</v>
      </c>
    </row>
    <row r="832" spans="25:25" x14ac:dyDescent="0.3">
      <c r="Y832" s="300">
        <v>206000</v>
      </c>
    </row>
    <row r="833" spans="25:25" x14ac:dyDescent="0.3">
      <c r="Y833" s="300">
        <v>206250</v>
      </c>
    </row>
    <row r="834" spans="25:25" x14ac:dyDescent="0.3">
      <c r="Y834" s="300">
        <v>206500</v>
      </c>
    </row>
    <row r="835" spans="25:25" x14ac:dyDescent="0.3">
      <c r="Y835" s="300">
        <v>206750</v>
      </c>
    </row>
    <row r="836" spans="25:25" x14ac:dyDescent="0.3">
      <c r="Y836" s="300">
        <v>207000</v>
      </c>
    </row>
    <row r="837" spans="25:25" x14ac:dyDescent="0.3">
      <c r="Y837" s="300">
        <v>207250</v>
      </c>
    </row>
    <row r="838" spans="25:25" x14ac:dyDescent="0.3">
      <c r="Y838" s="300">
        <v>207500</v>
      </c>
    </row>
    <row r="839" spans="25:25" x14ac:dyDescent="0.3">
      <c r="Y839" s="300">
        <v>207750</v>
      </c>
    </row>
    <row r="840" spans="25:25" x14ac:dyDescent="0.3">
      <c r="Y840" s="300">
        <v>208000</v>
      </c>
    </row>
    <row r="841" spans="25:25" x14ac:dyDescent="0.3">
      <c r="Y841" s="300">
        <v>208250</v>
      </c>
    </row>
    <row r="842" spans="25:25" x14ac:dyDescent="0.3">
      <c r="Y842" s="300">
        <v>208500</v>
      </c>
    </row>
    <row r="843" spans="25:25" x14ac:dyDescent="0.3">
      <c r="Y843" s="300">
        <v>208750</v>
      </c>
    </row>
    <row r="844" spans="25:25" x14ac:dyDescent="0.3">
      <c r="Y844" s="300">
        <v>209000</v>
      </c>
    </row>
    <row r="845" spans="25:25" x14ac:dyDescent="0.3">
      <c r="Y845" s="300">
        <v>209250</v>
      </c>
    </row>
    <row r="846" spans="25:25" x14ac:dyDescent="0.3">
      <c r="Y846" s="300">
        <v>209500</v>
      </c>
    </row>
    <row r="847" spans="25:25" x14ac:dyDescent="0.3">
      <c r="Y847" s="300">
        <v>209750</v>
      </c>
    </row>
    <row r="848" spans="25:25" x14ac:dyDescent="0.3">
      <c r="Y848" s="300">
        <v>210000</v>
      </c>
    </row>
    <row r="849" spans="25:25" x14ac:dyDescent="0.3">
      <c r="Y849" s="300">
        <v>210250</v>
      </c>
    </row>
    <row r="850" spans="25:25" x14ac:dyDescent="0.3">
      <c r="Y850" s="300">
        <v>210500</v>
      </c>
    </row>
    <row r="851" spans="25:25" x14ac:dyDescent="0.3">
      <c r="Y851" s="300">
        <v>210750</v>
      </c>
    </row>
    <row r="852" spans="25:25" x14ac:dyDescent="0.3">
      <c r="Y852" s="300">
        <v>211000</v>
      </c>
    </row>
    <row r="853" spans="25:25" x14ac:dyDescent="0.3">
      <c r="Y853" s="300">
        <v>211250</v>
      </c>
    </row>
    <row r="854" spans="25:25" x14ac:dyDescent="0.3">
      <c r="Y854" s="300">
        <v>211500</v>
      </c>
    </row>
    <row r="855" spans="25:25" x14ac:dyDescent="0.3">
      <c r="Y855" s="300">
        <v>211750</v>
      </c>
    </row>
    <row r="856" spans="25:25" x14ac:dyDescent="0.3">
      <c r="Y856" s="300">
        <v>212000</v>
      </c>
    </row>
    <row r="857" spans="25:25" x14ac:dyDescent="0.3">
      <c r="Y857" s="300">
        <v>212250</v>
      </c>
    </row>
    <row r="858" spans="25:25" x14ac:dyDescent="0.3">
      <c r="Y858" s="300">
        <v>212500</v>
      </c>
    </row>
    <row r="859" spans="25:25" x14ac:dyDescent="0.3">
      <c r="Y859" s="300">
        <v>212750</v>
      </c>
    </row>
    <row r="860" spans="25:25" x14ac:dyDescent="0.3">
      <c r="Y860" s="300">
        <v>213000</v>
      </c>
    </row>
    <row r="861" spans="25:25" x14ac:dyDescent="0.3">
      <c r="Y861" s="300">
        <v>213250</v>
      </c>
    </row>
    <row r="862" spans="25:25" x14ac:dyDescent="0.3">
      <c r="Y862" s="300">
        <v>213500</v>
      </c>
    </row>
    <row r="863" spans="25:25" x14ac:dyDescent="0.3">
      <c r="Y863" s="300">
        <v>213750</v>
      </c>
    </row>
    <row r="864" spans="25:25" x14ac:dyDescent="0.3">
      <c r="Y864" s="300">
        <v>214000</v>
      </c>
    </row>
    <row r="865" spans="25:25" x14ac:dyDescent="0.3">
      <c r="Y865" s="300">
        <v>214250</v>
      </c>
    </row>
    <row r="866" spans="25:25" x14ac:dyDescent="0.3">
      <c r="Y866" s="300">
        <v>214500</v>
      </c>
    </row>
    <row r="867" spans="25:25" x14ac:dyDescent="0.3">
      <c r="Y867" s="300">
        <v>214750</v>
      </c>
    </row>
    <row r="868" spans="25:25" x14ac:dyDescent="0.3">
      <c r="Y868" s="300">
        <v>215000</v>
      </c>
    </row>
    <row r="869" spans="25:25" x14ac:dyDescent="0.3">
      <c r="Y869" s="300">
        <v>215250</v>
      </c>
    </row>
    <row r="870" spans="25:25" x14ac:dyDescent="0.3">
      <c r="Y870" s="300">
        <v>215500</v>
      </c>
    </row>
    <row r="871" spans="25:25" x14ac:dyDescent="0.3">
      <c r="Y871" s="300">
        <v>215750</v>
      </c>
    </row>
    <row r="872" spans="25:25" x14ac:dyDescent="0.3">
      <c r="Y872" s="300">
        <v>216000</v>
      </c>
    </row>
    <row r="873" spans="25:25" x14ac:dyDescent="0.3">
      <c r="Y873" s="300">
        <v>216250</v>
      </c>
    </row>
    <row r="874" spans="25:25" x14ac:dyDescent="0.3">
      <c r="Y874" s="300">
        <v>216500</v>
      </c>
    </row>
    <row r="875" spans="25:25" x14ac:dyDescent="0.3">
      <c r="Y875">
        <v>216750</v>
      </c>
    </row>
    <row r="876" spans="25:25" x14ac:dyDescent="0.3">
      <c r="Y876" s="300">
        <v>217000</v>
      </c>
    </row>
    <row r="877" spans="25:25" x14ac:dyDescent="0.3">
      <c r="Y877" s="300">
        <v>217250</v>
      </c>
    </row>
    <row r="878" spans="25:25" x14ac:dyDescent="0.3">
      <c r="Y878" s="300">
        <v>217500</v>
      </c>
    </row>
    <row r="879" spans="25:25" x14ac:dyDescent="0.3">
      <c r="Y879" s="300">
        <v>217750</v>
      </c>
    </row>
    <row r="880" spans="25:25" x14ac:dyDescent="0.3">
      <c r="Y880" s="300">
        <v>218000</v>
      </c>
    </row>
    <row r="881" spans="25:25" x14ac:dyDescent="0.3">
      <c r="Y881" s="300">
        <v>218250</v>
      </c>
    </row>
    <row r="882" spans="25:25" x14ac:dyDescent="0.3">
      <c r="Y882" s="300">
        <v>218500</v>
      </c>
    </row>
    <row r="883" spans="25:25" x14ac:dyDescent="0.3">
      <c r="Y883" s="300">
        <v>218750</v>
      </c>
    </row>
    <row r="884" spans="25:25" x14ac:dyDescent="0.3">
      <c r="Y884" s="300">
        <v>219000</v>
      </c>
    </row>
    <row r="885" spans="25:25" x14ac:dyDescent="0.3">
      <c r="Y885" s="300">
        <v>219250</v>
      </c>
    </row>
    <row r="886" spans="25:25" x14ac:dyDescent="0.3">
      <c r="Y886" s="300">
        <v>219500</v>
      </c>
    </row>
    <row r="887" spans="25:25" x14ac:dyDescent="0.3">
      <c r="Y887" s="300">
        <v>219750</v>
      </c>
    </row>
    <row r="888" spans="25:25" x14ac:dyDescent="0.3">
      <c r="Y888" s="300">
        <v>220000</v>
      </c>
    </row>
  </sheetData>
  <phoneticPr fontId="3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B1:EB351"/>
  <sheetViews>
    <sheetView zoomScale="80" zoomScaleNormal="80" workbookViewId="0">
      <selection activeCell="BG1" sqref="BG1:BH1"/>
    </sheetView>
  </sheetViews>
  <sheetFormatPr defaultColWidth="9" defaultRowHeight="15" x14ac:dyDescent="0.3"/>
  <cols>
    <col min="1" max="1" width="9" style="568"/>
    <col min="2" max="2" width="6.33203125" style="46" bestFit="1" customWidth="1"/>
    <col min="3" max="3" width="4.109375" style="46" customWidth="1"/>
    <col min="4" max="4" width="6.109375" style="46" customWidth="1"/>
    <col min="5" max="6" width="13.21875" style="46" customWidth="1"/>
    <col min="7" max="8" width="9.77734375" style="46" customWidth="1"/>
    <col min="9" max="16" width="11.33203125" style="46" customWidth="1"/>
    <col min="17" max="18" width="13.77734375" style="46" customWidth="1"/>
    <col min="19" max="19" width="17.21875" style="46" customWidth="1"/>
    <col min="20" max="20" width="11.33203125" style="46" customWidth="1"/>
    <col min="21" max="22" width="12.21875" style="46" customWidth="1"/>
    <col min="23" max="24" width="10.44140625" style="46" customWidth="1"/>
    <col min="25" max="26" width="9.44140625" style="46" customWidth="1"/>
    <col min="27" max="28" width="13.6640625" style="46" customWidth="1"/>
    <col min="29" max="30" width="14.21875" style="46" customWidth="1"/>
    <col min="31" max="32" width="31.44140625" style="46" customWidth="1"/>
    <col min="33" max="34" width="20.21875" style="46" customWidth="1"/>
    <col min="35" max="36" width="18.21875" style="46" customWidth="1"/>
    <col min="37" max="40" width="14" style="46" customWidth="1"/>
    <col min="41" max="44" width="14.5546875" style="46" customWidth="1"/>
    <col min="45" max="49" width="21.77734375" style="568" customWidth="1"/>
    <col min="50" max="50" width="24.33203125" style="568" customWidth="1"/>
    <col min="51" max="51" width="18.77734375" style="568" bestFit="1" customWidth="1"/>
    <col min="52" max="52" width="13.5546875" style="568" customWidth="1"/>
    <col min="53" max="54" width="12.21875" style="568" customWidth="1"/>
    <col min="55" max="55" width="21.88671875" style="568" customWidth="1"/>
    <col min="56" max="56" width="20.88671875" style="568" customWidth="1"/>
    <col min="57" max="57" width="18.21875" style="568" customWidth="1"/>
    <col min="58" max="58" width="17.44140625" style="568" customWidth="1"/>
    <col min="59" max="59" width="20.33203125" style="568" customWidth="1"/>
    <col min="60" max="60" width="16" style="568" customWidth="1"/>
    <col min="61" max="61" width="9" style="568"/>
    <col min="62" max="62" width="9.88671875" style="568" bestFit="1" customWidth="1"/>
    <col min="63" max="73" width="9" style="568"/>
    <col min="74" max="74" width="15.6640625" style="568" customWidth="1"/>
    <col min="75" max="76" width="9" style="568"/>
    <col min="77" max="77" width="7.88671875" style="568" bestFit="1" customWidth="1"/>
    <col min="78" max="78" width="10.109375" style="568" bestFit="1" customWidth="1"/>
    <col min="79" max="79" width="8.44140625" style="568" bestFit="1" customWidth="1"/>
    <col min="80" max="80" width="10.109375" style="568" bestFit="1" customWidth="1"/>
    <col min="81" max="81" width="9" style="568"/>
    <col min="82" max="82" width="12.33203125" style="568" bestFit="1" customWidth="1"/>
    <col min="83" max="83" width="11.21875" style="568" bestFit="1" customWidth="1"/>
    <col min="84" max="84" width="10.109375" style="568" bestFit="1" customWidth="1"/>
    <col min="85" max="85" width="11.77734375" style="568" bestFit="1" customWidth="1"/>
    <col min="86" max="86" width="11.77734375" style="568" customWidth="1"/>
    <col min="87" max="16384" width="9" style="568"/>
  </cols>
  <sheetData>
    <row r="1" spans="2:132" ht="49.2" customHeight="1" x14ac:dyDescent="0.3">
      <c r="F1" s="722" t="s">
        <v>585</v>
      </c>
      <c r="G1" s="722"/>
      <c r="H1" s="722"/>
      <c r="I1" s="722"/>
      <c r="J1" s="722"/>
      <c r="K1" s="722"/>
      <c r="L1" s="722"/>
      <c r="M1" s="722"/>
      <c r="N1" s="722"/>
      <c r="O1" s="722"/>
      <c r="P1" s="722"/>
      <c r="BD1" s="585" t="s">
        <v>559</v>
      </c>
      <c r="BE1" s="585" t="s">
        <v>544</v>
      </c>
      <c r="BG1" s="678" t="s">
        <v>596</v>
      </c>
      <c r="BH1" s="678" t="s">
        <v>597</v>
      </c>
    </row>
    <row r="2" spans="2:132" ht="48.75" customHeight="1" x14ac:dyDescent="0.3">
      <c r="B2" s="550"/>
      <c r="C2" s="550"/>
      <c r="D2" s="550"/>
      <c r="E2" s="550"/>
      <c r="F2" s="550"/>
      <c r="G2" s="723" t="s">
        <v>562</v>
      </c>
      <c r="H2" s="723"/>
      <c r="I2" s="545"/>
      <c r="J2" s="545"/>
      <c r="K2" s="545"/>
      <c r="L2" s="545"/>
      <c r="M2" s="545"/>
      <c r="N2" s="545"/>
      <c r="O2" s="545"/>
      <c r="P2" s="545"/>
      <c r="Q2" s="545"/>
      <c r="R2" s="545"/>
      <c r="S2" s="545"/>
      <c r="T2" s="545"/>
      <c r="U2" s="545"/>
      <c r="V2" s="545"/>
      <c r="W2" s="545"/>
      <c r="X2" s="545"/>
      <c r="Y2" s="545"/>
      <c r="Z2" s="545"/>
      <c r="AA2" s="545"/>
      <c r="AB2" s="545"/>
      <c r="AC2" s="545"/>
      <c r="AD2" s="545"/>
      <c r="AE2" s="545"/>
      <c r="AF2" s="545"/>
      <c r="AG2" s="545"/>
      <c r="AH2" s="545"/>
      <c r="AI2" s="545"/>
      <c r="AJ2" s="545"/>
      <c r="AK2" s="545"/>
      <c r="AL2" s="545"/>
      <c r="AM2" s="545"/>
      <c r="AN2" s="545"/>
      <c r="AO2" s="545"/>
      <c r="AP2" s="545"/>
      <c r="AQ2" s="545"/>
      <c r="AR2" s="545"/>
      <c r="AS2" s="545"/>
      <c r="AT2" s="545"/>
      <c r="AU2" s="545"/>
      <c r="AV2" s="545"/>
      <c r="AW2" s="718" t="s">
        <v>558</v>
      </c>
      <c r="AX2" s="718"/>
      <c r="AY2" s="717" t="s">
        <v>504</v>
      </c>
      <c r="AZ2" s="717"/>
      <c r="BA2" s="717"/>
      <c r="BB2" s="717"/>
      <c r="BD2" s="583">
        <f>NPV(DBC!C10/100,BD12:BD347)</f>
        <v>68081431.01895909</v>
      </c>
      <c r="BE2" s="586">
        <f>IRR(BD12:BD347)</f>
        <v>0.13388712524793012</v>
      </c>
      <c r="BG2" s="605">
        <f>BD2/28</f>
        <v>2431479.6792485388</v>
      </c>
      <c r="BH2" s="676">
        <f>F10/BG2</f>
        <v>14.416505724545591</v>
      </c>
    </row>
    <row r="3" spans="2:132" ht="39" customHeight="1" x14ac:dyDescent="0.3">
      <c r="B3" s="550"/>
      <c r="C3" s="550"/>
      <c r="D3" s="550"/>
      <c r="E3" s="550"/>
      <c r="F3" s="587">
        <f>F10</f>
        <v>35053440.715002835</v>
      </c>
      <c r="G3" s="627"/>
      <c r="H3" s="623"/>
      <c r="I3" s="623"/>
      <c r="J3" s="623"/>
      <c r="K3" s="623"/>
      <c r="L3" s="623"/>
      <c r="M3" s="623"/>
      <c r="N3" s="623"/>
      <c r="O3" s="623"/>
      <c r="P3" s="623"/>
      <c r="Q3" s="623"/>
      <c r="R3" s="623"/>
      <c r="S3" s="623">
        <f>G8+M8+Q8+W8+AA8</f>
        <v>54747600.000000015</v>
      </c>
      <c r="T3" s="623"/>
      <c r="U3" s="623"/>
      <c r="V3" s="623"/>
      <c r="W3" s="623"/>
      <c r="X3" s="623"/>
      <c r="Y3" s="623"/>
      <c r="Z3" s="623"/>
      <c r="AA3" s="623"/>
      <c r="AB3" s="623"/>
      <c r="AC3" s="623"/>
      <c r="AD3" s="623"/>
      <c r="AE3" s="588">
        <f>AE8</f>
        <v>4517384</v>
      </c>
      <c r="AF3" s="588"/>
      <c r="AG3" s="625"/>
      <c r="AH3" s="624"/>
      <c r="AI3" s="624"/>
      <c r="AJ3" s="624"/>
      <c r="AK3" s="624"/>
      <c r="AL3" s="624">
        <f>AH8+AK8+AO8</f>
        <v>363026388.88079143</v>
      </c>
      <c r="AM3" s="624"/>
      <c r="AN3" s="624"/>
      <c r="AO3" s="624"/>
      <c r="AP3" s="624"/>
      <c r="AQ3" s="624"/>
      <c r="AR3" s="589"/>
      <c r="AS3" s="590">
        <f>AS8</f>
        <v>312000000</v>
      </c>
      <c r="AT3" s="590"/>
      <c r="AU3" s="591">
        <f>AU8</f>
        <v>0</v>
      </c>
      <c r="AV3" s="591"/>
      <c r="AW3" s="592">
        <f>AW8</f>
        <v>734291372.88079143</v>
      </c>
      <c r="AX3" s="592"/>
      <c r="AY3" s="626">
        <f>SUM(BA12:BA347)+SUM(AY12:AY347)</f>
        <v>981194296.16939616</v>
      </c>
      <c r="AZ3" s="626"/>
      <c r="BA3" s="626"/>
      <c r="BB3" s="582"/>
      <c r="BC3" s="724" t="s">
        <v>557</v>
      </c>
      <c r="BD3" s="724"/>
      <c r="BE3" s="724"/>
      <c r="BF3" s="724"/>
    </row>
    <row r="4" spans="2:132" ht="40.200000000000003" customHeight="1" x14ac:dyDescent="0.3">
      <c r="B4" s="550"/>
      <c r="C4" s="550"/>
      <c r="D4" s="550"/>
      <c r="E4" s="550"/>
      <c r="F4" s="593" t="s">
        <v>505</v>
      </c>
      <c r="G4" s="702" t="s">
        <v>561</v>
      </c>
      <c r="H4" s="702"/>
      <c r="I4" s="702"/>
      <c r="J4" s="702"/>
      <c r="K4" s="702"/>
      <c r="L4" s="702"/>
      <c r="M4" s="702"/>
      <c r="N4" s="702"/>
      <c r="O4" s="702"/>
      <c r="P4" s="702"/>
      <c r="Q4" s="702"/>
      <c r="R4" s="702"/>
      <c r="S4" s="702"/>
      <c r="T4" s="702"/>
      <c r="U4" s="702"/>
      <c r="V4" s="702"/>
      <c r="W4" s="702"/>
      <c r="X4" s="702"/>
      <c r="Y4" s="702"/>
      <c r="Z4" s="702"/>
      <c r="AA4" s="702"/>
      <c r="AB4" s="702"/>
      <c r="AC4" s="702"/>
      <c r="AD4" s="702"/>
      <c r="AE4" s="710" t="s">
        <v>565</v>
      </c>
      <c r="AF4" s="710"/>
      <c r="AG4" s="707" t="s">
        <v>564</v>
      </c>
      <c r="AH4" s="707"/>
      <c r="AI4" s="707"/>
      <c r="AJ4" s="707"/>
      <c r="AK4" s="707"/>
      <c r="AL4" s="707"/>
      <c r="AM4" s="707"/>
      <c r="AN4" s="707"/>
      <c r="AO4" s="707"/>
      <c r="AP4" s="707"/>
      <c r="AQ4" s="707"/>
      <c r="AR4" s="707"/>
      <c r="AS4" s="719" t="s">
        <v>563</v>
      </c>
      <c r="AT4" s="719"/>
      <c r="AU4" s="721" t="s">
        <v>566</v>
      </c>
      <c r="AV4" s="721"/>
      <c r="AW4" s="592"/>
      <c r="AX4" s="592"/>
      <c r="AY4" s="626"/>
      <c r="AZ4" s="626"/>
      <c r="BA4" s="626"/>
      <c r="BB4" s="582"/>
      <c r="BC4" s="724"/>
      <c r="BD4" s="724"/>
      <c r="BE4" s="724"/>
      <c r="BF4" s="724"/>
    </row>
    <row r="5" spans="2:132" ht="88.8" customHeight="1" x14ac:dyDescent="0.3">
      <c r="B5" s="550"/>
      <c r="C5" s="550"/>
      <c r="D5" s="550"/>
      <c r="E5" s="550"/>
      <c r="F5" s="701"/>
      <c r="G5" s="690" t="s">
        <v>509</v>
      </c>
      <c r="H5" s="690"/>
      <c r="I5" s="690"/>
      <c r="J5" s="690"/>
      <c r="K5" s="690"/>
      <c r="L5" s="690"/>
      <c r="M5" s="690" t="s">
        <v>517</v>
      </c>
      <c r="N5" s="690"/>
      <c r="O5" s="690"/>
      <c r="P5" s="690"/>
      <c r="Q5" s="6" t="s">
        <v>580</v>
      </c>
      <c r="R5" s="650">
        <v>50</v>
      </c>
      <c r="S5" s="6"/>
      <c r="T5" s="6"/>
      <c r="U5" s="6"/>
      <c r="V5" s="6"/>
      <c r="W5" s="703" t="s">
        <v>524</v>
      </c>
      <c r="X5" s="703"/>
      <c r="Y5" s="703"/>
      <c r="Z5" s="703"/>
      <c r="AA5" s="690" t="s">
        <v>527</v>
      </c>
      <c r="AB5" s="690"/>
      <c r="AC5" s="690"/>
      <c r="AD5" s="690"/>
      <c r="AE5" s="651" t="s">
        <v>582</v>
      </c>
      <c r="AF5" s="649">
        <v>20</v>
      </c>
      <c r="AG5" s="698" t="s">
        <v>539</v>
      </c>
      <c r="AH5" s="698"/>
      <c r="AI5" s="698"/>
      <c r="AJ5" s="698"/>
      <c r="AK5" s="698" t="s">
        <v>531</v>
      </c>
      <c r="AL5" s="698"/>
      <c r="AM5" s="698"/>
      <c r="AN5" s="698"/>
      <c r="AO5" s="698" t="s">
        <v>532</v>
      </c>
      <c r="AP5" s="698"/>
      <c r="AQ5" s="698"/>
      <c r="AR5" s="698"/>
      <c r="AS5" s="720"/>
      <c r="AT5" s="720"/>
      <c r="AU5" s="690"/>
      <c r="AV5" s="690"/>
      <c r="AW5" s="617"/>
      <c r="AX5" s="617"/>
      <c r="AY5" s="699" t="s">
        <v>502</v>
      </c>
      <c r="AZ5" s="699"/>
      <c r="BA5" s="699" t="s">
        <v>503</v>
      </c>
      <c r="BB5" s="699"/>
      <c r="BC5" s="709" t="s">
        <v>507</v>
      </c>
      <c r="BD5" s="709"/>
      <c r="BE5" s="709" t="s">
        <v>508</v>
      </c>
      <c r="BF5" s="709"/>
      <c r="BU5" s="612" t="s">
        <v>568</v>
      </c>
    </row>
    <row r="6" spans="2:132" ht="29.4" customHeight="1" x14ac:dyDescent="0.3">
      <c r="B6" s="550"/>
      <c r="C6" s="550"/>
      <c r="D6" s="550"/>
      <c r="E6" s="603" t="s">
        <v>554</v>
      </c>
      <c r="F6" s="701"/>
      <c r="G6" s="704">
        <f>G8/$AW$3*100</f>
        <v>0.25706416685715883</v>
      </c>
      <c r="H6" s="704"/>
      <c r="I6" s="704"/>
      <c r="J6" s="704"/>
      <c r="K6" s="704"/>
      <c r="L6" s="704"/>
      <c r="M6" s="704">
        <f>M8/$AW$3*100</f>
        <v>0.74357403636368258</v>
      </c>
      <c r="N6" s="704"/>
      <c r="O6" s="704"/>
      <c r="P6" s="704"/>
      <c r="Q6" s="704">
        <f>Q8/$AW$3*100</f>
        <v>4.3307059260741969</v>
      </c>
      <c r="R6" s="704"/>
      <c r="S6" s="704"/>
      <c r="T6" s="704"/>
      <c r="U6" s="704"/>
      <c r="V6" s="704"/>
      <c r="W6" s="704">
        <f>W8/$AW$3*100</f>
        <v>1.0622486233766899</v>
      </c>
      <c r="X6" s="704"/>
      <c r="Y6" s="704"/>
      <c r="Z6" s="704"/>
      <c r="AA6" s="704">
        <f>AA8/$AW$3*100</f>
        <v>1.0622486233766899</v>
      </c>
      <c r="AB6" s="704"/>
      <c r="AC6" s="704"/>
      <c r="AD6" s="704"/>
      <c r="AE6" s="704">
        <f>AE8/$AW$3*100</f>
        <v>0.61520319682870295</v>
      </c>
      <c r="AF6" s="704"/>
      <c r="AG6" s="711">
        <f>AH8/$AW$3*100</f>
        <v>42.1661482506696</v>
      </c>
      <c r="AH6" s="711"/>
      <c r="AI6" s="711"/>
      <c r="AJ6" s="711"/>
      <c r="AK6" s="711">
        <f>AK8/$AW$3*100</f>
        <v>0.19120475220780409</v>
      </c>
      <c r="AL6" s="711"/>
      <c r="AM6" s="711"/>
      <c r="AN6" s="711"/>
      <c r="AO6" s="711">
        <f>AO8/$AW$3*100</f>
        <v>7.0816574891779061</v>
      </c>
      <c r="AP6" s="711"/>
      <c r="AQ6" s="711"/>
      <c r="AR6" s="711"/>
      <c r="AS6" s="704">
        <f>AS8/$AW$3*100</f>
        <v>42.489944935067577</v>
      </c>
      <c r="AT6" s="704"/>
      <c r="AU6" s="704">
        <f>AU8/$AW$3*100</f>
        <v>0</v>
      </c>
      <c r="AV6" s="704"/>
      <c r="AW6" s="598">
        <f>AW8/$AW$3*100</f>
        <v>100</v>
      </c>
      <c r="AX6" s="598"/>
      <c r="AY6" s="699"/>
      <c r="AZ6" s="699"/>
      <c r="BA6" s="699"/>
      <c r="BB6" s="699"/>
      <c r="BC6" s="709"/>
      <c r="BD6" s="709"/>
      <c r="BE6" s="709"/>
      <c r="BF6" s="709"/>
      <c r="CD6" s="550"/>
      <c r="CE6" s="550"/>
      <c r="CF6" s="550"/>
      <c r="CG6" s="550"/>
      <c r="CH6" s="550"/>
    </row>
    <row r="7" spans="2:132" ht="90" x14ac:dyDescent="0.3">
      <c r="B7" s="550"/>
      <c r="C7" s="550"/>
      <c r="D7" s="550"/>
      <c r="E7" s="604" t="s">
        <v>555</v>
      </c>
      <c r="F7" s="701"/>
      <c r="G7" s="712">
        <f>G8/S3*100</f>
        <v>3.4478223702956834</v>
      </c>
      <c r="H7" s="712"/>
      <c r="I7" s="712"/>
      <c r="J7" s="712"/>
      <c r="K7" s="712"/>
      <c r="L7" s="712"/>
      <c r="M7" s="712">
        <f>M8/S3*100</f>
        <v>9.9730399140784236</v>
      </c>
      <c r="N7" s="712"/>
      <c r="O7" s="712"/>
      <c r="P7" s="712"/>
      <c r="Q7" s="712">
        <f>Q8/S3*100</f>
        <v>58.084737961116105</v>
      </c>
      <c r="R7" s="712"/>
      <c r="S7" s="712"/>
      <c r="T7" s="712"/>
      <c r="U7" s="712"/>
      <c r="V7" s="712"/>
      <c r="W7" s="712">
        <f>W8/S3*100</f>
        <v>14.247199877254896</v>
      </c>
      <c r="X7" s="712"/>
      <c r="Y7" s="712"/>
      <c r="Z7" s="712"/>
      <c r="AA7" s="712">
        <f>AA8/S3*100</f>
        <v>14.247199877254896</v>
      </c>
      <c r="AB7" s="712"/>
      <c r="AC7" s="712"/>
      <c r="AD7" s="712"/>
      <c r="AE7" s="713">
        <f>AE8/AE3*100</f>
        <v>100</v>
      </c>
      <c r="AF7" s="713"/>
      <c r="AG7" s="714">
        <f>AH8/AL3*100</f>
        <v>85.289223694000853</v>
      </c>
      <c r="AH7" s="714"/>
      <c r="AI7" s="714"/>
      <c r="AJ7" s="714"/>
      <c r="AK7" s="714">
        <f>AK8/AL3*100</f>
        <v>0.38674874416940463</v>
      </c>
      <c r="AL7" s="714"/>
      <c r="AM7" s="714"/>
      <c r="AN7" s="714"/>
      <c r="AO7" s="714">
        <f>AO8/AL3*100</f>
        <v>14.324027561829752</v>
      </c>
      <c r="AP7" s="714"/>
      <c r="AQ7" s="714"/>
      <c r="AR7" s="714"/>
      <c r="AS7" s="715">
        <f>AS8/AS3*100</f>
        <v>100</v>
      </c>
      <c r="AT7" s="715"/>
      <c r="AU7" s="716">
        <v>0</v>
      </c>
      <c r="AV7" s="716"/>
      <c r="AW7" s="599">
        <f>AW8/AW3*100</f>
        <v>100</v>
      </c>
      <c r="AX7" s="599"/>
      <c r="AY7" s="699"/>
      <c r="AZ7" s="699"/>
      <c r="BA7" s="699"/>
      <c r="BB7" s="699"/>
      <c r="BC7" s="709"/>
      <c r="BD7" s="709"/>
      <c r="BE7" s="709"/>
      <c r="BF7" s="709"/>
      <c r="BI7" s="702" t="s">
        <v>561</v>
      </c>
      <c r="BJ7" s="702"/>
      <c r="BK7" s="702"/>
      <c r="BL7" s="702"/>
      <c r="BM7" s="702"/>
      <c r="BN7" s="702"/>
      <c r="BO7" s="702"/>
      <c r="BP7" s="702"/>
      <c r="BQ7" s="702"/>
      <c r="BR7" s="702"/>
      <c r="BS7" s="702"/>
      <c r="BT7" s="702"/>
      <c r="BU7" s="594" t="s">
        <v>565</v>
      </c>
      <c r="BV7" s="707" t="s">
        <v>564</v>
      </c>
      <c r="BW7" s="707"/>
      <c r="BX7" s="707"/>
      <c r="BY7" s="707"/>
      <c r="BZ7" s="707"/>
      <c r="CA7" s="707"/>
      <c r="CB7" s="596" t="s">
        <v>563</v>
      </c>
      <c r="CC7" s="597" t="s">
        <v>566</v>
      </c>
      <c r="CD7" s="616" t="s">
        <v>571</v>
      </c>
      <c r="CE7" s="550" t="s">
        <v>502</v>
      </c>
      <c r="CF7" s="550" t="s">
        <v>503</v>
      </c>
      <c r="CG7" s="550" t="s">
        <v>507</v>
      </c>
      <c r="CH7" s="550" t="s">
        <v>508</v>
      </c>
    </row>
    <row r="8" spans="2:132" ht="59.4" customHeight="1" x14ac:dyDescent="0.3">
      <c r="B8" s="550"/>
      <c r="C8" s="550"/>
      <c r="D8" s="550"/>
      <c r="E8" s="584" t="s">
        <v>552</v>
      </c>
      <c r="F8" s="701"/>
      <c r="G8" s="705">
        <f>SUM(G24:G335)+SUM(I24:I335)+SUM(K24:K335)</f>
        <v>1887600</v>
      </c>
      <c r="H8" s="705"/>
      <c r="I8" s="705"/>
      <c r="J8" s="705"/>
      <c r="K8" s="705"/>
      <c r="L8" s="705"/>
      <c r="M8" s="705">
        <f>SUM(M24:M335)+SUM(O24:O335)</f>
        <v>5460000</v>
      </c>
      <c r="N8" s="705"/>
      <c r="O8" s="705"/>
      <c r="P8" s="705"/>
      <c r="Q8" s="705">
        <f>SUM(Q24:Q335)+SUM(S24:S335)+SUM(U24:U335)</f>
        <v>31800000.000000007</v>
      </c>
      <c r="R8" s="705"/>
      <c r="S8" s="705"/>
      <c r="T8" s="705"/>
      <c r="U8" s="705"/>
      <c r="V8" s="705"/>
      <c r="W8" s="705">
        <f>SUM(W24:W335)+SUM(Y24:Y335)</f>
        <v>7800000.0000000037</v>
      </c>
      <c r="X8" s="705"/>
      <c r="Y8" s="705"/>
      <c r="Z8" s="705"/>
      <c r="AA8" s="705">
        <f>SUM(AA24:AA335)+SUM(AC24:AC335)</f>
        <v>7800000.0000000037</v>
      </c>
      <c r="AB8" s="705"/>
      <c r="AC8" s="705"/>
      <c r="AD8" s="705"/>
      <c r="AE8" s="706">
        <f>SUM(AE24:AE335)</f>
        <v>4517384</v>
      </c>
      <c r="AF8" s="706"/>
      <c r="AG8" s="581">
        <f>SUM(AG24:AG335)</f>
        <v>296951703.2557916</v>
      </c>
      <c r="AH8" s="615">
        <f>SUM(AG24:AG335)+SUM(AI24:AI335)</f>
        <v>309622388.8807916</v>
      </c>
      <c r="AI8" s="581">
        <f>SUM(AI24:AI335)</f>
        <v>12670685.625</v>
      </c>
      <c r="AJ8" s="601"/>
      <c r="AK8" s="695">
        <f>SUM(AK24:AK335)+SUM(AM24:AM335)</f>
        <v>1404000</v>
      </c>
      <c r="AL8" s="695"/>
      <c r="AM8" s="695"/>
      <c r="AN8" s="695"/>
      <c r="AO8" s="695">
        <f>SUM(AO24:AO335)+SUM(AQ24:AQ335)</f>
        <v>51999999.999999829</v>
      </c>
      <c r="AP8" s="695"/>
      <c r="AQ8" s="695"/>
      <c r="AR8" s="695"/>
      <c r="AS8" s="696">
        <f>SUM(AS24:AS335)</f>
        <v>312000000</v>
      </c>
      <c r="AT8" s="696"/>
      <c r="AU8" s="697">
        <f>SUM(AU24:AU335)</f>
        <v>0</v>
      </c>
      <c r="AV8" s="697"/>
      <c r="AW8" s="602">
        <f>SUM(G8:AU8)-AG8-AI8</f>
        <v>734291372.88079143</v>
      </c>
      <c r="AX8" s="602"/>
      <c r="AY8" s="699"/>
      <c r="AZ8" s="699"/>
      <c r="BA8" s="699"/>
      <c r="BB8" s="699"/>
      <c r="BC8" s="709"/>
      <c r="BD8" s="709"/>
      <c r="BE8" s="709"/>
      <c r="BF8" s="709"/>
      <c r="BI8" s="690" t="s">
        <v>509</v>
      </c>
      <c r="BJ8" s="690"/>
      <c r="BK8" s="690"/>
      <c r="BL8" s="690" t="s">
        <v>517</v>
      </c>
      <c r="BM8" s="690"/>
      <c r="BN8" s="690" t="s">
        <v>523</v>
      </c>
      <c r="BO8" s="690"/>
      <c r="BP8" s="690"/>
      <c r="BQ8" s="703" t="s">
        <v>524</v>
      </c>
      <c r="BR8" s="703"/>
      <c r="BS8" s="690" t="s">
        <v>527</v>
      </c>
      <c r="BT8" s="690"/>
      <c r="BU8" s="550" t="s">
        <v>553</v>
      </c>
      <c r="BV8" s="698" t="s">
        <v>539</v>
      </c>
      <c r="BW8" s="698"/>
      <c r="BX8" s="698" t="s">
        <v>531</v>
      </c>
      <c r="BY8" s="698"/>
      <c r="BZ8" s="698" t="s">
        <v>532</v>
      </c>
      <c r="CA8" s="698"/>
      <c r="CC8" s="550"/>
      <c r="CD8" s="550"/>
      <c r="CE8" s="550"/>
      <c r="CF8" s="550"/>
      <c r="CG8" s="550"/>
      <c r="CH8" s="550"/>
    </row>
    <row r="9" spans="2:132" ht="120" x14ac:dyDescent="0.3">
      <c r="B9" s="550"/>
      <c r="C9" s="550"/>
      <c r="D9" s="550"/>
      <c r="E9" s="550"/>
      <c r="F9" s="550" t="s">
        <v>505</v>
      </c>
      <c r="G9" s="690" t="s">
        <v>516</v>
      </c>
      <c r="H9" s="690"/>
      <c r="I9" s="690" t="s">
        <v>514</v>
      </c>
      <c r="J9" s="690"/>
      <c r="K9" s="690" t="s">
        <v>515</v>
      </c>
      <c r="L9" s="690"/>
      <c r="M9" s="690" t="s">
        <v>518</v>
      </c>
      <c r="N9" s="690"/>
      <c r="O9" s="690" t="s">
        <v>519</v>
      </c>
      <c r="P9" s="690"/>
      <c r="Q9" s="690" t="s">
        <v>520</v>
      </c>
      <c r="R9" s="690"/>
      <c r="S9" s="690" t="s">
        <v>521</v>
      </c>
      <c r="T9" s="690"/>
      <c r="U9" s="690" t="s">
        <v>522</v>
      </c>
      <c r="V9" s="690"/>
      <c r="W9" s="689" t="s">
        <v>525</v>
      </c>
      <c r="X9" s="689"/>
      <c r="Y9" s="689" t="s">
        <v>526</v>
      </c>
      <c r="Z9" s="689"/>
      <c r="AA9" s="690" t="s">
        <v>528</v>
      </c>
      <c r="AB9" s="690"/>
      <c r="AC9" s="690" t="s">
        <v>529</v>
      </c>
      <c r="AD9" s="690"/>
      <c r="AE9" s="690" t="s">
        <v>530</v>
      </c>
      <c r="AF9" s="690"/>
      <c r="AG9" s="689" t="s">
        <v>541</v>
      </c>
      <c r="AH9" s="689"/>
      <c r="AI9" s="698" t="s">
        <v>540</v>
      </c>
      <c r="AJ9" s="698"/>
      <c r="AK9" s="689" t="s">
        <v>545</v>
      </c>
      <c r="AL9" s="689"/>
      <c r="AM9" s="689" t="s">
        <v>546</v>
      </c>
      <c r="AN9" s="689"/>
      <c r="AO9" s="689" t="s">
        <v>549</v>
      </c>
      <c r="AP9" s="689"/>
      <c r="AQ9" s="689" t="s">
        <v>548</v>
      </c>
      <c r="AR9" s="689"/>
      <c r="AS9" s="689" t="s">
        <v>547</v>
      </c>
      <c r="AT9" s="689"/>
      <c r="AU9" s="690" t="s">
        <v>550</v>
      </c>
      <c r="AV9" s="690"/>
      <c r="AW9" s="618"/>
      <c r="AX9" s="618"/>
      <c r="AY9" s="699"/>
      <c r="AZ9" s="699"/>
      <c r="BA9" s="699"/>
      <c r="BB9" s="699"/>
      <c r="BC9" s="709"/>
      <c r="BD9" s="709"/>
      <c r="BE9" s="709"/>
      <c r="BF9" s="709"/>
      <c r="BI9" s="550" t="s">
        <v>516</v>
      </c>
      <c r="BJ9" s="550" t="s">
        <v>514</v>
      </c>
      <c r="BK9" s="550" t="s">
        <v>515</v>
      </c>
      <c r="BL9" s="550" t="s">
        <v>518</v>
      </c>
      <c r="BM9" s="550" t="s">
        <v>519</v>
      </c>
      <c r="BN9" s="550" t="s">
        <v>520</v>
      </c>
      <c r="BO9" s="550" t="s">
        <v>521</v>
      </c>
      <c r="BP9" s="550" t="s">
        <v>522</v>
      </c>
      <c r="BQ9" s="46" t="s">
        <v>525</v>
      </c>
      <c r="BR9" s="46" t="s">
        <v>526</v>
      </c>
      <c r="BS9" s="550" t="s">
        <v>528</v>
      </c>
      <c r="BT9" s="550" t="s">
        <v>529</v>
      </c>
      <c r="BU9" s="550" t="s">
        <v>530</v>
      </c>
      <c r="BV9" s="46" t="s">
        <v>541</v>
      </c>
      <c r="BW9" s="551" t="s">
        <v>540</v>
      </c>
      <c r="BX9" s="46" t="s">
        <v>545</v>
      </c>
      <c r="BY9" s="46" t="s">
        <v>546</v>
      </c>
      <c r="BZ9" s="46" t="s">
        <v>549</v>
      </c>
      <c r="CA9" s="46" t="s">
        <v>548</v>
      </c>
      <c r="CB9" s="46" t="s">
        <v>547</v>
      </c>
      <c r="CC9" s="550" t="s">
        <v>550</v>
      </c>
      <c r="CD9" s="550"/>
      <c r="CE9" s="550"/>
      <c r="CF9" s="550"/>
      <c r="CG9" s="550"/>
      <c r="CH9" s="550"/>
    </row>
    <row r="10" spans="2:132" ht="25.5" customHeight="1" x14ac:dyDescent="0.3">
      <c r="B10" s="550"/>
      <c r="C10" s="550"/>
      <c r="D10" s="550"/>
      <c r="E10" s="580" t="s">
        <v>551</v>
      </c>
      <c r="F10" s="581">
        <f>DBC!C16</f>
        <v>35053440.715002835</v>
      </c>
      <c r="G10" s="568"/>
      <c r="H10" s="580">
        <f>DBC!C32*DBC!C33</f>
        <v>60000</v>
      </c>
      <c r="I10" s="568"/>
      <c r="J10" s="580">
        <f>H10*0.13</f>
        <v>7800</v>
      </c>
      <c r="K10" s="568"/>
      <c r="L10" s="580">
        <f>H10*0.08</f>
        <v>4800</v>
      </c>
      <c r="M10" s="568"/>
      <c r="N10" s="610">
        <v>150000</v>
      </c>
      <c r="O10" s="568"/>
      <c r="P10" s="610">
        <v>60000</v>
      </c>
      <c r="Q10" s="568"/>
      <c r="R10" s="610">
        <v>100000</v>
      </c>
      <c r="S10" s="568"/>
      <c r="T10" s="610">
        <v>400000</v>
      </c>
      <c r="U10" s="568"/>
      <c r="V10" s="610">
        <v>300000</v>
      </c>
      <c r="W10" s="568"/>
      <c r="X10" s="580">
        <f>DBC!C35</f>
        <v>200000</v>
      </c>
      <c r="Y10" s="568"/>
      <c r="Z10" s="580">
        <f>DBC!C36</f>
        <v>100000</v>
      </c>
      <c r="AA10" s="568"/>
      <c r="AB10" s="610">
        <v>100000</v>
      </c>
      <c r="AC10" s="568"/>
      <c r="AD10" s="610">
        <v>200000</v>
      </c>
      <c r="AE10" s="568"/>
      <c r="AF10" s="610">
        <v>115000</v>
      </c>
      <c r="AG10" s="568"/>
      <c r="AH10" s="611"/>
      <c r="AI10" s="568"/>
      <c r="AJ10" s="611"/>
      <c r="AK10" s="568"/>
      <c r="AL10" s="610">
        <v>54000</v>
      </c>
      <c r="AM10" s="568"/>
      <c r="AN10" s="610">
        <v>80000</v>
      </c>
      <c r="AO10" s="568"/>
      <c r="AP10" s="610">
        <v>2000000</v>
      </c>
      <c r="AQ10" s="568"/>
      <c r="AR10" s="610">
        <v>0</v>
      </c>
      <c r="AT10" s="610">
        <v>12000000</v>
      </c>
      <c r="AV10" s="619">
        <v>0</v>
      </c>
      <c r="AW10" s="691">
        <f>SUM(AW24:AW347)</f>
        <v>734295539.54745817</v>
      </c>
      <c r="AX10" s="692"/>
      <c r="AY10" s="693">
        <f>SUM(AY12:AY347)</f>
        <v>977391246.16939616</v>
      </c>
      <c r="AZ10" s="693"/>
      <c r="BA10" s="693">
        <f>SUM(BA12:BA347)</f>
        <v>3803050.0000000005</v>
      </c>
      <c r="BB10" s="693"/>
      <c r="BC10" s="694">
        <f>SUM(BC12:BC347)</f>
        <v>211845315.90693474</v>
      </c>
      <c r="BD10" s="694"/>
      <c r="BE10" s="694">
        <f>SUM(BE12:BE347)</f>
        <v>68081431.018959075</v>
      </c>
      <c r="BF10" s="694"/>
      <c r="BH10" s="568">
        <v>1</v>
      </c>
      <c r="BI10" s="567">
        <f>H12</f>
        <v>0</v>
      </c>
      <c r="BJ10" s="567">
        <f>J12</f>
        <v>0</v>
      </c>
      <c r="BK10" s="567">
        <f>L12</f>
        <v>0</v>
      </c>
      <c r="BL10" s="567">
        <f>N12</f>
        <v>0</v>
      </c>
      <c r="BM10" s="567">
        <f>P12</f>
        <v>0</v>
      </c>
      <c r="BN10" s="567">
        <f>R12</f>
        <v>0</v>
      </c>
      <c r="BO10" s="567">
        <f>T12</f>
        <v>0</v>
      </c>
      <c r="BP10" s="567">
        <f>V12</f>
        <v>0</v>
      </c>
      <c r="BQ10" s="567">
        <f>X12</f>
        <v>0</v>
      </c>
      <c r="BR10" s="567">
        <f>Z12</f>
        <v>0</v>
      </c>
      <c r="BS10" s="567">
        <f>AB12</f>
        <v>0</v>
      </c>
      <c r="BT10" s="567">
        <f>AD12</f>
        <v>0</v>
      </c>
      <c r="BU10" s="567">
        <f>AF12</f>
        <v>0</v>
      </c>
      <c r="BV10" s="567">
        <f>AH12</f>
        <v>0</v>
      </c>
      <c r="BW10" s="567">
        <f>AJ12</f>
        <v>0</v>
      </c>
      <c r="BX10" s="567">
        <f>AL12</f>
        <v>0</v>
      </c>
      <c r="BY10" s="567">
        <f>AN12</f>
        <v>0</v>
      </c>
      <c r="BZ10" s="567">
        <f>AP12</f>
        <v>0</v>
      </c>
      <c r="CA10" s="567">
        <f>AR12</f>
        <v>0</v>
      </c>
      <c r="CB10" s="567">
        <f>AT12</f>
        <v>0</v>
      </c>
      <c r="CC10" s="567">
        <f>AV12</f>
        <v>0</v>
      </c>
      <c r="CD10" s="567">
        <f>AX12</f>
        <v>0</v>
      </c>
      <c r="CE10" s="567">
        <f>AZ12</f>
        <v>0</v>
      </c>
      <c r="CF10" s="567">
        <f>BB12</f>
        <v>0</v>
      </c>
      <c r="CG10" s="567">
        <f>BD12</f>
        <v>-35053440.715002842</v>
      </c>
      <c r="CH10" s="567">
        <f>BF12</f>
        <v>-33384229.252383649</v>
      </c>
      <c r="CI10" s="567"/>
      <c r="CJ10" s="567"/>
      <c r="CL10" s="567"/>
      <c r="CN10" s="567"/>
      <c r="CP10" s="567"/>
      <c r="CR10" s="567"/>
      <c r="CT10" s="567"/>
      <c r="CV10" s="567"/>
      <c r="CX10" s="567"/>
      <c r="CZ10" s="567"/>
      <c r="DB10" s="567"/>
      <c r="DD10" s="567"/>
      <c r="DF10" s="567"/>
      <c r="DH10" s="567"/>
      <c r="DJ10" s="567"/>
      <c r="DK10" s="567"/>
      <c r="DL10" s="567"/>
      <c r="DM10" s="567"/>
      <c r="DN10" s="567"/>
      <c r="DO10" s="567"/>
      <c r="DP10" s="567"/>
      <c r="DQ10" s="567"/>
      <c r="DR10" s="567"/>
      <c r="DS10" s="567"/>
      <c r="DT10" s="567"/>
      <c r="DU10" s="567"/>
      <c r="DV10" s="567"/>
      <c r="DW10" s="567"/>
      <c r="DX10" s="567"/>
      <c r="DY10" s="567"/>
      <c r="DZ10" s="567"/>
      <c r="EA10" s="567"/>
      <c r="EB10" s="567"/>
    </row>
    <row r="11" spans="2:132" ht="25.5" customHeight="1" x14ac:dyDescent="0.3">
      <c r="B11" s="550" t="s">
        <v>4</v>
      </c>
      <c r="C11" s="690" t="s">
        <v>5</v>
      </c>
      <c r="D11" s="690"/>
      <c r="E11" s="550" t="s">
        <v>47</v>
      </c>
      <c r="F11" s="550" t="s">
        <v>556</v>
      </c>
      <c r="G11" s="550" t="s">
        <v>538</v>
      </c>
      <c r="H11" s="550" t="s">
        <v>556</v>
      </c>
      <c r="I11" s="550" t="s">
        <v>538</v>
      </c>
      <c r="J11" s="550" t="s">
        <v>556</v>
      </c>
      <c r="K11" s="550" t="s">
        <v>538</v>
      </c>
      <c r="L11" s="550" t="s">
        <v>556</v>
      </c>
      <c r="M11" s="550" t="s">
        <v>538</v>
      </c>
      <c r="N11" s="550" t="s">
        <v>556</v>
      </c>
      <c r="O11" s="550" t="s">
        <v>538</v>
      </c>
      <c r="P11" s="550" t="s">
        <v>556</v>
      </c>
      <c r="Q11" s="550" t="s">
        <v>538</v>
      </c>
      <c r="R11" s="550" t="s">
        <v>556</v>
      </c>
      <c r="S11" s="550" t="s">
        <v>538</v>
      </c>
      <c r="T11" s="550" t="s">
        <v>556</v>
      </c>
      <c r="U11" s="550" t="s">
        <v>538</v>
      </c>
      <c r="V11" s="550" t="s">
        <v>556</v>
      </c>
      <c r="W11" s="550" t="s">
        <v>538</v>
      </c>
      <c r="X11" s="550" t="s">
        <v>556</v>
      </c>
      <c r="Y11" s="550" t="s">
        <v>538</v>
      </c>
      <c r="Z11" s="550" t="s">
        <v>556</v>
      </c>
      <c r="AA11" s="550" t="s">
        <v>538</v>
      </c>
      <c r="AB11" s="550" t="s">
        <v>556</v>
      </c>
      <c r="AC11" s="550" t="s">
        <v>538</v>
      </c>
      <c r="AD11" s="550" t="s">
        <v>556</v>
      </c>
      <c r="AE11" s="550" t="s">
        <v>538</v>
      </c>
      <c r="AF11" s="550" t="s">
        <v>556</v>
      </c>
      <c r="AG11" s="550" t="s">
        <v>538</v>
      </c>
      <c r="AH11" s="550" t="s">
        <v>556</v>
      </c>
      <c r="AI11" s="550" t="s">
        <v>538</v>
      </c>
      <c r="AJ11" s="550" t="s">
        <v>556</v>
      </c>
      <c r="AK11" s="550" t="s">
        <v>538</v>
      </c>
      <c r="AL11" s="550" t="s">
        <v>556</v>
      </c>
      <c r="AM11" s="550" t="s">
        <v>538</v>
      </c>
      <c r="AN11" s="550" t="s">
        <v>556</v>
      </c>
      <c r="AO11" s="550" t="s">
        <v>538</v>
      </c>
      <c r="AP11" s="550" t="s">
        <v>556</v>
      </c>
      <c r="AQ11" s="550" t="s">
        <v>538</v>
      </c>
      <c r="AR11" s="550" t="s">
        <v>556</v>
      </c>
      <c r="AS11" s="550" t="s">
        <v>538</v>
      </c>
      <c r="AT11" s="550" t="s">
        <v>556</v>
      </c>
      <c r="AU11" s="550" t="s">
        <v>538</v>
      </c>
      <c r="AV11" s="550" t="s">
        <v>556</v>
      </c>
      <c r="AW11" s="550" t="s">
        <v>538</v>
      </c>
      <c r="AX11" s="550" t="s">
        <v>556</v>
      </c>
      <c r="AY11" s="550" t="s">
        <v>538</v>
      </c>
      <c r="AZ11" s="550" t="s">
        <v>556</v>
      </c>
      <c r="BA11" s="550" t="s">
        <v>538</v>
      </c>
      <c r="BB11" s="550" t="s">
        <v>556</v>
      </c>
      <c r="BC11" s="568" t="s">
        <v>538</v>
      </c>
      <c r="BD11" s="568" t="s">
        <v>556</v>
      </c>
      <c r="BE11" s="568" t="s">
        <v>538</v>
      </c>
      <c r="BF11" s="568" t="s">
        <v>556</v>
      </c>
      <c r="BH11" s="568">
        <v>2</v>
      </c>
      <c r="BI11" s="567">
        <f>H24</f>
        <v>60000</v>
      </c>
      <c r="BJ11" s="567">
        <f>J24</f>
        <v>7800</v>
      </c>
      <c r="BK11" s="567">
        <f>L24</f>
        <v>4800</v>
      </c>
      <c r="BL11" s="567">
        <f>N24</f>
        <v>150000</v>
      </c>
      <c r="BM11" s="567">
        <f>P24</f>
        <v>60000</v>
      </c>
      <c r="BN11" s="567">
        <f>R24</f>
        <v>99999.999999999985</v>
      </c>
      <c r="BO11" s="567">
        <f>T24</f>
        <v>399999.99999999994</v>
      </c>
      <c r="BP11" s="567">
        <f>V24</f>
        <v>300000</v>
      </c>
      <c r="BQ11" s="567">
        <f>X24</f>
        <v>199999.99999999997</v>
      </c>
      <c r="BR11" s="567">
        <f>Z24</f>
        <v>99999.999999999985</v>
      </c>
      <c r="BS11" s="567">
        <f>AB24</f>
        <v>99999.999999999985</v>
      </c>
      <c r="BT11" s="567">
        <f>AD24</f>
        <v>199999.99999999997</v>
      </c>
      <c r="BU11" s="567">
        <f>AF24</f>
        <v>114999.99999999999</v>
      </c>
      <c r="BV11" s="567">
        <f>AH24</f>
        <v>11421219.355992002</v>
      </c>
      <c r="BW11" s="567">
        <f>AJ24</f>
        <v>487334.0625</v>
      </c>
      <c r="BX11" s="567">
        <f>AL24</f>
        <v>54000</v>
      </c>
      <c r="BY11" s="567">
        <f>AN24</f>
        <v>0</v>
      </c>
      <c r="BZ11" s="567">
        <f>AP24</f>
        <v>2000000.0000000002</v>
      </c>
      <c r="CA11" s="567">
        <f>AR24</f>
        <v>0</v>
      </c>
      <c r="CB11" s="567">
        <f>AT24</f>
        <v>12000000</v>
      </c>
      <c r="CC11" s="567">
        <f>AV24</f>
        <v>0</v>
      </c>
      <c r="CD11" s="567">
        <f>AX24</f>
        <v>27760153.418492001</v>
      </c>
      <c r="CE11" s="567">
        <f>AZ24</f>
        <v>28261156.543052014</v>
      </c>
      <c r="CF11" s="567">
        <f>BB24</f>
        <v>0</v>
      </c>
      <c r="CG11" s="567">
        <f>BD24</f>
        <v>501003.12456001877</v>
      </c>
      <c r="CH11" s="567">
        <f>BF24</f>
        <v>454424.60277552728</v>
      </c>
      <c r="CI11" s="567"/>
      <c r="CJ11" s="567"/>
      <c r="CL11" s="567"/>
      <c r="CN11" s="567"/>
      <c r="CP11" s="567"/>
      <c r="CR11" s="567"/>
      <c r="CT11" s="567"/>
      <c r="CV11" s="567"/>
      <c r="CX11" s="567"/>
      <c r="CZ11" s="567"/>
      <c r="DB11" s="567"/>
      <c r="DD11" s="567"/>
      <c r="DF11" s="567"/>
      <c r="DH11" s="567"/>
      <c r="DJ11" s="567"/>
      <c r="DK11" s="567"/>
      <c r="DL11" s="567"/>
      <c r="DM11" s="567"/>
      <c r="DN11" s="567"/>
      <c r="DO11" s="567"/>
      <c r="DP11" s="567"/>
      <c r="DQ11" s="567"/>
      <c r="DR11" s="567"/>
      <c r="DS11" s="567"/>
      <c r="DT11" s="567"/>
      <c r="DU11" s="567"/>
      <c r="DV11" s="567"/>
      <c r="DW11" s="567"/>
      <c r="DX11" s="567"/>
      <c r="DY11" s="567"/>
      <c r="DZ11" s="567"/>
      <c r="EA11" s="567"/>
      <c r="EB11" s="567"/>
    </row>
    <row r="12" spans="2:132" x14ac:dyDescent="0.3">
      <c r="B12" s="550">
        <v>1</v>
      </c>
      <c r="C12" s="550">
        <v>1</v>
      </c>
      <c r="D12" s="550">
        <v>1</v>
      </c>
      <c r="E12" s="708">
        <f>DBC!$C$10</f>
        <v>5</v>
      </c>
      <c r="F12" s="562">
        <f t="shared" ref="F12:F23" si="0">$F$10/12</f>
        <v>2921120.0595835694</v>
      </c>
      <c r="G12" s="606">
        <v>0</v>
      </c>
      <c r="H12" s="700">
        <f>SUM(G12:G23)</f>
        <v>0</v>
      </c>
      <c r="I12" s="606">
        <v>0</v>
      </c>
      <c r="J12" s="700">
        <f>SUM(I12:I23)</f>
        <v>0</v>
      </c>
      <c r="K12" s="606">
        <v>0</v>
      </c>
      <c r="L12" s="700">
        <f>SUM(K12:K23)</f>
        <v>0</v>
      </c>
      <c r="M12" s="606">
        <v>0</v>
      </c>
      <c r="N12" s="700">
        <f>SUM(M12:M23)</f>
        <v>0</v>
      </c>
      <c r="O12" s="606">
        <v>0</v>
      </c>
      <c r="P12" s="700">
        <f>SUM(O12:O23)</f>
        <v>0</v>
      </c>
      <c r="Q12" s="606">
        <v>0</v>
      </c>
      <c r="R12" s="700">
        <f>SUM(Q12:Q23)</f>
        <v>0</v>
      </c>
      <c r="S12" s="606">
        <v>0</v>
      </c>
      <c r="T12" s="700">
        <f>SUM(S12:S23)</f>
        <v>0</v>
      </c>
      <c r="U12" s="606">
        <v>0</v>
      </c>
      <c r="V12" s="700">
        <f>SUM(U12:U23)</f>
        <v>0</v>
      </c>
      <c r="W12" s="606">
        <v>0</v>
      </c>
      <c r="X12" s="700">
        <f>SUM(W12:W23)</f>
        <v>0</v>
      </c>
      <c r="Y12" s="606">
        <v>0</v>
      </c>
      <c r="Z12" s="700">
        <f>SUM(Y12:Y23)</f>
        <v>0</v>
      </c>
      <c r="AA12" s="606">
        <v>0</v>
      </c>
      <c r="AB12" s="700">
        <f>SUM(AA12:AA23)</f>
        <v>0</v>
      </c>
      <c r="AC12" s="606">
        <v>0</v>
      </c>
      <c r="AD12" s="700">
        <f>SUM(AC12:AC23)</f>
        <v>0</v>
      </c>
      <c r="AE12" s="606">
        <v>0</v>
      </c>
      <c r="AF12" s="700">
        <f>SUM(AE12:AE23)</f>
        <v>0</v>
      </c>
      <c r="AG12" s="606">
        <v>0</v>
      </c>
      <c r="AH12" s="700">
        <f>SUM(AG12:AG23)</f>
        <v>0</v>
      </c>
      <c r="AI12" s="606"/>
      <c r="AJ12" s="700">
        <f>SUM(AI12:AI23)</f>
        <v>0</v>
      </c>
      <c r="AK12" s="606">
        <v>0</v>
      </c>
      <c r="AL12" s="700">
        <f>SUM(AK12:AK23)</f>
        <v>0</v>
      </c>
      <c r="AM12" s="606"/>
      <c r="AN12" s="700">
        <f>SUM(AM12:AM23)</f>
        <v>0</v>
      </c>
      <c r="AO12" s="606">
        <v>0</v>
      </c>
      <c r="AP12" s="700">
        <f>SUM(AO12:AO23)</f>
        <v>0</v>
      </c>
      <c r="AQ12" s="606">
        <v>0</v>
      </c>
      <c r="AR12" s="700">
        <f>SUM(AQ12:AQ23)</f>
        <v>0</v>
      </c>
      <c r="AS12" s="606">
        <v>0</v>
      </c>
      <c r="AT12" s="700">
        <f>SUM(AS12:AS23)</f>
        <v>0</v>
      </c>
      <c r="AU12" s="568">
        <v>0</v>
      </c>
      <c r="AV12" s="700">
        <f>SUM(AU12:AU23)</f>
        <v>0</v>
      </c>
      <c r="AW12" s="568">
        <v>0</v>
      </c>
      <c r="AX12" s="700">
        <f>SUM(AW12:AW23)</f>
        <v>0</v>
      </c>
      <c r="AY12" s="568">
        <v>0</v>
      </c>
      <c r="AZ12" s="700">
        <f>SUM(AY12:AY23)</f>
        <v>0</v>
      </c>
      <c r="BA12" s="568">
        <v>0</v>
      </c>
      <c r="BB12" s="700">
        <f>SUM(BA12:BA23)</f>
        <v>0</v>
      </c>
      <c r="BC12" s="562">
        <f>BA12+AY12-F12</f>
        <v>-2921120.0595835694</v>
      </c>
      <c r="BD12" s="700">
        <f>SUM(BC12:BC23)</f>
        <v>-35053440.715002842</v>
      </c>
      <c r="BE12" s="562">
        <f>BC12/(1+DBC!$C$10/100)</f>
        <v>-2782019.1043653041</v>
      </c>
      <c r="BF12" s="700">
        <f>SUM(BE12:BE23)</f>
        <v>-33384229.252383649</v>
      </c>
      <c r="BG12" s="566"/>
      <c r="BH12" s="568">
        <v>3</v>
      </c>
      <c r="BI12" s="567">
        <f>H36</f>
        <v>60000</v>
      </c>
      <c r="BJ12" s="567">
        <f>J36</f>
        <v>7800</v>
      </c>
      <c r="BK12" s="567">
        <f>L36</f>
        <v>4800</v>
      </c>
      <c r="BL12" s="567">
        <f>N36</f>
        <v>150000</v>
      </c>
      <c r="BM12" s="567">
        <f>P36</f>
        <v>60000</v>
      </c>
      <c r="BN12" s="567">
        <f>R36</f>
        <v>99999.999999999985</v>
      </c>
      <c r="BO12" s="567">
        <f>T36</f>
        <v>399999.99999999994</v>
      </c>
      <c r="BP12" s="567">
        <f>V36</f>
        <v>300000</v>
      </c>
      <c r="BQ12" s="567">
        <f>X36</f>
        <v>199999.99999999997</v>
      </c>
      <c r="BR12" s="567">
        <f>Z36</f>
        <v>99999.999999999985</v>
      </c>
      <c r="BS12" s="567">
        <f>AB36</f>
        <v>99999.999999999985</v>
      </c>
      <c r="BT12" s="567">
        <f>AD36</f>
        <v>199999.99999999997</v>
      </c>
      <c r="BU12" s="567">
        <f>AF36</f>
        <v>114999.99999999999</v>
      </c>
      <c r="BV12" s="567">
        <f>AH36</f>
        <v>11421219.355992002</v>
      </c>
      <c r="BW12" s="567">
        <f>AJ36</f>
        <v>487334.0625</v>
      </c>
      <c r="BX12" s="567">
        <f>AL36</f>
        <v>54000</v>
      </c>
      <c r="BY12" s="567">
        <f>AN36</f>
        <v>0</v>
      </c>
      <c r="BZ12" s="567">
        <f>AP36</f>
        <v>2000000.0000000002</v>
      </c>
      <c r="CA12" s="567">
        <f>AR36</f>
        <v>0</v>
      </c>
      <c r="CB12" s="567">
        <f>AT36</f>
        <v>12000000</v>
      </c>
      <c r="CC12" s="567">
        <f>AV36</f>
        <v>0</v>
      </c>
      <c r="CD12" s="567">
        <f>AX36</f>
        <v>27760153.418492001</v>
      </c>
      <c r="CE12" s="567">
        <f>AZ36</f>
        <v>28882901.986999158</v>
      </c>
      <c r="CF12" s="567">
        <f>BB36</f>
        <v>0</v>
      </c>
      <c r="CG12" s="567">
        <f>BD36</f>
        <v>1122748.5685071589</v>
      </c>
      <c r="CH12" s="567">
        <f>BF36</f>
        <v>969872.42717387632</v>
      </c>
      <c r="CI12" s="567"/>
      <c r="CJ12" s="567"/>
      <c r="CL12" s="567"/>
      <c r="CN12" s="567"/>
      <c r="CP12" s="567"/>
      <c r="CR12" s="567"/>
      <c r="CT12" s="567"/>
      <c r="CV12" s="567"/>
      <c r="CX12" s="567"/>
      <c r="CZ12" s="567"/>
      <c r="DB12" s="567"/>
      <c r="DD12" s="567"/>
      <c r="DF12" s="567"/>
      <c r="DH12" s="567"/>
      <c r="DJ12" s="567"/>
      <c r="DK12" s="567"/>
      <c r="DL12" s="567"/>
      <c r="DM12" s="567"/>
      <c r="DN12" s="567"/>
      <c r="DO12" s="567"/>
      <c r="DP12" s="567"/>
      <c r="DQ12" s="567"/>
      <c r="DR12" s="567"/>
      <c r="DS12" s="567"/>
      <c r="DT12" s="567"/>
      <c r="DU12" s="567"/>
      <c r="DV12" s="567"/>
      <c r="DW12" s="567"/>
      <c r="DX12" s="567"/>
      <c r="DY12" s="567"/>
      <c r="DZ12" s="567"/>
      <c r="EA12" s="567"/>
      <c r="EB12" s="567"/>
    </row>
    <row r="13" spans="2:132" x14ac:dyDescent="0.3">
      <c r="B13" s="550">
        <v>1</v>
      </c>
      <c r="C13" s="550">
        <v>2</v>
      </c>
      <c r="D13" s="550">
        <v>2</v>
      </c>
      <c r="E13" s="708"/>
      <c r="F13" s="562">
        <f t="shared" si="0"/>
        <v>2921120.0595835694</v>
      </c>
      <c r="G13" s="606">
        <f>OBC!AB8/10^6</f>
        <v>0</v>
      </c>
      <c r="H13" s="700"/>
      <c r="I13" s="606">
        <f>OBC!AC8/10^6</f>
        <v>0</v>
      </c>
      <c r="J13" s="700"/>
      <c r="K13" s="606">
        <f>OBC!AD8/10^6</f>
        <v>0</v>
      </c>
      <c r="L13" s="700"/>
      <c r="M13" s="606">
        <f>OBC!AE8/10^6</f>
        <v>0</v>
      </c>
      <c r="N13" s="700"/>
      <c r="O13" s="606">
        <v>0</v>
      </c>
      <c r="P13" s="700"/>
      <c r="Q13" s="606">
        <v>0</v>
      </c>
      <c r="R13" s="700"/>
      <c r="S13" s="606">
        <v>0</v>
      </c>
      <c r="T13" s="700"/>
      <c r="U13" s="606">
        <v>0</v>
      </c>
      <c r="V13" s="700"/>
      <c r="W13" s="606">
        <v>0</v>
      </c>
      <c r="X13" s="700"/>
      <c r="Y13" s="606">
        <v>0</v>
      </c>
      <c r="Z13" s="700"/>
      <c r="AA13" s="606">
        <v>0</v>
      </c>
      <c r="AB13" s="700"/>
      <c r="AC13" s="606">
        <v>0</v>
      </c>
      <c r="AD13" s="700"/>
      <c r="AE13" s="606">
        <v>0</v>
      </c>
      <c r="AF13" s="700"/>
      <c r="AG13" s="606">
        <v>0</v>
      </c>
      <c r="AH13" s="700"/>
      <c r="AI13" s="606"/>
      <c r="AJ13" s="700"/>
      <c r="AK13" s="606">
        <v>0</v>
      </c>
      <c r="AL13" s="700"/>
      <c r="AM13" s="606"/>
      <c r="AN13" s="700"/>
      <c r="AO13" s="606">
        <v>0</v>
      </c>
      <c r="AP13" s="700"/>
      <c r="AQ13" s="606">
        <v>0</v>
      </c>
      <c r="AR13" s="700"/>
      <c r="AS13" s="606">
        <v>0</v>
      </c>
      <c r="AT13" s="700"/>
      <c r="AU13" s="568">
        <v>0</v>
      </c>
      <c r="AV13" s="700"/>
      <c r="AW13" s="568">
        <v>0</v>
      </c>
      <c r="AX13" s="700"/>
      <c r="AY13" s="568">
        <v>0</v>
      </c>
      <c r="AZ13" s="700"/>
      <c r="BA13" s="568">
        <v>0</v>
      </c>
      <c r="BB13" s="700"/>
      <c r="BC13" s="562">
        <f t="shared" ref="BC13:BC23" si="1">BA13+AY13-F13</f>
        <v>-2921120.0595835694</v>
      </c>
      <c r="BD13" s="700"/>
      <c r="BE13" s="562">
        <f>BC13/(1+DBC!$C$10/100)</f>
        <v>-2782019.1043653041</v>
      </c>
      <c r="BF13" s="700"/>
      <c r="BG13" s="566"/>
      <c r="BH13" s="568">
        <v>4</v>
      </c>
      <c r="BI13" s="567">
        <f>H48</f>
        <v>60000</v>
      </c>
      <c r="BJ13" s="567">
        <f>J48</f>
        <v>7800</v>
      </c>
      <c r="BK13" s="567">
        <f>L48</f>
        <v>4800</v>
      </c>
      <c r="BL13" s="567">
        <f>N48</f>
        <v>150000</v>
      </c>
      <c r="BM13" s="567">
        <f>P48</f>
        <v>60000</v>
      </c>
      <c r="BN13" s="567">
        <f>R48</f>
        <v>99999.999999999985</v>
      </c>
      <c r="BO13" s="567">
        <f>T48</f>
        <v>399999.99999999994</v>
      </c>
      <c r="BP13" s="567">
        <f>V48</f>
        <v>300000</v>
      </c>
      <c r="BQ13" s="567">
        <f>X48</f>
        <v>199999.99999999997</v>
      </c>
      <c r="BR13" s="567">
        <f>Z48</f>
        <v>99999.999999999985</v>
      </c>
      <c r="BS13" s="567">
        <f>AB48</f>
        <v>99999.999999999985</v>
      </c>
      <c r="BT13" s="567">
        <f>AD48</f>
        <v>199999.99999999997</v>
      </c>
      <c r="BU13" s="567">
        <f>AF48</f>
        <v>114999.99999999999</v>
      </c>
      <c r="BV13" s="567">
        <f>AH48</f>
        <v>11421219.355992002</v>
      </c>
      <c r="BW13" s="567">
        <f>AJ48</f>
        <v>487334.0625</v>
      </c>
      <c r="BX13" s="567">
        <f>AL48</f>
        <v>54000</v>
      </c>
      <c r="BY13" s="567">
        <f>AN48</f>
        <v>0</v>
      </c>
      <c r="BZ13" s="567">
        <f>AP48</f>
        <v>2000000.0000000002</v>
      </c>
      <c r="CA13" s="567">
        <f>AR48</f>
        <v>0</v>
      </c>
      <c r="CB13" s="567">
        <f>AT48</f>
        <v>12000000</v>
      </c>
      <c r="CC13" s="567">
        <f>AV48</f>
        <v>0</v>
      </c>
      <c r="CD13" s="567">
        <f>AX48</f>
        <v>27760153.418492001</v>
      </c>
      <c r="CE13" s="567">
        <f>AZ48</f>
        <v>29518325.830713142</v>
      </c>
      <c r="CF13" s="567">
        <f>BB48</f>
        <v>0</v>
      </c>
      <c r="CG13" s="567">
        <f>BD48</f>
        <v>1758172.4122211428</v>
      </c>
      <c r="CH13" s="567">
        <f>BF48</f>
        <v>1446452.7946451474</v>
      </c>
      <c r="CI13" s="567"/>
      <c r="CJ13" s="567"/>
      <c r="CL13" s="567"/>
      <c r="CN13" s="567"/>
      <c r="CP13" s="567"/>
      <c r="CR13" s="567"/>
      <c r="CT13" s="567"/>
      <c r="CV13" s="567"/>
      <c r="CX13" s="567"/>
      <c r="CZ13" s="567"/>
      <c r="DB13" s="567"/>
      <c r="DD13" s="567"/>
      <c r="DF13" s="567"/>
      <c r="DH13" s="567"/>
      <c r="DJ13" s="567"/>
      <c r="DK13" s="567"/>
      <c r="DL13" s="567"/>
      <c r="DM13" s="567"/>
      <c r="DN13" s="567"/>
      <c r="DO13" s="567"/>
      <c r="DP13" s="567"/>
      <c r="DQ13" s="567"/>
      <c r="DR13" s="567"/>
      <c r="DS13" s="567"/>
      <c r="DT13" s="567"/>
      <c r="DU13" s="567"/>
      <c r="DV13" s="567"/>
      <c r="DW13" s="567"/>
      <c r="DX13" s="567"/>
      <c r="DY13" s="567"/>
      <c r="DZ13" s="567"/>
      <c r="EA13" s="567"/>
      <c r="EB13" s="567"/>
    </row>
    <row r="14" spans="2:132" x14ac:dyDescent="0.3">
      <c r="B14" s="550">
        <v>1</v>
      </c>
      <c r="C14" s="550">
        <v>3</v>
      </c>
      <c r="D14" s="550">
        <v>3</v>
      </c>
      <c r="E14" s="708"/>
      <c r="F14" s="562">
        <f t="shared" si="0"/>
        <v>2921120.0595835694</v>
      </c>
      <c r="G14" s="606">
        <f>OBC!AB9/10^6</f>
        <v>0</v>
      </c>
      <c r="H14" s="700"/>
      <c r="I14" s="606">
        <f>OBC!AC9/10^6</f>
        <v>0</v>
      </c>
      <c r="J14" s="700"/>
      <c r="K14" s="606">
        <f>OBC!AD9/10^6</f>
        <v>0</v>
      </c>
      <c r="L14" s="700"/>
      <c r="M14" s="606">
        <f>OBC!AE9/10^6</f>
        <v>0</v>
      </c>
      <c r="N14" s="700"/>
      <c r="O14" s="606">
        <v>0</v>
      </c>
      <c r="P14" s="700"/>
      <c r="Q14" s="606">
        <v>0</v>
      </c>
      <c r="R14" s="700"/>
      <c r="S14" s="606">
        <v>0</v>
      </c>
      <c r="T14" s="700"/>
      <c r="U14" s="606">
        <v>0</v>
      </c>
      <c r="V14" s="700"/>
      <c r="W14" s="606">
        <v>0</v>
      </c>
      <c r="X14" s="700"/>
      <c r="Y14" s="606">
        <v>0</v>
      </c>
      <c r="Z14" s="700"/>
      <c r="AA14" s="606">
        <v>0</v>
      </c>
      <c r="AB14" s="700"/>
      <c r="AC14" s="606">
        <v>0</v>
      </c>
      <c r="AD14" s="700"/>
      <c r="AE14" s="606">
        <v>0</v>
      </c>
      <c r="AF14" s="700"/>
      <c r="AG14" s="606">
        <v>0</v>
      </c>
      <c r="AH14" s="700"/>
      <c r="AI14" s="606"/>
      <c r="AJ14" s="700"/>
      <c r="AK14" s="606">
        <v>0</v>
      </c>
      <c r="AL14" s="700"/>
      <c r="AM14" s="606"/>
      <c r="AN14" s="700"/>
      <c r="AO14" s="606">
        <v>0</v>
      </c>
      <c r="AP14" s="700"/>
      <c r="AQ14" s="606">
        <v>0</v>
      </c>
      <c r="AR14" s="700"/>
      <c r="AS14" s="606">
        <v>0</v>
      </c>
      <c r="AT14" s="700"/>
      <c r="AU14" s="568">
        <v>0</v>
      </c>
      <c r="AV14" s="700"/>
      <c r="AW14" s="568">
        <v>0</v>
      </c>
      <c r="AX14" s="700"/>
      <c r="AY14" s="568">
        <v>0</v>
      </c>
      <c r="AZ14" s="700"/>
      <c r="BA14" s="568">
        <v>0</v>
      </c>
      <c r="BB14" s="700"/>
      <c r="BC14" s="562">
        <f t="shared" si="1"/>
        <v>-2921120.0595835694</v>
      </c>
      <c r="BD14" s="700"/>
      <c r="BE14" s="562">
        <f>BC14/(1+DBC!$C$10/100)</f>
        <v>-2782019.1043653041</v>
      </c>
      <c r="BF14" s="700"/>
      <c r="BG14" s="566"/>
      <c r="BH14" s="568">
        <v>5</v>
      </c>
      <c r="BI14" s="567">
        <f>H60</f>
        <v>60000</v>
      </c>
      <c r="BJ14" s="567">
        <f>J60</f>
        <v>7800</v>
      </c>
      <c r="BK14" s="567">
        <f>L60</f>
        <v>4800</v>
      </c>
      <c r="BL14" s="567">
        <f>N60</f>
        <v>150000</v>
      </c>
      <c r="BM14" s="567">
        <f>P60</f>
        <v>60000</v>
      </c>
      <c r="BN14" s="567">
        <f>R60</f>
        <v>99999.999999999985</v>
      </c>
      <c r="BO14" s="567">
        <f>T60</f>
        <v>399999.99999999994</v>
      </c>
      <c r="BP14" s="567">
        <f>V60</f>
        <v>300000</v>
      </c>
      <c r="BQ14" s="567">
        <f>X60</f>
        <v>199999.99999999997</v>
      </c>
      <c r="BR14" s="567">
        <f>Z60</f>
        <v>99999.999999999985</v>
      </c>
      <c r="BS14" s="567">
        <f>AB60</f>
        <v>99999.999999999985</v>
      </c>
      <c r="BT14" s="567">
        <f>AD60</f>
        <v>199999.99999999997</v>
      </c>
      <c r="BU14" s="567">
        <f>AF60</f>
        <v>114999.99999999999</v>
      </c>
      <c r="BV14" s="567">
        <f>AH60</f>
        <v>11421219.355992002</v>
      </c>
      <c r="BW14" s="567">
        <f>AJ60</f>
        <v>487334.0625</v>
      </c>
      <c r="BX14" s="567">
        <f>AL60</f>
        <v>54000</v>
      </c>
      <c r="BY14" s="567">
        <f>AN60</f>
        <v>0</v>
      </c>
      <c r="BZ14" s="567">
        <f>AP60</f>
        <v>2000000.0000000002</v>
      </c>
      <c r="CA14" s="567">
        <f>AR60</f>
        <v>0</v>
      </c>
      <c r="CB14" s="567">
        <f>AT60</f>
        <v>12000000</v>
      </c>
      <c r="CC14" s="567">
        <f>AV60</f>
        <v>0</v>
      </c>
      <c r="CD14" s="567">
        <f>AX60</f>
        <v>27760153.418492001</v>
      </c>
      <c r="CE14" s="567">
        <f>AZ60</f>
        <v>30167728.998988826</v>
      </c>
      <c r="CF14" s="567">
        <f>BB60</f>
        <v>0</v>
      </c>
      <c r="CG14" s="567">
        <f>BD60</f>
        <v>2407575.5804968327</v>
      </c>
      <c r="CH14" s="567">
        <f>BF60</f>
        <v>1886398.4650697575</v>
      </c>
      <c r="CI14" s="567"/>
      <c r="CJ14" s="567"/>
      <c r="CL14" s="567"/>
      <c r="CN14" s="567"/>
      <c r="CP14" s="567"/>
      <c r="CR14" s="567"/>
      <c r="CT14" s="567"/>
      <c r="CV14" s="567"/>
      <c r="CX14" s="567"/>
      <c r="CZ14" s="567"/>
      <c r="DB14" s="567"/>
      <c r="DD14" s="567"/>
      <c r="DF14" s="567"/>
      <c r="DH14" s="567"/>
      <c r="DJ14" s="567"/>
      <c r="DK14" s="567"/>
      <c r="DL14" s="567"/>
      <c r="DM14" s="567"/>
      <c r="DN14" s="567"/>
      <c r="DO14" s="567"/>
      <c r="DP14" s="567"/>
      <c r="DQ14" s="567"/>
      <c r="DR14" s="567"/>
      <c r="DS14" s="567"/>
      <c r="DT14" s="567"/>
      <c r="DU14" s="567"/>
      <c r="DV14" s="567"/>
      <c r="DW14" s="567"/>
      <c r="DX14" s="567"/>
      <c r="DY14" s="567"/>
      <c r="DZ14" s="567"/>
      <c r="EA14" s="567"/>
      <c r="EB14" s="567"/>
    </row>
    <row r="15" spans="2:132" x14ac:dyDescent="0.3">
      <c r="B15" s="550">
        <v>1</v>
      </c>
      <c r="C15" s="550">
        <v>4</v>
      </c>
      <c r="D15" s="550">
        <v>4</v>
      </c>
      <c r="E15" s="708"/>
      <c r="F15" s="562">
        <f t="shared" si="0"/>
        <v>2921120.0595835694</v>
      </c>
      <c r="G15" s="606">
        <f>OBC!AB10/10^6</f>
        <v>0</v>
      </c>
      <c r="H15" s="700"/>
      <c r="I15" s="606">
        <f>OBC!AC10/10^6</f>
        <v>0</v>
      </c>
      <c r="J15" s="700"/>
      <c r="K15" s="606">
        <f>OBC!AD10/10^6</f>
        <v>0</v>
      </c>
      <c r="L15" s="700"/>
      <c r="M15" s="606">
        <f>OBC!AE10/10^6</f>
        <v>0</v>
      </c>
      <c r="N15" s="700"/>
      <c r="O15" s="606">
        <v>0</v>
      </c>
      <c r="P15" s="700"/>
      <c r="Q15" s="606">
        <v>0</v>
      </c>
      <c r="R15" s="700"/>
      <c r="S15" s="606">
        <v>0</v>
      </c>
      <c r="T15" s="700"/>
      <c r="U15" s="606">
        <v>0</v>
      </c>
      <c r="V15" s="700"/>
      <c r="W15" s="606">
        <v>0</v>
      </c>
      <c r="X15" s="700"/>
      <c r="Y15" s="606">
        <v>0</v>
      </c>
      <c r="Z15" s="700"/>
      <c r="AA15" s="606">
        <v>0</v>
      </c>
      <c r="AB15" s="700"/>
      <c r="AC15" s="606">
        <v>0</v>
      </c>
      <c r="AD15" s="700"/>
      <c r="AE15" s="606">
        <v>0</v>
      </c>
      <c r="AF15" s="700"/>
      <c r="AG15" s="606">
        <v>0</v>
      </c>
      <c r="AH15" s="700"/>
      <c r="AI15" s="606"/>
      <c r="AJ15" s="700"/>
      <c r="AK15" s="606">
        <v>0</v>
      </c>
      <c r="AL15" s="700"/>
      <c r="AM15" s="606"/>
      <c r="AN15" s="700"/>
      <c r="AO15" s="606">
        <v>0</v>
      </c>
      <c r="AP15" s="700"/>
      <c r="AQ15" s="606">
        <v>0</v>
      </c>
      <c r="AR15" s="700"/>
      <c r="AS15" s="606">
        <v>0</v>
      </c>
      <c r="AT15" s="700"/>
      <c r="AU15" s="568">
        <v>0</v>
      </c>
      <c r="AV15" s="700"/>
      <c r="AW15" s="568">
        <v>0</v>
      </c>
      <c r="AX15" s="700"/>
      <c r="AY15" s="568">
        <v>0</v>
      </c>
      <c r="AZ15" s="700"/>
      <c r="BA15" s="568">
        <v>0</v>
      </c>
      <c r="BB15" s="700"/>
      <c r="BC15" s="562">
        <f t="shared" si="1"/>
        <v>-2921120.0595835694</v>
      </c>
      <c r="BD15" s="700"/>
      <c r="BE15" s="562">
        <f>BC15/(1+DBC!$C$10/100)</f>
        <v>-2782019.1043653041</v>
      </c>
      <c r="BF15" s="700"/>
      <c r="BG15" s="566"/>
      <c r="BH15" s="568">
        <v>6</v>
      </c>
      <c r="BI15" s="567">
        <f>H72</f>
        <v>60000</v>
      </c>
      <c r="BJ15" s="567">
        <f>J72</f>
        <v>7800</v>
      </c>
      <c r="BK15" s="567">
        <f>L72</f>
        <v>4800</v>
      </c>
      <c r="BL15" s="567">
        <f>N72</f>
        <v>150000</v>
      </c>
      <c r="BM15" s="567">
        <f>P72</f>
        <v>60000</v>
      </c>
      <c r="BN15" s="567">
        <f>R72</f>
        <v>99999.999999999985</v>
      </c>
      <c r="BO15" s="567">
        <f>T72</f>
        <v>399999.99999999994</v>
      </c>
      <c r="BP15" s="567">
        <f>V72</f>
        <v>300000</v>
      </c>
      <c r="BQ15" s="567">
        <f>X72</f>
        <v>199999.99999999997</v>
      </c>
      <c r="BR15" s="567">
        <f>Z72</f>
        <v>99999.999999999985</v>
      </c>
      <c r="BS15" s="567">
        <f>AB72</f>
        <v>99999.999999999985</v>
      </c>
      <c r="BT15" s="567">
        <f>AD72</f>
        <v>199999.99999999997</v>
      </c>
      <c r="BU15" s="567">
        <f>AF72</f>
        <v>114999.99999999999</v>
      </c>
      <c r="BV15" s="567">
        <f>AH72</f>
        <v>11421219.355992002</v>
      </c>
      <c r="BW15" s="567">
        <f>AJ72</f>
        <v>487334.0625</v>
      </c>
      <c r="BX15" s="567">
        <f>AL72</f>
        <v>54000</v>
      </c>
      <c r="BY15" s="567">
        <f>AN72</f>
        <v>0</v>
      </c>
      <c r="BZ15" s="567">
        <f>AP72</f>
        <v>2000000.0000000002</v>
      </c>
      <c r="CA15" s="567">
        <f>AR72</f>
        <v>0</v>
      </c>
      <c r="CB15" s="567">
        <f>AT72</f>
        <v>12000000</v>
      </c>
      <c r="CC15" s="567">
        <f>AV72</f>
        <v>0</v>
      </c>
      <c r="CD15" s="567">
        <f>AX72</f>
        <v>27760153.418492001</v>
      </c>
      <c r="CE15" s="567">
        <f>AZ72</f>
        <v>30831419.036966581</v>
      </c>
      <c r="CF15" s="567">
        <f>BB72</f>
        <v>0</v>
      </c>
      <c r="CG15" s="567">
        <f>BD72</f>
        <v>3071265.6184745822</v>
      </c>
      <c r="CH15" s="567">
        <f>BF72</f>
        <v>2291825.6916664476</v>
      </c>
      <c r="CI15" s="567"/>
      <c r="CJ15" s="567"/>
      <c r="CL15" s="567"/>
      <c r="CN15" s="567"/>
      <c r="CP15" s="567"/>
      <c r="CR15" s="567"/>
      <c r="CT15" s="567"/>
      <c r="CV15" s="567"/>
      <c r="CX15" s="567"/>
      <c r="CZ15" s="567"/>
      <c r="DB15" s="567"/>
      <c r="DD15" s="567"/>
      <c r="DF15" s="567"/>
      <c r="DH15" s="567"/>
      <c r="DJ15" s="567"/>
      <c r="DK15" s="567"/>
      <c r="DL15" s="567"/>
      <c r="DM15" s="567"/>
      <c r="DN15" s="567"/>
      <c r="DO15" s="567"/>
      <c r="DP15" s="567"/>
      <c r="DQ15" s="567"/>
      <c r="DR15" s="567"/>
      <c r="DS15" s="567"/>
      <c r="DT15" s="567"/>
      <c r="DU15" s="567"/>
      <c r="DV15" s="567"/>
      <c r="DW15" s="567"/>
      <c r="DX15" s="567"/>
      <c r="DY15" s="567"/>
      <c r="DZ15" s="567"/>
      <c r="EA15" s="567"/>
      <c r="EB15" s="567"/>
    </row>
    <row r="16" spans="2:132" x14ac:dyDescent="0.3">
      <c r="B16" s="550">
        <v>1</v>
      </c>
      <c r="C16" s="550">
        <v>5</v>
      </c>
      <c r="D16" s="550">
        <v>5</v>
      </c>
      <c r="E16" s="708"/>
      <c r="F16" s="562">
        <f t="shared" si="0"/>
        <v>2921120.0595835694</v>
      </c>
      <c r="G16" s="606">
        <f>OBC!AB11/10^6</f>
        <v>0</v>
      </c>
      <c r="H16" s="700"/>
      <c r="I16" s="606">
        <f>OBC!AC11/10^6</f>
        <v>0</v>
      </c>
      <c r="J16" s="700"/>
      <c r="K16" s="606">
        <f>OBC!AD11/10^6</f>
        <v>0</v>
      </c>
      <c r="L16" s="700"/>
      <c r="M16" s="606">
        <f>OBC!AE11/10^6</f>
        <v>0</v>
      </c>
      <c r="N16" s="700"/>
      <c r="O16" s="606">
        <v>0</v>
      </c>
      <c r="P16" s="700"/>
      <c r="Q16" s="606">
        <v>0</v>
      </c>
      <c r="R16" s="700"/>
      <c r="S16" s="606">
        <v>0</v>
      </c>
      <c r="T16" s="700"/>
      <c r="U16" s="606">
        <v>0</v>
      </c>
      <c r="V16" s="700"/>
      <c r="W16" s="606">
        <v>0</v>
      </c>
      <c r="X16" s="700"/>
      <c r="Y16" s="606">
        <v>0</v>
      </c>
      <c r="Z16" s="700"/>
      <c r="AA16" s="606">
        <v>0</v>
      </c>
      <c r="AB16" s="700"/>
      <c r="AC16" s="606">
        <v>0</v>
      </c>
      <c r="AD16" s="700"/>
      <c r="AE16" s="606">
        <v>0</v>
      </c>
      <c r="AF16" s="700"/>
      <c r="AG16" s="606">
        <v>0</v>
      </c>
      <c r="AH16" s="700"/>
      <c r="AI16" s="606"/>
      <c r="AJ16" s="700"/>
      <c r="AK16" s="606">
        <v>0</v>
      </c>
      <c r="AL16" s="700"/>
      <c r="AM16" s="606"/>
      <c r="AN16" s="700"/>
      <c r="AO16" s="606">
        <v>0</v>
      </c>
      <c r="AP16" s="700"/>
      <c r="AQ16" s="606">
        <v>0</v>
      </c>
      <c r="AR16" s="700"/>
      <c r="AS16" s="606">
        <v>0</v>
      </c>
      <c r="AT16" s="700"/>
      <c r="AU16" s="568">
        <v>0</v>
      </c>
      <c r="AV16" s="700"/>
      <c r="AW16" s="568">
        <v>0</v>
      </c>
      <c r="AX16" s="700"/>
      <c r="AY16" s="568">
        <v>0</v>
      </c>
      <c r="AZ16" s="700"/>
      <c r="BA16" s="568">
        <v>0</v>
      </c>
      <c r="BB16" s="700"/>
      <c r="BC16" s="562">
        <f t="shared" si="1"/>
        <v>-2921120.0595835694</v>
      </c>
      <c r="BD16" s="700"/>
      <c r="BE16" s="562">
        <f>BC16/(1+DBC!$C$10/100)</f>
        <v>-2782019.1043653041</v>
      </c>
      <c r="BF16" s="700"/>
      <c r="BG16" s="566"/>
      <c r="BH16" s="568">
        <v>7</v>
      </c>
      <c r="BI16" s="567">
        <f>H84</f>
        <v>60000</v>
      </c>
      <c r="BJ16" s="567">
        <f>J84</f>
        <v>7800</v>
      </c>
      <c r="BK16" s="567">
        <f>L84</f>
        <v>4800</v>
      </c>
      <c r="BL16" s="567">
        <f>N84</f>
        <v>150000</v>
      </c>
      <c r="BM16" s="567">
        <f>P84</f>
        <v>60000</v>
      </c>
      <c r="BN16" s="567">
        <f>R84</f>
        <v>99999.999999999985</v>
      </c>
      <c r="BO16" s="567">
        <f>T84</f>
        <v>399999.99999999994</v>
      </c>
      <c r="BP16" s="567">
        <f>V84</f>
        <v>300000</v>
      </c>
      <c r="BQ16" s="567">
        <f>X84</f>
        <v>199999.99999999997</v>
      </c>
      <c r="BR16" s="567">
        <f>Z84</f>
        <v>99999.999999999985</v>
      </c>
      <c r="BS16" s="567">
        <f>AB84</f>
        <v>99999.999999999985</v>
      </c>
      <c r="BT16" s="567">
        <f>AD84</f>
        <v>199999.99999999997</v>
      </c>
      <c r="BU16" s="567">
        <f>AF84</f>
        <v>138000</v>
      </c>
      <c r="BV16" s="567">
        <f>AH84</f>
        <v>11421219.355992002</v>
      </c>
      <c r="BW16" s="567">
        <f>AJ84</f>
        <v>487334.0625</v>
      </c>
      <c r="BX16" s="567">
        <f>AL84</f>
        <v>54000</v>
      </c>
      <c r="BY16" s="567">
        <f>AN84</f>
        <v>0</v>
      </c>
      <c r="BZ16" s="567">
        <f>AP84</f>
        <v>2000000.0000000002</v>
      </c>
      <c r="CA16" s="567">
        <f>AR84</f>
        <v>0</v>
      </c>
      <c r="CB16" s="567">
        <f>AT84</f>
        <v>12000000</v>
      </c>
      <c r="CC16" s="567">
        <f>AV84</f>
        <v>0</v>
      </c>
      <c r="CD16" s="567">
        <f>AX84</f>
        <v>27783153.418492008</v>
      </c>
      <c r="CE16" s="567">
        <f>AZ84</f>
        <v>31509710.255779851</v>
      </c>
      <c r="CF16" s="567">
        <f>BB84</f>
        <v>0</v>
      </c>
      <c r="CG16" s="567">
        <f>BD84</f>
        <v>3726556.8372878507</v>
      </c>
      <c r="CH16" s="567">
        <f>BF84</f>
        <v>2648394.3699292284</v>
      </c>
      <c r="CI16" s="567"/>
      <c r="CJ16" s="567"/>
      <c r="CL16" s="567"/>
      <c r="CN16" s="567"/>
      <c r="CP16" s="567"/>
      <c r="CR16" s="567"/>
      <c r="CT16" s="567"/>
      <c r="CV16" s="567"/>
      <c r="CX16" s="567"/>
      <c r="CZ16" s="567"/>
      <c r="DB16" s="567"/>
      <c r="DD16" s="567"/>
      <c r="DF16" s="567"/>
      <c r="DH16" s="567"/>
      <c r="DJ16" s="567"/>
      <c r="DK16" s="567"/>
      <c r="DL16" s="567"/>
      <c r="DM16" s="567"/>
      <c r="DN16" s="567"/>
      <c r="DO16" s="567"/>
      <c r="DP16" s="567"/>
      <c r="DQ16" s="567"/>
      <c r="DR16" s="567"/>
      <c r="DS16" s="567"/>
      <c r="DT16" s="567"/>
      <c r="DU16" s="567"/>
      <c r="DV16" s="567"/>
      <c r="DW16" s="567"/>
      <c r="DX16" s="567"/>
      <c r="DY16" s="567"/>
      <c r="DZ16" s="567"/>
      <c r="EA16" s="567"/>
      <c r="EB16" s="567"/>
    </row>
    <row r="17" spans="2:132" x14ac:dyDescent="0.3">
      <c r="B17" s="550">
        <v>1</v>
      </c>
      <c r="C17" s="550">
        <v>6</v>
      </c>
      <c r="D17" s="550">
        <v>6</v>
      </c>
      <c r="E17" s="708"/>
      <c r="F17" s="562">
        <f t="shared" si="0"/>
        <v>2921120.0595835694</v>
      </c>
      <c r="G17" s="606">
        <f>OBC!AB12/10^6</f>
        <v>0</v>
      </c>
      <c r="H17" s="700"/>
      <c r="I17" s="606">
        <f>OBC!AC12/10^6</f>
        <v>0</v>
      </c>
      <c r="J17" s="700"/>
      <c r="K17" s="606">
        <f>OBC!AD12/10^6</f>
        <v>0</v>
      </c>
      <c r="L17" s="700"/>
      <c r="M17" s="606">
        <f>OBC!AE12/10^6</f>
        <v>0</v>
      </c>
      <c r="N17" s="700"/>
      <c r="O17" s="606">
        <v>0</v>
      </c>
      <c r="P17" s="700"/>
      <c r="Q17" s="606">
        <v>0</v>
      </c>
      <c r="R17" s="700"/>
      <c r="S17" s="606">
        <v>0</v>
      </c>
      <c r="T17" s="700"/>
      <c r="U17" s="606">
        <v>0</v>
      </c>
      <c r="V17" s="700"/>
      <c r="W17" s="606">
        <v>0</v>
      </c>
      <c r="X17" s="700"/>
      <c r="Y17" s="606">
        <v>0</v>
      </c>
      <c r="Z17" s="700"/>
      <c r="AA17" s="606">
        <v>0</v>
      </c>
      <c r="AB17" s="700"/>
      <c r="AC17" s="606">
        <v>0</v>
      </c>
      <c r="AD17" s="700"/>
      <c r="AE17" s="606">
        <v>0</v>
      </c>
      <c r="AF17" s="700"/>
      <c r="AG17" s="606">
        <v>0</v>
      </c>
      <c r="AH17" s="700"/>
      <c r="AI17" s="606"/>
      <c r="AJ17" s="700"/>
      <c r="AK17" s="606">
        <v>0</v>
      </c>
      <c r="AL17" s="700"/>
      <c r="AM17" s="606"/>
      <c r="AN17" s="700"/>
      <c r="AO17" s="606">
        <v>0</v>
      </c>
      <c r="AP17" s="700"/>
      <c r="AQ17" s="606">
        <v>0</v>
      </c>
      <c r="AR17" s="700"/>
      <c r="AS17" s="606">
        <v>0</v>
      </c>
      <c r="AT17" s="700"/>
      <c r="AU17" s="568">
        <v>0</v>
      </c>
      <c r="AV17" s="700"/>
      <c r="AW17" s="568">
        <v>0</v>
      </c>
      <c r="AX17" s="700"/>
      <c r="AY17" s="568">
        <v>0</v>
      </c>
      <c r="AZ17" s="700"/>
      <c r="BA17" s="568">
        <v>0</v>
      </c>
      <c r="BB17" s="700"/>
      <c r="BC17" s="562">
        <f t="shared" si="1"/>
        <v>-2921120.0595835694</v>
      </c>
      <c r="BD17" s="700"/>
      <c r="BE17" s="562">
        <f>BC17/(1+DBC!$C$10/100)</f>
        <v>-2782019.1043653041</v>
      </c>
      <c r="BF17" s="700"/>
      <c r="BG17" s="566"/>
      <c r="BH17" s="568">
        <v>8</v>
      </c>
      <c r="BI17" s="567">
        <f>H96</f>
        <v>60000</v>
      </c>
      <c r="BJ17" s="567">
        <f>J96</f>
        <v>7800</v>
      </c>
      <c r="BK17" s="567">
        <f>L96</f>
        <v>4800</v>
      </c>
      <c r="BL17" s="567">
        <f>N96</f>
        <v>150000</v>
      </c>
      <c r="BM17" s="567">
        <f>P96</f>
        <v>60000</v>
      </c>
      <c r="BN17" s="567">
        <f>R96</f>
        <v>99999.999999999985</v>
      </c>
      <c r="BO17" s="567">
        <f>T96</f>
        <v>399999.99999999994</v>
      </c>
      <c r="BP17" s="567">
        <f>V96</f>
        <v>300000</v>
      </c>
      <c r="BQ17" s="567">
        <f>X96</f>
        <v>199999.99999999997</v>
      </c>
      <c r="BR17" s="567">
        <f>Z96</f>
        <v>99999.999999999985</v>
      </c>
      <c r="BS17" s="567">
        <f>AB96</f>
        <v>99999.999999999985</v>
      </c>
      <c r="BT17" s="567">
        <f>AD96</f>
        <v>199999.99999999997</v>
      </c>
      <c r="BU17" s="567">
        <f>AF96</f>
        <v>138000</v>
      </c>
      <c r="BV17" s="567">
        <f>AH96</f>
        <v>11421219.355992002</v>
      </c>
      <c r="BW17" s="567">
        <f>AJ96</f>
        <v>487334.0625</v>
      </c>
      <c r="BX17" s="567">
        <f>AL96</f>
        <v>54000</v>
      </c>
      <c r="BY17" s="567">
        <f>AN96</f>
        <v>0</v>
      </c>
      <c r="BZ17" s="567">
        <f>AP96</f>
        <v>2000000.0000000002</v>
      </c>
      <c r="CA17" s="567">
        <f>AR96</f>
        <v>0</v>
      </c>
      <c r="CB17" s="567">
        <f>AT96</f>
        <v>12000000</v>
      </c>
      <c r="CC17" s="567">
        <f>AV96</f>
        <v>0</v>
      </c>
      <c r="CD17" s="567">
        <f>AX96</f>
        <v>27783153.418492008</v>
      </c>
      <c r="CE17" s="567">
        <f>AZ96</f>
        <v>32202923.881407019</v>
      </c>
      <c r="CF17" s="567">
        <f>BB96</f>
        <v>0</v>
      </c>
      <c r="CG17" s="567">
        <f>BD96</f>
        <v>4419770.4629150089</v>
      </c>
      <c r="CH17" s="567">
        <f>BF96</f>
        <v>2991474.6204326311</v>
      </c>
      <c r="CI17" s="567"/>
      <c r="CJ17" s="567"/>
      <c r="CL17" s="567"/>
      <c r="CN17" s="567"/>
      <c r="CP17" s="567"/>
      <c r="CR17" s="567"/>
      <c r="CT17" s="567"/>
      <c r="CV17" s="567"/>
      <c r="CX17" s="567"/>
      <c r="CZ17" s="567"/>
      <c r="DB17" s="567"/>
      <c r="DD17" s="567"/>
      <c r="DF17" s="567"/>
      <c r="DH17" s="567"/>
      <c r="DJ17" s="567"/>
      <c r="DK17" s="567"/>
      <c r="DL17" s="567"/>
      <c r="DM17" s="567"/>
      <c r="DN17" s="567"/>
      <c r="DO17" s="567"/>
      <c r="DP17" s="567"/>
      <c r="DQ17" s="567"/>
      <c r="DR17" s="567"/>
      <c r="DS17" s="567"/>
      <c r="DT17" s="567"/>
      <c r="DU17" s="567"/>
      <c r="DV17" s="567"/>
      <c r="DW17" s="567"/>
      <c r="DX17" s="567"/>
      <c r="DY17" s="567"/>
      <c r="DZ17" s="567"/>
      <c r="EA17" s="567"/>
      <c r="EB17" s="567"/>
    </row>
    <row r="18" spans="2:132" x14ac:dyDescent="0.3">
      <c r="B18" s="550">
        <v>1</v>
      </c>
      <c r="C18" s="550">
        <v>7</v>
      </c>
      <c r="D18" s="550">
        <v>7</v>
      </c>
      <c r="E18" s="708"/>
      <c r="F18" s="562">
        <f t="shared" si="0"/>
        <v>2921120.0595835694</v>
      </c>
      <c r="G18" s="606">
        <f>OBC!AB13/10^6</f>
        <v>0</v>
      </c>
      <c r="H18" s="700"/>
      <c r="I18" s="606">
        <f>OBC!AC13/10^6</f>
        <v>0</v>
      </c>
      <c r="J18" s="700"/>
      <c r="K18" s="606">
        <f>OBC!AD13/10^6</f>
        <v>0</v>
      </c>
      <c r="L18" s="700"/>
      <c r="M18" s="606">
        <f>OBC!AE13/10^6</f>
        <v>0</v>
      </c>
      <c r="N18" s="700"/>
      <c r="O18" s="606">
        <v>0</v>
      </c>
      <c r="P18" s="700"/>
      <c r="Q18" s="606">
        <v>0</v>
      </c>
      <c r="R18" s="700"/>
      <c r="S18" s="606">
        <v>0</v>
      </c>
      <c r="T18" s="700"/>
      <c r="U18" s="606">
        <v>0</v>
      </c>
      <c r="V18" s="700"/>
      <c r="W18" s="606">
        <v>0</v>
      </c>
      <c r="X18" s="700"/>
      <c r="Y18" s="606">
        <v>0</v>
      </c>
      <c r="Z18" s="700"/>
      <c r="AA18" s="606">
        <v>0</v>
      </c>
      <c r="AB18" s="700"/>
      <c r="AC18" s="606">
        <v>0</v>
      </c>
      <c r="AD18" s="700"/>
      <c r="AE18" s="606">
        <v>0</v>
      </c>
      <c r="AF18" s="700"/>
      <c r="AG18" s="606">
        <v>0</v>
      </c>
      <c r="AH18" s="700"/>
      <c r="AI18" s="606"/>
      <c r="AJ18" s="700"/>
      <c r="AK18" s="606">
        <v>0</v>
      </c>
      <c r="AL18" s="700"/>
      <c r="AM18" s="606"/>
      <c r="AN18" s="700"/>
      <c r="AO18" s="606">
        <v>0</v>
      </c>
      <c r="AP18" s="700"/>
      <c r="AQ18" s="606">
        <v>0</v>
      </c>
      <c r="AR18" s="700"/>
      <c r="AS18" s="606">
        <v>0</v>
      </c>
      <c r="AT18" s="700"/>
      <c r="AU18" s="568">
        <v>0</v>
      </c>
      <c r="AV18" s="700"/>
      <c r="AW18" s="568">
        <v>0</v>
      </c>
      <c r="AX18" s="700"/>
      <c r="AY18" s="568">
        <v>0</v>
      </c>
      <c r="AZ18" s="700"/>
      <c r="BA18" s="568">
        <v>0</v>
      </c>
      <c r="BB18" s="700"/>
      <c r="BC18" s="562">
        <f t="shared" si="1"/>
        <v>-2921120.0595835694</v>
      </c>
      <c r="BD18" s="700"/>
      <c r="BE18" s="562">
        <f>BC18/(1+DBC!$C$10/100)</f>
        <v>-2782019.1043653041</v>
      </c>
      <c r="BF18" s="700"/>
      <c r="BG18" s="566"/>
      <c r="BH18" s="568">
        <v>9</v>
      </c>
      <c r="BI18" s="567">
        <f>H108</f>
        <v>60000</v>
      </c>
      <c r="BJ18" s="567">
        <f>J108</f>
        <v>7800</v>
      </c>
      <c r="BK18" s="567">
        <f>L108</f>
        <v>4800</v>
      </c>
      <c r="BL18" s="567">
        <f>N108</f>
        <v>150000</v>
      </c>
      <c r="BM18" s="567">
        <f>P108</f>
        <v>60000</v>
      </c>
      <c r="BN18" s="567">
        <f>R108</f>
        <v>99999.999999999985</v>
      </c>
      <c r="BO18" s="567">
        <f>T108</f>
        <v>399999.99999999994</v>
      </c>
      <c r="BP18" s="567">
        <f>V108</f>
        <v>300000</v>
      </c>
      <c r="BQ18" s="567">
        <f>X108</f>
        <v>199999.99999999997</v>
      </c>
      <c r="BR18" s="567">
        <f>Z108</f>
        <v>99999.999999999985</v>
      </c>
      <c r="BS18" s="567">
        <f>AB108</f>
        <v>99999.999999999985</v>
      </c>
      <c r="BT18" s="567">
        <f>AD108</f>
        <v>199999.99999999997</v>
      </c>
      <c r="BU18" s="567">
        <f>AF108</f>
        <v>138000</v>
      </c>
      <c r="BV18" s="567">
        <f>AH108</f>
        <v>11421219.355992002</v>
      </c>
      <c r="BW18" s="567">
        <f>AJ108</f>
        <v>487334.0625</v>
      </c>
      <c r="BX18" s="567">
        <f>AL108</f>
        <v>54000</v>
      </c>
      <c r="BY18" s="567">
        <f>AN108</f>
        <v>0</v>
      </c>
      <c r="BZ18" s="567">
        <f>AP108</f>
        <v>2000000.0000000002</v>
      </c>
      <c r="CA18" s="567">
        <f>AR108</f>
        <v>0</v>
      </c>
      <c r="CB18" s="567">
        <f>AT108</f>
        <v>12000000</v>
      </c>
      <c r="CC18" s="567">
        <f>AV108</f>
        <v>0</v>
      </c>
      <c r="CD18" s="567">
        <f>AX108</f>
        <v>27783153.418492008</v>
      </c>
      <c r="CE18" s="567">
        <f>AZ108</f>
        <v>32911388.206797969</v>
      </c>
      <c r="CF18" s="567">
        <f>BB108</f>
        <v>0</v>
      </c>
      <c r="CG18" s="567">
        <f>BD108</f>
        <v>5128234.7883059643</v>
      </c>
      <c r="CH18" s="567">
        <f>BF108</f>
        <v>3305705.8690003133</v>
      </c>
      <c r="CI18" s="567"/>
      <c r="CJ18" s="567"/>
      <c r="CL18" s="567"/>
      <c r="CN18" s="567"/>
      <c r="CP18" s="567"/>
      <c r="CR18" s="567"/>
      <c r="CT18" s="567"/>
      <c r="CV18" s="567"/>
      <c r="CX18" s="567"/>
      <c r="CZ18" s="567"/>
      <c r="DB18" s="567"/>
      <c r="DD18" s="567"/>
      <c r="DF18" s="567"/>
      <c r="DH18" s="567"/>
      <c r="DJ18" s="567"/>
      <c r="DK18" s="567"/>
      <c r="DL18" s="567"/>
      <c r="DM18" s="567"/>
      <c r="DN18" s="567"/>
      <c r="DO18" s="567"/>
      <c r="DP18" s="567"/>
      <c r="DQ18" s="567"/>
      <c r="DR18" s="567"/>
      <c r="DS18" s="567"/>
      <c r="DT18" s="567"/>
      <c r="DU18" s="567"/>
      <c r="DV18" s="567"/>
      <c r="DW18" s="567"/>
      <c r="DX18" s="567"/>
      <c r="DY18" s="567"/>
      <c r="DZ18" s="567"/>
      <c r="EA18" s="567"/>
      <c r="EB18" s="567"/>
    </row>
    <row r="19" spans="2:132" x14ac:dyDescent="0.3">
      <c r="B19" s="550">
        <v>1</v>
      </c>
      <c r="C19" s="550">
        <v>8</v>
      </c>
      <c r="D19" s="550">
        <v>8</v>
      </c>
      <c r="E19" s="708"/>
      <c r="F19" s="562">
        <f t="shared" si="0"/>
        <v>2921120.0595835694</v>
      </c>
      <c r="G19" s="606">
        <f>OBC!AB14/10^6</f>
        <v>0</v>
      </c>
      <c r="H19" s="700"/>
      <c r="I19" s="606">
        <f>OBC!AC14/10^6</f>
        <v>0</v>
      </c>
      <c r="J19" s="700"/>
      <c r="K19" s="606">
        <f>OBC!AD14/10^6</f>
        <v>0</v>
      </c>
      <c r="L19" s="700"/>
      <c r="M19" s="606">
        <f>OBC!AE14/10^6</f>
        <v>0</v>
      </c>
      <c r="N19" s="700"/>
      <c r="O19" s="606">
        <v>0</v>
      </c>
      <c r="P19" s="700"/>
      <c r="Q19" s="606">
        <v>0</v>
      </c>
      <c r="R19" s="700"/>
      <c r="S19" s="606">
        <v>0</v>
      </c>
      <c r="T19" s="700"/>
      <c r="U19" s="606">
        <v>0</v>
      </c>
      <c r="V19" s="700"/>
      <c r="W19" s="606">
        <v>0</v>
      </c>
      <c r="X19" s="700"/>
      <c r="Y19" s="606">
        <v>0</v>
      </c>
      <c r="Z19" s="700"/>
      <c r="AA19" s="606">
        <v>0</v>
      </c>
      <c r="AB19" s="700"/>
      <c r="AC19" s="606">
        <v>0</v>
      </c>
      <c r="AD19" s="700"/>
      <c r="AE19" s="606">
        <v>0</v>
      </c>
      <c r="AF19" s="700"/>
      <c r="AG19" s="606">
        <v>0</v>
      </c>
      <c r="AH19" s="700"/>
      <c r="AI19" s="606"/>
      <c r="AJ19" s="700"/>
      <c r="AK19" s="606">
        <v>0</v>
      </c>
      <c r="AL19" s="700"/>
      <c r="AM19" s="606"/>
      <c r="AN19" s="700"/>
      <c r="AO19" s="606">
        <v>0</v>
      </c>
      <c r="AP19" s="700"/>
      <c r="AQ19" s="606">
        <v>0</v>
      </c>
      <c r="AR19" s="700"/>
      <c r="AS19" s="606">
        <v>0</v>
      </c>
      <c r="AT19" s="700"/>
      <c r="AU19" s="568">
        <v>0</v>
      </c>
      <c r="AV19" s="700"/>
      <c r="AW19" s="568">
        <v>0</v>
      </c>
      <c r="AX19" s="700"/>
      <c r="AY19" s="568">
        <v>0</v>
      </c>
      <c r="AZ19" s="700"/>
      <c r="BA19" s="568">
        <v>0</v>
      </c>
      <c r="BB19" s="700"/>
      <c r="BC19" s="562">
        <f t="shared" si="1"/>
        <v>-2921120.0595835694</v>
      </c>
      <c r="BD19" s="700"/>
      <c r="BE19" s="562">
        <f>BC19/(1+DBC!$C$10/100)</f>
        <v>-2782019.1043653041</v>
      </c>
      <c r="BF19" s="700"/>
      <c r="BG19" s="566"/>
      <c r="BH19" s="568">
        <v>10</v>
      </c>
      <c r="BI19" s="567">
        <f>H120</f>
        <v>60000</v>
      </c>
      <c r="BJ19" s="567">
        <f>J120</f>
        <v>7800</v>
      </c>
      <c r="BK19" s="567">
        <f>L120</f>
        <v>4800</v>
      </c>
      <c r="BL19" s="567">
        <f>N120</f>
        <v>150000</v>
      </c>
      <c r="BM19" s="567">
        <f>P120</f>
        <v>60000</v>
      </c>
      <c r="BN19" s="567">
        <f>R120</f>
        <v>99999.999999999985</v>
      </c>
      <c r="BO19" s="567">
        <f>T120</f>
        <v>399999.99999999994</v>
      </c>
      <c r="BP19" s="567">
        <f>V120</f>
        <v>300000</v>
      </c>
      <c r="BQ19" s="567">
        <f>X120</f>
        <v>199999.99999999997</v>
      </c>
      <c r="BR19" s="567">
        <f>Z120</f>
        <v>99999.999999999985</v>
      </c>
      <c r="BS19" s="567">
        <f>AB120</f>
        <v>99999.999999999985</v>
      </c>
      <c r="BT19" s="567">
        <f>AD120</f>
        <v>199999.99999999997</v>
      </c>
      <c r="BU19" s="567">
        <f>AF120</f>
        <v>138000</v>
      </c>
      <c r="BV19" s="567">
        <f>AH120</f>
        <v>11421219.355992002</v>
      </c>
      <c r="BW19" s="567">
        <f>AJ120</f>
        <v>487334.0625</v>
      </c>
      <c r="BX19" s="567">
        <f>AL120</f>
        <v>54000</v>
      </c>
      <c r="BY19" s="567">
        <f>AN120</f>
        <v>0</v>
      </c>
      <c r="BZ19" s="567">
        <f>AP120</f>
        <v>2000000.0000000002</v>
      </c>
      <c r="CA19" s="567">
        <f>AR120</f>
        <v>0</v>
      </c>
      <c r="CB19" s="567">
        <f>AT120</f>
        <v>12000000</v>
      </c>
      <c r="CC19" s="567">
        <f>AV120</f>
        <v>0</v>
      </c>
      <c r="CD19" s="567">
        <f>AX120</f>
        <v>27787320.085158672</v>
      </c>
      <c r="CE19" s="567">
        <f>AZ120</f>
        <v>33635438.747347526</v>
      </c>
      <c r="CF19" s="567">
        <f>BB120</f>
        <v>0</v>
      </c>
      <c r="CG19" s="567">
        <f>BD120</f>
        <v>5848118.6621888485</v>
      </c>
      <c r="CH19" s="567">
        <f>BF120</f>
        <v>3590237.5549967894</v>
      </c>
      <c r="CI19" s="567"/>
      <c r="CJ19" s="567"/>
      <c r="CL19" s="567"/>
      <c r="CN19" s="567"/>
      <c r="CP19" s="567"/>
      <c r="CR19" s="567"/>
      <c r="CT19" s="567"/>
      <c r="CV19" s="567"/>
      <c r="CX19" s="567"/>
      <c r="CZ19" s="567"/>
      <c r="DB19" s="567"/>
      <c r="DD19" s="567"/>
      <c r="DF19" s="567"/>
      <c r="DH19" s="567"/>
      <c r="DJ19" s="567"/>
      <c r="DK19" s="567"/>
      <c r="DL19" s="567"/>
      <c r="DM19" s="567"/>
      <c r="DN19" s="567"/>
      <c r="DO19" s="567"/>
      <c r="DP19" s="567"/>
      <c r="DQ19" s="567"/>
      <c r="DR19" s="567"/>
      <c r="DS19" s="567"/>
      <c r="DT19" s="567"/>
      <c r="DU19" s="567"/>
      <c r="DV19" s="567"/>
      <c r="DW19" s="567"/>
      <c r="DX19" s="567"/>
      <c r="DY19" s="567"/>
      <c r="DZ19" s="567"/>
      <c r="EA19" s="567"/>
      <c r="EB19" s="567"/>
    </row>
    <row r="20" spans="2:132" x14ac:dyDescent="0.3">
      <c r="B20" s="550">
        <v>1</v>
      </c>
      <c r="C20" s="550">
        <v>9</v>
      </c>
      <c r="D20" s="550">
        <v>9</v>
      </c>
      <c r="E20" s="708"/>
      <c r="F20" s="562">
        <f t="shared" si="0"/>
        <v>2921120.0595835694</v>
      </c>
      <c r="G20" s="606">
        <f>OBC!AB15/10^6</f>
        <v>0</v>
      </c>
      <c r="H20" s="700"/>
      <c r="I20" s="606">
        <f>OBC!AC15/10^6</f>
        <v>0</v>
      </c>
      <c r="J20" s="700"/>
      <c r="K20" s="606">
        <f>OBC!AD15/10^6</f>
        <v>0</v>
      </c>
      <c r="L20" s="700"/>
      <c r="M20" s="606">
        <f>OBC!AE15/10^6</f>
        <v>0</v>
      </c>
      <c r="N20" s="700"/>
      <c r="O20" s="606">
        <v>0</v>
      </c>
      <c r="P20" s="700"/>
      <c r="Q20" s="606">
        <v>0</v>
      </c>
      <c r="R20" s="700"/>
      <c r="S20" s="606">
        <v>0</v>
      </c>
      <c r="T20" s="700"/>
      <c r="U20" s="606">
        <v>0</v>
      </c>
      <c r="V20" s="700"/>
      <c r="W20" s="606">
        <v>0</v>
      </c>
      <c r="X20" s="700"/>
      <c r="Y20" s="606">
        <v>0</v>
      </c>
      <c r="Z20" s="700"/>
      <c r="AA20" s="606">
        <v>0</v>
      </c>
      <c r="AB20" s="700"/>
      <c r="AC20" s="606">
        <v>0</v>
      </c>
      <c r="AD20" s="700"/>
      <c r="AE20" s="606">
        <v>0</v>
      </c>
      <c r="AF20" s="700"/>
      <c r="AG20" s="606">
        <v>0</v>
      </c>
      <c r="AH20" s="700"/>
      <c r="AI20" s="606"/>
      <c r="AJ20" s="700"/>
      <c r="AK20" s="606">
        <v>0</v>
      </c>
      <c r="AL20" s="700"/>
      <c r="AM20" s="606"/>
      <c r="AN20" s="700"/>
      <c r="AO20" s="606">
        <v>0</v>
      </c>
      <c r="AP20" s="700"/>
      <c r="AQ20" s="606">
        <v>0</v>
      </c>
      <c r="AR20" s="700"/>
      <c r="AS20" s="606">
        <v>0</v>
      </c>
      <c r="AT20" s="700"/>
      <c r="AU20" s="568">
        <v>0</v>
      </c>
      <c r="AV20" s="700"/>
      <c r="AW20" s="568">
        <v>0</v>
      </c>
      <c r="AX20" s="700"/>
      <c r="AY20" s="568">
        <v>0</v>
      </c>
      <c r="AZ20" s="700"/>
      <c r="BA20" s="568">
        <v>0</v>
      </c>
      <c r="BB20" s="700"/>
      <c r="BC20" s="562">
        <f t="shared" si="1"/>
        <v>-2921120.0595835694</v>
      </c>
      <c r="BD20" s="700"/>
      <c r="BE20" s="562">
        <f>BC20/(1+DBC!$C$10/100)</f>
        <v>-2782019.1043653041</v>
      </c>
      <c r="BF20" s="700"/>
      <c r="BG20" s="566"/>
      <c r="BH20" s="568">
        <v>11</v>
      </c>
      <c r="BI20" s="567">
        <f>H132</f>
        <v>60000</v>
      </c>
      <c r="BJ20" s="567">
        <f>J132</f>
        <v>7800</v>
      </c>
      <c r="BK20" s="567">
        <f>L132</f>
        <v>4800</v>
      </c>
      <c r="BL20" s="567">
        <f>N132</f>
        <v>150000</v>
      </c>
      <c r="BM20" s="567">
        <f>P132</f>
        <v>60000</v>
      </c>
      <c r="BN20" s="567">
        <f>R132</f>
        <v>150000</v>
      </c>
      <c r="BO20" s="567">
        <f>T132</f>
        <v>600000</v>
      </c>
      <c r="BP20" s="567">
        <f>V132</f>
        <v>450000</v>
      </c>
      <c r="BQ20" s="567">
        <f>X132</f>
        <v>199999.99999999997</v>
      </c>
      <c r="BR20" s="567">
        <f>Z132</f>
        <v>99999.999999999985</v>
      </c>
      <c r="BS20" s="567">
        <f>AB132</f>
        <v>99999.999999999985</v>
      </c>
      <c r="BT20" s="567">
        <f>AD132</f>
        <v>199999.99999999997</v>
      </c>
      <c r="BU20" s="567">
        <f>AF132</f>
        <v>138000</v>
      </c>
      <c r="BV20" s="567">
        <f>AH132</f>
        <v>11421219.355992002</v>
      </c>
      <c r="BW20" s="567">
        <f>AJ132</f>
        <v>487334.0625</v>
      </c>
      <c r="BX20" s="567">
        <f>AL132</f>
        <v>54000</v>
      </c>
      <c r="BY20" s="567">
        <f>AN132</f>
        <v>0</v>
      </c>
      <c r="BZ20" s="567">
        <f>AP132</f>
        <v>2000000.0000000002</v>
      </c>
      <c r="CA20" s="567">
        <f>AR132</f>
        <v>0</v>
      </c>
      <c r="CB20" s="567">
        <f>AT132</f>
        <v>12000000</v>
      </c>
      <c r="CC20" s="567">
        <f>AV132</f>
        <v>0</v>
      </c>
      <c r="CD20" s="567">
        <f>AX132</f>
        <v>28183153.418492001</v>
      </c>
      <c r="CE20" s="567">
        <f>AZ132</f>
        <v>34375418.399789169</v>
      </c>
      <c r="CF20" s="567">
        <f>BB132</f>
        <v>0</v>
      </c>
      <c r="CG20" s="567">
        <f>BD132</f>
        <v>6192264.9812971689</v>
      </c>
      <c r="CH20" s="567">
        <f>BF132</f>
        <v>3620489.0870996695</v>
      </c>
      <c r="CI20" s="567"/>
      <c r="CJ20" s="567"/>
      <c r="CL20" s="567"/>
      <c r="CN20" s="567"/>
      <c r="CP20" s="567"/>
      <c r="CR20" s="567"/>
      <c r="CT20" s="567"/>
      <c r="CV20" s="567"/>
      <c r="CX20" s="567"/>
      <c r="CZ20" s="567"/>
      <c r="DB20" s="567"/>
      <c r="DD20" s="567"/>
      <c r="DF20" s="567"/>
      <c r="DH20" s="567"/>
      <c r="DJ20" s="567"/>
      <c r="DK20" s="567"/>
      <c r="DL20" s="567"/>
      <c r="DM20" s="567"/>
      <c r="DN20" s="567"/>
      <c r="DO20" s="567"/>
      <c r="DP20" s="567"/>
      <c r="DQ20" s="567"/>
      <c r="DR20" s="567"/>
      <c r="DS20" s="567"/>
      <c r="DT20" s="567"/>
      <c r="DU20" s="567"/>
      <c r="DV20" s="567"/>
      <c r="DW20" s="567"/>
      <c r="DX20" s="567"/>
      <c r="DY20" s="567"/>
      <c r="DZ20" s="567"/>
      <c r="EA20" s="567"/>
      <c r="EB20" s="567"/>
    </row>
    <row r="21" spans="2:132" x14ac:dyDescent="0.3">
      <c r="B21" s="550">
        <v>1</v>
      </c>
      <c r="C21" s="550">
        <v>10</v>
      </c>
      <c r="D21" s="550">
        <v>10</v>
      </c>
      <c r="E21" s="708"/>
      <c r="F21" s="562">
        <f t="shared" si="0"/>
        <v>2921120.0595835694</v>
      </c>
      <c r="G21" s="606">
        <f>OBC!AB16/10^6</f>
        <v>0</v>
      </c>
      <c r="H21" s="700"/>
      <c r="I21" s="606">
        <f>OBC!AC16/10^6</f>
        <v>0</v>
      </c>
      <c r="J21" s="700"/>
      <c r="K21" s="606">
        <f>OBC!AD16/10^6</f>
        <v>0</v>
      </c>
      <c r="L21" s="700"/>
      <c r="M21" s="606">
        <f>OBC!AE16/10^6</f>
        <v>0</v>
      </c>
      <c r="N21" s="700"/>
      <c r="O21" s="606">
        <v>0</v>
      </c>
      <c r="P21" s="700"/>
      <c r="Q21" s="606">
        <v>0</v>
      </c>
      <c r="R21" s="700"/>
      <c r="S21" s="606">
        <v>0</v>
      </c>
      <c r="T21" s="700"/>
      <c r="U21" s="606">
        <v>0</v>
      </c>
      <c r="V21" s="700"/>
      <c r="W21" s="606">
        <v>0</v>
      </c>
      <c r="X21" s="700"/>
      <c r="Y21" s="606">
        <v>0</v>
      </c>
      <c r="Z21" s="700"/>
      <c r="AA21" s="606">
        <v>0</v>
      </c>
      <c r="AB21" s="700"/>
      <c r="AC21" s="606">
        <v>0</v>
      </c>
      <c r="AD21" s="700"/>
      <c r="AE21" s="606">
        <v>0</v>
      </c>
      <c r="AF21" s="700"/>
      <c r="AG21" s="606">
        <v>0</v>
      </c>
      <c r="AH21" s="700"/>
      <c r="AI21" s="606"/>
      <c r="AJ21" s="700"/>
      <c r="AK21" s="606">
        <v>0</v>
      </c>
      <c r="AL21" s="700"/>
      <c r="AM21" s="606"/>
      <c r="AN21" s="700"/>
      <c r="AO21" s="606">
        <v>0</v>
      </c>
      <c r="AP21" s="700"/>
      <c r="AQ21" s="606">
        <v>0</v>
      </c>
      <c r="AR21" s="700"/>
      <c r="AS21" s="606">
        <v>0</v>
      </c>
      <c r="AT21" s="700"/>
      <c r="AU21" s="568">
        <v>0</v>
      </c>
      <c r="AV21" s="700"/>
      <c r="AW21" s="568">
        <v>0</v>
      </c>
      <c r="AX21" s="700"/>
      <c r="AY21" s="568">
        <v>0</v>
      </c>
      <c r="AZ21" s="700"/>
      <c r="BA21" s="568">
        <v>0</v>
      </c>
      <c r="BB21" s="700"/>
      <c r="BC21" s="562">
        <f t="shared" si="1"/>
        <v>-2921120.0595835694</v>
      </c>
      <c r="BD21" s="700"/>
      <c r="BE21" s="562">
        <f>BC21/(1+DBC!$C$10/100)</f>
        <v>-2782019.1043653041</v>
      </c>
      <c r="BF21" s="700"/>
      <c r="BG21" s="566"/>
      <c r="BH21" s="568">
        <v>12</v>
      </c>
      <c r="BI21" s="567">
        <f>H144</f>
        <v>60000</v>
      </c>
      <c r="BJ21" s="567">
        <f>J144</f>
        <v>7800</v>
      </c>
      <c r="BK21" s="567">
        <f>L144</f>
        <v>4800</v>
      </c>
      <c r="BL21" s="567">
        <f>N144</f>
        <v>150000</v>
      </c>
      <c r="BM21" s="567">
        <f>P144</f>
        <v>60000</v>
      </c>
      <c r="BN21" s="567">
        <f>R144</f>
        <v>150000</v>
      </c>
      <c r="BO21" s="567">
        <f>T144</f>
        <v>600000</v>
      </c>
      <c r="BP21" s="567">
        <f>V144</f>
        <v>450000</v>
      </c>
      <c r="BQ21" s="567">
        <f>X144</f>
        <v>199999.99999999997</v>
      </c>
      <c r="BR21" s="567">
        <f>Z144</f>
        <v>99999.999999999985</v>
      </c>
      <c r="BS21" s="567">
        <f>AB144</f>
        <v>99999.999999999985</v>
      </c>
      <c r="BT21" s="567">
        <f>AD144</f>
        <v>199999.99999999997</v>
      </c>
      <c r="BU21" s="567">
        <f>AF144</f>
        <v>165600</v>
      </c>
      <c r="BV21" s="567">
        <f>AH144</f>
        <v>11421219.355992002</v>
      </c>
      <c r="BW21" s="567">
        <f>AJ144</f>
        <v>487334.0625</v>
      </c>
      <c r="BX21" s="567">
        <f>AL144</f>
        <v>54000</v>
      </c>
      <c r="BY21" s="567">
        <f>AN144</f>
        <v>0</v>
      </c>
      <c r="BZ21" s="567">
        <f>AP144</f>
        <v>2000000.0000000002</v>
      </c>
      <c r="CA21" s="567">
        <f>AR144</f>
        <v>0</v>
      </c>
      <c r="CB21" s="567">
        <f>AT144</f>
        <v>12000000</v>
      </c>
      <c r="CC21" s="567">
        <f>AV144</f>
        <v>0</v>
      </c>
      <c r="CD21" s="567">
        <f>AX144</f>
        <v>28210753.418492001</v>
      </c>
      <c r="CE21" s="567">
        <f>AZ144</f>
        <v>35131677.60458453</v>
      </c>
      <c r="CF21" s="567">
        <f>BB144</f>
        <v>0</v>
      </c>
      <c r="CG21" s="567">
        <f>BD144</f>
        <v>6920924.1860925294</v>
      </c>
      <c r="CH21" s="567">
        <f>BF144</f>
        <v>3853829.5551863909</v>
      </c>
      <c r="CI21" s="567"/>
      <c r="CJ21" s="567"/>
      <c r="CL21" s="567"/>
      <c r="CN21" s="567"/>
      <c r="CP21" s="567"/>
      <c r="CR21" s="567"/>
      <c r="CT21" s="567"/>
      <c r="CV21" s="567"/>
      <c r="CX21" s="567"/>
      <c r="CZ21" s="567"/>
      <c r="DB21" s="567"/>
      <c r="DD21" s="567"/>
      <c r="DF21" s="567"/>
      <c r="DH21" s="567"/>
      <c r="DJ21" s="567"/>
      <c r="DK21" s="567"/>
      <c r="DL21" s="567"/>
      <c r="DM21" s="567"/>
      <c r="DN21" s="567"/>
      <c r="DO21" s="567"/>
      <c r="DP21" s="567"/>
      <c r="DQ21" s="567"/>
      <c r="DR21" s="567"/>
      <c r="DS21" s="567"/>
      <c r="DT21" s="567"/>
      <c r="DU21" s="567"/>
      <c r="DV21" s="567"/>
      <c r="DW21" s="567"/>
      <c r="DX21" s="567"/>
      <c r="DY21" s="567"/>
      <c r="DZ21" s="567"/>
      <c r="EA21" s="567"/>
      <c r="EB21" s="567"/>
    </row>
    <row r="22" spans="2:132" x14ac:dyDescent="0.3">
      <c r="B22" s="550">
        <v>1</v>
      </c>
      <c r="C22" s="550">
        <v>11</v>
      </c>
      <c r="D22" s="550">
        <v>11</v>
      </c>
      <c r="E22" s="708"/>
      <c r="F22" s="562">
        <f t="shared" si="0"/>
        <v>2921120.0595835694</v>
      </c>
      <c r="G22" s="606">
        <f>OBC!AB17/10^6</f>
        <v>0</v>
      </c>
      <c r="H22" s="700"/>
      <c r="I22" s="606">
        <f>OBC!AC17/10^6</f>
        <v>0</v>
      </c>
      <c r="J22" s="700"/>
      <c r="K22" s="606">
        <f>OBC!AD17/10^6</f>
        <v>0</v>
      </c>
      <c r="L22" s="700"/>
      <c r="M22" s="606">
        <f>OBC!AE17/10^6</f>
        <v>0</v>
      </c>
      <c r="N22" s="700"/>
      <c r="O22" s="606">
        <v>0</v>
      </c>
      <c r="P22" s="700"/>
      <c r="Q22" s="606">
        <v>0</v>
      </c>
      <c r="R22" s="700"/>
      <c r="S22" s="606">
        <v>0</v>
      </c>
      <c r="T22" s="700"/>
      <c r="U22" s="606">
        <v>0</v>
      </c>
      <c r="V22" s="700"/>
      <c r="W22" s="606">
        <v>0</v>
      </c>
      <c r="X22" s="700"/>
      <c r="Y22" s="606">
        <v>0</v>
      </c>
      <c r="Z22" s="700"/>
      <c r="AA22" s="606">
        <v>0</v>
      </c>
      <c r="AB22" s="700"/>
      <c r="AC22" s="606">
        <v>0</v>
      </c>
      <c r="AD22" s="700"/>
      <c r="AE22" s="606">
        <v>0</v>
      </c>
      <c r="AF22" s="700"/>
      <c r="AG22" s="606">
        <v>0</v>
      </c>
      <c r="AH22" s="700"/>
      <c r="AI22" s="606"/>
      <c r="AJ22" s="700"/>
      <c r="AK22" s="606">
        <v>0</v>
      </c>
      <c r="AL22" s="700"/>
      <c r="AM22" s="606"/>
      <c r="AN22" s="700"/>
      <c r="AO22" s="606">
        <v>0</v>
      </c>
      <c r="AP22" s="700"/>
      <c r="AQ22" s="606">
        <v>0</v>
      </c>
      <c r="AR22" s="700"/>
      <c r="AS22" s="606">
        <v>0</v>
      </c>
      <c r="AT22" s="700"/>
      <c r="AU22" s="568">
        <v>0</v>
      </c>
      <c r="AV22" s="700"/>
      <c r="AW22" s="568">
        <v>0</v>
      </c>
      <c r="AX22" s="700"/>
      <c r="AY22" s="568">
        <v>0</v>
      </c>
      <c r="AZ22" s="700"/>
      <c r="BA22" s="568">
        <v>0</v>
      </c>
      <c r="BB22" s="700"/>
      <c r="BC22" s="562">
        <f t="shared" si="1"/>
        <v>-2921120.0595835694</v>
      </c>
      <c r="BD22" s="700"/>
      <c r="BE22" s="562">
        <f>BC22/(1+DBC!$C$10/100)</f>
        <v>-2782019.1043653041</v>
      </c>
      <c r="BF22" s="700"/>
      <c r="BG22" s="566"/>
      <c r="BH22" s="568">
        <v>13</v>
      </c>
      <c r="BI22" s="567">
        <f>H156</f>
        <v>60000</v>
      </c>
      <c r="BJ22" s="567">
        <f>J156</f>
        <v>7800</v>
      </c>
      <c r="BK22" s="567">
        <f>L156</f>
        <v>4800</v>
      </c>
      <c r="BL22" s="567">
        <f>N156</f>
        <v>150000</v>
      </c>
      <c r="BM22" s="567">
        <f>P156</f>
        <v>60000</v>
      </c>
      <c r="BN22" s="567">
        <f>R156</f>
        <v>150000</v>
      </c>
      <c r="BO22" s="567">
        <f>T156</f>
        <v>600000</v>
      </c>
      <c r="BP22" s="567">
        <f>V156</f>
        <v>450000</v>
      </c>
      <c r="BQ22" s="567">
        <f>X156</f>
        <v>199999.99999999997</v>
      </c>
      <c r="BR22" s="567">
        <f>Z156</f>
        <v>99999.999999999985</v>
      </c>
      <c r="BS22" s="567">
        <f>AB156</f>
        <v>99999.999999999985</v>
      </c>
      <c r="BT22" s="567">
        <f>AD156</f>
        <v>199999.99999999997</v>
      </c>
      <c r="BU22" s="567">
        <f>AF156</f>
        <v>165600</v>
      </c>
      <c r="BV22" s="567">
        <f>AH156</f>
        <v>11421219.355992002</v>
      </c>
      <c r="BW22" s="567">
        <f>AJ156</f>
        <v>487334.0625</v>
      </c>
      <c r="BX22" s="567">
        <f>AL156</f>
        <v>54000</v>
      </c>
      <c r="BY22" s="567">
        <f>AN156</f>
        <v>0</v>
      </c>
      <c r="BZ22" s="567">
        <f>AP156</f>
        <v>2000000.0000000002</v>
      </c>
      <c r="CA22" s="567">
        <f>AR156</f>
        <v>0</v>
      </c>
      <c r="CB22" s="567">
        <f>AT156</f>
        <v>12000000</v>
      </c>
      <c r="CC22" s="567">
        <f>AV156</f>
        <v>0</v>
      </c>
      <c r="CD22" s="567">
        <f>AX156</f>
        <v>28210753.418492001</v>
      </c>
      <c r="CE22" s="567">
        <f>AZ156</f>
        <v>35904574.511885397</v>
      </c>
      <c r="CF22" s="567">
        <f>BB156</f>
        <v>0</v>
      </c>
      <c r="CG22" s="567">
        <f>BD156</f>
        <v>7693821.0933933854</v>
      </c>
      <c r="CH22" s="567">
        <f>BF156</f>
        <v>4080197.59387164</v>
      </c>
      <c r="CI22" s="567"/>
      <c r="CJ22" s="567"/>
      <c r="CL22" s="567"/>
      <c r="CN22" s="567"/>
      <c r="CP22" s="567"/>
      <c r="CR22" s="567"/>
      <c r="CT22" s="567"/>
      <c r="CV22" s="567"/>
      <c r="CX22" s="567"/>
      <c r="CZ22" s="567"/>
      <c r="DB22" s="567"/>
      <c r="DD22" s="567"/>
      <c r="DF22" s="567"/>
      <c r="DH22" s="567"/>
      <c r="DJ22" s="567"/>
      <c r="DK22" s="567"/>
      <c r="DL22" s="567"/>
      <c r="DM22" s="567"/>
      <c r="DN22" s="567"/>
      <c r="DO22" s="567"/>
      <c r="DP22" s="567"/>
      <c r="DQ22" s="567"/>
      <c r="DR22" s="567"/>
      <c r="DS22" s="567"/>
      <c r="DT22" s="567"/>
      <c r="DU22" s="567"/>
      <c r="DV22" s="567"/>
      <c r="DW22" s="567"/>
      <c r="DX22" s="567"/>
      <c r="DY22" s="567"/>
      <c r="DZ22" s="567"/>
      <c r="EA22" s="567"/>
      <c r="EB22" s="567"/>
    </row>
    <row r="23" spans="2:132" x14ac:dyDescent="0.3">
      <c r="B23" s="550">
        <v>1</v>
      </c>
      <c r="C23" s="550">
        <v>12</v>
      </c>
      <c r="D23" s="550">
        <v>12</v>
      </c>
      <c r="E23" s="708"/>
      <c r="F23" s="562">
        <f t="shared" si="0"/>
        <v>2921120.0595835694</v>
      </c>
      <c r="G23" s="606">
        <f>OBC!AB18/10^6</f>
        <v>0</v>
      </c>
      <c r="H23" s="700"/>
      <c r="I23" s="606">
        <f>OBC!AC18/10^6</f>
        <v>0</v>
      </c>
      <c r="J23" s="700"/>
      <c r="K23" s="606">
        <f>OBC!AD18/10^6</f>
        <v>0</v>
      </c>
      <c r="L23" s="700"/>
      <c r="M23" s="606">
        <f>OBC!AE18/10^6</f>
        <v>0</v>
      </c>
      <c r="N23" s="700"/>
      <c r="O23" s="606">
        <v>0</v>
      </c>
      <c r="P23" s="700"/>
      <c r="Q23" s="606">
        <v>0</v>
      </c>
      <c r="R23" s="700"/>
      <c r="S23" s="606">
        <v>0</v>
      </c>
      <c r="T23" s="700"/>
      <c r="U23" s="606">
        <v>0</v>
      </c>
      <c r="V23" s="700"/>
      <c r="W23" s="606">
        <v>0</v>
      </c>
      <c r="X23" s="700"/>
      <c r="Y23" s="606">
        <v>0</v>
      </c>
      <c r="Z23" s="700"/>
      <c r="AA23" s="606">
        <v>0</v>
      </c>
      <c r="AB23" s="700"/>
      <c r="AC23" s="606">
        <v>0</v>
      </c>
      <c r="AD23" s="700"/>
      <c r="AE23" s="606">
        <v>0</v>
      </c>
      <c r="AF23" s="700"/>
      <c r="AG23" s="606">
        <v>0</v>
      </c>
      <c r="AH23" s="700"/>
      <c r="AI23" s="606"/>
      <c r="AJ23" s="700"/>
      <c r="AK23" s="606">
        <v>0</v>
      </c>
      <c r="AL23" s="700"/>
      <c r="AM23" s="606"/>
      <c r="AN23" s="700"/>
      <c r="AO23" s="606">
        <v>0</v>
      </c>
      <c r="AP23" s="700"/>
      <c r="AQ23" s="606">
        <v>0</v>
      </c>
      <c r="AR23" s="700"/>
      <c r="AS23" s="606">
        <v>0</v>
      </c>
      <c r="AT23" s="700"/>
      <c r="AU23" s="568">
        <v>0</v>
      </c>
      <c r="AV23" s="700"/>
      <c r="AW23" s="568">
        <v>0</v>
      </c>
      <c r="AX23" s="700"/>
      <c r="AY23" s="568">
        <v>0</v>
      </c>
      <c r="AZ23" s="700"/>
      <c r="BA23" s="568">
        <v>0</v>
      </c>
      <c r="BB23" s="700"/>
      <c r="BC23" s="562">
        <f t="shared" si="1"/>
        <v>-2921120.0595835694</v>
      </c>
      <c r="BD23" s="700"/>
      <c r="BE23" s="562">
        <f>BC23/(1+DBC!$C$10/100)</f>
        <v>-2782019.1043653041</v>
      </c>
      <c r="BF23" s="700"/>
      <c r="BG23" s="566"/>
      <c r="BH23" s="568">
        <v>14</v>
      </c>
      <c r="BI23" s="567">
        <f>H168</f>
        <v>60000</v>
      </c>
      <c r="BJ23" s="567">
        <f>J168</f>
        <v>7800</v>
      </c>
      <c r="BK23" s="567">
        <f>L168</f>
        <v>4800</v>
      </c>
      <c r="BL23" s="567">
        <f>N168</f>
        <v>150000</v>
      </c>
      <c r="BM23" s="567">
        <f>P168</f>
        <v>60000</v>
      </c>
      <c r="BN23" s="567">
        <f>R168</f>
        <v>150000</v>
      </c>
      <c r="BO23" s="567">
        <f>T168</f>
        <v>600000</v>
      </c>
      <c r="BP23" s="567">
        <f>V168</f>
        <v>450000</v>
      </c>
      <c r="BQ23" s="567">
        <f>X168</f>
        <v>199999.99999999997</v>
      </c>
      <c r="BR23" s="567">
        <f>Z168</f>
        <v>99999.999999999985</v>
      </c>
      <c r="BS23" s="567">
        <f>AB168</f>
        <v>99999.999999999985</v>
      </c>
      <c r="BT23" s="567">
        <f>AD168</f>
        <v>199999.99999999997</v>
      </c>
      <c r="BU23" s="567">
        <f>AF168</f>
        <v>165600</v>
      </c>
      <c r="BV23" s="567">
        <f>AH168</f>
        <v>11421219.355992002</v>
      </c>
      <c r="BW23" s="567">
        <f>AJ168</f>
        <v>487334.0625</v>
      </c>
      <c r="BX23" s="567">
        <f>AL168</f>
        <v>54000</v>
      </c>
      <c r="BY23" s="567">
        <f>AN168</f>
        <v>0</v>
      </c>
      <c r="BZ23" s="567">
        <f>AP168</f>
        <v>2000000.0000000002</v>
      </c>
      <c r="CA23" s="567">
        <f>AR168</f>
        <v>0</v>
      </c>
      <c r="CB23" s="567">
        <f>AT168</f>
        <v>12000000</v>
      </c>
      <c r="CC23" s="567">
        <f>AV168</f>
        <v>0</v>
      </c>
      <c r="CD23" s="567">
        <f>AX168</f>
        <v>28210753.418492001</v>
      </c>
      <c r="CE23" s="567">
        <f>AZ168</f>
        <v>36694475.151146866</v>
      </c>
      <c r="CF23" s="567">
        <f>BB168</f>
        <v>0</v>
      </c>
      <c r="CG23" s="567">
        <f>BD168</f>
        <v>8483721.7326548696</v>
      </c>
      <c r="CH23" s="567">
        <f>BF168</f>
        <v>4284855.9692955902</v>
      </c>
      <c r="CI23" s="567"/>
      <c r="CJ23" s="567"/>
      <c r="CL23" s="567"/>
      <c r="CN23" s="567"/>
      <c r="CP23" s="567"/>
      <c r="CR23" s="567"/>
      <c r="CT23" s="567"/>
      <c r="CV23" s="567"/>
      <c r="CX23" s="567"/>
      <c r="CZ23" s="567"/>
      <c r="DB23" s="567"/>
      <c r="DD23" s="567"/>
      <c r="DF23" s="567"/>
      <c r="DH23" s="567"/>
      <c r="DJ23" s="567"/>
      <c r="DK23" s="567"/>
      <c r="DL23" s="567"/>
      <c r="DM23" s="567"/>
      <c r="DN23" s="567"/>
      <c r="DO23" s="567"/>
      <c r="DP23" s="567"/>
      <c r="DQ23" s="567"/>
      <c r="DR23" s="567"/>
      <c r="DS23" s="567"/>
      <c r="DT23" s="567"/>
      <c r="DU23" s="567"/>
      <c r="DV23" s="567"/>
      <c r="DW23" s="567"/>
      <c r="DX23" s="567"/>
      <c r="DY23" s="567"/>
      <c r="DZ23" s="567"/>
      <c r="EA23" s="567"/>
      <c r="EB23" s="567"/>
    </row>
    <row r="24" spans="2:132" x14ac:dyDescent="0.3">
      <c r="B24" s="550">
        <v>2</v>
      </c>
      <c r="C24" s="550">
        <v>1</v>
      </c>
      <c r="D24" s="550">
        <v>13</v>
      </c>
      <c r="E24" s="708">
        <f>DBC!$C$10</f>
        <v>5</v>
      </c>
      <c r="F24" s="562">
        <v>0</v>
      </c>
      <c r="G24" s="607">
        <f t="shared" ref="G24:G87" si="2">H$10/12</f>
        <v>5000</v>
      </c>
      <c r="H24" s="700">
        <f>SUM(G24:G35)</f>
        <v>60000</v>
      </c>
      <c r="I24" s="607">
        <f t="shared" ref="I24:I87" si="3">J$10/12</f>
        <v>650</v>
      </c>
      <c r="J24" s="700">
        <f>SUM(I24:I35)</f>
        <v>7800</v>
      </c>
      <c r="K24" s="607">
        <f t="shared" ref="K24:K87" si="4">L$10/12</f>
        <v>400</v>
      </c>
      <c r="L24" s="700">
        <f>SUM(K24:K35)</f>
        <v>4800</v>
      </c>
      <c r="M24" s="607">
        <f t="shared" ref="M24:M87" si="5">N$10/12</f>
        <v>12500</v>
      </c>
      <c r="N24" s="700">
        <f>SUM(M24:M35)</f>
        <v>150000</v>
      </c>
      <c r="O24" s="607">
        <f t="shared" ref="O24:O87" si="6">P$10/12</f>
        <v>5000</v>
      </c>
      <c r="P24" s="700">
        <f>SUM(O24:O35)</f>
        <v>60000</v>
      </c>
      <c r="Q24" s="607">
        <f t="shared" ref="Q24:Q55" si="7">R$10/12</f>
        <v>8333.3333333333339</v>
      </c>
      <c r="R24" s="700">
        <f>SUM(Q24:Q35)</f>
        <v>99999.999999999985</v>
      </c>
      <c r="S24" s="607">
        <f t="shared" ref="S24:S55" si="8">T$10/12</f>
        <v>33333.333333333336</v>
      </c>
      <c r="T24" s="700">
        <f>SUM(S24:S35)</f>
        <v>399999.99999999994</v>
      </c>
      <c r="U24" s="607">
        <f t="shared" ref="U24:U55" si="9">V$10/12</f>
        <v>25000</v>
      </c>
      <c r="V24" s="700">
        <f>SUM(U24:U35)</f>
        <v>300000</v>
      </c>
      <c r="W24" s="607">
        <f t="shared" ref="W24:W87" si="10">X$10/12</f>
        <v>16666.666666666668</v>
      </c>
      <c r="X24" s="700">
        <f>SUM(W24:W35)</f>
        <v>199999.99999999997</v>
      </c>
      <c r="Y24" s="607">
        <f t="shared" ref="Y24:Y87" si="11">Z$10/12</f>
        <v>8333.3333333333339</v>
      </c>
      <c r="Z24" s="700">
        <f>SUM(Y24:Y35)</f>
        <v>99999.999999999985</v>
      </c>
      <c r="AA24" s="607">
        <f t="shared" ref="AA24:AA87" si="12">AB$10/12</f>
        <v>8333.3333333333339</v>
      </c>
      <c r="AB24" s="700">
        <f>SUM(AA24:AA35)</f>
        <v>99999.999999999985</v>
      </c>
      <c r="AC24" s="607">
        <f t="shared" ref="AC24:AC87" si="13">AD$10/12</f>
        <v>16666.666666666668</v>
      </c>
      <c r="AD24" s="700">
        <f>SUM(AC24:AC35)</f>
        <v>199999.99999999997</v>
      </c>
      <c r="AE24" s="607">
        <f>AF$10/12</f>
        <v>9583.3333333333339</v>
      </c>
      <c r="AF24" s="700">
        <f>SUM(AE24:AE35)</f>
        <v>114999.99999999999</v>
      </c>
      <c r="AG24" s="607">
        <f>OBC!AB19+OBC!AW19</f>
        <v>506520.45784799999</v>
      </c>
      <c r="AH24" s="700">
        <f>SUM(AG24:AG35)</f>
        <v>11421219.355992002</v>
      </c>
      <c r="AI24" s="607">
        <f>OBC!BR19+OBC!CM19</f>
        <v>21612.8125</v>
      </c>
      <c r="AJ24" s="700">
        <f>SUM(AI24:AI35)</f>
        <v>487334.0625</v>
      </c>
      <c r="AK24" s="607">
        <f t="shared" ref="AK24:AK87" si="14">$AL$10/12</f>
        <v>4500</v>
      </c>
      <c r="AL24" s="700">
        <f>SUM(AK24:AK35)</f>
        <v>54000</v>
      </c>
      <c r="AM24" s="607"/>
      <c r="AN24" s="700">
        <f>SUM(AM24:AM35)</f>
        <v>0</v>
      </c>
      <c r="AO24" s="607">
        <f t="shared" ref="AO24:AO87" si="15">$AP$10/12</f>
        <v>166666.66666666666</v>
      </c>
      <c r="AP24" s="700">
        <f>SUM(AO24:AO35)</f>
        <v>2000000.0000000002</v>
      </c>
      <c r="AQ24" s="607">
        <f t="shared" ref="AQ24:AQ87" si="16">$AR$10/12</f>
        <v>0</v>
      </c>
      <c r="AR24" s="700">
        <f>SUM(AQ24:AQ35)</f>
        <v>0</v>
      </c>
      <c r="AS24" s="607">
        <f t="shared" ref="AS24:AS87" si="17">$AT$10/12</f>
        <v>1000000</v>
      </c>
      <c r="AT24" s="700">
        <f>SUM(AS24:AS35)</f>
        <v>12000000</v>
      </c>
      <c r="AU24" s="568">
        <v>0</v>
      </c>
      <c r="AV24" s="700">
        <f>SUM(AU24:AU35)</f>
        <v>0</v>
      </c>
      <c r="AW24" s="567">
        <f>G24+I24+K24+M24+O24+Q24+S24+U24+W24+Y24+AA24+AC24+AE24+AG24+AI24+AK24+AO24+AS24+AU24+AQ24+AM24</f>
        <v>1849099.9370146666</v>
      </c>
      <c r="AX24" s="700">
        <f>SUM(AW24:AW35)</f>
        <v>27760153.418492001</v>
      </c>
      <c r="AY24" s="607">
        <f>('Revenue OP'!$D$18*(1+DBC!$C$13/100)^B24)/12</f>
        <v>2355096.3785876683</v>
      </c>
      <c r="AZ24" s="700">
        <f>SUM(AY24:AY35)</f>
        <v>28261156.543052014</v>
      </c>
      <c r="BA24" s="568">
        <v>0</v>
      </c>
      <c r="BB24" s="700">
        <f>SUM(BA24:BA35)</f>
        <v>0</v>
      </c>
      <c r="BC24" s="562">
        <f t="shared" ref="BC24:BC76" si="18">BA24+AY24-AW24</f>
        <v>505996.44157300168</v>
      </c>
      <c r="BD24" s="700">
        <f>SUM(BC24:BC35)</f>
        <v>501003.12456001877</v>
      </c>
      <c r="BE24" s="562">
        <f>BC24/(1+DBC!$C$10/100)^B24</f>
        <v>458953.68850158883</v>
      </c>
      <c r="BF24" s="700">
        <f>SUM(BE24:BE35)</f>
        <v>454424.60277552728</v>
      </c>
      <c r="BG24" s="566"/>
      <c r="BH24" s="568">
        <v>15</v>
      </c>
      <c r="BI24" s="567">
        <f>H180</f>
        <v>60000</v>
      </c>
      <c r="BJ24" s="567">
        <f>J180</f>
        <v>7800</v>
      </c>
      <c r="BK24" s="567">
        <f>L180</f>
        <v>4800</v>
      </c>
      <c r="BL24" s="567">
        <f>N180</f>
        <v>150000</v>
      </c>
      <c r="BM24" s="567">
        <f>P180</f>
        <v>60000</v>
      </c>
      <c r="BN24" s="567">
        <f>R180</f>
        <v>150000</v>
      </c>
      <c r="BO24" s="567">
        <f>T180</f>
        <v>600000</v>
      </c>
      <c r="BP24" s="567">
        <f>V180</f>
        <v>450000</v>
      </c>
      <c r="BQ24" s="567">
        <f>X180</f>
        <v>199999.99999999997</v>
      </c>
      <c r="BR24" s="567">
        <f>Z180</f>
        <v>99999.999999999985</v>
      </c>
      <c r="BS24" s="567">
        <f>AB180</f>
        <v>99999.999999999985</v>
      </c>
      <c r="BT24" s="567">
        <f>AD180</f>
        <v>199999.99999999997</v>
      </c>
      <c r="BU24" s="567">
        <f>AF180</f>
        <v>165600</v>
      </c>
      <c r="BV24" s="567">
        <f>AH180</f>
        <v>11421219.355992002</v>
      </c>
      <c r="BW24" s="567">
        <f>AJ180</f>
        <v>487334.0625</v>
      </c>
      <c r="BX24" s="567">
        <f>AL180</f>
        <v>54000</v>
      </c>
      <c r="BY24" s="567">
        <f>AN180</f>
        <v>0</v>
      </c>
      <c r="BZ24" s="567">
        <f>AP180</f>
        <v>2000000.0000000002</v>
      </c>
      <c r="CA24" s="567">
        <f>AR180</f>
        <v>0</v>
      </c>
      <c r="CB24" s="567">
        <f>AT180</f>
        <v>12000000</v>
      </c>
      <c r="CC24" s="567">
        <f>AV180</f>
        <v>0</v>
      </c>
      <c r="CD24" s="567">
        <f>AX180</f>
        <v>28210753.418492001</v>
      </c>
      <c r="CE24" s="567">
        <f>AZ180</f>
        <v>37501753.604472101</v>
      </c>
      <c r="CF24" s="567">
        <f>BB180</f>
        <v>0</v>
      </c>
      <c r="CG24" s="567">
        <f>BD180</f>
        <v>9291000.1859801039</v>
      </c>
      <c r="CH24" s="567">
        <f>BF180</f>
        <v>4469129.9478228129</v>
      </c>
      <c r="CI24" s="567"/>
      <c r="CJ24" s="567"/>
      <c r="CL24" s="567"/>
      <c r="CN24" s="567"/>
      <c r="CP24" s="567"/>
      <c r="CR24" s="567"/>
      <c r="CT24" s="567"/>
      <c r="CV24" s="567"/>
      <c r="CX24" s="567"/>
      <c r="CZ24" s="567"/>
      <c r="DB24" s="567"/>
      <c r="DD24" s="567"/>
      <c r="DF24" s="567"/>
      <c r="DH24" s="567"/>
      <c r="DJ24" s="567"/>
      <c r="DK24" s="567"/>
      <c r="DL24" s="567"/>
      <c r="DM24" s="567"/>
      <c r="DN24" s="567"/>
      <c r="DO24" s="567"/>
      <c r="DP24" s="567"/>
      <c r="DQ24" s="567"/>
      <c r="DR24" s="567"/>
      <c r="DS24" s="567"/>
      <c r="DT24" s="567"/>
      <c r="DU24" s="567"/>
      <c r="DV24" s="567"/>
      <c r="DW24" s="567"/>
      <c r="DX24" s="567"/>
      <c r="DY24" s="567"/>
      <c r="DZ24" s="567"/>
      <c r="EA24" s="567"/>
      <c r="EB24" s="567"/>
    </row>
    <row r="25" spans="2:132" x14ac:dyDescent="0.3">
      <c r="B25" s="550">
        <v>2</v>
      </c>
      <c r="C25" s="550">
        <v>2</v>
      </c>
      <c r="D25" s="550">
        <v>14</v>
      </c>
      <c r="E25" s="708"/>
      <c r="F25" s="562">
        <v>0</v>
      </c>
      <c r="G25" s="607">
        <f t="shared" si="2"/>
        <v>5000</v>
      </c>
      <c r="H25" s="700"/>
      <c r="I25" s="607">
        <f t="shared" si="3"/>
        <v>650</v>
      </c>
      <c r="J25" s="700"/>
      <c r="K25" s="607">
        <f t="shared" si="4"/>
        <v>400</v>
      </c>
      <c r="L25" s="700"/>
      <c r="M25" s="607">
        <f t="shared" si="5"/>
        <v>12500</v>
      </c>
      <c r="N25" s="700"/>
      <c r="O25" s="607">
        <f t="shared" si="6"/>
        <v>5000</v>
      </c>
      <c r="P25" s="700"/>
      <c r="Q25" s="607">
        <f t="shared" si="7"/>
        <v>8333.3333333333339</v>
      </c>
      <c r="R25" s="700"/>
      <c r="S25" s="607">
        <f t="shared" si="8"/>
        <v>33333.333333333336</v>
      </c>
      <c r="T25" s="700"/>
      <c r="U25" s="607">
        <f t="shared" si="9"/>
        <v>25000</v>
      </c>
      <c r="V25" s="700"/>
      <c r="W25" s="607">
        <f t="shared" si="10"/>
        <v>16666.666666666668</v>
      </c>
      <c r="X25" s="700"/>
      <c r="Y25" s="607">
        <f t="shared" si="11"/>
        <v>8333.3333333333339</v>
      </c>
      <c r="Z25" s="700"/>
      <c r="AA25" s="607">
        <f t="shared" si="12"/>
        <v>8333.3333333333339</v>
      </c>
      <c r="AB25" s="700"/>
      <c r="AC25" s="607">
        <f t="shared" si="13"/>
        <v>16666.666666666668</v>
      </c>
      <c r="AD25" s="700"/>
      <c r="AE25" s="607">
        <f t="shared" ref="AE25:AE83" si="19">AF$10/12</f>
        <v>9583.3333333333339</v>
      </c>
      <c r="AF25" s="700"/>
      <c r="AG25" s="607">
        <f>OBC!AB20+OBC!AW20</f>
        <v>915004.69804799987</v>
      </c>
      <c r="AH25" s="700"/>
      <c r="AI25" s="607">
        <f>OBC!BR20+OBC!CM20</f>
        <v>39042.5</v>
      </c>
      <c r="AJ25" s="700"/>
      <c r="AK25" s="607">
        <f t="shared" si="14"/>
        <v>4500</v>
      </c>
      <c r="AL25" s="700"/>
      <c r="AM25" s="607"/>
      <c r="AN25" s="700"/>
      <c r="AO25" s="607">
        <f t="shared" si="15"/>
        <v>166666.66666666666</v>
      </c>
      <c r="AP25" s="700"/>
      <c r="AQ25" s="607">
        <f t="shared" si="16"/>
        <v>0</v>
      </c>
      <c r="AR25" s="700"/>
      <c r="AS25" s="607">
        <f t="shared" si="17"/>
        <v>1000000</v>
      </c>
      <c r="AT25" s="700"/>
      <c r="AU25" s="568">
        <v>0</v>
      </c>
      <c r="AV25" s="700"/>
      <c r="AW25" s="567">
        <f t="shared" ref="AW25:AW88" si="20">G25+I25+K25+M25+O25+Q25+S25+U25+W25+Y25+AA25+AC25+AE25+AG25+AI25+AK25+AO25+AS25+AU25+AQ25+AM25</f>
        <v>2275013.8647146663</v>
      </c>
      <c r="AX25" s="700"/>
      <c r="AY25" s="607">
        <f>('Revenue OP'!$D$18*(1+DBC!$C$13/100)^B25)/12</f>
        <v>2355096.3785876683</v>
      </c>
      <c r="AZ25" s="700"/>
      <c r="BA25" s="568">
        <v>0</v>
      </c>
      <c r="BB25" s="700"/>
      <c r="BC25" s="562">
        <f t="shared" si="18"/>
        <v>80082.513873002026</v>
      </c>
      <c r="BD25" s="700"/>
      <c r="BE25" s="562">
        <f>BC25/(1+DBC!$C$10/100)^B25</f>
        <v>72637.200791838564</v>
      </c>
      <c r="BF25" s="700"/>
      <c r="BG25" s="566"/>
      <c r="BH25" s="568">
        <v>16</v>
      </c>
      <c r="BI25" s="567">
        <f>H192</f>
        <v>60000</v>
      </c>
      <c r="BJ25" s="567">
        <f>J192</f>
        <v>7800</v>
      </c>
      <c r="BK25" s="567">
        <f>L192</f>
        <v>4800</v>
      </c>
      <c r="BL25" s="567">
        <f>N192</f>
        <v>150000</v>
      </c>
      <c r="BM25" s="567">
        <f>P192</f>
        <v>60000</v>
      </c>
      <c r="BN25" s="567">
        <f>R192</f>
        <v>150000</v>
      </c>
      <c r="BO25" s="567">
        <f>T192</f>
        <v>600000</v>
      </c>
      <c r="BP25" s="567">
        <f>V192</f>
        <v>450000</v>
      </c>
      <c r="BQ25" s="567">
        <f>X192</f>
        <v>199999.99999999997</v>
      </c>
      <c r="BR25" s="567">
        <f>Z192</f>
        <v>99999.999999999985</v>
      </c>
      <c r="BS25" s="567">
        <f>AB192</f>
        <v>99999.999999999985</v>
      </c>
      <c r="BT25" s="567">
        <f>AD192</f>
        <v>199999.99999999997</v>
      </c>
      <c r="BU25" s="567">
        <f>AF192</f>
        <v>165600</v>
      </c>
      <c r="BV25" s="567">
        <f>AH192</f>
        <v>11421219.355992002</v>
      </c>
      <c r="BW25" s="567">
        <f>AJ192</f>
        <v>487334.0625</v>
      </c>
      <c r="BX25" s="567">
        <f>AL192</f>
        <v>54000</v>
      </c>
      <c r="BY25" s="567">
        <f>AN192</f>
        <v>0</v>
      </c>
      <c r="BZ25" s="567">
        <f>AP192</f>
        <v>2000000.0000000002</v>
      </c>
      <c r="CA25" s="567">
        <f>AR192</f>
        <v>0</v>
      </c>
      <c r="CB25" s="567">
        <f>AT192</f>
        <v>12000000</v>
      </c>
      <c r="CC25" s="567">
        <f>AV192</f>
        <v>0</v>
      </c>
      <c r="CD25" s="567">
        <f>AX192</f>
        <v>28210753.418492001</v>
      </c>
      <c r="CE25" s="567">
        <f>AZ192</f>
        <v>38326792.183770493</v>
      </c>
      <c r="CF25" s="567">
        <f>BB192</f>
        <v>0</v>
      </c>
      <c r="CG25" s="567">
        <f>BD192</f>
        <v>10116038.765278485</v>
      </c>
      <c r="CH25" s="567">
        <f>BF192</f>
        <v>4634273.9152857317</v>
      </c>
      <c r="CI25" s="567"/>
      <c r="CJ25" s="567"/>
      <c r="CL25" s="567"/>
      <c r="CN25" s="567"/>
      <c r="CP25" s="567"/>
      <c r="CR25" s="567"/>
      <c r="CT25" s="567"/>
      <c r="CV25" s="567"/>
      <c r="CX25" s="567"/>
      <c r="CZ25" s="567"/>
      <c r="DB25" s="567"/>
      <c r="DD25" s="567"/>
      <c r="DF25" s="567"/>
      <c r="DH25" s="567"/>
      <c r="DJ25" s="567"/>
      <c r="DK25" s="567"/>
      <c r="DL25" s="567"/>
      <c r="DM25" s="567"/>
      <c r="DN25" s="567"/>
      <c r="DO25" s="567"/>
      <c r="DP25" s="567"/>
      <c r="DQ25" s="567"/>
      <c r="DR25" s="567"/>
      <c r="DS25" s="567"/>
      <c r="DT25" s="567"/>
      <c r="DU25" s="567"/>
      <c r="DV25" s="567"/>
      <c r="DW25" s="567"/>
      <c r="DX25" s="567"/>
      <c r="DY25" s="567"/>
      <c r="DZ25" s="567"/>
      <c r="EA25" s="567"/>
      <c r="EB25" s="567"/>
    </row>
    <row r="26" spans="2:132" x14ac:dyDescent="0.3">
      <c r="B26" s="550">
        <v>2</v>
      </c>
      <c r="C26" s="550">
        <v>3</v>
      </c>
      <c r="D26" s="550">
        <v>15</v>
      </c>
      <c r="E26" s="708"/>
      <c r="F26" s="562">
        <v>0</v>
      </c>
      <c r="G26" s="607">
        <f t="shared" si="2"/>
        <v>5000</v>
      </c>
      <c r="H26" s="700"/>
      <c r="I26" s="607">
        <f t="shared" si="3"/>
        <v>650</v>
      </c>
      <c r="J26" s="700"/>
      <c r="K26" s="607">
        <f t="shared" si="4"/>
        <v>400</v>
      </c>
      <c r="L26" s="700"/>
      <c r="M26" s="607">
        <f t="shared" si="5"/>
        <v>12500</v>
      </c>
      <c r="N26" s="700"/>
      <c r="O26" s="607">
        <f t="shared" si="6"/>
        <v>5000</v>
      </c>
      <c r="P26" s="700"/>
      <c r="Q26" s="607">
        <f t="shared" si="7"/>
        <v>8333.3333333333339</v>
      </c>
      <c r="R26" s="700"/>
      <c r="S26" s="607">
        <f t="shared" si="8"/>
        <v>33333.333333333336</v>
      </c>
      <c r="T26" s="700"/>
      <c r="U26" s="607">
        <f t="shared" si="9"/>
        <v>25000</v>
      </c>
      <c r="V26" s="700"/>
      <c r="W26" s="607">
        <f t="shared" si="10"/>
        <v>16666.666666666668</v>
      </c>
      <c r="X26" s="700"/>
      <c r="Y26" s="607">
        <f t="shared" si="11"/>
        <v>8333.3333333333339</v>
      </c>
      <c r="Z26" s="700"/>
      <c r="AA26" s="607">
        <f t="shared" si="12"/>
        <v>8333.3333333333339</v>
      </c>
      <c r="AB26" s="700"/>
      <c r="AC26" s="607">
        <f t="shared" si="13"/>
        <v>16666.666666666668</v>
      </c>
      <c r="AD26" s="700"/>
      <c r="AE26" s="607">
        <f t="shared" si="19"/>
        <v>9583.3333333333339</v>
      </c>
      <c r="AF26" s="700"/>
      <c r="AG26" s="607">
        <f>OBC!AB21+OBC!AW21</f>
        <v>1013040.915696</v>
      </c>
      <c r="AH26" s="700"/>
      <c r="AI26" s="607">
        <f>OBC!BR21+OBC!CM21</f>
        <v>43225.625</v>
      </c>
      <c r="AJ26" s="700"/>
      <c r="AK26" s="607">
        <f t="shared" si="14"/>
        <v>4500</v>
      </c>
      <c r="AL26" s="700"/>
      <c r="AM26" s="607"/>
      <c r="AN26" s="700"/>
      <c r="AO26" s="607">
        <f t="shared" si="15"/>
        <v>166666.66666666666</v>
      </c>
      <c r="AP26" s="700"/>
      <c r="AQ26" s="607">
        <f t="shared" si="16"/>
        <v>0</v>
      </c>
      <c r="AR26" s="700"/>
      <c r="AS26" s="607">
        <f t="shared" si="17"/>
        <v>1000000</v>
      </c>
      <c r="AT26" s="700"/>
      <c r="AU26" s="568">
        <v>0</v>
      </c>
      <c r="AV26" s="700"/>
      <c r="AW26" s="567">
        <f t="shared" si="20"/>
        <v>2377233.2073626667</v>
      </c>
      <c r="AX26" s="700"/>
      <c r="AY26" s="607">
        <f>('Revenue OP'!$D$18*(1+DBC!$C$13/100)^B26)/12</f>
        <v>2355096.3785876683</v>
      </c>
      <c r="AZ26" s="700"/>
      <c r="BA26" s="568">
        <v>0</v>
      </c>
      <c r="BB26" s="700"/>
      <c r="BC26" s="562">
        <f t="shared" si="18"/>
        <v>-22136.82877499843</v>
      </c>
      <c r="BD26" s="700"/>
      <c r="BE26" s="562">
        <f>BC26/(1+DBC!$C$10/100)^B26</f>
        <v>-20078.756258501977</v>
      </c>
      <c r="BF26" s="700"/>
      <c r="BG26" s="566"/>
      <c r="BH26" s="568">
        <v>17</v>
      </c>
      <c r="BI26" s="567">
        <f>H204</f>
        <v>60000</v>
      </c>
      <c r="BJ26" s="567">
        <f>J204</f>
        <v>7800</v>
      </c>
      <c r="BK26" s="567">
        <f>L204</f>
        <v>4800</v>
      </c>
      <c r="BL26" s="567">
        <f>N204</f>
        <v>150000</v>
      </c>
      <c r="BM26" s="567">
        <f>P204</f>
        <v>60000</v>
      </c>
      <c r="BN26" s="567">
        <f>R204</f>
        <v>150000</v>
      </c>
      <c r="BO26" s="567">
        <f>T204</f>
        <v>600000</v>
      </c>
      <c r="BP26" s="567">
        <f>V204</f>
        <v>450000</v>
      </c>
      <c r="BQ26" s="567">
        <f>X204</f>
        <v>199999.99999999997</v>
      </c>
      <c r="BR26" s="567">
        <f>Z204</f>
        <v>99999.999999999985</v>
      </c>
      <c r="BS26" s="567">
        <f>AB204</f>
        <v>99999.999999999985</v>
      </c>
      <c r="BT26" s="567">
        <f>AD204</f>
        <v>199999.99999999997</v>
      </c>
      <c r="BU26" s="567">
        <f>AF204</f>
        <v>198720</v>
      </c>
      <c r="BV26" s="567">
        <f>AH204</f>
        <v>11421219.355992002</v>
      </c>
      <c r="BW26" s="567">
        <f>AJ204</f>
        <v>487334.0625</v>
      </c>
      <c r="BX26" s="567">
        <f>AL204</f>
        <v>54000</v>
      </c>
      <c r="BY26" s="567">
        <f>AN204</f>
        <v>0</v>
      </c>
      <c r="BZ26" s="567">
        <f>AP204</f>
        <v>2000000.0000000002</v>
      </c>
      <c r="CA26" s="567">
        <f>AR204</f>
        <v>0</v>
      </c>
      <c r="CB26" s="567">
        <f>AT204</f>
        <v>12000000</v>
      </c>
      <c r="CC26" s="567">
        <f>AV204</f>
        <v>0</v>
      </c>
      <c r="CD26" s="567">
        <f>AX204</f>
        <v>28243873.418492001</v>
      </c>
      <c r="CE26" s="567">
        <f>AZ204</f>
        <v>39169981.611813433</v>
      </c>
      <c r="CF26" s="567">
        <f>BB204</f>
        <v>0</v>
      </c>
      <c r="CG26" s="567">
        <f>BD204</f>
        <v>10926108.193321446</v>
      </c>
      <c r="CH26" s="567">
        <f>BF204</f>
        <v>4767024.8132239925</v>
      </c>
      <c r="CI26" s="567"/>
      <c r="CJ26" s="567"/>
      <c r="CL26" s="567"/>
      <c r="CN26" s="567"/>
      <c r="CP26" s="567"/>
      <c r="CR26" s="567"/>
      <c r="CT26" s="567"/>
      <c r="CV26" s="567"/>
      <c r="CX26" s="567"/>
      <c r="CZ26" s="567"/>
      <c r="DB26" s="567"/>
      <c r="DD26" s="567"/>
      <c r="DF26" s="567"/>
      <c r="DH26" s="567"/>
      <c r="DJ26" s="567"/>
      <c r="DK26" s="567"/>
      <c r="DL26" s="567"/>
      <c r="DM26" s="567"/>
      <c r="DN26" s="567"/>
      <c r="DO26" s="567"/>
      <c r="DP26" s="567"/>
      <c r="DQ26" s="567"/>
      <c r="DR26" s="567"/>
      <c r="DS26" s="567"/>
      <c r="DT26" s="567"/>
      <c r="DU26" s="567"/>
      <c r="DV26" s="567"/>
      <c r="DW26" s="567"/>
      <c r="DX26" s="567"/>
      <c r="DY26" s="567"/>
      <c r="DZ26" s="567"/>
      <c r="EA26" s="567"/>
      <c r="EB26" s="567"/>
    </row>
    <row r="27" spans="2:132" x14ac:dyDescent="0.3">
      <c r="B27" s="550">
        <v>2</v>
      </c>
      <c r="C27" s="550">
        <v>4</v>
      </c>
      <c r="D27" s="550">
        <v>16</v>
      </c>
      <c r="E27" s="708"/>
      <c r="F27" s="562">
        <v>0</v>
      </c>
      <c r="G27" s="607">
        <f t="shared" si="2"/>
        <v>5000</v>
      </c>
      <c r="H27" s="700"/>
      <c r="I27" s="607">
        <f t="shared" si="3"/>
        <v>650</v>
      </c>
      <c r="J27" s="700"/>
      <c r="K27" s="607">
        <f t="shared" si="4"/>
        <v>400</v>
      </c>
      <c r="L27" s="700"/>
      <c r="M27" s="607">
        <f t="shared" si="5"/>
        <v>12500</v>
      </c>
      <c r="N27" s="700"/>
      <c r="O27" s="607">
        <f t="shared" si="6"/>
        <v>5000</v>
      </c>
      <c r="P27" s="700"/>
      <c r="Q27" s="607">
        <f t="shared" si="7"/>
        <v>8333.3333333333339</v>
      </c>
      <c r="R27" s="700"/>
      <c r="S27" s="607">
        <f t="shared" si="8"/>
        <v>33333.333333333336</v>
      </c>
      <c r="T27" s="700"/>
      <c r="U27" s="607">
        <f t="shared" si="9"/>
        <v>25000</v>
      </c>
      <c r="V27" s="700"/>
      <c r="W27" s="607">
        <f t="shared" si="10"/>
        <v>16666.666666666668</v>
      </c>
      <c r="X27" s="700"/>
      <c r="Y27" s="607">
        <f t="shared" si="11"/>
        <v>8333.3333333333339</v>
      </c>
      <c r="Z27" s="700"/>
      <c r="AA27" s="607">
        <f t="shared" si="12"/>
        <v>8333.3333333333339</v>
      </c>
      <c r="AB27" s="700"/>
      <c r="AC27" s="607">
        <f t="shared" si="13"/>
        <v>16666.666666666668</v>
      </c>
      <c r="AD27" s="700"/>
      <c r="AE27" s="607">
        <f t="shared" si="19"/>
        <v>9583.3333333333339</v>
      </c>
      <c r="AF27" s="700"/>
      <c r="AG27" s="607">
        <f>OBC!AB22+OBC!AW22</f>
        <v>980362.17648000002</v>
      </c>
      <c r="AH27" s="700"/>
      <c r="AI27" s="607">
        <f>OBC!BR22+OBC!CM22</f>
        <v>41831.25</v>
      </c>
      <c r="AJ27" s="700"/>
      <c r="AK27" s="607">
        <f t="shared" si="14"/>
        <v>4500</v>
      </c>
      <c r="AL27" s="700"/>
      <c r="AM27" s="607"/>
      <c r="AN27" s="700"/>
      <c r="AO27" s="607">
        <f t="shared" si="15"/>
        <v>166666.66666666666</v>
      </c>
      <c r="AP27" s="700"/>
      <c r="AQ27" s="607">
        <f t="shared" si="16"/>
        <v>0</v>
      </c>
      <c r="AR27" s="700"/>
      <c r="AS27" s="607">
        <f t="shared" si="17"/>
        <v>1000000</v>
      </c>
      <c r="AT27" s="700"/>
      <c r="AU27" s="568">
        <v>0</v>
      </c>
      <c r="AV27" s="700"/>
      <c r="AW27" s="567">
        <f t="shared" si="20"/>
        <v>2343160.0931466669</v>
      </c>
      <c r="AX27" s="700"/>
      <c r="AY27" s="607">
        <f>('Revenue OP'!$D$18*(1+DBC!$C$13/100)^B27)/12</f>
        <v>2355096.3785876683</v>
      </c>
      <c r="AZ27" s="700"/>
      <c r="BA27" s="568">
        <v>0</v>
      </c>
      <c r="BB27" s="700"/>
      <c r="BC27" s="562">
        <f t="shared" si="18"/>
        <v>11936.285441001412</v>
      </c>
      <c r="BD27" s="700"/>
      <c r="BE27" s="562">
        <f>BC27/(1+DBC!$C$10/100)^B27</f>
        <v>10826.562758277923</v>
      </c>
      <c r="BF27" s="700"/>
      <c r="BG27" s="566"/>
      <c r="BH27" s="568">
        <v>18</v>
      </c>
      <c r="BI27" s="567">
        <f>H216</f>
        <v>60000</v>
      </c>
      <c r="BJ27" s="567">
        <f>J216</f>
        <v>7800</v>
      </c>
      <c r="BK27" s="567">
        <f>L216</f>
        <v>4800</v>
      </c>
      <c r="BL27" s="567">
        <f>N216</f>
        <v>150000</v>
      </c>
      <c r="BM27" s="567">
        <f>P216</f>
        <v>60000</v>
      </c>
      <c r="BN27" s="567">
        <f>R216</f>
        <v>150000</v>
      </c>
      <c r="BO27" s="567">
        <f>T216</f>
        <v>600000</v>
      </c>
      <c r="BP27" s="567">
        <f>V216</f>
        <v>450000</v>
      </c>
      <c r="BQ27" s="567">
        <f>X216</f>
        <v>199999.99999999997</v>
      </c>
      <c r="BR27" s="567">
        <f>Z216</f>
        <v>99999.999999999985</v>
      </c>
      <c r="BS27" s="567">
        <f>AB216</f>
        <v>99999.999999999985</v>
      </c>
      <c r="BT27" s="567">
        <f>AD216</f>
        <v>199999.99999999997</v>
      </c>
      <c r="BU27" s="567">
        <f>AF216</f>
        <v>198720</v>
      </c>
      <c r="BV27" s="567">
        <f>AH216</f>
        <v>11421219.355992002</v>
      </c>
      <c r="BW27" s="567">
        <f>AJ216</f>
        <v>487334.0625</v>
      </c>
      <c r="BX27" s="567">
        <f>AL216</f>
        <v>54000</v>
      </c>
      <c r="BY27" s="567">
        <f>AN216</f>
        <v>0</v>
      </c>
      <c r="BZ27" s="567">
        <f>AP216</f>
        <v>2000000.0000000002</v>
      </c>
      <c r="CA27" s="567">
        <f>AR216</f>
        <v>0</v>
      </c>
      <c r="CB27" s="567">
        <f>AT216</f>
        <v>12000000</v>
      </c>
      <c r="CC27" s="567">
        <f>AV216</f>
        <v>0</v>
      </c>
      <c r="CD27" s="567">
        <f>AX216</f>
        <v>28243873.418492001</v>
      </c>
      <c r="CE27" s="567">
        <f>AZ216</f>
        <v>40031721.207273334</v>
      </c>
      <c r="CF27" s="567">
        <f>BB216</f>
        <v>0</v>
      </c>
      <c r="CG27" s="567">
        <f>BD216</f>
        <v>11787847.788781334</v>
      </c>
      <c r="CH27" s="567">
        <f>BF216</f>
        <v>4898094.2326726336</v>
      </c>
      <c r="CI27" s="567"/>
      <c r="CJ27" s="567"/>
      <c r="CL27" s="567"/>
      <c r="CN27" s="567"/>
      <c r="CP27" s="567"/>
      <c r="CR27" s="567"/>
      <c r="CT27" s="567"/>
      <c r="CV27" s="567"/>
      <c r="CX27" s="567"/>
      <c r="CZ27" s="567"/>
      <c r="DB27" s="567"/>
      <c r="DD27" s="567"/>
      <c r="DF27" s="567"/>
      <c r="DH27" s="567"/>
      <c r="DJ27" s="567"/>
      <c r="DK27" s="567"/>
      <c r="DL27" s="567"/>
      <c r="DM27" s="567"/>
      <c r="DN27" s="567"/>
      <c r="DO27" s="567"/>
      <c r="DP27" s="567"/>
      <c r="DQ27" s="567"/>
      <c r="DR27" s="567"/>
      <c r="DS27" s="567"/>
      <c r="DT27" s="567"/>
      <c r="DU27" s="567"/>
      <c r="DV27" s="567"/>
      <c r="DW27" s="567"/>
      <c r="DX27" s="567"/>
      <c r="DY27" s="567"/>
      <c r="DZ27" s="567"/>
      <c r="EA27" s="567"/>
      <c r="EB27" s="567"/>
    </row>
    <row r="28" spans="2:132" x14ac:dyDescent="0.3">
      <c r="B28" s="550">
        <v>2</v>
      </c>
      <c r="C28" s="550">
        <v>5</v>
      </c>
      <c r="D28" s="550">
        <v>17</v>
      </c>
      <c r="E28" s="708"/>
      <c r="F28" s="562">
        <v>0</v>
      </c>
      <c r="G28" s="607">
        <f t="shared" si="2"/>
        <v>5000</v>
      </c>
      <c r="H28" s="700"/>
      <c r="I28" s="607">
        <f t="shared" si="3"/>
        <v>650</v>
      </c>
      <c r="J28" s="700"/>
      <c r="K28" s="607">
        <f t="shared" si="4"/>
        <v>400</v>
      </c>
      <c r="L28" s="700"/>
      <c r="M28" s="607">
        <f t="shared" si="5"/>
        <v>12500</v>
      </c>
      <c r="N28" s="700"/>
      <c r="O28" s="607">
        <f t="shared" si="6"/>
        <v>5000</v>
      </c>
      <c r="P28" s="700"/>
      <c r="Q28" s="607">
        <f t="shared" si="7"/>
        <v>8333.3333333333339</v>
      </c>
      <c r="R28" s="700"/>
      <c r="S28" s="607">
        <f t="shared" si="8"/>
        <v>33333.333333333336</v>
      </c>
      <c r="T28" s="700"/>
      <c r="U28" s="607">
        <f t="shared" si="9"/>
        <v>25000</v>
      </c>
      <c r="V28" s="700"/>
      <c r="W28" s="607">
        <f t="shared" si="10"/>
        <v>16666.666666666668</v>
      </c>
      <c r="X28" s="700"/>
      <c r="Y28" s="607">
        <f t="shared" si="11"/>
        <v>8333.3333333333339</v>
      </c>
      <c r="Z28" s="700"/>
      <c r="AA28" s="607">
        <f t="shared" si="12"/>
        <v>8333.3333333333339</v>
      </c>
      <c r="AB28" s="700"/>
      <c r="AC28" s="607">
        <f t="shared" si="13"/>
        <v>16666.666666666668</v>
      </c>
      <c r="AD28" s="700"/>
      <c r="AE28" s="607">
        <f t="shared" si="19"/>
        <v>9583.3333333333339</v>
      </c>
      <c r="AF28" s="700"/>
      <c r="AG28" s="607">
        <f>OBC!AB23+OBC!AW23</f>
        <v>1013040.915696</v>
      </c>
      <c r="AH28" s="700"/>
      <c r="AI28" s="607">
        <f>OBC!BR23+OBC!CM23</f>
        <v>43225.625</v>
      </c>
      <c r="AJ28" s="700"/>
      <c r="AK28" s="607">
        <f t="shared" si="14"/>
        <v>4500</v>
      </c>
      <c r="AL28" s="700"/>
      <c r="AM28" s="607"/>
      <c r="AN28" s="700"/>
      <c r="AO28" s="607">
        <f t="shared" si="15"/>
        <v>166666.66666666666</v>
      </c>
      <c r="AP28" s="700"/>
      <c r="AQ28" s="607">
        <f t="shared" si="16"/>
        <v>0</v>
      </c>
      <c r="AR28" s="700"/>
      <c r="AS28" s="607">
        <f t="shared" si="17"/>
        <v>1000000</v>
      </c>
      <c r="AT28" s="700"/>
      <c r="AU28" s="568">
        <v>0</v>
      </c>
      <c r="AV28" s="700"/>
      <c r="AW28" s="567">
        <f t="shared" si="20"/>
        <v>2377233.2073626667</v>
      </c>
      <c r="AX28" s="700"/>
      <c r="AY28" s="607">
        <f>('Revenue OP'!$D$18*(1+DBC!$C$13/100)^B28)/12</f>
        <v>2355096.3785876683</v>
      </c>
      <c r="AZ28" s="700"/>
      <c r="BA28" s="568">
        <v>0</v>
      </c>
      <c r="BB28" s="700"/>
      <c r="BC28" s="562">
        <f t="shared" si="18"/>
        <v>-22136.82877499843</v>
      </c>
      <c r="BD28" s="700"/>
      <c r="BE28" s="562">
        <f>BC28/(1+DBC!$C$10/100)^B28</f>
        <v>-20078.756258501977</v>
      </c>
      <c r="BF28" s="700"/>
      <c r="BG28" s="566"/>
      <c r="BH28" s="568">
        <v>19</v>
      </c>
      <c r="BI28" s="567">
        <f>H228</f>
        <v>60000</v>
      </c>
      <c r="BJ28" s="567">
        <f>J228</f>
        <v>7800</v>
      </c>
      <c r="BK28" s="567">
        <f>L228</f>
        <v>4800</v>
      </c>
      <c r="BL28" s="567">
        <f>N228</f>
        <v>150000</v>
      </c>
      <c r="BM28" s="567">
        <f>P228</f>
        <v>60000</v>
      </c>
      <c r="BN28" s="567">
        <f>R228</f>
        <v>150000</v>
      </c>
      <c r="BO28" s="567">
        <f>T228</f>
        <v>600000</v>
      </c>
      <c r="BP28" s="567">
        <f>V228</f>
        <v>450000</v>
      </c>
      <c r="BQ28" s="567">
        <f>X228</f>
        <v>199999.99999999997</v>
      </c>
      <c r="BR28" s="567">
        <f>Z228</f>
        <v>99999.999999999985</v>
      </c>
      <c r="BS28" s="567">
        <f>AB228</f>
        <v>99999.999999999985</v>
      </c>
      <c r="BT28" s="567">
        <f>AD228</f>
        <v>199999.99999999997</v>
      </c>
      <c r="BU28" s="567">
        <f>AF228</f>
        <v>198720</v>
      </c>
      <c r="BV28" s="567">
        <f>AH228</f>
        <v>11421219.355992002</v>
      </c>
      <c r="BW28" s="567">
        <f>AJ228</f>
        <v>487334.0625</v>
      </c>
      <c r="BX28" s="567">
        <f>AL228</f>
        <v>54000</v>
      </c>
      <c r="BY28" s="567">
        <f>AN228</f>
        <v>0</v>
      </c>
      <c r="BZ28" s="567">
        <f>AP228</f>
        <v>2000000.0000000002</v>
      </c>
      <c r="CA28" s="567">
        <f>AR228</f>
        <v>0</v>
      </c>
      <c r="CB28" s="567">
        <f>AT228</f>
        <v>12000000</v>
      </c>
      <c r="CC28" s="567">
        <f>AV228</f>
        <v>0</v>
      </c>
      <c r="CD28" s="567">
        <f>AX228</f>
        <v>28243873.418492001</v>
      </c>
      <c r="CE28" s="567">
        <f>AZ228</f>
        <v>40912419.073833346</v>
      </c>
      <c r="CF28" s="567">
        <f>BB228</f>
        <v>0</v>
      </c>
      <c r="CG28" s="567">
        <f>BD228</f>
        <v>12668545.655341346</v>
      </c>
      <c r="CH28" s="567">
        <f>BF228</f>
        <v>5013373.7018343275</v>
      </c>
      <c r="CI28" s="567"/>
      <c r="CJ28" s="567"/>
      <c r="CL28" s="567"/>
      <c r="CN28" s="567"/>
      <c r="CP28" s="567"/>
      <c r="CR28" s="567"/>
      <c r="CT28" s="567"/>
      <c r="CV28" s="567"/>
      <c r="CX28" s="567"/>
      <c r="CZ28" s="567"/>
      <c r="DB28" s="567"/>
      <c r="DD28" s="567"/>
      <c r="DF28" s="567"/>
      <c r="DH28" s="567"/>
      <c r="DJ28" s="567"/>
      <c r="DK28" s="567"/>
      <c r="DL28" s="567"/>
      <c r="DM28" s="567"/>
      <c r="DN28" s="567"/>
      <c r="DO28" s="567"/>
      <c r="DP28" s="567"/>
      <c r="DQ28" s="567"/>
      <c r="DR28" s="567"/>
      <c r="DS28" s="567"/>
      <c r="DT28" s="567"/>
      <c r="DU28" s="567"/>
      <c r="DV28" s="567"/>
      <c r="DW28" s="567"/>
      <c r="DX28" s="567"/>
      <c r="DY28" s="567"/>
      <c r="DZ28" s="567"/>
      <c r="EA28" s="567"/>
      <c r="EB28" s="567"/>
    </row>
    <row r="29" spans="2:132" x14ac:dyDescent="0.3">
      <c r="B29" s="550">
        <v>2</v>
      </c>
      <c r="C29" s="550">
        <v>6</v>
      </c>
      <c r="D29" s="550">
        <v>18</v>
      </c>
      <c r="E29" s="708"/>
      <c r="F29" s="562">
        <v>0</v>
      </c>
      <c r="G29" s="607">
        <f t="shared" si="2"/>
        <v>5000</v>
      </c>
      <c r="H29" s="700"/>
      <c r="I29" s="607">
        <f t="shared" si="3"/>
        <v>650</v>
      </c>
      <c r="J29" s="700"/>
      <c r="K29" s="607">
        <f t="shared" si="4"/>
        <v>400</v>
      </c>
      <c r="L29" s="700"/>
      <c r="M29" s="607">
        <f t="shared" si="5"/>
        <v>12500</v>
      </c>
      <c r="N29" s="700"/>
      <c r="O29" s="607">
        <f t="shared" si="6"/>
        <v>5000</v>
      </c>
      <c r="P29" s="700"/>
      <c r="Q29" s="607">
        <f t="shared" si="7"/>
        <v>8333.3333333333339</v>
      </c>
      <c r="R29" s="700"/>
      <c r="S29" s="607">
        <f t="shared" si="8"/>
        <v>33333.333333333336</v>
      </c>
      <c r="T29" s="700"/>
      <c r="U29" s="607">
        <f t="shared" si="9"/>
        <v>25000</v>
      </c>
      <c r="V29" s="700"/>
      <c r="W29" s="607">
        <f t="shared" si="10"/>
        <v>16666.666666666668</v>
      </c>
      <c r="X29" s="700"/>
      <c r="Y29" s="607">
        <f t="shared" si="11"/>
        <v>8333.3333333333339</v>
      </c>
      <c r="Z29" s="700"/>
      <c r="AA29" s="607">
        <f t="shared" si="12"/>
        <v>8333.3333333333339</v>
      </c>
      <c r="AB29" s="700"/>
      <c r="AC29" s="607">
        <f t="shared" si="13"/>
        <v>16666.666666666668</v>
      </c>
      <c r="AD29" s="700"/>
      <c r="AE29" s="607">
        <f t="shared" si="19"/>
        <v>9583.3333333333339</v>
      </c>
      <c r="AF29" s="700"/>
      <c r="AG29" s="607">
        <f>OBC!AB24+OBC!AW24</f>
        <v>980362.17648000002</v>
      </c>
      <c r="AH29" s="700"/>
      <c r="AI29" s="607">
        <f>OBC!BR24+OBC!CM24</f>
        <v>41831.25</v>
      </c>
      <c r="AJ29" s="700"/>
      <c r="AK29" s="607">
        <f t="shared" si="14"/>
        <v>4500</v>
      </c>
      <c r="AL29" s="700"/>
      <c r="AM29" s="607"/>
      <c r="AN29" s="700"/>
      <c r="AO29" s="607">
        <f t="shared" si="15"/>
        <v>166666.66666666666</v>
      </c>
      <c r="AP29" s="700"/>
      <c r="AQ29" s="607">
        <f t="shared" si="16"/>
        <v>0</v>
      </c>
      <c r="AR29" s="700"/>
      <c r="AS29" s="607">
        <f t="shared" si="17"/>
        <v>1000000</v>
      </c>
      <c r="AT29" s="700"/>
      <c r="AU29" s="568">
        <v>0</v>
      </c>
      <c r="AV29" s="700"/>
      <c r="AW29" s="567">
        <f t="shared" si="20"/>
        <v>2343160.0931466669</v>
      </c>
      <c r="AX29" s="700"/>
      <c r="AY29" s="607">
        <f>('Revenue OP'!$D$18*(1+DBC!$C$13/100)^B29)/12</f>
        <v>2355096.3785876683</v>
      </c>
      <c r="AZ29" s="700"/>
      <c r="BA29" s="568">
        <v>0</v>
      </c>
      <c r="BB29" s="700"/>
      <c r="BC29" s="562">
        <f t="shared" si="18"/>
        <v>11936.285441001412</v>
      </c>
      <c r="BD29" s="700"/>
      <c r="BE29" s="562">
        <f>BC29/(1+DBC!$C$10/100)^B29</f>
        <v>10826.562758277923</v>
      </c>
      <c r="BF29" s="700"/>
      <c r="BG29" s="566"/>
      <c r="BH29" s="568">
        <v>20</v>
      </c>
      <c r="BI29" s="567">
        <f>H240</f>
        <v>60000</v>
      </c>
      <c r="BJ29" s="567">
        <f>J240</f>
        <v>7800</v>
      </c>
      <c r="BK29" s="567">
        <f>L240</f>
        <v>4800</v>
      </c>
      <c r="BL29" s="567">
        <f>N240</f>
        <v>150000</v>
      </c>
      <c r="BM29" s="567">
        <f>P240</f>
        <v>60000</v>
      </c>
      <c r="BN29" s="567">
        <f>R240</f>
        <v>150000</v>
      </c>
      <c r="BO29" s="567">
        <f>T240</f>
        <v>600000</v>
      </c>
      <c r="BP29" s="567">
        <f>V240</f>
        <v>450000</v>
      </c>
      <c r="BQ29" s="567">
        <f>X240</f>
        <v>199999.99999999997</v>
      </c>
      <c r="BR29" s="567">
        <f>Z240</f>
        <v>99999.999999999985</v>
      </c>
      <c r="BS29" s="567">
        <f>AB240</f>
        <v>99999.999999999985</v>
      </c>
      <c r="BT29" s="567">
        <f>AD240</f>
        <v>199999.99999999997</v>
      </c>
      <c r="BU29" s="567">
        <f>AF240</f>
        <v>198720</v>
      </c>
      <c r="BV29" s="567">
        <f>AH240</f>
        <v>11421219.355992002</v>
      </c>
      <c r="BW29" s="567">
        <f>AJ240</f>
        <v>487334.0625</v>
      </c>
      <c r="BX29" s="567">
        <f>AL240</f>
        <v>54000</v>
      </c>
      <c r="BY29" s="567">
        <f>AN240</f>
        <v>0</v>
      </c>
      <c r="BZ29" s="567">
        <f>AP240</f>
        <v>2000000.0000000002</v>
      </c>
      <c r="CA29" s="567">
        <f>AR240</f>
        <v>0</v>
      </c>
      <c r="CB29" s="567">
        <f>AT240</f>
        <v>12000000</v>
      </c>
      <c r="CC29" s="567">
        <f>AV240</f>
        <v>0</v>
      </c>
      <c r="CD29" s="567">
        <f>AX240</f>
        <v>28243873.418492001</v>
      </c>
      <c r="CE29" s="567">
        <f>AZ240</f>
        <v>41812492.293457665</v>
      </c>
      <c r="CF29" s="567">
        <f>BB240</f>
        <v>0</v>
      </c>
      <c r="CG29" s="567">
        <f>BD240</f>
        <v>13568618.874965679</v>
      </c>
      <c r="CH29" s="567">
        <f>BF240</f>
        <v>5113869.7510866495</v>
      </c>
      <c r="CI29" s="567"/>
      <c r="CJ29" s="567"/>
      <c r="CL29" s="567"/>
      <c r="CN29" s="567"/>
      <c r="CP29" s="567"/>
      <c r="CR29" s="567"/>
      <c r="CT29" s="567"/>
      <c r="CV29" s="567"/>
      <c r="CX29" s="567"/>
      <c r="CZ29" s="567"/>
      <c r="DB29" s="567"/>
      <c r="DD29" s="567"/>
      <c r="DF29" s="567"/>
      <c r="DH29" s="567"/>
      <c r="DJ29" s="567"/>
      <c r="DK29" s="567"/>
      <c r="DL29" s="567"/>
      <c r="DM29" s="567"/>
      <c r="DN29" s="567"/>
      <c r="DO29" s="567"/>
      <c r="DP29" s="567"/>
      <c r="DQ29" s="567"/>
      <c r="DR29" s="567"/>
      <c r="DS29" s="567"/>
      <c r="DT29" s="567"/>
      <c r="DU29" s="567"/>
      <c r="DV29" s="567"/>
      <c r="DW29" s="567"/>
      <c r="DX29" s="567"/>
      <c r="DY29" s="567"/>
      <c r="DZ29" s="567"/>
      <c r="EA29" s="567"/>
      <c r="EB29" s="567"/>
    </row>
    <row r="30" spans="2:132" x14ac:dyDescent="0.3">
      <c r="B30" s="550">
        <v>2</v>
      </c>
      <c r="C30" s="550">
        <v>7</v>
      </c>
      <c r="D30" s="550">
        <v>19</v>
      </c>
      <c r="E30" s="708"/>
      <c r="F30" s="562">
        <v>0</v>
      </c>
      <c r="G30" s="607">
        <f t="shared" si="2"/>
        <v>5000</v>
      </c>
      <c r="H30" s="700"/>
      <c r="I30" s="607">
        <f t="shared" si="3"/>
        <v>650</v>
      </c>
      <c r="J30" s="700"/>
      <c r="K30" s="607">
        <f t="shared" si="4"/>
        <v>400</v>
      </c>
      <c r="L30" s="700"/>
      <c r="M30" s="607">
        <f t="shared" si="5"/>
        <v>12500</v>
      </c>
      <c r="N30" s="700"/>
      <c r="O30" s="607">
        <f t="shared" si="6"/>
        <v>5000</v>
      </c>
      <c r="P30" s="700"/>
      <c r="Q30" s="607">
        <f t="shared" si="7"/>
        <v>8333.3333333333339</v>
      </c>
      <c r="R30" s="700"/>
      <c r="S30" s="607">
        <f t="shared" si="8"/>
        <v>33333.333333333336</v>
      </c>
      <c r="T30" s="700"/>
      <c r="U30" s="607">
        <f t="shared" si="9"/>
        <v>25000</v>
      </c>
      <c r="V30" s="700"/>
      <c r="W30" s="607">
        <f t="shared" si="10"/>
        <v>16666.666666666668</v>
      </c>
      <c r="X30" s="700"/>
      <c r="Y30" s="607">
        <f t="shared" si="11"/>
        <v>8333.3333333333339</v>
      </c>
      <c r="Z30" s="700"/>
      <c r="AA30" s="607">
        <f t="shared" si="12"/>
        <v>8333.3333333333339</v>
      </c>
      <c r="AB30" s="700"/>
      <c r="AC30" s="607">
        <f t="shared" si="13"/>
        <v>16666.666666666668</v>
      </c>
      <c r="AD30" s="700"/>
      <c r="AE30" s="607">
        <f t="shared" si="19"/>
        <v>9583.3333333333339</v>
      </c>
      <c r="AF30" s="700"/>
      <c r="AG30" s="607">
        <f>OBC!AB25+OBC!AW25</f>
        <v>1013040.915696</v>
      </c>
      <c r="AH30" s="700"/>
      <c r="AI30" s="607">
        <f>OBC!BR25+OBC!CM25</f>
        <v>43225.625</v>
      </c>
      <c r="AJ30" s="700"/>
      <c r="AK30" s="607">
        <f t="shared" si="14"/>
        <v>4500</v>
      </c>
      <c r="AL30" s="700"/>
      <c r="AM30" s="607"/>
      <c r="AN30" s="700"/>
      <c r="AO30" s="607">
        <f t="shared" si="15"/>
        <v>166666.66666666666</v>
      </c>
      <c r="AP30" s="700"/>
      <c r="AQ30" s="607">
        <f t="shared" si="16"/>
        <v>0</v>
      </c>
      <c r="AR30" s="700"/>
      <c r="AS30" s="607">
        <f t="shared" si="17"/>
        <v>1000000</v>
      </c>
      <c r="AT30" s="700"/>
      <c r="AU30" s="568">
        <v>0</v>
      </c>
      <c r="AV30" s="700"/>
      <c r="AW30" s="567">
        <f t="shared" si="20"/>
        <v>2377233.2073626667</v>
      </c>
      <c r="AX30" s="700"/>
      <c r="AY30" s="607">
        <f>('Revenue OP'!$D$18*(1+DBC!$C$13/100)^B30)/12</f>
        <v>2355096.3785876683</v>
      </c>
      <c r="AZ30" s="700"/>
      <c r="BA30" s="568">
        <v>0</v>
      </c>
      <c r="BB30" s="700"/>
      <c r="BC30" s="562">
        <f t="shared" si="18"/>
        <v>-22136.82877499843</v>
      </c>
      <c r="BD30" s="700"/>
      <c r="BE30" s="562">
        <f>BC30/(1+DBC!$C$10/100)^B30</f>
        <v>-20078.756258501977</v>
      </c>
      <c r="BF30" s="700"/>
      <c r="BG30" s="566"/>
      <c r="BH30" s="568">
        <v>21</v>
      </c>
      <c r="BI30" s="567">
        <f>H252</f>
        <v>60000</v>
      </c>
      <c r="BJ30" s="567">
        <f>J252</f>
        <v>7800</v>
      </c>
      <c r="BK30" s="567">
        <f>L252</f>
        <v>4800</v>
      </c>
      <c r="BL30" s="567">
        <f>N252</f>
        <v>150000</v>
      </c>
      <c r="BM30" s="567">
        <f>P252</f>
        <v>60000</v>
      </c>
      <c r="BN30" s="567">
        <f>R252</f>
        <v>225000</v>
      </c>
      <c r="BO30" s="567">
        <f>T252</f>
        <v>900000</v>
      </c>
      <c r="BP30" s="567">
        <f>V252</f>
        <v>675000</v>
      </c>
      <c r="BQ30" s="567">
        <f>X252</f>
        <v>199999.99999999997</v>
      </c>
      <c r="BR30" s="567">
        <f>Z252</f>
        <v>99999.999999999985</v>
      </c>
      <c r="BS30" s="567">
        <f>AB252</f>
        <v>99999.999999999985</v>
      </c>
      <c r="BT30" s="567">
        <f>AD252</f>
        <v>199999.99999999997</v>
      </c>
      <c r="BU30" s="567">
        <f>AF252</f>
        <v>198720</v>
      </c>
      <c r="BV30" s="567">
        <f>AH252</f>
        <v>11421219.355992002</v>
      </c>
      <c r="BW30" s="567">
        <f>AJ252</f>
        <v>487334.0625</v>
      </c>
      <c r="BX30" s="567">
        <f>AL252</f>
        <v>54000</v>
      </c>
      <c r="BY30" s="567">
        <f>AN252</f>
        <v>0</v>
      </c>
      <c r="BZ30" s="567">
        <f>AP252</f>
        <v>2000000.0000000002</v>
      </c>
      <c r="CA30" s="567">
        <f>AR252</f>
        <v>0</v>
      </c>
      <c r="CB30" s="567">
        <f>AT252</f>
        <v>12000000</v>
      </c>
      <c r="CC30" s="567">
        <f>AV252</f>
        <v>0</v>
      </c>
      <c r="CD30" s="567">
        <f>AX252</f>
        <v>28843873.418492001</v>
      </c>
      <c r="CE30" s="567">
        <f>AZ252</f>
        <v>42732367.12391375</v>
      </c>
      <c r="CF30" s="567">
        <f>BB252</f>
        <v>0</v>
      </c>
      <c r="CG30" s="567">
        <f>BD252</f>
        <v>13888493.70542175</v>
      </c>
      <c r="CH30" s="567">
        <f>BF252</f>
        <v>4985168.7719250731</v>
      </c>
      <c r="CI30" s="567"/>
      <c r="CJ30" s="567"/>
      <c r="CL30" s="567"/>
      <c r="CN30" s="567"/>
      <c r="CP30" s="567"/>
      <c r="CR30" s="567"/>
      <c r="CT30" s="567"/>
      <c r="CV30" s="567"/>
      <c r="CX30" s="567"/>
      <c r="CZ30" s="567"/>
      <c r="DB30" s="567"/>
      <c r="DD30" s="567"/>
      <c r="DF30" s="567"/>
      <c r="DH30" s="567"/>
      <c r="DJ30" s="567"/>
      <c r="DK30" s="567"/>
      <c r="DL30" s="567"/>
      <c r="DM30" s="567"/>
      <c r="DN30" s="567"/>
      <c r="DO30" s="567"/>
      <c r="DP30" s="567"/>
      <c r="DQ30" s="567"/>
      <c r="DR30" s="567"/>
      <c r="DS30" s="567"/>
      <c r="DT30" s="567"/>
      <c r="DU30" s="567"/>
      <c r="DV30" s="567"/>
      <c r="DW30" s="567"/>
      <c r="DX30" s="567"/>
      <c r="DY30" s="567"/>
      <c r="DZ30" s="567"/>
      <c r="EA30" s="567"/>
      <c r="EB30" s="567"/>
    </row>
    <row r="31" spans="2:132" x14ac:dyDescent="0.3">
      <c r="B31" s="550">
        <v>2</v>
      </c>
      <c r="C31" s="550">
        <v>8</v>
      </c>
      <c r="D31" s="550">
        <v>20</v>
      </c>
      <c r="E31" s="708"/>
      <c r="F31" s="562">
        <v>0</v>
      </c>
      <c r="G31" s="607">
        <f t="shared" si="2"/>
        <v>5000</v>
      </c>
      <c r="H31" s="700"/>
      <c r="I31" s="607">
        <f t="shared" si="3"/>
        <v>650</v>
      </c>
      <c r="J31" s="700"/>
      <c r="K31" s="607">
        <f t="shared" si="4"/>
        <v>400</v>
      </c>
      <c r="L31" s="700"/>
      <c r="M31" s="607">
        <f t="shared" si="5"/>
        <v>12500</v>
      </c>
      <c r="N31" s="700"/>
      <c r="O31" s="607">
        <f t="shared" si="6"/>
        <v>5000</v>
      </c>
      <c r="P31" s="700"/>
      <c r="Q31" s="607">
        <f t="shared" si="7"/>
        <v>8333.3333333333339</v>
      </c>
      <c r="R31" s="700"/>
      <c r="S31" s="607">
        <f t="shared" si="8"/>
        <v>33333.333333333336</v>
      </c>
      <c r="T31" s="700"/>
      <c r="U31" s="607">
        <f t="shared" si="9"/>
        <v>25000</v>
      </c>
      <c r="V31" s="700"/>
      <c r="W31" s="607">
        <f t="shared" si="10"/>
        <v>16666.666666666668</v>
      </c>
      <c r="X31" s="700"/>
      <c r="Y31" s="607">
        <f t="shared" si="11"/>
        <v>8333.3333333333339</v>
      </c>
      <c r="Z31" s="700"/>
      <c r="AA31" s="607">
        <f t="shared" si="12"/>
        <v>8333.3333333333339</v>
      </c>
      <c r="AB31" s="700"/>
      <c r="AC31" s="607">
        <f t="shared" si="13"/>
        <v>16666.666666666668</v>
      </c>
      <c r="AD31" s="700"/>
      <c r="AE31" s="607">
        <f t="shared" si="19"/>
        <v>9583.3333333333339</v>
      </c>
      <c r="AF31" s="700"/>
      <c r="AG31" s="607">
        <f>OBC!AB26+OBC!AW26</f>
        <v>1013040.915696</v>
      </c>
      <c r="AH31" s="700"/>
      <c r="AI31" s="607">
        <f>OBC!BR26+OBC!CM26</f>
        <v>43225.625</v>
      </c>
      <c r="AJ31" s="700"/>
      <c r="AK31" s="607">
        <f t="shared" si="14"/>
        <v>4500</v>
      </c>
      <c r="AL31" s="700"/>
      <c r="AM31" s="607"/>
      <c r="AN31" s="700"/>
      <c r="AO31" s="607">
        <f t="shared" si="15"/>
        <v>166666.66666666666</v>
      </c>
      <c r="AP31" s="700"/>
      <c r="AQ31" s="607">
        <f t="shared" si="16"/>
        <v>0</v>
      </c>
      <c r="AR31" s="700"/>
      <c r="AS31" s="607">
        <f t="shared" si="17"/>
        <v>1000000</v>
      </c>
      <c r="AT31" s="700"/>
      <c r="AU31" s="568">
        <v>0</v>
      </c>
      <c r="AV31" s="700"/>
      <c r="AW31" s="567">
        <f t="shared" si="20"/>
        <v>2377233.2073626667</v>
      </c>
      <c r="AX31" s="700"/>
      <c r="AY31" s="607">
        <f>('Revenue OP'!$D$18*(1+DBC!$C$13/100)^B31)/12</f>
        <v>2355096.3785876683</v>
      </c>
      <c r="AZ31" s="700"/>
      <c r="BA31" s="568">
        <v>0</v>
      </c>
      <c r="BB31" s="700"/>
      <c r="BC31" s="562">
        <f t="shared" si="18"/>
        <v>-22136.82877499843</v>
      </c>
      <c r="BD31" s="700"/>
      <c r="BE31" s="562">
        <f>BC31/(1+DBC!$C$10/100)^B31</f>
        <v>-20078.756258501977</v>
      </c>
      <c r="BF31" s="700"/>
      <c r="BG31" s="566"/>
      <c r="BH31" s="568">
        <v>22</v>
      </c>
      <c r="BI31" s="567">
        <f>H264</f>
        <v>60000</v>
      </c>
      <c r="BJ31" s="567">
        <f>J264</f>
        <v>7800</v>
      </c>
      <c r="BK31" s="567">
        <f>L264</f>
        <v>4800</v>
      </c>
      <c r="BL31" s="567">
        <f>N264</f>
        <v>150000</v>
      </c>
      <c r="BM31" s="567">
        <f>P264</f>
        <v>60000</v>
      </c>
      <c r="BN31" s="567">
        <f>R264</f>
        <v>225000</v>
      </c>
      <c r="BO31" s="567">
        <f>T264</f>
        <v>900000</v>
      </c>
      <c r="BP31" s="567">
        <f>V264</f>
        <v>675000</v>
      </c>
      <c r="BQ31" s="567">
        <f>X264</f>
        <v>199999.99999999997</v>
      </c>
      <c r="BR31" s="567">
        <f>Z264</f>
        <v>99999.999999999985</v>
      </c>
      <c r="BS31" s="567">
        <f>AB264</f>
        <v>99999.999999999985</v>
      </c>
      <c r="BT31" s="567">
        <f>AD264</f>
        <v>199999.99999999997</v>
      </c>
      <c r="BU31" s="567">
        <f>AF264</f>
        <v>238464</v>
      </c>
      <c r="BV31" s="567">
        <f>AH264</f>
        <v>11421219.355992002</v>
      </c>
      <c r="BW31" s="567">
        <f>AJ264</f>
        <v>487334.0625</v>
      </c>
      <c r="BX31" s="567">
        <f>AL264</f>
        <v>54000</v>
      </c>
      <c r="BY31" s="567">
        <f>AN264</f>
        <v>0</v>
      </c>
      <c r="BZ31" s="567">
        <f>AP264</f>
        <v>2000000.0000000002</v>
      </c>
      <c r="CA31" s="567">
        <f>AR264</f>
        <v>0</v>
      </c>
      <c r="CB31" s="567">
        <f>AT264</f>
        <v>12000000</v>
      </c>
      <c r="CC31" s="567">
        <f>AV264</f>
        <v>0</v>
      </c>
      <c r="CD31" s="567">
        <f>AX264</f>
        <v>28883617.418492001</v>
      </c>
      <c r="CE31" s="567">
        <f>AZ264</f>
        <v>43672479.200639866</v>
      </c>
      <c r="CF31" s="567">
        <f>BB264</f>
        <v>0</v>
      </c>
      <c r="CG31" s="567">
        <f>BD264</f>
        <v>14788861.782147851</v>
      </c>
      <c r="CH31" s="567">
        <f>BF264</f>
        <v>5055570.4937451128</v>
      </c>
      <c r="CI31" s="567"/>
      <c r="CJ31" s="567"/>
      <c r="CL31" s="567"/>
      <c r="CN31" s="567"/>
      <c r="CP31" s="567"/>
      <c r="CR31" s="567"/>
      <c r="CT31" s="567"/>
      <c r="CV31" s="567"/>
      <c r="CX31" s="567"/>
      <c r="CZ31" s="567"/>
      <c r="DB31" s="567"/>
      <c r="DD31" s="567"/>
      <c r="DF31" s="567"/>
      <c r="DH31" s="567"/>
      <c r="DJ31" s="567"/>
      <c r="DK31" s="567"/>
      <c r="DL31" s="567"/>
      <c r="DM31" s="567"/>
      <c r="DN31" s="567"/>
      <c r="DO31" s="567"/>
      <c r="DP31" s="567"/>
      <c r="DQ31" s="567"/>
      <c r="DR31" s="567"/>
      <c r="DS31" s="567"/>
      <c r="DT31" s="567"/>
      <c r="DU31" s="567"/>
      <c r="DV31" s="567"/>
      <c r="DW31" s="567"/>
      <c r="DX31" s="567"/>
      <c r="DY31" s="567"/>
      <c r="DZ31" s="567"/>
      <c r="EA31" s="567"/>
      <c r="EB31" s="567"/>
    </row>
    <row r="32" spans="2:132" x14ac:dyDescent="0.3">
      <c r="B32" s="550">
        <v>2</v>
      </c>
      <c r="C32" s="550">
        <v>9</v>
      </c>
      <c r="D32" s="550">
        <v>21</v>
      </c>
      <c r="E32" s="708"/>
      <c r="F32" s="562">
        <v>0</v>
      </c>
      <c r="G32" s="607">
        <f t="shared" si="2"/>
        <v>5000</v>
      </c>
      <c r="H32" s="700"/>
      <c r="I32" s="607">
        <f t="shared" si="3"/>
        <v>650</v>
      </c>
      <c r="J32" s="700"/>
      <c r="K32" s="607">
        <f t="shared" si="4"/>
        <v>400</v>
      </c>
      <c r="L32" s="700"/>
      <c r="M32" s="607">
        <f t="shared" si="5"/>
        <v>12500</v>
      </c>
      <c r="N32" s="700"/>
      <c r="O32" s="607">
        <f t="shared" si="6"/>
        <v>5000</v>
      </c>
      <c r="P32" s="700"/>
      <c r="Q32" s="607">
        <f t="shared" si="7"/>
        <v>8333.3333333333339</v>
      </c>
      <c r="R32" s="700"/>
      <c r="S32" s="607">
        <f t="shared" si="8"/>
        <v>33333.333333333336</v>
      </c>
      <c r="T32" s="700"/>
      <c r="U32" s="607">
        <f t="shared" si="9"/>
        <v>25000</v>
      </c>
      <c r="V32" s="700"/>
      <c r="W32" s="607">
        <f t="shared" si="10"/>
        <v>16666.666666666668</v>
      </c>
      <c r="X32" s="700"/>
      <c r="Y32" s="607">
        <f t="shared" si="11"/>
        <v>8333.3333333333339</v>
      </c>
      <c r="Z32" s="700"/>
      <c r="AA32" s="607">
        <f t="shared" si="12"/>
        <v>8333.3333333333339</v>
      </c>
      <c r="AB32" s="700"/>
      <c r="AC32" s="607">
        <f t="shared" si="13"/>
        <v>16666.666666666668</v>
      </c>
      <c r="AD32" s="700"/>
      <c r="AE32" s="607">
        <f t="shared" si="19"/>
        <v>9583.3333333333339</v>
      </c>
      <c r="AF32" s="700"/>
      <c r="AG32" s="607">
        <f>OBC!AB27+OBC!AW27</f>
        <v>980362.17648000002</v>
      </c>
      <c r="AH32" s="700"/>
      <c r="AI32" s="607">
        <f>OBC!BR27+OBC!CM27</f>
        <v>41831.25</v>
      </c>
      <c r="AJ32" s="700"/>
      <c r="AK32" s="607">
        <f t="shared" si="14"/>
        <v>4500</v>
      </c>
      <c r="AL32" s="700"/>
      <c r="AM32" s="607"/>
      <c r="AN32" s="700"/>
      <c r="AO32" s="607">
        <f t="shared" si="15"/>
        <v>166666.66666666666</v>
      </c>
      <c r="AP32" s="700"/>
      <c r="AQ32" s="607">
        <f t="shared" si="16"/>
        <v>0</v>
      </c>
      <c r="AR32" s="700"/>
      <c r="AS32" s="607">
        <f t="shared" si="17"/>
        <v>1000000</v>
      </c>
      <c r="AT32" s="700"/>
      <c r="AU32" s="568">
        <v>0</v>
      </c>
      <c r="AV32" s="700"/>
      <c r="AW32" s="567">
        <f t="shared" si="20"/>
        <v>2343160.0931466669</v>
      </c>
      <c r="AX32" s="700"/>
      <c r="AY32" s="607">
        <f>('Revenue OP'!$D$18*(1+DBC!$C$13/100)^B32)/12</f>
        <v>2355096.3785876683</v>
      </c>
      <c r="AZ32" s="700"/>
      <c r="BA32" s="568">
        <v>0</v>
      </c>
      <c r="BB32" s="700"/>
      <c r="BC32" s="562">
        <f t="shared" si="18"/>
        <v>11936.285441001412</v>
      </c>
      <c r="BD32" s="700"/>
      <c r="BE32" s="562">
        <f>BC32/(1+DBC!$C$10/100)^B32</f>
        <v>10826.562758277923</v>
      </c>
      <c r="BF32" s="700"/>
      <c r="BG32" s="566"/>
      <c r="BH32" s="568">
        <v>23</v>
      </c>
      <c r="BI32" s="567">
        <f>H276</f>
        <v>60000</v>
      </c>
      <c r="BJ32" s="567">
        <f>J276</f>
        <v>7800</v>
      </c>
      <c r="BK32" s="567">
        <f>L276</f>
        <v>4800</v>
      </c>
      <c r="BL32" s="567">
        <f>N276</f>
        <v>150000</v>
      </c>
      <c r="BM32" s="567">
        <f>P276</f>
        <v>60000</v>
      </c>
      <c r="BN32" s="567">
        <f>R276</f>
        <v>225000</v>
      </c>
      <c r="BO32" s="567">
        <f>T276</f>
        <v>900000</v>
      </c>
      <c r="BP32" s="567">
        <f>V276</f>
        <v>675000</v>
      </c>
      <c r="BQ32" s="567">
        <f>X276</f>
        <v>199999.99999999997</v>
      </c>
      <c r="BR32" s="567">
        <f>Z276</f>
        <v>99999.999999999985</v>
      </c>
      <c r="BS32" s="567">
        <f>AB276</f>
        <v>99999.999999999985</v>
      </c>
      <c r="BT32" s="567">
        <f>AD276</f>
        <v>199999.99999999997</v>
      </c>
      <c r="BU32" s="567">
        <f>AF276</f>
        <v>238464</v>
      </c>
      <c r="BV32" s="567">
        <f>AH276</f>
        <v>11421219.355992002</v>
      </c>
      <c r="BW32" s="567">
        <f>AJ276</f>
        <v>487334.0625</v>
      </c>
      <c r="BX32" s="567">
        <f>AL276</f>
        <v>54000</v>
      </c>
      <c r="BY32" s="567">
        <f>AN276</f>
        <v>0</v>
      </c>
      <c r="BZ32" s="567">
        <f>AP276</f>
        <v>2000000.0000000002</v>
      </c>
      <c r="CA32" s="567">
        <f>AR276</f>
        <v>0</v>
      </c>
      <c r="CB32" s="567">
        <f>AT276</f>
        <v>12000000</v>
      </c>
      <c r="CC32" s="567">
        <f>AV276</f>
        <v>0</v>
      </c>
      <c r="CD32" s="567">
        <f>AX276</f>
        <v>28883617.418492001</v>
      </c>
      <c r="CE32" s="567">
        <f>AZ276</f>
        <v>44633273.743053935</v>
      </c>
      <c r="CF32" s="567">
        <f>BB276</f>
        <v>0</v>
      </c>
      <c r="CG32" s="567">
        <f>BD276</f>
        <v>15749656.324561922</v>
      </c>
      <c r="CH32" s="567">
        <f>BF276</f>
        <v>5127636.1754381824</v>
      </c>
      <c r="CI32" s="567"/>
      <c r="CJ32" s="567"/>
      <c r="CL32" s="567"/>
      <c r="CN32" s="567"/>
      <c r="CP32" s="567"/>
      <c r="CR32" s="567"/>
      <c r="CT32" s="567"/>
      <c r="CV32" s="567"/>
      <c r="CX32" s="567"/>
      <c r="CZ32" s="567"/>
      <c r="DB32" s="567"/>
      <c r="DD32" s="567"/>
      <c r="DF32" s="567"/>
      <c r="DH32" s="567"/>
      <c r="DJ32" s="567"/>
      <c r="DK32" s="567"/>
      <c r="DL32" s="567"/>
      <c r="DM32" s="567"/>
      <c r="DN32" s="567"/>
      <c r="DO32" s="567"/>
      <c r="DP32" s="567"/>
      <c r="DQ32" s="567"/>
      <c r="DR32" s="567"/>
      <c r="DS32" s="567"/>
      <c r="DT32" s="567"/>
      <c r="DU32" s="567"/>
      <c r="DV32" s="567"/>
      <c r="DW32" s="567"/>
      <c r="DX32" s="567"/>
      <c r="DY32" s="567"/>
      <c r="DZ32" s="567"/>
      <c r="EA32" s="567"/>
      <c r="EB32" s="567"/>
    </row>
    <row r="33" spans="2:132" x14ac:dyDescent="0.3">
      <c r="B33" s="550">
        <v>2</v>
      </c>
      <c r="C33" s="550">
        <v>10</v>
      </c>
      <c r="D33" s="550">
        <v>22</v>
      </c>
      <c r="E33" s="708"/>
      <c r="F33" s="562">
        <v>0</v>
      </c>
      <c r="G33" s="607">
        <f t="shared" si="2"/>
        <v>5000</v>
      </c>
      <c r="H33" s="700"/>
      <c r="I33" s="607">
        <f t="shared" si="3"/>
        <v>650</v>
      </c>
      <c r="J33" s="700"/>
      <c r="K33" s="607">
        <f t="shared" si="4"/>
        <v>400</v>
      </c>
      <c r="L33" s="700"/>
      <c r="M33" s="607">
        <f t="shared" si="5"/>
        <v>12500</v>
      </c>
      <c r="N33" s="700"/>
      <c r="O33" s="607">
        <f t="shared" si="6"/>
        <v>5000</v>
      </c>
      <c r="P33" s="700"/>
      <c r="Q33" s="607">
        <f t="shared" si="7"/>
        <v>8333.3333333333339</v>
      </c>
      <c r="R33" s="700"/>
      <c r="S33" s="607">
        <f t="shared" si="8"/>
        <v>33333.333333333336</v>
      </c>
      <c r="T33" s="700"/>
      <c r="U33" s="607">
        <f t="shared" si="9"/>
        <v>25000</v>
      </c>
      <c r="V33" s="700"/>
      <c r="W33" s="607">
        <f t="shared" si="10"/>
        <v>16666.666666666668</v>
      </c>
      <c r="X33" s="700"/>
      <c r="Y33" s="607">
        <f t="shared" si="11"/>
        <v>8333.3333333333339</v>
      </c>
      <c r="Z33" s="700"/>
      <c r="AA33" s="607">
        <f t="shared" si="12"/>
        <v>8333.3333333333339</v>
      </c>
      <c r="AB33" s="700"/>
      <c r="AC33" s="607">
        <f t="shared" si="13"/>
        <v>16666.666666666668</v>
      </c>
      <c r="AD33" s="700"/>
      <c r="AE33" s="607">
        <f t="shared" si="19"/>
        <v>9583.3333333333339</v>
      </c>
      <c r="AF33" s="700"/>
      <c r="AG33" s="607">
        <f>OBC!AB28+OBC!AW28</f>
        <v>1013040.915696</v>
      </c>
      <c r="AH33" s="700"/>
      <c r="AI33" s="607">
        <f>OBC!BR28+OBC!CM28</f>
        <v>43225.625</v>
      </c>
      <c r="AJ33" s="700"/>
      <c r="AK33" s="607">
        <f t="shared" si="14"/>
        <v>4500</v>
      </c>
      <c r="AL33" s="700"/>
      <c r="AM33" s="607"/>
      <c r="AN33" s="700"/>
      <c r="AO33" s="607">
        <f t="shared" si="15"/>
        <v>166666.66666666666</v>
      </c>
      <c r="AP33" s="700"/>
      <c r="AQ33" s="607">
        <f t="shared" si="16"/>
        <v>0</v>
      </c>
      <c r="AR33" s="700"/>
      <c r="AS33" s="607">
        <f t="shared" si="17"/>
        <v>1000000</v>
      </c>
      <c r="AT33" s="700"/>
      <c r="AU33" s="568">
        <v>0</v>
      </c>
      <c r="AV33" s="700"/>
      <c r="AW33" s="567">
        <f t="shared" si="20"/>
        <v>2377233.2073626667</v>
      </c>
      <c r="AX33" s="700"/>
      <c r="AY33" s="607">
        <f>('Revenue OP'!$D$18*(1+DBC!$C$13/100)^B33)/12</f>
        <v>2355096.3785876683</v>
      </c>
      <c r="AZ33" s="700"/>
      <c r="BA33" s="568">
        <v>0</v>
      </c>
      <c r="BB33" s="700"/>
      <c r="BC33" s="562">
        <f t="shared" si="18"/>
        <v>-22136.82877499843</v>
      </c>
      <c r="BD33" s="700"/>
      <c r="BE33" s="562">
        <f>BC33/(1+DBC!$C$10/100)^B33</f>
        <v>-20078.756258501977</v>
      </c>
      <c r="BF33" s="700"/>
      <c r="BG33" s="566"/>
      <c r="BH33" s="568">
        <v>24</v>
      </c>
      <c r="BI33" s="567">
        <f>H288</f>
        <v>60000</v>
      </c>
      <c r="BJ33" s="567">
        <f>J288</f>
        <v>7800</v>
      </c>
      <c r="BK33" s="567">
        <f>L288</f>
        <v>4800</v>
      </c>
      <c r="BL33" s="567">
        <f>N288</f>
        <v>150000</v>
      </c>
      <c r="BM33" s="567">
        <f>P288</f>
        <v>60000</v>
      </c>
      <c r="BN33" s="567">
        <f>R288</f>
        <v>225000</v>
      </c>
      <c r="BO33" s="567">
        <f>T288</f>
        <v>900000</v>
      </c>
      <c r="BP33" s="567">
        <f>V288</f>
        <v>675000</v>
      </c>
      <c r="BQ33" s="567">
        <f>X288</f>
        <v>199999.99999999997</v>
      </c>
      <c r="BR33" s="567">
        <f>Z288</f>
        <v>99999.999999999985</v>
      </c>
      <c r="BS33" s="567">
        <f>AB288</f>
        <v>99999.999999999985</v>
      </c>
      <c r="BT33" s="567">
        <f>AD288</f>
        <v>199999.99999999997</v>
      </c>
      <c r="BU33" s="567">
        <f>AF288</f>
        <v>238464</v>
      </c>
      <c r="BV33" s="567">
        <f>AH288</f>
        <v>11421219.355992002</v>
      </c>
      <c r="BW33" s="567">
        <f>AJ288</f>
        <v>487334.0625</v>
      </c>
      <c r="BX33" s="567">
        <f>AL288</f>
        <v>54000</v>
      </c>
      <c r="BY33" s="567">
        <f>AN288</f>
        <v>0</v>
      </c>
      <c r="BZ33" s="567">
        <f>AP288</f>
        <v>2000000.0000000002</v>
      </c>
      <c r="CA33" s="567">
        <f>AR288</f>
        <v>0</v>
      </c>
      <c r="CB33" s="567">
        <f>AT288</f>
        <v>12000000</v>
      </c>
      <c r="CC33" s="567">
        <f>AV288</f>
        <v>0</v>
      </c>
      <c r="CD33" s="567">
        <f>AX288</f>
        <v>28883617.418492001</v>
      </c>
      <c r="CE33" s="567">
        <f>AZ288</f>
        <v>45615205.765401103</v>
      </c>
      <c r="CF33" s="567">
        <f>BB288</f>
        <v>0</v>
      </c>
      <c r="CG33" s="567">
        <f>BD288</f>
        <v>16731588.346909117</v>
      </c>
      <c r="CH33" s="567">
        <f>BF288</f>
        <v>5187928.6344356528</v>
      </c>
      <c r="CI33" s="567"/>
      <c r="CJ33" s="567"/>
      <c r="CL33" s="567"/>
      <c r="CN33" s="567"/>
      <c r="CP33" s="567"/>
      <c r="CR33" s="567"/>
      <c r="CT33" s="567"/>
      <c r="CV33" s="567"/>
      <c r="CX33" s="567"/>
      <c r="CZ33" s="567"/>
      <c r="DB33" s="567"/>
      <c r="DD33" s="567"/>
      <c r="DF33" s="567"/>
      <c r="DH33" s="567"/>
      <c r="DJ33" s="567"/>
      <c r="DK33" s="567"/>
      <c r="DL33" s="567"/>
      <c r="DM33" s="567"/>
      <c r="DN33" s="567"/>
      <c r="DO33" s="567"/>
      <c r="DP33" s="567"/>
      <c r="DQ33" s="567"/>
      <c r="DR33" s="567"/>
      <c r="DS33" s="567"/>
      <c r="DT33" s="567"/>
      <c r="DU33" s="567"/>
      <c r="DV33" s="567"/>
      <c r="DW33" s="567"/>
      <c r="DX33" s="567"/>
      <c r="DY33" s="567"/>
      <c r="DZ33" s="567"/>
      <c r="EA33" s="567"/>
      <c r="EB33" s="567"/>
    </row>
    <row r="34" spans="2:132" x14ac:dyDescent="0.3">
      <c r="B34" s="550">
        <v>2</v>
      </c>
      <c r="C34" s="550">
        <v>11</v>
      </c>
      <c r="D34" s="550">
        <v>23</v>
      </c>
      <c r="E34" s="708"/>
      <c r="F34" s="562">
        <v>0</v>
      </c>
      <c r="G34" s="607">
        <f t="shared" si="2"/>
        <v>5000</v>
      </c>
      <c r="H34" s="700"/>
      <c r="I34" s="607">
        <f t="shared" si="3"/>
        <v>650</v>
      </c>
      <c r="J34" s="700"/>
      <c r="K34" s="607">
        <f t="shared" si="4"/>
        <v>400</v>
      </c>
      <c r="L34" s="700"/>
      <c r="M34" s="607">
        <f t="shared" si="5"/>
        <v>12500</v>
      </c>
      <c r="N34" s="700"/>
      <c r="O34" s="607">
        <f t="shared" si="6"/>
        <v>5000</v>
      </c>
      <c r="P34" s="700"/>
      <c r="Q34" s="607">
        <f t="shared" si="7"/>
        <v>8333.3333333333339</v>
      </c>
      <c r="R34" s="700"/>
      <c r="S34" s="607">
        <f t="shared" si="8"/>
        <v>33333.333333333336</v>
      </c>
      <c r="T34" s="700"/>
      <c r="U34" s="607">
        <f t="shared" si="9"/>
        <v>25000</v>
      </c>
      <c r="V34" s="700"/>
      <c r="W34" s="607">
        <f t="shared" si="10"/>
        <v>16666.666666666668</v>
      </c>
      <c r="X34" s="700"/>
      <c r="Y34" s="607">
        <f t="shared" si="11"/>
        <v>8333.3333333333339</v>
      </c>
      <c r="Z34" s="700"/>
      <c r="AA34" s="607">
        <f t="shared" si="12"/>
        <v>8333.3333333333339</v>
      </c>
      <c r="AB34" s="700"/>
      <c r="AC34" s="607">
        <f t="shared" si="13"/>
        <v>16666.666666666668</v>
      </c>
      <c r="AD34" s="700"/>
      <c r="AE34" s="607">
        <f t="shared" si="19"/>
        <v>9583.3333333333339</v>
      </c>
      <c r="AF34" s="700"/>
      <c r="AG34" s="607">
        <f>OBC!AB29+OBC!AW29</f>
        <v>980362.17648000002</v>
      </c>
      <c r="AH34" s="700"/>
      <c r="AI34" s="607">
        <f>OBC!BR29+OBC!CM29</f>
        <v>41831.25</v>
      </c>
      <c r="AJ34" s="700"/>
      <c r="AK34" s="607">
        <f t="shared" si="14"/>
        <v>4500</v>
      </c>
      <c r="AL34" s="700"/>
      <c r="AM34" s="607"/>
      <c r="AN34" s="700"/>
      <c r="AO34" s="607">
        <f t="shared" si="15"/>
        <v>166666.66666666666</v>
      </c>
      <c r="AP34" s="700"/>
      <c r="AQ34" s="607">
        <f t="shared" si="16"/>
        <v>0</v>
      </c>
      <c r="AR34" s="700"/>
      <c r="AS34" s="607">
        <f t="shared" si="17"/>
        <v>1000000</v>
      </c>
      <c r="AT34" s="700"/>
      <c r="AU34" s="568">
        <v>0</v>
      </c>
      <c r="AV34" s="700"/>
      <c r="AW34" s="567">
        <f t="shared" si="20"/>
        <v>2343160.0931466669</v>
      </c>
      <c r="AX34" s="700"/>
      <c r="AY34" s="607">
        <f>('Revenue OP'!$D$18*(1+DBC!$C$13/100)^B34)/12</f>
        <v>2355096.3785876683</v>
      </c>
      <c r="AZ34" s="700"/>
      <c r="BA34" s="568">
        <v>0</v>
      </c>
      <c r="BB34" s="700"/>
      <c r="BC34" s="562">
        <f t="shared" si="18"/>
        <v>11936.285441001412</v>
      </c>
      <c r="BD34" s="700"/>
      <c r="BE34" s="562">
        <f>BC34/(1+DBC!$C$10/100)^B34</f>
        <v>10826.562758277923</v>
      </c>
      <c r="BF34" s="700"/>
      <c r="BG34" s="566"/>
      <c r="BH34" s="568">
        <v>25</v>
      </c>
      <c r="BI34" s="567">
        <f>H300</f>
        <v>60000</v>
      </c>
      <c r="BJ34" s="567">
        <f>J300</f>
        <v>7800</v>
      </c>
      <c r="BK34" s="567">
        <f>L300</f>
        <v>4800</v>
      </c>
      <c r="BL34" s="567">
        <f>N300</f>
        <v>150000</v>
      </c>
      <c r="BM34" s="567">
        <f>P300</f>
        <v>60000</v>
      </c>
      <c r="BN34" s="567">
        <f>R300</f>
        <v>225000</v>
      </c>
      <c r="BO34" s="567">
        <f>T300</f>
        <v>900000</v>
      </c>
      <c r="BP34" s="567">
        <f>V300</f>
        <v>675000</v>
      </c>
      <c r="BQ34" s="567">
        <f>X300</f>
        <v>199999.99999999997</v>
      </c>
      <c r="BR34" s="567">
        <f>Z300</f>
        <v>99999.999999999985</v>
      </c>
      <c r="BS34" s="567">
        <f>AB300</f>
        <v>99999.999999999985</v>
      </c>
      <c r="BT34" s="567">
        <f>AD300</f>
        <v>199999.99999999997</v>
      </c>
      <c r="BU34" s="567">
        <f>AF300</f>
        <v>238464</v>
      </c>
      <c r="BV34" s="567">
        <f>AH300</f>
        <v>11421219.355992002</v>
      </c>
      <c r="BW34" s="567">
        <f>AJ300</f>
        <v>487334.0625</v>
      </c>
      <c r="BX34" s="567">
        <f>AL300</f>
        <v>54000</v>
      </c>
      <c r="BY34" s="567">
        <f>AN300</f>
        <v>0</v>
      </c>
      <c r="BZ34" s="567">
        <f>AP300</f>
        <v>2000000.0000000002</v>
      </c>
      <c r="CA34" s="567">
        <f>AR300</f>
        <v>0</v>
      </c>
      <c r="CB34" s="567">
        <f>AT300</f>
        <v>12000000</v>
      </c>
      <c r="CC34" s="567">
        <f>AV300</f>
        <v>0</v>
      </c>
      <c r="CD34" s="567">
        <f>AX300</f>
        <v>28883617.418492001</v>
      </c>
      <c r="CE34" s="567">
        <f>AZ300</f>
        <v>46618740.292239934</v>
      </c>
      <c r="CF34" s="567">
        <f>BB300</f>
        <v>0</v>
      </c>
      <c r="CG34" s="567">
        <f>BD300</f>
        <v>17735122.873747945</v>
      </c>
      <c r="CH34" s="567">
        <f>BF300</f>
        <v>5237230.9410181474</v>
      </c>
      <c r="CI34" s="567"/>
      <c r="CJ34" s="567"/>
      <c r="CL34" s="567"/>
      <c r="CN34" s="567"/>
      <c r="CP34" s="567"/>
      <c r="CR34" s="567"/>
      <c r="CT34" s="567"/>
      <c r="CV34" s="567"/>
      <c r="CX34" s="567"/>
      <c r="CZ34" s="567"/>
      <c r="DB34" s="567"/>
      <c r="DD34" s="567"/>
      <c r="DF34" s="567"/>
      <c r="DH34" s="567"/>
      <c r="DJ34" s="567"/>
      <c r="DK34" s="567"/>
      <c r="DL34" s="567"/>
      <c r="DM34" s="567"/>
      <c r="DN34" s="567"/>
      <c r="DO34" s="567"/>
      <c r="DP34" s="567"/>
      <c r="DQ34" s="567"/>
      <c r="DR34" s="567"/>
      <c r="DS34" s="567"/>
      <c r="DT34" s="567"/>
      <c r="DU34" s="567"/>
      <c r="DV34" s="567"/>
      <c r="DW34" s="567"/>
      <c r="DX34" s="567"/>
      <c r="DY34" s="567"/>
      <c r="DZ34" s="567"/>
      <c r="EA34" s="567"/>
      <c r="EB34" s="567"/>
    </row>
    <row r="35" spans="2:132" x14ac:dyDescent="0.3">
      <c r="B35" s="550">
        <v>2</v>
      </c>
      <c r="C35" s="550">
        <v>12</v>
      </c>
      <c r="D35" s="550">
        <v>24</v>
      </c>
      <c r="E35" s="708"/>
      <c r="F35" s="562">
        <v>0</v>
      </c>
      <c r="G35" s="607">
        <f t="shared" si="2"/>
        <v>5000</v>
      </c>
      <c r="H35" s="700"/>
      <c r="I35" s="607">
        <f t="shared" si="3"/>
        <v>650</v>
      </c>
      <c r="J35" s="700"/>
      <c r="K35" s="607">
        <f t="shared" si="4"/>
        <v>400</v>
      </c>
      <c r="L35" s="700"/>
      <c r="M35" s="607">
        <f t="shared" si="5"/>
        <v>12500</v>
      </c>
      <c r="N35" s="700"/>
      <c r="O35" s="607">
        <f t="shared" si="6"/>
        <v>5000</v>
      </c>
      <c r="P35" s="700"/>
      <c r="Q35" s="607">
        <f t="shared" si="7"/>
        <v>8333.3333333333339</v>
      </c>
      <c r="R35" s="700"/>
      <c r="S35" s="607">
        <f t="shared" si="8"/>
        <v>33333.333333333336</v>
      </c>
      <c r="T35" s="700"/>
      <c r="U35" s="607">
        <f t="shared" si="9"/>
        <v>25000</v>
      </c>
      <c r="V35" s="700"/>
      <c r="W35" s="607">
        <f t="shared" si="10"/>
        <v>16666.666666666668</v>
      </c>
      <c r="X35" s="700"/>
      <c r="Y35" s="607">
        <f t="shared" si="11"/>
        <v>8333.3333333333339</v>
      </c>
      <c r="Z35" s="700"/>
      <c r="AA35" s="607">
        <f t="shared" si="12"/>
        <v>8333.3333333333339</v>
      </c>
      <c r="AB35" s="700"/>
      <c r="AC35" s="607">
        <f t="shared" si="13"/>
        <v>16666.666666666668</v>
      </c>
      <c r="AD35" s="700"/>
      <c r="AE35" s="607">
        <f t="shared" si="19"/>
        <v>9583.3333333333339</v>
      </c>
      <c r="AF35" s="700"/>
      <c r="AG35" s="607">
        <f>OBC!AB30+OBC!AW30</f>
        <v>1013040.915696</v>
      </c>
      <c r="AH35" s="700"/>
      <c r="AI35" s="607">
        <f>OBC!BR30+OBC!CM30</f>
        <v>43225.625</v>
      </c>
      <c r="AJ35" s="700"/>
      <c r="AK35" s="607">
        <f t="shared" si="14"/>
        <v>4500</v>
      </c>
      <c r="AL35" s="700"/>
      <c r="AM35" s="607"/>
      <c r="AN35" s="700"/>
      <c r="AO35" s="607">
        <f t="shared" si="15"/>
        <v>166666.66666666666</v>
      </c>
      <c r="AP35" s="700"/>
      <c r="AQ35" s="607">
        <f t="shared" si="16"/>
        <v>0</v>
      </c>
      <c r="AR35" s="700"/>
      <c r="AS35" s="607">
        <f t="shared" si="17"/>
        <v>1000000</v>
      </c>
      <c r="AT35" s="700"/>
      <c r="AU35" s="568">
        <v>0</v>
      </c>
      <c r="AV35" s="700"/>
      <c r="AW35" s="567">
        <f t="shared" si="20"/>
        <v>2377233.2073626667</v>
      </c>
      <c r="AX35" s="700"/>
      <c r="AY35" s="607">
        <f>('Revenue OP'!$D$18*(1+DBC!$C$13/100)^B35)/12</f>
        <v>2355096.3785876683</v>
      </c>
      <c r="AZ35" s="700"/>
      <c r="BA35" s="568">
        <v>0</v>
      </c>
      <c r="BB35" s="700"/>
      <c r="BC35" s="562">
        <f t="shared" si="18"/>
        <v>-22136.82877499843</v>
      </c>
      <c r="BD35" s="700"/>
      <c r="BE35" s="562">
        <f>BC35/(1+DBC!$C$10/100)^B35</f>
        <v>-20078.756258501977</v>
      </c>
      <c r="BF35" s="700"/>
      <c r="BG35" s="566"/>
      <c r="BH35" s="568">
        <v>26</v>
      </c>
      <c r="BI35" s="567">
        <f>H312</f>
        <v>60000</v>
      </c>
      <c r="BJ35" s="567">
        <f>J312</f>
        <v>7800</v>
      </c>
      <c r="BK35" s="567">
        <f>L312</f>
        <v>4800</v>
      </c>
      <c r="BL35" s="567">
        <f>N312</f>
        <v>150000</v>
      </c>
      <c r="BM35" s="567">
        <f>P312</f>
        <v>60000</v>
      </c>
      <c r="BN35" s="567">
        <f>R312</f>
        <v>225000</v>
      </c>
      <c r="BO35" s="567">
        <f>T312</f>
        <v>900000</v>
      </c>
      <c r="BP35" s="567">
        <f>V312</f>
        <v>675000</v>
      </c>
      <c r="BQ35" s="567">
        <f>X312</f>
        <v>199999.99999999997</v>
      </c>
      <c r="BR35" s="567">
        <f>Z312</f>
        <v>99999.999999999985</v>
      </c>
      <c r="BS35" s="567">
        <f>AB312</f>
        <v>99999.999999999985</v>
      </c>
      <c r="BT35" s="567">
        <f>AD312</f>
        <v>199999.99999999997</v>
      </c>
      <c r="BU35" s="567">
        <f>AF312</f>
        <v>238464</v>
      </c>
      <c r="BV35" s="567">
        <f>AH312</f>
        <v>11421219.355992002</v>
      </c>
      <c r="BW35" s="567">
        <f>AJ312</f>
        <v>487334.0625</v>
      </c>
      <c r="BX35" s="567">
        <f>AL312</f>
        <v>54000</v>
      </c>
      <c r="BY35" s="567">
        <f>AN312</f>
        <v>0</v>
      </c>
      <c r="BZ35" s="567">
        <f>AP312</f>
        <v>2000000.0000000002</v>
      </c>
      <c r="CA35" s="567">
        <f>AR312</f>
        <v>0</v>
      </c>
      <c r="CB35" s="567">
        <f>AT312</f>
        <v>12000000</v>
      </c>
      <c r="CC35" s="567">
        <f>AV312</f>
        <v>0</v>
      </c>
      <c r="CD35" s="567">
        <f>AX312</f>
        <v>28883617.418492001</v>
      </c>
      <c r="CE35" s="567">
        <f>AZ312</f>
        <v>47644352.57866922</v>
      </c>
      <c r="CF35" s="567">
        <f>BB312</f>
        <v>0</v>
      </c>
      <c r="CG35" s="567">
        <f>BD312</f>
        <v>18760735.16017722</v>
      </c>
      <c r="CH35" s="567">
        <f>BF312</f>
        <v>5276282.9446552293</v>
      </c>
      <c r="CI35" s="567"/>
      <c r="CJ35" s="567"/>
      <c r="CL35" s="567"/>
      <c r="CN35" s="567"/>
      <c r="CP35" s="567"/>
      <c r="CR35" s="567"/>
      <c r="CT35" s="567"/>
      <c r="CV35" s="567"/>
      <c r="CX35" s="567"/>
      <c r="CZ35" s="567"/>
      <c r="DB35" s="567"/>
      <c r="DD35" s="567"/>
      <c r="DF35" s="567"/>
      <c r="DH35" s="567"/>
      <c r="DJ35" s="567"/>
      <c r="DK35" s="567"/>
      <c r="DL35" s="567"/>
      <c r="DM35" s="567"/>
      <c r="DN35" s="567"/>
      <c r="DO35" s="567"/>
      <c r="DP35" s="567"/>
      <c r="DQ35" s="567"/>
      <c r="DR35" s="567"/>
      <c r="DS35" s="567"/>
      <c r="DT35" s="567"/>
      <c r="DU35" s="567"/>
      <c r="DV35" s="567"/>
      <c r="DW35" s="567"/>
      <c r="DX35" s="567"/>
      <c r="DY35" s="567"/>
      <c r="DZ35" s="567"/>
      <c r="EA35" s="567"/>
      <c r="EB35" s="567"/>
    </row>
    <row r="36" spans="2:132" x14ac:dyDescent="0.3">
      <c r="B36" s="550">
        <v>3</v>
      </c>
      <c r="C36" s="550">
        <v>1</v>
      </c>
      <c r="D36" s="550">
        <v>25</v>
      </c>
      <c r="E36" s="708">
        <f>DBC!$C$10</f>
        <v>5</v>
      </c>
      <c r="F36" s="562">
        <v>0</v>
      </c>
      <c r="G36" s="607">
        <f t="shared" si="2"/>
        <v>5000</v>
      </c>
      <c r="H36" s="700">
        <f>SUM(G36:G47)</f>
        <v>60000</v>
      </c>
      <c r="I36" s="607">
        <f t="shared" si="3"/>
        <v>650</v>
      </c>
      <c r="J36" s="700">
        <f>SUM(I36:I47)</f>
        <v>7800</v>
      </c>
      <c r="K36" s="607">
        <f t="shared" si="4"/>
        <v>400</v>
      </c>
      <c r="L36" s="700">
        <f>SUM(K36:K47)</f>
        <v>4800</v>
      </c>
      <c r="M36" s="607">
        <f t="shared" si="5"/>
        <v>12500</v>
      </c>
      <c r="N36" s="700">
        <f>SUM(M36:M47)</f>
        <v>150000</v>
      </c>
      <c r="O36" s="607">
        <f t="shared" si="6"/>
        <v>5000</v>
      </c>
      <c r="P36" s="700">
        <f>SUM(O36:O47)</f>
        <v>60000</v>
      </c>
      <c r="Q36" s="607">
        <f t="shared" si="7"/>
        <v>8333.3333333333339</v>
      </c>
      <c r="R36" s="700">
        <f>SUM(Q36:Q47)</f>
        <v>99999.999999999985</v>
      </c>
      <c r="S36" s="607">
        <f t="shared" si="8"/>
        <v>33333.333333333336</v>
      </c>
      <c r="T36" s="700">
        <f>SUM(S36:S47)</f>
        <v>399999.99999999994</v>
      </c>
      <c r="U36" s="607">
        <f t="shared" si="9"/>
        <v>25000</v>
      </c>
      <c r="V36" s="700">
        <f>SUM(U36:U47)</f>
        <v>300000</v>
      </c>
      <c r="W36" s="607">
        <f t="shared" si="10"/>
        <v>16666.666666666668</v>
      </c>
      <c r="X36" s="700">
        <f>SUM(W36:W47)</f>
        <v>199999.99999999997</v>
      </c>
      <c r="Y36" s="607">
        <f t="shared" si="11"/>
        <v>8333.3333333333339</v>
      </c>
      <c r="Z36" s="700">
        <f>SUM(Y36:Y47)</f>
        <v>99999.999999999985</v>
      </c>
      <c r="AA36" s="607">
        <f t="shared" si="12"/>
        <v>8333.3333333333339</v>
      </c>
      <c r="AB36" s="700">
        <f>SUM(AA36:AA47)</f>
        <v>99999.999999999985</v>
      </c>
      <c r="AC36" s="607">
        <f t="shared" si="13"/>
        <v>16666.666666666668</v>
      </c>
      <c r="AD36" s="700">
        <f>SUM(AC36:AC47)</f>
        <v>199999.99999999997</v>
      </c>
      <c r="AE36" s="607">
        <f t="shared" si="19"/>
        <v>9583.3333333333339</v>
      </c>
      <c r="AF36" s="700">
        <f>SUM(AE36:AE47)</f>
        <v>114999.99999999999</v>
      </c>
      <c r="AG36" s="607">
        <f>OBC!AB31+OBC!AW31</f>
        <v>506520.45784799999</v>
      </c>
      <c r="AH36" s="700">
        <f>SUM(AG36:AG47)</f>
        <v>11421219.355992002</v>
      </c>
      <c r="AI36" s="607">
        <f>OBC!BR31+OBC!CM31</f>
        <v>21612.8125</v>
      </c>
      <c r="AJ36" s="700">
        <f>SUM(AI36:AI47)</f>
        <v>487334.0625</v>
      </c>
      <c r="AK36" s="607">
        <f t="shared" si="14"/>
        <v>4500</v>
      </c>
      <c r="AL36" s="700">
        <f>SUM(AK36:AK47)</f>
        <v>54000</v>
      </c>
      <c r="AM36" s="607"/>
      <c r="AN36" s="700">
        <f>SUM(AM36:AM47)</f>
        <v>0</v>
      </c>
      <c r="AO36" s="607">
        <f t="shared" si="15"/>
        <v>166666.66666666666</v>
      </c>
      <c r="AP36" s="700">
        <f>SUM(AO36:AO47)</f>
        <v>2000000.0000000002</v>
      </c>
      <c r="AQ36" s="607">
        <f t="shared" si="16"/>
        <v>0</v>
      </c>
      <c r="AR36" s="700">
        <f>SUM(AQ36:AQ47)</f>
        <v>0</v>
      </c>
      <c r="AS36" s="607">
        <f t="shared" si="17"/>
        <v>1000000</v>
      </c>
      <c r="AT36" s="700">
        <f>SUM(AS36:AS47)</f>
        <v>12000000</v>
      </c>
      <c r="AU36" s="568">
        <v>0</v>
      </c>
      <c r="AV36" s="700">
        <f>SUM(AU36:AU47)</f>
        <v>0</v>
      </c>
      <c r="AW36" s="567">
        <f t="shared" si="20"/>
        <v>1849099.9370146666</v>
      </c>
      <c r="AX36" s="700">
        <f>SUM(AW36:AW47)</f>
        <v>27760153.418492001</v>
      </c>
      <c r="AY36" s="607">
        <f>('Revenue OP'!$D$18*(1+DBC!$C$13/100)^B36)/12</f>
        <v>2406908.4989165966</v>
      </c>
      <c r="AZ36" s="700">
        <f>SUM(AY36:AY47)</f>
        <v>28882901.986999158</v>
      </c>
      <c r="BA36" s="568">
        <v>0</v>
      </c>
      <c r="BB36" s="700">
        <f>SUM(BA36:BA47)</f>
        <v>0</v>
      </c>
      <c r="BC36" s="562">
        <f t="shared" si="18"/>
        <v>557808.56190193002</v>
      </c>
      <c r="BD36" s="700">
        <f>SUM(BC36:BC47)</f>
        <v>1122748.5685071589</v>
      </c>
      <c r="BE36" s="562">
        <f>BC36/(1+DBC!$C$10/100)^B36</f>
        <v>481856.00855365937</v>
      </c>
      <c r="BF36" s="700">
        <f>SUM(BE36:BE47)</f>
        <v>969872.42717387632</v>
      </c>
      <c r="BG36" s="566"/>
      <c r="BH36" s="568">
        <v>27</v>
      </c>
      <c r="BI36" s="567">
        <f>H324</f>
        <v>60000</v>
      </c>
      <c r="BJ36" s="567">
        <f>J324</f>
        <v>7800</v>
      </c>
      <c r="BK36" s="567">
        <f>L324</f>
        <v>4800</v>
      </c>
      <c r="BL36" s="567">
        <f>N324</f>
        <v>150000</v>
      </c>
      <c r="BM36" s="567">
        <f>P324</f>
        <v>60000</v>
      </c>
      <c r="BN36" s="567">
        <f>R324</f>
        <v>225000</v>
      </c>
      <c r="BO36" s="567">
        <f>T324</f>
        <v>900000</v>
      </c>
      <c r="BP36" s="567">
        <f>V324</f>
        <v>675000</v>
      </c>
      <c r="BQ36" s="567">
        <f>X324</f>
        <v>199999.99999999997</v>
      </c>
      <c r="BR36" s="567">
        <f>Z324</f>
        <v>99999.999999999985</v>
      </c>
      <c r="BS36" s="567">
        <f>AB324</f>
        <v>99999.999999999985</v>
      </c>
      <c r="BT36" s="567">
        <f>AD324</f>
        <v>199999.99999999997</v>
      </c>
      <c r="BU36" s="567">
        <f>AF324</f>
        <v>238464</v>
      </c>
      <c r="BV36" s="567">
        <f>AH324</f>
        <v>11421219.355992002</v>
      </c>
      <c r="BW36" s="567">
        <f>AJ324</f>
        <v>487334.0625</v>
      </c>
      <c r="BX36" s="567">
        <f>AL324</f>
        <v>54000</v>
      </c>
      <c r="BY36" s="567">
        <f>AN324</f>
        <v>0</v>
      </c>
      <c r="BZ36" s="567">
        <f>AP324</f>
        <v>2000000.0000000002</v>
      </c>
      <c r="CA36" s="567">
        <f>AR324</f>
        <v>0</v>
      </c>
      <c r="CB36" s="567">
        <f>AT324</f>
        <v>12000000</v>
      </c>
      <c r="CC36" s="567">
        <f>AV324</f>
        <v>0</v>
      </c>
      <c r="CD36" s="567">
        <f>AX324</f>
        <v>28883617.418492001</v>
      </c>
      <c r="CE36" s="567">
        <f>AZ324</f>
        <v>48692528.335399933</v>
      </c>
      <c r="CF36" s="567">
        <f>BB324</f>
        <v>0</v>
      </c>
      <c r="CG36" s="567">
        <f>BD324</f>
        <v>19808910.916907944</v>
      </c>
      <c r="CH36" s="567">
        <f>BF324</f>
        <v>5305783.4903192502</v>
      </c>
      <c r="CI36" s="567"/>
      <c r="CJ36" s="567"/>
      <c r="CL36" s="567"/>
      <c r="CN36" s="567"/>
      <c r="CP36" s="567"/>
      <c r="CR36" s="567"/>
      <c r="CT36" s="567"/>
      <c r="CV36" s="567"/>
      <c r="CX36" s="567"/>
      <c r="CZ36" s="567"/>
      <c r="DB36" s="567"/>
      <c r="DD36" s="567"/>
      <c r="DF36" s="567"/>
      <c r="DH36" s="567"/>
      <c r="DJ36" s="567"/>
      <c r="DK36" s="567"/>
      <c r="DL36" s="567"/>
      <c r="DM36" s="567"/>
      <c r="DN36" s="567"/>
      <c r="DO36" s="567"/>
      <c r="DP36" s="567"/>
      <c r="DQ36" s="567"/>
      <c r="DR36" s="567"/>
      <c r="DS36" s="567"/>
      <c r="DT36" s="567"/>
      <c r="DU36" s="567"/>
      <c r="DV36" s="567"/>
      <c r="DW36" s="567"/>
      <c r="DX36" s="567"/>
      <c r="DY36" s="567"/>
      <c r="DZ36" s="567"/>
      <c r="EA36" s="567"/>
      <c r="EB36" s="567"/>
    </row>
    <row r="37" spans="2:132" x14ac:dyDescent="0.3">
      <c r="B37" s="550">
        <v>3</v>
      </c>
      <c r="C37" s="550">
        <v>2</v>
      </c>
      <c r="D37" s="550">
        <v>26</v>
      </c>
      <c r="E37" s="708"/>
      <c r="F37" s="562">
        <v>0</v>
      </c>
      <c r="G37" s="607">
        <f t="shared" si="2"/>
        <v>5000</v>
      </c>
      <c r="H37" s="700"/>
      <c r="I37" s="607">
        <f t="shared" si="3"/>
        <v>650</v>
      </c>
      <c r="J37" s="700"/>
      <c r="K37" s="607">
        <f t="shared" si="4"/>
        <v>400</v>
      </c>
      <c r="L37" s="700"/>
      <c r="M37" s="607">
        <f t="shared" si="5"/>
        <v>12500</v>
      </c>
      <c r="N37" s="700"/>
      <c r="O37" s="607">
        <f t="shared" si="6"/>
        <v>5000</v>
      </c>
      <c r="P37" s="700"/>
      <c r="Q37" s="607">
        <f t="shared" si="7"/>
        <v>8333.3333333333339</v>
      </c>
      <c r="R37" s="700"/>
      <c r="S37" s="607">
        <f t="shared" si="8"/>
        <v>33333.333333333336</v>
      </c>
      <c r="T37" s="700"/>
      <c r="U37" s="607">
        <f t="shared" si="9"/>
        <v>25000</v>
      </c>
      <c r="V37" s="700"/>
      <c r="W37" s="607">
        <f t="shared" si="10"/>
        <v>16666.666666666668</v>
      </c>
      <c r="X37" s="700"/>
      <c r="Y37" s="607">
        <f t="shared" si="11"/>
        <v>8333.3333333333339</v>
      </c>
      <c r="Z37" s="700"/>
      <c r="AA37" s="607">
        <f t="shared" si="12"/>
        <v>8333.3333333333339</v>
      </c>
      <c r="AB37" s="700"/>
      <c r="AC37" s="607">
        <f t="shared" si="13"/>
        <v>16666.666666666668</v>
      </c>
      <c r="AD37" s="700"/>
      <c r="AE37" s="607">
        <f t="shared" si="19"/>
        <v>9583.3333333333339</v>
      </c>
      <c r="AF37" s="700"/>
      <c r="AG37" s="607">
        <f>OBC!AB32+OBC!AW32</f>
        <v>915004.69804799987</v>
      </c>
      <c r="AH37" s="700"/>
      <c r="AI37" s="607">
        <f>OBC!BR32+OBC!CM32</f>
        <v>39042.5</v>
      </c>
      <c r="AJ37" s="700"/>
      <c r="AK37" s="607">
        <f t="shared" si="14"/>
        <v>4500</v>
      </c>
      <c r="AL37" s="700"/>
      <c r="AM37" s="607"/>
      <c r="AN37" s="700"/>
      <c r="AO37" s="607">
        <f t="shared" si="15"/>
        <v>166666.66666666666</v>
      </c>
      <c r="AP37" s="700"/>
      <c r="AQ37" s="607">
        <f t="shared" si="16"/>
        <v>0</v>
      </c>
      <c r="AR37" s="700"/>
      <c r="AS37" s="607">
        <f t="shared" si="17"/>
        <v>1000000</v>
      </c>
      <c r="AT37" s="700"/>
      <c r="AU37" s="568">
        <v>0</v>
      </c>
      <c r="AV37" s="700"/>
      <c r="AW37" s="567">
        <f t="shared" si="20"/>
        <v>2275013.8647146663</v>
      </c>
      <c r="AX37" s="700"/>
      <c r="AY37" s="607">
        <f>('Revenue OP'!$D$18*(1+DBC!$C$13/100)^B37)/12</f>
        <v>2406908.4989165966</v>
      </c>
      <c r="AZ37" s="700"/>
      <c r="BA37" s="568">
        <v>0</v>
      </c>
      <c r="BB37" s="700"/>
      <c r="BC37" s="562">
        <f t="shared" si="18"/>
        <v>131894.63420193037</v>
      </c>
      <c r="BD37" s="700"/>
      <c r="BE37" s="562">
        <f>BC37/(1+DBC!$C$10/100)^B37</f>
        <v>113935.54406818301</v>
      </c>
      <c r="BF37" s="700"/>
      <c r="BG37" s="566"/>
      <c r="BH37" s="568">
        <v>28</v>
      </c>
      <c r="BI37" s="567">
        <f>H336</f>
        <v>0</v>
      </c>
      <c r="BJ37" s="567">
        <f>J336</f>
        <v>0</v>
      </c>
      <c r="BK37" s="567">
        <f>L336</f>
        <v>0</v>
      </c>
      <c r="BL37" s="567">
        <f>N336</f>
        <v>0</v>
      </c>
      <c r="BM37" s="567">
        <f>P336</f>
        <v>0</v>
      </c>
      <c r="BN37" s="567">
        <f>R336</f>
        <v>0</v>
      </c>
      <c r="BO37" s="567">
        <f>T336</f>
        <v>0</v>
      </c>
      <c r="BP37" s="567">
        <f>V336</f>
        <v>0</v>
      </c>
      <c r="BQ37" s="567">
        <f>X336</f>
        <v>0</v>
      </c>
      <c r="BR37" s="567">
        <f>Z336</f>
        <v>0</v>
      </c>
      <c r="BS37" s="567">
        <f>AB336</f>
        <v>0</v>
      </c>
      <c r="BT37" s="567">
        <f>AD336</f>
        <v>0</v>
      </c>
      <c r="BU37" s="567">
        <f>AF336</f>
        <v>0</v>
      </c>
      <c r="BV37" s="567">
        <f>AH336</f>
        <v>0</v>
      </c>
      <c r="BW37" s="567">
        <f>AJ336</f>
        <v>0</v>
      </c>
      <c r="BX37" s="567">
        <f>AL336</f>
        <v>0</v>
      </c>
      <c r="BY37" s="567">
        <f>AN336</f>
        <v>0</v>
      </c>
      <c r="BZ37" s="567">
        <f>AP336</f>
        <v>0</v>
      </c>
      <c r="CA37" s="567">
        <f>AR336</f>
        <v>0</v>
      </c>
      <c r="CB37" s="567">
        <f>AT336</f>
        <v>0</v>
      </c>
      <c r="CC37" s="567">
        <f>AV336</f>
        <v>0</v>
      </c>
      <c r="CD37" s="567">
        <f>AX336</f>
        <v>0</v>
      </c>
      <c r="CE37" s="567">
        <f>AZ336</f>
        <v>0</v>
      </c>
      <c r="CF37" s="567">
        <f>BB336</f>
        <v>3803050.0000000005</v>
      </c>
      <c r="CG37" s="567">
        <f>BD336</f>
        <v>3803050.0000000005</v>
      </c>
      <c r="CH37" s="567">
        <f>BF336</f>
        <v>970133.85673700401</v>
      </c>
      <c r="CI37" s="567"/>
      <c r="CJ37" s="567"/>
      <c r="CL37" s="567"/>
      <c r="CN37" s="567"/>
      <c r="CP37" s="567"/>
      <c r="CR37" s="567"/>
      <c r="CT37" s="567"/>
      <c r="CV37" s="567"/>
      <c r="CX37" s="567"/>
      <c r="CZ37" s="567"/>
      <c r="DB37" s="567"/>
      <c r="DD37" s="567"/>
      <c r="DF37" s="567"/>
      <c r="DH37" s="567"/>
      <c r="DJ37" s="567"/>
      <c r="DK37" s="567"/>
      <c r="DL37" s="567"/>
      <c r="DM37" s="567"/>
      <c r="DN37" s="567"/>
      <c r="DO37" s="567"/>
      <c r="DP37" s="567"/>
      <c r="DQ37" s="567"/>
      <c r="DR37" s="567"/>
      <c r="DS37" s="567"/>
      <c r="DT37" s="567"/>
      <c r="DU37" s="567"/>
      <c r="DV37" s="567"/>
      <c r="DW37" s="567"/>
      <c r="DX37" s="567"/>
      <c r="DY37" s="567"/>
      <c r="DZ37" s="567"/>
      <c r="EA37" s="567"/>
      <c r="EB37" s="567"/>
    </row>
    <row r="38" spans="2:132" x14ac:dyDescent="0.3">
      <c r="B38" s="550">
        <v>3</v>
      </c>
      <c r="C38" s="550">
        <v>3</v>
      </c>
      <c r="D38" s="550">
        <v>27</v>
      </c>
      <c r="E38" s="708"/>
      <c r="F38" s="562">
        <v>0</v>
      </c>
      <c r="G38" s="607">
        <f t="shared" si="2"/>
        <v>5000</v>
      </c>
      <c r="H38" s="700"/>
      <c r="I38" s="607">
        <f t="shared" si="3"/>
        <v>650</v>
      </c>
      <c r="J38" s="700"/>
      <c r="K38" s="607">
        <f t="shared" si="4"/>
        <v>400</v>
      </c>
      <c r="L38" s="700"/>
      <c r="M38" s="607">
        <f t="shared" si="5"/>
        <v>12500</v>
      </c>
      <c r="N38" s="700"/>
      <c r="O38" s="607">
        <f t="shared" si="6"/>
        <v>5000</v>
      </c>
      <c r="P38" s="700"/>
      <c r="Q38" s="607">
        <f t="shared" si="7"/>
        <v>8333.3333333333339</v>
      </c>
      <c r="R38" s="700"/>
      <c r="S38" s="607">
        <f t="shared" si="8"/>
        <v>33333.333333333336</v>
      </c>
      <c r="T38" s="700"/>
      <c r="U38" s="607">
        <f t="shared" si="9"/>
        <v>25000</v>
      </c>
      <c r="V38" s="700"/>
      <c r="W38" s="607">
        <f t="shared" si="10"/>
        <v>16666.666666666668</v>
      </c>
      <c r="X38" s="700"/>
      <c r="Y38" s="607">
        <f t="shared" si="11"/>
        <v>8333.3333333333339</v>
      </c>
      <c r="Z38" s="700"/>
      <c r="AA38" s="607">
        <f t="shared" si="12"/>
        <v>8333.3333333333339</v>
      </c>
      <c r="AB38" s="700"/>
      <c r="AC38" s="607">
        <f t="shared" si="13"/>
        <v>16666.666666666668</v>
      </c>
      <c r="AD38" s="700"/>
      <c r="AE38" s="607">
        <f t="shared" si="19"/>
        <v>9583.3333333333339</v>
      </c>
      <c r="AF38" s="700"/>
      <c r="AG38" s="607">
        <f>OBC!AB33+OBC!AW33</f>
        <v>1013040.915696</v>
      </c>
      <c r="AH38" s="700"/>
      <c r="AI38" s="607">
        <f>OBC!BR33+OBC!CM33</f>
        <v>43225.625</v>
      </c>
      <c r="AJ38" s="700"/>
      <c r="AK38" s="607">
        <f t="shared" si="14"/>
        <v>4500</v>
      </c>
      <c r="AL38" s="700"/>
      <c r="AM38" s="607"/>
      <c r="AN38" s="700"/>
      <c r="AO38" s="607">
        <f t="shared" si="15"/>
        <v>166666.66666666666</v>
      </c>
      <c r="AP38" s="700"/>
      <c r="AQ38" s="607">
        <f t="shared" si="16"/>
        <v>0</v>
      </c>
      <c r="AR38" s="700"/>
      <c r="AS38" s="607">
        <f t="shared" si="17"/>
        <v>1000000</v>
      </c>
      <c r="AT38" s="700"/>
      <c r="AU38" s="568">
        <v>0</v>
      </c>
      <c r="AV38" s="700"/>
      <c r="AW38" s="567">
        <f t="shared" si="20"/>
        <v>2377233.2073626667</v>
      </c>
      <c r="AX38" s="700"/>
      <c r="AY38" s="607">
        <f>('Revenue OP'!$D$18*(1+DBC!$C$13/100)^B38)/12</f>
        <v>2406908.4989165966</v>
      </c>
      <c r="AZ38" s="700"/>
      <c r="BA38" s="568">
        <v>0</v>
      </c>
      <c r="BB38" s="700"/>
      <c r="BC38" s="562">
        <f t="shared" si="18"/>
        <v>29675.291553929914</v>
      </c>
      <c r="BD38" s="700"/>
      <c r="BE38" s="562">
        <f>BC38/(1+DBC!$C$10/100)^B38</f>
        <v>25634.632591668211</v>
      </c>
      <c r="BF38" s="700"/>
      <c r="BG38" s="566"/>
      <c r="CG38" s="567" t="s">
        <v>567</v>
      </c>
    </row>
    <row r="39" spans="2:132" x14ac:dyDescent="0.3">
      <c r="B39" s="550">
        <v>3</v>
      </c>
      <c r="C39" s="550">
        <v>4</v>
      </c>
      <c r="D39" s="550">
        <v>28</v>
      </c>
      <c r="E39" s="708"/>
      <c r="F39" s="562">
        <v>0</v>
      </c>
      <c r="G39" s="607">
        <f t="shared" si="2"/>
        <v>5000</v>
      </c>
      <c r="H39" s="700"/>
      <c r="I39" s="607">
        <f t="shared" si="3"/>
        <v>650</v>
      </c>
      <c r="J39" s="700"/>
      <c r="K39" s="607">
        <f t="shared" si="4"/>
        <v>400</v>
      </c>
      <c r="L39" s="700"/>
      <c r="M39" s="607">
        <f t="shared" si="5"/>
        <v>12500</v>
      </c>
      <c r="N39" s="700"/>
      <c r="O39" s="607">
        <f t="shared" si="6"/>
        <v>5000</v>
      </c>
      <c r="P39" s="700"/>
      <c r="Q39" s="607">
        <f t="shared" si="7"/>
        <v>8333.3333333333339</v>
      </c>
      <c r="R39" s="700"/>
      <c r="S39" s="607">
        <f t="shared" si="8"/>
        <v>33333.333333333336</v>
      </c>
      <c r="T39" s="700"/>
      <c r="U39" s="607">
        <f t="shared" si="9"/>
        <v>25000</v>
      </c>
      <c r="V39" s="700"/>
      <c r="W39" s="607">
        <f t="shared" si="10"/>
        <v>16666.666666666668</v>
      </c>
      <c r="X39" s="700"/>
      <c r="Y39" s="607">
        <f t="shared" si="11"/>
        <v>8333.3333333333339</v>
      </c>
      <c r="Z39" s="700"/>
      <c r="AA39" s="607">
        <f t="shared" si="12"/>
        <v>8333.3333333333339</v>
      </c>
      <c r="AB39" s="700"/>
      <c r="AC39" s="607">
        <f t="shared" si="13"/>
        <v>16666.666666666668</v>
      </c>
      <c r="AD39" s="700"/>
      <c r="AE39" s="607">
        <f t="shared" si="19"/>
        <v>9583.3333333333339</v>
      </c>
      <c r="AF39" s="700"/>
      <c r="AG39" s="607">
        <f>OBC!AB34+OBC!AW34</f>
        <v>980362.17648000002</v>
      </c>
      <c r="AH39" s="700"/>
      <c r="AI39" s="607">
        <f>OBC!BR34+OBC!CM34</f>
        <v>41831.25</v>
      </c>
      <c r="AJ39" s="700"/>
      <c r="AK39" s="607">
        <f t="shared" si="14"/>
        <v>4500</v>
      </c>
      <c r="AL39" s="700"/>
      <c r="AM39" s="607"/>
      <c r="AN39" s="700"/>
      <c r="AO39" s="607">
        <f t="shared" si="15"/>
        <v>166666.66666666666</v>
      </c>
      <c r="AP39" s="700"/>
      <c r="AQ39" s="607">
        <f t="shared" si="16"/>
        <v>0</v>
      </c>
      <c r="AR39" s="700"/>
      <c r="AS39" s="607">
        <f t="shared" si="17"/>
        <v>1000000</v>
      </c>
      <c r="AT39" s="700"/>
      <c r="AU39" s="568">
        <v>0</v>
      </c>
      <c r="AV39" s="700"/>
      <c r="AW39" s="567">
        <f t="shared" si="20"/>
        <v>2343160.0931466669</v>
      </c>
      <c r="AX39" s="700"/>
      <c r="AY39" s="607">
        <f>('Revenue OP'!$D$18*(1+DBC!$C$13/100)^B39)/12</f>
        <v>2406908.4989165966</v>
      </c>
      <c r="AZ39" s="700"/>
      <c r="BA39" s="568">
        <v>0</v>
      </c>
      <c r="BB39" s="700"/>
      <c r="BC39" s="562">
        <f t="shared" si="18"/>
        <v>63748.405769929755</v>
      </c>
      <c r="BD39" s="700"/>
      <c r="BE39" s="562">
        <f>BC39/(1+DBC!$C$10/100)^B39</f>
        <v>55068.26975050621</v>
      </c>
      <c r="BF39" s="700"/>
      <c r="BG39" s="566"/>
    </row>
    <row r="40" spans="2:132" x14ac:dyDescent="0.3">
      <c r="B40" s="550">
        <v>3</v>
      </c>
      <c r="C40" s="550">
        <v>5</v>
      </c>
      <c r="D40" s="550">
        <v>29</v>
      </c>
      <c r="E40" s="708"/>
      <c r="F40" s="562">
        <v>0</v>
      </c>
      <c r="G40" s="607">
        <f t="shared" si="2"/>
        <v>5000</v>
      </c>
      <c r="H40" s="700"/>
      <c r="I40" s="607">
        <f t="shared" si="3"/>
        <v>650</v>
      </c>
      <c r="J40" s="700"/>
      <c r="K40" s="607">
        <f t="shared" si="4"/>
        <v>400</v>
      </c>
      <c r="L40" s="700"/>
      <c r="M40" s="607">
        <f t="shared" si="5"/>
        <v>12500</v>
      </c>
      <c r="N40" s="700"/>
      <c r="O40" s="607">
        <f t="shared" si="6"/>
        <v>5000</v>
      </c>
      <c r="P40" s="700"/>
      <c r="Q40" s="607">
        <f t="shared" si="7"/>
        <v>8333.3333333333339</v>
      </c>
      <c r="R40" s="700"/>
      <c r="S40" s="607">
        <f t="shared" si="8"/>
        <v>33333.333333333336</v>
      </c>
      <c r="T40" s="700"/>
      <c r="U40" s="607">
        <f t="shared" si="9"/>
        <v>25000</v>
      </c>
      <c r="V40" s="700"/>
      <c r="W40" s="607">
        <f t="shared" si="10"/>
        <v>16666.666666666668</v>
      </c>
      <c r="X40" s="700"/>
      <c r="Y40" s="607">
        <f t="shared" si="11"/>
        <v>8333.3333333333339</v>
      </c>
      <c r="Z40" s="700"/>
      <c r="AA40" s="607">
        <f t="shared" si="12"/>
        <v>8333.3333333333339</v>
      </c>
      <c r="AB40" s="700"/>
      <c r="AC40" s="607">
        <f t="shared" si="13"/>
        <v>16666.666666666668</v>
      </c>
      <c r="AD40" s="700"/>
      <c r="AE40" s="607">
        <f t="shared" si="19"/>
        <v>9583.3333333333339</v>
      </c>
      <c r="AF40" s="700"/>
      <c r="AG40" s="607">
        <f>OBC!AB35+OBC!AW35</f>
        <v>1013040.915696</v>
      </c>
      <c r="AH40" s="700"/>
      <c r="AI40" s="607">
        <f>OBC!BR35+OBC!CM35</f>
        <v>43225.625</v>
      </c>
      <c r="AJ40" s="700"/>
      <c r="AK40" s="607">
        <f t="shared" si="14"/>
        <v>4500</v>
      </c>
      <c r="AL40" s="700"/>
      <c r="AM40" s="607"/>
      <c r="AN40" s="700"/>
      <c r="AO40" s="607">
        <f t="shared" si="15"/>
        <v>166666.66666666666</v>
      </c>
      <c r="AP40" s="700"/>
      <c r="AQ40" s="607">
        <f t="shared" si="16"/>
        <v>0</v>
      </c>
      <c r="AR40" s="700"/>
      <c r="AS40" s="607">
        <f t="shared" si="17"/>
        <v>1000000</v>
      </c>
      <c r="AT40" s="700"/>
      <c r="AU40" s="568">
        <v>0</v>
      </c>
      <c r="AV40" s="700"/>
      <c r="AW40" s="567">
        <f t="shared" si="20"/>
        <v>2377233.2073626667</v>
      </c>
      <c r="AX40" s="700"/>
      <c r="AY40" s="607">
        <f>('Revenue OP'!$D$18*(1+DBC!$C$13/100)^B40)/12</f>
        <v>2406908.4989165966</v>
      </c>
      <c r="AZ40" s="700"/>
      <c r="BA40" s="568">
        <v>0</v>
      </c>
      <c r="BB40" s="700"/>
      <c r="BC40" s="562">
        <f t="shared" si="18"/>
        <v>29675.291553929914</v>
      </c>
      <c r="BD40" s="700"/>
      <c r="BE40" s="562">
        <f>BC40/(1+DBC!$C$10/100)^B40</f>
        <v>25634.632591668211</v>
      </c>
      <c r="BF40" s="700"/>
    </row>
    <row r="41" spans="2:132" x14ac:dyDescent="0.3">
      <c r="B41" s="550">
        <v>3</v>
      </c>
      <c r="C41" s="550">
        <v>6</v>
      </c>
      <c r="D41" s="550">
        <v>30</v>
      </c>
      <c r="E41" s="708"/>
      <c r="F41" s="562">
        <v>0</v>
      </c>
      <c r="G41" s="607">
        <f t="shared" si="2"/>
        <v>5000</v>
      </c>
      <c r="H41" s="700"/>
      <c r="I41" s="607">
        <f t="shared" si="3"/>
        <v>650</v>
      </c>
      <c r="J41" s="700"/>
      <c r="K41" s="607">
        <f t="shared" si="4"/>
        <v>400</v>
      </c>
      <c r="L41" s="700"/>
      <c r="M41" s="607">
        <f t="shared" si="5"/>
        <v>12500</v>
      </c>
      <c r="N41" s="700"/>
      <c r="O41" s="607">
        <f t="shared" si="6"/>
        <v>5000</v>
      </c>
      <c r="P41" s="700"/>
      <c r="Q41" s="607">
        <f t="shared" si="7"/>
        <v>8333.3333333333339</v>
      </c>
      <c r="R41" s="700"/>
      <c r="S41" s="607">
        <f t="shared" si="8"/>
        <v>33333.333333333336</v>
      </c>
      <c r="T41" s="700"/>
      <c r="U41" s="607">
        <f t="shared" si="9"/>
        <v>25000</v>
      </c>
      <c r="V41" s="700"/>
      <c r="W41" s="607">
        <f t="shared" si="10"/>
        <v>16666.666666666668</v>
      </c>
      <c r="X41" s="700"/>
      <c r="Y41" s="607">
        <f t="shared" si="11"/>
        <v>8333.3333333333339</v>
      </c>
      <c r="Z41" s="700"/>
      <c r="AA41" s="607">
        <f t="shared" si="12"/>
        <v>8333.3333333333339</v>
      </c>
      <c r="AB41" s="700"/>
      <c r="AC41" s="607">
        <f t="shared" si="13"/>
        <v>16666.666666666668</v>
      </c>
      <c r="AD41" s="700"/>
      <c r="AE41" s="607">
        <f t="shared" si="19"/>
        <v>9583.3333333333339</v>
      </c>
      <c r="AF41" s="700"/>
      <c r="AG41" s="607">
        <f>OBC!AB36+OBC!AW36</f>
        <v>980362.17648000002</v>
      </c>
      <c r="AH41" s="700"/>
      <c r="AI41" s="607">
        <f>OBC!BR36+OBC!CM36</f>
        <v>41831.25</v>
      </c>
      <c r="AJ41" s="700"/>
      <c r="AK41" s="607">
        <f t="shared" si="14"/>
        <v>4500</v>
      </c>
      <c r="AL41" s="700"/>
      <c r="AM41" s="607"/>
      <c r="AN41" s="700"/>
      <c r="AO41" s="607">
        <f t="shared" si="15"/>
        <v>166666.66666666666</v>
      </c>
      <c r="AP41" s="700"/>
      <c r="AQ41" s="607">
        <f t="shared" si="16"/>
        <v>0</v>
      </c>
      <c r="AR41" s="700"/>
      <c r="AS41" s="607">
        <f t="shared" si="17"/>
        <v>1000000</v>
      </c>
      <c r="AT41" s="700"/>
      <c r="AU41" s="568">
        <v>0</v>
      </c>
      <c r="AV41" s="700"/>
      <c r="AW41" s="567">
        <f t="shared" si="20"/>
        <v>2343160.0931466669</v>
      </c>
      <c r="AX41" s="700"/>
      <c r="AY41" s="607">
        <f>('Revenue OP'!$D$18*(1+DBC!$C$13/100)^B41)/12</f>
        <v>2406908.4989165966</v>
      </c>
      <c r="AZ41" s="700"/>
      <c r="BA41" s="568">
        <v>0</v>
      </c>
      <c r="BB41" s="700"/>
      <c r="BC41" s="562">
        <f t="shared" si="18"/>
        <v>63748.405769929755</v>
      </c>
      <c r="BD41" s="700"/>
      <c r="BE41" s="562">
        <f>BC41/(1+DBC!$C$10/100)^B41</f>
        <v>55068.26975050621</v>
      </c>
      <c r="BF41" s="700"/>
    </row>
    <row r="42" spans="2:132" x14ac:dyDescent="0.3">
      <c r="B42" s="550">
        <v>3</v>
      </c>
      <c r="C42" s="550">
        <v>7</v>
      </c>
      <c r="D42" s="550">
        <v>31</v>
      </c>
      <c r="E42" s="708"/>
      <c r="F42" s="562">
        <v>0</v>
      </c>
      <c r="G42" s="607">
        <f t="shared" si="2"/>
        <v>5000</v>
      </c>
      <c r="H42" s="700"/>
      <c r="I42" s="607">
        <f t="shared" si="3"/>
        <v>650</v>
      </c>
      <c r="J42" s="700"/>
      <c r="K42" s="607">
        <f t="shared" si="4"/>
        <v>400</v>
      </c>
      <c r="L42" s="700"/>
      <c r="M42" s="607">
        <f t="shared" si="5"/>
        <v>12500</v>
      </c>
      <c r="N42" s="700"/>
      <c r="O42" s="607">
        <f t="shared" si="6"/>
        <v>5000</v>
      </c>
      <c r="P42" s="700"/>
      <c r="Q42" s="607">
        <f t="shared" si="7"/>
        <v>8333.3333333333339</v>
      </c>
      <c r="R42" s="700"/>
      <c r="S42" s="607">
        <f t="shared" si="8"/>
        <v>33333.333333333336</v>
      </c>
      <c r="T42" s="700"/>
      <c r="U42" s="607">
        <f t="shared" si="9"/>
        <v>25000</v>
      </c>
      <c r="V42" s="700"/>
      <c r="W42" s="607">
        <f t="shared" si="10"/>
        <v>16666.666666666668</v>
      </c>
      <c r="X42" s="700"/>
      <c r="Y42" s="607">
        <f t="shared" si="11"/>
        <v>8333.3333333333339</v>
      </c>
      <c r="Z42" s="700"/>
      <c r="AA42" s="607">
        <f t="shared" si="12"/>
        <v>8333.3333333333339</v>
      </c>
      <c r="AB42" s="700"/>
      <c r="AC42" s="607">
        <f t="shared" si="13"/>
        <v>16666.666666666668</v>
      </c>
      <c r="AD42" s="700"/>
      <c r="AE42" s="607">
        <f t="shared" si="19"/>
        <v>9583.3333333333339</v>
      </c>
      <c r="AF42" s="700"/>
      <c r="AG42" s="607">
        <f>OBC!AB37+OBC!AW37</f>
        <v>1013040.915696</v>
      </c>
      <c r="AH42" s="700"/>
      <c r="AI42" s="607">
        <f>OBC!BR37+OBC!CM37</f>
        <v>43225.625</v>
      </c>
      <c r="AJ42" s="700"/>
      <c r="AK42" s="607">
        <f t="shared" si="14"/>
        <v>4500</v>
      </c>
      <c r="AL42" s="700"/>
      <c r="AM42" s="607"/>
      <c r="AN42" s="700"/>
      <c r="AO42" s="607">
        <f t="shared" si="15"/>
        <v>166666.66666666666</v>
      </c>
      <c r="AP42" s="700"/>
      <c r="AQ42" s="607">
        <f t="shared" si="16"/>
        <v>0</v>
      </c>
      <c r="AR42" s="700"/>
      <c r="AS42" s="607">
        <f t="shared" si="17"/>
        <v>1000000</v>
      </c>
      <c r="AT42" s="700"/>
      <c r="AU42" s="568">
        <v>0</v>
      </c>
      <c r="AV42" s="700"/>
      <c r="AW42" s="567">
        <f t="shared" si="20"/>
        <v>2377233.2073626667</v>
      </c>
      <c r="AX42" s="700"/>
      <c r="AY42" s="607">
        <f>('Revenue OP'!$D$18*(1+DBC!$C$13/100)^B42)/12</f>
        <v>2406908.4989165966</v>
      </c>
      <c r="AZ42" s="700"/>
      <c r="BA42" s="568">
        <v>0</v>
      </c>
      <c r="BB42" s="700"/>
      <c r="BC42" s="562">
        <f t="shared" si="18"/>
        <v>29675.291553929914</v>
      </c>
      <c r="BD42" s="700"/>
      <c r="BE42" s="562">
        <f>BC42/(1+DBC!$C$10/100)^B42</f>
        <v>25634.632591668211</v>
      </c>
      <c r="BF42" s="700"/>
    </row>
    <row r="43" spans="2:132" x14ac:dyDescent="0.3">
      <c r="B43" s="550">
        <v>3</v>
      </c>
      <c r="C43" s="550">
        <v>8</v>
      </c>
      <c r="D43" s="550">
        <v>32</v>
      </c>
      <c r="E43" s="708"/>
      <c r="F43" s="562">
        <v>0</v>
      </c>
      <c r="G43" s="607">
        <f t="shared" si="2"/>
        <v>5000</v>
      </c>
      <c r="H43" s="700"/>
      <c r="I43" s="607">
        <f t="shared" si="3"/>
        <v>650</v>
      </c>
      <c r="J43" s="700"/>
      <c r="K43" s="607">
        <f t="shared" si="4"/>
        <v>400</v>
      </c>
      <c r="L43" s="700"/>
      <c r="M43" s="607">
        <f t="shared" si="5"/>
        <v>12500</v>
      </c>
      <c r="N43" s="700"/>
      <c r="O43" s="607">
        <f t="shared" si="6"/>
        <v>5000</v>
      </c>
      <c r="P43" s="700"/>
      <c r="Q43" s="607">
        <f t="shared" si="7"/>
        <v>8333.3333333333339</v>
      </c>
      <c r="R43" s="700"/>
      <c r="S43" s="607">
        <f t="shared" si="8"/>
        <v>33333.333333333336</v>
      </c>
      <c r="T43" s="700"/>
      <c r="U43" s="607">
        <f t="shared" si="9"/>
        <v>25000</v>
      </c>
      <c r="V43" s="700"/>
      <c r="W43" s="607">
        <f t="shared" si="10"/>
        <v>16666.666666666668</v>
      </c>
      <c r="X43" s="700"/>
      <c r="Y43" s="607">
        <f t="shared" si="11"/>
        <v>8333.3333333333339</v>
      </c>
      <c r="Z43" s="700"/>
      <c r="AA43" s="607">
        <f t="shared" si="12"/>
        <v>8333.3333333333339</v>
      </c>
      <c r="AB43" s="700"/>
      <c r="AC43" s="607">
        <f t="shared" si="13"/>
        <v>16666.666666666668</v>
      </c>
      <c r="AD43" s="700"/>
      <c r="AE43" s="607">
        <f t="shared" si="19"/>
        <v>9583.3333333333339</v>
      </c>
      <c r="AF43" s="700"/>
      <c r="AG43" s="607">
        <f>OBC!AB38+OBC!AW38</f>
        <v>1013040.915696</v>
      </c>
      <c r="AH43" s="700"/>
      <c r="AI43" s="607">
        <f>OBC!BR38+OBC!CM38</f>
        <v>43225.625</v>
      </c>
      <c r="AJ43" s="700"/>
      <c r="AK43" s="607">
        <f t="shared" si="14"/>
        <v>4500</v>
      </c>
      <c r="AL43" s="700"/>
      <c r="AM43" s="607"/>
      <c r="AN43" s="700"/>
      <c r="AO43" s="607">
        <f t="shared" si="15"/>
        <v>166666.66666666666</v>
      </c>
      <c r="AP43" s="700"/>
      <c r="AQ43" s="607">
        <f t="shared" si="16"/>
        <v>0</v>
      </c>
      <c r="AR43" s="700"/>
      <c r="AS43" s="607">
        <f t="shared" si="17"/>
        <v>1000000</v>
      </c>
      <c r="AT43" s="700"/>
      <c r="AU43" s="568">
        <v>0</v>
      </c>
      <c r="AV43" s="700"/>
      <c r="AW43" s="567">
        <f t="shared" si="20"/>
        <v>2377233.2073626667</v>
      </c>
      <c r="AX43" s="700"/>
      <c r="AY43" s="607">
        <f>('Revenue OP'!$D$18*(1+DBC!$C$13/100)^B43)/12</f>
        <v>2406908.4989165966</v>
      </c>
      <c r="AZ43" s="700"/>
      <c r="BA43" s="568">
        <v>0</v>
      </c>
      <c r="BB43" s="700"/>
      <c r="BC43" s="562">
        <f t="shared" si="18"/>
        <v>29675.291553929914</v>
      </c>
      <c r="BD43" s="700"/>
      <c r="BE43" s="562">
        <f>BC43/(1+DBC!$C$10/100)^B43</f>
        <v>25634.632591668211</v>
      </c>
      <c r="BF43" s="700"/>
    </row>
    <row r="44" spans="2:132" x14ac:dyDescent="0.3">
      <c r="B44" s="550">
        <v>3</v>
      </c>
      <c r="C44" s="550">
        <v>9</v>
      </c>
      <c r="D44" s="550">
        <v>33</v>
      </c>
      <c r="E44" s="708"/>
      <c r="F44" s="562">
        <v>0</v>
      </c>
      <c r="G44" s="607">
        <f t="shared" si="2"/>
        <v>5000</v>
      </c>
      <c r="H44" s="700"/>
      <c r="I44" s="607">
        <f t="shared" si="3"/>
        <v>650</v>
      </c>
      <c r="J44" s="700"/>
      <c r="K44" s="607">
        <f t="shared" si="4"/>
        <v>400</v>
      </c>
      <c r="L44" s="700"/>
      <c r="M44" s="607">
        <f t="shared" si="5"/>
        <v>12500</v>
      </c>
      <c r="N44" s="700"/>
      <c r="O44" s="607">
        <f t="shared" si="6"/>
        <v>5000</v>
      </c>
      <c r="P44" s="700"/>
      <c r="Q44" s="607">
        <f t="shared" si="7"/>
        <v>8333.3333333333339</v>
      </c>
      <c r="R44" s="700"/>
      <c r="S44" s="607">
        <f t="shared" si="8"/>
        <v>33333.333333333336</v>
      </c>
      <c r="T44" s="700"/>
      <c r="U44" s="607">
        <f t="shared" si="9"/>
        <v>25000</v>
      </c>
      <c r="V44" s="700"/>
      <c r="W44" s="607">
        <f t="shared" si="10"/>
        <v>16666.666666666668</v>
      </c>
      <c r="X44" s="700"/>
      <c r="Y44" s="607">
        <f t="shared" si="11"/>
        <v>8333.3333333333339</v>
      </c>
      <c r="Z44" s="700"/>
      <c r="AA44" s="607">
        <f t="shared" si="12"/>
        <v>8333.3333333333339</v>
      </c>
      <c r="AB44" s="700"/>
      <c r="AC44" s="607">
        <f t="shared" si="13"/>
        <v>16666.666666666668</v>
      </c>
      <c r="AD44" s="700"/>
      <c r="AE44" s="607">
        <f t="shared" si="19"/>
        <v>9583.3333333333339</v>
      </c>
      <c r="AF44" s="700"/>
      <c r="AG44" s="607">
        <f>OBC!AB39+OBC!AW39</f>
        <v>980362.17648000002</v>
      </c>
      <c r="AH44" s="700"/>
      <c r="AI44" s="607">
        <f>OBC!BR39+OBC!CM39</f>
        <v>41831.25</v>
      </c>
      <c r="AJ44" s="700"/>
      <c r="AK44" s="607">
        <f t="shared" si="14"/>
        <v>4500</v>
      </c>
      <c r="AL44" s="700"/>
      <c r="AM44" s="607"/>
      <c r="AN44" s="700"/>
      <c r="AO44" s="607">
        <f t="shared" si="15"/>
        <v>166666.66666666666</v>
      </c>
      <c r="AP44" s="700"/>
      <c r="AQ44" s="607">
        <f t="shared" si="16"/>
        <v>0</v>
      </c>
      <c r="AR44" s="700"/>
      <c r="AS44" s="607">
        <f t="shared" si="17"/>
        <v>1000000</v>
      </c>
      <c r="AT44" s="700"/>
      <c r="AU44" s="568">
        <v>0</v>
      </c>
      <c r="AV44" s="700"/>
      <c r="AW44" s="567">
        <f t="shared" si="20"/>
        <v>2343160.0931466669</v>
      </c>
      <c r="AX44" s="700"/>
      <c r="AY44" s="607">
        <f>('Revenue OP'!$D$18*(1+DBC!$C$13/100)^B44)/12</f>
        <v>2406908.4989165966</v>
      </c>
      <c r="AZ44" s="700"/>
      <c r="BA44" s="568">
        <v>0</v>
      </c>
      <c r="BB44" s="700"/>
      <c r="BC44" s="562">
        <f t="shared" si="18"/>
        <v>63748.405769929755</v>
      </c>
      <c r="BD44" s="700"/>
      <c r="BE44" s="562">
        <f>BC44/(1+DBC!$C$10/100)^B44</f>
        <v>55068.26975050621</v>
      </c>
      <c r="BF44" s="700"/>
    </row>
    <row r="45" spans="2:132" x14ac:dyDescent="0.3">
      <c r="B45" s="550">
        <v>3</v>
      </c>
      <c r="C45" s="550">
        <v>10</v>
      </c>
      <c r="D45" s="550">
        <v>34</v>
      </c>
      <c r="E45" s="708"/>
      <c r="F45" s="562">
        <v>0</v>
      </c>
      <c r="G45" s="607">
        <f t="shared" si="2"/>
        <v>5000</v>
      </c>
      <c r="H45" s="700"/>
      <c r="I45" s="607">
        <f t="shared" si="3"/>
        <v>650</v>
      </c>
      <c r="J45" s="700"/>
      <c r="K45" s="607">
        <f t="shared" si="4"/>
        <v>400</v>
      </c>
      <c r="L45" s="700"/>
      <c r="M45" s="607">
        <f t="shared" si="5"/>
        <v>12500</v>
      </c>
      <c r="N45" s="700"/>
      <c r="O45" s="607">
        <f t="shared" si="6"/>
        <v>5000</v>
      </c>
      <c r="P45" s="700"/>
      <c r="Q45" s="607">
        <f t="shared" si="7"/>
        <v>8333.3333333333339</v>
      </c>
      <c r="R45" s="700"/>
      <c r="S45" s="607">
        <f t="shared" si="8"/>
        <v>33333.333333333336</v>
      </c>
      <c r="T45" s="700"/>
      <c r="U45" s="607">
        <f t="shared" si="9"/>
        <v>25000</v>
      </c>
      <c r="V45" s="700"/>
      <c r="W45" s="607">
        <f t="shared" si="10"/>
        <v>16666.666666666668</v>
      </c>
      <c r="X45" s="700"/>
      <c r="Y45" s="607">
        <f t="shared" si="11"/>
        <v>8333.3333333333339</v>
      </c>
      <c r="Z45" s="700"/>
      <c r="AA45" s="607">
        <f t="shared" si="12"/>
        <v>8333.3333333333339</v>
      </c>
      <c r="AB45" s="700"/>
      <c r="AC45" s="607">
        <f t="shared" si="13"/>
        <v>16666.666666666668</v>
      </c>
      <c r="AD45" s="700"/>
      <c r="AE45" s="607">
        <f t="shared" si="19"/>
        <v>9583.3333333333339</v>
      </c>
      <c r="AF45" s="700"/>
      <c r="AG45" s="607">
        <f>OBC!AB40+OBC!AW40</f>
        <v>1013040.915696</v>
      </c>
      <c r="AH45" s="700"/>
      <c r="AI45" s="607">
        <f>OBC!BR40+OBC!CM40</f>
        <v>43225.625</v>
      </c>
      <c r="AJ45" s="700"/>
      <c r="AK45" s="607">
        <f t="shared" si="14"/>
        <v>4500</v>
      </c>
      <c r="AL45" s="700"/>
      <c r="AM45" s="607"/>
      <c r="AN45" s="700"/>
      <c r="AO45" s="607">
        <f t="shared" si="15"/>
        <v>166666.66666666666</v>
      </c>
      <c r="AP45" s="700"/>
      <c r="AQ45" s="607">
        <f t="shared" si="16"/>
        <v>0</v>
      </c>
      <c r="AR45" s="700"/>
      <c r="AS45" s="607">
        <f t="shared" si="17"/>
        <v>1000000</v>
      </c>
      <c r="AT45" s="700"/>
      <c r="AU45" s="568">
        <v>0</v>
      </c>
      <c r="AV45" s="700"/>
      <c r="AW45" s="567">
        <f t="shared" si="20"/>
        <v>2377233.2073626667</v>
      </c>
      <c r="AX45" s="700"/>
      <c r="AY45" s="607">
        <f>('Revenue OP'!$D$18*(1+DBC!$C$13/100)^B45)/12</f>
        <v>2406908.4989165966</v>
      </c>
      <c r="AZ45" s="700"/>
      <c r="BA45" s="568">
        <v>0</v>
      </c>
      <c r="BB45" s="700"/>
      <c r="BC45" s="562">
        <f t="shared" si="18"/>
        <v>29675.291553929914</v>
      </c>
      <c r="BD45" s="700"/>
      <c r="BE45" s="562">
        <f>BC45/(1+DBC!$C$10/100)^B45</f>
        <v>25634.632591668211</v>
      </c>
      <c r="BF45" s="700"/>
    </row>
    <row r="46" spans="2:132" x14ac:dyDescent="0.3">
      <c r="B46" s="550">
        <v>3</v>
      </c>
      <c r="C46" s="550">
        <v>11</v>
      </c>
      <c r="D46" s="550">
        <v>35</v>
      </c>
      <c r="E46" s="708"/>
      <c r="F46" s="562">
        <v>0</v>
      </c>
      <c r="G46" s="607">
        <f t="shared" si="2"/>
        <v>5000</v>
      </c>
      <c r="H46" s="700"/>
      <c r="I46" s="607">
        <f t="shared" si="3"/>
        <v>650</v>
      </c>
      <c r="J46" s="700"/>
      <c r="K46" s="607">
        <f t="shared" si="4"/>
        <v>400</v>
      </c>
      <c r="L46" s="700"/>
      <c r="M46" s="607">
        <f t="shared" si="5"/>
        <v>12500</v>
      </c>
      <c r="N46" s="700"/>
      <c r="O46" s="607">
        <f t="shared" si="6"/>
        <v>5000</v>
      </c>
      <c r="P46" s="700"/>
      <c r="Q46" s="607">
        <f t="shared" si="7"/>
        <v>8333.3333333333339</v>
      </c>
      <c r="R46" s="700"/>
      <c r="S46" s="607">
        <f t="shared" si="8"/>
        <v>33333.333333333336</v>
      </c>
      <c r="T46" s="700"/>
      <c r="U46" s="607">
        <f t="shared" si="9"/>
        <v>25000</v>
      </c>
      <c r="V46" s="700"/>
      <c r="W46" s="607">
        <f t="shared" si="10"/>
        <v>16666.666666666668</v>
      </c>
      <c r="X46" s="700"/>
      <c r="Y46" s="607">
        <f t="shared" si="11"/>
        <v>8333.3333333333339</v>
      </c>
      <c r="Z46" s="700"/>
      <c r="AA46" s="607">
        <f t="shared" si="12"/>
        <v>8333.3333333333339</v>
      </c>
      <c r="AB46" s="700"/>
      <c r="AC46" s="607">
        <f t="shared" si="13"/>
        <v>16666.666666666668</v>
      </c>
      <c r="AD46" s="700"/>
      <c r="AE46" s="607">
        <f t="shared" si="19"/>
        <v>9583.3333333333339</v>
      </c>
      <c r="AF46" s="700"/>
      <c r="AG46" s="607">
        <f>OBC!AB41+OBC!AW41</f>
        <v>980362.17648000002</v>
      </c>
      <c r="AH46" s="700"/>
      <c r="AI46" s="607">
        <f>OBC!BR41+OBC!CM41</f>
        <v>41831.25</v>
      </c>
      <c r="AJ46" s="700"/>
      <c r="AK46" s="607">
        <f t="shared" si="14"/>
        <v>4500</v>
      </c>
      <c r="AL46" s="700"/>
      <c r="AM46" s="607"/>
      <c r="AN46" s="700"/>
      <c r="AO46" s="607">
        <f t="shared" si="15"/>
        <v>166666.66666666666</v>
      </c>
      <c r="AP46" s="700"/>
      <c r="AQ46" s="607">
        <f t="shared" si="16"/>
        <v>0</v>
      </c>
      <c r="AR46" s="700"/>
      <c r="AS46" s="607">
        <f t="shared" si="17"/>
        <v>1000000</v>
      </c>
      <c r="AT46" s="700"/>
      <c r="AU46" s="568">
        <v>0</v>
      </c>
      <c r="AV46" s="700"/>
      <c r="AW46" s="567">
        <f t="shared" si="20"/>
        <v>2343160.0931466669</v>
      </c>
      <c r="AX46" s="700"/>
      <c r="AY46" s="607">
        <f>('Revenue OP'!$D$18*(1+DBC!$C$13/100)^B46)/12</f>
        <v>2406908.4989165966</v>
      </c>
      <c r="AZ46" s="700"/>
      <c r="BA46" s="568">
        <v>0</v>
      </c>
      <c r="BB46" s="700"/>
      <c r="BC46" s="562">
        <f t="shared" si="18"/>
        <v>63748.405769929755</v>
      </c>
      <c r="BD46" s="700"/>
      <c r="BE46" s="562">
        <f>BC46/(1+DBC!$C$10/100)^B46</f>
        <v>55068.26975050621</v>
      </c>
      <c r="BF46" s="700"/>
    </row>
    <row r="47" spans="2:132" x14ac:dyDescent="0.3">
      <c r="B47" s="550">
        <v>3</v>
      </c>
      <c r="C47" s="550">
        <v>12</v>
      </c>
      <c r="D47" s="550">
        <v>36</v>
      </c>
      <c r="E47" s="708"/>
      <c r="F47" s="562">
        <v>0</v>
      </c>
      <c r="G47" s="607">
        <f t="shared" si="2"/>
        <v>5000</v>
      </c>
      <c r="H47" s="700"/>
      <c r="I47" s="607">
        <f t="shared" si="3"/>
        <v>650</v>
      </c>
      <c r="J47" s="700"/>
      <c r="K47" s="607">
        <f t="shared" si="4"/>
        <v>400</v>
      </c>
      <c r="L47" s="700"/>
      <c r="M47" s="607">
        <f t="shared" si="5"/>
        <v>12500</v>
      </c>
      <c r="N47" s="700"/>
      <c r="O47" s="607">
        <f t="shared" si="6"/>
        <v>5000</v>
      </c>
      <c r="P47" s="700"/>
      <c r="Q47" s="607">
        <f t="shared" si="7"/>
        <v>8333.3333333333339</v>
      </c>
      <c r="R47" s="700"/>
      <c r="S47" s="607">
        <f t="shared" si="8"/>
        <v>33333.333333333336</v>
      </c>
      <c r="T47" s="700"/>
      <c r="U47" s="607">
        <f t="shared" si="9"/>
        <v>25000</v>
      </c>
      <c r="V47" s="700"/>
      <c r="W47" s="607">
        <f t="shared" si="10"/>
        <v>16666.666666666668</v>
      </c>
      <c r="X47" s="700"/>
      <c r="Y47" s="607">
        <f t="shared" si="11"/>
        <v>8333.3333333333339</v>
      </c>
      <c r="Z47" s="700"/>
      <c r="AA47" s="607">
        <f t="shared" si="12"/>
        <v>8333.3333333333339</v>
      </c>
      <c r="AB47" s="700"/>
      <c r="AC47" s="607">
        <f t="shared" si="13"/>
        <v>16666.666666666668</v>
      </c>
      <c r="AD47" s="700"/>
      <c r="AE47" s="607">
        <f t="shared" si="19"/>
        <v>9583.3333333333339</v>
      </c>
      <c r="AF47" s="700"/>
      <c r="AG47" s="607">
        <f>OBC!AB42+OBC!AW42</f>
        <v>1013040.915696</v>
      </c>
      <c r="AH47" s="700"/>
      <c r="AI47" s="607">
        <f>OBC!BR42+OBC!CM42</f>
        <v>43225.625</v>
      </c>
      <c r="AJ47" s="700"/>
      <c r="AK47" s="607">
        <f t="shared" si="14"/>
        <v>4500</v>
      </c>
      <c r="AL47" s="700"/>
      <c r="AM47" s="607"/>
      <c r="AN47" s="700"/>
      <c r="AO47" s="607">
        <f t="shared" si="15"/>
        <v>166666.66666666666</v>
      </c>
      <c r="AP47" s="700"/>
      <c r="AQ47" s="607">
        <f t="shared" si="16"/>
        <v>0</v>
      </c>
      <c r="AR47" s="700"/>
      <c r="AS47" s="607">
        <f t="shared" si="17"/>
        <v>1000000</v>
      </c>
      <c r="AT47" s="700"/>
      <c r="AU47" s="568">
        <v>0</v>
      </c>
      <c r="AV47" s="700"/>
      <c r="AW47" s="567">
        <f t="shared" si="20"/>
        <v>2377233.2073626667</v>
      </c>
      <c r="AX47" s="700"/>
      <c r="AY47" s="607">
        <f>('Revenue OP'!$D$18*(1+DBC!$C$13/100)^B47)/12</f>
        <v>2406908.4989165966</v>
      </c>
      <c r="AZ47" s="700"/>
      <c r="BA47" s="568">
        <v>0</v>
      </c>
      <c r="BB47" s="700"/>
      <c r="BC47" s="562">
        <f t="shared" si="18"/>
        <v>29675.291553929914</v>
      </c>
      <c r="BD47" s="700"/>
      <c r="BE47" s="562">
        <f>BC47/(1+DBC!$C$10/100)^B47</f>
        <v>25634.632591668211</v>
      </c>
      <c r="BF47" s="700"/>
    </row>
    <row r="48" spans="2:132" x14ac:dyDescent="0.3">
      <c r="B48" s="550">
        <v>4</v>
      </c>
      <c r="C48" s="550">
        <v>1</v>
      </c>
      <c r="D48" s="550">
        <v>37</v>
      </c>
      <c r="E48" s="708">
        <f>DBC!$C$10</f>
        <v>5</v>
      </c>
      <c r="F48" s="562">
        <v>0</v>
      </c>
      <c r="G48" s="607">
        <f t="shared" si="2"/>
        <v>5000</v>
      </c>
      <c r="H48" s="700">
        <f>SUM(G48:G59)</f>
        <v>60000</v>
      </c>
      <c r="I48" s="607">
        <f t="shared" si="3"/>
        <v>650</v>
      </c>
      <c r="J48" s="700">
        <f>SUM(I48:I59)</f>
        <v>7800</v>
      </c>
      <c r="K48" s="607">
        <f t="shared" si="4"/>
        <v>400</v>
      </c>
      <c r="L48" s="700">
        <f>SUM(K48:K59)</f>
        <v>4800</v>
      </c>
      <c r="M48" s="607">
        <f t="shared" si="5"/>
        <v>12500</v>
      </c>
      <c r="N48" s="700">
        <f>SUM(M48:M59)</f>
        <v>150000</v>
      </c>
      <c r="O48" s="607">
        <f t="shared" si="6"/>
        <v>5000</v>
      </c>
      <c r="P48" s="700">
        <f>SUM(O48:O59)</f>
        <v>60000</v>
      </c>
      <c r="Q48" s="607">
        <f t="shared" si="7"/>
        <v>8333.3333333333339</v>
      </c>
      <c r="R48" s="700">
        <f>SUM(Q48:Q59)</f>
        <v>99999.999999999985</v>
      </c>
      <c r="S48" s="607">
        <f t="shared" si="8"/>
        <v>33333.333333333336</v>
      </c>
      <c r="T48" s="700">
        <f>SUM(S48:S59)</f>
        <v>399999.99999999994</v>
      </c>
      <c r="U48" s="607">
        <f t="shared" si="9"/>
        <v>25000</v>
      </c>
      <c r="V48" s="700">
        <f>SUM(U48:U59)</f>
        <v>300000</v>
      </c>
      <c r="W48" s="607">
        <f t="shared" si="10"/>
        <v>16666.666666666668</v>
      </c>
      <c r="X48" s="700">
        <f>SUM(W48:W59)</f>
        <v>199999.99999999997</v>
      </c>
      <c r="Y48" s="607">
        <f t="shared" si="11"/>
        <v>8333.3333333333339</v>
      </c>
      <c r="Z48" s="700">
        <f>SUM(Y48:Y59)</f>
        <v>99999.999999999985</v>
      </c>
      <c r="AA48" s="607">
        <f t="shared" si="12"/>
        <v>8333.3333333333339</v>
      </c>
      <c r="AB48" s="700">
        <f>SUM(AA48:AA59)</f>
        <v>99999.999999999985</v>
      </c>
      <c r="AC48" s="607">
        <f t="shared" si="13"/>
        <v>16666.666666666668</v>
      </c>
      <c r="AD48" s="700">
        <f>SUM(AC48:AC59)</f>
        <v>199999.99999999997</v>
      </c>
      <c r="AE48" s="607">
        <f t="shared" si="19"/>
        <v>9583.3333333333339</v>
      </c>
      <c r="AF48" s="700">
        <f>SUM(AE48:AE59)</f>
        <v>114999.99999999999</v>
      </c>
      <c r="AG48" s="607">
        <f>OBC!AB43+OBC!AW43</f>
        <v>506520.45784799999</v>
      </c>
      <c r="AH48" s="700">
        <f>SUM(AG48:AG59)</f>
        <v>11421219.355992002</v>
      </c>
      <c r="AI48" s="607">
        <f>OBC!BR43+OBC!CM43</f>
        <v>21612.8125</v>
      </c>
      <c r="AJ48" s="700">
        <f>SUM(AI48:AI59)</f>
        <v>487334.0625</v>
      </c>
      <c r="AK48" s="607">
        <f t="shared" si="14"/>
        <v>4500</v>
      </c>
      <c r="AL48" s="700">
        <f>SUM(AK48:AK59)</f>
        <v>54000</v>
      </c>
      <c r="AM48" s="607"/>
      <c r="AN48" s="700">
        <f>SUM(AM48:AM59)</f>
        <v>0</v>
      </c>
      <c r="AO48" s="607">
        <f t="shared" si="15"/>
        <v>166666.66666666666</v>
      </c>
      <c r="AP48" s="700">
        <f>SUM(AO48:AO59)</f>
        <v>2000000.0000000002</v>
      </c>
      <c r="AQ48" s="607">
        <f t="shared" si="16"/>
        <v>0</v>
      </c>
      <c r="AR48" s="700">
        <f>SUM(AQ48:AQ59)</f>
        <v>0</v>
      </c>
      <c r="AS48" s="607">
        <f t="shared" si="17"/>
        <v>1000000</v>
      </c>
      <c r="AT48" s="700">
        <f>SUM(AS48:AS59)</f>
        <v>12000000</v>
      </c>
      <c r="AU48" s="568">
        <v>0</v>
      </c>
      <c r="AV48" s="700">
        <f>SUM(AU48:AU59)</f>
        <v>0</v>
      </c>
      <c r="AW48" s="567">
        <f t="shared" si="20"/>
        <v>1849099.9370146666</v>
      </c>
      <c r="AX48" s="700">
        <f>SUM(AW48:AW59)</f>
        <v>27760153.418492001</v>
      </c>
      <c r="AY48" s="607">
        <f>('Revenue OP'!$D$18*(1+DBC!$C$13/100)^B48)/12</f>
        <v>2459860.485892762</v>
      </c>
      <c r="AZ48" s="700">
        <f>SUM(AY48:AY59)</f>
        <v>29518325.830713142</v>
      </c>
      <c r="BA48" s="568">
        <v>0</v>
      </c>
      <c r="BB48" s="700">
        <f>SUM(BA48:BA59)</f>
        <v>0</v>
      </c>
      <c r="BC48" s="562">
        <f t="shared" si="18"/>
        <v>610760.54887809535</v>
      </c>
      <c r="BD48" s="700">
        <f>SUM(BC48:BC59)</f>
        <v>1758172.4122211428</v>
      </c>
      <c r="BE48" s="562">
        <f>BC48/(1+DBC!$C$10/100)^B48</f>
        <v>502474.21506725723</v>
      </c>
      <c r="BF48" s="700">
        <f>SUM(BE48:BE59)</f>
        <v>1446452.7946451474</v>
      </c>
    </row>
    <row r="49" spans="2:58" x14ac:dyDescent="0.3">
      <c r="B49" s="550">
        <v>4</v>
      </c>
      <c r="C49" s="550">
        <v>2</v>
      </c>
      <c r="D49" s="550">
        <v>38</v>
      </c>
      <c r="E49" s="708"/>
      <c r="F49" s="562">
        <v>0</v>
      </c>
      <c r="G49" s="607">
        <f t="shared" si="2"/>
        <v>5000</v>
      </c>
      <c r="H49" s="700"/>
      <c r="I49" s="607">
        <f t="shared" si="3"/>
        <v>650</v>
      </c>
      <c r="J49" s="700"/>
      <c r="K49" s="607">
        <f t="shared" si="4"/>
        <v>400</v>
      </c>
      <c r="L49" s="700"/>
      <c r="M49" s="607">
        <f t="shared" si="5"/>
        <v>12500</v>
      </c>
      <c r="N49" s="700"/>
      <c r="O49" s="607">
        <f t="shared" si="6"/>
        <v>5000</v>
      </c>
      <c r="P49" s="700"/>
      <c r="Q49" s="607">
        <f t="shared" si="7"/>
        <v>8333.3333333333339</v>
      </c>
      <c r="R49" s="700"/>
      <c r="S49" s="607">
        <f t="shared" si="8"/>
        <v>33333.333333333336</v>
      </c>
      <c r="T49" s="700"/>
      <c r="U49" s="607">
        <f t="shared" si="9"/>
        <v>25000</v>
      </c>
      <c r="V49" s="700"/>
      <c r="W49" s="607">
        <f t="shared" si="10"/>
        <v>16666.666666666668</v>
      </c>
      <c r="X49" s="700"/>
      <c r="Y49" s="607">
        <f t="shared" si="11"/>
        <v>8333.3333333333339</v>
      </c>
      <c r="Z49" s="700"/>
      <c r="AA49" s="607">
        <f t="shared" si="12"/>
        <v>8333.3333333333339</v>
      </c>
      <c r="AB49" s="700"/>
      <c r="AC49" s="607">
        <f t="shared" si="13"/>
        <v>16666.666666666668</v>
      </c>
      <c r="AD49" s="700"/>
      <c r="AE49" s="607">
        <f t="shared" si="19"/>
        <v>9583.3333333333339</v>
      </c>
      <c r="AF49" s="700"/>
      <c r="AG49" s="607">
        <f>OBC!AB44+OBC!AW44</f>
        <v>915004.69804799987</v>
      </c>
      <c r="AH49" s="700"/>
      <c r="AI49" s="607">
        <f>OBC!BR44+OBC!CM44</f>
        <v>39042.5</v>
      </c>
      <c r="AJ49" s="700"/>
      <c r="AK49" s="607">
        <f t="shared" si="14"/>
        <v>4500</v>
      </c>
      <c r="AL49" s="700"/>
      <c r="AM49" s="607"/>
      <c r="AN49" s="700"/>
      <c r="AO49" s="607">
        <f t="shared" si="15"/>
        <v>166666.66666666666</v>
      </c>
      <c r="AP49" s="700"/>
      <c r="AQ49" s="607">
        <f t="shared" si="16"/>
        <v>0</v>
      </c>
      <c r="AR49" s="700"/>
      <c r="AS49" s="607">
        <f t="shared" si="17"/>
        <v>1000000</v>
      </c>
      <c r="AT49" s="700"/>
      <c r="AU49" s="568">
        <v>0</v>
      </c>
      <c r="AV49" s="700"/>
      <c r="AW49" s="567">
        <f t="shared" si="20"/>
        <v>2275013.8647146663</v>
      </c>
      <c r="AX49" s="700"/>
      <c r="AY49" s="607">
        <f>('Revenue OP'!$D$18*(1+DBC!$C$13/100)^B49)/12</f>
        <v>2459860.485892762</v>
      </c>
      <c r="AZ49" s="700"/>
      <c r="BA49" s="568">
        <v>0</v>
      </c>
      <c r="BB49" s="700"/>
      <c r="BC49" s="562">
        <f t="shared" si="18"/>
        <v>184846.62117809569</v>
      </c>
      <c r="BD49" s="700"/>
      <c r="BE49" s="562">
        <f>BC49/(1+DBC!$C$10/100)^B49</f>
        <v>152073.77270013682</v>
      </c>
      <c r="BF49" s="700"/>
    </row>
    <row r="50" spans="2:58" x14ac:dyDescent="0.3">
      <c r="B50" s="550">
        <v>4</v>
      </c>
      <c r="C50" s="550">
        <v>3</v>
      </c>
      <c r="D50" s="550">
        <v>39</v>
      </c>
      <c r="E50" s="708"/>
      <c r="F50" s="562">
        <v>0</v>
      </c>
      <c r="G50" s="607">
        <f t="shared" si="2"/>
        <v>5000</v>
      </c>
      <c r="H50" s="700"/>
      <c r="I50" s="607">
        <f t="shared" si="3"/>
        <v>650</v>
      </c>
      <c r="J50" s="700"/>
      <c r="K50" s="607">
        <f t="shared" si="4"/>
        <v>400</v>
      </c>
      <c r="L50" s="700"/>
      <c r="M50" s="607">
        <f t="shared" si="5"/>
        <v>12500</v>
      </c>
      <c r="N50" s="700"/>
      <c r="O50" s="607">
        <f t="shared" si="6"/>
        <v>5000</v>
      </c>
      <c r="P50" s="700"/>
      <c r="Q50" s="607">
        <f t="shared" si="7"/>
        <v>8333.3333333333339</v>
      </c>
      <c r="R50" s="700"/>
      <c r="S50" s="607">
        <f t="shared" si="8"/>
        <v>33333.333333333336</v>
      </c>
      <c r="T50" s="700"/>
      <c r="U50" s="607">
        <f t="shared" si="9"/>
        <v>25000</v>
      </c>
      <c r="V50" s="700"/>
      <c r="W50" s="607">
        <f t="shared" si="10"/>
        <v>16666.666666666668</v>
      </c>
      <c r="X50" s="700"/>
      <c r="Y50" s="607">
        <f t="shared" si="11"/>
        <v>8333.3333333333339</v>
      </c>
      <c r="Z50" s="700"/>
      <c r="AA50" s="607">
        <f t="shared" si="12"/>
        <v>8333.3333333333339</v>
      </c>
      <c r="AB50" s="700"/>
      <c r="AC50" s="607">
        <f t="shared" si="13"/>
        <v>16666.666666666668</v>
      </c>
      <c r="AD50" s="700"/>
      <c r="AE50" s="607">
        <f t="shared" si="19"/>
        <v>9583.3333333333339</v>
      </c>
      <c r="AF50" s="700"/>
      <c r="AG50" s="607">
        <f>OBC!AB45+OBC!AW45</f>
        <v>1013040.915696</v>
      </c>
      <c r="AH50" s="700"/>
      <c r="AI50" s="607">
        <f>OBC!BR45+OBC!CM45</f>
        <v>43225.625</v>
      </c>
      <c r="AJ50" s="700"/>
      <c r="AK50" s="607">
        <f t="shared" si="14"/>
        <v>4500</v>
      </c>
      <c r="AL50" s="700"/>
      <c r="AM50" s="607"/>
      <c r="AN50" s="700"/>
      <c r="AO50" s="607">
        <f t="shared" si="15"/>
        <v>166666.66666666666</v>
      </c>
      <c r="AP50" s="700"/>
      <c r="AQ50" s="607">
        <f t="shared" si="16"/>
        <v>0</v>
      </c>
      <c r="AR50" s="700"/>
      <c r="AS50" s="607">
        <f t="shared" si="17"/>
        <v>1000000</v>
      </c>
      <c r="AT50" s="700"/>
      <c r="AU50" s="568">
        <v>0</v>
      </c>
      <c r="AV50" s="700"/>
      <c r="AW50" s="567">
        <f t="shared" si="20"/>
        <v>2377233.2073626667</v>
      </c>
      <c r="AX50" s="700"/>
      <c r="AY50" s="607">
        <f>('Revenue OP'!$D$18*(1+DBC!$C$13/100)^B50)/12</f>
        <v>2459860.485892762</v>
      </c>
      <c r="AZ50" s="700"/>
      <c r="BA50" s="568">
        <v>0</v>
      </c>
      <c r="BB50" s="700"/>
      <c r="BC50" s="562">
        <f t="shared" si="18"/>
        <v>82627.278530095238</v>
      </c>
      <c r="BD50" s="700"/>
      <c r="BE50" s="562">
        <f>BC50/(1+DBC!$C$10/100)^B50</f>
        <v>67977.666532027491</v>
      </c>
      <c r="BF50" s="700"/>
    </row>
    <row r="51" spans="2:58" x14ac:dyDescent="0.3">
      <c r="B51" s="550">
        <v>4</v>
      </c>
      <c r="C51" s="550">
        <v>4</v>
      </c>
      <c r="D51" s="550">
        <v>40</v>
      </c>
      <c r="E51" s="708"/>
      <c r="F51" s="562">
        <v>0</v>
      </c>
      <c r="G51" s="607">
        <f t="shared" si="2"/>
        <v>5000</v>
      </c>
      <c r="H51" s="700"/>
      <c r="I51" s="607">
        <f t="shared" si="3"/>
        <v>650</v>
      </c>
      <c r="J51" s="700"/>
      <c r="K51" s="607">
        <f t="shared" si="4"/>
        <v>400</v>
      </c>
      <c r="L51" s="700"/>
      <c r="M51" s="607">
        <f t="shared" si="5"/>
        <v>12500</v>
      </c>
      <c r="N51" s="700"/>
      <c r="O51" s="607">
        <f t="shared" si="6"/>
        <v>5000</v>
      </c>
      <c r="P51" s="700"/>
      <c r="Q51" s="607">
        <f t="shared" si="7"/>
        <v>8333.3333333333339</v>
      </c>
      <c r="R51" s="700"/>
      <c r="S51" s="607">
        <f t="shared" si="8"/>
        <v>33333.333333333336</v>
      </c>
      <c r="T51" s="700"/>
      <c r="U51" s="607">
        <f t="shared" si="9"/>
        <v>25000</v>
      </c>
      <c r="V51" s="700"/>
      <c r="W51" s="607">
        <f t="shared" si="10"/>
        <v>16666.666666666668</v>
      </c>
      <c r="X51" s="700"/>
      <c r="Y51" s="607">
        <f t="shared" si="11"/>
        <v>8333.3333333333339</v>
      </c>
      <c r="Z51" s="700"/>
      <c r="AA51" s="607">
        <f t="shared" si="12"/>
        <v>8333.3333333333339</v>
      </c>
      <c r="AB51" s="700"/>
      <c r="AC51" s="607">
        <f t="shared" si="13"/>
        <v>16666.666666666668</v>
      </c>
      <c r="AD51" s="700"/>
      <c r="AE51" s="607">
        <f t="shared" si="19"/>
        <v>9583.3333333333339</v>
      </c>
      <c r="AF51" s="700"/>
      <c r="AG51" s="607">
        <f>OBC!AB46+OBC!AW46</f>
        <v>980362.17648000002</v>
      </c>
      <c r="AH51" s="700"/>
      <c r="AI51" s="607">
        <f>OBC!BR46+OBC!CM46</f>
        <v>41831.25</v>
      </c>
      <c r="AJ51" s="700"/>
      <c r="AK51" s="607">
        <f t="shared" si="14"/>
        <v>4500</v>
      </c>
      <c r="AL51" s="700"/>
      <c r="AM51" s="607"/>
      <c r="AN51" s="700"/>
      <c r="AO51" s="607">
        <f t="shared" si="15"/>
        <v>166666.66666666666</v>
      </c>
      <c r="AP51" s="700"/>
      <c r="AQ51" s="607">
        <f t="shared" si="16"/>
        <v>0</v>
      </c>
      <c r="AR51" s="700"/>
      <c r="AS51" s="607">
        <f t="shared" si="17"/>
        <v>1000000</v>
      </c>
      <c r="AT51" s="700"/>
      <c r="AU51" s="568">
        <v>0</v>
      </c>
      <c r="AV51" s="700"/>
      <c r="AW51" s="567">
        <f t="shared" si="20"/>
        <v>2343160.0931466669</v>
      </c>
      <c r="AX51" s="700"/>
      <c r="AY51" s="607">
        <f>('Revenue OP'!$D$18*(1+DBC!$C$13/100)^B51)/12</f>
        <v>2459860.485892762</v>
      </c>
      <c r="AZ51" s="700"/>
      <c r="BA51" s="568">
        <v>0</v>
      </c>
      <c r="BB51" s="700"/>
      <c r="BC51" s="562">
        <f t="shared" si="18"/>
        <v>116700.39274609508</v>
      </c>
      <c r="BD51" s="700"/>
      <c r="BE51" s="562">
        <f>BC51/(1+DBC!$C$10/100)^B51</f>
        <v>96009.70192139702</v>
      </c>
      <c r="BF51" s="700"/>
    </row>
    <row r="52" spans="2:58" x14ac:dyDescent="0.3">
      <c r="B52" s="550">
        <v>4</v>
      </c>
      <c r="C52" s="550">
        <v>5</v>
      </c>
      <c r="D52" s="550">
        <v>41</v>
      </c>
      <c r="E52" s="708"/>
      <c r="F52" s="562">
        <v>0</v>
      </c>
      <c r="G52" s="607">
        <f t="shared" si="2"/>
        <v>5000</v>
      </c>
      <c r="H52" s="700"/>
      <c r="I52" s="607">
        <f t="shared" si="3"/>
        <v>650</v>
      </c>
      <c r="J52" s="700"/>
      <c r="K52" s="607">
        <f t="shared" si="4"/>
        <v>400</v>
      </c>
      <c r="L52" s="700"/>
      <c r="M52" s="607">
        <f t="shared" si="5"/>
        <v>12500</v>
      </c>
      <c r="N52" s="700"/>
      <c r="O52" s="607">
        <f t="shared" si="6"/>
        <v>5000</v>
      </c>
      <c r="P52" s="700"/>
      <c r="Q52" s="607">
        <f t="shared" si="7"/>
        <v>8333.3333333333339</v>
      </c>
      <c r="R52" s="700"/>
      <c r="S52" s="607">
        <f t="shared" si="8"/>
        <v>33333.333333333336</v>
      </c>
      <c r="T52" s="700"/>
      <c r="U52" s="607">
        <f t="shared" si="9"/>
        <v>25000</v>
      </c>
      <c r="V52" s="700"/>
      <c r="W52" s="607">
        <f t="shared" si="10"/>
        <v>16666.666666666668</v>
      </c>
      <c r="X52" s="700"/>
      <c r="Y52" s="607">
        <f t="shared" si="11"/>
        <v>8333.3333333333339</v>
      </c>
      <c r="Z52" s="700"/>
      <c r="AA52" s="607">
        <f t="shared" si="12"/>
        <v>8333.3333333333339</v>
      </c>
      <c r="AB52" s="700"/>
      <c r="AC52" s="607">
        <f t="shared" si="13"/>
        <v>16666.666666666668</v>
      </c>
      <c r="AD52" s="700"/>
      <c r="AE52" s="607">
        <f t="shared" si="19"/>
        <v>9583.3333333333339</v>
      </c>
      <c r="AF52" s="700"/>
      <c r="AG52" s="607">
        <f>OBC!AB47+OBC!AW47</f>
        <v>1013040.915696</v>
      </c>
      <c r="AH52" s="700"/>
      <c r="AI52" s="607">
        <f>OBC!BR47+OBC!CM47</f>
        <v>43225.625</v>
      </c>
      <c r="AJ52" s="700"/>
      <c r="AK52" s="607">
        <f t="shared" si="14"/>
        <v>4500</v>
      </c>
      <c r="AL52" s="700"/>
      <c r="AM52" s="607"/>
      <c r="AN52" s="700"/>
      <c r="AO52" s="607">
        <f t="shared" si="15"/>
        <v>166666.66666666666</v>
      </c>
      <c r="AP52" s="700"/>
      <c r="AQ52" s="607">
        <f t="shared" si="16"/>
        <v>0</v>
      </c>
      <c r="AR52" s="700"/>
      <c r="AS52" s="607">
        <f t="shared" si="17"/>
        <v>1000000</v>
      </c>
      <c r="AT52" s="700"/>
      <c r="AU52" s="568">
        <v>0</v>
      </c>
      <c r="AV52" s="700"/>
      <c r="AW52" s="567">
        <f t="shared" si="20"/>
        <v>2377233.2073626667</v>
      </c>
      <c r="AX52" s="700"/>
      <c r="AY52" s="607">
        <f>('Revenue OP'!$D$18*(1+DBC!$C$13/100)^B52)/12</f>
        <v>2459860.485892762</v>
      </c>
      <c r="AZ52" s="700"/>
      <c r="BA52" s="568">
        <v>0</v>
      </c>
      <c r="BB52" s="700"/>
      <c r="BC52" s="562">
        <f t="shared" si="18"/>
        <v>82627.278530095238</v>
      </c>
      <c r="BD52" s="700"/>
      <c r="BE52" s="562">
        <f>BC52/(1+DBC!$C$10/100)^B52</f>
        <v>67977.666532027491</v>
      </c>
      <c r="BF52" s="700"/>
    </row>
    <row r="53" spans="2:58" x14ac:dyDescent="0.3">
      <c r="B53" s="550">
        <v>4</v>
      </c>
      <c r="C53" s="550">
        <v>6</v>
      </c>
      <c r="D53" s="550">
        <v>42</v>
      </c>
      <c r="E53" s="708"/>
      <c r="F53" s="562">
        <v>0</v>
      </c>
      <c r="G53" s="607">
        <f t="shared" si="2"/>
        <v>5000</v>
      </c>
      <c r="H53" s="700"/>
      <c r="I53" s="607">
        <f t="shared" si="3"/>
        <v>650</v>
      </c>
      <c r="J53" s="700"/>
      <c r="K53" s="607">
        <f t="shared" si="4"/>
        <v>400</v>
      </c>
      <c r="L53" s="700"/>
      <c r="M53" s="607">
        <f t="shared" si="5"/>
        <v>12500</v>
      </c>
      <c r="N53" s="700"/>
      <c r="O53" s="607">
        <f t="shared" si="6"/>
        <v>5000</v>
      </c>
      <c r="P53" s="700"/>
      <c r="Q53" s="607">
        <f t="shared" si="7"/>
        <v>8333.3333333333339</v>
      </c>
      <c r="R53" s="700"/>
      <c r="S53" s="607">
        <f t="shared" si="8"/>
        <v>33333.333333333336</v>
      </c>
      <c r="T53" s="700"/>
      <c r="U53" s="607">
        <f t="shared" si="9"/>
        <v>25000</v>
      </c>
      <c r="V53" s="700"/>
      <c r="W53" s="607">
        <f t="shared" si="10"/>
        <v>16666.666666666668</v>
      </c>
      <c r="X53" s="700"/>
      <c r="Y53" s="607">
        <f t="shared" si="11"/>
        <v>8333.3333333333339</v>
      </c>
      <c r="Z53" s="700"/>
      <c r="AA53" s="607">
        <f t="shared" si="12"/>
        <v>8333.3333333333339</v>
      </c>
      <c r="AB53" s="700"/>
      <c r="AC53" s="607">
        <f t="shared" si="13"/>
        <v>16666.666666666668</v>
      </c>
      <c r="AD53" s="700"/>
      <c r="AE53" s="607">
        <f t="shared" si="19"/>
        <v>9583.3333333333339</v>
      </c>
      <c r="AF53" s="700"/>
      <c r="AG53" s="607">
        <f>OBC!AB48+OBC!AW48</f>
        <v>980362.17648000002</v>
      </c>
      <c r="AH53" s="700"/>
      <c r="AI53" s="607">
        <f>OBC!BR48+OBC!CM48</f>
        <v>41831.25</v>
      </c>
      <c r="AJ53" s="700"/>
      <c r="AK53" s="607">
        <f t="shared" si="14"/>
        <v>4500</v>
      </c>
      <c r="AL53" s="700"/>
      <c r="AM53" s="607"/>
      <c r="AN53" s="700"/>
      <c r="AO53" s="607">
        <f t="shared" si="15"/>
        <v>166666.66666666666</v>
      </c>
      <c r="AP53" s="700"/>
      <c r="AQ53" s="607">
        <f t="shared" si="16"/>
        <v>0</v>
      </c>
      <c r="AR53" s="700"/>
      <c r="AS53" s="607">
        <f t="shared" si="17"/>
        <v>1000000</v>
      </c>
      <c r="AT53" s="700"/>
      <c r="AU53" s="568">
        <v>0</v>
      </c>
      <c r="AV53" s="700"/>
      <c r="AW53" s="567">
        <f t="shared" si="20"/>
        <v>2343160.0931466669</v>
      </c>
      <c r="AX53" s="700"/>
      <c r="AY53" s="607">
        <f>('Revenue OP'!$D$18*(1+DBC!$C$13/100)^B53)/12</f>
        <v>2459860.485892762</v>
      </c>
      <c r="AZ53" s="700"/>
      <c r="BA53" s="568">
        <v>0</v>
      </c>
      <c r="BB53" s="700"/>
      <c r="BC53" s="562">
        <f t="shared" si="18"/>
        <v>116700.39274609508</v>
      </c>
      <c r="BD53" s="700"/>
      <c r="BE53" s="562">
        <f>BC53/(1+DBC!$C$10/100)^B53</f>
        <v>96009.70192139702</v>
      </c>
      <c r="BF53" s="700"/>
    </row>
    <row r="54" spans="2:58" x14ac:dyDescent="0.3">
      <c r="B54" s="550">
        <v>4</v>
      </c>
      <c r="C54" s="550">
        <v>7</v>
      </c>
      <c r="D54" s="550">
        <v>43</v>
      </c>
      <c r="E54" s="708"/>
      <c r="F54" s="562">
        <v>0</v>
      </c>
      <c r="G54" s="607">
        <f t="shared" si="2"/>
        <v>5000</v>
      </c>
      <c r="H54" s="700"/>
      <c r="I54" s="607">
        <f t="shared" si="3"/>
        <v>650</v>
      </c>
      <c r="J54" s="700"/>
      <c r="K54" s="607">
        <f t="shared" si="4"/>
        <v>400</v>
      </c>
      <c r="L54" s="700"/>
      <c r="M54" s="607">
        <f t="shared" si="5"/>
        <v>12500</v>
      </c>
      <c r="N54" s="700"/>
      <c r="O54" s="607">
        <f t="shared" si="6"/>
        <v>5000</v>
      </c>
      <c r="P54" s="700"/>
      <c r="Q54" s="607">
        <f t="shared" si="7"/>
        <v>8333.3333333333339</v>
      </c>
      <c r="R54" s="700"/>
      <c r="S54" s="607">
        <f t="shared" si="8"/>
        <v>33333.333333333336</v>
      </c>
      <c r="T54" s="700"/>
      <c r="U54" s="607">
        <f t="shared" si="9"/>
        <v>25000</v>
      </c>
      <c r="V54" s="700"/>
      <c r="W54" s="607">
        <f t="shared" si="10"/>
        <v>16666.666666666668</v>
      </c>
      <c r="X54" s="700"/>
      <c r="Y54" s="607">
        <f t="shared" si="11"/>
        <v>8333.3333333333339</v>
      </c>
      <c r="Z54" s="700"/>
      <c r="AA54" s="607">
        <f t="shared" si="12"/>
        <v>8333.3333333333339</v>
      </c>
      <c r="AB54" s="700"/>
      <c r="AC54" s="607">
        <f t="shared" si="13"/>
        <v>16666.666666666668</v>
      </c>
      <c r="AD54" s="700"/>
      <c r="AE54" s="607">
        <f t="shared" si="19"/>
        <v>9583.3333333333339</v>
      </c>
      <c r="AF54" s="700"/>
      <c r="AG54" s="607">
        <f>OBC!AB49+OBC!AW49</f>
        <v>1013040.915696</v>
      </c>
      <c r="AH54" s="700"/>
      <c r="AI54" s="607">
        <f>OBC!BR49+OBC!CM49</f>
        <v>43225.625</v>
      </c>
      <c r="AJ54" s="700"/>
      <c r="AK54" s="607">
        <f t="shared" si="14"/>
        <v>4500</v>
      </c>
      <c r="AL54" s="700"/>
      <c r="AM54" s="607"/>
      <c r="AN54" s="700"/>
      <c r="AO54" s="607">
        <f t="shared" si="15"/>
        <v>166666.66666666666</v>
      </c>
      <c r="AP54" s="700"/>
      <c r="AQ54" s="607">
        <f t="shared" si="16"/>
        <v>0</v>
      </c>
      <c r="AR54" s="700"/>
      <c r="AS54" s="607">
        <f t="shared" si="17"/>
        <v>1000000</v>
      </c>
      <c r="AT54" s="700"/>
      <c r="AU54" s="568">
        <v>0</v>
      </c>
      <c r="AV54" s="700"/>
      <c r="AW54" s="567">
        <f t="shared" si="20"/>
        <v>2377233.2073626667</v>
      </c>
      <c r="AX54" s="700"/>
      <c r="AY54" s="607">
        <f>('Revenue OP'!$D$18*(1+DBC!$C$13/100)^B54)/12</f>
        <v>2459860.485892762</v>
      </c>
      <c r="AZ54" s="700"/>
      <c r="BA54" s="568">
        <v>0</v>
      </c>
      <c r="BB54" s="700"/>
      <c r="BC54" s="562">
        <f t="shared" si="18"/>
        <v>82627.278530095238</v>
      </c>
      <c r="BD54" s="700"/>
      <c r="BE54" s="562">
        <f>BC54/(1+DBC!$C$10/100)^B54</f>
        <v>67977.666532027491</v>
      </c>
      <c r="BF54" s="700"/>
    </row>
    <row r="55" spans="2:58" x14ac:dyDescent="0.3">
      <c r="B55" s="550">
        <v>4</v>
      </c>
      <c r="C55" s="550">
        <v>8</v>
      </c>
      <c r="D55" s="550">
        <v>44</v>
      </c>
      <c r="E55" s="708"/>
      <c r="F55" s="562">
        <v>0</v>
      </c>
      <c r="G55" s="607">
        <f t="shared" si="2"/>
        <v>5000</v>
      </c>
      <c r="H55" s="700"/>
      <c r="I55" s="607">
        <f t="shared" si="3"/>
        <v>650</v>
      </c>
      <c r="J55" s="700"/>
      <c r="K55" s="607">
        <f t="shared" si="4"/>
        <v>400</v>
      </c>
      <c r="L55" s="700"/>
      <c r="M55" s="607">
        <f t="shared" si="5"/>
        <v>12500</v>
      </c>
      <c r="N55" s="700"/>
      <c r="O55" s="607">
        <f t="shared" si="6"/>
        <v>5000</v>
      </c>
      <c r="P55" s="700"/>
      <c r="Q55" s="607">
        <f t="shared" si="7"/>
        <v>8333.3333333333339</v>
      </c>
      <c r="R55" s="700"/>
      <c r="S55" s="607">
        <f t="shared" si="8"/>
        <v>33333.333333333336</v>
      </c>
      <c r="T55" s="700"/>
      <c r="U55" s="607">
        <f t="shared" si="9"/>
        <v>25000</v>
      </c>
      <c r="V55" s="700"/>
      <c r="W55" s="607">
        <f t="shared" si="10"/>
        <v>16666.666666666668</v>
      </c>
      <c r="X55" s="700"/>
      <c r="Y55" s="607">
        <f t="shared" si="11"/>
        <v>8333.3333333333339</v>
      </c>
      <c r="Z55" s="700"/>
      <c r="AA55" s="607">
        <f t="shared" si="12"/>
        <v>8333.3333333333339</v>
      </c>
      <c r="AB55" s="700"/>
      <c r="AC55" s="607">
        <f t="shared" si="13"/>
        <v>16666.666666666668</v>
      </c>
      <c r="AD55" s="700"/>
      <c r="AE55" s="607">
        <f t="shared" si="19"/>
        <v>9583.3333333333339</v>
      </c>
      <c r="AF55" s="700"/>
      <c r="AG55" s="607">
        <f>OBC!AB50+OBC!AW50</f>
        <v>1013040.915696</v>
      </c>
      <c r="AH55" s="700"/>
      <c r="AI55" s="607">
        <f>OBC!BR50+OBC!CM50</f>
        <v>43225.625</v>
      </c>
      <c r="AJ55" s="700"/>
      <c r="AK55" s="607">
        <f t="shared" si="14"/>
        <v>4500</v>
      </c>
      <c r="AL55" s="700"/>
      <c r="AM55" s="607"/>
      <c r="AN55" s="700"/>
      <c r="AO55" s="607">
        <f t="shared" si="15"/>
        <v>166666.66666666666</v>
      </c>
      <c r="AP55" s="700"/>
      <c r="AQ55" s="607">
        <f t="shared" si="16"/>
        <v>0</v>
      </c>
      <c r="AR55" s="700"/>
      <c r="AS55" s="607">
        <f t="shared" si="17"/>
        <v>1000000</v>
      </c>
      <c r="AT55" s="700"/>
      <c r="AU55" s="568">
        <v>0</v>
      </c>
      <c r="AV55" s="700"/>
      <c r="AW55" s="567">
        <f t="shared" si="20"/>
        <v>2377233.2073626667</v>
      </c>
      <c r="AX55" s="700"/>
      <c r="AY55" s="607">
        <f>('Revenue OP'!$D$18*(1+DBC!$C$13/100)^B55)/12</f>
        <v>2459860.485892762</v>
      </c>
      <c r="AZ55" s="700"/>
      <c r="BA55" s="568">
        <v>0</v>
      </c>
      <c r="BB55" s="700"/>
      <c r="BC55" s="562">
        <f t="shared" si="18"/>
        <v>82627.278530095238</v>
      </c>
      <c r="BD55" s="700"/>
      <c r="BE55" s="562">
        <f>BC55/(1+DBC!$C$10/100)^B55</f>
        <v>67977.666532027491</v>
      </c>
      <c r="BF55" s="700"/>
    </row>
    <row r="56" spans="2:58" x14ac:dyDescent="0.3">
      <c r="B56" s="550">
        <v>4</v>
      </c>
      <c r="C56" s="550">
        <v>9</v>
      </c>
      <c r="D56" s="550">
        <v>45</v>
      </c>
      <c r="E56" s="708"/>
      <c r="F56" s="562">
        <v>0</v>
      </c>
      <c r="G56" s="607">
        <f t="shared" si="2"/>
        <v>5000</v>
      </c>
      <c r="H56" s="700"/>
      <c r="I56" s="607">
        <f t="shared" si="3"/>
        <v>650</v>
      </c>
      <c r="J56" s="700"/>
      <c r="K56" s="607">
        <f t="shared" si="4"/>
        <v>400</v>
      </c>
      <c r="L56" s="700"/>
      <c r="M56" s="607">
        <f t="shared" si="5"/>
        <v>12500</v>
      </c>
      <c r="N56" s="700"/>
      <c r="O56" s="607">
        <f t="shared" si="6"/>
        <v>5000</v>
      </c>
      <c r="P56" s="700"/>
      <c r="Q56" s="607">
        <f t="shared" ref="Q56:Q87" si="21">R$10/12</f>
        <v>8333.3333333333339</v>
      </c>
      <c r="R56" s="700"/>
      <c r="S56" s="607">
        <f t="shared" ref="S56:S87" si="22">T$10/12</f>
        <v>33333.333333333336</v>
      </c>
      <c r="T56" s="700"/>
      <c r="U56" s="607">
        <f t="shared" ref="U56:U87" si="23">V$10/12</f>
        <v>25000</v>
      </c>
      <c r="V56" s="700"/>
      <c r="W56" s="607">
        <f t="shared" si="10"/>
        <v>16666.666666666668</v>
      </c>
      <c r="X56" s="700"/>
      <c r="Y56" s="607">
        <f t="shared" si="11"/>
        <v>8333.3333333333339</v>
      </c>
      <c r="Z56" s="700"/>
      <c r="AA56" s="607">
        <f t="shared" si="12"/>
        <v>8333.3333333333339</v>
      </c>
      <c r="AB56" s="700"/>
      <c r="AC56" s="607">
        <f t="shared" si="13"/>
        <v>16666.666666666668</v>
      </c>
      <c r="AD56" s="700"/>
      <c r="AE56" s="607">
        <f t="shared" si="19"/>
        <v>9583.3333333333339</v>
      </c>
      <c r="AF56" s="700"/>
      <c r="AG56" s="607">
        <f>OBC!AB51+OBC!AW51</f>
        <v>980362.17648000002</v>
      </c>
      <c r="AH56" s="700"/>
      <c r="AI56" s="607">
        <f>OBC!BR51+OBC!CM51</f>
        <v>41831.25</v>
      </c>
      <c r="AJ56" s="700"/>
      <c r="AK56" s="607">
        <f t="shared" si="14"/>
        <v>4500</v>
      </c>
      <c r="AL56" s="700"/>
      <c r="AM56" s="607"/>
      <c r="AN56" s="700"/>
      <c r="AO56" s="607">
        <f t="shared" si="15"/>
        <v>166666.66666666666</v>
      </c>
      <c r="AP56" s="700"/>
      <c r="AQ56" s="607">
        <f t="shared" si="16"/>
        <v>0</v>
      </c>
      <c r="AR56" s="700"/>
      <c r="AS56" s="607">
        <f t="shared" si="17"/>
        <v>1000000</v>
      </c>
      <c r="AT56" s="700"/>
      <c r="AU56" s="568">
        <v>0</v>
      </c>
      <c r="AV56" s="700"/>
      <c r="AW56" s="567">
        <f t="shared" si="20"/>
        <v>2343160.0931466669</v>
      </c>
      <c r="AX56" s="700"/>
      <c r="AY56" s="607">
        <f>('Revenue OP'!$D$18*(1+DBC!$C$13/100)^B56)/12</f>
        <v>2459860.485892762</v>
      </c>
      <c r="AZ56" s="700"/>
      <c r="BA56" s="568">
        <v>0</v>
      </c>
      <c r="BB56" s="700"/>
      <c r="BC56" s="562">
        <f t="shared" si="18"/>
        <v>116700.39274609508</v>
      </c>
      <c r="BD56" s="700"/>
      <c r="BE56" s="562">
        <f>BC56/(1+DBC!$C$10/100)^B56</f>
        <v>96009.70192139702</v>
      </c>
      <c r="BF56" s="700"/>
    </row>
    <row r="57" spans="2:58" x14ac:dyDescent="0.3">
      <c r="B57" s="550">
        <v>4</v>
      </c>
      <c r="C57" s="550">
        <v>10</v>
      </c>
      <c r="D57" s="550">
        <v>46</v>
      </c>
      <c r="E57" s="708"/>
      <c r="F57" s="562">
        <v>0</v>
      </c>
      <c r="G57" s="607">
        <f t="shared" si="2"/>
        <v>5000</v>
      </c>
      <c r="H57" s="700"/>
      <c r="I57" s="607">
        <f t="shared" si="3"/>
        <v>650</v>
      </c>
      <c r="J57" s="700"/>
      <c r="K57" s="607">
        <f t="shared" si="4"/>
        <v>400</v>
      </c>
      <c r="L57" s="700"/>
      <c r="M57" s="607">
        <f t="shared" si="5"/>
        <v>12500</v>
      </c>
      <c r="N57" s="700"/>
      <c r="O57" s="607">
        <f t="shared" si="6"/>
        <v>5000</v>
      </c>
      <c r="P57" s="700"/>
      <c r="Q57" s="607">
        <f t="shared" si="21"/>
        <v>8333.3333333333339</v>
      </c>
      <c r="R57" s="700"/>
      <c r="S57" s="607">
        <f t="shared" si="22"/>
        <v>33333.333333333336</v>
      </c>
      <c r="T57" s="700"/>
      <c r="U57" s="607">
        <f t="shared" si="23"/>
        <v>25000</v>
      </c>
      <c r="V57" s="700"/>
      <c r="W57" s="607">
        <f t="shared" si="10"/>
        <v>16666.666666666668</v>
      </c>
      <c r="X57" s="700"/>
      <c r="Y57" s="607">
        <f t="shared" si="11"/>
        <v>8333.3333333333339</v>
      </c>
      <c r="Z57" s="700"/>
      <c r="AA57" s="607">
        <f t="shared" si="12"/>
        <v>8333.3333333333339</v>
      </c>
      <c r="AB57" s="700"/>
      <c r="AC57" s="607">
        <f t="shared" si="13"/>
        <v>16666.666666666668</v>
      </c>
      <c r="AD57" s="700"/>
      <c r="AE57" s="607">
        <f t="shared" si="19"/>
        <v>9583.3333333333339</v>
      </c>
      <c r="AF57" s="700"/>
      <c r="AG57" s="607">
        <f>OBC!AB52+OBC!AW52</f>
        <v>1013040.915696</v>
      </c>
      <c r="AH57" s="700"/>
      <c r="AI57" s="607">
        <f>OBC!BR52+OBC!CM52</f>
        <v>43225.625</v>
      </c>
      <c r="AJ57" s="700"/>
      <c r="AK57" s="607">
        <f t="shared" si="14"/>
        <v>4500</v>
      </c>
      <c r="AL57" s="700"/>
      <c r="AM57" s="607"/>
      <c r="AN57" s="700"/>
      <c r="AO57" s="607">
        <f t="shared" si="15"/>
        <v>166666.66666666666</v>
      </c>
      <c r="AP57" s="700"/>
      <c r="AQ57" s="607">
        <f t="shared" si="16"/>
        <v>0</v>
      </c>
      <c r="AR57" s="700"/>
      <c r="AS57" s="607">
        <f t="shared" si="17"/>
        <v>1000000</v>
      </c>
      <c r="AT57" s="700"/>
      <c r="AU57" s="568">
        <v>0</v>
      </c>
      <c r="AV57" s="700"/>
      <c r="AW57" s="567">
        <f t="shared" si="20"/>
        <v>2377233.2073626667</v>
      </c>
      <c r="AX57" s="700"/>
      <c r="AY57" s="607">
        <f>('Revenue OP'!$D$18*(1+DBC!$C$13/100)^B57)/12</f>
        <v>2459860.485892762</v>
      </c>
      <c r="AZ57" s="700"/>
      <c r="BA57" s="568">
        <v>0</v>
      </c>
      <c r="BB57" s="700"/>
      <c r="BC57" s="562">
        <f t="shared" si="18"/>
        <v>82627.278530095238</v>
      </c>
      <c r="BD57" s="700"/>
      <c r="BE57" s="562">
        <f>BC57/(1+DBC!$C$10/100)^B57</f>
        <v>67977.666532027491</v>
      </c>
      <c r="BF57" s="700"/>
    </row>
    <row r="58" spans="2:58" x14ac:dyDescent="0.3">
      <c r="B58" s="550">
        <v>4</v>
      </c>
      <c r="C58" s="550">
        <v>11</v>
      </c>
      <c r="D58" s="550">
        <v>47</v>
      </c>
      <c r="E58" s="708"/>
      <c r="F58" s="562">
        <v>0</v>
      </c>
      <c r="G58" s="607">
        <f t="shared" si="2"/>
        <v>5000</v>
      </c>
      <c r="H58" s="700"/>
      <c r="I58" s="607">
        <f t="shared" si="3"/>
        <v>650</v>
      </c>
      <c r="J58" s="700"/>
      <c r="K58" s="607">
        <f t="shared" si="4"/>
        <v>400</v>
      </c>
      <c r="L58" s="700"/>
      <c r="M58" s="607">
        <f t="shared" si="5"/>
        <v>12500</v>
      </c>
      <c r="N58" s="700"/>
      <c r="O58" s="607">
        <f t="shared" si="6"/>
        <v>5000</v>
      </c>
      <c r="P58" s="700"/>
      <c r="Q58" s="607">
        <f t="shared" si="21"/>
        <v>8333.3333333333339</v>
      </c>
      <c r="R58" s="700"/>
      <c r="S58" s="607">
        <f t="shared" si="22"/>
        <v>33333.333333333336</v>
      </c>
      <c r="T58" s="700"/>
      <c r="U58" s="607">
        <f t="shared" si="23"/>
        <v>25000</v>
      </c>
      <c r="V58" s="700"/>
      <c r="W58" s="607">
        <f t="shared" si="10"/>
        <v>16666.666666666668</v>
      </c>
      <c r="X58" s="700"/>
      <c r="Y58" s="607">
        <f t="shared" si="11"/>
        <v>8333.3333333333339</v>
      </c>
      <c r="Z58" s="700"/>
      <c r="AA58" s="607">
        <f t="shared" si="12"/>
        <v>8333.3333333333339</v>
      </c>
      <c r="AB58" s="700"/>
      <c r="AC58" s="607">
        <f t="shared" si="13"/>
        <v>16666.666666666668</v>
      </c>
      <c r="AD58" s="700"/>
      <c r="AE58" s="607">
        <f t="shared" si="19"/>
        <v>9583.3333333333339</v>
      </c>
      <c r="AF58" s="700"/>
      <c r="AG58" s="607">
        <f>OBC!AB53+OBC!AW53</f>
        <v>980362.17648000002</v>
      </c>
      <c r="AH58" s="700"/>
      <c r="AI58" s="607">
        <f>OBC!BR53+OBC!CM53</f>
        <v>41831.25</v>
      </c>
      <c r="AJ58" s="700"/>
      <c r="AK58" s="607">
        <f t="shared" si="14"/>
        <v>4500</v>
      </c>
      <c r="AL58" s="700"/>
      <c r="AM58" s="607"/>
      <c r="AN58" s="700"/>
      <c r="AO58" s="607">
        <f t="shared" si="15"/>
        <v>166666.66666666666</v>
      </c>
      <c r="AP58" s="700"/>
      <c r="AQ58" s="607">
        <f t="shared" si="16"/>
        <v>0</v>
      </c>
      <c r="AR58" s="700"/>
      <c r="AS58" s="607">
        <f t="shared" si="17"/>
        <v>1000000</v>
      </c>
      <c r="AT58" s="700"/>
      <c r="AU58" s="568">
        <v>0</v>
      </c>
      <c r="AV58" s="700"/>
      <c r="AW58" s="567">
        <f t="shared" si="20"/>
        <v>2343160.0931466669</v>
      </c>
      <c r="AX58" s="700"/>
      <c r="AY58" s="607">
        <f>('Revenue OP'!$D$18*(1+DBC!$C$13/100)^B58)/12</f>
        <v>2459860.485892762</v>
      </c>
      <c r="AZ58" s="700"/>
      <c r="BA58" s="568">
        <v>0</v>
      </c>
      <c r="BB58" s="700"/>
      <c r="BC58" s="562">
        <f t="shared" si="18"/>
        <v>116700.39274609508</v>
      </c>
      <c r="BD58" s="700"/>
      <c r="BE58" s="562">
        <f>BC58/(1+DBC!$C$10/100)^B58</f>
        <v>96009.70192139702</v>
      </c>
      <c r="BF58" s="700"/>
    </row>
    <row r="59" spans="2:58" x14ac:dyDescent="0.3">
      <c r="B59" s="550">
        <v>4</v>
      </c>
      <c r="C59" s="550">
        <v>12</v>
      </c>
      <c r="D59" s="550">
        <v>48</v>
      </c>
      <c r="E59" s="708"/>
      <c r="F59" s="562">
        <v>0</v>
      </c>
      <c r="G59" s="607">
        <f t="shared" si="2"/>
        <v>5000</v>
      </c>
      <c r="H59" s="700"/>
      <c r="I59" s="607">
        <f t="shared" si="3"/>
        <v>650</v>
      </c>
      <c r="J59" s="700"/>
      <c r="K59" s="607">
        <f t="shared" si="4"/>
        <v>400</v>
      </c>
      <c r="L59" s="700"/>
      <c r="M59" s="607">
        <f t="shared" si="5"/>
        <v>12500</v>
      </c>
      <c r="N59" s="700"/>
      <c r="O59" s="607">
        <f t="shared" si="6"/>
        <v>5000</v>
      </c>
      <c r="P59" s="700"/>
      <c r="Q59" s="607">
        <f t="shared" si="21"/>
        <v>8333.3333333333339</v>
      </c>
      <c r="R59" s="700"/>
      <c r="S59" s="607">
        <f t="shared" si="22"/>
        <v>33333.333333333336</v>
      </c>
      <c r="T59" s="700"/>
      <c r="U59" s="607">
        <f t="shared" si="23"/>
        <v>25000</v>
      </c>
      <c r="V59" s="700"/>
      <c r="W59" s="607">
        <f t="shared" si="10"/>
        <v>16666.666666666668</v>
      </c>
      <c r="X59" s="700"/>
      <c r="Y59" s="607">
        <f t="shared" si="11"/>
        <v>8333.3333333333339</v>
      </c>
      <c r="Z59" s="700"/>
      <c r="AA59" s="607">
        <f t="shared" si="12"/>
        <v>8333.3333333333339</v>
      </c>
      <c r="AB59" s="700"/>
      <c r="AC59" s="607">
        <f t="shared" si="13"/>
        <v>16666.666666666668</v>
      </c>
      <c r="AD59" s="700"/>
      <c r="AE59" s="607">
        <f t="shared" si="19"/>
        <v>9583.3333333333339</v>
      </c>
      <c r="AF59" s="700"/>
      <c r="AG59" s="607">
        <f>OBC!AB54+OBC!AW54</f>
        <v>1013040.915696</v>
      </c>
      <c r="AH59" s="700"/>
      <c r="AI59" s="607">
        <f>OBC!BR54+OBC!CM54</f>
        <v>43225.625</v>
      </c>
      <c r="AJ59" s="700"/>
      <c r="AK59" s="607">
        <f t="shared" si="14"/>
        <v>4500</v>
      </c>
      <c r="AL59" s="700"/>
      <c r="AM59" s="607"/>
      <c r="AN59" s="700"/>
      <c r="AO59" s="607">
        <f t="shared" si="15"/>
        <v>166666.66666666666</v>
      </c>
      <c r="AP59" s="700"/>
      <c r="AQ59" s="607">
        <f t="shared" si="16"/>
        <v>0</v>
      </c>
      <c r="AR59" s="700"/>
      <c r="AS59" s="607">
        <f t="shared" si="17"/>
        <v>1000000</v>
      </c>
      <c r="AT59" s="700"/>
      <c r="AU59" s="568">
        <v>0</v>
      </c>
      <c r="AV59" s="700"/>
      <c r="AW59" s="567">
        <f t="shared" si="20"/>
        <v>2377233.2073626667</v>
      </c>
      <c r="AX59" s="700"/>
      <c r="AY59" s="607">
        <f>('Revenue OP'!$D$18*(1+DBC!$C$13/100)^B59)/12</f>
        <v>2459860.485892762</v>
      </c>
      <c r="AZ59" s="700"/>
      <c r="BA59" s="568">
        <v>0</v>
      </c>
      <c r="BB59" s="700"/>
      <c r="BC59" s="562">
        <f t="shared" si="18"/>
        <v>82627.278530095238</v>
      </c>
      <c r="BD59" s="700"/>
      <c r="BE59" s="562">
        <f>BC59/(1+DBC!$C$10/100)^B59</f>
        <v>67977.666532027491</v>
      </c>
      <c r="BF59" s="700"/>
    </row>
    <row r="60" spans="2:58" x14ac:dyDescent="0.3">
      <c r="B60" s="550">
        <v>5</v>
      </c>
      <c r="C60" s="550">
        <v>1</v>
      </c>
      <c r="D60" s="550">
        <v>49</v>
      </c>
      <c r="E60" s="708">
        <f>DBC!$C$10</f>
        <v>5</v>
      </c>
      <c r="F60" s="562">
        <v>0</v>
      </c>
      <c r="G60" s="607">
        <f t="shared" si="2"/>
        <v>5000</v>
      </c>
      <c r="H60" s="700">
        <f>SUM(G60:G71)</f>
        <v>60000</v>
      </c>
      <c r="I60" s="607">
        <f t="shared" si="3"/>
        <v>650</v>
      </c>
      <c r="J60" s="700">
        <f>SUM(I60:I71)</f>
        <v>7800</v>
      </c>
      <c r="K60" s="607">
        <f t="shared" si="4"/>
        <v>400</v>
      </c>
      <c r="L60" s="700">
        <f>SUM(K60:K71)</f>
        <v>4800</v>
      </c>
      <c r="M60" s="607">
        <f t="shared" si="5"/>
        <v>12500</v>
      </c>
      <c r="N60" s="700">
        <f>SUM(M60:M71)</f>
        <v>150000</v>
      </c>
      <c r="O60" s="607">
        <f t="shared" si="6"/>
        <v>5000</v>
      </c>
      <c r="P60" s="700">
        <f>SUM(O60:O71)</f>
        <v>60000</v>
      </c>
      <c r="Q60" s="607">
        <f t="shared" si="21"/>
        <v>8333.3333333333339</v>
      </c>
      <c r="R60" s="700">
        <f>SUM(Q60:Q71)</f>
        <v>99999.999999999985</v>
      </c>
      <c r="S60" s="607">
        <f t="shared" si="22"/>
        <v>33333.333333333336</v>
      </c>
      <c r="T60" s="700">
        <f>SUM(S60:S71)</f>
        <v>399999.99999999994</v>
      </c>
      <c r="U60" s="607">
        <f t="shared" si="23"/>
        <v>25000</v>
      </c>
      <c r="V60" s="700">
        <f>SUM(U60:U71)</f>
        <v>300000</v>
      </c>
      <c r="W60" s="607">
        <f t="shared" si="10"/>
        <v>16666.666666666668</v>
      </c>
      <c r="X60" s="700">
        <f>SUM(W60:W71)</f>
        <v>199999.99999999997</v>
      </c>
      <c r="Y60" s="607">
        <f t="shared" si="11"/>
        <v>8333.3333333333339</v>
      </c>
      <c r="Z60" s="700">
        <f>SUM(Y60:Y71)</f>
        <v>99999.999999999985</v>
      </c>
      <c r="AA60" s="607">
        <f t="shared" si="12"/>
        <v>8333.3333333333339</v>
      </c>
      <c r="AB60" s="700">
        <f>SUM(AA60:AA71)</f>
        <v>99999.999999999985</v>
      </c>
      <c r="AC60" s="607">
        <f t="shared" si="13"/>
        <v>16666.666666666668</v>
      </c>
      <c r="AD60" s="700">
        <f>SUM(AC60:AC71)</f>
        <v>199999.99999999997</v>
      </c>
      <c r="AE60" s="607">
        <f t="shared" si="19"/>
        <v>9583.3333333333339</v>
      </c>
      <c r="AF60" s="700">
        <f>SUM(AE60:AE71)</f>
        <v>114999.99999999999</v>
      </c>
      <c r="AG60" s="607">
        <f>OBC!AB55+OBC!AW55</f>
        <v>506520.45784799999</v>
      </c>
      <c r="AH60" s="700">
        <f>SUM(AG60:AG71)</f>
        <v>11421219.355992002</v>
      </c>
      <c r="AI60" s="607">
        <f>OBC!BR55+OBC!CM55</f>
        <v>21612.8125</v>
      </c>
      <c r="AJ60" s="700">
        <f>SUM(AI60:AI71)</f>
        <v>487334.0625</v>
      </c>
      <c r="AK60" s="607">
        <f t="shared" si="14"/>
        <v>4500</v>
      </c>
      <c r="AL60" s="700">
        <f>SUM(AK60:AK71)</f>
        <v>54000</v>
      </c>
      <c r="AM60" s="607"/>
      <c r="AN60" s="700">
        <f>SUM(AM60:AM71)</f>
        <v>0</v>
      </c>
      <c r="AO60" s="607">
        <f t="shared" si="15"/>
        <v>166666.66666666666</v>
      </c>
      <c r="AP60" s="700">
        <f>SUM(AO60:AO71)</f>
        <v>2000000.0000000002</v>
      </c>
      <c r="AQ60" s="607">
        <f t="shared" si="16"/>
        <v>0</v>
      </c>
      <c r="AR60" s="700">
        <f>SUM(AQ60:AQ71)</f>
        <v>0</v>
      </c>
      <c r="AS60" s="607">
        <f t="shared" si="17"/>
        <v>1000000</v>
      </c>
      <c r="AT60" s="700">
        <f>SUM(AS60:AS71)</f>
        <v>12000000</v>
      </c>
      <c r="AU60" s="568">
        <v>0</v>
      </c>
      <c r="AV60" s="700">
        <f>SUM(AU60:AU71)</f>
        <v>0</v>
      </c>
      <c r="AW60" s="567">
        <f t="shared" si="20"/>
        <v>1849099.9370146666</v>
      </c>
      <c r="AX60" s="700">
        <f>SUM(AW60:AW71)</f>
        <v>27760153.418492001</v>
      </c>
      <c r="AY60" s="607">
        <f>('Revenue OP'!$D$18*(1+DBC!$C$13/100)^B60)/12</f>
        <v>2513977.4165824028</v>
      </c>
      <c r="AZ60" s="700">
        <f>SUM(AY60:AY71)</f>
        <v>30167728.998988826</v>
      </c>
      <c r="BA60" s="568">
        <v>0</v>
      </c>
      <c r="BB60" s="700">
        <f>SUM(BA60:BA71)</f>
        <v>0</v>
      </c>
      <c r="BC60" s="562">
        <f t="shared" si="18"/>
        <v>664877.47956773615</v>
      </c>
      <c r="BD60" s="700">
        <f>SUM(BC60:BC71)</f>
        <v>2407575.5804968327</v>
      </c>
      <c r="BE60" s="562">
        <f>BC60/(1+DBC!$C$10/100)^B60</f>
        <v>520948.90273691947</v>
      </c>
      <c r="BF60" s="700">
        <f>SUM(BE60:BE71)</f>
        <v>1886398.4650697575</v>
      </c>
    </row>
    <row r="61" spans="2:58" x14ac:dyDescent="0.3">
      <c r="B61" s="550">
        <v>5</v>
      </c>
      <c r="C61" s="550">
        <v>2</v>
      </c>
      <c r="D61" s="550">
        <v>50</v>
      </c>
      <c r="E61" s="708"/>
      <c r="F61" s="562">
        <v>0</v>
      </c>
      <c r="G61" s="607">
        <f t="shared" si="2"/>
        <v>5000</v>
      </c>
      <c r="H61" s="700"/>
      <c r="I61" s="607">
        <f t="shared" si="3"/>
        <v>650</v>
      </c>
      <c r="J61" s="700"/>
      <c r="K61" s="607">
        <f t="shared" si="4"/>
        <v>400</v>
      </c>
      <c r="L61" s="700"/>
      <c r="M61" s="607">
        <f t="shared" si="5"/>
        <v>12500</v>
      </c>
      <c r="N61" s="700"/>
      <c r="O61" s="607">
        <f t="shared" si="6"/>
        <v>5000</v>
      </c>
      <c r="P61" s="700"/>
      <c r="Q61" s="607">
        <f t="shared" si="21"/>
        <v>8333.3333333333339</v>
      </c>
      <c r="R61" s="700"/>
      <c r="S61" s="607">
        <f t="shared" si="22"/>
        <v>33333.333333333336</v>
      </c>
      <c r="T61" s="700"/>
      <c r="U61" s="607">
        <f t="shared" si="23"/>
        <v>25000</v>
      </c>
      <c r="V61" s="700"/>
      <c r="W61" s="607">
        <f t="shared" si="10"/>
        <v>16666.666666666668</v>
      </c>
      <c r="X61" s="700"/>
      <c r="Y61" s="607">
        <f t="shared" si="11"/>
        <v>8333.3333333333339</v>
      </c>
      <c r="Z61" s="700"/>
      <c r="AA61" s="607">
        <f t="shared" si="12"/>
        <v>8333.3333333333339</v>
      </c>
      <c r="AB61" s="700"/>
      <c r="AC61" s="607">
        <f t="shared" si="13"/>
        <v>16666.666666666668</v>
      </c>
      <c r="AD61" s="700"/>
      <c r="AE61" s="607">
        <f t="shared" si="19"/>
        <v>9583.3333333333339</v>
      </c>
      <c r="AF61" s="700"/>
      <c r="AG61" s="607">
        <f>OBC!AB56+OBC!AW56</f>
        <v>915004.69804799987</v>
      </c>
      <c r="AH61" s="700"/>
      <c r="AI61" s="607">
        <f>OBC!BR56+OBC!CM56</f>
        <v>39042.5</v>
      </c>
      <c r="AJ61" s="700"/>
      <c r="AK61" s="607">
        <f t="shared" si="14"/>
        <v>4500</v>
      </c>
      <c r="AL61" s="700"/>
      <c r="AM61" s="607"/>
      <c r="AN61" s="700"/>
      <c r="AO61" s="607">
        <f t="shared" si="15"/>
        <v>166666.66666666666</v>
      </c>
      <c r="AP61" s="700"/>
      <c r="AQ61" s="607">
        <f t="shared" si="16"/>
        <v>0</v>
      </c>
      <c r="AR61" s="700"/>
      <c r="AS61" s="607">
        <f t="shared" si="17"/>
        <v>1000000</v>
      </c>
      <c r="AT61" s="700"/>
      <c r="AU61" s="568">
        <v>0</v>
      </c>
      <c r="AV61" s="700"/>
      <c r="AW61" s="567">
        <f t="shared" si="20"/>
        <v>2275013.8647146663</v>
      </c>
      <c r="AX61" s="700"/>
      <c r="AY61" s="607">
        <f>('Revenue OP'!$D$18*(1+DBC!$C$13/100)^B61)/12</f>
        <v>2513977.4165824028</v>
      </c>
      <c r="AZ61" s="700"/>
      <c r="BA61" s="568">
        <v>0</v>
      </c>
      <c r="BB61" s="700"/>
      <c r="BC61" s="562">
        <f t="shared" si="18"/>
        <v>238963.5518677365</v>
      </c>
      <c r="BD61" s="700"/>
      <c r="BE61" s="562">
        <f>BC61/(1+DBC!$C$10/100)^B61</f>
        <v>187234.19572061434</v>
      </c>
      <c r="BF61" s="700"/>
    </row>
    <row r="62" spans="2:58" x14ac:dyDescent="0.3">
      <c r="B62" s="550">
        <v>5</v>
      </c>
      <c r="C62" s="550">
        <v>3</v>
      </c>
      <c r="D62" s="550">
        <v>51</v>
      </c>
      <c r="E62" s="708"/>
      <c r="F62" s="562">
        <v>0</v>
      </c>
      <c r="G62" s="607">
        <f t="shared" si="2"/>
        <v>5000</v>
      </c>
      <c r="H62" s="700"/>
      <c r="I62" s="607">
        <f t="shared" si="3"/>
        <v>650</v>
      </c>
      <c r="J62" s="700"/>
      <c r="K62" s="607">
        <f t="shared" si="4"/>
        <v>400</v>
      </c>
      <c r="L62" s="700"/>
      <c r="M62" s="607">
        <f t="shared" si="5"/>
        <v>12500</v>
      </c>
      <c r="N62" s="700"/>
      <c r="O62" s="607">
        <f t="shared" si="6"/>
        <v>5000</v>
      </c>
      <c r="P62" s="700"/>
      <c r="Q62" s="607">
        <f t="shared" si="21"/>
        <v>8333.3333333333339</v>
      </c>
      <c r="R62" s="700"/>
      <c r="S62" s="607">
        <f t="shared" si="22"/>
        <v>33333.333333333336</v>
      </c>
      <c r="T62" s="700"/>
      <c r="U62" s="607">
        <f t="shared" si="23"/>
        <v>25000</v>
      </c>
      <c r="V62" s="700"/>
      <c r="W62" s="607">
        <f t="shared" si="10"/>
        <v>16666.666666666668</v>
      </c>
      <c r="X62" s="700"/>
      <c r="Y62" s="607">
        <f t="shared" si="11"/>
        <v>8333.3333333333339</v>
      </c>
      <c r="Z62" s="700"/>
      <c r="AA62" s="607">
        <f t="shared" si="12"/>
        <v>8333.3333333333339</v>
      </c>
      <c r="AB62" s="700"/>
      <c r="AC62" s="607">
        <f t="shared" si="13"/>
        <v>16666.666666666668</v>
      </c>
      <c r="AD62" s="700"/>
      <c r="AE62" s="607">
        <f t="shared" si="19"/>
        <v>9583.3333333333339</v>
      </c>
      <c r="AF62" s="700"/>
      <c r="AG62" s="607">
        <f>OBC!AB57+OBC!AW57</f>
        <v>1013040.915696</v>
      </c>
      <c r="AH62" s="700"/>
      <c r="AI62" s="607">
        <f>OBC!BR57+OBC!CM57</f>
        <v>43225.625</v>
      </c>
      <c r="AJ62" s="700"/>
      <c r="AK62" s="607">
        <f t="shared" si="14"/>
        <v>4500</v>
      </c>
      <c r="AL62" s="700"/>
      <c r="AM62" s="607"/>
      <c r="AN62" s="700"/>
      <c r="AO62" s="607">
        <f t="shared" si="15"/>
        <v>166666.66666666666</v>
      </c>
      <c r="AP62" s="700"/>
      <c r="AQ62" s="607">
        <f t="shared" si="16"/>
        <v>0</v>
      </c>
      <c r="AR62" s="700"/>
      <c r="AS62" s="607">
        <f t="shared" si="17"/>
        <v>1000000</v>
      </c>
      <c r="AT62" s="700"/>
      <c r="AU62" s="568">
        <v>0</v>
      </c>
      <c r="AV62" s="700"/>
      <c r="AW62" s="567">
        <f t="shared" si="20"/>
        <v>2377233.2073626667</v>
      </c>
      <c r="AX62" s="700"/>
      <c r="AY62" s="607">
        <f>('Revenue OP'!$D$18*(1+DBC!$C$13/100)^B62)/12</f>
        <v>2513977.4165824028</v>
      </c>
      <c r="AZ62" s="700"/>
      <c r="BA62" s="568">
        <v>0</v>
      </c>
      <c r="BB62" s="700"/>
      <c r="BC62" s="562">
        <f t="shared" si="18"/>
        <v>136744.20921973605</v>
      </c>
      <c r="BD62" s="700"/>
      <c r="BE62" s="562">
        <f>BC62/(1+DBC!$C$10/100)^B62</f>
        <v>107142.66603670068</v>
      </c>
      <c r="BF62" s="700"/>
    </row>
    <row r="63" spans="2:58" x14ac:dyDescent="0.3">
      <c r="B63" s="550">
        <v>5</v>
      </c>
      <c r="C63" s="550">
        <v>4</v>
      </c>
      <c r="D63" s="550">
        <v>52</v>
      </c>
      <c r="E63" s="708"/>
      <c r="F63" s="562">
        <v>0</v>
      </c>
      <c r="G63" s="607">
        <f t="shared" si="2"/>
        <v>5000</v>
      </c>
      <c r="H63" s="700"/>
      <c r="I63" s="607">
        <f t="shared" si="3"/>
        <v>650</v>
      </c>
      <c r="J63" s="700"/>
      <c r="K63" s="607">
        <f t="shared" si="4"/>
        <v>400</v>
      </c>
      <c r="L63" s="700"/>
      <c r="M63" s="607">
        <f t="shared" si="5"/>
        <v>12500</v>
      </c>
      <c r="N63" s="700"/>
      <c r="O63" s="607">
        <f t="shared" si="6"/>
        <v>5000</v>
      </c>
      <c r="P63" s="700"/>
      <c r="Q63" s="607">
        <f t="shared" si="21"/>
        <v>8333.3333333333339</v>
      </c>
      <c r="R63" s="700"/>
      <c r="S63" s="607">
        <f t="shared" si="22"/>
        <v>33333.333333333336</v>
      </c>
      <c r="T63" s="700"/>
      <c r="U63" s="607">
        <f t="shared" si="23"/>
        <v>25000</v>
      </c>
      <c r="V63" s="700"/>
      <c r="W63" s="607">
        <f t="shared" si="10"/>
        <v>16666.666666666668</v>
      </c>
      <c r="X63" s="700"/>
      <c r="Y63" s="607">
        <f t="shared" si="11"/>
        <v>8333.3333333333339</v>
      </c>
      <c r="Z63" s="700"/>
      <c r="AA63" s="607">
        <f t="shared" si="12"/>
        <v>8333.3333333333339</v>
      </c>
      <c r="AB63" s="700"/>
      <c r="AC63" s="607">
        <f t="shared" si="13"/>
        <v>16666.666666666668</v>
      </c>
      <c r="AD63" s="700"/>
      <c r="AE63" s="607">
        <f t="shared" si="19"/>
        <v>9583.3333333333339</v>
      </c>
      <c r="AF63" s="700"/>
      <c r="AG63" s="607">
        <f>OBC!AB58+OBC!AW58</f>
        <v>980362.17648000002</v>
      </c>
      <c r="AH63" s="700"/>
      <c r="AI63" s="607">
        <f>OBC!BR58+OBC!CM58</f>
        <v>41831.25</v>
      </c>
      <c r="AJ63" s="700"/>
      <c r="AK63" s="607">
        <f t="shared" si="14"/>
        <v>4500</v>
      </c>
      <c r="AL63" s="700"/>
      <c r="AM63" s="607"/>
      <c r="AN63" s="700"/>
      <c r="AO63" s="607">
        <f t="shared" si="15"/>
        <v>166666.66666666666</v>
      </c>
      <c r="AP63" s="700"/>
      <c r="AQ63" s="607">
        <f t="shared" si="16"/>
        <v>0</v>
      </c>
      <c r="AR63" s="700"/>
      <c r="AS63" s="607">
        <f t="shared" si="17"/>
        <v>1000000</v>
      </c>
      <c r="AT63" s="700"/>
      <c r="AU63" s="568">
        <v>0</v>
      </c>
      <c r="AV63" s="700"/>
      <c r="AW63" s="567">
        <f t="shared" si="20"/>
        <v>2343160.0931466669</v>
      </c>
      <c r="AX63" s="700"/>
      <c r="AY63" s="607">
        <f>('Revenue OP'!$D$18*(1+DBC!$C$13/100)^B63)/12</f>
        <v>2513977.4165824028</v>
      </c>
      <c r="AZ63" s="700"/>
      <c r="BA63" s="568">
        <v>0</v>
      </c>
      <c r="BB63" s="700"/>
      <c r="BC63" s="562">
        <f t="shared" si="18"/>
        <v>170817.32343573589</v>
      </c>
      <c r="BD63" s="700"/>
      <c r="BE63" s="562">
        <f>BC63/(1+DBC!$C$10/100)^B63</f>
        <v>133839.84259800499</v>
      </c>
      <c r="BF63" s="700"/>
    </row>
    <row r="64" spans="2:58" x14ac:dyDescent="0.3">
      <c r="B64" s="550">
        <v>5</v>
      </c>
      <c r="C64" s="550">
        <v>5</v>
      </c>
      <c r="D64" s="550">
        <v>53</v>
      </c>
      <c r="E64" s="708"/>
      <c r="F64" s="562">
        <v>0</v>
      </c>
      <c r="G64" s="607">
        <f t="shared" si="2"/>
        <v>5000</v>
      </c>
      <c r="H64" s="700"/>
      <c r="I64" s="607">
        <f t="shared" si="3"/>
        <v>650</v>
      </c>
      <c r="J64" s="700"/>
      <c r="K64" s="607">
        <f t="shared" si="4"/>
        <v>400</v>
      </c>
      <c r="L64" s="700"/>
      <c r="M64" s="607">
        <f t="shared" si="5"/>
        <v>12500</v>
      </c>
      <c r="N64" s="700"/>
      <c r="O64" s="607">
        <f t="shared" si="6"/>
        <v>5000</v>
      </c>
      <c r="P64" s="700"/>
      <c r="Q64" s="607">
        <f t="shared" si="21"/>
        <v>8333.3333333333339</v>
      </c>
      <c r="R64" s="700"/>
      <c r="S64" s="607">
        <f t="shared" si="22"/>
        <v>33333.333333333336</v>
      </c>
      <c r="T64" s="700"/>
      <c r="U64" s="607">
        <f t="shared" si="23"/>
        <v>25000</v>
      </c>
      <c r="V64" s="700"/>
      <c r="W64" s="607">
        <f t="shared" si="10"/>
        <v>16666.666666666668</v>
      </c>
      <c r="X64" s="700"/>
      <c r="Y64" s="607">
        <f t="shared" si="11"/>
        <v>8333.3333333333339</v>
      </c>
      <c r="Z64" s="700"/>
      <c r="AA64" s="607">
        <f t="shared" si="12"/>
        <v>8333.3333333333339</v>
      </c>
      <c r="AB64" s="700"/>
      <c r="AC64" s="607">
        <f t="shared" si="13"/>
        <v>16666.666666666668</v>
      </c>
      <c r="AD64" s="700"/>
      <c r="AE64" s="607">
        <f t="shared" si="19"/>
        <v>9583.3333333333339</v>
      </c>
      <c r="AF64" s="700"/>
      <c r="AG64" s="607">
        <f>OBC!AB59+OBC!AW59</f>
        <v>1013040.915696</v>
      </c>
      <c r="AH64" s="700"/>
      <c r="AI64" s="607">
        <f>OBC!BR59+OBC!CM59</f>
        <v>43225.625</v>
      </c>
      <c r="AJ64" s="700"/>
      <c r="AK64" s="607">
        <f t="shared" si="14"/>
        <v>4500</v>
      </c>
      <c r="AL64" s="700"/>
      <c r="AM64" s="607"/>
      <c r="AN64" s="700"/>
      <c r="AO64" s="607">
        <f t="shared" si="15"/>
        <v>166666.66666666666</v>
      </c>
      <c r="AP64" s="700"/>
      <c r="AQ64" s="607">
        <f t="shared" si="16"/>
        <v>0</v>
      </c>
      <c r="AR64" s="700"/>
      <c r="AS64" s="607">
        <f t="shared" si="17"/>
        <v>1000000</v>
      </c>
      <c r="AT64" s="700"/>
      <c r="AU64" s="568">
        <v>0</v>
      </c>
      <c r="AV64" s="700"/>
      <c r="AW64" s="567">
        <f t="shared" si="20"/>
        <v>2377233.2073626667</v>
      </c>
      <c r="AX64" s="700"/>
      <c r="AY64" s="607">
        <f>('Revenue OP'!$D$18*(1+DBC!$C$13/100)^B64)/12</f>
        <v>2513977.4165824028</v>
      </c>
      <c r="AZ64" s="700"/>
      <c r="BA64" s="568">
        <v>0</v>
      </c>
      <c r="BB64" s="700"/>
      <c r="BC64" s="562">
        <f t="shared" si="18"/>
        <v>136744.20921973605</v>
      </c>
      <c r="BD64" s="700"/>
      <c r="BE64" s="562">
        <f>BC64/(1+DBC!$C$10/100)^B64</f>
        <v>107142.66603670068</v>
      </c>
      <c r="BF64" s="700"/>
    </row>
    <row r="65" spans="2:58" x14ac:dyDescent="0.3">
      <c r="B65" s="550">
        <v>5</v>
      </c>
      <c r="C65" s="550">
        <v>6</v>
      </c>
      <c r="D65" s="550">
        <v>54</v>
      </c>
      <c r="E65" s="708"/>
      <c r="F65" s="562">
        <v>0</v>
      </c>
      <c r="G65" s="607">
        <f t="shared" si="2"/>
        <v>5000</v>
      </c>
      <c r="H65" s="700"/>
      <c r="I65" s="607">
        <f t="shared" si="3"/>
        <v>650</v>
      </c>
      <c r="J65" s="700"/>
      <c r="K65" s="607">
        <f t="shared" si="4"/>
        <v>400</v>
      </c>
      <c r="L65" s="700"/>
      <c r="M65" s="607">
        <f t="shared" si="5"/>
        <v>12500</v>
      </c>
      <c r="N65" s="700"/>
      <c r="O65" s="607">
        <f t="shared" si="6"/>
        <v>5000</v>
      </c>
      <c r="P65" s="700"/>
      <c r="Q65" s="607">
        <f t="shared" si="21"/>
        <v>8333.3333333333339</v>
      </c>
      <c r="R65" s="700"/>
      <c r="S65" s="607">
        <f t="shared" si="22"/>
        <v>33333.333333333336</v>
      </c>
      <c r="T65" s="700"/>
      <c r="U65" s="607">
        <f t="shared" si="23"/>
        <v>25000</v>
      </c>
      <c r="V65" s="700"/>
      <c r="W65" s="607">
        <f t="shared" si="10"/>
        <v>16666.666666666668</v>
      </c>
      <c r="X65" s="700"/>
      <c r="Y65" s="607">
        <f t="shared" si="11"/>
        <v>8333.3333333333339</v>
      </c>
      <c r="Z65" s="700"/>
      <c r="AA65" s="607">
        <f t="shared" si="12"/>
        <v>8333.3333333333339</v>
      </c>
      <c r="AB65" s="700"/>
      <c r="AC65" s="607">
        <f t="shared" si="13"/>
        <v>16666.666666666668</v>
      </c>
      <c r="AD65" s="700"/>
      <c r="AE65" s="607">
        <f t="shared" si="19"/>
        <v>9583.3333333333339</v>
      </c>
      <c r="AF65" s="700"/>
      <c r="AG65" s="607">
        <f>OBC!AB60+OBC!AW60</f>
        <v>980362.17648000002</v>
      </c>
      <c r="AH65" s="700"/>
      <c r="AI65" s="607">
        <f>OBC!BR60+OBC!CM60</f>
        <v>41831.25</v>
      </c>
      <c r="AJ65" s="700"/>
      <c r="AK65" s="607">
        <f t="shared" si="14"/>
        <v>4500</v>
      </c>
      <c r="AL65" s="700"/>
      <c r="AM65" s="607"/>
      <c r="AN65" s="700"/>
      <c r="AO65" s="607">
        <f t="shared" si="15"/>
        <v>166666.66666666666</v>
      </c>
      <c r="AP65" s="700"/>
      <c r="AQ65" s="607">
        <f t="shared" si="16"/>
        <v>0</v>
      </c>
      <c r="AR65" s="700"/>
      <c r="AS65" s="607">
        <f t="shared" si="17"/>
        <v>1000000</v>
      </c>
      <c r="AT65" s="700"/>
      <c r="AU65" s="568">
        <v>0</v>
      </c>
      <c r="AV65" s="700"/>
      <c r="AW65" s="567">
        <f t="shared" si="20"/>
        <v>2343160.0931466669</v>
      </c>
      <c r="AX65" s="700"/>
      <c r="AY65" s="607">
        <f>('Revenue OP'!$D$18*(1+DBC!$C$13/100)^B65)/12</f>
        <v>2513977.4165824028</v>
      </c>
      <c r="AZ65" s="700"/>
      <c r="BA65" s="568">
        <v>0</v>
      </c>
      <c r="BB65" s="700"/>
      <c r="BC65" s="562">
        <f t="shared" si="18"/>
        <v>170817.32343573589</v>
      </c>
      <c r="BD65" s="700"/>
      <c r="BE65" s="562">
        <f>BC65/(1+DBC!$C$10/100)^B65</f>
        <v>133839.84259800499</v>
      </c>
      <c r="BF65" s="700"/>
    </row>
    <row r="66" spans="2:58" x14ac:dyDescent="0.3">
      <c r="B66" s="550">
        <v>5</v>
      </c>
      <c r="C66" s="550">
        <v>7</v>
      </c>
      <c r="D66" s="550">
        <v>55</v>
      </c>
      <c r="E66" s="708"/>
      <c r="F66" s="562">
        <v>0</v>
      </c>
      <c r="G66" s="607">
        <f t="shared" si="2"/>
        <v>5000</v>
      </c>
      <c r="H66" s="700"/>
      <c r="I66" s="607">
        <f t="shared" si="3"/>
        <v>650</v>
      </c>
      <c r="J66" s="700"/>
      <c r="K66" s="607">
        <f t="shared" si="4"/>
        <v>400</v>
      </c>
      <c r="L66" s="700"/>
      <c r="M66" s="607">
        <f t="shared" si="5"/>
        <v>12500</v>
      </c>
      <c r="N66" s="700"/>
      <c r="O66" s="607">
        <f t="shared" si="6"/>
        <v>5000</v>
      </c>
      <c r="P66" s="700"/>
      <c r="Q66" s="607">
        <f t="shared" si="21"/>
        <v>8333.3333333333339</v>
      </c>
      <c r="R66" s="700"/>
      <c r="S66" s="607">
        <f t="shared" si="22"/>
        <v>33333.333333333336</v>
      </c>
      <c r="T66" s="700"/>
      <c r="U66" s="607">
        <f t="shared" si="23"/>
        <v>25000</v>
      </c>
      <c r="V66" s="700"/>
      <c r="W66" s="607">
        <f t="shared" si="10"/>
        <v>16666.666666666668</v>
      </c>
      <c r="X66" s="700"/>
      <c r="Y66" s="607">
        <f t="shared" si="11"/>
        <v>8333.3333333333339</v>
      </c>
      <c r="Z66" s="700"/>
      <c r="AA66" s="607">
        <f t="shared" si="12"/>
        <v>8333.3333333333339</v>
      </c>
      <c r="AB66" s="700"/>
      <c r="AC66" s="607">
        <f t="shared" si="13"/>
        <v>16666.666666666668</v>
      </c>
      <c r="AD66" s="700"/>
      <c r="AE66" s="607">
        <f t="shared" si="19"/>
        <v>9583.3333333333339</v>
      </c>
      <c r="AF66" s="700"/>
      <c r="AG66" s="607">
        <f>OBC!AB61+OBC!AW61</f>
        <v>1013040.915696</v>
      </c>
      <c r="AH66" s="700"/>
      <c r="AI66" s="607">
        <f>OBC!BR61+OBC!CM61</f>
        <v>43225.625</v>
      </c>
      <c r="AJ66" s="700"/>
      <c r="AK66" s="607">
        <f t="shared" si="14"/>
        <v>4500</v>
      </c>
      <c r="AL66" s="700"/>
      <c r="AM66" s="607"/>
      <c r="AN66" s="700"/>
      <c r="AO66" s="607">
        <f t="shared" si="15"/>
        <v>166666.66666666666</v>
      </c>
      <c r="AP66" s="700"/>
      <c r="AQ66" s="607">
        <f t="shared" si="16"/>
        <v>0</v>
      </c>
      <c r="AR66" s="700"/>
      <c r="AS66" s="607">
        <f t="shared" si="17"/>
        <v>1000000</v>
      </c>
      <c r="AT66" s="700"/>
      <c r="AU66" s="568">
        <v>0</v>
      </c>
      <c r="AV66" s="700"/>
      <c r="AW66" s="567">
        <f t="shared" si="20"/>
        <v>2377233.2073626667</v>
      </c>
      <c r="AX66" s="700"/>
      <c r="AY66" s="607">
        <f>('Revenue OP'!$D$18*(1+DBC!$C$13/100)^B66)/12</f>
        <v>2513977.4165824028</v>
      </c>
      <c r="AZ66" s="700"/>
      <c r="BA66" s="568">
        <v>0</v>
      </c>
      <c r="BB66" s="700"/>
      <c r="BC66" s="562">
        <f t="shared" si="18"/>
        <v>136744.20921973605</v>
      </c>
      <c r="BD66" s="700"/>
      <c r="BE66" s="562">
        <f>BC66/(1+DBC!$C$10/100)^B66</f>
        <v>107142.66603670068</v>
      </c>
      <c r="BF66" s="700"/>
    </row>
    <row r="67" spans="2:58" x14ac:dyDescent="0.3">
      <c r="B67" s="550">
        <v>5</v>
      </c>
      <c r="C67" s="550">
        <v>8</v>
      </c>
      <c r="D67" s="550">
        <v>56</v>
      </c>
      <c r="E67" s="708"/>
      <c r="F67" s="562">
        <v>0</v>
      </c>
      <c r="G67" s="607">
        <f t="shared" si="2"/>
        <v>5000</v>
      </c>
      <c r="H67" s="700"/>
      <c r="I67" s="607">
        <f t="shared" si="3"/>
        <v>650</v>
      </c>
      <c r="J67" s="700"/>
      <c r="K67" s="607">
        <f t="shared" si="4"/>
        <v>400</v>
      </c>
      <c r="L67" s="700"/>
      <c r="M67" s="607">
        <f t="shared" si="5"/>
        <v>12500</v>
      </c>
      <c r="N67" s="700"/>
      <c r="O67" s="607">
        <f t="shared" si="6"/>
        <v>5000</v>
      </c>
      <c r="P67" s="700"/>
      <c r="Q67" s="607">
        <f t="shared" si="21"/>
        <v>8333.3333333333339</v>
      </c>
      <c r="R67" s="700"/>
      <c r="S67" s="607">
        <f t="shared" si="22"/>
        <v>33333.333333333336</v>
      </c>
      <c r="T67" s="700"/>
      <c r="U67" s="607">
        <f t="shared" si="23"/>
        <v>25000</v>
      </c>
      <c r="V67" s="700"/>
      <c r="W67" s="607">
        <f t="shared" si="10"/>
        <v>16666.666666666668</v>
      </c>
      <c r="X67" s="700"/>
      <c r="Y67" s="607">
        <f t="shared" si="11"/>
        <v>8333.3333333333339</v>
      </c>
      <c r="Z67" s="700"/>
      <c r="AA67" s="607">
        <f t="shared" si="12"/>
        <v>8333.3333333333339</v>
      </c>
      <c r="AB67" s="700"/>
      <c r="AC67" s="607">
        <f t="shared" si="13"/>
        <v>16666.666666666668</v>
      </c>
      <c r="AD67" s="700"/>
      <c r="AE67" s="607">
        <f t="shared" si="19"/>
        <v>9583.3333333333339</v>
      </c>
      <c r="AF67" s="700"/>
      <c r="AG67" s="607">
        <f>OBC!AB62+OBC!AW62</f>
        <v>1013040.915696</v>
      </c>
      <c r="AH67" s="700"/>
      <c r="AI67" s="607">
        <f>OBC!BR62+OBC!CM62</f>
        <v>43225.625</v>
      </c>
      <c r="AJ67" s="700"/>
      <c r="AK67" s="607">
        <f t="shared" si="14"/>
        <v>4500</v>
      </c>
      <c r="AL67" s="700"/>
      <c r="AM67" s="607"/>
      <c r="AN67" s="700"/>
      <c r="AO67" s="607">
        <f t="shared" si="15"/>
        <v>166666.66666666666</v>
      </c>
      <c r="AP67" s="700"/>
      <c r="AQ67" s="607">
        <f t="shared" si="16"/>
        <v>0</v>
      </c>
      <c r="AR67" s="700"/>
      <c r="AS67" s="607">
        <f t="shared" si="17"/>
        <v>1000000</v>
      </c>
      <c r="AT67" s="700"/>
      <c r="AU67" s="568">
        <v>0</v>
      </c>
      <c r="AV67" s="700"/>
      <c r="AW67" s="567">
        <f t="shared" si="20"/>
        <v>2377233.2073626667</v>
      </c>
      <c r="AX67" s="700"/>
      <c r="AY67" s="607">
        <f>('Revenue OP'!$D$18*(1+DBC!$C$13/100)^B67)/12</f>
        <v>2513977.4165824028</v>
      </c>
      <c r="AZ67" s="700"/>
      <c r="BA67" s="568">
        <v>0</v>
      </c>
      <c r="BB67" s="700"/>
      <c r="BC67" s="562">
        <f t="shared" si="18"/>
        <v>136744.20921973605</v>
      </c>
      <c r="BD67" s="700"/>
      <c r="BE67" s="562">
        <f>BC67/(1+DBC!$C$10/100)^B67</f>
        <v>107142.66603670068</v>
      </c>
      <c r="BF67" s="700"/>
    </row>
    <row r="68" spans="2:58" x14ac:dyDescent="0.3">
      <c r="B68" s="550">
        <v>5</v>
      </c>
      <c r="C68" s="550">
        <v>9</v>
      </c>
      <c r="D68" s="550">
        <v>57</v>
      </c>
      <c r="E68" s="708"/>
      <c r="F68" s="562">
        <v>0</v>
      </c>
      <c r="G68" s="607">
        <f t="shared" si="2"/>
        <v>5000</v>
      </c>
      <c r="H68" s="700"/>
      <c r="I68" s="607">
        <f t="shared" si="3"/>
        <v>650</v>
      </c>
      <c r="J68" s="700"/>
      <c r="K68" s="607">
        <f t="shared" si="4"/>
        <v>400</v>
      </c>
      <c r="L68" s="700"/>
      <c r="M68" s="607">
        <f t="shared" si="5"/>
        <v>12500</v>
      </c>
      <c r="N68" s="700"/>
      <c r="O68" s="607">
        <f t="shared" si="6"/>
        <v>5000</v>
      </c>
      <c r="P68" s="700"/>
      <c r="Q68" s="607">
        <f t="shared" si="21"/>
        <v>8333.3333333333339</v>
      </c>
      <c r="R68" s="700"/>
      <c r="S68" s="607">
        <f t="shared" si="22"/>
        <v>33333.333333333336</v>
      </c>
      <c r="T68" s="700"/>
      <c r="U68" s="607">
        <f t="shared" si="23"/>
        <v>25000</v>
      </c>
      <c r="V68" s="700"/>
      <c r="W68" s="607">
        <f t="shared" si="10"/>
        <v>16666.666666666668</v>
      </c>
      <c r="X68" s="700"/>
      <c r="Y68" s="607">
        <f t="shared" si="11"/>
        <v>8333.3333333333339</v>
      </c>
      <c r="Z68" s="700"/>
      <c r="AA68" s="607">
        <f t="shared" si="12"/>
        <v>8333.3333333333339</v>
      </c>
      <c r="AB68" s="700"/>
      <c r="AC68" s="607">
        <f t="shared" si="13"/>
        <v>16666.666666666668</v>
      </c>
      <c r="AD68" s="700"/>
      <c r="AE68" s="607">
        <f t="shared" si="19"/>
        <v>9583.3333333333339</v>
      </c>
      <c r="AF68" s="700"/>
      <c r="AG68" s="607">
        <f>OBC!AB63+OBC!AW63</f>
        <v>980362.17648000002</v>
      </c>
      <c r="AH68" s="700"/>
      <c r="AI68" s="607">
        <f>OBC!BR63+OBC!CM63</f>
        <v>41831.25</v>
      </c>
      <c r="AJ68" s="700"/>
      <c r="AK68" s="607">
        <f t="shared" si="14"/>
        <v>4500</v>
      </c>
      <c r="AL68" s="700"/>
      <c r="AM68" s="607"/>
      <c r="AN68" s="700"/>
      <c r="AO68" s="607">
        <f t="shared" si="15"/>
        <v>166666.66666666666</v>
      </c>
      <c r="AP68" s="700"/>
      <c r="AQ68" s="607">
        <f t="shared" si="16"/>
        <v>0</v>
      </c>
      <c r="AR68" s="700"/>
      <c r="AS68" s="607">
        <f t="shared" si="17"/>
        <v>1000000</v>
      </c>
      <c r="AT68" s="700"/>
      <c r="AU68" s="568">
        <v>0</v>
      </c>
      <c r="AV68" s="700"/>
      <c r="AW68" s="567">
        <f t="shared" si="20"/>
        <v>2343160.0931466669</v>
      </c>
      <c r="AX68" s="700"/>
      <c r="AY68" s="607">
        <f>('Revenue OP'!$D$18*(1+DBC!$C$13/100)^B68)/12</f>
        <v>2513977.4165824028</v>
      </c>
      <c r="AZ68" s="700"/>
      <c r="BA68" s="568">
        <v>0</v>
      </c>
      <c r="BB68" s="700"/>
      <c r="BC68" s="562">
        <f t="shared" si="18"/>
        <v>170817.32343573589</v>
      </c>
      <c r="BD68" s="700"/>
      <c r="BE68" s="562">
        <f>BC68/(1+DBC!$C$10/100)^B68</f>
        <v>133839.84259800499</v>
      </c>
      <c r="BF68" s="700"/>
    </row>
    <row r="69" spans="2:58" x14ac:dyDescent="0.3">
      <c r="B69" s="550">
        <v>5</v>
      </c>
      <c r="C69" s="550">
        <v>10</v>
      </c>
      <c r="D69" s="550">
        <v>58</v>
      </c>
      <c r="E69" s="708"/>
      <c r="F69" s="562">
        <v>0</v>
      </c>
      <c r="G69" s="607">
        <f t="shared" si="2"/>
        <v>5000</v>
      </c>
      <c r="H69" s="700"/>
      <c r="I69" s="607">
        <f t="shared" si="3"/>
        <v>650</v>
      </c>
      <c r="J69" s="700"/>
      <c r="K69" s="607">
        <f t="shared" si="4"/>
        <v>400</v>
      </c>
      <c r="L69" s="700"/>
      <c r="M69" s="607">
        <f t="shared" si="5"/>
        <v>12500</v>
      </c>
      <c r="N69" s="700"/>
      <c r="O69" s="607">
        <f t="shared" si="6"/>
        <v>5000</v>
      </c>
      <c r="P69" s="700"/>
      <c r="Q69" s="607">
        <f t="shared" si="21"/>
        <v>8333.3333333333339</v>
      </c>
      <c r="R69" s="700"/>
      <c r="S69" s="607">
        <f t="shared" si="22"/>
        <v>33333.333333333336</v>
      </c>
      <c r="T69" s="700"/>
      <c r="U69" s="607">
        <f t="shared" si="23"/>
        <v>25000</v>
      </c>
      <c r="V69" s="700"/>
      <c r="W69" s="607">
        <f t="shared" si="10"/>
        <v>16666.666666666668</v>
      </c>
      <c r="X69" s="700"/>
      <c r="Y69" s="607">
        <f t="shared" si="11"/>
        <v>8333.3333333333339</v>
      </c>
      <c r="Z69" s="700"/>
      <c r="AA69" s="607">
        <f t="shared" si="12"/>
        <v>8333.3333333333339</v>
      </c>
      <c r="AB69" s="700"/>
      <c r="AC69" s="607">
        <f t="shared" si="13"/>
        <v>16666.666666666668</v>
      </c>
      <c r="AD69" s="700"/>
      <c r="AE69" s="607">
        <f t="shared" si="19"/>
        <v>9583.3333333333339</v>
      </c>
      <c r="AF69" s="700"/>
      <c r="AG69" s="607">
        <f>OBC!AB64+OBC!AW64</f>
        <v>1013040.915696</v>
      </c>
      <c r="AH69" s="700"/>
      <c r="AI69" s="607">
        <f>OBC!BR64+OBC!CM64</f>
        <v>43225.625</v>
      </c>
      <c r="AJ69" s="700"/>
      <c r="AK69" s="607">
        <f t="shared" si="14"/>
        <v>4500</v>
      </c>
      <c r="AL69" s="700"/>
      <c r="AM69" s="607"/>
      <c r="AN69" s="700"/>
      <c r="AO69" s="607">
        <f t="shared" si="15"/>
        <v>166666.66666666666</v>
      </c>
      <c r="AP69" s="700"/>
      <c r="AQ69" s="607">
        <f t="shared" si="16"/>
        <v>0</v>
      </c>
      <c r="AR69" s="700"/>
      <c r="AS69" s="607">
        <f t="shared" si="17"/>
        <v>1000000</v>
      </c>
      <c r="AT69" s="700"/>
      <c r="AU69" s="568">
        <v>0</v>
      </c>
      <c r="AV69" s="700"/>
      <c r="AW69" s="567">
        <f t="shared" si="20"/>
        <v>2377233.2073626667</v>
      </c>
      <c r="AX69" s="700"/>
      <c r="AY69" s="607">
        <f>('Revenue OP'!$D$18*(1+DBC!$C$13/100)^B69)/12</f>
        <v>2513977.4165824028</v>
      </c>
      <c r="AZ69" s="700"/>
      <c r="BA69" s="568">
        <v>0</v>
      </c>
      <c r="BB69" s="700"/>
      <c r="BC69" s="562">
        <f t="shared" si="18"/>
        <v>136744.20921973605</v>
      </c>
      <c r="BD69" s="700"/>
      <c r="BE69" s="562">
        <f>BC69/(1+DBC!$C$10/100)^B69</f>
        <v>107142.66603670068</v>
      </c>
      <c r="BF69" s="700"/>
    </row>
    <row r="70" spans="2:58" x14ac:dyDescent="0.3">
      <c r="B70" s="550">
        <v>5</v>
      </c>
      <c r="C70" s="550">
        <v>11</v>
      </c>
      <c r="D70" s="550">
        <v>59</v>
      </c>
      <c r="E70" s="708"/>
      <c r="F70" s="562">
        <v>0</v>
      </c>
      <c r="G70" s="607">
        <f t="shared" si="2"/>
        <v>5000</v>
      </c>
      <c r="H70" s="700"/>
      <c r="I70" s="607">
        <f t="shared" si="3"/>
        <v>650</v>
      </c>
      <c r="J70" s="700"/>
      <c r="K70" s="607">
        <f t="shared" si="4"/>
        <v>400</v>
      </c>
      <c r="L70" s="700"/>
      <c r="M70" s="607">
        <f t="shared" si="5"/>
        <v>12500</v>
      </c>
      <c r="N70" s="700"/>
      <c r="O70" s="607">
        <f t="shared" si="6"/>
        <v>5000</v>
      </c>
      <c r="P70" s="700"/>
      <c r="Q70" s="607">
        <f t="shared" si="21"/>
        <v>8333.3333333333339</v>
      </c>
      <c r="R70" s="700"/>
      <c r="S70" s="607">
        <f t="shared" si="22"/>
        <v>33333.333333333336</v>
      </c>
      <c r="T70" s="700"/>
      <c r="U70" s="607">
        <f t="shared" si="23"/>
        <v>25000</v>
      </c>
      <c r="V70" s="700"/>
      <c r="W70" s="607">
        <f t="shared" si="10"/>
        <v>16666.666666666668</v>
      </c>
      <c r="X70" s="700"/>
      <c r="Y70" s="607">
        <f t="shared" si="11"/>
        <v>8333.3333333333339</v>
      </c>
      <c r="Z70" s="700"/>
      <c r="AA70" s="607">
        <f t="shared" si="12"/>
        <v>8333.3333333333339</v>
      </c>
      <c r="AB70" s="700"/>
      <c r="AC70" s="607">
        <f t="shared" si="13"/>
        <v>16666.666666666668</v>
      </c>
      <c r="AD70" s="700"/>
      <c r="AE70" s="607">
        <f t="shared" si="19"/>
        <v>9583.3333333333339</v>
      </c>
      <c r="AF70" s="700"/>
      <c r="AG70" s="607">
        <f>OBC!AB65+OBC!AW65</f>
        <v>980362.17648000002</v>
      </c>
      <c r="AH70" s="700"/>
      <c r="AI70" s="607">
        <f>OBC!BR65+OBC!CM65</f>
        <v>41831.25</v>
      </c>
      <c r="AJ70" s="700"/>
      <c r="AK70" s="607">
        <f t="shared" si="14"/>
        <v>4500</v>
      </c>
      <c r="AL70" s="700"/>
      <c r="AM70" s="607"/>
      <c r="AN70" s="700"/>
      <c r="AO70" s="607">
        <f t="shared" si="15"/>
        <v>166666.66666666666</v>
      </c>
      <c r="AP70" s="700"/>
      <c r="AQ70" s="607">
        <f t="shared" si="16"/>
        <v>0</v>
      </c>
      <c r="AR70" s="700"/>
      <c r="AS70" s="607">
        <f t="shared" si="17"/>
        <v>1000000</v>
      </c>
      <c r="AT70" s="700"/>
      <c r="AU70" s="568">
        <v>0</v>
      </c>
      <c r="AV70" s="700"/>
      <c r="AW70" s="567">
        <f t="shared" si="20"/>
        <v>2343160.0931466669</v>
      </c>
      <c r="AX70" s="700"/>
      <c r="AY70" s="607">
        <f>('Revenue OP'!$D$18*(1+DBC!$C$13/100)^B70)/12</f>
        <v>2513977.4165824028</v>
      </c>
      <c r="AZ70" s="700"/>
      <c r="BA70" s="568">
        <v>0</v>
      </c>
      <c r="BB70" s="700"/>
      <c r="BC70" s="562">
        <f t="shared" si="18"/>
        <v>170817.32343573589</v>
      </c>
      <c r="BD70" s="700"/>
      <c r="BE70" s="562">
        <f>BC70/(1+DBC!$C$10/100)^B70</f>
        <v>133839.84259800499</v>
      </c>
      <c r="BF70" s="700"/>
    </row>
    <row r="71" spans="2:58" x14ac:dyDescent="0.3">
      <c r="B71" s="550">
        <v>5</v>
      </c>
      <c r="C71" s="550">
        <v>12</v>
      </c>
      <c r="D71" s="550">
        <v>60</v>
      </c>
      <c r="E71" s="708"/>
      <c r="F71" s="562">
        <v>0</v>
      </c>
      <c r="G71" s="607">
        <f t="shared" si="2"/>
        <v>5000</v>
      </c>
      <c r="H71" s="700"/>
      <c r="I71" s="607">
        <f t="shared" si="3"/>
        <v>650</v>
      </c>
      <c r="J71" s="700"/>
      <c r="K71" s="607">
        <f t="shared" si="4"/>
        <v>400</v>
      </c>
      <c r="L71" s="700"/>
      <c r="M71" s="607">
        <f t="shared" si="5"/>
        <v>12500</v>
      </c>
      <c r="N71" s="700"/>
      <c r="O71" s="607">
        <f t="shared" si="6"/>
        <v>5000</v>
      </c>
      <c r="P71" s="700"/>
      <c r="Q71" s="607">
        <f t="shared" si="21"/>
        <v>8333.3333333333339</v>
      </c>
      <c r="R71" s="700"/>
      <c r="S71" s="607">
        <f t="shared" si="22"/>
        <v>33333.333333333336</v>
      </c>
      <c r="T71" s="700"/>
      <c r="U71" s="607">
        <f t="shared" si="23"/>
        <v>25000</v>
      </c>
      <c r="V71" s="700"/>
      <c r="W71" s="607">
        <f t="shared" si="10"/>
        <v>16666.666666666668</v>
      </c>
      <c r="X71" s="700"/>
      <c r="Y71" s="607">
        <f t="shared" si="11"/>
        <v>8333.3333333333339</v>
      </c>
      <c r="Z71" s="700"/>
      <c r="AA71" s="607">
        <f t="shared" si="12"/>
        <v>8333.3333333333339</v>
      </c>
      <c r="AB71" s="700"/>
      <c r="AC71" s="607">
        <f t="shared" si="13"/>
        <v>16666.666666666668</v>
      </c>
      <c r="AD71" s="700"/>
      <c r="AE71" s="607">
        <f t="shared" si="19"/>
        <v>9583.3333333333339</v>
      </c>
      <c r="AF71" s="700"/>
      <c r="AG71" s="607">
        <f>OBC!AB66+OBC!AW66</f>
        <v>1013040.915696</v>
      </c>
      <c r="AH71" s="700"/>
      <c r="AI71" s="607">
        <f>OBC!BR66+OBC!CM66</f>
        <v>43225.625</v>
      </c>
      <c r="AJ71" s="700"/>
      <c r="AK71" s="607">
        <f t="shared" si="14"/>
        <v>4500</v>
      </c>
      <c r="AL71" s="700"/>
      <c r="AM71" s="607"/>
      <c r="AN71" s="700"/>
      <c r="AO71" s="607">
        <f t="shared" si="15"/>
        <v>166666.66666666666</v>
      </c>
      <c r="AP71" s="700"/>
      <c r="AQ71" s="607">
        <f t="shared" si="16"/>
        <v>0</v>
      </c>
      <c r="AR71" s="700"/>
      <c r="AS71" s="607">
        <f t="shared" si="17"/>
        <v>1000000</v>
      </c>
      <c r="AT71" s="700"/>
      <c r="AU71" s="568">
        <v>0</v>
      </c>
      <c r="AV71" s="700"/>
      <c r="AW71" s="567">
        <f t="shared" si="20"/>
        <v>2377233.2073626667</v>
      </c>
      <c r="AX71" s="700"/>
      <c r="AY71" s="607">
        <f>('Revenue OP'!$D$18*(1+DBC!$C$13/100)^B71)/12</f>
        <v>2513977.4165824028</v>
      </c>
      <c r="AZ71" s="700"/>
      <c r="BA71" s="568">
        <v>0</v>
      </c>
      <c r="BB71" s="700"/>
      <c r="BC71" s="562">
        <f t="shared" si="18"/>
        <v>136744.20921973605</v>
      </c>
      <c r="BD71" s="700"/>
      <c r="BE71" s="562">
        <f>BC71/(1+DBC!$C$10/100)^B71</f>
        <v>107142.66603670068</v>
      </c>
      <c r="BF71" s="700"/>
    </row>
    <row r="72" spans="2:58" x14ac:dyDescent="0.3">
      <c r="B72" s="550">
        <v>6</v>
      </c>
      <c r="C72" s="550">
        <v>1</v>
      </c>
      <c r="D72" s="550">
        <v>61</v>
      </c>
      <c r="E72" s="708">
        <f>DBC!$C$10</f>
        <v>5</v>
      </c>
      <c r="F72" s="562">
        <v>0</v>
      </c>
      <c r="G72" s="607">
        <f t="shared" si="2"/>
        <v>5000</v>
      </c>
      <c r="H72" s="700">
        <f>SUM(G72:G83)</f>
        <v>60000</v>
      </c>
      <c r="I72" s="607">
        <f t="shared" si="3"/>
        <v>650</v>
      </c>
      <c r="J72" s="700">
        <f>SUM(I72:I83)</f>
        <v>7800</v>
      </c>
      <c r="K72" s="607">
        <f t="shared" si="4"/>
        <v>400</v>
      </c>
      <c r="L72" s="700">
        <f>SUM(K72:K83)</f>
        <v>4800</v>
      </c>
      <c r="M72" s="607">
        <f t="shared" si="5"/>
        <v>12500</v>
      </c>
      <c r="N72" s="700">
        <f>SUM(M72:M83)</f>
        <v>150000</v>
      </c>
      <c r="O72" s="607">
        <f t="shared" si="6"/>
        <v>5000</v>
      </c>
      <c r="P72" s="700">
        <f>SUM(O72:O83)</f>
        <v>60000</v>
      </c>
      <c r="Q72" s="607">
        <f t="shared" si="21"/>
        <v>8333.3333333333339</v>
      </c>
      <c r="R72" s="700">
        <f>SUM(Q72:Q83)</f>
        <v>99999.999999999985</v>
      </c>
      <c r="S72" s="607">
        <f t="shared" si="22"/>
        <v>33333.333333333336</v>
      </c>
      <c r="T72" s="700">
        <f>SUM(S72:S83)</f>
        <v>399999.99999999994</v>
      </c>
      <c r="U72" s="607">
        <f t="shared" si="23"/>
        <v>25000</v>
      </c>
      <c r="V72" s="700">
        <f>SUM(U72:U83)</f>
        <v>300000</v>
      </c>
      <c r="W72" s="607">
        <f t="shared" si="10"/>
        <v>16666.666666666668</v>
      </c>
      <c r="X72" s="700">
        <f>SUM(W72:W83)</f>
        <v>199999.99999999997</v>
      </c>
      <c r="Y72" s="607">
        <f t="shared" si="11"/>
        <v>8333.3333333333339</v>
      </c>
      <c r="Z72" s="700">
        <f>SUM(Y72:Y83)</f>
        <v>99999.999999999985</v>
      </c>
      <c r="AA72" s="607">
        <f t="shared" si="12"/>
        <v>8333.3333333333339</v>
      </c>
      <c r="AB72" s="700">
        <f>SUM(AA72:AA83)</f>
        <v>99999.999999999985</v>
      </c>
      <c r="AC72" s="607">
        <f t="shared" si="13"/>
        <v>16666.666666666668</v>
      </c>
      <c r="AD72" s="700">
        <f>SUM(AC72:AC83)</f>
        <v>199999.99999999997</v>
      </c>
      <c r="AE72" s="607">
        <f t="shared" si="19"/>
        <v>9583.3333333333339</v>
      </c>
      <c r="AF72" s="700">
        <f>SUM(AE72:AE83)</f>
        <v>114999.99999999999</v>
      </c>
      <c r="AG72" s="607">
        <f>OBC!AB67+OBC!AW67</f>
        <v>506520.45784799999</v>
      </c>
      <c r="AH72" s="700">
        <f>SUM(AG72:AG83)</f>
        <v>11421219.355992002</v>
      </c>
      <c r="AI72" s="607">
        <f>OBC!BR67+OBC!CM67</f>
        <v>21612.8125</v>
      </c>
      <c r="AJ72" s="700">
        <f>SUM(AI72:AI83)</f>
        <v>487334.0625</v>
      </c>
      <c r="AK72" s="607">
        <f t="shared" si="14"/>
        <v>4500</v>
      </c>
      <c r="AL72" s="700">
        <f>SUM(AK72:AK83)</f>
        <v>54000</v>
      </c>
      <c r="AM72" s="607"/>
      <c r="AN72" s="700">
        <f>SUM(AM72:AM83)</f>
        <v>0</v>
      </c>
      <c r="AO72" s="607">
        <f t="shared" si="15"/>
        <v>166666.66666666666</v>
      </c>
      <c r="AP72" s="700">
        <f>SUM(AO72:AO83)</f>
        <v>2000000.0000000002</v>
      </c>
      <c r="AQ72" s="607">
        <f t="shared" si="16"/>
        <v>0</v>
      </c>
      <c r="AR72" s="700">
        <f>SUM(AQ72:AQ83)</f>
        <v>0</v>
      </c>
      <c r="AS72" s="607">
        <f t="shared" si="17"/>
        <v>1000000</v>
      </c>
      <c r="AT72" s="700">
        <f>SUM(AS72:AS83)</f>
        <v>12000000</v>
      </c>
      <c r="AU72" s="568">
        <v>0</v>
      </c>
      <c r="AV72" s="700">
        <f>SUM(AU72:AU83)</f>
        <v>0</v>
      </c>
      <c r="AW72" s="567">
        <f t="shared" si="20"/>
        <v>1849099.9370146666</v>
      </c>
      <c r="AX72" s="700">
        <f>SUM(AW72:AW83)</f>
        <v>27760153.418492001</v>
      </c>
      <c r="AY72" s="607">
        <f>('Revenue OP'!$D$18*(1+DBC!$C$13/100)^B72)/12</f>
        <v>2569284.9197472152</v>
      </c>
      <c r="AZ72" s="700">
        <f>SUM(AY72:AY83)</f>
        <v>30831419.036966581</v>
      </c>
      <c r="BA72" s="568">
        <v>0</v>
      </c>
      <c r="BB72" s="700">
        <f>SUM(BA72:BA83)</f>
        <v>0</v>
      </c>
      <c r="BC72" s="562">
        <f t="shared" si="18"/>
        <v>720184.98273254861</v>
      </c>
      <c r="BD72" s="700">
        <f>SUM(BC72:BC83)</f>
        <v>3071265.6184745822</v>
      </c>
      <c r="BE72" s="562">
        <f>BC72/(1+DBC!$C$10/100)^B72</f>
        <v>537413.12254151166</v>
      </c>
      <c r="BF72" s="700">
        <f>SUM(BE72:BE83)</f>
        <v>2291825.6916664476</v>
      </c>
    </row>
    <row r="73" spans="2:58" x14ac:dyDescent="0.3">
      <c r="B73" s="550">
        <v>6</v>
      </c>
      <c r="C73" s="550">
        <v>2</v>
      </c>
      <c r="D73" s="550">
        <v>62</v>
      </c>
      <c r="E73" s="708"/>
      <c r="F73" s="562">
        <v>0</v>
      </c>
      <c r="G73" s="607">
        <f t="shared" si="2"/>
        <v>5000</v>
      </c>
      <c r="H73" s="700"/>
      <c r="I73" s="607">
        <f t="shared" si="3"/>
        <v>650</v>
      </c>
      <c r="J73" s="700"/>
      <c r="K73" s="607">
        <f t="shared" si="4"/>
        <v>400</v>
      </c>
      <c r="L73" s="700"/>
      <c r="M73" s="607">
        <f t="shared" si="5"/>
        <v>12500</v>
      </c>
      <c r="N73" s="700"/>
      <c r="O73" s="607">
        <f t="shared" si="6"/>
        <v>5000</v>
      </c>
      <c r="P73" s="700"/>
      <c r="Q73" s="607">
        <f t="shared" si="21"/>
        <v>8333.3333333333339</v>
      </c>
      <c r="R73" s="700"/>
      <c r="S73" s="607">
        <f t="shared" si="22"/>
        <v>33333.333333333336</v>
      </c>
      <c r="T73" s="700"/>
      <c r="U73" s="607">
        <f t="shared" si="23"/>
        <v>25000</v>
      </c>
      <c r="V73" s="700"/>
      <c r="W73" s="607">
        <f t="shared" si="10"/>
        <v>16666.666666666668</v>
      </c>
      <c r="X73" s="700"/>
      <c r="Y73" s="607">
        <f t="shared" si="11"/>
        <v>8333.3333333333339</v>
      </c>
      <c r="Z73" s="700"/>
      <c r="AA73" s="607">
        <f t="shared" si="12"/>
        <v>8333.3333333333339</v>
      </c>
      <c r="AB73" s="700"/>
      <c r="AC73" s="607">
        <f t="shared" si="13"/>
        <v>16666.666666666668</v>
      </c>
      <c r="AD73" s="700"/>
      <c r="AE73" s="607">
        <f t="shared" si="19"/>
        <v>9583.3333333333339</v>
      </c>
      <c r="AF73" s="700"/>
      <c r="AG73" s="607">
        <f>OBC!AB68+OBC!AW68</f>
        <v>915004.69804799987</v>
      </c>
      <c r="AH73" s="700"/>
      <c r="AI73" s="607">
        <f>OBC!BR68+OBC!CM68</f>
        <v>39042.5</v>
      </c>
      <c r="AJ73" s="700"/>
      <c r="AK73" s="607">
        <f t="shared" si="14"/>
        <v>4500</v>
      </c>
      <c r="AL73" s="700"/>
      <c r="AM73" s="607"/>
      <c r="AN73" s="700"/>
      <c r="AO73" s="607">
        <f t="shared" si="15"/>
        <v>166666.66666666666</v>
      </c>
      <c r="AP73" s="700"/>
      <c r="AQ73" s="607">
        <f t="shared" si="16"/>
        <v>0</v>
      </c>
      <c r="AR73" s="700"/>
      <c r="AS73" s="607">
        <f t="shared" si="17"/>
        <v>1000000</v>
      </c>
      <c r="AT73" s="700"/>
      <c r="AU73" s="568">
        <v>0</v>
      </c>
      <c r="AV73" s="700"/>
      <c r="AW73" s="567">
        <f t="shared" si="20"/>
        <v>2275013.8647146663</v>
      </c>
      <c r="AX73" s="700"/>
      <c r="AY73" s="607">
        <f>('Revenue OP'!$D$18*(1+DBC!$C$13/100)^B73)/12</f>
        <v>2569284.9197472152</v>
      </c>
      <c r="AZ73" s="700"/>
      <c r="BA73" s="568">
        <v>0</v>
      </c>
      <c r="BB73" s="700"/>
      <c r="BC73" s="562">
        <f t="shared" si="18"/>
        <v>294271.05503254896</v>
      </c>
      <c r="BD73" s="700"/>
      <c r="BE73" s="562">
        <f>BC73/(1+DBC!$C$10/100)^B73</f>
        <v>219589.59204979241</v>
      </c>
      <c r="BF73" s="700"/>
    </row>
    <row r="74" spans="2:58" x14ac:dyDescent="0.3">
      <c r="B74" s="550">
        <v>6</v>
      </c>
      <c r="C74" s="550">
        <v>3</v>
      </c>
      <c r="D74" s="550">
        <v>63</v>
      </c>
      <c r="E74" s="708"/>
      <c r="F74" s="562">
        <v>0</v>
      </c>
      <c r="G74" s="607">
        <f t="shared" si="2"/>
        <v>5000</v>
      </c>
      <c r="H74" s="700"/>
      <c r="I74" s="607">
        <f t="shared" si="3"/>
        <v>650</v>
      </c>
      <c r="J74" s="700"/>
      <c r="K74" s="607">
        <f t="shared" si="4"/>
        <v>400</v>
      </c>
      <c r="L74" s="700"/>
      <c r="M74" s="607">
        <f t="shared" si="5"/>
        <v>12500</v>
      </c>
      <c r="N74" s="700"/>
      <c r="O74" s="607">
        <f t="shared" si="6"/>
        <v>5000</v>
      </c>
      <c r="P74" s="700"/>
      <c r="Q74" s="607">
        <f t="shared" si="21"/>
        <v>8333.3333333333339</v>
      </c>
      <c r="R74" s="700"/>
      <c r="S74" s="607">
        <f t="shared" si="22"/>
        <v>33333.333333333336</v>
      </c>
      <c r="T74" s="700"/>
      <c r="U74" s="607">
        <f t="shared" si="23"/>
        <v>25000</v>
      </c>
      <c r="V74" s="700"/>
      <c r="W74" s="607">
        <f t="shared" si="10"/>
        <v>16666.666666666668</v>
      </c>
      <c r="X74" s="700"/>
      <c r="Y74" s="607">
        <f t="shared" si="11"/>
        <v>8333.3333333333339</v>
      </c>
      <c r="Z74" s="700"/>
      <c r="AA74" s="607">
        <f t="shared" si="12"/>
        <v>8333.3333333333339</v>
      </c>
      <c r="AB74" s="700"/>
      <c r="AC74" s="607">
        <f t="shared" si="13"/>
        <v>16666.666666666668</v>
      </c>
      <c r="AD74" s="700"/>
      <c r="AE74" s="607">
        <f t="shared" si="19"/>
        <v>9583.3333333333339</v>
      </c>
      <c r="AF74" s="700"/>
      <c r="AG74" s="607">
        <f>OBC!AB69+OBC!AW69</f>
        <v>1013040.915696</v>
      </c>
      <c r="AH74" s="700"/>
      <c r="AI74" s="607">
        <f>OBC!BR69+OBC!CM69</f>
        <v>43225.625</v>
      </c>
      <c r="AJ74" s="700"/>
      <c r="AK74" s="607">
        <f t="shared" si="14"/>
        <v>4500</v>
      </c>
      <c r="AL74" s="700"/>
      <c r="AM74" s="607"/>
      <c r="AN74" s="700"/>
      <c r="AO74" s="607">
        <f t="shared" si="15"/>
        <v>166666.66666666666</v>
      </c>
      <c r="AP74" s="700"/>
      <c r="AQ74" s="607">
        <f t="shared" si="16"/>
        <v>0</v>
      </c>
      <c r="AR74" s="700"/>
      <c r="AS74" s="607">
        <f t="shared" si="17"/>
        <v>1000000</v>
      </c>
      <c r="AT74" s="700"/>
      <c r="AU74" s="568">
        <v>0</v>
      </c>
      <c r="AV74" s="700"/>
      <c r="AW74" s="567">
        <f t="shared" si="20"/>
        <v>2377233.2073626667</v>
      </c>
      <c r="AX74" s="700"/>
      <c r="AY74" s="607">
        <f>('Revenue OP'!$D$18*(1+DBC!$C$13/100)^B74)/12</f>
        <v>2569284.9197472152</v>
      </c>
      <c r="AZ74" s="700"/>
      <c r="BA74" s="568">
        <v>0</v>
      </c>
      <c r="BB74" s="700"/>
      <c r="BC74" s="562">
        <f t="shared" si="18"/>
        <v>192051.7123845485</v>
      </c>
      <c r="BD74" s="700"/>
      <c r="BE74" s="562">
        <f>BC74/(1+DBC!$C$10/100)^B74</f>
        <v>143311.9447317794</v>
      </c>
      <c r="BF74" s="700"/>
    </row>
    <row r="75" spans="2:58" x14ac:dyDescent="0.3">
      <c r="B75" s="550">
        <v>6</v>
      </c>
      <c r="C75" s="550">
        <v>4</v>
      </c>
      <c r="D75" s="550">
        <v>64</v>
      </c>
      <c r="E75" s="708"/>
      <c r="F75" s="562">
        <v>0</v>
      </c>
      <c r="G75" s="607">
        <f t="shared" si="2"/>
        <v>5000</v>
      </c>
      <c r="H75" s="700"/>
      <c r="I75" s="607">
        <f t="shared" si="3"/>
        <v>650</v>
      </c>
      <c r="J75" s="700"/>
      <c r="K75" s="607">
        <f t="shared" si="4"/>
        <v>400</v>
      </c>
      <c r="L75" s="700"/>
      <c r="M75" s="607">
        <f t="shared" si="5"/>
        <v>12500</v>
      </c>
      <c r="N75" s="700"/>
      <c r="O75" s="607">
        <f t="shared" si="6"/>
        <v>5000</v>
      </c>
      <c r="P75" s="700"/>
      <c r="Q75" s="607">
        <f t="shared" si="21"/>
        <v>8333.3333333333339</v>
      </c>
      <c r="R75" s="700"/>
      <c r="S75" s="607">
        <f t="shared" si="22"/>
        <v>33333.333333333336</v>
      </c>
      <c r="T75" s="700"/>
      <c r="U75" s="607">
        <f t="shared" si="23"/>
        <v>25000</v>
      </c>
      <c r="V75" s="700"/>
      <c r="W75" s="607">
        <f t="shared" si="10"/>
        <v>16666.666666666668</v>
      </c>
      <c r="X75" s="700"/>
      <c r="Y75" s="607">
        <f t="shared" si="11"/>
        <v>8333.3333333333339</v>
      </c>
      <c r="Z75" s="700"/>
      <c r="AA75" s="607">
        <f t="shared" si="12"/>
        <v>8333.3333333333339</v>
      </c>
      <c r="AB75" s="700"/>
      <c r="AC75" s="607">
        <f t="shared" si="13"/>
        <v>16666.666666666668</v>
      </c>
      <c r="AD75" s="700"/>
      <c r="AE75" s="607">
        <f t="shared" si="19"/>
        <v>9583.3333333333339</v>
      </c>
      <c r="AF75" s="700"/>
      <c r="AG75" s="607">
        <f>OBC!AB70+OBC!AW70</f>
        <v>980362.17648000002</v>
      </c>
      <c r="AH75" s="700"/>
      <c r="AI75" s="607">
        <f>OBC!BR70+OBC!CM70</f>
        <v>41831.25</v>
      </c>
      <c r="AJ75" s="700"/>
      <c r="AK75" s="607">
        <f t="shared" si="14"/>
        <v>4500</v>
      </c>
      <c r="AL75" s="700"/>
      <c r="AM75" s="607"/>
      <c r="AN75" s="700"/>
      <c r="AO75" s="607">
        <f t="shared" si="15"/>
        <v>166666.66666666666</v>
      </c>
      <c r="AP75" s="700"/>
      <c r="AQ75" s="607">
        <f t="shared" si="16"/>
        <v>0</v>
      </c>
      <c r="AR75" s="700"/>
      <c r="AS75" s="607">
        <f t="shared" si="17"/>
        <v>1000000</v>
      </c>
      <c r="AT75" s="700"/>
      <c r="AU75" s="568">
        <v>0</v>
      </c>
      <c r="AV75" s="700"/>
      <c r="AW75" s="567">
        <f t="shared" si="20"/>
        <v>2343160.0931466669</v>
      </c>
      <c r="AX75" s="700"/>
      <c r="AY75" s="607">
        <f>('Revenue OP'!$D$18*(1+DBC!$C$13/100)^B75)/12</f>
        <v>2569284.9197472152</v>
      </c>
      <c r="AZ75" s="700"/>
      <c r="BA75" s="568">
        <v>0</v>
      </c>
      <c r="BB75" s="700"/>
      <c r="BC75" s="562">
        <f t="shared" si="18"/>
        <v>226124.82660054835</v>
      </c>
      <c r="BD75" s="700"/>
      <c r="BE75" s="562">
        <f>BC75/(1+DBC!$C$10/100)^B75</f>
        <v>168737.82717111683</v>
      </c>
      <c r="BF75" s="700"/>
    </row>
    <row r="76" spans="2:58" x14ac:dyDescent="0.3">
      <c r="B76" s="550">
        <v>6</v>
      </c>
      <c r="C76" s="550">
        <v>5</v>
      </c>
      <c r="D76" s="550">
        <v>65</v>
      </c>
      <c r="E76" s="708"/>
      <c r="F76" s="562">
        <v>0</v>
      </c>
      <c r="G76" s="607">
        <f t="shared" si="2"/>
        <v>5000</v>
      </c>
      <c r="H76" s="700"/>
      <c r="I76" s="607">
        <f t="shared" si="3"/>
        <v>650</v>
      </c>
      <c r="J76" s="700"/>
      <c r="K76" s="607">
        <f t="shared" si="4"/>
        <v>400</v>
      </c>
      <c r="L76" s="700"/>
      <c r="M76" s="607">
        <f t="shared" si="5"/>
        <v>12500</v>
      </c>
      <c r="N76" s="700"/>
      <c r="O76" s="607">
        <f t="shared" si="6"/>
        <v>5000</v>
      </c>
      <c r="P76" s="700"/>
      <c r="Q76" s="607">
        <f t="shared" si="21"/>
        <v>8333.3333333333339</v>
      </c>
      <c r="R76" s="700"/>
      <c r="S76" s="607">
        <f t="shared" si="22"/>
        <v>33333.333333333336</v>
      </c>
      <c r="T76" s="700"/>
      <c r="U76" s="607">
        <f t="shared" si="23"/>
        <v>25000</v>
      </c>
      <c r="V76" s="700"/>
      <c r="W76" s="607">
        <f t="shared" si="10"/>
        <v>16666.666666666668</v>
      </c>
      <c r="X76" s="700"/>
      <c r="Y76" s="607">
        <f t="shared" si="11"/>
        <v>8333.3333333333339</v>
      </c>
      <c r="Z76" s="700"/>
      <c r="AA76" s="607">
        <f t="shared" si="12"/>
        <v>8333.3333333333339</v>
      </c>
      <c r="AB76" s="700"/>
      <c r="AC76" s="607">
        <f t="shared" si="13"/>
        <v>16666.666666666668</v>
      </c>
      <c r="AD76" s="700"/>
      <c r="AE76" s="607">
        <f t="shared" si="19"/>
        <v>9583.3333333333339</v>
      </c>
      <c r="AF76" s="700"/>
      <c r="AG76" s="607">
        <f>OBC!AB71+OBC!AW71</f>
        <v>1013040.915696</v>
      </c>
      <c r="AH76" s="700"/>
      <c r="AI76" s="607">
        <f>OBC!BR71+OBC!CM71</f>
        <v>43225.625</v>
      </c>
      <c r="AJ76" s="700"/>
      <c r="AK76" s="607">
        <f t="shared" si="14"/>
        <v>4500</v>
      </c>
      <c r="AL76" s="700"/>
      <c r="AM76" s="607"/>
      <c r="AN76" s="700"/>
      <c r="AO76" s="607">
        <f t="shared" si="15"/>
        <v>166666.66666666666</v>
      </c>
      <c r="AP76" s="700"/>
      <c r="AQ76" s="607">
        <f t="shared" si="16"/>
        <v>0</v>
      </c>
      <c r="AR76" s="700"/>
      <c r="AS76" s="607">
        <f t="shared" si="17"/>
        <v>1000000</v>
      </c>
      <c r="AT76" s="700"/>
      <c r="AU76" s="568">
        <v>0</v>
      </c>
      <c r="AV76" s="700"/>
      <c r="AW76" s="567">
        <f t="shared" si="20"/>
        <v>2377233.2073626667</v>
      </c>
      <c r="AX76" s="700"/>
      <c r="AY76" s="607">
        <f>('Revenue OP'!$D$18*(1+DBC!$C$13/100)^B76)/12</f>
        <v>2569284.9197472152</v>
      </c>
      <c r="AZ76" s="700"/>
      <c r="BA76" s="568">
        <v>0</v>
      </c>
      <c r="BB76" s="700"/>
      <c r="BC76" s="562">
        <f t="shared" si="18"/>
        <v>192051.7123845485</v>
      </c>
      <c r="BD76" s="700"/>
      <c r="BE76" s="562">
        <f>BC76/(1+DBC!$C$10/100)^B76</f>
        <v>143311.9447317794</v>
      </c>
      <c r="BF76" s="700"/>
    </row>
    <row r="77" spans="2:58" x14ac:dyDescent="0.3">
      <c r="B77" s="550">
        <v>6</v>
      </c>
      <c r="C77" s="550">
        <v>6</v>
      </c>
      <c r="D77" s="550">
        <v>66</v>
      </c>
      <c r="E77" s="708"/>
      <c r="F77" s="562">
        <v>0</v>
      </c>
      <c r="G77" s="607">
        <f t="shared" si="2"/>
        <v>5000</v>
      </c>
      <c r="H77" s="700"/>
      <c r="I77" s="607">
        <f t="shared" si="3"/>
        <v>650</v>
      </c>
      <c r="J77" s="700"/>
      <c r="K77" s="607">
        <f t="shared" si="4"/>
        <v>400</v>
      </c>
      <c r="L77" s="700"/>
      <c r="M77" s="607">
        <f t="shared" si="5"/>
        <v>12500</v>
      </c>
      <c r="N77" s="700"/>
      <c r="O77" s="607">
        <f t="shared" si="6"/>
        <v>5000</v>
      </c>
      <c r="P77" s="700"/>
      <c r="Q77" s="607">
        <f t="shared" si="21"/>
        <v>8333.3333333333339</v>
      </c>
      <c r="R77" s="700"/>
      <c r="S77" s="607">
        <f t="shared" si="22"/>
        <v>33333.333333333336</v>
      </c>
      <c r="T77" s="700"/>
      <c r="U77" s="607">
        <f t="shared" si="23"/>
        <v>25000</v>
      </c>
      <c r="V77" s="700"/>
      <c r="W77" s="607">
        <f t="shared" si="10"/>
        <v>16666.666666666668</v>
      </c>
      <c r="X77" s="700"/>
      <c r="Y77" s="607">
        <f t="shared" si="11"/>
        <v>8333.3333333333339</v>
      </c>
      <c r="Z77" s="700"/>
      <c r="AA77" s="607">
        <f t="shared" si="12"/>
        <v>8333.3333333333339</v>
      </c>
      <c r="AB77" s="700"/>
      <c r="AC77" s="607">
        <f t="shared" si="13"/>
        <v>16666.666666666668</v>
      </c>
      <c r="AD77" s="700"/>
      <c r="AE77" s="607">
        <f t="shared" si="19"/>
        <v>9583.3333333333339</v>
      </c>
      <c r="AF77" s="700"/>
      <c r="AG77" s="607">
        <f>OBC!AB72+OBC!AW72</f>
        <v>980362.17648000002</v>
      </c>
      <c r="AH77" s="700"/>
      <c r="AI77" s="607">
        <f>OBC!BR72+OBC!CM72</f>
        <v>41831.25</v>
      </c>
      <c r="AJ77" s="700"/>
      <c r="AK77" s="607">
        <f t="shared" si="14"/>
        <v>4500</v>
      </c>
      <c r="AL77" s="700"/>
      <c r="AM77" s="607"/>
      <c r="AN77" s="700"/>
      <c r="AO77" s="607">
        <f t="shared" si="15"/>
        <v>166666.66666666666</v>
      </c>
      <c r="AP77" s="700"/>
      <c r="AQ77" s="607">
        <f t="shared" si="16"/>
        <v>0</v>
      </c>
      <c r="AR77" s="700"/>
      <c r="AS77" s="607">
        <f t="shared" si="17"/>
        <v>1000000</v>
      </c>
      <c r="AT77" s="700"/>
      <c r="AU77" s="568">
        <v>0</v>
      </c>
      <c r="AV77" s="700"/>
      <c r="AW77" s="567">
        <f t="shared" si="20"/>
        <v>2343160.0931466669</v>
      </c>
      <c r="AX77" s="700"/>
      <c r="AY77" s="607">
        <f>('Revenue OP'!$D$18*(1+DBC!$C$13/100)^B77)/12</f>
        <v>2569284.9197472152</v>
      </c>
      <c r="AZ77" s="700"/>
      <c r="BA77" s="568">
        <v>0</v>
      </c>
      <c r="BB77" s="700"/>
      <c r="BC77" s="562">
        <f t="shared" ref="BC77:BC140" si="24">BA77+AY77-AW77</f>
        <v>226124.82660054835</v>
      </c>
      <c r="BD77" s="700"/>
      <c r="BE77" s="562">
        <f>BC77/(1+DBC!$C$10/100)^B77</f>
        <v>168737.82717111683</v>
      </c>
      <c r="BF77" s="700"/>
    </row>
    <row r="78" spans="2:58" x14ac:dyDescent="0.3">
      <c r="B78" s="550">
        <v>6</v>
      </c>
      <c r="C78" s="550">
        <v>7</v>
      </c>
      <c r="D78" s="550">
        <v>67</v>
      </c>
      <c r="E78" s="708"/>
      <c r="F78" s="562">
        <v>0</v>
      </c>
      <c r="G78" s="607">
        <f t="shared" si="2"/>
        <v>5000</v>
      </c>
      <c r="H78" s="700"/>
      <c r="I78" s="607">
        <f t="shared" si="3"/>
        <v>650</v>
      </c>
      <c r="J78" s="700"/>
      <c r="K78" s="607">
        <f t="shared" si="4"/>
        <v>400</v>
      </c>
      <c r="L78" s="700"/>
      <c r="M78" s="607">
        <f t="shared" si="5"/>
        <v>12500</v>
      </c>
      <c r="N78" s="700"/>
      <c r="O78" s="607">
        <f t="shared" si="6"/>
        <v>5000</v>
      </c>
      <c r="P78" s="700"/>
      <c r="Q78" s="607">
        <f t="shared" si="21"/>
        <v>8333.3333333333339</v>
      </c>
      <c r="R78" s="700"/>
      <c r="S78" s="607">
        <f t="shared" si="22"/>
        <v>33333.333333333336</v>
      </c>
      <c r="T78" s="700"/>
      <c r="U78" s="607">
        <f t="shared" si="23"/>
        <v>25000</v>
      </c>
      <c r="V78" s="700"/>
      <c r="W78" s="607">
        <f t="shared" si="10"/>
        <v>16666.666666666668</v>
      </c>
      <c r="X78" s="700"/>
      <c r="Y78" s="607">
        <f t="shared" si="11"/>
        <v>8333.3333333333339</v>
      </c>
      <c r="Z78" s="700"/>
      <c r="AA78" s="607">
        <f t="shared" si="12"/>
        <v>8333.3333333333339</v>
      </c>
      <c r="AB78" s="700"/>
      <c r="AC78" s="607">
        <f t="shared" si="13"/>
        <v>16666.666666666668</v>
      </c>
      <c r="AD78" s="700"/>
      <c r="AE78" s="607">
        <f t="shared" si="19"/>
        <v>9583.3333333333339</v>
      </c>
      <c r="AF78" s="700"/>
      <c r="AG78" s="607">
        <f>OBC!AB73+OBC!AW73</f>
        <v>1013040.915696</v>
      </c>
      <c r="AH78" s="700"/>
      <c r="AI78" s="607">
        <f>OBC!BR73+OBC!CM73</f>
        <v>43225.625</v>
      </c>
      <c r="AJ78" s="700"/>
      <c r="AK78" s="607">
        <f t="shared" si="14"/>
        <v>4500</v>
      </c>
      <c r="AL78" s="700"/>
      <c r="AM78" s="607"/>
      <c r="AN78" s="700"/>
      <c r="AO78" s="607">
        <f t="shared" si="15"/>
        <v>166666.66666666666</v>
      </c>
      <c r="AP78" s="700"/>
      <c r="AQ78" s="607">
        <f t="shared" si="16"/>
        <v>0</v>
      </c>
      <c r="AR78" s="700"/>
      <c r="AS78" s="607">
        <f t="shared" si="17"/>
        <v>1000000</v>
      </c>
      <c r="AT78" s="700"/>
      <c r="AU78" s="568">
        <v>0</v>
      </c>
      <c r="AV78" s="700"/>
      <c r="AW78" s="567">
        <f t="shared" si="20"/>
        <v>2377233.2073626667</v>
      </c>
      <c r="AX78" s="700"/>
      <c r="AY78" s="607">
        <f>('Revenue OP'!$D$18*(1+DBC!$C$13/100)^B78)/12</f>
        <v>2569284.9197472152</v>
      </c>
      <c r="AZ78" s="700"/>
      <c r="BA78" s="568">
        <v>0</v>
      </c>
      <c r="BB78" s="700"/>
      <c r="BC78" s="562">
        <f t="shared" si="24"/>
        <v>192051.7123845485</v>
      </c>
      <c r="BD78" s="700"/>
      <c r="BE78" s="562">
        <f>BC78/(1+DBC!$C$10/100)^B78</f>
        <v>143311.9447317794</v>
      </c>
      <c r="BF78" s="700"/>
    </row>
    <row r="79" spans="2:58" x14ac:dyDescent="0.3">
      <c r="B79" s="550">
        <v>6</v>
      </c>
      <c r="C79" s="550">
        <v>8</v>
      </c>
      <c r="D79" s="550">
        <v>68</v>
      </c>
      <c r="E79" s="708"/>
      <c r="F79" s="562">
        <v>0</v>
      </c>
      <c r="G79" s="607">
        <f t="shared" si="2"/>
        <v>5000</v>
      </c>
      <c r="H79" s="700"/>
      <c r="I79" s="607">
        <f t="shared" si="3"/>
        <v>650</v>
      </c>
      <c r="J79" s="700"/>
      <c r="K79" s="607">
        <f t="shared" si="4"/>
        <v>400</v>
      </c>
      <c r="L79" s="700"/>
      <c r="M79" s="607">
        <f t="shared" si="5"/>
        <v>12500</v>
      </c>
      <c r="N79" s="700"/>
      <c r="O79" s="607">
        <f t="shared" si="6"/>
        <v>5000</v>
      </c>
      <c r="P79" s="700"/>
      <c r="Q79" s="607">
        <f t="shared" si="21"/>
        <v>8333.3333333333339</v>
      </c>
      <c r="R79" s="700"/>
      <c r="S79" s="607">
        <f t="shared" si="22"/>
        <v>33333.333333333336</v>
      </c>
      <c r="T79" s="700"/>
      <c r="U79" s="607">
        <f t="shared" si="23"/>
        <v>25000</v>
      </c>
      <c r="V79" s="700"/>
      <c r="W79" s="607">
        <f t="shared" si="10"/>
        <v>16666.666666666668</v>
      </c>
      <c r="X79" s="700"/>
      <c r="Y79" s="607">
        <f t="shared" si="11"/>
        <v>8333.3333333333339</v>
      </c>
      <c r="Z79" s="700"/>
      <c r="AA79" s="607">
        <f t="shared" si="12"/>
        <v>8333.3333333333339</v>
      </c>
      <c r="AB79" s="700"/>
      <c r="AC79" s="607">
        <f t="shared" si="13"/>
        <v>16666.666666666668</v>
      </c>
      <c r="AD79" s="700"/>
      <c r="AE79" s="607">
        <f t="shared" si="19"/>
        <v>9583.3333333333339</v>
      </c>
      <c r="AF79" s="700"/>
      <c r="AG79" s="607">
        <f>OBC!AB74+OBC!AW74</f>
        <v>1013040.915696</v>
      </c>
      <c r="AH79" s="700"/>
      <c r="AI79" s="607">
        <f>OBC!BR74+OBC!CM74</f>
        <v>43225.625</v>
      </c>
      <c r="AJ79" s="700"/>
      <c r="AK79" s="607">
        <f t="shared" si="14"/>
        <v>4500</v>
      </c>
      <c r="AL79" s="700"/>
      <c r="AM79" s="607"/>
      <c r="AN79" s="700"/>
      <c r="AO79" s="607">
        <f t="shared" si="15"/>
        <v>166666.66666666666</v>
      </c>
      <c r="AP79" s="700"/>
      <c r="AQ79" s="607">
        <f t="shared" si="16"/>
        <v>0</v>
      </c>
      <c r="AR79" s="700"/>
      <c r="AS79" s="607">
        <f t="shared" si="17"/>
        <v>1000000</v>
      </c>
      <c r="AT79" s="700"/>
      <c r="AU79" s="568">
        <v>0</v>
      </c>
      <c r="AV79" s="700"/>
      <c r="AW79" s="567">
        <f t="shared" si="20"/>
        <v>2377233.2073626667</v>
      </c>
      <c r="AX79" s="700"/>
      <c r="AY79" s="607">
        <f>('Revenue OP'!$D$18*(1+DBC!$C$13/100)^B79)/12</f>
        <v>2569284.9197472152</v>
      </c>
      <c r="AZ79" s="700"/>
      <c r="BA79" s="568">
        <v>0</v>
      </c>
      <c r="BB79" s="700"/>
      <c r="BC79" s="562">
        <f t="shared" si="24"/>
        <v>192051.7123845485</v>
      </c>
      <c r="BD79" s="700"/>
      <c r="BE79" s="562">
        <f>BC79/(1+DBC!$C$10/100)^B79</f>
        <v>143311.9447317794</v>
      </c>
      <c r="BF79" s="700"/>
    </row>
    <row r="80" spans="2:58" x14ac:dyDescent="0.3">
      <c r="B80" s="550">
        <v>6</v>
      </c>
      <c r="C80" s="550">
        <v>9</v>
      </c>
      <c r="D80" s="550">
        <v>69</v>
      </c>
      <c r="E80" s="708"/>
      <c r="F80" s="562">
        <v>0</v>
      </c>
      <c r="G80" s="607">
        <f t="shared" si="2"/>
        <v>5000</v>
      </c>
      <c r="H80" s="700"/>
      <c r="I80" s="607">
        <f t="shared" si="3"/>
        <v>650</v>
      </c>
      <c r="J80" s="700"/>
      <c r="K80" s="607">
        <f t="shared" si="4"/>
        <v>400</v>
      </c>
      <c r="L80" s="700"/>
      <c r="M80" s="607">
        <f t="shared" si="5"/>
        <v>12500</v>
      </c>
      <c r="N80" s="700"/>
      <c r="O80" s="607">
        <f t="shared" si="6"/>
        <v>5000</v>
      </c>
      <c r="P80" s="700"/>
      <c r="Q80" s="607">
        <f t="shared" si="21"/>
        <v>8333.3333333333339</v>
      </c>
      <c r="R80" s="700"/>
      <c r="S80" s="607">
        <f t="shared" si="22"/>
        <v>33333.333333333336</v>
      </c>
      <c r="T80" s="700"/>
      <c r="U80" s="607">
        <f t="shared" si="23"/>
        <v>25000</v>
      </c>
      <c r="V80" s="700"/>
      <c r="W80" s="607">
        <f t="shared" si="10"/>
        <v>16666.666666666668</v>
      </c>
      <c r="X80" s="700"/>
      <c r="Y80" s="607">
        <f t="shared" si="11"/>
        <v>8333.3333333333339</v>
      </c>
      <c r="Z80" s="700"/>
      <c r="AA80" s="607">
        <f t="shared" si="12"/>
        <v>8333.3333333333339</v>
      </c>
      <c r="AB80" s="700"/>
      <c r="AC80" s="607">
        <f t="shared" si="13"/>
        <v>16666.666666666668</v>
      </c>
      <c r="AD80" s="700"/>
      <c r="AE80" s="607">
        <f t="shared" si="19"/>
        <v>9583.3333333333339</v>
      </c>
      <c r="AF80" s="700"/>
      <c r="AG80" s="607">
        <f>OBC!AB75+OBC!AW75</f>
        <v>980362.17648000002</v>
      </c>
      <c r="AH80" s="700"/>
      <c r="AI80" s="607">
        <f>OBC!BR75+OBC!CM75</f>
        <v>41831.25</v>
      </c>
      <c r="AJ80" s="700"/>
      <c r="AK80" s="607">
        <f t="shared" si="14"/>
        <v>4500</v>
      </c>
      <c r="AL80" s="700"/>
      <c r="AM80" s="607"/>
      <c r="AN80" s="700"/>
      <c r="AO80" s="607">
        <f t="shared" si="15"/>
        <v>166666.66666666666</v>
      </c>
      <c r="AP80" s="700"/>
      <c r="AQ80" s="607">
        <f t="shared" si="16"/>
        <v>0</v>
      </c>
      <c r="AR80" s="700"/>
      <c r="AS80" s="607">
        <f t="shared" si="17"/>
        <v>1000000</v>
      </c>
      <c r="AT80" s="700"/>
      <c r="AU80" s="568">
        <v>0</v>
      </c>
      <c r="AV80" s="700"/>
      <c r="AW80" s="567">
        <f t="shared" si="20"/>
        <v>2343160.0931466669</v>
      </c>
      <c r="AX80" s="700"/>
      <c r="AY80" s="607">
        <f>('Revenue OP'!$D$18*(1+DBC!$C$13/100)^B80)/12</f>
        <v>2569284.9197472152</v>
      </c>
      <c r="AZ80" s="700"/>
      <c r="BA80" s="568">
        <v>0</v>
      </c>
      <c r="BB80" s="700"/>
      <c r="BC80" s="562">
        <f t="shared" si="24"/>
        <v>226124.82660054835</v>
      </c>
      <c r="BD80" s="700"/>
      <c r="BE80" s="562">
        <f>BC80/(1+DBC!$C$10/100)^B80</f>
        <v>168737.82717111683</v>
      </c>
      <c r="BF80" s="700"/>
    </row>
    <row r="81" spans="2:58" x14ac:dyDescent="0.3">
      <c r="B81" s="550">
        <v>6</v>
      </c>
      <c r="C81" s="550">
        <v>10</v>
      </c>
      <c r="D81" s="550">
        <v>70</v>
      </c>
      <c r="E81" s="708"/>
      <c r="F81" s="562">
        <v>0</v>
      </c>
      <c r="G81" s="607">
        <f t="shared" si="2"/>
        <v>5000</v>
      </c>
      <c r="H81" s="700"/>
      <c r="I81" s="607">
        <f t="shared" si="3"/>
        <v>650</v>
      </c>
      <c r="J81" s="700"/>
      <c r="K81" s="607">
        <f t="shared" si="4"/>
        <v>400</v>
      </c>
      <c r="L81" s="700"/>
      <c r="M81" s="607">
        <f t="shared" si="5"/>
        <v>12500</v>
      </c>
      <c r="N81" s="700"/>
      <c r="O81" s="607">
        <f t="shared" si="6"/>
        <v>5000</v>
      </c>
      <c r="P81" s="700"/>
      <c r="Q81" s="607">
        <f t="shared" si="21"/>
        <v>8333.3333333333339</v>
      </c>
      <c r="R81" s="700"/>
      <c r="S81" s="607">
        <f t="shared" si="22"/>
        <v>33333.333333333336</v>
      </c>
      <c r="T81" s="700"/>
      <c r="U81" s="607">
        <f t="shared" si="23"/>
        <v>25000</v>
      </c>
      <c r="V81" s="700"/>
      <c r="W81" s="607">
        <f t="shared" si="10"/>
        <v>16666.666666666668</v>
      </c>
      <c r="X81" s="700"/>
      <c r="Y81" s="607">
        <f t="shared" si="11"/>
        <v>8333.3333333333339</v>
      </c>
      <c r="Z81" s="700"/>
      <c r="AA81" s="607">
        <f t="shared" si="12"/>
        <v>8333.3333333333339</v>
      </c>
      <c r="AB81" s="700"/>
      <c r="AC81" s="607">
        <f t="shared" si="13"/>
        <v>16666.666666666668</v>
      </c>
      <c r="AD81" s="700"/>
      <c r="AE81" s="607">
        <f t="shared" si="19"/>
        <v>9583.3333333333339</v>
      </c>
      <c r="AF81" s="700"/>
      <c r="AG81" s="607">
        <f>OBC!AB76+OBC!AW76</f>
        <v>1013040.915696</v>
      </c>
      <c r="AH81" s="700"/>
      <c r="AI81" s="607">
        <f>OBC!BR76+OBC!CM76</f>
        <v>43225.625</v>
      </c>
      <c r="AJ81" s="700"/>
      <c r="AK81" s="607">
        <f t="shared" si="14"/>
        <v>4500</v>
      </c>
      <c r="AL81" s="700"/>
      <c r="AM81" s="607"/>
      <c r="AN81" s="700"/>
      <c r="AO81" s="607">
        <f t="shared" si="15"/>
        <v>166666.66666666666</v>
      </c>
      <c r="AP81" s="700"/>
      <c r="AQ81" s="607">
        <f t="shared" si="16"/>
        <v>0</v>
      </c>
      <c r="AR81" s="700"/>
      <c r="AS81" s="607">
        <f t="shared" si="17"/>
        <v>1000000</v>
      </c>
      <c r="AT81" s="700"/>
      <c r="AU81" s="568">
        <v>0</v>
      </c>
      <c r="AV81" s="700"/>
      <c r="AW81" s="567">
        <f t="shared" si="20"/>
        <v>2377233.2073626667</v>
      </c>
      <c r="AX81" s="700"/>
      <c r="AY81" s="607">
        <f>('Revenue OP'!$D$18*(1+DBC!$C$13/100)^B81)/12</f>
        <v>2569284.9197472152</v>
      </c>
      <c r="AZ81" s="700"/>
      <c r="BA81" s="568">
        <v>0</v>
      </c>
      <c r="BB81" s="700"/>
      <c r="BC81" s="562">
        <f t="shared" si="24"/>
        <v>192051.7123845485</v>
      </c>
      <c r="BD81" s="700"/>
      <c r="BE81" s="562">
        <f>BC81/(1+DBC!$C$10/100)^B81</f>
        <v>143311.9447317794</v>
      </c>
      <c r="BF81" s="700"/>
    </row>
    <row r="82" spans="2:58" x14ac:dyDescent="0.3">
      <c r="B82" s="550">
        <v>6</v>
      </c>
      <c r="C82" s="550">
        <v>11</v>
      </c>
      <c r="D82" s="550">
        <v>71</v>
      </c>
      <c r="E82" s="708"/>
      <c r="F82" s="562">
        <v>0</v>
      </c>
      <c r="G82" s="607">
        <f t="shared" si="2"/>
        <v>5000</v>
      </c>
      <c r="H82" s="700"/>
      <c r="I82" s="607">
        <f t="shared" si="3"/>
        <v>650</v>
      </c>
      <c r="J82" s="700"/>
      <c r="K82" s="607">
        <f t="shared" si="4"/>
        <v>400</v>
      </c>
      <c r="L82" s="700"/>
      <c r="M82" s="607">
        <f t="shared" si="5"/>
        <v>12500</v>
      </c>
      <c r="N82" s="700"/>
      <c r="O82" s="607">
        <f t="shared" si="6"/>
        <v>5000</v>
      </c>
      <c r="P82" s="700"/>
      <c r="Q82" s="607">
        <f t="shared" si="21"/>
        <v>8333.3333333333339</v>
      </c>
      <c r="R82" s="700"/>
      <c r="S82" s="607">
        <f t="shared" si="22"/>
        <v>33333.333333333336</v>
      </c>
      <c r="T82" s="700"/>
      <c r="U82" s="607">
        <f t="shared" si="23"/>
        <v>25000</v>
      </c>
      <c r="V82" s="700"/>
      <c r="W82" s="607">
        <f t="shared" si="10"/>
        <v>16666.666666666668</v>
      </c>
      <c r="X82" s="700"/>
      <c r="Y82" s="607">
        <f t="shared" si="11"/>
        <v>8333.3333333333339</v>
      </c>
      <c r="Z82" s="700"/>
      <c r="AA82" s="607">
        <f t="shared" si="12"/>
        <v>8333.3333333333339</v>
      </c>
      <c r="AB82" s="700"/>
      <c r="AC82" s="607">
        <f t="shared" si="13"/>
        <v>16666.666666666668</v>
      </c>
      <c r="AD82" s="700"/>
      <c r="AE82" s="607">
        <f t="shared" si="19"/>
        <v>9583.3333333333339</v>
      </c>
      <c r="AF82" s="700"/>
      <c r="AG82" s="607">
        <f>OBC!AB77+OBC!AW77</f>
        <v>980362.17648000002</v>
      </c>
      <c r="AH82" s="700"/>
      <c r="AI82" s="607">
        <f>OBC!BR77+OBC!CM77</f>
        <v>41831.25</v>
      </c>
      <c r="AJ82" s="700"/>
      <c r="AK82" s="607">
        <f t="shared" si="14"/>
        <v>4500</v>
      </c>
      <c r="AL82" s="700"/>
      <c r="AM82" s="607"/>
      <c r="AN82" s="700"/>
      <c r="AO82" s="607">
        <f t="shared" si="15"/>
        <v>166666.66666666666</v>
      </c>
      <c r="AP82" s="700"/>
      <c r="AQ82" s="607">
        <f t="shared" si="16"/>
        <v>0</v>
      </c>
      <c r="AR82" s="700"/>
      <c r="AS82" s="607">
        <f t="shared" si="17"/>
        <v>1000000</v>
      </c>
      <c r="AT82" s="700"/>
      <c r="AU82" s="568">
        <v>0</v>
      </c>
      <c r="AV82" s="700"/>
      <c r="AW82" s="567">
        <f t="shared" si="20"/>
        <v>2343160.0931466669</v>
      </c>
      <c r="AX82" s="700"/>
      <c r="AY82" s="607">
        <f>('Revenue OP'!$D$18*(1+DBC!$C$13/100)^B82)/12</f>
        <v>2569284.9197472152</v>
      </c>
      <c r="AZ82" s="700"/>
      <c r="BA82" s="568">
        <v>0</v>
      </c>
      <c r="BB82" s="700"/>
      <c r="BC82" s="562">
        <f t="shared" si="24"/>
        <v>226124.82660054835</v>
      </c>
      <c r="BD82" s="700"/>
      <c r="BE82" s="562">
        <f>BC82/(1+DBC!$C$10/100)^B82</f>
        <v>168737.82717111683</v>
      </c>
      <c r="BF82" s="700"/>
    </row>
    <row r="83" spans="2:58" x14ac:dyDescent="0.3">
      <c r="B83" s="550">
        <v>6</v>
      </c>
      <c r="C83" s="550">
        <v>12</v>
      </c>
      <c r="D83" s="550">
        <v>72</v>
      </c>
      <c r="E83" s="708"/>
      <c r="F83" s="562">
        <v>0</v>
      </c>
      <c r="G83" s="607">
        <f t="shared" si="2"/>
        <v>5000</v>
      </c>
      <c r="H83" s="700"/>
      <c r="I83" s="607">
        <f t="shared" si="3"/>
        <v>650</v>
      </c>
      <c r="J83" s="700"/>
      <c r="K83" s="607">
        <f t="shared" si="4"/>
        <v>400</v>
      </c>
      <c r="L83" s="700"/>
      <c r="M83" s="607">
        <f t="shared" si="5"/>
        <v>12500</v>
      </c>
      <c r="N83" s="700"/>
      <c r="O83" s="607">
        <f t="shared" si="6"/>
        <v>5000</v>
      </c>
      <c r="P83" s="700"/>
      <c r="Q83" s="607">
        <f t="shared" si="21"/>
        <v>8333.3333333333339</v>
      </c>
      <c r="R83" s="700"/>
      <c r="S83" s="607">
        <f t="shared" si="22"/>
        <v>33333.333333333336</v>
      </c>
      <c r="T83" s="700"/>
      <c r="U83" s="607">
        <f t="shared" si="23"/>
        <v>25000</v>
      </c>
      <c r="V83" s="700"/>
      <c r="W83" s="607">
        <f t="shared" si="10"/>
        <v>16666.666666666668</v>
      </c>
      <c r="X83" s="700"/>
      <c r="Y83" s="607">
        <f t="shared" si="11"/>
        <v>8333.3333333333339</v>
      </c>
      <c r="Z83" s="700"/>
      <c r="AA83" s="607">
        <f t="shared" si="12"/>
        <v>8333.3333333333339</v>
      </c>
      <c r="AB83" s="700"/>
      <c r="AC83" s="607">
        <f t="shared" si="13"/>
        <v>16666.666666666668</v>
      </c>
      <c r="AD83" s="700"/>
      <c r="AE83" s="607">
        <f t="shared" si="19"/>
        <v>9583.3333333333339</v>
      </c>
      <c r="AF83" s="700"/>
      <c r="AG83" s="607">
        <f>OBC!AB78+OBC!AW78</f>
        <v>1013040.915696</v>
      </c>
      <c r="AH83" s="700"/>
      <c r="AI83" s="607">
        <f>OBC!BR78+OBC!CM78</f>
        <v>43225.625</v>
      </c>
      <c r="AJ83" s="700"/>
      <c r="AK83" s="607">
        <f t="shared" si="14"/>
        <v>4500</v>
      </c>
      <c r="AL83" s="700"/>
      <c r="AM83" s="607"/>
      <c r="AN83" s="700"/>
      <c r="AO83" s="607">
        <f t="shared" si="15"/>
        <v>166666.66666666666</v>
      </c>
      <c r="AP83" s="700"/>
      <c r="AQ83" s="607">
        <f t="shared" si="16"/>
        <v>0</v>
      </c>
      <c r="AR83" s="700"/>
      <c r="AS83" s="607">
        <f t="shared" si="17"/>
        <v>1000000</v>
      </c>
      <c r="AT83" s="700"/>
      <c r="AU83" s="568">
        <v>0</v>
      </c>
      <c r="AV83" s="700"/>
      <c r="AW83" s="567">
        <f t="shared" si="20"/>
        <v>2377233.2073626667</v>
      </c>
      <c r="AX83" s="700"/>
      <c r="AY83" s="607">
        <f>('Revenue OP'!$D$18*(1+DBC!$C$13/100)^B83)/12</f>
        <v>2569284.9197472152</v>
      </c>
      <c r="AZ83" s="700"/>
      <c r="BA83" s="568">
        <v>0</v>
      </c>
      <c r="BB83" s="700"/>
      <c r="BC83" s="562">
        <f t="shared" si="24"/>
        <v>192051.7123845485</v>
      </c>
      <c r="BD83" s="700"/>
      <c r="BE83" s="562">
        <f>BC83/(1+DBC!$C$10/100)^B83</f>
        <v>143311.9447317794</v>
      </c>
      <c r="BF83" s="700"/>
    </row>
    <row r="84" spans="2:58" x14ac:dyDescent="0.3">
      <c r="B84" s="550">
        <v>7</v>
      </c>
      <c r="C84" s="550">
        <v>1</v>
      </c>
      <c r="D84" s="550">
        <v>73</v>
      </c>
      <c r="E84" s="708">
        <f>DBC!$C$10</f>
        <v>5</v>
      </c>
      <c r="F84" s="562">
        <v>0</v>
      </c>
      <c r="G84" s="607">
        <f t="shared" si="2"/>
        <v>5000</v>
      </c>
      <c r="H84" s="700">
        <f>SUM(G84:G95)</f>
        <v>60000</v>
      </c>
      <c r="I84" s="607">
        <f t="shared" si="3"/>
        <v>650</v>
      </c>
      <c r="J84" s="700">
        <f>SUM(I84:I95)</f>
        <v>7800</v>
      </c>
      <c r="K84" s="607">
        <f t="shared" si="4"/>
        <v>400</v>
      </c>
      <c r="L84" s="700">
        <f>SUM(K84:K95)</f>
        <v>4800</v>
      </c>
      <c r="M84" s="607">
        <f t="shared" si="5"/>
        <v>12500</v>
      </c>
      <c r="N84" s="700">
        <f>SUM(M84:M95)</f>
        <v>150000</v>
      </c>
      <c r="O84" s="607">
        <f t="shared" si="6"/>
        <v>5000</v>
      </c>
      <c r="P84" s="700">
        <f>SUM(O84:O95)</f>
        <v>60000</v>
      </c>
      <c r="Q84" s="607">
        <f t="shared" si="21"/>
        <v>8333.3333333333339</v>
      </c>
      <c r="R84" s="700">
        <f>SUM(Q84:Q95)</f>
        <v>99999.999999999985</v>
      </c>
      <c r="S84" s="607">
        <f t="shared" si="22"/>
        <v>33333.333333333336</v>
      </c>
      <c r="T84" s="700">
        <f>SUM(S84:S95)</f>
        <v>399999.99999999994</v>
      </c>
      <c r="U84" s="607">
        <f t="shared" si="23"/>
        <v>25000</v>
      </c>
      <c r="V84" s="700">
        <f>SUM(U84:U95)</f>
        <v>300000</v>
      </c>
      <c r="W84" s="607">
        <f t="shared" si="10"/>
        <v>16666.666666666668</v>
      </c>
      <c r="X84" s="700">
        <f>SUM(W84:W95)</f>
        <v>199999.99999999997</v>
      </c>
      <c r="Y84" s="607">
        <f t="shared" si="11"/>
        <v>8333.3333333333339</v>
      </c>
      <c r="Z84" s="700">
        <f>SUM(Y84:Y95)</f>
        <v>99999.999999999985</v>
      </c>
      <c r="AA84" s="607">
        <f t="shared" si="12"/>
        <v>8333.3333333333339</v>
      </c>
      <c r="AB84" s="700">
        <f>SUM(AA84:AA95)</f>
        <v>99999.999999999985</v>
      </c>
      <c r="AC84" s="607">
        <f t="shared" si="13"/>
        <v>16666.666666666668</v>
      </c>
      <c r="AD84" s="700">
        <f>SUM(AC84:AC95)</f>
        <v>199999.99999999997</v>
      </c>
      <c r="AE84" s="607">
        <f>AE$83*(1+$AF$5/100)</f>
        <v>11500</v>
      </c>
      <c r="AF84" s="700">
        <f>SUM(AE84:AE95)</f>
        <v>138000</v>
      </c>
      <c r="AG84" s="607">
        <f>OBC!AB79+OBC!AW79</f>
        <v>506520.45784799999</v>
      </c>
      <c r="AH84" s="700">
        <f>SUM(AG84:AG95)</f>
        <v>11421219.355992002</v>
      </c>
      <c r="AI84" s="607">
        <f>OBC!BR79+OBC!CM79</f>
        <v>21612.8125</v>
      </c>
      <c r="AJ84" s="700">
        <f>SUM(AI84:AI95)</f>
        <v>487334.0625</v>
      </c>
      <c r="AK84" s="607">
        <f t="shared" si="14"/>
        <v>4500</v>
      </c>
      <c r="AL84" s="700">
        <f>SUM(AK84:AK95)</f>
        <v>54000</v>
      </c>
      <c r="AM84" s="607"/>
      <c r="AN84" s="700">
        <f>SUM(AM84:AM95)</f>
        <v>0</v>
      </c>
      <c r="AO84" s="607">
        <f t="shared" si="15"/>
        <v>166666.66666666666</v>
      </c>
      <c r="AP84" s="700">
        <f>SUM(AO84:AO95)</f>
        <v>2000000.0000000002</v>
      </c>
      <c r="AQ84" s="607">
        <f t="shared" si="16"/>
        <v>0</v>
      </c>
      <c r="AR84" s="700">
        <f>SUM(AQ84:AQ95)</f>
        <v>0</v>
      </c>
      <c r="AS84" s="607">
        <f t="shared" si="17"/>
        <v>1000000</v>
      </c>
      <c r="AT84" s="700">
        <f>SUM(AS84:AS95)</f>
        <v>12000000</v>
      </c>
      <c r="AU84" s="568">
        <v>0</v>
      </c>
      <c r="AV84" s="700">
        <f>SUM(AU84:AU95)</f>
        <v>0</v>
      </c>
      <c r="AW84" s="567">
        <f t="shared" si="20"/>
        <v>1851016.6036813334</v>
      </c>
      <c r="AX84" s="700">
        <f>SUM(AW84:AW95)</f>
        <v>27783153.418492008</v>
      </c>
      <c r="AY84" s="607">
        <f>('Revenue OP'!$D$18*(1+DBC!$C$13/100)^B84)/12</f>
        <v>2625809.1879816544</v>
      </c>
      <c r="AZ84" s="700">
        <f>SUM(AY84:AY95)</f>
        <v>31509710.255779851</v>
      </c>
      <c r="BA84" s="568">
        <v>0</v>
      </c>
      <c r="BB84" s="700">
        <f>SUM(BA84:BA95)</f>
        <v>0</v>
      </c>
      <c r="BC84" s="562">
        <f t="shared" si="24"/>
        <v>774792.58430032106</v>
      </c>
      <c r="BD84" s="700">
        <f>SUM(BC84:BC95)</f>
        <v>3726556.8372878507</v>
      </c>
      <c r="BE84" s="562">
        <f>BC84/(1+DBC!$C$10/100)^B84</f>
        <v>550630.62438550638</v>
      </c>
      <c r="BF84" s="700">
        <f>SUM(BE84:BE95)</f>
        <v>2648394.3699292284</v>
      </c>
    </row>
    <row r="85" spans="2:58" x14ac:dyDescent="0.3">
      <c r="B85" s="550">
        <v>7</v>
      </c>
      <c r="C85" s="550">
        <v>2</v>
      </c>
      <c r="D85" s="550">
        <v>74</v>
      </c>
      <c r="E85" s="708"/>
      <c r="F85" s="562">
        <v>0</v>
      </c>
      <c r="G85" s="607">
        <f t="shared" si="2"/>
        <v>5000</v>
      </c>
      <c r="H85" s="700"/>
      <c r="I85" s="607">
        <f t="shared" si="3"/>
        <v>650</v>
      </c>
      <c r="J85" s="700"/>
      <c r="K85" s="607">
        <f t="shared" si="4"/>
        <v>400</v>
      </c>
      <c r="L85" s="700"/>
      <c r="M85" s="607">
        <f t="shared" si="5"/>
        <v>12500</v>
      </c>
      <c r="N85" s="700"/>
      <c r="O85" s="607">
        <f t="shared" si="6"/>
        <v>5000</v>
      </c>
      <c r="P85" s="700"/>
      <c r="Q85" s="607">
        <f t="shared" si="21"/>
        <v>8333.3333333333339</v>
      </c>
      <c r="R85" s="700"/>
      <c r="S85" s="607">
        <f t="shared" si="22"/>
        <v>33333.333333333336</v>
      </c>
      <c r="T85" s="700"/>
      <c r="U85" s="607">
        <f t="shared" si="23"/>
        <v>25000</v>
      </c>
      <c r="V85" s="700"/>
      <c r="W85" s="607">
        <f t="shared" si="10"/>
        <v>16666.666666666668</v>
      </c>
      <c r="X85" s="700"/>
      <c r="Y85" s="607">
        <f t="shared" si="11"/>
        <v>8333.3333333333339</v>
      </c>
      <c r="Z85" s="700"/>
      <c r="AA85" s="607">
        <f t="shared" si="12"/>
        <v>8333.3333333333339</v>
      </c>
      <c r="AB85" s="700"/>
      <c r="AC85" s="607">
        <f t="shared" si="13"/>
        <v>16666.666666666668</v>
      </c>
      <c r="AD85" s="700"/>
      <c r="AE85" s="607">
        <f t="shared" ref="AE85:AE143" si="25">AE$83*(1+$AF$5/100)</f>
        <v>11500</v>
      </c>
      <c r="AF85" s="700"/>
      <c r="AG85" s="607">
        <f>OBC!AB80+OBC!AW80</f>
        <v>915004.69804799987</v>
      </c>
      <c r="AH85" s="700"/>
      <c r="AI85" s="607">
        <f>OBC!BR80+OBC!CM80</f>
        <v>39042.5</v>
      </c>
      <c r="AJ85" s="700"/>
      <c r="AK85" s="607">
        <f t="shared" si="14"/>
        <v>4500</v>
      </c>
      <c r="AL85" s="700"/>
      <c r="AM85" s="607"/>
      <c r="AN85" s="700"/>
      <c r="AO85" s="607">
        <f t="shared" si="15"/>
        <v>166666.66666666666</v>
      </c>
      <c r="AP85" s="700"/>
      <c r="AQ85" s="607">
        <f t="shared" si="16"/>
        <v>0</v>
      </c>
      <c r="AR85" s="700"/>
      <c r="AS85" s="607">
        <f t="shared" si="17"/>
        <v>1000000</v>
      </c>
      <c r="AT85" s="700"/>
      <c r="AU85" s="568">
        <v>0</v>
      </c>
      <c r="AV85" s="700"/>
      <c r="AW85" s="567">
        <f t="shared" si="20"/>
        <v>2276930.5313813332</v>
      </c>
      <c r="AX85" s="700"/>
      <c r="AY85" s="607">
        <f>('Revenue OP'!$D$18*(1+DBC!$C$13/100)^B85)/12</f>
        <v>2625809.1879816544</v>
      </c>
      <c r="AZ85" s="700"/>
      <c r="BA85" s="568">
        <v>0</v>
      </c>
      <c r="BB85" s="700"/>
      <c r="BC85" s="562">
        <f t="shared" si="24"/>
        <v>348878.65660032118</v>
      </c>
      <c r="BD85" s="700"/>
      <c r="BE85" s="562">
        <f>BC85/(1+DBC!$C$10/100)^B85</f>
        <v>247941.54772672613</v>
      </c>
      <c r="BF85" s="700"/>
    </row>
    <row r="86" spans="2:58" x14ac:dyDescent="0.3">
      <c r="B86" s="550">
        <v>7</v>
      </c>
      <c r="C86" s="550">
        <v>3</v>
      </c>
      <c r="D86" s="550">
        <v>75</v>
      </c>
      <c r="E86" s="708"/>
      <c r="F86" s="562">
        <v>0</v>
      </c>
      <c r="G86" s="607">
        <f t="shared" si="2"/>
        <v>5000</v>
      </c>
      <c r="H86" s="700"/>
      <c r="I86" s="607">
        <f t="shared" si="3"/>
        <v>650</v>
      </c>
      <c r="J86" s="700"/>
      <c r="K86" s="607">
        <f t="shared" si="4"/>
        <v>400</v>
      </c>
      <c r="L86" s="700"/>
      <c r="M86" s="607">
        <f t="shared" si="5"/>
        <v>12500</v>
      </c>
      <c r="N86" s="700"/>
      <c r="O86" s="607">
        <f t="shared" si="6"/>
        <v>5000</v>
      </c>
      <c r="P86" s="700"/>
      <c r="Q86" s="607">
        <f t="shared" si="21"/>
        <v>8333.3333333333339</v>
      </c>
      <c r="R86" s="700"/>
      <c r="S86" s="607">
        <f t="shared" si="22"/>
        <v>33333.333333333336</v>
      </c>
      <c r="T86" s="700"/>
      <c r="U86" s="607">
        <f t="shared" si="23"/>
        <v>25000</v>
      </c>
      <c r="V86" s="700"/>
      <c r="W86" s="607">
        <f t="shared" si="10"/>
        <v>16666.666666666668</v>
      </c>
      <c r="X86" s="700"/>
      <c r="Y86" s="607">
        <f t="shared" si="11"/>
        <v>8333.3333333333339</v>
      </c>
      <c r="Z86" s="700"/>
      <c r="AA86" s="607">
        <f t="shared" si="12"/>
        <v>8333.3333333333339</v>
      </c>
      <c r="AB86" s="700"/>
      <c r="AC86" s="607">
        <f t="shared" si="13"/>
        <v>16666.666666666668</v>
      </c>
      <c r="AD86" s="700"/>
      <c r="AE86" s="607">
        <f t="shared" si="25"/>
        <v>11500</v>
      </c>
      <c r="AF86" s="700"/>
      <c r="AG86" s="607">
        <f>OBC!AB81+OBC!AW81</f>
        <v>1013040.915696</v>
      </c>
      <c r="AH86" s="700"/>
      <c r="AI86" s="607">
        <f>OBC!BR81+OBC!CM81</f>
        <v>43225.625</v>
      </c>
      <c r="AJ86" s="700"/>
      <c r="AK86" s="607">
        <f t="shared" si="14"/>
        <v>4500</v>
      </c>
      <c r="AL86" s="700"/>
      <c r="AM86" s="607"/>
      <c r="AN86" s="700"/>
      <c r="AO86" s="607">
        <f t="shared" si="15"/>
        <v>166666.66666666666</v>
      </c>
      <c r="AP86" s="700"/>
      <c r="AQ86" s="607">
        <f t="shared" si="16"/>
        <v>0</v>
      </c>
      <c r="AR86" s="700"/>
      <c r="AS86" s="607">
        <f t="shared" si="17"/>
        <v>1000000</v>
      </c>
      <c r="AT86" s="700"/>
      <c r="AU86" s="568">
        <v>0</v>
      </c>
      <c r="AV86" s="700"/>
      <c r="AW86" s="567">
        <f t="shared" si="20"/>
        <v>2379149.8740293337</v>
      </c>
      <c r="AX86" s="700"/>
      <c r="AY86" s="607">
        <f>('Revenue OP'!$D$18*(1+DBC!$C$13/100)^B86)/12</f>
        <v>2625809.1879816544</v>
      </c>
      <c r="AZ86" s="700"/>
      <c r="BA86" s="568">
        <v>0</v>
      </c>
      <c r="BB86" s="700"/>
      <c r="BC86" s="562">
        <f t="shared" si="24"/>
        <v>246659.31395232072</v>
      </c>
      <c r="BD86" s="700"/>
      <c r="BE86" s="562">
        <f>BC86/(1+DBC!$C$10/100)^B86</f>
        <v>175296.1693286185</v>
      </c>
      <c r="BF86" s="700"/>
    </row>
    <row r="87" spans="2:58" x14ac:dyDescent="0.3">
      <c r="B87" s="550">
        <v>7</v>
      </c>
      <c r="C87" s="550">
        <v>4</v>
      </c>
      <c r="D87" s="550">
        <v>76</v>
      </c>
      <c r="E87" s="708"/>
      <c r="F87" s="562">
        <v>0</v>
      </c>
      <c r="G87" s="607">
        <f t="shared" si="2"/>
        <v>5000</v>
      </c>
      <c r="H87" s="700"/>
      <c r="I87" s="607">
        <f t="shared" si="3"/>
        <v>650</v>
      </c>
      <c r="J87" s="700"/>
      <c r="K87" s="607">
        <f t="shared" si="4"/>
        <v>400</v>
      </c>
      <c r="L87" s="700"/>
      <c r="M87" s="607">
        <f t="shared" si="5"/>
        <v>12500</v>
      </c>
      <c r="N87" s="700"/>
      <c r="O87" s="607">
        <f t="shared" si="6"/>
        <v>5000</v>
      </c>
      <c r="P87" s="700"/>
      <c r="Q87" s="607">
        <f t="shared" si="21"/>
        <v>8333.3333333333339</v>
      </c>
      <c r="R87" s="700"/>
      <c r="S87" s="607">
        <f t="shared" si="22"/>
        <v>33333.333333333336</v>
      </c>
      <c r="T87" s="700"/>
      <c r="U87" s="607">
        <f t="shared" si="23"/>
        <v>25000</v>
      </c>
      <c r="V87" s="700"/>
      <c r="W87" s="607">
        <f t="shared" si="10"/>
        <v>16666.666666666668</v>
      </c>
      <c r="X87" s="700"/>
      <c r="Y87" s="607">
        <f t="shared" si="11"/>
        <v>8333.3333333333339</v>
      </c>
      <c r="Z87" s="700"/>
      <c r="AA87" s="607">
        <f t="shared" si="12"/>
        <v>8333.3333333333339</v>
      </c>
      <c r="AB87" s="700"/>
      <c r="AC87" s="607">
        <f t="shared" si="13"/>
        <v>16666.666666666668</v>
      </c>
      <c r="AD87" s="700"/>
      <c r="AE87" s="607">
        <f t="shared" si="25"/>
        <v>11500</v>
      </c>
      <c r="AF87" s="700"/>
      <c r="AG87" s="607">
        <f>OBC!AB82+OBC!AW82</f>
        <v>980362.17648000002</v>
      </c>
      <c r="AH87" s="700"/>
      <c r="AI87" s="607">
        <f>OBC!BR82+OBC!CM82</f>
        <v>41831.25</v>
      </c>
      <c r="AJ87" s="700"/>
      <c r="AK87" s="607">
        <f t="shared" si="14"/>
        <v>4500</v>
      </c>
      <c r="AL87" s="700"/>
      <c r="AM87" s="607"/>
      <c r="AN87" s="700"/>
      <c r="AO87" s="607">
        <f t="shared" si="15"/>
        <v>166666.66666666666</v>
      </c>
      <c r="AP87" s="700"/>
      <c r="AQ87" s="607">
        <f t="shared" si="16"/>
        <v>0</v>
      </c>
      <c r="AR87" s="700"/>
      <c r="AS87" s="607">
        <f t="shared" si="17"/>
        <v>1000000</v>
      </c>
      <c r="AT87" s="700"/>
      <c r="AU87" s="568">
        <v>0</v>
      </c>
      <c r="AV87" s="700"/>
      <c r="AW87" s="567">
        <f t="shared" si="20"/>
        <v>2345076.7598133334</v>
      </c>
      <c r="AX87" s="700"/>
      <c r="AY87" s="607">
        <f>('Revenue OP'!$D$18*(1+DBC!$C$13/100)^B87)/12</f>
        <v>2625809.1879816544</v>
      </c>
      <c r="AZ87" s="700"/>
      <c r="BA87" s="568">
        <v>0</v>
      </c>
      <c r="BB87" s="700"/>
      <c r="BC87" s="562">
        <f t="shared" si="24"/>
        <v>280732.42816832103</v>
      </c>
      <c r="BD87" s="700"/>
      <c r="BE87" s="562">
        <f>BC87/(1+DBC!$C$10/100)^B87</f>
        <v>199511.29546132116</v>
      </c>
      <c r="BF87" s="700"/>
    </row>
    <row r="88" spans="2:58" x14ac:dyDescent="0.3">
      <c r="B88" s="550">
        <v>7</v>
      </c>
      <c r="C88" s="550">
        <v>5</v>
      </c>
      <c r="D88" s="550">
        <v>77</v>
      </c>
      <c r="E88" s="708"/>
      <c r="F88" s="562">
        <v>0</v>
      </c>
      <c r="G88" s="607">
        <f t="shared" ref="G88:G151" si="26">H$10/12</f>
        <v>5000</v>
      </c>
      <c r="H88" s="700"/>
      <c r="I88" s="607">
        <f t="shared" ref="I88:I151" si="27">J$10/12</f>
        <v>650</v>
      </c>
      <c r="J88" s="700"/>
      <c r="K88" s="607">
        <f t="shared" ref="K88:K151" si="28">L$10/12</f>
        <v>400</v>
      </c>
      <c r="L88" s="700"/>
      <c r="M88" s="607">
        <f t="shared" ref="M88:M151" si="29">N$10/12</f>
        <v>12500</v>
      </c>
      <c r="N88" s="700"/>
      <c r="O88" s="607">
        <f t="shared" ref="O88:O151" si="30">P$10/12</f>
        <v>5000</v>
      </c>
      <c r="P88" s="700"/>
      <c r="Q88" s="607">
        <f t="shared" ref="Q88:Q131" si="31">R$10/12</f>
        <v>8333.3333333333339</v>
      </c>
      <c r="R88" s="700"/>
      <c r="S88" s="607">
        <f t="shared" ref="S88:S131" si="32">T$10/12</f>
        <v>33333.333333333336</v>
      </c>
      <c r="T88" s="700"/>
      <c r="U88" s="607">
        <f t="shared" ref="U88:U131" si="33">V$10/12</f>
        <v>25000</v>
      </c>
      <c r="V88" s="700"/>
      <c r="W88" s="607">
        <f t="shared" ref="W88:W151" si="34">X$10/12</f>
        <v>16666.666666666668</v>
      </c>
      <c r="X88" s="700"/>
      <c r="Y88" s="607">
        <f t="shared" ref="Y88:Y151" si="35">Z$10/12</f>
        <v>8333.3333333333339</v>
      </c>
      <c r="Z88" s="700"/>
      <c r="AA88" s="607">
        <f t="shared" ref="AA88:AA151" si="36">AB$10/12</f>
        <v>8333.3333333333339</v>
      </c>
      <c r="AB88" s="700"/>
      <c r="AC88" s="607">
        <f t="shared" ref="AC88:AC151" si="37">AD$10/12</f>
        <v>16666.666666666668</v>
      </c>
      <c r="AD88" s="700"/>
      <c r="AE88" s="607">
        <f t="shared" si="25"/>
        <v>11500</v>
      </c>
      <c r="AF88" s="700"/>
      <c r="AG88" s="607">
        <f>OBC!AB83+OBC!AW83</f>
        <v>1013040.915696</v>
      </c>
      <c r="AH88" s="700"/>
      <c r="AI88" s="607">
        <f>OBC!BR83+OBC!CM83</f>
        <v>43225.625</v>
      </c>
      <c r="AJ88" s="700"/>
      <c r="AK88" s="607">
        <f t="shared" ref="AK88:AK151" si="38">$AL$10/12</f>
        <v>4500</v>
      </c>
      <c r="AL88" s="700"/>
      <c r="AM88" s="607"/>
      <c r="AN88" s="700"/>
      <c r="AO88" s="607">
        <f t="shared" ref="AO88:AO151" si="39">$AP$10/12</f>
        <v>166666.66666666666</v>
      </c>
      <c r="AP88" s="700"/>
      <c r="AQ88" s="607">
        <f t="shared" ref="AQ88:AQ151" si="40">$AR$10/12</f>
        <v>0</v>
      </c>
      <c r="AR88" s="700"/>
      <c r="AS88" s="607">
        <f t="shared" ref="AS88:AS151" si="41">$AT$10/12</f>
        <v>1000000</v>
      </c>
      <c r="AT88" s="700"/>
      <c r="AU88" s="568">
        <v>0</v>
      </c>
      <c r="AV88" s="700"/>
      <c r="AW88" s="567">
        <f t="shared" si="20"/>
        <v>2379149.8740293337</v>
      </c>
      <c r="AX88" s="700"/>
      <c r="AY88" s="607">
        <f>('Revenue OP'!$D$18*(1+DBC!$C$13/100)^B88)/12</f>
        <v>2625809.1879816544</v>
      </c>
      <c r="AZ88" s="700"/>
      <c r="BA88" s="568">
        <v>0</v>
      </c>
      <c r="BB88" s="700"/>
      <c r="BC88" s="562">
        <f t="shared" si="24"/>
        <v>246659.31395232072</v>
      </c>
      <c r="BD88" s="700"/>
      <c r="BE88" s="562">
        <f>BC88/(1+DBC!$C$10/100)^B88</f>
        <v>175296.1693286185</v>
      </c>
      <c r="BF88" s="700"/>
    </row>
    <row r="89" spans="2:58" x14ac:dyDescent="0.3">
      <c r="B89" s="550">
        <v>7</v>
      </c>
      <c r="C89" s="550">
        <v>6</v>
      </c>
      <c r="D89" s="550">
        <v>78</v>
      </c>
      <c r="E89" s="708"/>
      <c r="F89" s="562">
        <v>0</v>
      </c>
      <c r="G89" s="607">
        <f t="shared" si="26"/>
        <v>5000</v>
      </c>
      <c r="H89" s="700"/>
      <c r="I89" s="607">
        <f t="shared" si="27"/>
        <v>650</v>
      </c>
      <c r="J89" s="700"/>
      <c r="K89" s="607">
        <f t="shared" si="28"/>
        <v>400</v>
      </c>
      <c r="L89" s="700"/>
      <c r="M89" s="607">
        <f t="shared" si="29"/>
        <v>12500</v>
      </c>
      <c r="N89" s="700"/>
      <c r="O89" s="607">
        <f t="shared" si="30"/>
        <v>5000</v>
      </c>
      <c r="P89" s="700"/>
      <c r="Q89" s="607">
        <f t="shared" si="31"/>
        <v>8333.3333333333339</v>
      </c>
      <c r="R89" s="700"/>
      <c r="S89" s="607">
        <f t="shared" si="32"/>
        <v>33333.333333333336</v>
      </c>
      <c r="T89" s="700"/>
      <c r="U89" s="607">
        <f t="shared" si="33"/>
        <v>25000</v>
      </c>
      <c r="V89" s="700"/>
      <c r="W89" s="607">
        <f t="shared" si="34"/>
        <v>16666.666666666668</v>
      </c>
      <c r="X89" s="700"/>
      <c r="Y89" s="607">
        <f t="shared" si="35"/>
        <v>8333.3333333333339</v>
      </c>
      <c r="Z89" s="700"/>
      <c r="AA89" s="607">
        <f t="shared" si="36"/>
        <v>8333.3333333333339</v>
      </c>
      <c r="AB89" s="700"/>
      <c r="AC89" s="607">
        <f t="shared" si="37"/>
        <v>16666.666666666668</v>
      </c>
      <c r="AD89" s="700"/>
      <c r="AE89" s="607">
        <f t="shared" si="25"/>
        <v>11500</v>
      </c>
      <c r="AF89" s="700"/>
      <c r="AG89" s="607">
        <f>OBC!AB84+OBC!AW84</f>
        <v>980362.17648000002</v>
      </c>
      <c r="AH89" s="700"/>
      <c r="AI89" s="607">
        <f>OBC!BR84+OBC!CM84</f>
        <v>41831.25</v>
      </c>
      <c r="AJ89" s="700"/>
      <c r="AK89" s="607">
        <f t="shared" si="38"/>
        <v>4500</v>
      </c>
      <c r="AL89" s="700"/>
      <c r="AM89" s="607"/>
      <c r="AN89" s="700"/>
      <c r="AO89" s="607">
        <f t="shared" si="39"/>
        <v>166666.66666666666</v>
      </c>
      <c r="AP89" s="700"/>
      <c r="AQ89" s="607">
        <f t="shared" si="40"/>
        <v>0</v>
      </c>
      <c r="AR89" s="700"/>
      <c r="AS89" s="607">
        <f t="shared" si="41"/>
        <v>1000000</v>
      </c>
      <c r="AT89" s="700"/>
      <c r="AU89" s="568">
        <v>0</v>
      </c>
      <c r="AV89" s="700"/>
      <c r="AW89" s="567">
        <f t="shared" ref="AW89:AW152" si="42">G89+I89+K89+M89+O89+Q89+S89+U89+W89+Y89+AA89+AC89+AE89+AG89+AI89+AK89+AO89+AS89+AU89+AQ89+AM89</f>
        <v>2345076.7598133334</v>
      </c>
      <c r="AX89" s="700"/>
      <c r="AY89" s="607">
        <f>('Revenue OP'!$D$18*(1+DBC!$C$13/100)^B89)/12</f>
        <v>2625809.1879816544</v>
      </c>
      <c r="AZ89" s="700"/>
      <c r="BA89" s="568">
        <v>0</v>
      </c>
      <c r="BB89" s="700"/>
      <c r="BC89" s="562">
        <f t="shared" si="24"/>
        <v>280732.42816832103</v>
      </c>
      <c r="BD89" s="700"/>
      <c r="BE89" s="562">
        <f>BC89/(1+DBC!$C$10/100)^B89</f>
        <v>199511.29546132116</v>
      </c>
      <c r="BF89" s="700"/>
    </row>
    <row r="90" spans="2:58" x14ac:dyDescent="0.3">
      <c r="B90" s="550">
        <v>7</v>
      </c>
      <c r="C90" s="550">
        <v>7</v>
      </c>
      <c r="D90" s="550">
        <v>79</v>
      </c>
      <c r="E90" s="708"/>
      <c r="F90" s="562">
        <v>0</v>
      </c>
      <c r="G90" s="607">
        <f t="shared" si="26"/>
        <v>5000</v>
      </c>
      <c r="H90" s="700"/>
      <c r="I90" s="607">
        <f t="shared" si="27"/>
        <v>650</v>
      </c>
      <c r="J90" s="700"/>
      <c r="K90" s="607">
        <f t="shared" si="28"/>
        <v>400</v>
      </c>
      <c r="L90" s="700"/>
      <c r="M90" s="607">
        <f t="shared" si="29"/>
        <v>12500</v>
      </c>
      <c r="N90" s="700"/>
      <c r="O90" s="607">
        <f t="shared" si="30"/>
        <v>5000</v>
      </c>
      <c r="P90" s="700"/>
      <c r="Q90" s="607">
        <f t="shared" si="31"/>
        <v>8333.3333333333339</v>
      </c>
      <c r="R90" s="700"/>
      <c r="S90" s="607">
        <f t="shared" si="32"/>
        <v>33333.333333333336</v>
      </c>
      <c r="T90" s="700"/>
      <c r="U90" s="607">
        <f t="shared" si="33"/>
        <v>25000</v>
      </c>
      <c r="V90" s="700"/>
      <c r="W90" s="607">
        <f t="shared" si="34"/>
        <v>16666.666666666668</v>
      </c>
      <c r="X90" s="700"/>
      <c r="Y90" s="607">
        <f t="shared" si="35"/>
        <v>8333.3333333333339</v>
      </c>
      <c r="Z90" s="700"/>
      <c r="AA90" s="607">
        <f t="shared" si="36"/>
        <v>8333.3333333333339</v>
      </c>
      <c r="AB90" s="700"/>
      <c r="AC90" s="607">
        <f t="shared" si="37"/>
        <v>16666.666666666668</v>
      </c>
      <c r="AD90" s="700"/>
      <c r="AE90" s="607">
        <f t="shared" si="25"/>
        <v>11500</v>
      </c>
      <c r="AF90" s="700"/>
      <c r="AG90" s="607">
        <f>OBC!AB85+OBC!AW85</f>
        <v>1013040.915696</v>
      </c>
      <c r="AH90" s="700"/>
      <c r="AI90" s="607">
        <f>OBC!BR85+OBC!CM85</f>
        <v>43225.625</v>
      </c>
      <c r="AJ90" s="700"/>
      <c r="AK90" s="607">
        <f t="shared" si="38"/>
        <v>4500</v>
      </c>
      <c r="AL90" s="700"/>
      <c r="AM90" s="607"/>
      <c r="AN90" s="700"/>
      <c r="AO90" s="607">
        <f t="shared" si="39"/>
        <v>166666.66666666666</v>
      </c>
      <c r="AP90" s="700"/>
      <c r="AQ90" s="607">
        <f t="shared" si="40"/>
        <v>0</v>
      </c>
      <c r="AR90" s="700"/>
      <c r="AS90" s="607">
        <f t="shared" si="41"/>
        <v>1000000</v>
      </c>
      <c r="AT90" s="700"/>
      <c r="AU90" s="568">
        <v>0</v>
      </c>
      <c r="AV90" s="700"/>
      <c r="AW90" s="567">
        <f t="shared" si="42"/>
        <v>2379149.8740293337</v>
      </c>
      <c r="AX90" s="700"/>
      <c r="AY90" s="607">
        <f>('Revenue OP'!$D$18*(1+DBC!$C$13/100)^B90)/12</f>
        <v>2625809.1879816544</v>
      </c>
      <c r="AZ90" s="700"/>
      <c r="BA90" s="568">
        <v>0</v>
      </c>
      <c r="BB90" s="700"/>
      <c r="BC90" s="562">
        <f t="shared" si="24"/>
        <v>246659.31395232072</v>
      </c>
      <c r="BD90" s="700"/>
      <c r="BE90" s="562">
        <f>BC90/(1+DBC!$C$10/100)^B90</f>
        <v>175296.1693286185</v>
      </c>
      <c r="BF90" s="700"/>
    </row>
    <row r="91" spans="2:58" x14ac:dyDescent="0.3">
      <c r="B91" s="550">
        <v>7</v>
      </c>
      <c r="C91" s="550">
        <v>8</v>
      </c>
      <c r="D91" s="550">
        <v>80</v>
      </c>
      <c r="E91" s="708"/>
      <c r="F91" s="562">
        <v>0</v>
      </c>
      <c r="G91" s="607">
        <f t="shared" si="26"/>
        <v>5000</v>
      </c>
      <c r="H91" s="700"/>
      <c r="I91" s="607">
        <f t="shared" si="27"/>
        <v>650</v>
      </c>
      <c r="J91" s="700"/>
      <c r="K91" s="607">
        <f t="shared" si="28"/>
        <v>400</v>
      </c>
      <c r="L91" s="700"/>
      <c r="M91" s="607">
        <f t="shared" si="29"/>
        <v>12500</v>
      </c>
      <c r="N91" s="700"/>
      <c r="O91" s="607">
        <f t="shared" si="30"/>
        <v>5000</v>
      </c>
      <c r="P91" s="700"/>
      <c r="Q91" s="607">
        <f t="shared" si="31"/>
        <v>8333.3333333333339</v>
      </c>
      <c r="R91" s="700"/>
      <c r="S91" s="607">
        <f t="shared" si="32"/>
        <v>33333.333333333336</v>
      </c>
      <c r="T91" s="700"/>
      <c r="U91" s="607">
        <f t="shared" si="33"/>
        <v>25000</v>
      </c>
      <c r="V91" s="700"/>
      <c r="W91" s="607">
        <f t="shared" si="34"/>
        <v>16666.666666666668</v>
      </c>
      <c r="X91" s="700"/>
      <c r="Y91" s="607">
        <f t="shared" si="35"/>
        <v>8333.3333333333339</v>
      </c>
      <c r="Z91" s="700"/>
      <c r="AA91" s="607">
        <f t="shared" si="36"/>
        <v>8333.3333333333339</v>
      </c>
      <c r="AB91" s="700"/>
      <c r="AC91" s="607">
        <f t="shared" si="37"/>
        <v>16666.666666666668</v>
      </c>
      <c r="AD91" s="700"/>
      <c r="AE91" s="607">
        <f t="shared" si="25"/>
        <v>11500</v>
      </c>
      <c r="AF91" s="700"/>
      <c r="AG91" s="607">
        <f>OBC!AB86+OBC!AW86</f>
        <v>1013040.915696</v>
      </c>
      <c r="AH91" s="700"/>
      <c r="AI91" s="607">
        <f>OBC!BR86+OBC!CM86</f>
        <v>43225.625</v>
      </c>
      <c r="AJ91" s="700"/>
      <c r="AK91" s="607">
        <f t="shared" si="38"/>
        <v>4500</v>
      </c>
      <c r="AL91" s="700"/>
      <c r="AM91" s="607"/>
      <c r="AN91" s="700"/>
      <c r="AO91" s="607">
        <f t="shared" si="39"/>
        <v>166666.66666666666</v>
      </c>
      <c r="AP91" s="700"/>
      <c r="AQ91" s="607">
        <f t="shared" si="40"/>
        <v>0</v>
      </c>
      <c r="AR91" s="700"/>
      <c r="AS91" s="607">
        <f t="shared" si="41"/>
        <v>1000000</v>
      </c>
      <c r="AT91" s="700"/>
      <c r="AU91" s="568">
        <v>0</v>
      </c>
      <c r="AV91" s="700"/>
      <c r="AW91" s="567">
        <f t="shared" si="42"/>
        <v>2379149.8740293337</v>
      </c>
      <c r="AX91" s="700"/>
      <c r="AY91" s="607">
        <f>('Revenue OP'!$D$18*(1+DBC!$C$13/100)^B91)/12</f>
        <v>2625809.1879816544</v>
      </c>
      <c r="AZ91" s="700"/>
      <c r="BA91" s="568">
        <v>0</v>
      </c>
      <c r="BB91" s="700"/>
      <c r="BC91" s="562">
        <f t="shared" si="24"/>
        <v>246659.31395232072</v>
      </c>
      <c r="BD91" s="700"/>
      <c r="BE91" s="562">
        <f>BC91/(1+DBC!$C$10/100)^B91</f>
        <v>175296.1693286185</v>
      </c>
      <c r="BF91" s="700"/>
    </row>
    <row r="92" spans="2:58" x14ac:dyDescent="0.3">
      <c r="B92" s="550">
        <v>7</v>
      </c>
      <c r="C92" s="550">
        <v>9</v>
      </c>
      <c r="D92" s="550">
        <v>81</v>
      </c>
      <c r="E92" s="708"/>
      <c r="F92" s="562">
        <v>0</v>
      </c>
      <c r="G92" s="607">
        <f t="shared" si="26"/>
        <v>5000</v>
      </c>
      <c r="H92" s="700"/>
      <c r="I92" s="607">
        <f t="shared" si="27"/>
        <v>650</v>
      </c>
      <c r="J92" s="700"/>
      <c r="K92" s="607">
        <f t="shared" si="28"/>
        <v>400</v>
      </c>
      <c r="L92" s="700"/>
      <c r="M92" s="607">
        <f t="shared" si="29"/>
        <v>12500</v>
      </c>
      <c r="N92" s="700"/>
      <c r="O92" s="607">
        <f t="shared" si="30"/>
        <v>5000</v>
      </c>
      <c r="P92" s="700"/>
      <c r="Q92" s="607">
        <f t="shared" si="31"/>
        <v>8333.3333333333339</v>
      </c>
      <c r="R92" s="700"/>
      <c r="S92" s="607">
        <f t="shared" si="32"/>
        <v>33333.333333333336</v>
      </c>
      <c r="T92" s="700"/>
      <c r="U92" s="607">
        <f t="shared" si="33"/>
        <v>25000</v>
      </c>
      <c r="V92" s="700"/>
      <c r="W92" s="607">
        <f t="shared" si="34"/>
        <v>16666.666666666668</v>
      </c>
      <c r="X92" s="700"/>
      <c r="Y92" s="607">
        <f t="shared" si="35"/>
        <v>8333.3333333333339</v>
      </c>
      <c r="Z92" s="700"/>
      <c r="AA92" s="607">
        <f t="shared" si="36"/>
        <v>8333.3333333333339</v>
      </c>
      <c r="AB92" s="700"/>
      <c r="AC92" s="607">
        <f t="shared" si="37"/>
        <v>16666.666666666668</v>
      </c>
      <c r="AD92" s="700"/>
      <c r="AE92" s="607">
        <f t="shared" si="25"/>
        <v>11500</v>
      </c>
      <c r="AF92" s="700"/>
      <c r="AG92" s="607">
        <f>OBC!AB87+OBC!AW87</f>
        <v>980362.17648000002</v>
      </c>
      <c r="AH92" s="700"/>
      <c r="AI92" s="607">
        <f>OBC!BR87+OBC!CM87</f>
        <v>41831.25</v>
      </c>
      <c r="AJ92" s="700"/>
      <c r="AK92" s="607">
        <f t="shared" si="38"/>
        <v>4500</v>
      </c>
      <c r="AL92" s="700"/>
      <c r="AM92" s="607"/>
      <c r="AN92" s="700"/>
      <c r="AO92" s="607">
        <f t="shared" si="39"/>
        <v>166666.66666666666</v>
      </c>
      <c r="AP92" s="700"/>
      <c r="AQ92" s="607">
        <f t="shared" si="40"/>
        <v>0</v>
      </c>
      <c r="AR92" s="700"/>
      <c r="AS92" s="607">
        <f t="shared" si="41"/>
        <v>1000000</v>
      </c>
      <c r="AT92" s="700"/>
      <c r="AU92" s="568">
        <v>0</v>
      </c>
      <c r="AV92" s="700"/>
      <c r="AW92" s="567">
        <f t="shared" si="42"/>
        <v>2345076.7598133334</v>
      </c>
      <c r="AX92" s="700"/>
      <c r="AY92" s="607">
        <f>('Revenue OP'!$D$18*(1+DBC!$C$13/100)^B92)/12</f>
        <v>2625809.1879816544</v>
      </c>
      <c r="AZ92" s="700"/>
      <c r="BA92" s="568">
        <v>0</v>
      </c>
      <c r="BB92" s="700"/>
      <c r="BC92" s="562">
        <f t="shared" si="24"/>
        <v>280732.42816832103</v>
      </c>
      <c r="BD92" s="700"/>
      <c r="BE92" s="562">
        <f>BC92/(1+DBC!$C$10/100)^B92</f>
        <v>199511.29546132116</v>
      </c>
      <c r="BF92" s="700"/>
    </row>
    <row r="93" spans="2:58" x14ac:dyDescent="0.3">
      <c r="B93" s="550">
        <v>7</v>
      </c>
      <c r="C93" s="550">
        <v>10</v>
      </c>
      <c r="D93" s="550">
        <v>82</v>
      </c>
      <c r="E93" s="708"/>
      <c r="F93" s="562">
        <v>0</v>
      </c>
      <c r="G93" s="607">
        <f t="shared" si="26"/>
        <v>5000</v>
      </c>
      <c r="H93" s="700"/>
      <c r="I93" s="607">
        <f t="shared" si="27"/>
        <v>650</v>
      </c>
      <c r="J93" s="700"/>
      <c r="K93" s="607">
        <f t="shared" si="28"/>
        <v>400</v>
      </c>
      <c r="L93" s="700"/>
      <c r="M93" s="607">
        <f t="shared" si="29"/>
        <v>12500</v>
      </c>
      <c r="N93" s="700"/>
      <c r="O93" s="607">
        <f t="shared" si="30"/>
        <v>5000</v>
      </c>
      <c r="P93" s="700"/>
      <c r="Q93" s="607">
        <f t="shared" si="31"/>
        <v>8333.3333333333339</v>
      </c>
      <c r="R93" s="700"/>
      <c r="S93" s="607">
        <f t="shared" si="32"/>
        <v>33333.333333333336</v>
      </c>
      <c r="T93" s="700"/>
      <c r="U93" s="607">
        <f t="shared" si="33"/>
        <v>25000</v>
      </c>
      <c r="V93" s="700"/>
      <c r="W93" s="607">
        <f t="shared" si="34"/>
        <v>16666.666666666668</v>
      </c>
      <c r="X93" s="700"/>
      <c r="Y93" s="607">
        <f t="shared" si="35"/>
        <v>8333.3333333333339</v>
      </c>
      <c r="Z93" s="700"/>
      <c r="AA93" s="607">
        <f t="shared" si="36"/>
        <v>8333.3333333333339</v>
      </c>
      <c r="AB93" s="700"/>
      <c r="AC93" s="607">
        <f t="shared" si="37"/>
        <v>16666.666666666668</v>
      </c>
      <c r="AD93" s="700"/>
      <c r="AE93" s="607">
        <f t="shared" si="25"/>
        <v>11500</v>
      </c>
      <c r="AF93" s="700"/>
      <c r="AG93" s="607">
        <f>OBC!AB88+OBC!AW88</f>
        <v>1013040.915696</v>
      </c>
      <c r="AH93" s="700"/>
      <c r="AI93" s="607">
        <f>OBC!BR88+OBC!CM88</f>
        <v>43225.625</v>
      </c>
      <c r="AJ93" s="700"/>
      <c r="AK93" s="607">
        <f t="shared" si="38"/>
        <v>4500</v>
      </c>
      <c r="AL93" s="700"/>
      <c r="AM93" s="607"/>
      <c r="AN93" s="700"/>
      <c r="AO93" s="607">
        <f t="shared" si="39"/>
        <v>166666.66666666666</v>
      </c>
      <c r="AP93" s="700"/>
      <c r="AQ93" s="607">
        <f t="shared" si="40"/>
        <v>0</v>
      </c>
      <c r="AR93" s="700"/>
      <c r="AS93" s="607">
        <f t="shared" si="41"/>
        <v>1000000</v>
      </c>
      <c r="AT93" s="700"/>
      <c r="AU93" s="568">
        <v>0</v>
      </c>
      <c r="AV93" s="700"/>
      <c r="AW93" s="567">
        <f t="shared" si="42"/>
        <v>2379149.8740293337</v>
      </c>
      <c r="AX93" s="700"/>
      <c r="AY93" s="607">
        <f>('Revenue OP'!$D$18*(1+DBC!$C$13/100)^B93)/12</f>
        <v>2625809.1879816544</v>
      </c>
      <c r="AZ93" s="700"/>
      <c r="BA93" s="568">
        <v>0</v>
      </c>
      <c r="BB93" s="700"/>
      <c r="BC93" s="562">
        <f t="shared" si="24"/>
        <v>246659.31395232072</v>
      </c>
      <c r="BD93" s="700"/>
      <c r="BE93" s="562">
        <f>BC93/(1+DBC!$C$10/100)^B93</f>
        <v>175296.1693286185</v>
      </c>
      <c r="BF93" s="700"/>
    </row>
    <row r="94" spans="2:58" x14ac:dyDescent="0.3">
      <c r="B94" s="550">
        <v>7</v>
      </c>
      <c r="C94" s="550">
        <v>11</v>
      </c>
      <c r="D94" s="550">
        <v>83</v>
      </c>
      <c r="E94" s="708"/>
      <c r="F94" s="562">
        <v>0</v>
      </c>
      <c r="G94" s="607">
        <f t="shared" si="26"/>
        <v>5000</v>
      </c>
      <c r="H94" s="700"/>
      <c r="I94" s="607">
        <f t="shared" si="27"/>
        <v>650</v>
      </c>
      <c r="J94" s="700"/>
      <c r="K94" s="607">
        <f t="shared" si="28"/>
        <v>400</v>
      </c>
      <c r="L94" s="700"/>
      <c r="M94" s="607">
        <f t="shared" si="29"/>
        <v>12500</v>
      </c>
      <c r="N94" s="700"/>
      <c r="O94" s="607">
        <f t="shared" si="30"/>
        <v>5000</v>
      </c>
      <c r="P94" s="700"/>
      <c r="Q94" s="607">
        <f t="shared" si="31"/>
        <v>8333.3333333333339</v>
      </c>
      <c r="R94" s="700"/>
      <c r="S94" s="607">
        <f t="shared" si="32"/>
        <v>33333.333333333336</v>
      </c>
      <c r="T94" s="700"/>
      <c r="U94" s="607">
        <f t="shared" si="33"/>
        <v>25000</v>
      </c>
      <c r="V94" s="700"/>
      <c r="W94" s="607">
        <f t="shared" si="34"/>
        <v>16666.666666666668</v>
      </c>
      <c r="X94" s="700"/>
      <c r="Y94" s="607">
        <f t="shared" si="35"/>
        <v>8333.3333333333339</v>
      </c>
      <c r="Z94" s="700"/>
      <c r="AA94" s="607">
        <f t="shared" si="36"/>
        <v>8333.3333333333339</v>
      </c>
      <c r="AB94" s="700"/>
      <c r="AC94" s="607">
        <f t="shared" si="37"/>
        <v>16666.666666666668</v>
      </c>
      <c r="AD94" s="700"/>
      <c r="AE94" s="607">
        <f t="shared" si="25"/>
        <v>11500</v>
      </c>
      <c r="AF94" s="700"/>
      <c r="AG94" s="607">
        <f>OBC!AB89+OBC!AW89</f>
        <v>980362.17648000002</v>
      </c>
      <c r="AH94" s="700"/>
      <c r="AI94" s="607">
        <f>OBC!BR89+OBC!CM89</f>
        <v>41831.25</v>
      </c>
      <c r="AJ94" s="700"/>
      <c r="AK94" s="607">
        <f t="shared" si="38"/>
        <v>4500</v>
      </c>
      <c r="AL94" s="700"/>
      <c r="AM94" s="607"/>
      <c r="AN94" s="700"/>
      <c r="AO94" s="607">
        <f t="shared" si="39"/>
        <v>166666.66666666666</v>
      </c>
      <c r="AP94" s="700"/>
      <c r="AQ94" s="607">
        <f t="shared" si="40"/>
        <v>0</v>
      </c>
      <c r="AR94" s="700"/>
      <c r="AS94" s="607">
        <f t="shared" si="41"/>
        <v>1000000</v>
      </c>
      <c r="AT94" s="700"/>
      <c r="AU94" s="568">
        <v>0</v>
      </c>
      <c r="AV94" s="700"/>
      <c r="AW94" s="567">
        <f t="shared" si="42"/>
        <v>2345076.7598133334</v>
      </c>
      <c r="AX94" s="700"/>
      <c r="AY94" s="607">
        <f>('Revenue OP'!$D$18*(1+DBC!$C$13/100)^B94)/12</f>
        <v>2625809.1879816544</v>
      </c>
      <c r="AZ94" s="700"/>
      <c r="BA94" s="568">
        <v>0</v>
      </c>
      <c r="BB94" s="700"/>
      <c r="BC94" s="562">
        <f t="shared" si="24"/>
        <v>280732.42816832103</v>
      </c>
      <c r="BD94" s="700"/>
      <c r="BE94" s="562">
        <f>BC94/(1+DBC!$C$10/100)^B94</f>
        <v>199511.29546132116</v>
      </c>
      <c r="BF94" s="700"/>
    </row>
    <row r="95" spans="2:58" x14ac:dyDescent="0.3">
      <c r="B95" s="550">
        <v>7</v>
      </c>
      <c r="C95" s="550">
        <v>12</v>
      </c>
      <c r="D95" s="550">
        <v>84</v>
      </c>
      <c r="E95" s="708"/>
      <c r="F95" s="562">
        <v>0</v>
      </c>
      <c r="G95" s="607">
        <f t="shared" si="26"/>
        <v>5000</v>
      </c>
      <c r="H95" s="700"/>
      <c r="I95" s="607">
        <f t="shared" si="27"/>
        <v>650</v>
      </c>
      <c r="J95" s="700"/>
      <c r="K95" s="607">
        <f t="shared" si="28"/>
        <v>400</v>
      </c>
      <c r="L95" s="700"/>
      <c r="M95" s="607">
        <f t="shared" si="29"/>
        <v>12500</v>
      </c>
      <c r="N95" s="700"/>
      <c r="O95" s="607">
        <f t="shared" si="30"/>
        <v>5000</v>
      </c>
      <c r="P95" s="700"/>
      <c r="Q95" s="607">
        <f t="shared" si="31"/>
        <v>8333.3333333333339</v>
      </c>
      <c r="R95" s="700"/>
      <c r="S95" s="607">
        <f t="shared" si="32"/>
        <v>33333.333333333336</v>
      </c>
      <c r="T95" s="700"/>
      <c r="U95" s="607">
        <f t="shared" si="33"/>
        <v>25000</v>
      </c>
      <c r="V95" s="700"/>
      <c r="W95" s="607">
        <f t="shared" si="34"/>
        <v>16666.666666666668</v>
      </c>
      <c r="X95" s="700"/>
      <c r="Y95" s="607">
        <f t="shared" si="35"/>
        <v>8333.3333333333339</v>
      </c>
      <c r="Z95" s="700"/>
      <c r="AA95" s="607">
        <f t="shared" si="36"/>
        <v>8333.3333333333339</v>
      </c>
      <c r="AB95" s="700"/>
      <c r="AC95" s="607">
        <f t="shared" si="37"/>
        <v>16666.666666666668</v>
      </c>
      <c r="AD95" s="700"/>
      <c r="AE95" s="607">
        <f t="shared" si="25"/>
        <v>11500</v>
      </c>
      <c r="AF95" s="700"/>
      <c r="AG95" s="607">
        <f>OBC!AB90+OBC!AW90</f>
        <v>1013040.915696</v>
      </c>
      <c r="AH95" s="700"/>
      <c r="AI95" s="607">
        <f>OBC!BR90+OBC!CM90</f>
        <v>43225.625</v>
      </c>
      <c r="AJ95" s="700"/>
      <c r="AK95" s="607">
        <f t="shared" si="38"/>
        <v>4500</v>
      </c>
      <c r="AL95" s="700"/>
      <c r="AM95" s="607"/>
      <c r="AN95" s="700"/>
      <c r="AO95" s="607">
        <f t="shared" si="39"/>
        <v>166666.66666666666</v>
      </c>
      <c r="AP95" s="700"/>
      <c r="AQ95" s="607">
        <f t="shared" si="40"/>
        <v>0</v>
      </c>
      <c r="AR95" s="700"/>
      <c r="AS95" s="607">
        <f t="shared" si="41"/>
        <v>1000000</v>
      </c>
      <c r="AT95" s="700"/>
      <c r="AU95" s="568">
        <v>0</v>
      </c>
      <c r="AV95" s="700"/>
      <c r="AW95" s="567">
        <f t="shared" si="42"/>
        <v>2379149.8740293337</v>
      </c>
      <c r="AX95" s="700"/>
      <c r="AY95" s="607">
        <f>('Revenue OP'!$D$18*(1+DBC!$C$13/100)^B95)/12</f>
        <v>2625809.1879816544</v>
      </c>
      <c r="AZ95" s="700"/>
      <c r="BA95" s="568">
        <v>0</v>
      </c>
      <c r="BB95" s="700"/>
      <c r="BC95" s="562">
        <f t="shared" si="24"/>
        <v>246659.31395232072</v>
      </c>
      <c r="BD95" s="700"/>
      <c r="BE95" s="562">
        <f>BC95/(1+DBC!$C$10/100)^B95</f>
        <v>175296.1693286185</v>
      </c>
      <c r="BF95" s="700"/>
    </row>
    <row r="96" spans="2:58" x14ac:dyDescent="0.3">
      <c r="B96" s="550">
        <v>8</v>
      </c>
      <c r="C96" s="550">
        <v>1</v>
      </c>
      <c r="D96" s="550">
        <v>85</v>
      </c>
      <c r="E96" s="708">
        <f>DBC!$C$10</f>
        <v>5</v>
      </c>
      <c r="F96" s="562">
        <v>0</v>
      </c>
      <c r="G96" s="607">
        <f t="shared" si="26"/>
        <v>5000</v>
      </c>
      <c r="H96" s="700">
        <f>SUM(G96:G107)</f>
        <v>60000</v>
      </c>
      <c r="I96" s="607">
        <f t="shared" si="27"/>
        <v>650</v>
      </c>
      <c r="J96" s="700">
        <f>SUM(I96:I107)</f>
        <v>7800</v>
      </c>
      <c r="K96" s="607">
        <f t="shared" si="28"/>
        <v>400</v>
      </c>
      <c r="L96" s="700">
        <f>SUM(K96:K107)</f>
        <v>4800</v>
      </c>
      <c r="M96" s="607">
        <f t="shared" si="29"/>
        <v>12500</v>
      </c>
      <c r="N96" s="700">
        <f>SUM(M96:M107)</f>
        <v>150000</v>
      </c>
      <c r="O96" s="607">
        <f t="shared" si="30"/>
        <v>5000</v>
      </c>
      <c r="P96" s="700">
        <f>SUM(O96:O107)</f>
        <v>60000</v>
      </c>
      <c r="Q96" s="607">
        <f t="shared" si="31"/>
        <v>8333.3333333333339</v>
      </c>
      <c r="R96" s="700">
        <f>SUM(Q96:Q107)</f>
        <v>99999.999999999985</v>
      </c>
      <c r="S96" s="607">
        <f t="shared" si="32"/>
        <v>33333.333333333336</v>
      </c>
      <c r="T96" s="700">
        <f>SUM(S96:S107)</f>
        <v>399999.99999999994</v>
      </c>
      <c r="U96" s="607">
        <f t="shared" si="33"/>
        <v>25000</v>
      </c>
      <c r="V96" s="700">
        <f>SUM(U96:U107)</f>
        <v>300000</v>
      </c>
      <c r="W96" s="607">
        <f t="shared" si="34"/>
        <v>16666.666666666668</v>
      </c>
      <c r="X96" s="700">
        <f>SUM(W96:W107)</f>
        <v>199999.99999999997</v>
      </c>
      <c r="Y96" s="607">
        <f t="shared" si="35"/>
        <v>8333.3333333333339</v>
      </c>
      <c r="Z96" s="700">
        <f>SUM(Y96:Y107)</f>
        <v>99999.999999999985</v>
      </c>
      <c r="AA96" s="607">
        <f t="shared" si="36"/>
        <v>8333.3333333333339</v>
      </c>
      <c r="AB96" s="700">
        <f>SUM(AA96:AA107)</f>
        <v>99999.999999999985</v>
      </c>
      <c r="AC96" s="607">
        <f t="shared" si="37"/>
        <v>16666.666666666668</v>
      </c>
      <c r="AD96" s="700">
        <f>SUM(AC96:AC107)</f>
        <v>199999.99999999997</v>
      </c>
      <c r="AE96" s="607">
        <f t="shared" si="25"/>
        <v>11500</v>
      </c>
      <c r="AF96" s="700">
        <f>SUM(AE96:AE107)</f>
        <v>138000</v>
      </c>
      <c r="AG96" s="607">
        <f>OBC!AB91+OBC!AW91</f>
        <v>506520.45784799999</v>
      </c>
      <c r="AH96" s="700">
        <f>SUM(AG96:AG107)</f>
        <v>11421219.355992002</v>
      </c>
      <c r="AI96" s="607">
        <f>OBC!BR91+OBC!CM91</f>
        <v>21612.8125</v>
      </c>
      <c r="AJ96" s="700">
        <f>SUM(AI96:AI107)</f>
        <v>487334.0625</v>
      </c>
      <c r="AK96" s="607">
        <f t="shared" si="38"/>
        <v>4500</v>
      </c>
      <c r="AL96" s="700">
        <f>SUM(AK96:AK107)</f>
        <v>54000</v>
      </c>
      <c r="AM96" s="607"/>
      <c r="AN96" s="700">
        <f>SUM(AM96:AM107)</f>
        <v>0</v>
      </c>
      <c r="AO96" s="607">
        <f t="shared" si="39"/>
        <v>166666.66666666666</v>
      </c>
      <c r="AP96" s="700">
        <f>SUM(AO96:AO107)</f>
        <v>2000000.0000000002</v>
      </c>
      <c r="AQ96" s="607">
        <f t="shared" si="40"/>
        <v>0</v>
      </c>
      <c r="AR96" s="700">
        <f>SUM(AQ96:AQ107)</f>
        <v>0</v>
      </c>
      <c r="AS96" s="607">
        <f t="shared" si="41"/>
        <v>1000000</v>
      </c>
      <c r="AT96" s="700">
        <f>SUM(AS96:AS107)</f>
        <v>12000000</v>
      </c>
      <c r="AU96" s="568">
        <v>0</v>
      </c>
      <c r="AV96" s="700">
        <f>SUM(AU96:AU107)</f>
        <v>0</v>
      </c>
      <c r="AW96" s="567">
        <f t="shared" si="42"/>
        <v>1851016.6036813334</v>
      </c>
      <c r="AX96" s="700">
        <f>SUM(AW96:AW107)</f>
        <v>27783153.418492008</v>
      </c>
      <c r="AY96" s="607">
        <f>('Revenue OP'!$D$18*(1+DBC!$C$13/100)^B96)/12</f>
        <v>2683576.9901172509</v>
      </c>
      <c r="AZ96" s="700">
        <f>SUM(AY96:AY107)</f>
        <v>32202923.881407019</v>
      </c>
      <c r="BA96" s="568">
        <v>0</v>
      </c>
      <c r="BB96" s="700">
        <f>SUM(BA96:BA107)</f>
        <v>0</v>
      </c>
      <c r="BC96" s="562">
        <f t="shared" si="24"/>
        <v>832560.38643591758</v>
      </c>
      <c r="BD96" s="700">
        <f>SUM(BC96:BC107)</f>
        <v>4419770.4629150089</v>
      </c>
      <c r="BE96" s="562">
        <f>BC96/(1+DBC!$C$10/100)^B96</f>
        <v>563509.64080564375</v>
      </c>
      <c r="BF96" s="700">
        <f>SUM(BE96:BE107)</f>
        <v>2991474.6204326311</v>
      </c>
    </row>
    <row r="97" spans="2:58" x14ac:dyDescent="0.3">
      <c r="B97" s="550">
        <v>8</v>
      </c>
      <c r="C97" s="550">
        <v>2</v>
      </c>
      <c r="D97" s="550">
        <v>86</v>
      </c>
      <c r="E97" s="708"/>
      <c r="F97" s="562">
        <v>0</v>
      </c>
      <c r="G97" s="607">
        <f t="shared" si="26"/>
        <v>5000</v>
      </c>
      <c r="H97" s="700"/>
      <c r="I97" s="607">
        <f t="shared" si="27"/>
        <v>650</v>
      </c>
      <c r="J97" s="700"/>
      <c r="K97" s="607">
        <f t="shared" si="28"/>
        <v>400</v>
      </c>
      <c r="L97" s="700"/>
      <c r="M97" s="607">
        <f t="shared" si="29"/>
        <v>12500</v>
      </c>
      <c r="N97" s="700"/>
      <c r="O97" s="607">
        <f t="shared" si="30"/>
        <v>5000</v>
      </c>
      <c r="P97" s="700"/>
      <c r="Q97" s="607">
        <f t="shared" si="31"/>
        <v>8333.3333333333339</v>
      </c>
      <c r="R97" s="700"/>
      <c r="S97" s="607">
        <f t="shared" si="32"/>
        <v>33333.333333333336</v>
      </c>
      <c r="T97" s="700"/>
      <c r="U97" s="607">
        <f t="shared" si="33"/>
        <v>25000</v>
      </c>
      <c r="V97" s="700"/>
      <c r="W97" s="607">
        <f t="shared" si="34"/>
        <v>16666.666666666668</v>
      </c>
      <c r="X97" s="700"/>
      <c r="Y97" s="607">
        <f t="shared" si="35"/>
        <v>8333.3333333333339</v>
      </c>
      <c r="Z97" s="700"/>
      <c r="AA97" s="607">
        <f t="shared" si="36"/>
        <v>8333.3333333333339</v>
      </c>
      <c r="AB97" s="700"/>
      <c r="AC97" s="607">
        <f t="shared" si="37"/>
        <v>16666.666666666668</v>
      </c>
      <c r="AD97" s="700"/>
      <c r="AE97" s="607">
        <f t="shared" si="25"/>
        <v>11500</v>
      </c>
      <c r="AF97" s="700"/>
      <c r="AG97" s="607">
        <f>OBC!AB92+OBC!AW92</f>
        <v>915004.69804799987</v>
      </c>
      <c r="AH97" s="700"/>
      <c r="AI97" s="607">
        <f>OBC!BR92+OBC!CM92</f>
        <v>39042.5</v>
      </c>
      <c r="AJ97" s="700"/>
      <c r="AK97" s="607">
        <f t="shared" si="38"/>
        <v>4500</v>
      </c>
      <c r="AL97" s="700"/>
      <c r="AM97" s="607"/>
      <c r="AN97" s="700"/>
      <c r="AO97" s="607">
        <f t="shared" si="39"/>
        <v>166666.66666666666</v>
      </c>
      <c r="AP97" s="700"/>
      <c r="AQ97" s="607">
        <f t="shared" si="40"/>
        <v>0</v>
      </c>
      <c r="AR97" s="700"/>
      <c r="AS97" s="607">
        <f t="shared" si="41"/>
        <v>1000000</v>
      </c>
      <c r="AT97" s="700"/>
      <c r="AU97" s="568">
        <v>0</v>
      </c>
      <c r="AV97" s="700"/>
      <c r="AW97" s="567">
        <f t="shared" si="42"/>
        <v>2276930.5313813332</v>
      </c>
      <c r="AX97" s="700"/>
      <c r="AY97" s="607">
        <f>('Revenue OP'!$D$18*(1+DBC!$C$13/100)^B97)/12</f>
        <v>2683576.9901172509</v>
      </c>
      <c r="AZ97" s="700"/>
      <c r="BA97" s="568">
        <v>0</v>
      </c>
      <c r="BB97" s="700"/>
      <c r="BC97" s="562">
        <f t="shared" si="24"/>
        <v>406646.45873591769</v>
      </c>
      <c r="BD97" s="700"/>
      <c r="BE97" s="562">
        <f>BC97/(1+DBC!$C$10/100)^B97</f>
        <v>275234.32970204338</v>
      </c>
      <c r="BF97" s="700"/>
    </row>
    <row r="98" spans="2:58" x14ac:dyDescent="0.3">
      <c r="B98" s="550">
        <v>8</v>
      </c>
      <c r="C98" s="550">
        <v>3</v>
      </c>
      <c r="D98" s="550">
        <v>87</v>
      </c>
      <c r="E98" s="708"/>
      <c r="F98" s="562">
        <v>0</v>
      </c>
      <c r="G98" s="607">
        <f t="shared" si="26"/>
        <v>5000</v>
      </c>
      <c r="H98" s="700"/>
      <c r="I98" s="607">
        <f t="shared" si="27"/>
        <v>650</v>
      </c>
      <c r="J98" s="700"/>
      <c r="K98" s="607">
        <f t="shared" si="28"/>
        <v>400</v>
      </c>
      <c r="L98" s="700"/>
      <c r="M98" s="607">
        <f t="shared" si="29"/>
        <v>12500</v>
      </c>
      <c r="N98" s="700"/>
      <c r="O98" s="607">
        <f t="shared" si="30"/>
        <v>5000</v>
      </c>
      <c r="P98" s="700"/>
      <c r="Q98" s="607">
        <f t="shared" si="31"/>
        <v>8333.3333333333339</v>
      </c>
      <c r="R98" s="700"/>
      <c r="S98" s="607">
        <f t="shared" si="32"/>
        <v>33333.333333333336</v>
      </c>
      <c r="T98" s="700"/>
      <c r="U98" s="607">
        <f t="shared" si="33"/>
        <v>25000</v>
      </c>
      <c r="V98" s="700"/>
      <c r="W98" s="607">
        <f t="shared" si="34"/>
        <v>16666.666666666668</v>
      </c>
      <c r="X98" s="700"/>
      <c r="Y98" s="607">
        <f t="shared" si="35"/>
        <v>8333.3333333333339</v>
      </c>
      <c r="Z98" s="700"/>
      <c r="AA98" s="607">
        <f t="shared" si="36"/>
        <v>8333.3333333333339</v>
      </c>
      <c r="AB98" s="700"/>
      <c r="AC98" s="607">
        <f t="shared" si="37"/>
        <v>16666.666666666668</v>
      </c>
      <c r="AD98" s="700"/>
      <c r="AE98" s="607">
        <f t="shared" si="25"/>
        <v>11500</v>
      </c>
      <c r="AF98" s="700"/>
      <c r="AG98" s="607">
        <f>OBC!AB93+OBC!AW93</f>
        <v>1013040.915696</v>
      </c>
      <c r="AH98" s="700"/>
      <c r="AI98" s="607">
        <f>OBC!BR93+OBC!CM93</f>
        <v>43225.625</v>
      </c>
      <c r="AJ98" s="700"/>
      <c r="AK98" s="607">
        <f t="shared" si="38"/>
        <v>4500</v>
      </c>
      <c r="AL98" s="700"/>
      <c r="AM98" s="607"/>
      <c r="AN98" s="700"/>
      <c r="AO98" s="607">
        <f t="shared" si="39"/>
        <v>166666.66666666666</v>
      </c>
      <c r="AP98" s="700"/>
      <c r="AQ98" s="607">
        <f t="shared" si="40"/>
        <v>0</v>
      </c>
      <c r="AR98" s="700"/>
      <c r="AS98" s="607">
        <f t="shared" si="41"/>
        <v>1000000</v>
      </c>
      <c r="AT98" s="700"/>
      <c r="AU98" s="568">
        <v>0</v>
      </c>
      <c r="AV98" s="700"/>
      <c r="AW98" s="567">
        <f t="shared" si="42"/>
        <v>2379149.8740293337</v>
      </c>
      <c r="AX98" s="700"/>
      <c r="AY98" s="607">
        <f>('Revenue OP'!$D$18*(1+DBC!$C$13/100)^B98)/12</f>
        <v>2683576.9901172509</v>
      </c>
      <c r="AZ98" s="700"/>
      <c r="BA98" s="568">
        <v>0</v>
      </c>
      <c r="BB98" s="700"/>
      <c r="BC98" s="562">
        <f t="shared" si="24"/>
        <v>304427.11608791724</v>
      </c>
      <c r="BD98" s="700"/>
      <c r="BE98" s="562">
        <f>BC98/(1+DBC!$C$10/100)^B98</f>
        <v>206048.25503717898</v>
      </c>
      <c r="BF98" s="700"/>
    </row>
    <row r="99" spans="2:58" x14ac:dyDescent="0.3">
      <c r="B99" s="550">
        <v>8</v>
      </c>
      <c r="C99" s="550">
        <v>4</v>
      </c>
      <c r="D99" s="550">
        <v>88</v>
      </c>
      <c r="E99" s="708"/>
      <c r="F99" s="562">
        <v>0</v>
      </c>
      <c r="G99" s="607">
        <f t="shared" si="26"/>
        <v>5000</v>
      </c>
      <c r="H99" s="700"/>
      <c r="I99" s="607">
        <f t="shared" si="27"/>
        <v>650</v>
      </c>
      <c r="J99" s="700"/>
      <c r="K99" s="607">
        <f t="shared" si="28"/>
        <v>400</v>
      </c>
      <c r="L99" s="700"/>
      <c r="M99" s="607">
        <f t="shared" si="29"/>
        <v>12500</v>
      </c>
      <c r="N99" s="700"/>
      <c r="O99" s="607">
        <f t="shared" si="30"/>
        <v>5000</v>
      </c>
      <c r="P99" s="700"/>
      <c r="Q99" s="607">
        <f t="shared" si="31"/>
        <v>8333.3333333333339</v>
      </c>
      <c r="R99" s="700"/>
      <c r="S99" s="607">
        <f t="shared" si="32"/>
        <v>33333.333333333336</v>
      </c>
      <c r="T99" s="700"/>
      <c r="U99" s="607">
        <f t="shared" si="33"/>
        <v>25000</v>
      </c>
      <c r="V99" s="700"/>
      <c r="W99" s="607">
        <f t="shared" si="34"/>
        <v>16666.666666666668</v>
      </c>
      <c r="X99" s="700"/>
      <c r="Y99" s="607">
        <f t="shared" si="35"/>
        <v>8333.3333333333339</v>
      </c>
      <c r="Z99" s="700"/>
      <c r="AA99" s="607">
        <f t="shared" si="36"/>
        <v>8333.3333333333339</v>
      </c>
      <c r="AB99" s="700"/>
      <c r="AC99" s="607">
        <f t="shared" si="37"/>
        <v>16666.666666666668</v>
      </c>
      <c r="AD99" s="700"/>
      <c r="AE99" s="607">
        <f t="shared" si="25"/>
        <v>11500</v>
      </c>
      <c r="AF99" s="700"/>
      <c r="AG99" s="607">
        <f>OBC!AB94+OBC!AW94</f>
        <v>980362.17648000002</v>
      </c>
      <c r="AH99" s="700"/>
      <c r="AI99" s="607">
        <f>OBC!BR94+OBC!CM94</f>
        <v>41831.25</v>
      </c>
      <c r="AJ99" s="700"/>
      <c r="AK99" s="607">
        <f t="shared" si="38"/>
        <v>4500</v>
      </c>
      <c r="AL99" s="700"/>
      <c r="AM99" s="607"/>
      <c r="AN99" s="700"/>
      <c r="AO99" s="607">
        <f t="shared" si="39"/>
        <v>166666.66666666666</v>
      </c>
      <c r="AP99" s="700"/>
      <c r="AQ99" s="607">
        <f t="shared" si="40"/>
        <v>0</v>
      </c>
      <c r="AR99" s="700"/>
      <c r="AS99" s="607">
        <f t="shared" si="41"/>
        <v>1000000</v>
      </c>
      <c r="AT99" s="700"/>
      <c r="AU99" s="568">
        <v>0</v>
      </c>
      <c r="AV99" s="700"/>
      <c r="AW99" s="567">
        <f t="shared" si="42"/>
        <v>2345076.7598133334</v>
      </c>
      <c r="AX99" s="700"/>
      <c r="AY99" s="607">
        <f>('Revenue OP'!$D$18*(1+DBC!$C$13/100)^B99)/12</f>
        <v>2683576.9901172509</v>
      </c>
      <c r="AZ99" s="700"/>
      <c r="BA99" s="568">
        <v>0</v>
      </c>
      <c r="BB99" s="700"/>
      <c r="BC99" s="562">
        <f t="shared" si="24"/>
        <v>338500.23030391755</v>
      </c>
      <c r="BD99" s="700"/>
      <c r="BE99" s="562">
        <f>BC99/(1+DBC!$C$10/100)^B99</f>
        <v>229110.27992546724</v>
      </c>
      <c r="BF99" s="700"/>
    </row>
    <row r="100" spans="2:58" x14ac:dyDescent="0.3">
      <c r="B100" s="550">
        <v>8</v>
      </c>
      <c r="C100" s="550">
        <v>5</v>
      </c>
      <c r="D100" s="550">
        <v>89</v>
      </c>
      <c r="E100" s="708"/>
      <c r="F100" s="562">
        <v>0</v>
      </c>
      <c r="G100" s="607">
        <f t="shared" si="26"/>
        <v>5000</v>
      </c>
      <c r="H100" s="700"/>
      <c r="I100" s="607">
        <f t="shared" si="27"/>
        <v>650</v>
      </c>
      <c r="J100" s="700"/>
      <c r="K100" s="607">
        <f t="shared" si="28"/>
        <v>400</v>
      </c>
      <c r="L100" s="700"/>
      <c r="M100" s="607">
        <f t="shared" si="29"/>
        <v>12500</v>
      </c>
      <c r="N100" s="700"/>
      <c r="O100" s="607">
        <f t="shared" si="30"/>
        <v>5000</v>
      </c>
      <c r="P100" s="700"/>
      <c r="Q100" s="607">
        <f t="shared" si="31"/>
        <v>8333.3333333333339</v>
      </c>
      <c r="R100" s="700"/>
      <c r="S100" s="607">
        <f t="shared" si="32"/>
        <v>33333.333333333336</v>
      </c>
      <c r="T100" s="700"/>
      <c r="U100" s="607">
        <f t="shared" si="33"/>
        <v>25000</v>
      </c>
      <c r="V100" s="700"/>
      <c r="W100" s="607">
        <f t="shared" si="34"/>
        <v>16666.666666666668</v>
      </c>
      <c r="X100" s="700"/>
      <c r="Y100" s="607">
        <f t="shared" si="35"/>
        <v>8333.3333333333339</v>
      </c>
      <c r="Z100" s="700"/>
      <c r="AA100" s="607">
        <f t="shared" si="36"/>
        <v>8333.3333333333339</v>
      </c>
      <c r="AB100" s="700"/>
      <c r="AC100" s="607">
        <f t="shared" si="37"/>
        <v>16666.666666666668</v>
      </c>
      <c r="AD100" s="700"/>
      <c r="AE100" s="607">
        <f t="shared" si="25"/>
        <v>11500</v>
      </c>
      <c r="AF100" s="700"/>
      <c r="AG100" s="607">
        <f>OBC!AB95+OBC!AW95</f>
        <v>1013040.915696</v>
      </c>
      <c r="AH100" s="700"/>
      <c r="AI100" s="607">
        <f>OBC!BR95+OBC!CM95</f>
        <v>43225.625</v>
      </c>
      <c r="AJ100" s="700"/>
      <c r="AK100" s="607">
        <f t="shared" si="38"/>
        <v>4500</v>
      </c>
      <c r="AL100" s="700"/>
      <c r="AM100" s="607"/>
      <c r="AN100" s="700"/>
      <c r="AO100" s="607">
        <f t="shared" si="39"/>
        <v>166666.66666666666</v>
      </c>
      <c r="AP100" s="700"/>
      <c r="AQ100" s="607">
        <f t="shared" si="40"/>
        <v>0</v>
      </c>
      <c r="AR100" s="700"/>
      <c r="AS100" s="607">
        <f t="shared" si="41"/>
        <v>1000000</v>
      </c>
      <c r="AT100" s="700"/>
      <c r="AU100" s="568">
        <v>0</v>
      </c>
      <c r="AV100" s="700"/>
      <c r="AW100" s="567">
        <f t="shared" si="42"/>
        <v>2379149.8740293337</v>
      </c>
      <c r="AX100" s="700"/>
      <c r="AY100" s="607">
        <f>('Revenue OP'!$D$18*(1+DBC!$C$13/100)^B100)/12</f>
        <v>2683576.9901172509</v>
      </c>
      <c r="AZ100" s="700"/>
      <c r="BA100" s="568">
        <v>0</v>
      </c>
      <c r="BB100" s="700"/>
      <c r="BC100" s="562">
        <f t="shared" si="24"/>
        <v>304427.11608791724</v>
      </c>
      <c r="BD100" s="700"/>
      <c r="BE100" s="562">
        <f>BC100/(1+DBC!$C$10/100)^B100</f>
        <v>206048.25503717898</v>
      </c>
      <c r="BF100" s="700"/>
    </row>
    <row r="101" spans="2:58" x14ac:dyDescent="0.3">
      <c r="B101" s="550">
        <v>8</v>
      </c>
      <c r="C101" s="550">
        <v>6</v>
      </c>
      <c r="D101" s="550">
        <v>90</v>
      </c>
      <c r="E101" s="708"/>
      <c r="F101" s="562">
        <v>0</v>
      </c>
      <c r="G101" s="607">
        <f t="shared" si="26"/>
        <v>5000</v>
      </c>
      <c r="H101" s="700"/>
      <c r="I101" s="607">
        <f t="shared" si="27"/>
        <v>650</v>
      </c>
      <c r="J101" s="700"/>
      <c r="K101" s="607">
        <f t="shared" si="28"/>
        <v>400</v>
      </c>
      <c r="L101" s="700"/>
      <c r="M101" s="607">
        <f t="shared" si="29"/>
        <v>12500</v>
      </c>
      <c r="N101" s="700"/>
      <c r="O101" s="607">
        <f t="shared" si="30"/>
        <v>5000</v>
      </c>
      <c r="P101" s="700"/>
      <c r="Q101" s="607">
        <f t="shared" si="31"/>
        <v>8333.3333333333339</v>
      </c>
      <c r="R101" s="700"/>
      <c r="S101" s="607">
        <f t="shared" si="32"/>
        <v>33333.333333333336</v>
      </c>
      <c r="T101" s="700"/>
      <c r="U101" s="607">
        <f t="shared" si="33"/>
        <v>25000</v>
      </c>
      <c r="V101" s="700"/>
      <c r="W101" s="607">
        <f t="shared" si="34"/>
        <v>16666.666666666668</v>
      </c>
      <c r="X101" s="700"/>
      <c r="Y101" s="607">
        <f t="shared" si="35"/>
        <v>8333.3333333333339</v>
      </c>
      <c r="Z101" s="700"/>
      <c r="AA101" s="607">
        <f t="shared" si="36"/>
        <v>8333.3333333333339</v>
      </c>
      <c r="AB101" s="700"/>
      <c r="AC101" s="607">
        <f t="shared" si="37"/>
        <v>16666.666666666668</v>
      </c>
      <c r="AD101" s="700"/>
      <c r="AE101" s="607">
        <f t="shared" si="25"/>
        <v>11500</v>
      </c>
      <c r="AF101" s="700"/>
      <c r="AG101" s="607">
        <f>OBC!AB96+OBC!AW96</f>
        <v>980362.17648000002</v>
      </c>
      <c r="AH101" s="700"/>
      <c r="AI101" s="607">
        <f>OBC!BR96+OBC!CM96</f>
        <v>41831.25</v>
      </c>
      <c r="AJ101" s="700"/>
      <c r="AK101" s="607">
        <f t="shared" si="38"/>
        <v>4500</v>
      </c>
      <c r="AL101" s="700"/>
      <c r="AM101" s="607"/>
      <c r="AN101" s="700"/>
      <c r="AO101" s="607">
        <f t="shared" si="39"/>
        <v>166666.66666666666</v>
      </c>
      <c r="AP101" s="700"/>
      <c r="AQ101" s="607">
        <f t="shared" si="40"/>
        <v>0</v>
      </c>
      <c r="AR101" s="700"/>
      <c r="AS101" s="607">
        <f t="shared" si="41"/>
        <v>1000000</v>
      </c>
      <c r="AT101" s="700"/>
      <c r="AU101" s="568">
        <v>0</v>
      </c>
      <c r="AV101" s="700"/>
      <c r="AW101" s="567">
        <f t="shared" si="42"/>
        <v>2345076.7598133334</v>
      </c>
      <c r="AX101" s="700"/>
      <c r="AY101" s="607">
        <f>('Revenue OP'!$D$18*(1+DBC!$C$13/100)^B101)/12</f>
        <v>2683576.9901172509</v>
      </c>
      <c r="AZ101" s="700"/>
      <c r="BA101" s="568">
        <v>0</v>
      </c>
      <c r="BB101" s="700"/>
      <c r="BC101" s="562">
        <f t="shared" si="24"/>
        <v>338500.23030391755</v>
      </c>
      <c r="BD101" s="700"/>
      <c r="BE101" s="562">
        <f>BC101/(1+DBC!$C$10/100)^B101</f>
        <v>229110.27992546724</v>
      </c>
      <c r="BF101" s="700"/>
    </row>
    <row r="102" spans="2:58" x14ac:dyDescent="0.3">
      <c r="B102" s="550">
        <v>8</v>
      </c>
      <c r="C102" s="550">
        <v>7</v>
      </c>
      <c r="D102" s="550">
        <v>91</v>
      </c>
      <c r="E102" s="708"/>
      <c r="F102" s="562">
        <v>0</v>
      </c>
      <c r="G102" s="607">
        <f t="shared" si="26"/>
        <v>5000</v>
      </c>
      <c r="H102" s="700"/>
      <c r="I102" s="607">
        <f t="shared" si="27"/>
        <v>650</v>
      </c>
      <c r="J102" s="700"/>
      <c r="K102" s="607">
        <f t="shared" si="28"/>
        <v>400</v>
      </c>
      <c r="L102" s="700"/>
      <c r="M102" s="607">
        <f t="shared" si="29"/>
        <v>12500</v>
      </c>
      <c r="N102" s="700"/>
      <c r="O102" s="607">
        <f t="shared" si="30"/>
        <v>5000</v>
      </c>
      <c r="P102" s="700"/>
      <c r="Q102" s="607">
        <f t="shared" si="31"/>
        <v>8333.3333333333339</v>
      </c>
      <c r="R102" s="700"/>
      <c r="S102" s="607">
        <f t="shared" si="32"/>
        <v>33333.333333333336</v>
      </c>
      <c r="T102" s="700"/>
      <c r="U102" s="607">
        <f t="shared" si="33"/>
        <v>25000</v>
      </c>
      <c r="V102" s="700"/>
      <c r="W102" s="607">
        <f t="shared" si="34"/>
        <v>16666.666666666668</v>
      </c>
      <c r="X102" s="700"/>
      <c r="Y102" s="607">
        <f t="shared" si="35"/>
        <v>8333.3333333333339</v>
      </c>
      <c r="Z102" s="700"/>
      <c r="AA102" s="607">
        <f t="shared" si="36"/>
        <v>8333.3333333333339</v>
      </c>
      <c r="AB102" s="700"/>
      <c r="AC102" s="607">
        <f t="shared" si="37"/>
        <v>16666.666666666668</v>
      </c>
      <c r="AD102" s="700"/>
      <c r="AE102" s="607">
        <f t="shared" si="25"/>
        <v>11500</v>
      </c>
      <c r="AF102" s="700"/>
      <c r="AG102" s="607">
        <f>OBC!AB97+OBC!AW97</f>
        <v>1013040.915696</v>
      </c>
      <c r="AH102" s="700"/>
      <c r="AI102" s="607">
        <f>OBC!BR97+OBC!CM97</f>
        <v>43225.625</v>
      </c>
      <c r="AJ102" s="700"/>
      <c r="AK102" s="607">
        <f t="shared" si="38"/>
        <v>4500</v>
      </c>
      <c r="AL102" s="700"/>
      <c r="AM102" s="607"/>
      <c r="AN102" s="700"/>
      <c r="AO102" s="607">
        <f t="shared" si="39"/>
        <v>166666.66666666666</v>
      </c>
      <c r="AP102" s="700"/>
      <c r="AQ102" s="607">
        <f t="shared" si="40"/>
        <v>0</v>
      </c>
      <c r="AR102" s="700"/>
      <c r="AS102" s="607">
        <f t="shared" si="41"/>
        <v>1000000</v>
      </c>
      <c r="AT102" s="700"/>
      <c r="AU102" s="568">
        <v>0</v>
      </c>
      <c r="AV102" s="700"/>
      <c r="AW102" s="567">
        <f t="shared" si="42"/>
        <v>2379149.8740293337</v>
      </c>
      <c r="AX102" s="700"/>
      <c r="AY102" s="607">
        <f>('Revenue OP'!$D$18*(1+DBC!$C$13/100)^B102)/12</f>
        <v>2683576.9901172509</v>
      </c>
      <c r="AZ102" s="700"/>
      <c r="BA102" s="568">
        <v>0</v>
      </c>
      <c r="BB102" s="700"/>
      <c r="BC102" s="562">
        <f t="shared" si="24"/>
        <v>304427.11608791724</v>
      </c>
      <c r="BD102" s="700"/>
      <c r="BE102" s="562">
        <f>BC102/(1+DBC!$C$10/100)^B102</f>
        <v>206048.25503717898</v>
      </c>
      <c r="BF102" s="700"/>
    </row>
    <row r="103" spans="2:58" x14ac:dyDescent="0.3">
      <c r="B103" s="550">
        <v>8</v>
      </c>
      <c r="C103" s="550">
        <v>8</v>
      </c>
      <c r="D103" s="550">
        <v>92</v>
      </c>
      <c r="E103" s="708"/>
      <c r="F103" s="562">
        <v>0</v>
      </c>
      <c r="G103" s="607">
        <f t="shared" si="26"/>
        <v>5000</v>
      </c>
      <c r="H103" s="700"/>
      <c r="I103" s="607">
        <f t="shared" si="27"/>
        <v>650</v>
      </c>
      <c r="J103" s="700"/>
      <c r="K103" s="607">
        <f t="shared" si="28"/>
        <v>400</v>
      </c>
      <c r="L103" s="700"/>
      <c r="M103" s="607">
        <f t="shared" si="29"/>
        <v>12500</v>
      </c>
      <c r="N103" s="700"/>
      <c r="O103" s="607">
        <f t="shared" si="30"/>
        <v>5000</v>
      </c>
      <c r="P103" s="700"/>
      <c r="Q103" s="607">
        <f t="shared" si="31"/>
        <v>8333.3333333333339</v>
      </c>
      <c r="R103" s="700"/>
      <c r="S103" s="607">
        <f t="shared" si="32"/>
        <v>33333.333333333336</v>
      </c>
      <c r="T103" s="700"/>
      <c r="U103" s="607">
        <f t="shared" si="33"/>
        <v>25000</v>
      </c>
      <c r="V103" s="700"/>
      <c r="W103" s="607">
        <f t="shared" si="34"/>
        <v>16666.666666666668</v>
      </c>
      <c r="X103" s="700"/>
      <c r="Y103" s="607">
        <f t="shared" si="35"/>
        <v>8333.3333333333339</v>
      </c>
      <c r="Z103" s="700"/>
      <c r="AA103" s="607">
        <f t="shared" si="36"/>
        <v>8333.3333333333339</v>
      </c>
      <c r="AB103" s="700"/>
      <c r="AC103" s="607">
        <f t="shared" si="37"/>
        <v>16666.666666666668</v>
      </c>
      <c r="AD103" s="700"/>
      <c r="AE103" s="607">
        <f t="shared" si="25"/>
        <v>11500</v>
      </c>
      <c r="AF103" s="700"/>
      <c r="AG103" s="607">
        <f>OBC!AB98+OBC!AW98</f>
        <v>1013040.915696</v>
      </c>
      <c r="AH103" s="700"/>
      <c r="AI103" s="607">
        <f>OBC!BR98+OBC!CM98</f>
        <v>43225.625</v>
      </c>
      <c r="AJ103" s="700"/>
      <c r="AK103" s="607">
        <f t="shared" si="38"/>
        <v>4500</v>
      </c>
      <c r="AL103" s="700"/>
      <c r="AM103" s="607"/>
      <c r="AN103" s="700"/>
      <c r="AO103" s="607">
        <f t="shared" si="39"/>
        <v>166666.66666666666</v>
      </c>
      <c r="AP103" s="700"/>
      <c r="AQ103" s="607">
        <f t="shared" si="40"/>
        <v>0</v>
      </c>
      <c r="AR103" s="700"/>
      <c r="AS103" s="607">
        <f t="shared" si="41"/>
        <v>1000000</v>
      </c>
      <c r="AT103" s="700"/>
      <c r="AU103" s="568">
        <v>0</v>
      </c>
      <c r="AV103" s="700"/>
      <c r="AW103" s="567">
        <f t="shared" si="42"/>
        <v>2379149.8740293337</v>
      </c>
      <c r="AX103" s="700"/>
      <c r="AY103" s="607">
        <f>('Revenue OP'!$D$18*(1+DBC!$C$13/100)^B103)/12</f>
        <v>2683576.9901172509</v>
      </c>
      <c r="AZ103" s="700"/>
      <c r="BA103" s="568">
        <v>0</v>
      </c>
      <c r="BB103" s="700"/>
      <c r="BC103" s="562">
        <f t="shared" si="24"/>
        <v>304427.11608791724</v>
      </c>
      <c r="BD103" s="700"/>
      <c r="BE103" s="562">
        <f>BC103/(1+DBC!$C$10/100)^B103</f>
        <v>206048.25503717898</v>
      </c>
      <c r="BF103" s="700"/>
    </row>
    <row r="104" spans="2:58" x14ac:dyDescent="0.3">
      <c r="B104" s="550">
        <v>8</v>
      </c>
      <c r="C104" s="550">
        <v>9</v>
      </c>
      <c r="D104" s="550">
        <v>93</v>
      </c>
      <c r="E104" s="708"/>
      <c r="F104" s="562">
        <v>0</v>
      </c>
      <c r="G104" s="607">
        <f t="shared" si="26"/>
        <v>5000</v>
      </c>
      <c r="H104" s="700"/>
      <c r="I104" s="607">
        <f t="shared" si="27"/>
        <v>650</v>
      </c>
      <c r="J104" s="700"/>
      <c r="K104" s="607">
        <f t="shared" si="28"/>
        <v>400</v>
      </c>
      <c r="L104" s="700"/>
      <c r="M104" s="607">
        <f t="shared" si="29"/>
        <v>12500</v>
      </c>
      <c r="N104" s="700"/>
      <c r="O104" s="607">
        <f t="shared" si="30"/>
        <v>5000</v>
      </c>
      <c r="P104" s="700"/>
      <c r="Q104" s="607">
        <f t="shared" si="31"/>
        <v>8333.3333333333339</v>
      </c>
      <c r="R104" s="700"/>
      <c r="S104" s="607">
        <f t="shared" si="32"/>
        <v>33333.333333333336</v>
      </c>
      <c r="T104" s="700"/>
      <c r="U104" s="607">
        <f t="shared" si="33"/>
        <v>25000</v>
      </c>
      <c r="V104" s="700"/>
      <c r="W104" s="607">
        <f t="shared" si="34"/>
        <v>16666.666666666668</v>
      </c>
      <c r="X104" s="700"/>
      <c r="Y104" s="607">
        <f t="shared" si="35"/>
        <v>8333.3333333333339</v>
      </c>
      <c r="Z104" s="700"/>
      <c r="AA104" s="607">
        <f t="shared" si="36"/>
        <v>8333.3333333333339</v>
      </c>
      <c r="AB104" s="700"/>
      <c r="AC104" s="607">
        <f t="shared" si="37"/>
        <v>16666.666666666668</v>
      </c>
      <c r="AD104" s="700"/>
      <c r="AE104" s="607">
        <f t="shared" si="25"/>
        <v>11500</v>
      </c>
      <c r="AF104" s="700"/>
      <c r="AG104" s="607">
        <f>OBC!AB99+OBC!AW99</f>
        <v>980362.17648000002</v>
      </c>
      <c r="AH104" s="700"/>
      <c r="AI104" s="607">
        <f>OBC!BR99+OBC!CM99</f>
        <v>41831.25</v>
      </c>
      <c r="AJ104" s="700"/>
      <c r="AK104" s="607">
        <f t="shared" si="38"/>
        <v>4500</v>
      </c>
      <c r="AL104" s="700"/>
      <c r="AM104" s="607"/>
      <c r="AN104" s="700"/>
      <c r="AO104" s="607">
        <f t="shared" si="39"/>
        <v>166666.66666666666</v>
      </c>
      <c r="AP104" s="700"/>
      <c r="AQ104" s="607">
        <f t="shared" si="40"/>
        <v>0</v>
      </c>
      <c r="AR104" s="700"/>
      <c r="AS104" s="607">
        <f t="shared" si="41"/>
        <v>1000000</v>
      </c>
      <c r="AT104" s="700"/>
      <c r="AU104" s="568">
        <v>0</v>
      </c>
      <c r="AV104" s="700"/>
      <c r="AW104" s="567">
        <f t="shared" si="42"/>
        <v>2345076.7598133334</v>
      </c>
      <c r="AX104" s="700"/>
      <c r="AY104" s="607">
        <f>('Revenue OP'!$D$18*(1+DBC!$C$13/100)^B104)/12</f>
        <v>2683576.9901172509</v>
      </c>
      <c r="AZ104" s="700"/>
      <c r="BA104" s="568">
        <v>0</v>
      </c>
      <c r="BB104" s="700"/>
      <c r="BC104" s="562">
        <f t="shared" si="24"/>
        <v>338500.23030391755</v>
      </c>
      <c r="BD104" s="700"/>
      <c r="BE104" s="562">
        <f>BC104/(1+DBC!$C$10/100)^B104</f>
        <v>229110.27992546724</v>
      </c>
      <c r="BF104" s="700"/>
    </row>
    <row r="105" spans="2:58" x14ac:dyDescent="0.3">
      <c r="B105" s="550">
        <v>8</v>
      </c>
      <c r="C105" s="550">
        <v>10</v>
      </c>
      <c r="D105" s="550">
        <v>94</v>
      </c>
      <c r="E105" s="708"/>
      <c r="F105" s="562">
        <v>0</v>
      </c>
      <c r="G105" s="607">
        <f t="shared" si="26"/>
        <v>5000</v>
      </c>
      <c r="H105" s="700"/>
      <c r="I105" s="607">
        <f t="shared" si="27"/>
        <v>650</v>
      </c>
      <c r="J105" s="700"/>
      <c r="K105" s="607">
        <f t="shared" si="28"/>
        <v>400</v>
      </c>
      <c r="L105" s="700"/>
      <c r="M105" s="607">
        <f t="shared" si="29"/>
        <v>12500</v>
      </c>
      <c r="N105" s="700"/>
      <c r="O105" s="607">
        <f t="shared" si="30"/>
        <v>5000</v>
      </c>
      <c r="P105" s="700"/>
      <c r="Q105" s="607">
        <f t="shared" si="31"/>
        <v>8333.3333333333339</v>
      </c>
      <c r="R105" s="700"/>
      <c r="S105" s="607">
        <f t="shared" si="32"/>
        <v>33333.333333333336</v>
      </c>
      <c r="T105" s="700"/>
      <c r="U105" s="607">
        <f t="shared" si="33"/>
        <v>25000</v>
      </c>
      <c r="V105" s="700"/>
      <c r="W105" s="607">
        <f t="shared" si="34"/>
        <v>16666.666666666668</v>
      </c>
      <c r="X105" s="700"/>
      <c r="Y105" s="607">
        <f t="shared" si="35"/>
        <v>8333.3333333333339</v>
      </c>
      <c r="Z105" s="700"/>
      <c r="AA105" s="607">
        <f t="shared" si="36"/>
        <v>8333.3333333333339</v>
      </c>
      <c r="AB105" s="700"/>
      <c r="AC105" s="607">
        <f t="shared" si="37"/>
        <v>16666.666666666668</v>
      </c>
      <c r="AD105" s="700"/>
      <c r="AE105" s="607">
        <f t="shared" si="25"/>
        <v>11500</v>
      </c>
      <c r="AF105" s="700"/>
      <c r="AG105" s="607">
        <f>OBC!AB100+OBC!AW100</f>
        <v>1013040.915696</v>
      </c>
      <c r="AH105" s="700"/>
      <c r="AI105" s="607">
        <f>OBC!BR100+OBC!CM100</f>
        <v>43225.625</v>
      </c>
      <c r="AJ105" s="700"/>
      <c r="AK105" s="607">
        <f t="shared" si="38"/>
        <v>4500</v>
      </c>
      <c r="AL105" s="700"/>
      <c r="AM105" s="607"/>
      <c r="AN105" s="700"/>
      <c r="AO105" s="607">
        <f t="shared" si="39"/>
        <v>166666.66666666666</v>
      </c>
      <c r="AP105" s="700"/>
      <c r="AQ105" s="607">
        <f t="shared" si="40"/>
        <v>0</v>
      </c>
      <c r="AR105" s="700"/>
      <c r="AS105" s="607">
        <f t="shared" si="41"/>
        <v>1000000</v>
      </c>
      <c r="AT105" s="700"/>
      <c r="AU105" s="568">
        <v>0</v>
      </c>
      <c r="AV105" s="700"/>
      <c r="AW105" s="567">
        <f t="shared" si="42"/>
        <v>2379149.8740293337</v>
      </c>
      <c r="AX105" s="700"/>
      <c r="AY105" s="607">
        <f>('Revenue OP'!$D$18*(1+DBC!$C$13/100)^B105)/12</f>
        <v>2683576.9901172509</v>
      </c>
      <c r="AZ105" s="700"/>
      <c r="BA105" s="568">
        <v>0</v>
      </c>
      <c r="BB105" s="700"/>
      <c r="BC105" s="562">
        <f t="shared" si="24"/>
        <v>304427.11608791724</v>
      </c>
      <c r="BD105" s="700"/>
      <c r="BE105" s="562">
        <f>BC105/(1+DBC!$C$10/100)^B105</f>
        <v>206048.25503717898</v>
      </c>
      <c r="BF105" s="700"/>
    </row>
    <row r="106" spans="2:58" x14ac:dyDescent="0.3">
      <c r="B106" s="550">
        <v>8</v>
      </c>
      <c r="C106" s="550">
        <v>11</v>
      </c>
      <c r="D106" s="550">
        <v>95</v>
      </c>
      <c r="E106" s="708"/>
      <c r="F106" s="562">
        <v>0</v>
      </c>
      <c r="G106" s="607">
        <f t="shared" si="26"/>
        <v>5000</v>
      </c>
      <c r="H106" s="700"/>
      <c r="I106" s="607">
        <f t="shared" si="27"/>
        <v>650</v>
      </c>
      <c r="J106" s="700"/>
      <c r="K106" s="607">
        <f t="shared" si="28"/>
        <v>400</v>
      </c>
      <c r="L106" s="700"/>
      <c r="M106" s="607">
        <f t="shared" si="29"/>
        <v>12500</v>
      </c>
      <c r="N106" s="700"/>
      <c r="O106" s="607">
        <f t="shared" si="30"/>
        <v>5000</v>
      </c>
      <c r="P106" s="700"/>
      <c r="Q106" s="607">
        <f t="shared" si="31"/>
        <v>8333.3333333333339</v>
      </c>
      <c r="R106" s="700"/>
      <c r="S106" s="607">
        <f t="shared" si="32"/>
        <v>33333.333333333336</v>
      </c>
      <c r="T106" s="700"/>
      <c r="U106" s="607">
        <f t="shared" si="33"/>
        <v>25000</v>
      </c>
      <c r="V106" s="700"/>
      <c r="W106" s="607">
        <f t="shared" si="34"/>
        <v>16666.666666666668</v>
      </c>
      <c r="X106" s="700"/>
      <c r="Y106" s="607">
        <f t="shared" si="35"/>
        <v>8333.3333333333339</v>
      </c>
      <c r="Z106" s="700"/>
      <c r="AA106" s="607">
        <f t="shared" si="36"/>
        <v>8333.3333333333339</v>
      </c>
      <c r="AB106" s="700"/>
      <c r="AC106" s="607">
        <f t="shared" si="37"/>
        <v>16666.666666666668</v>
      </c>
      <c r="AD106" s="700"/>
      <c r="AE106" s="607">
        <f t="shared" si="25"/>
        <v>11500</v>
      </c>
      <c r="AF106" s="700"/>
      <c r="AG106" s="607">
        <f>OBC!AB101+OBC!AW101</f>
        <v>980362.17648000002</v>
      </c>
      <c r="AH106" s="700"/>
      <c r="AI106" s="607">
        <f>OBC!BR101+OBC!CM101</f>
        <v>41831.25</v>
      </c>
      <c r="AJ106" s="700"/>
      <c r="AK106" s="607">
        <f t="shared" si="38"/>
        <v>4500</v>
      </c>
      <c r="AL106" s="700"/>
      <c r="AM106" s="607"/>
      <c r="AN106" s="700"/>
      <c r="AO106" s="607">
        <f t="shared" si="39"/>
        <v>166666.66666666666</v>
      </c>
      <c r="AP106" s="700"/>
      <c r="AQ106" s="607">
        <f t="shared" si="40"/>
        <v>0</v>
      </c>
      <c r="AR106" s="700"/>
      <c r="AS106" s="607">
        <f t="shared" si="41"/>
        <v>1000000</v>
      </c>
      <c r="AT106" s="700"/>
      <c r="AU106" s="568">
        <v>0</v>
      </c>
      <c r="AV106" s="700"/>
      <c r="AW106" s="567">
        <f t="shared" si="42"/>
        <v>2345076.7598133334</v>
      </c>
      <c r="AX106" s="700"/>
      <c r="AY106" s="607">
        <f>('Revenue OP'!$D$18*(1+DBC!$C$13/100)^B106)/12</f>
        <v>2683576.9901172509</v>
      </c>
      <c r="AZ106" s="700"/>
      <c r="BA106" s="568">
        <v>0</v>
      </c>
      <c r="BB106" s="700"/>
      <c r="BC106" s="562">
        <f t="shared" si="24"/>
        <v>338500.23030391755</v>
      </c>
      <c r="BD106" s="700"/>
      <c r="BE106" s="562">
        <f>BC106/(1+DBC!$C$10/100)^B106</f>
        <v>229110.27992546724</v>
      </c>
      <c r="BF106" s="700"/>
    </row>
    <row r="107" spans="2:58" x14ac:dyDescent="0.3">
      <c r="B107" s="550">
        <v>8</v>
      </c>
      <c r="C107" s="550">
        <v>12</v>
      </c>
      <c r="D107" s="550">
        <v>96</v>
      </c>
      <c r="E107" s="708"/>
      <c r="F107" s="562">
        <v>0</v>
      </c>
      <c r="G107" s="607">
        <f t="shared" si="26"/>
        <v>5000</v>
      </c>
      <c r="H107" s="700"/>
      <c r="I107" s="607">
        <f t="shared" si="27"/>
        <v>650</v>
      </c>
      <c r="J107" s="700"/>
      <c r="K107" s="607">
        <f t="shared" si="28"/>
        <v>400</v>
      </c>
      <c r="L107" s="700"/>
      <c r="M107" s="607">
        <f t="shared" si="29"/>
        <v>12500</v>
      </c>
      <c r="N107" s="700"/>
      <c r="O107" s="607">
        <f t="shared" si="30"/>
        <v>5000</v>
      </c>
      <c r="P107" s="700"/>
      <c r="Q107" s="607">
        <f t="shared" si="31"/>
        <v>8333.3333333333339</v>
      </c>
      <c r="R107" s="700"/>
      <c r="S107" s="607">
        <f t="shared" si="32"/>
        <v>33333.333333333336</v>
      </c>
      <c r="T107" s="700"/>
      <c r="U107" s="607">
        <f t="shared" si="33"/>
        <v>25000</v>
      </c>
      <c r="V107" s="700"/>
      <c r="W107" s="607">
        <f t="shared" si="34"/>
        <v>16666.666666666668</v>
      </c>
      <c r="X107" s="700"/>
      <c r="Y107" s="607">
        <f t="shared" si="35"/>
        <v>8333.3333333333339</v>
      </c>
      <c r="Z107" s="700"/>
      <c r="AA107" s="607">
        <f t="shared" si="36"/>
        <v>8333.3333333333339</v>
      </c>
      <c r="AB107" s="700"/>
      <c r="AC107" s="607">
        <f t="shared" si="37"/>
        <v>16666.666666666668</v>
      </c>
      <c r="AD107" s="700"/>
      <c r="AE107" s="607">
        <f t="shared" si="25"/>
        <v>11500</v>
      </c>
      <c r="AF107" s="700"/>
      <c r="AG107" s="607">
        <f>OBC!AB102+OBC!AW102</f>
        <v>1013040.915696</v>
      </c>
      <c r="AH107" s="700"/>
      <c r="AI107" s="607">
        <f>OBC!BR102+OBC!CM102</f>
        <v>43225.625</v>
      </c>
      <c r="AJ107" s="700"/>
      <c r="AK107" s="607">
        <f t="shared" si="38"/>
        <v>4500</v>
      </c>
      <c r="AL107" s="700"/>
      <c r="AM107" s="607"/>
      <c r="AN107" s="700"/>
      <c r="AO107" s="607">
        <f t="shared" si="39"/>
        <v>166666.66666666666</v>
      </c>
      <c r="AP107" s="700"/>
      <c r="AQ107" s="607">
        <f t="shared" si="40"/>
        <v>0</v>
      </c>
      <c r="AR107" s="700"/>
      <c r="AS107" s="607">
        <f t="shared" si="41"/>
        <v>1000000</v>
      </c>
      <c r="AT107" s="700"/>
      <c r="AU107" s="568">
        <v>0</v>
      </c>
      <c r="AV107" s="700"/>
      <c r="AW107" s="567">
        <f t="shared" si="42"/>
        <v>2379149.8740293337</v>
      </c>
      <c r="AX107" s="700"/>
      <c r="AY107" s="607">
        <f>('Revenue OP'!$D$18*(1+DBC!$C$13/100)^B107)/12</f>
        <v>2683576.9901172509</v>
      </c>
      <c r="AZ107" s="700"/>
      <c r="BA107" s="568">
        <v>0</v>
      </c>
      <c r="BB107" s="700"/>
      <c r="BC107" s="562">
        <f t="shared" si="24"/>
        <v>304427.11608791724</v>
      </c>
      <c r="BD107" s="700"/>
      <c r="BE107" s="562">
        <f>BC107/(1+DBC!$C$10/100)^B107</f>
        <v>206048.25503717898</v>
      </c>
      <c r="BF107" s="700"/>
    </row>
    <row r="108" spans="2:58" x14ac:dyDescent="0.3">
      <c r="B108" s="550">
        <v>9</v>
      </c>
      <c r="C108" s="550">
        <v>1</v>
      </c>
      <c r="D108" s="550">
        <v>97</v>
      </c>
      <c r="E108" s="708">
        <f>DBC!$C$10</f>
        <v>5</v>
      </c>
      <c r="F108" s="562">
        <v>0</v>
      </c>
      <c r="G108" s="607">
        <f t="shared" si="26"/>
        <v>5000</v>
      </c>
      <c r="H108" s="700">
        <f>SUM(G108:G119)</f>
        <v>60000</v>
      </c>
      <c r="I108" s="607">
        <f t="shared" si="27"/>
        <v>650</v>
      </c>
      <c r="J108" s="700">
        <f>SUM(I108:I119)</f>
        <v>7800</v>
      </c>
      <c r="K108" s="607">
        <f t="shared" si="28"/>
        <v>400</v>
      </c>
      <c r="L108" s="700">
        <f>SUM(K108:K119)</f>
        <v>4800</v>
      </c>
      <c r="M108" s="607">
        <f t="shared" si="29"/>
        <v>12500</v>
      </c>
      <c r="N108" s="700">
        <f>SUM(M108:M119)</f>
        <v>150000</v>
      </c>
      <c r="O108" s="607">
        <f t="shared" si="30"/>
        <v>5000</v>
      </c>
      <c r="P108" s="700">
        <f>SUM(O108:O119)</f>
        <v>60000</v>
      </c>
      <c r="Q108" s="607">
        <f t="shared" si="31"/>
        <v>8333.3333333333339</v>
      </c>
      <c r="R108" s="700">
        <f>SUM(Q108:Q119)</f>
        <v>99999.999999999985</v>
      </c>
      <c r="S108" s="607">
        <f t="shared" si="32"/>
        <v>33333.333333333336</v>
      </c>
      <c r="T108" s="700">
        <f>SUM(S108:S119)</f>
        <v>399999.99999999994</v>
      </c>
      <c r="U108" s="607">
        <f t="shared" si="33"/>
        <v>25000</v>
      </c>
      <c r="V108" s="700">
        <f>SUM(U108:U119)</f>
        <v>300000</v>
      </c>
      <c r="W108" s="607">
        <f t="shared" si="34"/>
        <v>16666.666666666668</v>
      </c>
      <c r="X108" s="700">
        <f>SUM(W108:W119)</f>
        <v>199999.99999999997</v>
      </c>
      <c r="Y108" s="607">
        <f t="shared" si="35"/>
        <v>8333.3333333333339</v>
      </c>
      <c r="Z108" s="700">
        <f>SUM(Y108:Y119)</f>
        <v>99999.999999999985</v>
      </c>
      <c r="AA108" s="607">
        <f t="shared" si="36"/>
        <v>8333.3333333333339</v>
      </c>
      <c r="AB108" s="700">
        <f>SUM(AA108:AA119)</f>
        <v>99999.999999999985</v>
      </c>
      <c r="AC108" s="607">
        <f t="shared" si="37"/>
        <v>16666.666666666668</v>
      </c>
      <c r="AD108" s="700">
        <f>SUM(AC108:AC119)</f>
        <v>199999.99999999997</v>
      </c>
      <c r="AE108" s="607">
        <f t="shared" si="25"/>
        <v>11500</v>
      </c>
      <c r="AF108" s="700">
        <f>SUM(AE108:AE119)</f>
        <v>138000</v>
      </c>
      <c r="AG108" s="607">
        <f>OBC!AB103+OBC!AW103</f>
        <v>506520.45784799999</v>
      </c>
      <c r="AH108" s="700">
        <f>SUM(AG108:AG119)</f>
        <v>11421219.355992002</v>
      </c>
      <c r="AI108" s="607">
        <f>OBC!BR103+OBC!CM103</f>
        <v>21612.8125</v>
      </c>
      <c r="AJ108" s="700">
        <f>SUM(AI108:AI119)</f>
        <v>487334.0625</v>
      </c>
      <c r="AK108" s="607">
        <f t="shared" si="38"/>
        <v>4500</v>
      </c>
      <c r="AL108" s="700">
        <f>SUM(AK108:AK119)</f>
        <v>54000</v>
      </c>
      <c r="AM108" s="607"/>
      <c r="AN108" s="700">
        <f>SUM(AM108:AM119)</f>
        <v>0</v>
      </c>
      <c r="AO108" s="607">
        <f t="shared" si="39"/>
        <v>166666.66666666666</v>
      </c>
      <c r="AP108" s="700">
        <f>SUM(AO108:AO119)</f>
        <v>2000000.0000000002</v>
      </c>
      <c r="AQ108" s="607">
        <f t="shared" si="40"/>
        <v>0</v>
      </c>
      <c r="AR108" s="700">
        <f>SUM(AQ108:AQ119)</f>
        <v>0</v>
      </c>
      <c r="AS108" s="607">
        <f t="shared" si="41"/>
        <v>1000000</v>
      </c>
      <c r="AT108" s="700">
        <f>SUM(AS108:AS119)</f>
        <v>12000000</v>
      </c>
      <c r="AU108" s="568">
        <v>0</v>
      </c>
      <c r="AV108" s="700">
        <f>SUM(AU108:AU119)</f>
        <v>0</v>
      </c>
      <c r="AW108" s="567">
        <f t="shared" si="42"/>
        <v>1851016.6036813334</v>
      </c>
      <c r="AX108" s="700">
        <f>SUM(AW108:AW119)</f>
        <v>27783153.418492008</v>
      </c>
      <c r="AY108" s="607">
        <f>('Revenue OP'!$D$18*(1+DBC!$C$13/100)^B108)/12</f>
        <v>2742615.6838998306</v>
      </c>
      <c r="AZ108" s="700">
        <f>SUM(AY108:AY119)</f>
        <v>32911388.206797969</v>
      </c>
      <c r="BA108" s="568">
        <v>0</v>
      </c>
      <c r="BB108" s="700">
        <f>SUM(BA108:BA119)</f>
        <v>0</v>
      </c>
      <c r="BC108" s="562">
        <f t="shared" si="24"/>
        <v>891599.0802184972</v>
      </c>
      <c r="BD108" s="700">
        <f>SUM(BC108:BC119)</f>
        <v>5128234.7883059643</v>
      </c>
      <c r="BE108" s="562">
        <f>BC108/(1+DBC!$C$10/100)^B108</f>
        <v>574732.71680043032</v>
      </c>
      <c r="BF108" s="700">
        <f>SUM(BE108:BE119)</f>
        <v>3305705.8690003133</v>
      </c>
    </row>
    <row r="109" spans="2:58" x14ac:dyDescent="0.3">
      <c r="B109" s="550">
        <v>9</v>
      </c>
      <c r="C109" s="550">
        <v>2</v>
      </c>
      <c r="D109" s="550">
        <v>98</v>
      </c>
      <c r="E109" s="708"/>
      <c r="F109" s="562">
        <v>0</v>
      </c>
      <c r="G109" s="607">
        <f t="shared" si="26"/>
        <v>5000</v>
      </c>
      <c r="H109" s="700"/>
      <c r="I109" s="607">
        <f t="shared" si="27"/>
        <v>650</v>
      </c>
      <c r="J109" s="700"/>
      <c r="K109" s="607">
        <f t="shared" si="28"/>
        <v>400</v>
      </c>
      <c r="L109" s="700"/>
      <c r="M109" s="607">
        <f t="shared" si="29"/>
        <v>12500</v>
      </c>
      <c r="N109" s="700"/>
      <c r="O109" s="607">
        <f t="shared" si="30"/>
        <v>5000</v>
      </c>
      <c r="P109" s="700"/>
      <c r="Q109" s="607">
        <f t="shared" si="31"/>
        <v>8333.3333333333339</v>
      </c>
      <c r="R109" s="700"/>
      <c r="S109" s="607">
        <f t="shared" si="32"/>
        <v>33333.333333333336</v>
      </c>
      <c r="T109" s="700"/>
      <c r="U109" s="607">
        <f t="shared" si="33"/>
        <v>25000</v>
      </c>
      <c r="V109" s="700"/>
      <c r="W109" s="607">
        <f t="shared" si="34"/>
        <v>16666.666666666668</v>
      </c>
      <c r="X109" s="700"/>
      <c r="Y109" s="607">
        <f t="shared" si="35"/>
        <v>8333.3333333333339</v>
      </c>
      <c r="Z109" s="700"/>
      <c r="AA109" s="607">
        <f t="shared" si="36"/>
        <v>8333.3333333333339</v>
      </c>
      <c r="AB109" s="700"/>
      <c r="AC109" s="607">
        <f t="shared" si="37"/>
        <v>16666.666666666668</v>
      </c>
      <c r="AD109" s="700"/>
      <c r="AE109" s="607">
        <f t="shared" si="25"/>
        <v>11500</v>
      </c>
      <c r="AF109" s="700"/>
      <c r="AG109" s="607">
        <f>OBC!AB104+OBC!AW104</f>
        <v>915004.69804799987</v>
      </c>
      <c r="AH109" s="700"/>
      <c r="AI109" s="607">
        <f>OBC!BR104+OBC!CM104</f>
        <v>39042.5</v>
      </c>
      <c r="AJ109" s="700"/>
      <c r="AK109" s="607">
        <f t="shared" si="38"/>
        <v>4500</v>
      </c>
      <c r="AL109" s="700"/>
      <c r="AM109" s="607"/>
      <c r="AN109" s="700"/>
      <c r="AO109" s="607">
        <f t="shared" si="39"/>
        <v>166666.66666666666</v>
      </c>
      <c r="AP109" s="700"/>
      <c r="AQ109" s="607">
        <f t="shared" si="40"/>
        <v>0</v>
      </c>
      <c r="AR109" s="700"/>
      <c r="AS109" s="607">
        <f t="shared" si="41"/>
        <v>1000000</v>
      </c>
      <c r="AT109" s="700"/>
      <c r="AU109" s="568">
        <v>0</v>
      </c>
      <c r="AV109" s="700"/>
      <c r="AW109" s="567">
        <f t="shared" si="42"/>
        <v>2276930.5313813332</v>
      </c>
      <c r="AX109" s="700"/>
      <c r="AY109" s="607">
        <f>('Revenue OP'!$D$18*(1+DBC!$C$13/100)^B109)/12</f>
        <v>2742615.6838998306</v>
      </c>
      <c r="AZ109" s="700"/>
      <c r="BA109" s="568">
        <v>0</v>
      </c>
      <c r="BB109" s="700"/>
      <c r="BC109" s="562">
        <f t="shared" si="24"/>
        <v>465685.15251849731</v>
      </c>
      <c r="BD109" s="700"/>
      <c r="BE109" s="562">
        <f>BC109/(1+DBC!$C$10/100)^B109</f>
        <v>300184.80146366818</v>
      </c>
      <c r="BF109" s="700"/>
    </row>
    <row r="110" spans="2:58" x14ac:dyDescent="0.3">
      <c r="B110" s="550">
        <v>9</v>
      </c>
      <c r="C110" s="550">
        <v>3</v>
      </c>
      <c r="D110" s="550">
        <v>99</v>
      </c>
      <c r="E110" s="708"/>
      <c r="F110" s="562">
        <v>0</v>
      </c>
      <c r="G110" s="607">
        <f t="shared" si="26"/>
        <v>5000</v>
      </c>
      <c r="H110" s="700"/>
      <c r="I110" s="607">
        <f t="shared" si="27"/>
        <v>650</v>
      </c>
      <c r="J110" s="700"/>
      <c r="K110" s="607">
        <f t="shared" si="28"/>
        <v>400</v>
      </c>
      <c r="L110" s="700"/>
      <c r="M110" s="607">
        <f t="shared" si="29"/>
        <v>12500</v>
      </c>
      <c r="N110" s="700"/>
      <c r="O110" s="607">
        <f t="shared" si="30"/>
        <v>5000</v>
      </c>
      <c r="P110" s="700"/>
      <c r="Q110" s="607">
        <f t="shared" si="31"/>
        <v>8333.3333333333339</v>
      </c>
      <c r="R110" s="700"/>
      <c r="S110" s="607">
        <f t="shared" si="32"/>
        <v>33333.333333333336</v>
      </c>
      <c r="T110" s="700"/>
      <c r="U110" s="607">
        <f t="shared" si="33"/>
        <v>25000</v>
      </c>
      <c r="V110" s="700"/>
      <c r="W110" s="607">
        <f t="shared" si="34"/>
        <v>16666.666666666668</v>
      </c>
      <c r="X110" s="700"/>
      <c r="Y110" s="607">
        <f t="shared" si="35"/>
        <v>8333.3333333333339</v>
      </c>
      <c r="Z110" s="700"/>
      <c r="AA110" s="607">
        <f t="shared" si="36"/>
        <v>8333.3333333333339</v>
      </c>
      <c r="AB110" s="700"/>
      <c r="AC110" s="607">
        <f t="shared" si="37"/>
        <v>16666.666666666668</v>
      </c>
      <c r="AD110" s="700"/>
      <c r="AE110" s="607">
        <f t="shared" si="25"/>
        <v>11500</v>
      </c>
      <c r="AF110" s="700"/>
      <c r="AG110" s="607">
        <f>OBC!AB105+OBC!AW105</f>
        <v>1013040.915696</v>
      </c>
      <c r="AH110" s="700"/>
      <c r="AI110" s="607">
        <f>OBC!BR105+OBC!CM105</f>
        <v>43225.625</v>
      </c>
      <c r="AJ110" s="700"/>
      <c r="AK110" s="607">
        <f t="shared" si="38"/>
        <v>4500</v>
      </c>
      <c r="AL110" s="700"/>
      <c r="AM110" s="607"/>
      <c r="AN110" s="700"/>
      <c r="AO110" s="607">
        <f t="shared" si="39"/>
        <v>166666.66666666666</v>
      </c>
      <c r="AP110" s="700"/>
      <c r="AQ110" s="607">
        <f t="shared" si="40"/>
        <v>0</v>
      </c>
      <c r="AR110" s="700"/>
      <c r="AS110" s="607">
        <f t="shared" si="41"/>
        <v>1000000</v>
      </c>
      <c r="AT110" s="700"/>
      <c r="AU110" s="568">
        <v>0</v>
      </c>
      <c r="AV110" s="700"/>
      <c r="AW110" s="567">
        <f t="shared" si="42"/>
        <v>2379149.8740293337</v>
      </c>
      <c r="AX110" s="700"/>
      <c r="AY110" s="607">
        <f>('Revenue OP'!$D$18*(1+DBC!$C$13/100)^B110)/12</f>
        <v>2742615.6838998306</v>
      </c>
      <c r="AZ110" s="700"/>
      <c r="BA110" s="568">
        <v>0</v>
      </c>
      <c r="BB110" s="700"/>
      <c r="BC110" s="562">
        <f t="shared" si="24"/>
        <v>363465.80987049686</v>
      </c>
      <c r="BD110" s="700"/>
      <c r="BE110" s="562">
        <f>BC110/(1+DBC!$C$10/100)^B110</f>
        <v>234293.30178284494</v>
      </c>
      <c r="BF110" s="700"/>
    </row>
    <row r="111" spans="2:58" x14ac:dyDescent="0.3">
      <c r="B111" s="550">
        <v>9</v>
      </c>
      <c r="C111" s="550">
        <v>4</v>
      </c>
      <c r="D111" s="550">
        <v>100</v>
      </c>
      <c r="E111" s="708"/>
      <c r="F111" s="562">
        <v>0</v>
      </c>
      <c r="G111" s="607">
        <f t="shared" si="26"/>
        <v>5000</v>
      </c>
      <c r="H111" s="700"/>
      <c r="I111" s="607">
        <f t="shared" si="27"/>
        <v>650</v>
      </c>
      <c r="J111" s="700"/>
      <c r="K111" s="607">
        <f t="shared" si="28"/>
        <v>400</v>
      </c>
      <c r="L111" s="700"/>
      <c r="M111" s="607">
        <f t="shared" si="29"/>
        <v>12500</v>
      </c>
      <c r="N111" s="700"/>
      <c r="O111" s="607">
        <f t="shared" si="30"/>
        <v>5000</v>
      </c>
      <c r="P111" s="700"/>
      <c r="Q111" s="607">
        <f t="shared" si="31"/>
        <v>8333.3333333333339</v>
      </c>
      <c r="R111" s="700"/>
      <c r="S111" s="607">
        <f t="shared" si="32"/>
        <v>33333.333333333336</v>
      </c>
      <c r="T111" s="700"/>
      <c r="U111" s="607">
        <f t="shared" si="33"/>
        <v>25000</v>
      </c>
      <c r="V111" s="700"/>
      <c r="W111" s="607">
        <f t="shared" si="34"/>
        <v>16666.666666666668</v>
      </c>
      <c r="X111" s="700"/>
      <c r="Y111" s="607">
        <f t="shared" si="35"/>
        <v>8333.3333333333339</v>
      </c>
      <c r="Z111" s="700"/>
      <c r="AA111" s="607">
        <f t="shared" si="36"/>
        <v>8333.3333333333339</v>
      </c>
      <c r="AB111" s="700"/>
      <c r="AC111" s="607">
        <f t="shared" si="37"/>
        <v>16666.666666666668</v>
      </c>
      <c r="AD111" s="700"/>
      <c r="AE111" s="607">
        <f t="shared" si="25"/>
        <v>11500</v>
      </c>
      <c r="AF111" s="700"/>
      <c r="AG111" s="607">
        <f>OBC!AB106+OBC!AW106</f>
        <v>980362.17648000002</v>
      </c>
      <c r="AH111" s="700"/>
      <c r="AI111" s="607">
        <f>OBC!BR106+OBC!CM106</f>
        <v>41831.25</v>
      </c>
      <c r="AJ111" s="700"/>
      <c r="AK111" s="607">
        <f t="shared" si="38"/>
        <v>4500</v>
      </c>
      <c r="AL111" s="700"/>
      <c r="AM111" s="607"/>
      <c r="AN111" s="700"/>
      <c r="AO111" s="607">
        <f t="shared" si="39"/>
        <v>166666.66666666666</v>
      </c>
      <c r="AP111" s="700"/>
      <c r="AQ111" s="607">
        <f t="shared" si="40"/>
        <v>0</v>
      </c>
      <c r="AR111" s="700"/>
      <c r="AS111" s="607">
        <f t="shared" si="41"/>
        <v>1000000</v>
      </c>
      <c r="AT111" s="700"/>
      <c r="AU111" s="568">
        <v>0</v>
      </c>
      <c r="AV111" s="700"/>
      <c r="AW111" s="567">
        <f t="shared" si="42"/>
        <v>2345076.7598133334</v>
      </c>
      <c r="AX111" s="700"/>
      <c r="AY111" s="607">
        <f>('Revenue OP'!$D$18*(1+DBC!$C$13/100)^B111)/12</f>
        <v>2742615.6838998306</v>
      </c>
      <c r="AZ111" s="700"/>
      <c r="BA111" s="568">
        <v>0</v>
      </c>
      <c r="BB111" s="700"/>
      <c r="BC111" s="562">
        <f t="shared" si="24"/>
        <v>397538.92408649717</v>
      </c>
      <c r="BD111" s="700"/>
      <c r="BE111" s="562">
        <f>BC111/(1+DBC!$C$10/100)^B111</f>
        <v>256257.13500978611</v>
      </c>
      <c r="BF111" s="700"/>
    </row>
    <row r="112" spans="2:58" x14ac:dyDescent="0.3">
      <c r="B112" s="550">
        <v>9</v>
      </c>
      <c r="C112" s="550">
        <v>5</v>
      </c>
      <c r="D112" s="550">
        <v>101</v>
      </c>
      <c r="E112" s="708"/>
      <c r="F112" s="562">
        <v>0</v>
      </c>
      <c r="G112" s="607">
        <f t="shared" si="26"/>
        <v>5000</v>
      </c>
      <c r="H112" s="700"/>
      <c r="I112" s="607">
        <f t="shared" si="27"/>
        <v>650</v>
      </c>
      <c r="J112" s="700"/>
      <c r="K112" s="607">
        <f t="shared" si="28"/>
        <v>400</v>
      </c>
      <c r="L112" s="700"/>
      <c r="M112" s="607">
        <f t="shared" si="29"/>
        <v>12500</v>
      </c>
      <c r="N112" s="700"/>
      <c r="O112" s="607">
        <f t="shared" si="30"/>
        <v>5000</v>
      </c>
      <c r="P112" s="700"/>
      <c r="Q112" s="607">
        <f t="shared" si="31"/>
        <v>8333.3333333333339</v>
      </c>
      <c r="R112" s="700"/>
      <c r="S112" s="607">
        <f t="shared" si="32"/>
        <v>33333.333333333336</v>
      </c>
      <c r="T112" s="700"/>
      <c r="U112" s="607">
        <f t="shared" si="33"/>
        <v>25000</v>
      </c>
      <c r="V112" s="700"/>
      <c r="W112" s="607">
        <f t="shared" si="34"/>
        <v>16666.666666666668</v>
      </c>
      <c r="X112" s="700"/>
      <c r="Y112" s="607">
        <f t="shared" si="35"/>
        <v>8333.3333333333339</v>
      </c>
      <c r="Z112" s="700"/>
      <c r="AA112" s="607">
        <f t="shared" si="36"/>
        <v>8333.3333333333339</v>
      </c>
      <c r="AB112" s="700"/>
      <c r="AC112" s="607">
        <f t="shared" si="37"/>
        <v>16666.666666666668</v>
      </c>
      <c r="AD112" s="700"/>
      <c r="AE112" s="607">
        <f t="shared" si="25"/>
        <v>11500</v>
      </c>
      <c r="AF112" s="700"/>
      <c r="AG112" s="607">
        <f>OBC!AB107+OBC!AW107</f>
        <v>1013040.915696</v>
      </c>
      <c r="AH112" s="700"/>
      <c r="AI112" s="607">
        <f>OBC!BR107+OBC!CM107</f>
        <v>43225.625</v>
      </c>
      <c r="AJ112" s="700"/>
      <c r="AK112" s="607">
        <f t="shared" si="38"/>
        <v>4500</v>
      </c>
      <c r="AL112" s="700"/>
      <c r="AM112" s="607"/>
      <c r="AN112" s="700"/>
      <c r="AO112" s="607">
        <f t="shared" si="39"/>
        <v>166666.66666666666</v>
      </c>
      <c r="AP112" s="700"/>
      <c r="AQ112" s="607">
        <f t="shared" si="40"/>
        <v>0</v>
      </c>
      <c r="AR112" s="700"/>
      <c r="AS112" s="607">
        <f t="shared" si="41"/>
        <v>1000000</v>
      </c>
      <c r="AT112" s="700"/>
      <c r="AU112" s="568">
        <v>0</v>
      </c>
      <c r="AV112" s="700"/>
      <c r="AW112" s="567">
        <f t="shared" si="42"/>
        <v>2379149.8740293337</v>
      </c>
      <c r="AX112" s="700"/>
      <c r="AY112" s="607">
        <f>('Revenue OP'!$D$18*(1+DBC!$C$13/100)^B112)/12</f>
        <v>2742615.6838998306</v>
      </c>
      <c r="AZ112" s="700"/>
      <c r="BA112" s="568">
        <v>0</v>
      </c>
      <c r="BB112" s="700"/>
      <c r="BC112" s="562">
        <f t="shared" si="24"/>
        <v>363465.80987049686</v>
      </c>
      <c r="BD112" s="700"/>
      <c r="BE112" s="562">
        <f>BC112/(1+DBC!$C$10/100)^B112</f>
        <v>234293.30178284494</v>
      </c>
      <c r="BF112" s="700"/>
    </row>
    <row r="113" spans="2:58" x14ac:dyDescent="0.3">
      <c r="B113" s="550">
        <v>9</v>
      </c>
      <c r="C113" s="550">
        <v>6</v>
      </c>
      <c r="D113" s="550">
        <v>102</v>
      </c>
      <c r="E113" s="708"/>
      <c r="F113" s="562">
        <v>0</v>
      </c>
      <c r="G113" s="607">
        <f t="shared" si="26"/>
        <v>5000</v>
      </c>
      <c r="H113" s="700"/>
      <c r="I113" s="607">
        <f t="shared" si="27"/>
        <v>650</v>
      </c>
      <c r="J113" s="700"/>
      <c r="K113" s="607">
        <f t="shared" si="28"/>
        <v>400</v>
      </c>
      <c r="L113" s="700"/>
      <c r="M113" s="607">
        <f t="shared" si="29"/>
        <v>12500</v>
      </c>
      <c r="N113" s="700"/>
      <c r="O113" s="607">
        <f t="shared" si="30"/>
        <v>5000</v>
      </c>
      <c r="P113" s="700"/>
      <c r="Q113" s="607">
        <f t="shared" si="31"/>
        <v>8333.3333333333339</v>
      </c>
      <c r="R113" s="700"/>
      <c r="S113" s="607">
        <f t="shared" si="32"/>
        <v>33333.333333333336</v>
      </c>
      <c r="T113" s="700"/>
      <c r="U113" s="607">
        <f t="shared" si="33"/>
        <v>25000</v>
      </c>
      <c r="V113" s="700"/>
      <c r="W113" s="607">
        <f t="shared" si="34"/>
        <v>16666.666666666668</v>
      </c>
      <c r="X113" s="700"/>
      <c r="Y113" s="607">
        <f t="shared" si="35"/>
        <v>8333.3333333333339</v>
      </c>
      <c r="Z113" s="700"/>
      <c r="AA113" s="607">
        <f t="shared" si="36"/>
        <v>8333.3333333333339</v>
      </c>
      <c r="AB113" s="700"/>
      <c r="AC113" s="607">
        <f t="shared" si="37"/>
        <v>16666.666666666668</v>
      </c>
      <c r="AD113" s="700"/>
      <c r="AE113" s="607">
        <f t="shared" si="25"/>
        <v>11500</v>
      </c>
      <c r="AF113" s="700"/>
      <c r="AG113" s="607">
        <f>OBC!AB108+OBC!AW108</f>
        <v>980362.17648000002</v>
      </c>
      <c r="AH113" s="700"/>
      <c r="AI113" s="607">
        <f>OBC!BR108+OBC!CM108</f>
        <v>41831.25</v>
      </c>
      <c r="AJ113" s="700"/>
      <c r="AK113" s="607">
        <f t="shared" si="38"/>
        <v>4500</v>
      </c>
      <c r="AL113" s="700"/>
      <c r="AM113" s="607"/>
      <c r="AN113" s="700"/>
      <c r="AO113" s="607">
        <f t="shared" si="39"/>
        <v>166666.66666666666</v>
      </c>
      <c r="AP113" s="700"/>
      <c r="AQ113" s="607">
        <f t="shared" si="40"/>
        <v>0</v>
      </c>
      <c r="AR113" s="700"/>
      <c r="AS113" s="607">
        <f t="shared" si="41"/>
        <v>1000000</v>
      </c>
      <c r="AT113" s="700"/>
      <c r="AU113" s="568">
        <v>0</v>
      </c>
      <c r="AV113" s="700"/>
      <c r="AW113" s="567">
        <f t="shared" si="42"/>
        <v>2345076.7598133334</v>
      </c>
      <c r="AX113" s="700"/>
      <c r="AY113" s="607">
        <f>('Revenue OP'!$D$18*(1+DBC!$C$13/100)^B113)/12</f>
        <v>2742615.6838998306</v>
      </c>
      <c r="AZ113" s="700"/>
      <c r="BA113" s="568">
        <v>0</v>
      </c>
      <c r="BB113" s="700"/>
      <c r="BC113" s="562">
        <f t="shared" si="24"/>
        <v>397538.92408649717</v>
      </c>
      <c r="BD113" s="700"/>
      <c r="BE113" s="562">
        <f>BC113/(1+DBC!$C$10/100)^B113</f>
        <v>256257.13500978611</v>
      </c>
      <c r="BF113" s="700"/>
    </row>
    <row r="114" spans="2:58" x14ac:dyDescent="0.3">
      <c r="B114" s="550">
        <v>9</v>
      </c>
      <c r="C114" s="550">
        <v>7</v>
      </c>
      <c r="D114" s="550">
        <v>103</v>
      </c>
      <c r="E114" s="708"/>
      <c r="F114" s="562">
        <v>0</v>
      </c>
      <c r="G114" s="607">
        <f t="shared" si="26"/>
        <v>5000</v>
      </c>
      <c r="H114" s="700"/>
      <c r="I114" s="607">
        <f t="shared" si="27"/>
        <v>650</v>
      </c>
      <c r="J114" s="700"/>
      <c r="K114" s="607">
        <f t="shared" si="28"/>
        <v>400</v>
      </c>
      <c r="L114" s="700"/>
      <c r="M114" s="607">
        <f t="shared" si="29"/>
        <v>12500</v>
      </c>
      <c r="N114" s="700"/>
      <c r="O114" s="607">
        <f t="shared" si="30"/>
        <v>5000</v>
      </c>
      <c r="P114" s="700"/>
      <c r="Q114" s="607">
        <f t="shared" si="31"/>
        <v>8333.3333333333339</v>
      </c>
      <c r="R114" s="700"/>
      <c r="S114" s="607">
        <f t="shared" si="32"/>
        <v>33333.333333333336</v>
      </c>
      <c r="T114" s="700"/>
      <c r="U114" s="607">
        <f t="shared" si="33"/>
        <v>25000</v>
      </c>
      <c r="V114" s="700"/>
      <c r="W114" s="607">
        <f t="shared" si="34"/>
        <v>16666.666666666668</v>
      </c>
      <c r="X114" s="700"/>
      <c r="Y114" s="607">
        <f t="shared" si="35"/>
        <v>8333.3333333333339</v>
      </c>
      <c r="Z114" s="700"/>
      <c r="AA114" s="607">
        <f t="shared" si="36"/>
        <v>8333.3333333333339</v>
      </c>
      <c r="AB114" s="700"/>
      <c r="AC114" s="607">
        <f t="shared" si="37"/>
        <v>16666.666666666668</v>
      </c>
      <c r="AD114" s="700"/>
      <c r="AE114" s="607">
        <f t="shared" si="25"/>
        <v>11500</v>
      </c>
      <c r="AF114" s="700"/>
      <c r="AG114" s="607">
        <f>OBC!AB109+OBC!AW109</f>
        <v>1013040.915696</v>
      </c>
      <c r="AH114" s="700"/>
      <c r="AI114" s="607">
        <f>OBC!BR109+OBC!CM109</f>
        <v>43225.625</v>
      </c>
      <c r="AJ114" s="700"/>
      <c r="AK114" s="607">
        <f t="shared" si="38"/>
        <v>4500</v>
      </c>
      <c r="AL114" s="700"/>
      <c r="AM114" s="607"/>
      <c r="AN114" s="700"/>
      <c r="AO114" s="607">
        <f t="shared" si="39"/>
        <v>166666.66666666666</v>
      </c>
      <c r="AP114" s="700"/>
      <c r="AQ114" s="607">
        <f t="shared" si="40"/>
        <v>0</v>
      </c>
      <c r="AR114" s="700"/>
      <c r="AS114" s="607">
        <f t="shared" si="41"/>
        <v>1000000</v>
      </c>
      <c r="AT114" s="700"/>
      <c r="AU114" s="568">
        <v>0</v>
      </c>
      <c r="AV114" s="700"/>
      <c r="AW114" s="567">
        <f t="shared" si="42"/>
        <v>2379149.8740293337</v>
      </c>
      <c r="AX114" s="700"/>
      <c r="AY114" s="607">
        <f>('Revenue OP'!$D$18*(1+DBC!$C$13/100)^B114)/12</f>
        <v>2742615.6838998306</v>
      </c>
      <c r="AZ114" s="700"/>
      <c r="BA114" s="568">
        <v>0</v>
      </c>
      <c r="BB114" s="700"/>
      <c r="BC114" s="562">
        <f t="shared" si="24"/>
        <v>363465.80987049686</v>
      </c>
      <c r="BD114" s="700"/>
      <c r="BE114" s="562">
        <f>BC114/(1+DBC!$C$10/100)^B114</f>
        <v>234293.30178284494</v>
      </c>
      <c r="BF114" s="700"/>
    </row>
    <row r="115" spans="2:58" x14ac:dyDescent="0.3">
      <c r="B115" s="550">
        <v>9</v>
      </c>
      <c r="C115" s="550">
        <v>8</v>
      </c>
      <c r="D115" s="550">
        <v>104</v>
      </c>
      <c r="E115" s="708"/>
      <c r="F115" s="562">
        <v>0</v>
      </c>
      <c r="G115" s="607">
        <f t="shared" si="26"/>
        <v>5000</v>
      </c>
      <c r="H115" s="700"/>
      <c r="I115" s="607">
        <f t="shared" si="27"/>
        <v>650</v>
      </c>
      <c r="J115" s="700"/>
      <c r="K115" s="607">
        <f t="shared" si="28"/>
        <v>400</v>
      </c>
      <c r="L115" s="700"/>
      <c r="M115" s="607">
        <f t="shared" si="29"/>
        <v>12500</v>
      </c>
      <c r="N115" s="700"/>
      <c r="O115" s="607">
        <f t="shared" si="30"/>
        <v>5000</v>
      </c>
      <c r="P115" s="700"/>
      <c r="Q115" s="607">
        <f t="shared" si="31"/>
        <v>8333.3333333333339</v>
      </c>
      <c r="R115" s="700"/>
      <c r="S115" s="607">
        <f t="shared" si="32"/>
        <v>33333.333333333336</v>
      </c>
      <c r="T115" s="700"/>
      <c r="U115" s="607">
        <f t="shared" si="33"/>
        <v>25000</v>
      </c>
      <c r="V115" s="700"/>
      <c r="W115" s="607">
        <f t="shared" si="34"/>
        <v>16666.666666666668</v>
      </c>
      <c r="X115" s="700"/>
      <c r="Y115" s="607">
        <f t="shared" si="35"/>
        <v>8333.3333333333339</v>
      </c>
      <c r="Z115" s="700"/>
      <c r="AA115" s="607">
        <f t="shared" si="36"/>
        <v>8333.3333333333339</v>
      </c>
      <c r="AB115" s="700"/>
      <c r="AC115" s="607">
        <f t="shared" si="37"/>
        <v>16666.666666666668</v>
      </c>
      <c r="AD115" s="700"/>
      <c r="AE115" s="607">
        <f t="shared" si="25"/>
        <v>11500</v>
      </c>
      <c r="AF115" s="700"/>
      <c r="AG115" s="607">
        <f>OBC!AB110+OBC!AW110</f>
        <v>1013040.915696</v>
      </c>
      <c r="AH115" s="700"/>
      <c r="AI115" s="607">
        <f>OBC!BR110+OBC!CM110</f>
        <v>43225.625</v>
      </c>
      <c r="AJ115" s="700"/>
      <c r="AK115" s="607">
        <f t="shared" si="38"/>
        <v>4500</v>
      </c>
      <c r="AL115" s="700"/>
      <c r="AM115" s="607"/>
      <c r="AN115" s="700"/>
      <c r="AO115" s="607">
        <f t="shared" si="39"/>
        <v>166666.66666666666</v>
      </c>
      <c r="AP115" s="700"/>
      <c r="AQ115" s="607">
        <f t="shared" si="40"/>
        <v>0</v>
      </c>
      <c r="AR115" s="700"/>
      <c r="AS115" s="607">
        <f t="shared" si="41"/>
        <v>1000000</v>
      </c>
      <c r="AT115" s="700"/>
      <c r="AU115" s="568">
        <v>0</v>
      </c>
      <c r="AV115" s="700"/>
      <c r="AW115" s="567">
        <f t="shared" si="42"/>
        <v>2379149.8740293337</v>
      </c>
      <c r="AX115" s="700"/>
      <c r="AY115" s="607">
        <f>('Revenue OP'!$D$18*(1+DBC!$C$13/100)^B115)/12</f>
        <v>2742615.6838998306</v>
      </c>
      <c r="AZ115" s="700"/>
      <c r="BA115" s="568">
        <v>0</v>
      </c>
      <c r="BB115" s="700"/>
      <c r="BC115" s="562">
        <f t="shared" si="24"/>
        <v>363465.80987049686</v>
      </c>
      <c r="BD115" s="700"/>
      <c r="BE115" s="562">
        <f>BC115/(1+DBC!$C$10/100)^B115</f>
        <v>234293.30178284494</v>
      </c>
      <c r="BF115" s="700"/>
    </row>
    <row r="116" spans="2:58" x14ac:dyDescent="0.3">
      <c r="B116" s="550">
        <v>9</v>
      </c>
      <c r="C116" s="550">
        <v>9</v>
      </c>
      <c r="D116" s="550">
        <v>105</v>
      </c>
      <c r="E116" s="708"/>
      <c r="F116" s="562">
        <v>0</v>
      </c>
      <c r="G116" s="607">
        <f t="shared" si="26"/>
        <v>5000</v>
      </c>
      <c r="H116" s="700"/>
      <c r="I116" s="607">
        <f t="shared" si="27"/>
        <v>650</v>
      </c>
      <c r="J116" s="700"/>
      <c r="K116" s="607">
        <f t="shared" si="28"/>
        <v>400</v>
      </c>
      <c r="L116" s="700"/>
      <c r="M116" s="607">
        <f t="shared" si="29"/>
        <v>12500</v>
      </c>
      <c r="N116" s="700"/>
      <c r="O116" s="607">
        <f t="shared" si="30"/>
        <v>5000</v>
      </c>
      <c r="P116" s="700"/>
      <c r="Q116" s="607">
        <f t="shared" si="31"/>
        <v>8333.3333333333339</v>
      </c>
      <c r="R116" s="700"/>
      <c r="S116" s="607">
        <f t="shared" si="32"/>
        <v>33333.333333333336</v>
      </c>
      <c r="T116" s="700"/>
      <c r="U116" s="607">
        <f t="shared" si="33"/>
        <v>25000</v>
      </c>
      <c r="V116" s="700"/>
      <c r="W116" s="607">
        <f t="shared" si="34"/>
        <v>16666.666666666668</v>
      </c>
      <c r="X116" s="700"/>
      <c r="Y116" s="607">
        <f t="shared" si="35"/>
        <v>8333.3333333333339</v>
      </c>
      <c r="Z116" s="700"/>
      <c r="AA116" s="607">
        <f t="shared" si="36"/>
        <v>8333.3333333333339</v>
      </c>
      <c r="AB116" s="700"/>
      <c r="AC116" s="607">
        <f t="shared" si="37"/>
        <v>16666.666666666668</v>
      </c>
      <c r="AD116" s="700"/>
      <c r="AE116" s="607">
        <f t="shared" si="25"/>
        <v>11500</v>
      </c>
      <c r="AF116" s="700"/>
      <c r="AG116" s="607">
        <f>OBC!AB111+OBC!AW111</f>
        <v>980362.17648000002</v>
      </c>
      <c r="AH116" s="700"/>
      <c r="AI116" s="607">
        <f>OBC!BR111+OBC!CM111</f>
        <v>41831.25</v>
      </c>
      <c r="AJ116" s="700"/>
      <c r="AK116" s="607">
        <f t="shared" si="38"/>
        <v>4500</v>
      </c>
      <c r="AL116" s="700"/>
      <c r="AM116" s="607"/>
      <c r="AN116" s="700"/>
      <c r="AO116" s="607">
        <f t="shared" si="39"/>
        <v>166666.66666666666</v>
      </c>
      <c r="AP116" s="700"/>
      <c r="AQ116" s="607">
        <f t="shared" si="40"/>
        <v>0</v>
      </c>
      <c r="AR116" s="700"/>
      <c r="AS116" s="607">
        <f t="shared" si="41"/>
        <v>1000000</v>
      </c>
      <c r="AT116" s="700"/>
      <c r="AU116" s="568">
        <v>0</v>
      </c>
      <c r="AV116" s="700"/>
      <c r="AW116" s="567">
        <f t="shared" si="42"/>
        <v>2345076.7598133334</v>
      </c>
      <c r="AX116" s="700"/>
      <c r="AY116" s="607">
        <f>('Revenue OP'!$D$18*(1+DBC!$C$13/100)^B116)/12</f>
        <v>2742615.6838998306</v>
      </c>
      <c r="AZ116" s="700"/>
      <c r="BA116" s="568">
        <v>0</v>
      </c>
      <c r="BB116" s="700"/>
      <c r="BC116" s="562">
        <f t="shared" si="24"/>
        <v>397538.92408649717</v>
      </c>
      <c r="BD116" s="700"/>
      <c r="BE116" s="562">
        <f>BC116/(1+DBC!$C$10/100)^B116</f>
        <v>256257.13500978611</v>
      </c>
      <c r="BF116" s="700"/>
    </row>
    <row r="117" spans="2:58" x14ac:dyDescent="0.3">
      <c r="B117" s="550">
        <v>9</v>
      </c>
      <c r="C117" s="550">
        <v>10</v>
      </c>
      <c r="D117" s="550">
        <v>106</v>
      </c>
      <c r="E117" s="708"/>
      <c r="F117" s="562">
        <v>0</v>
      </c>
      <c r="G117" s="607">
        <f t="shared" si="26"/>
        <v>5000</v>
      </c>
      <c r="H117" s="700"/>
      <c r="I117" s="607">
        <f t="shared" si="27"/>
        <v>650</v>
      </c>
      <c r="J117" s="700"/>
      <c r="K117" s="607">
        <f t="shared" si="28"/>
        <v>400</v>
      </c>
      <c r="L117" s="700"/>
      <c r="M117" s="607">
        <f t="shared" si="29"/>
        <v>12500</v>
      </c>
      <c r="N117" s="700"/>
      <c r="O117" s="607">
        <f t="shared" si="30"/>
        <v>5000</v>
      </c>
      <c r="P117" s="700"/>
      <c r="Q117" s="607">
        <f t="shared" si="31"/>
        <v>8333.3333333333339</v>
      </c>
      <c r="R117" s="700"/>
      <c r="S117" s="607">
        <f t="shared" si="32"/>
        <v>33333.333333333336</v>
      </c>
      <c r="T117" s="700"/>
      <c r="U117" s="607">
        <f t="shared" si="33"/>
        <v>25000</v>
      </c>
      <c r="V117" s="700"/>
      <c r="W117" s="607">
        <f t="shared" si="34"/>
        <v>16666.666666666668</v>
      </c>
      <c r="X117" s="700"/>
      <c r="Y117" s="607">
        <f t="shared" si="35"/>
        <v>8333.3333333333339</v>
      </c>
      <c r="Z117" s="700"/>
      <c r="AA117" s="607">
        <f t="shared" si="36"/>
        <v>8333.3333333333339</v>
      </c>
      <c r="AB117" s="700"/>
      <c r="AC117" s="607">
        <f t="shared" si="37"/>
        <v>16666.666666666668</v>
      </c>
      <c r="AD117" s="700"/>
      <c r="AE117" s="607">
        <f t="shared" si="25"/>
        <v>11500</v>
      </c>
      <c r="AF117" s="700"/>
      <c r="AG117" s="607">
        <f>OBC!AB112+OBC!AW112</f>
        <v>1013040.915696</v>
      </c>
      <c r="AH117" s="700"/>
      <c r="AI117" s="607">
        <f>OBC!BR112+OBC!CM112</f>
        <v>43225.625</v>
      </c>
      <c r="AJ117" s="700"/>
      <c r="AK117" s="607">
        <f t="shared" si="38"/>
        <v>4500</v>
      </c>
      <c r="AL117" s="700"/>
      <c r="AM117" s="607"/>
      <c r="AN117" s="700"/>
      <c r="AO117" s="607">
        <f t="shared" si="39"/>
        <v>166666.66666666666</v>
      </c>
      <c r="AP117" s="700"/>
      <c r="AQ117" s="607">
        <f t="shared" si="40"/>
        <v>0</v>
      </c>
      <c r="AR117" s="700"/>
      <c r="AS117" s="607">
        <f t="shared" si="41"/>
        <v>1000000</v>
      </c>
      <c r="AT117" s="700"/>
      <c r="AU117" s="568">
        <v>0</v>
      </c>
      <c r="AV117" s="700"/>
      <c r="AW117" s="567">
        <f t="shared" si="42"/>
        <v>2379149.8740293337</v>
      </c>
      <c r="AX117" s="700"/>
      <c r="AY117" s="607">
        <f>('Revenue OP'!$D$18*(1+DBC!$C$13/100)^B117)/12</f>
        <v>2742615.6838998306</v>
      </c>
      <c r="AZ117" s="700"/>
      <c r="BA117" s="568">
        <v>0</v>
      </c>
      <c r="BB117" s="700"/>
      <c r="BC117" s="562">
        <f t="shared" si="24"/>
        <v>363465.80987049686</v>
      </c>
      <c r="BD117" s="700"/>
      <c r="BE117" s="562">
        <f>BC117/(1+DBC!$C$10/100)^B117</f>
        <v>234293.30178284494</v>
      </c>
      <c r="BF117" s="700"/>
    </row>
    <row r="118" spans="2:58" x14ac:dyDescent="0.3">
      <c r="B118" s="550">
        <v>9</v>
      </c>
      <c r="C118" s="550">
        <v>11</v>
      </c>
      <c r="D118" s="550">
        <v>107</v>
      </c>
      <c r="E118" s="708"/>
      <c r="F118" s="562">
        <v>0</v>
      </c>
      <c r="G118" s="607">
        <f t="shared" si="26"/>
        <v>5000</v>
      </c>
      <c r="H118" s="700"/>
      <c r="I118" s="607">
        <f t="shared" si="27"/>
        <v>650</v>
      </c>
      <c r="J118" s="700"/>
      <c r="K118" s="607">
        <f t="shared" si="28"/>
        <v>400</v>
      </c>
      <c r="L118" s="700"/>
      <c r="M118" s="607">
        <f t="shared" si="29"/>
        <v>12500</v>
      </c>
      <c r="N118" s="700"/>
      <c r="O118" s="607">
        <f t="shared" si="30"/>
        <v>5000</v>
      </c>
      <c r="P118" s="700"/>
      <c r="Q118" s="607">
        <f t="shared" si="31"/>
        <v>8333.3333333333339</v>
      </c>
      <c r="R118" s="700"/>
      <c r="S118" s="607">
        <f t="shared" si="32"/>
        <v>33333.333333333336</v>
      </c>
      <c r="T118" s="700"/>
      <c r="U118" s="607">
        <f t="shared" si="33"/>
        <v>25000</v>
      </c>
      <c r="V118" s="700"/>
      <c r="W118" s="607">
        <f t="shared" si="34"/>
        <v>16666.666666666668</v>
      </c>
      <c r="X118" s="700"/>
      <c r="Y118" s="607">
        <f t="shared" si="35"/>
        <v>8333.3333333333339</v>
      </c>
      <c r="Z118" s="700"/>
      <c r="AA118" s="607">
        <f t="shared" si="36"/>
        <v>8333.3333333333339</v>
      </c>
      <c r="AB118" s="700"/>
      <c r="AC118" s="607">
        <f t="shared" si="37"/>
        <v>16666.666666666668</v>
      </c>
      <c r="AD118" s="700"/>
      <c r="AE118" s="607">
        <f t="shared" si="25"/>
        <v>11500</v>
      </c>
      <c r="AF118" s="700"/>
      <c r="AG118" s="607">
        <f>OBC!AB113+OBC!AW113</f>
        <v>980362.17648000002</v>
      </c>
      <c r="AH118" s="700"/>
      <c r="AI118" s="607">
        <f>OBC!BR113+OBC!CM113</f>
        <v>41831.25</v>
      </c>
      <c r="AJ118" s="700"/>
      <c r="AK118" s="607">
        <f t="shared" si="38"/>
        <v>4500</v>
      </c>
      <c r="AL118" s="700"/>
      <c r="AM118" s="607"/>
      <c r="AN118" s="700"/>
      <c r="AO118" s="607">
        <f t="shared" si="39"/>
        <v>166666.66666666666</v>
      </c>
      <c r="AP118" s="700"/>
      <c r="AQ118" s="607">
        <f t="shared" si="40"/>
        <v>0</v>
      </c>
      <c r="AR118" s="700"/>
      <c r="AS118" s="607">
        <f t="shared" si="41"/>
        <v>1000000</v>
      </c>
      <c r="AT118" s="700"/>
      <c r="AU118" s="568">
        <v>0</v>
      </c>
      <c r="AV118" s="700"/>
      <c r="AW118" s="567">
        <f t="shared" si="42"/>
        <v>2345076.7598133334</v>
      </c>
      <c r="AX118" s="700"/>
      <c r="AY118" s="607">
        <f>('Revenue OP'!$D$18*(1+DBC!$C$13/100)^B118)/12</f>
        <v>2742615.6838998306</v>
      </c>
      <c r="AZ118" s="700"/>
      <c r="BA118" s="568">
        <v>0</v>
      </c>
      <c r="BB118" s="700"/>
      <c r="BC118" s="562">
        <f t="shared" si="24"/>
        <v>397538.92408649717</v>
      </c>
      <c r="BD118" s="700"/>
      <c r="BE118" s="562">
        <f>BC118/(1+DBC!$C$10/100)^B118</f>
        <v>256257.13500978611</v>
      </c>
      <c r="BF118" s="700"/>
    </row>
    <row r="119" spans="2:58" x14ac:dyDescent="0.3">
      <c r="B119" s="550">
        <v>9</v>
      </c>
      <c r="C119" s="550">
        <v>12</v>
      </c>
      <c r="D119" s="550">
        <v>108</v>
      </c>
      <c r="E119" s="708"/>
      <c r="F119" s="562">
        <v>0</v>
      </c>
      <c r="G119" s="607">
        <f t="shared" si="26"/>
        <v>5000</v>
      </c>
      <c r="H119" s="700"/>
      <c r="I119" s="607">
        <f t="shared" si="27"/>
        <v>650</v>
      </c>
      <c r="J119" s="700"/>
      <c r="K119" s="607">
        <f t="shared" si="28"/>
        <v>400</v>
      </c>
      <c r="L119" s="700"/>
      <c r="M119" s="607">
        <f t="shared" si="29"/>
        <v>12500</v>
      </c>
      <c r="N119" s="700"/>
      <c r="O119" s="607">
        <f t="shared" si="30"/>
        <v>5000</v>
      </c>
      <c r="P119" s="700"/>
      <c r="Q119" s="607">
        <f t="shared" si="31"/>
        <v>8333.3333333333339</v>
      </c>
      <c r="R119" s="700"/>
      <c r="S119" s="607">
        <f t="shared" si="32"/>
        <v>33333.333333333336</v>
      </c>
      <c r="T119" s="700"/>
      <c r="U119" s="607">
        <f t="shared" si="33"/>
        <v>25000</v>
      </c>
      <c r="V119" s="700"/>
      <c r="W119" s="607">
        <f t="shared" si="34"/>
        <v>16666.666666666668</v>
      </c>
      <c r="X119" s="700"/>
      <c r="Y119" s="607">
        <f t="shared" si="35"/>
        <v>8333.3333333333339</v>
      </c>
      <c r="Z119" s="700"/>
      <c r="AA119" s="607">
        <f t="shared" si="36"/>
        <v>8333.3333333333339</v>
      </c>
      <c r="AB119" s="700"/>
      <c r="AC119" s="607">
        <f t="shared" si="37"/>
        <v>16666.666666666668</v>
      </c>
      <c r="AD119" s="700"/>
      <c r="AE119" s="607">
        <f t="shared" si="25"/>
        <v>11500</v>
      </c>
      <c r="AF119" s="700"/>
      <c r="AG119" s="607">
        <f>OBC!AB114+OBC!AW114</f>
        <v>1013040.915696</v>
      </c>
      <c r="AH119" s="700"/>
      <c r="AI119" s="607">
        <f>OBC!BR114+OBC!CM114</f>
        <v>43225.625</v>
      </c>
      <c r="AJ119" s="700"/>
      <c r="AK119" s="607">
        <f t="shared" si="38"/>
        <v>4500</v>
      </c>
      <c r="AL119" s="700"/>
      <c r="AM119" s="607"/>
      <c r="AN119" s="700"/>
      <c r="AO119" s="607">
        <f t="shared" si="39"/>
        <v>166666.66666666666</v>
      </c>
      <c r="AP119" s="700"/>
      <c r="AQ119" s="607">
        <f t="shared" si="40"/>
        <v>0</v>
      </c>
      <c r="AR119" s="700"/>
      <c r="AS119" s="607">
        <f t="shared" si="41"/>
        <v>1000000</v>
      </c>
      <c r="AT119" s="700"/>
      <c r="AU119" s="568">
        <v>0</v>
      </c>
      <c r="AV119" s="700"/>
      <c r="AW119" s="567">
        <f t="shared" si="42"/>
        <v>2379149.8740293337</v>
      </c>
      <c r="AX119" s="700"/>
      <c r="AY119" s="607">
        <f>('Revenue OP'!$D$18*(1+DBC!$C$13/100)^B119)/12</f>
        <v>2742615.6838998306</v>
      </c>
      <c r="AZ119" s="700"/>
      <c r="BA119" s="568">
        <v>0</v>
      </c>
      <c r="BB119" s="700"/>
      <c r="BC119" s="562">
        <f t="shared" si="24"/>
        <v>363465.80987049686</v>
      </c>
      <c r="BD119" s="700"/>
      <c r="BE119" s="562">
        <f>BC119/(1+DBC!$C$10/100)^B119</f>
        <v>234293.30178284494</v>
      </c>
      <c r="BF119" s="700"/>
    </row>
    <row r="120" spans="2:58" x14ac:dyDescent="0.3">
      <c r="B120" s="550">
        <v>10</v>
      </c>
      <c r="C120" s="550">
        <v>1</v>
      </c>
      <c r="D120" s="550">
        <v>109</v>
      </c>
      <c r="E120" s="708">
        <f>DBC!$C$10</f>
        <v>5</v>
      </c>
      <c r="F120" s="562">
        <v>0</v>
      </c>
      <c r="G120" s="607">
        <f t="shared" si="26"/>
        <v>5000</v>
      </c>
      <c r="H120" s="700">
        <f>SUM(G120:G131)</f>
        <v>60000</v>
      </c>
      <c r="I120" s="607">
        <f t="shared" si="27"/>
        <v>650</v>
      </c>
      <c r="J120" s="700">
        <f>SUM(I120:I131)</f>
        <v>7800</v>
      </c>
      <c r="K120" s="607">
        <f t="shared" si="28"/>
        <v>400</v>
      </c>
      <c r="L120" s="700">
        <f>SUM(K120:K131)</f>
        <v>4800</v>
      </c>
      <c r="M120" s="607">
        <f t="shared" si="29"/>
        <v>12500</v>
      </c>
      <c r="N120" s="700">
        <f>SUM(M120:M131)</f>
        <v>150000</v>
      </c>
      <c r="O120" s="607">
        <f t="shared" si="30"/>
        <v>5000</v>
      </c>
      <c r="P120" s="700">
        <f>SUM(O120:O131)</f>
        <v>60000</v>
      </c>
      <c r="Q120" s="607">
        <f t="shared" si="31"/>
        <v>8333.3333333333339</v>
      </c>
      <c r="R120" s="700">
        <f>SUM(Q120:Q131)</f>
        <v>99999.999999999985</v>
      </c>
      <c r="S120" s="607">
        <f t="shared" si="32"/>
        <v>33333.333333333336</v>
      </c>
      <c r="T120" s="700">
        <f>SUM(S120:S131)</f>
        <v>399999.99999999994</v>
      </c>
      <c r="U120" s="607">
        <f t="shared" si="33"/>
        <v>25000</v>
      </c>
      <c r="V120" s="700">
        <f>SUM(U120:U131)</f>
        <v>300000</v>
      </c>
      <c r="W120" s="607">
        <f t="shared" si="34"/>
        <v>16666.666666666668</v>
      </c>
      <c r="X120" s="700">
        <f>SUM(W120:W131)</f>
        <v>199999.99999999997</v>
      </c>
      <c r="Y120" s="607">
        <f t="shared" si="35"/>
        <v>8333.3333333333339</v>
      </c>
      <c r="Z120" s="700">
        <f>SUM(Y120:Y131)</f>
        <v>99999.999999999985</v>
      </c>
      <c r="AA120" s="607">
        <f t="shared" si="36"/>
        <v>8333.3333333333339</v>
      </c>
      <c r="AB120" s="700">
        <f>SUM(AA120:AA131)</f>
        <v>99999.999999999985</v>
      </c>
      <c r="AC120" s="607">
        <f t="shared" si="37"/>
        <v>16666.666666666668</v>
      </c>
      <c r="AD120" s="700">
        <f>SUM(AC120:AC131)</f>
        <v>199999.99999999997</v>
      </c>
      <c r="AE120" s="607">
        <f t="shared" si="25"/>
        <v>11500</v>
      </c>
      <c r="AF120" s="700">
        <f>SUM(AE120:AE131)</f>
        <v>138000</v>
      </c>
      <c r="AG120" s="607">
        <f>OBC!AB115+OBC!AW115</f>
        <v>506520.45784799999</v>
      </c>
      <c r="AH120" s="700">
        <f>SUM(AG120:AG131)</f>
        <v>11421219.355992002</v>
      </c>
      <c r="AI120" s="607">
        <f>OBC!BR115+OBC!CM115</f>
        <v>21612.8125</v>
      </c>
      <c r="AJ120" s="700">
        <f>SUM(AI120:AI131)</f>
        <v>487334.0625</v>
      </c>
      <c r="AK120" s="607">
        <f t="shared" si="38"/>
        <v>4500</v>
      </c>
      <c r="AL120" s="700">
        <f>SUM(AK120:AK131)</f>
        <v>54000</v>
      </c>
      <c r="AM120" s="607"/>
      <c r="AN120" s="700">
        <f>SUM(AM120:AM131)</f>
        <v>0</v>
      </c>
      <c r="AO120" s="607">
        <f t="shared" si="39"/>
        <v>166666.66666666666</v>
      </c>
      <c r="AP120" s="700">
        <f>SUM(AO120:AO131)</f>
        <v>2000000.0000000002</v>
      </c>
      <c r="AQ120" s="607">
        <f t="shared" si="40"/>
        <v>0</v>
      </c>
      <c r="AR120" s="700">
        <f>SUM(AQ120:AQ131)</f>
        <v>0</v>
      </c>
      <c r="AS120" s="607">
        <f t="shared" si="41"/>
        <v>1000000</v>
      </c>
      <c r="AT120" s="700">
        <f>SUM(AS120:AS131)</f>
        <v>12000000</v>
      </c>
      <c r="AU120" s="568">
        <v>0</v>
      </c>
      <c r="AV120" s="700">
        <f>SUM(AU120:AU131)</f>
        <v>0</v>
      </c>
      <c r="AW120" s="567">
        <f>G120+I120+K120+M120+O120+Q132+S120+U120+W120+Y120+AA120+AC120+AE120+AG120+AI120+AK120+AO120+AS120+AU120+AQ120+AM120</f>
        <v>1855183.2703479999</v>
      </c>
      <c r="AX120" s="700">
        <f>SUM(AW120:AW131)</f>
        <v>27787320.085158672</v>
      </c>
      <c r="AY120" s="607">
        <f>('Revenue OP'!$D$18*(1+DBC!$C$13/100)^B120)/12</f>
        <v>2802953.2289456264</v>
      </c>
      <c r="AZ120" s="700">
        <f>SUM(AY120:AY131)</f>
        <v>33635438.747347526</v>
      </c>
      <c r="BA120" s="568">
        <v>0</v>
      </c>
      <c r="BB120" s="700">
        <f>SUM(BA120:BA131)</f>
        <v>0</v>
      </c>
      <c r="BC120" s="562">
        <f t="shared" si="24"/>
        <v>947769.95859762654</v>
      </c>
      <c r="BD120" s="700">
        <f>SUM(BC120:BC131)</f>
        <v>5848118.6621888485</v>
      </c>
      <c r="BE120" s="562">
        <f>BC120/(1+DBC!$C$10/100)^B120</f>
        <v>581848.53889085969</v>
      </c>
      <c r="BF120" s="700">
        <f>SUM(BE120:BE131)</f>
        <v>3590237.5549967894</v>
      </c>
    </row>
    <row r="121" spans="2:58" x14ac:dyDescent="0.3">
      <c r="B121" s="550">
        <v>10</v>
      </c>
      <c r="C121" s="550">
        <v>2</v>
      </c>
      <c r="D121" s="550">
        <v>110</v>
      </c>
      <c r="E121" s="708"/>
      <c r="F121" s="562">
        <v>0</v>
      </c>
      <c r="G121" s="607">
        <f t="shared" si="26"/>
        <v>5000</v>
      </c>
      <c r="H121" s="700"/>
      <c r="I121" s="607">
        <f t="shared" si="27"/>
        <v>650</v>
      </c>
      <c r="J121" s="700"/>
      <c r="K121" s="607">
        <f t="shared" si="28"/>
        <v>400</v>
      </c>
      <c r="L121" s="700"/>
      <c r="M121" s="607">
        <f t="shared" si="29"/>
        <v>12500</v>
      </c>
      <c r="N121" s="700"/>
      <c r="O121" s="607">
        <f t="shared" si="30"/>
        <v>5000</v>
      </c>
      <c r="P121" s="700"/>
      <c r="Q121" s="607">
        <f t="shared" si="31"/>
        <v>8333.3333333333339</v>
      </c>
      <c r="R121" s="700"/>
      <c r="S121" s="607">
        <f t="shared" si="32"/>
        <v>33333.333333333336</v>
      </c>
      <c r="T121" s="700"/>
      <c r="U121" s="607">
        <f t="shared" si="33"/>
        <v>25000</v>
      </c>
      <c r="V121" s="700"/>
      <c r="W121" s="607">
        <f t="shared" si="34"/>
        <v>16666.666666666668</v>
      </c>
      <c r="X121" s="700"/>
      <c r="Y121" s="607">
        <f t="shared" si="35"/>
        <v>8333.3333333333339</v>
      </c>
      <c r="Z121" s="700"/>
      <c r="AA121" s="607">
        <f t="shared" si="36"/>
        <v>8333.3333333333339</v>
      </c>
      <c r="AB121" s="700"/>
      <c r="AC121" s="607">
        <f t="shared" si="37"/>
        <v>16666.666666666668</v>
      </c>
      <c r="AD121" s="700"/>
      <c r="AE121" s="607">
        <f t="shared" si="25"/>
        <v>11500</v>
      </c>
      <c r="AF121" s="700"/>
      <c r="AG121" s="607">
        <f>OBC!AB116+OBC!AW116</f>
        <v>915004.69804799987</v>
      </c>
      <c r="AH121" s="700"/>
      <c r="AI121" s="607">
        <f>OBC!BR116+OBC!CM116</f>
        <v>39042.5</v>
      </c>
      <c r="AJ121" s="700"/>
      <c r="AK121" s="607">
        <f t="shared" si="38"/>
        <v>4500</v>
      </c>
      <c r="AL121" s="700"/>
      <c r="AM121" s="607"/>
      <c r="AN121" s="700"/>
      <c r="AO121" s="607">
        <f t="shared" si="39"/>
        <v>166666.66666666666</v>
      </c>
      <c r="AP121" s="700"/>
      <c r="AQ121" s="607">
        <f t="shared" si="40"/>
        <v>0</v>
      </c>
      <c r="AR121" s="700"/>
      <c r="AS121" s="607">
        <f t="shared" si="41"/>
        <v>1000000</v>
      </c>
      <c r="AT121" s="700"/>
      <c r="AU121" s="568">
        <v>0</v>
      </c>
      <c r="AV121" s="700"/>
      <c r="AW121" s="567">
        <f t="shared" si="42"/>
        <v>2276930.5313813332</v>
      </c>
      <c r="AX121" s="700"/>
      <c r="AY121" s="607">
        <f>('Revenue OP'!$D$18*(1+DBC!$C$13/100)^B121)/12</f>
        <v>2802953.2289456264</v>
      </c>
      <c r="AZ121" s="700"/>
      <c r="BA121" s="568">
        <v>0</v>
      </c>
      <c r="BB121" s="700"/>
      <c r="BC121" s="562">
        <f t="shared" si="24"/>
        <v>526022.69756429316</v>
      </c>
      <c r="BD121" s="700"/>
      <c r="BE121" s="562">
        <f>BC121/(1+DBC!$C$10/100)^B121</f>
        <v>322932.30569798208</v>
      </c>
      <c r="BF121" s="700"/>
    </row>
    <row r="122" spans="2:58" x14ac:dyDescent="0.3">
      <c r="B122" s="550">
        <v>10</v>
      </c>
      <c r="C122" s="550">
        <v>3</v>
      </c>
      <c r="D122" s="550">
        <v>111</v>
      </c>
      <c r="E122" s="708"/>
      <c r="F122" s="562">
        <v>0</v>
      </c>
      <c r="G122" s="607">
        <f t="shared" si="26"/>
        <v>5000</v>
      </c>
      <c r="H122" s="700"/>
      <c r="I122" s="607">
        <f t="shared" si="27"/>
        <v>650</v>
      </c>
      <c r="J122" s="700"/>
      <c r="K122" s="607">
        <f t="shared" si="28"/>
        <v>400</v>
      </c>
      <c r="L122" s="700"/>
      <c r="M122" s="607">
        <f t="shared" si="29"/>
        <v>12500</v>
      </c>
      <c r="N122" s="700"/>
      <c r="O122" s="607">
        <f t="shared" si="30"/>
        <v>5000</v>
      </c>
      <c r="P122" s="700"/>
      <c r="Q122" s="607">
        <f t="shared" si="31"/>
        <v>8333.3333333333339</v>
      </c>
      <c r="R122" s="700"/>
      <c r="S122" s="607">
        <f t="shared" si="32"/>
        <v>33333.333333333336</v>
      </c>
      <c r="T122" s="700"/>
      <c r="U122" s="607">
        <f t="shared" si="33"/>
        <v>25000</v>
      </c>
      <c r="V122" s="700"/>
      <c r="W122" s="607">
        <f t="shared" si="34"/>
        <v>16666.666666666668</v>
      </c>
      <c r="X122" s="700"/>
      <c r="Y122" s="607">
        <f t="shared" si="35"/>
        <v>8333.3333333333339</v>
      </c>
      <c r="Z122" s="700"/>
      <c r="AA122" s="607">
        <f t="shared" si="36"/>
        <v>8333.3333333333339</v>
      </c>
      <c r="AB122" s="700"/>
      <c r="AC122" s="607">
        <f t="shared" si="37"/>
        <v>16666.666666666668</v>
      </c>
      <c r="AD122" s="700"/>
      <c r="AE122" s="607">
        <f t="shared" si="25"/>
        <v>11500</v>
      </c>
      <c r="AF122" s="700"/>
      <c r="AG122" s="607">
        <f>OBC!AB117+OBC!AW117</f>
        <v>1013040.915696</v>
      </c>
      <c r="AH122" s="700"/>
      <c r="AI122" s="607">
        <f>OBC!BR117+OBC!CM117</f>
        <v>43225.625</v>
      </c>
      <c r="AJ122" s="700"/>
      <c r="AK122" s="607">
        <f t="shared" si="38"/>
        <v>4500</v>
      </c>
      <c r="AL122" s="700"/>
      <c r="AM122" s="607"/>
      <c r="AN122" s="700"/>
      <c r="AO122" s="607">
        <f t="shared" si="39"/>
        <v>166666.66666666666</v>
      </c>
      <c r="AP122" s="700"/>
      <c r="AQ122" s="607">
        <f t="shared" si="40"/>
        <v>0</v>
      </c>
      <c r="AR122" s="700"/>
      <c r="AS122" s="607">
        <f t="shared" si="41"/>
        <v>1000000</v>
      </c>
      <c r="AT122" s="700"/>
      <c r="AU122" s="568">
        <v>0</v>
      </c>
      <c r="AV122" s="700"/>
      <c r="AW122" s="567">
        <f t="shared" si="42"/>
        <v>2379149.8740293337</v>
      </c>
      <c r="AX122" s="700"/>
      <c r="AY122" s="607">
        <f>('Revenue OP'!$D$18*(1+DBC!$C$13/100)^B122)/12</f>
        <v>2802953.2289456264</v>
      </c>
      <c r="AZ122" s="700"/>
      <c r="BA122" s="568">
        <v>0</v>
      </c>
      <c r="BB122" s="700"/>
      <c r="BC122" s="562">
        <f t="shared" si="24"/>
        <v>423803.35491629271</v>
      </c>
      <c r="BD122" s="700"/>
      <c r="BE122" s="562">
        <f>BC122/(1+DBC!$C$10/100)^B122</f>
        <v>260178.49647815042</v>
      </c>
      <c r="BF122" s="700"/>
    </row>
    <row r="123" spans="2:58" x14ac:dyDescent="0.3">
      <c r="B123" s="550">
        <v>10</v>
      </c>
      <c r="C123" s="550">
        <v>4</v>
      </c>
      <c r="D123" s="550">
        <v>112</v>
      </c>
      <c r="E123" s="708"/>
      <c r="F123" s="562">
        <v>0</v>
      </c>
      <c r="G123" s="607">
        <f t="shared" si="26"/>
        <v>5000</v>
      </c>
      <c r="H123" s="700"/>
      <c r="I123" s="607">
        <f t="shared" si="27"/>
        <v>650</v>
      </c>
      <c r="J123" s="700"/>
      <c r="K123" s="607">
        <f t="shared" si="28"/>
        <v>400</v>
      </c>
      <c r="L123" s="700"/>
      <c r="M123" s="607">
        <f t="shared" si="29"/>
        <v>12500</v>
      </c>
      <c r="N123" s="700"/>
      <c r="O123" s="607">
        <f t="shared" si="30"/>
        <v>5000</v>
      </c>
      <c r="P123" s="700"/>
      <c r="Q123" s="607">
        <f t="shared" si="31"/>
        <v>8333.3333333333339</v>
      </c>
      <c r="R123" s="700"/>
      <c r="S123" s="607">
        <f t="shared" si="32"/>
        <v>33333.333333333336</v>
      </c>
      <c r="T123" s="700"/>
      <c r="U123" s="607">
        <f t="shared" si="33"/>
        <v>25000</v>
      </c>
      <c r="V123" s="700"/>
      <c r="W123" s="607">
        <f t="shared" si="34"/>
        <v>16666.666666666668</v>
      </c>
      <c r="X123" s="700"/>
      <c r="Y123" s="607">
        <f t="shared" si="35"/>
        <v>8333.3333333333339</v>
      </c>
      <c r="Z123" s="700"/>
      <c r="AA123" s="607">
        <f t="shared" si="36"/>
        <v>8333.3333333333339</v>
      </c>
      <c r="AB123" s="700"/>
      <c r="AC123" s="607">
        <f t="shared" si="37"/>
        <v>16666.666666666668</v>
      </c>
      <c r="AD123" s="700"/>
      <c r="AE123" s="607">
        <f t="shared" si="25"/>
        <v>11500</v>
      </c>
      <c r="AF123" s="700"/>
      <c r="AG123" s="607">
        <f>OBC!AB118+OBC!AW118</f>
        <v>980362.17648000002</v>
      </c>
      <c r="AH123" s="700"/>
      <c r="AI123" s="607">
        <f>OBC!BR118+OBC!CM118</f>
        <v>41831.25</v>
      </c>
      <c r="AJ123" s="700"/>
      <c r="AK123" s="607">
        <f t="shared" si="38"/>
        <v>4500</v>
      </c>
      <c r="AL123" s="700"/>
      <c r="AM123" s="607"/>
      <c r="AN123" s="700"/>
      <c r="AO123" s="607">
        <f t="shared" si="39"/>
        <v>166666.66666666666</v>
      </c>
      <c r="AP123" s="700"/>
      <c r="AQ123" s="607">
        <f t="shared" si="40"/>
        <v>0</v>
      </c>
      <c r="AR123" s="700"/>
      <c r="AS123" s="607">
        <f t="shared" si="41"/>
        <v>1000000</v>
      </c>
      <c r="AT123" s="700"/>
      <c r="AU123" s="568">
        <v>0</v>
      </c>
      <c r="AV123" s="700"/>
      <c r="AW123" s="567">
        <f t="shared" si="42"/>
        <v>2345076.7598133334</v>
      </c>
      <c r="AX123" s="700"/>
      <c r="AY123" s="607">
        <f>('Revenue OP'!$D$18*(1+DBC!$C$13/100)^B123)/12</f>
        <v>2802953.2289456264</v>
      </c>
      <c r="AZ123" s="700"/>
      <c r="BA123" s="568">
        <v>0</v>
      </c>
      <c r="BB123" s="700"/>
      <c r="BC123" s="562">
        <f t="shared" si="24"/>
        <v>457876.46913229302</v>
      </c>
      <c r="BD123" s="700"/>
      <c r="BE123" s="562">
        <f>BC123/(1+DBC!$C$10/100)^B123</f>
        <v>281096.43288476107</v>
      </c>
      <c r="BF123" s="700"/>
    </row>
    <row r="124" spans="2:58" x14ac:dyDescent="0.3">
      <c r="B124" s="550">
        <v>10</v>
      </c>
      <c r="C124" s="550">
        <v>5</v>
      </c>
      <c r="D124" s="550">
        <v>113</v>
      </c>
      <c r="E124" s="708"/>
      <c r="F124" s="562">
        <v>0</v>
      </c>
      <c r="G124" s="607">
        <f t="shared" si="26"/>
        <v>5000</v>
      </c>
      <c r="H124" s="700"/>
      <c r="I124" s="607">
        <f t="shared" si="27"/>
        <v>650</v>
      </c>
      <c r="J124" s="700"/>
      <c r="K124" s="607">
        <f t="shared" si="28"/>
        <v>400</v>
      </c>
      <c r="L124" s="700"/>
      <c r="M124" s="607">
        <f t="shared" si="29"/>
        <v>12500</v>
      </c>
      <c r="N124" s="700"/>
      <c r="O124" s="607">
        <f t="shared" si="30"/>
        <v>5000</v>
      </c>
      <c r="P124" s="700"/>
      <c r="Q124" s="607">
        <f t="shared" si="31"/>
        <v>8333.3333333333339</v>
      </c>
      <c r="R124" s="700"/>
      <c r="S124" s="607">
        <f t="shared" si="32"/>
        <v>33333.333333333336</v>
      </c>
      <c r="T124" s="700"/>
      <c r="U124" s="607">
        <f t="shared" si="33"/>
        <v>25000</v>
      </c>
      <c r="V124" s="700"/>
      <c r="W124" s="607">
        <f t="shared" si="34"/>
        <v>16666.666666666668</v>
      </c>
      <c r="X124" s="700"/>
      <c r="Y124" s="607">
        <f t="shared" si="35"/>
        <v>8333.3333333333339</v>
      </c>
      <c r="Z124" s="700"/>
      <c r="AA124" s="607">
        <f t="shared" si="36"/>
        <v>8333.3333333333339</v>
      </c>
      <c r="AB124" s="700"/>
      <c r="AC124" s="607">
        <f t="shared" si="37"/>
        <v>16666.666666666668</v>
      </c>
      <c r="AD124" s="700"/>
      <c r="AE124" s="607">
        <f t="shared" si="25"/>
        <v>11500</v>
      </c>
      <c r="AF124" s="700"/>
      <c r="AG124" s="607">
        <f>OBC!AB119+OBC!AW119</f>
        <v>1013040.915696</v>
      </c>
      <c r="AH124" s="700"/>
      <c r="AI124" s="607">
        <f>OBC!BR119+OBC!CM119</f>
        <v>43225.625</v>
      </c>
      <c r="AJ124" s="700"/>
      <c r="AK124" s="607">
        <f t="shared" si="38"/>
        <v>4500</v>
      </c>
      <c r="AL124" s="700"/>
      <c r="AM124" s="607"/>
      <c r="AN124" s="700"/>
      <c r="AO124" s="607">
        <f t="shared" si="39"/>
        <v>166666.66666666666</v>
      </c>
      <c r="AP124" s="700"/>
      <c r="AQ124" s="607">
        <f t="shared" si="40"/>
        <v>0</v>
      </c>
      <c r="AR124" s="700"/>
      <c r="AS124" s="607">
        <f t="shared" si="41"/>
        <v>1000000</v>
      </c>
      <c r="AT124" s="700"/>
      <c r="AU124" s="568">
        <v>0</v>
      </c>
      <c r="AV124" s="700"/>
      <c r="AW124" s="567">
        <f t="shared" si="42"/>
        <v>2379149.8740293337</v>
      </c>
      <c r="AX124" s="700"/>
      <c r="AY124" s="607">
        <f>('Revenue OP'!$D$18*(1+DBC!$C$13/100)^B124)/12</f>
        <v>2802953.2289456264</v>
      </c>
      <c r="AZ124" s="700"/>
      <c r="BA124" s="568">
        <v>0</v>
      </c>
      <c r="BB124" s="700"/>
      <c r="BC124" s="562">
        <f t="shared" si="24"/>
        <v>423803.35491629271</v>
      </c>
      <c r="BD124" s="700"/>
      <c r="BE124" s="562">
        <f>BC124/(1+DBC!$C$10/100)^B124</f>
        <v>260178.49647815042</v>
      </c>
      <c r="BF124" s="700"/>
    </row>
    <row r="125" spans="2:58" x14ac:dyDescent="0.3">
      <c r="B125" s="550">
        <v>10</v>
      </c>
      <c r="C125" s="550">
        <v>6</v>
      </c>
      <c r="D125" s="550">
        <v>114</v>
      </c>
      <c r="E125" s="708"/>
      <c r="F125" s="562">
        <v>0</v>
      </c>
      <c r="G125" s="607">
        <f t="shared" si="26"/>
        <v>5000</v>
      </c>
      <c r="H125" s="700"/>
      <c r="I125" s="607">
        <f t="shared" si="27"/>
        <v>650</v>
      </c>
      <c r="J125" s="700"/>
      <c r="K125" s="607">
        <f t="shared" si="28"/>
        <v>400</v>
      </c>
      <c r="L125" s="700"/>
      <c r="M125" s="607">
        <f t="shared" si="29"/>
        <v>12500</v>
      </c>
      <c r="N125" s="700"/>
      <c r="O125" s="607">
        <f t="shared" si="30"/>
        <v>5000</v>
      </c>
      <c r="P125" s="700"/>
      <c r="Q125" s="607">
        <f t="shared" si="31"/>
        <v>8333.3333333333339</v>
      </c>
      <c r="R125" s="700"/>
      <c r="S125" s="607">
        <f t="shared" si="32"/>
        <v>33333.333333333336</v>
      </c>
      <c r="T125" s="700"/>
      <c r="U125" s="607">
        <f t="shared" si="33"/>
        <v>25000</v>
      </c>
      <c r="V125" s="700"/>
      <c r="W125" s="607">
        <f t="shared" si="34"/>
        <v>16666.666666666668</v>
      </c>
      <c r="X125" s="700"/>
      <c r="Y125" s="607">
        <f t="shared" si="35"/>
        <v>8333.3333333333339</v>
      </c>
      <c r="Z125" s="700"/>
      <c r="AA125" s="607">
        <f t="shared" si="36"/>
        <v>8333.3333333333339</v>
      </c>
      <c r="AB125" s="700"/>
      <c r="AC125" s="607">
        <f t="shared" si="37"/>
        <v>16666.666666666668</v>
      </c>
      <c r="AD125" s="700"/>
      <c r="AE125" s="607">
        <f t="shared" si="25"/>
        <v>11500</v>
      </c>
      <c r="AF125" s="700"/>
      <c r="AG125" s="607">
        <f>OBC!AB120+OBC!AW120</f>
        <v>980362.17648000002</v>
      </c>
      <c r="AH125" s="700"/>
      <c r="AI125" s="607">
        <f>OBC!BR120+OBC!CM120</f>
        <v>41831.25</v>
      </c>
      <c r="AJ125" s="700"/>
      <c r="AK125" s="607">
        <f t="shared" si="38"/>
        <v>4500</v>
      </c>
      <c r="AL125" s="700"/>
      <c r="AM125" s="607"/>
      <c r="AN125" s="700"/>
      <c r="AO125" s="607">
        <f t="shared" si="39"/>
        <v>166666.66666666666</v>
      </c>
      <c r="AP125" s="700"/>
      <c r="AQ125" s="607">
        <f t="shared" si="40"/>
        <v>0</v>
      </c>
      <c r="AR125" s="700"/>
      <c r="AS125" s="607">
        <f t="shared" si="41"/>
        <v>1000000</v>
      </c>
      <c r="AT125" s="700"/>
      <c r="AU125" s="568">
        <v>0</v>
      </c>
      <c r="AV125" s="700"/>
      <c r="AW125" s="567">
        <f t="shared" si="42"/>
        <v>2345076.7598133334</v>
      </c>
      <c r="AX125" s="700"/>
      <c r="AY125" s="607">
        <f>('Revenue OP'!$D$18*(1+DBC!$C$13/100)^B125)/12</f>
        <v>2802953.2289456264</v>
      </c>
      <c r="AZ125" s="700"/>
      <c r="BA125" s="568">
        <v>0</v>
      </c>
      <c r="BB125" s="700"/>
      <c r="BC125" s="562">
        <f t="shared" si="24"/>
        <v>457876.46913229302</v>
      </c>
      <c r="BD125" s="700"/>
      <c r="BE125" s="562">
        <f>BC125/(1+DBC!$C$10/100)^B125</f>
        <v>281096.43288476107</v>
      </c>
      <c r="BF125" s="700"/>
    </row>
    <row r="126" spans="2:58" x14ac:dyDescent="0.3">
      <c r="B126" s="550">
        <v>10</v>
      </c>
      <c r="C126" s="550">
        <v>7</v>
      </c>
      <c r="D126" s="550">
        <v>115</v>
      </c>
      <c r="E126" s="708"/>
      <c r="F126" s="562">
        <v>0</v>
      </c>
      <c r="G126" s="607">
        <f t="shared" si="26"/>
        <v>5000</v>
      </c>
      <c r="H126" s="700"/>
      <c r="I126" s="607">
        <f t="shared" si="27"/>
        <v>650</v>
      </c>
      <c r="J126" s="700"/>
      <c r="K126" s="607">
        <f t="shared" si="28"/>
        <v>400</v>
      </c>
      <c r="L126" s="700"/>
      <c r="M126" s="607">
        <f t="shared" si="29"/>
        <v>12500</v>
      </c>
      <c r="N126" s="700"/>
      <c r="O126" s="607">
        <f t="shared" si="30"/>
        <v>5000</v>
      </c>
      <c r="P126" s="700"/>
      <c r="Q126" s="607">
        <f t="shared" si="31"/>
        <v>8333.3333333333339</v>
      </c>
      <c r="R126" s="700"/>
      <c r="S126" s="607">
        <f t="shared" si="32"/>
        <v>33333.333333333336</v>
      </c>
      <c r="T126" s="700"/>
      <c r="U126" s="607">
        <f t="shared" si="33"/>
        <v>25000</v>
      </c>
      <c r="V126" s="700"/>
      <c r="W126" s="607">
        <f t="shared" si="34"/>
        <v>16666.666666666668</v>
      </c>
      <c r="X126" s="700"/>
      <c r="Y126" s="607">
        <f t="shared" si="35"/>
        <v>8333.3333333333339</v>
      </c>
      <c r="Z126" s="700"/>
      <c r="AA126" s="607">
        <f t="shared" si="36"/>
        <v>8333.3333333333339</v>
      </c>
      <c r="AB126" s="700"/>
      <c r="AC126" s="607">
        <f t="shared" si="37"/>
        <v>16666.666666666668</v>
      </c>
      <c r="AD126" s="700"/>
      <c r="AE126" s="607">
        <f t="shared" si="25"/>
        <v>11500</v>
      </c>
      <c r="AF126" s="700"/>
      <c r="AG126" s="607">
        <f>OBC!AB121+OBC!AW121</f>
        <v>1013040.915696</v>
      </c>
      <c r="AH126" s="700"/>
      <c r="AI126" s="607">
        <f>OBC!BR121+OBC!CM121</f>
        <v>43225.625</v>
      </c>
      <c r="AJ126" s="700"/>
      <c r="AK126" s="607">
        <f t="shared" si="38"/>
        <v>4500</v>
      </c>
      <c r="AL126" s="700"/>
      <c r="AM126" s="607"/>
      <c r="AN126" s="700"/>
      <c r="AO126" s="607">
        <f t="shared" si="39"/>
        <v>166666.66666666666</v>
      </c>
      <c r="AP126" s="700"/>
      <c r="AQ126" s="607">
        <f t="shared" si="40"/>
        <v>0</v>
      </c>
      <c r="AR126" s="700"/>
      <c r="AS126" s="607">
        <f t="shared" si="41"/>
        <v>1000000</v>
      </c>
      <c r="AT126" s="700"/>
      <c r="AU126" s="568">
        <v>0</v>
      </c>
      <c r="AV126" s="700"/>
      <c r="AW126" s="567">
        <f t="shared" si="42"/>
        <v>2379149.8740293337</v>
      </c>
      <c r="AX126" s="700"/>
      <c r="AY126" s="607">
        <f>('Revenue OP'!$D$18*(1+DBC!$C$13/100)^B126)/12</f>
        <v>2802953.2289456264</v>
      </c>
      <c r="AZ126" s="700"/>
      <c r="BA126" s="568">
        <v>0</v>
      </c>
      <c r="BB126" s="700"/>
      <c r="BC126" s="562">
        <f t="shared" si="24"/>
        <v>423803.35491629271</v>
      </c>
      <c r="BD126" s="700"/>
      <c r="BE126" s="562">
        <f>BC126/(1+DBC!$C$10/100)^B126</f>
        <v>260178.49647815042</v>
      </c>
      <c r="BF126" s="700"/>
    </row>
    <row r="127" spans="2:58" x14ac:dyDescent="0.3">
      <c r="B127" s="550">
        <v>10</v>
      </c>
      <c r="C127" s="550">
        <v>8</v>
      </c>
      <c r="D127" s="550">
        <v>116</v>
      </c>
      <c r="E127" s="708"/>
      <c r="F127" s="562">
        <v>0</v>
      </c>
      <c r="G127" s="607">
        <f t="shared" si="26"/>
        <v>5000</v>
      </c>
      <c r="H127" s="700"/>
      <c r="I127" s="607">
        <f t="shared" si="27"/>
        <v>650</v>
      </c>
      <c r="J127" s="700"/>
      <c r="K127" s="607">
        <f t="shared" si="28"/>
        <v>400</v>
      </c>
      <c r="L127" s="700"/>
      <c r="M127" s="607">
        <f t="shared" si="29"/>
        <v>12500</v>
      </c>
      <c r="N127" s="700"/>
      <c r="O127" s="607">
        <f t="shared" si="30"/>
        <v>5000</v>
      </c>
      <c r="P127" s="700"/>
      <c r="Q127" s="607">
        <f t="shared" si="31"/>
        <v>8333.3333333333339</v>
      </c>
      <c r="R127" s="700"/>
      <c r="S127" s="607">
        <f t="shared" si="32"/>
        <v>33333.333333333336</v>
      </c>
      <c r="T127" s="700"/>
      <c r="U127" s="607">
        <f t="shared" si="33"/>
        <v>25000</v>
      </c>
      <c r="V127" s="700"/>
      <c r="W127" s="607">
        <f t="shared" si="34"/>
        <v>16666.666666666668</v>
      </c>
      <c r="X127" s="700"/>
      <c r="Y127" s="607">
        <f t="shared" si="35"/>
        <v>8333.3333333333339</v>
      </c>
      <c r="Z127" s="700"/>
      <c r="AA127" s="607">
        <f t="shared" si="36"/>
        <v>8333.3333333333339</v>
      </c>
      <c r="AB127" s="700"/>
      <c r="AC127" s="607">
        <f t="shared" si="37"/>
        <v>16666.666666666668</v>
      </c>
      <c r="AD127" s="700"/>
      <c r="AE127" s="607">
        <f t="shared" si="25"/>
        <v>11500</v>
      </c>
      <c r="AF127" s="700"/>
      <c r="AG127" s="607">
        <f>OBC!AB122+OBC!AW122</f>
        <v>1013040.915696</v>
      </c>
      <c r="AH127" s="700"/>
      <c r="AI127" s="607">
        <f>OBC!BR122+OBC!CM122</f>
        <v>43225.625</v>
      </c>
      <c r="AJ127" s="700"/>
      <c r="AK127" s="607">
        <f t="shared" si="38"/>
        <v>4500</v>
      </c>
      <c r="AL127" s="700"/>
      <c r="AM127" s="607"/>
      <c r="AN127" s="700"/>
      <c r="AO127" s="607">
        <f t="shared" si="39"/>
        <v>166666.66666666666</v>
      </c>
      <c r="AP127" s="700"/>
      <c r="AQ127" s="607">
        <f t="shared" si="40"/>
        <v>0</v>
      </c>
      <c r="AR127" s="700"/>
      <c r="AS127" s="607">
        <f t="shared" si="41"/>
        <v>1000000</v>
      </c>
      <c r="AT127" s="700"/>
      <c r="AU127" s="568">
        <v>0</v>
      </c>
      <c r="AV127" s="700"/>
      <c r="AW127" s="567">
        <f t="shared" si="42"/>
        <v>2379149.8740293337</v>
      </c>
      <c r="AX127" s="700"/>
      <c r="AY127" s="607">
        <f>('Revenue OP'!$D$18*(1+DBC!$C$13/100)^B127)/12</f>
        <v>2802953.2289456264</v>
      </c>
      <c r="AZ127" s="700"/>
      <c r="BA127" s="568">
        <v>0</v>
      </c>
      <c r="BB127" s="700"/>
      <c r="BC127" s="562">
        <f t="shared" si="24"/>
        <v>423803.35491629271</v>
      </c>
      <c r="BD127" s="700"/>
      <c r="BE127" s="562">
        <f>BC127/(1+DBC!$C$10/100)^B127</f>
        <v>260178.49647815042</v>
      </c>
      <c r="BF127" s="700"/>
    </row>
    <row r="128" spans="2:58" x14ac:dyDescent="0.3">
      <c r="B128" s="550">
        <v>10</v>
      </c>
      <c r="C128" s="550">
        <v>9</v>
      </c>
      <c r="D128" s="550">
        <v>117</v>
      </c>
      <c r="E128" s="708"/>
      <c r="F128" s="562">
        <v>0</v>
      </c>
      <c r="G128" s="607">
        <f t="shared" si="26"/>
        <v>5000</v>
      </c>
      <c r="H128" s="700"/>
      <c r="I128" s="607">
        <f t="shared" si="27"/>
        <v>650</v>
      </c>
      <c r="J128" s="700"/>
      <c r="K128" s="607">
        <f t="shared" si="28"/>
        <v>400</v>
      </c>
      <c r="L128" s="700"/>
      <c r="M128" s="607">
        <f t="shared" si="29"/>
        <v>12500</v>
      </c>
      <c r="N128" s="700"/>
      <c r="O128" s="607">
        <f t="shared" si="30"/>
        <v>5000</v>
      </c>
      <c r="P128" s="700"/>
      <c r="Q128" s="607">
        <f t="shared" si="31"/>
        <v>8333.3333333333339</v>
      </c>
      <c r="R128" s="700"/>
      <c r="S128" s="607">
        <f t="shared" si="32"/>
        <v>33333.333333333336</v>
      </c>
      <c r="T128" s="700"/>
      <c r="U128" s="607">
        <f t="shared" si="33"/>
        <v>25000</v>
      </c>
      <c r="V128" s="700"/>
      <c r="W128" s="607">
        <f t="shared" si="34"/>
        <v>16666.666666666668</v>
      </c>
      <c r="X128" s="700"/>
      <c r="Y128" s="607">
        <f t="shared" si="35"/>
        <v>8333.3333333333339</v>
      </c>
      <c r="Z128" s="700"/>
      <c r="AA128" s="607">
        <f t="shared" si="36"/>
        <v>8333.3333333333339</v>
      </c>
      <c r="AB128" s="700"/>
      <c r="AC128" s="607">
        <f t="shared" si="37"/>
        <v>16666.666666666668</v>
      </c>
      <c r="AD128" s="700"/>
      <c r="AE128" s="607">
        <f t="shared" si="25"/>
        <v>11500</v>
      </c>
      <c r="AF128" s="700"/>
      <c r="AG128" s="607">
        <f>OBC!AB123+OBC!AW123</f>
        <v>980362.17648000002</v>
      </c>
      <c r="AH128" s="700"/>
      <c r="AI128" s="607">
        <f>OBC!BR123+OBC!CM123</f>
        <v>41831.25</v>
      </c>
      <c r="AJ128" s="700"/>
      <c r="AK128" s="607">
        <f t="shared" si="38"/>
        <v>4500</v>
      </c>
      <c r="AL128" s="700"/>
      <c r="AM128" s="607"/>
      <c r="AN128" s="700"/>
      <c r="AO128" s="607">
        <f t="shared" si="39"/>
        <v>166666.66666666666</v>
      </c>
      <c r="AP128" s="700"/>
      <c r="AQ128" s="607">
        <f t="shared" si="40"/>
        <v>0</v>
      </c>
      <c r="AR128" s="700"/>
      <c r="AS128" s="607">
        <f t="shared" si="41"/>
        <v>1000000</v>
      </c>
      <c r="AT128" s="700"/>
      <c r="AU128" s="568">
        <v>0</v>
      </c>
      <c r="AV128" s="700"/>
      <c r="AW128" s="567">
        <f t="shared" si="42"/>
        <v>2345076.7598133334</v>
      </c>
      <c r="AX128" s="700"/>
      <c r="AY128" s="607">
        <f>('Revenue OP'!$D$18*(1+DBC!$C$13/100)^B128)/12</f>
        <v>2802953.2289456264</v>
      </c>
      <c r="AZ128" s="700"/>
      <c r="BA128" s="568">
        <v>0</v>
      </c>
      <c r="BB128" s="700"/>
      <c r="BC128" s="562">
        <f t="shared" si="24"/>
        <v>457876.46913229302</v>
      </c>
      <c r="BD128" s="700"/>
      <c r="BE128" s="562">
        <f>BC128/(1+DBC!$C$10/100)^B128</f>
        <v>281096.43288476107</v>
      </c>
      <c r="BF128" s="700"/>
    </row>
    <row r="129" spans="2:58" x14ac:dyDescent="0.3">
      <c r="B129" s="550">
        <v>10</v>
      </c>
      <c r="C129" s="550">
        <v>10</v>
      </c>
      <c r="D129" s="550">
        <v>118</v>
      </c>
      <c r="E129" s="708"/>
      <c r="F129" s="562">
        <v>0</v>
      </c>
      <c r="G129" s="607">
        <f t="shared" si="26"/>
        <v>5000</v>
      </c>
      <c r="H129" s="700"/>
      <c r="I129" s="607">
        <f t="shared" si="27"/>
        <v>650</v>
      </c>
      <c r="J129" s="700"/>
      <c r="K129" s="607">
        <f t="shared" si="28"/>
        <v>400</v>
      </c>
      <c r="L129" s="700"/>
      <c r="M129" s="607">
        <f t="shared" si="29"/>
        <v>12500</v>
      </c>
      <c r="N129" s="700"/>
      <c r="O129" s="607">
        <f t="shared" si="30"/>
        <v>5000</v>
      </c>
      <c r="P129" s="700"/>
      <c r="Q129" s="607">
        <f t="shared" si="31"/>
        <v>8333.3333333333339</v>
      </c>
      <c r="R129" s="700"/>
      <c r="S129" s="607">
        <f t="shared" si="32"/>
        <v>33333.333333333336</v>
      </c>
      <c r="T129" s="700"/>
      <c r="U129" s="607">
        <f t="shared" si="33"/>
        <v>25000</v>
      </c>
      <c r="V129" s="700"/>
      <c r="W129" s="607">
        <f t="shared" si="34"/>
        <v>16666.666666666668</v>
      </c>
      <c r="X129" s="700"/>
      <c r="Y129" s="607">
        <f t="shared" si="35"/>
        <v>8333.3333333333339</v>
      </c>
      <c r="Z129" s="700"/>
      <c r="AA129" s="607">
        <f t="shared" si="36"/>
        <v>8333.3333333333339</v>
      </c>
      <c r="AB129" s="700"/>
      <c r="AC129" s="607">
        <f t="shared" si="37"/>
        <v>16666.666666666668</v>
      </c>
      <c r="AD129" s="700"/>
      <c r="AE129" s="607">
        <f t="shared" si="25"/>
        <v>11500</v>
      </c>
      <c r="AF129" s="700"/>
      <c r="AG129" s="607">
        <f>OBC!AB124+OBC!AW124</f>
        <v>1013040.915696</v>
      </c>
      <c r="AH129" s="700"/>
      <c r="AI129" s="607">
        <f>OBC!BR124+OBC!CM124</f>
        <v>43225.625</v>
      </c>
      <c r="AJ129" s="700"/>
      <c r="AK129" s="607">
        <f t="shared" si="38"/>
        <v>4500</v>
      </c>
      <c r="AL129" s="700"/>
      <c r="AM129" s="607"/>
      <c r="AN129" s="700"/>
      <c r="AO129" s="607">
        <f t="shared" si="39"/>
        <v>166666.66666666666</v>
      </c>
      <c r="AP129" s="700"/>
      <c r="AQ129" s="607">
        <f t="shared" si="40"/>
        <v>0</v>
      </c>
      <c r="AR129" s="700"/>
      <c r="AS129" s="607">
        <f t="shared" si="41"/>
        <v>1000000</v>
      </c>
      <c r="AT129" s="700"/>
      <c r="AU129" s="568">
        <v>0</v>
      </c>
      <c r="AV129" s="700"/>
      <c r="AW129" s="567">
        <f t="shared" si="42"/>
        <v>2379149.8740293337</v>
      </c>
      <c r="AX129" s="700"/>
      <c r="AY129" s="607">
        <f>('Revenue OP'!$D$18*(1+DBC!$C$13/100)^B129)/12</f>
        <v>2802953.2289456264</v>
      </c>
      <c r="AZ129" s="700"/>
      <c r="BA129" s="568">
        <v>0</v>
      </c>
      <c r="BB129" s="700"/>
      <c r="BC129" s="562">
        <f t="shared" si="24"/>
        <v>423803.35491629271</v>
      </c>
      <c r="BD129" s="700"/>
      <c r="BE129" s="562">
        <f>BC129/(1+DBC!$C$10/100)^B129</f>
        <v>260178.49647815042</v>
      </c>
      <c r="BF129" s="700"/>
    </row>
    <row r="130" spans="2:58" x14ac:dyDescent="0.3">
      <c r="B130" s="550">
        <v>10</v>
      </c>
      <c r="C130" s="550">
        <v>11</v>
      </c>
      <c r="D130" s="550">
        <v>119</v>
      </c>
      <c r="E130" s="708"/>
      <c r="F130" s="562">
        <v>0</v>
      </c>
      <c r="G130" s="607">
        <f t="shared" si="26"/>
        <v>5000</v>
      </c>
      <c r="H130" s="700"/>
      <c r="I130" s="607">
        <f t="shared" si="27"/>
        <v>650</v>
      </c>
      <c r="J130" s="700"/>
      <c r="K130" s="607">
        <f t="shared" si="28"/>
        <v>400</v>
      </c>
      <c r="L130" s="700"/>
      <c r="M130" s="607">
        <f t="shared" si="29"/>
        <v>12500</v>
      </c>
      <c r="N130" s="700"/>
      <c r="O130" s="607">
        <f t="shared" si="30"/>
        <v>5000</v>
      </c>
      <c r="P130" s="700"/>
      <c r="Q130" s="607">
        <f t="shared" si="31"/>
        <v>8333.3333333333339</v>
      </c>
      <c r="R130" s="700"/>
      <c r="S130" s="607">
        <f t="shared" si="32"/>
        <v>33333.333333333336</v>
      </c>
      <c r="T130" s="700"/>
      <c r="U130" s="607">
        <f t="shared" si="33"/>
        <v>25000</v>
      </c>
      <c r="V130" s="700"/>
      <c r="W130" s="607">
        <f t="shared" si="34"/>
        <v>16666.666666666668</v>
      </c>
      <c r="X130" s="700"/>
      <c r="Y130" s="607">
        <f t="shared" si="35"/>
        <v>8333.3333333333339</v>
      </c>
      <c r="Z130" s="700"/>
      <c r="AA130" s="607">
        <f t="shared" si="36"/>
        <v>8333.3333333333339</v>
      </c>
      <c r="AB130" s="700"/>
      <c r="AC130" s="607">
        <f t="shared" si="37"/>
        <v>16666.666666666668</v>
      </c>
      <c r="AD130" s="700"/>
      <c r="AE130" s="607">
        <f t="shared" si="25"/>
        <v>11500</v>
      </c>
      <c r="AF130" s="700"/>
      <c r="AG130" s="607">
        <f>OBC!AB125+OBC!AW125</f>
        <v>980362.17648000002</v>
      </c>
      <c r="AH130" s="700"/>
      <c r="AI130" s="607">
        <f>OBC!BR125+OBC!CM125</f>
        <v>41831.25</v>
      </c>
      <c r="AJ130" s="700"/>
      <c r="AK130" s="607">
        <f t="shared" si="38"/>
        <v>4500</v>
      </c>
      <c r="AL130" s="700"/>
      <c r="AM130" s="607"/>
      <c r="AN130" s="700"/>
      <c r="AO130" s="607">
        <f t="shared" si="39"/>
        <v>166666.66666666666</v>
      </c>
      <c r="AP130" s="700"/>
      <c r="AQ130" s="607">
        <f t="shared" si="40"/>
        <v>0</v>
      </c>
      <c r="AR130" s="700"/>
      <c r="AS130" s="607">
        <f t="shared" si="41"/>
        <v>1000000</v>
      </c>
      <c r="AT130" s="700"/>
      <c r="AU130" s="568">
        <v>0</v>
      </c>
      <c r="AV130" s="700"/>
      <c r="AW130" s="567">
        <f t="shared" si="42"/>
        <v>2345076.7598133334</v>
      </c>
      <c r="AX130" s="700"/>
      <c r="AY130" s="607">
        <f>('Revenue OP'!$D$18*(1+DBC!$C$13/100)^B130)/12</f>
        <v>2802953.2289456264</v>
      </c>
      <c r="AZ130" s="700"/>
      <c r="BA130" s="568">
        <v>0</v>
      </c>
      <c r="BB130" s="700"/>
      <c r="BC130" s="562">
        <f t="shared" si="24"/>
        <v>457876.46913229302</v>
      </c>
      <c r="BD130" s="700"/>
      <c r="BE130" s="562">
        <f>BC130/(1+DBC!$C$10/100)^B130</f>
        <v>281096.43288476107</v>
      </c>
      <c r="BF130" s="700"/>
    </row>
    <row r="131" spans="2:58" x14ac:dyDescent="0.3">
      <c r="B131" s="550">
        <v>10</v>
      </c>
      <c r="C131" s="550">
        <v>12</v>
      </c>
      <c r="D131" s="550">
        <v>120</v>
      </c>
      <c r="E131" s="708"/>
      <c r="F131" s="562">
        <v>0</v>
      </c>
      <c r="G131" s="607">
        <f t="shared" si="26"/>
        <v>5000</v>
      </c>
      <c r="H131" s="700"/>
      <c r="I131" s="607">
        <f t="shared" si="27"/>
        <v>650</v>
      </c>
      <c r="J131" s="700"/>
      <c r="K131" s="607">
        <f t="shared" si="28"/>
        <v>400</v>
      </c>
      <c r="L131" s="700"/>
      <c r="M131" s="607">
        <f t="shared" si="29"/>
        <v>12500</v>
      </c>
      <c r="N131" s="700"/>
      <c r="O131" s="607">
        <f t="shared" si="30"/>
        <v>5000</v>
      </c>
      <c r="P131" s="700"/>
      <c r="Q131" s="607">
        <f t="shared" si="31"/>
        <v>8333.3333333333339</v>
      </c>
      <c r="R131" s="700"/>
      <c r="S131" s="607">
        <f t="shared" si="32"/>
        <v>33333.333333333336</v>
      </c>
      <c r="T131" s="700"/>
      <c r="U131" s="607">
        <f t="shared" si="33"/>
        <v>25000</v>
      </c>
      <c r="V131" s="700"/>
      <c r="W131" s="607">
        <f t="shared" si="34"/>
        <v>16666.666666666668</v>
      </c>
      <c r="X131" s="700"/>
      <c r="Y131" s="607">
        <f t="shared" si="35"/>
        <v>8333.3333333333339</v>
      </c>
      <c r="Z131" s="700"/>
      <c r="AA131" s="607">
        <f t="shared" si="36"/>
        <v>8333.3333333333339</v>
      </c>
      <c r="AB131" s="700"/>
      <c r="AC131" s="607">
        <f t="shared" si="37"/>
        <v>16666.666666666668</v>
      </c>
      <c r="AD131" s="700"/>
      <c r="AE131" s="607">
        <f t="shared" si="25"/>
        <v>11500</v>
      </c>
      <c r="AF131" s="700"/>
      <c r="AG131" s="607">
        <f>OBC!AB126+OBC!AW126</f>
        <v>1013040.915696</v>
      </c>
      <c r="AH131" s="700"/>
      <c r="AI131" s="607">
        <f>OBC!BR126+OBC!CM126</f>
        <v>43225.625</v>
      </c>
      <c r="AJ131" s="700"/>
      <c r="AK131" s="607">
        <f t="shared" si="38"/>
        <v>4500</v>
      </c>
      <c r="AL131" s="700"/>
      <c r="AM131" s="607"/>
      <c r="AN131" s="700"/>
      <c r="AO131" s="607">
        <f t="shared" si="39"/>
        <v>166666.66666666666</v>
      </c>
      <c r="AP131" s="700"/>
      <c r="AQ131" s="607">
        <f t="shared" si="40"/>
        <v>0</v>
      </c>
      <c r="AR131" s="700"/>
      <c r="AS131" s="607">
        <f t="shared" si="41"/>
        <v>1000000</v>
      </c>
      <c r="AT131" s="700"/>
      <c r="AU131" s="568">
        <v>0</v>
      </c>
      <c r="AV131" s="700"/>
      <c r="AW131" s="567">
        <f t="shared" si="42"/>
        <v>2379149.8740293337</v>
      </c>
      <c r="AX131" s="700"/>
      <c r="AY131" s="607">
        <f>('Revenue OP'!$D$18*(1+DBC!$C$13/100)^B131)/12</f>
        <v>2802953.2289456264</v>
      </c>
      <c r="AZ131" s="700"/>
      <c r="BA131" s="568">
        <v>0</v>
      </c>
      <c r="BB131" s="700"/>
      <c r="BC131" s="562">
        <f t="shared" si="24"/>
        <v>423803.35491629271</v>
      </c>
      <c r="BD131" s="700"/>
      <c r="BE131" s="562">
        <f>BC131/(1+DBC!$C$10/100)^B131</f>
        <v>260178.49647815042</v>
      </c>
      <c r="BF131" s="700"/>
    </row>
    <row r="132" spans="2:58" x14ac:dyDescent="0.3">
      <c r="B132" s="550">
        <v>11</v>
      </c>
      <c r="C132" s="550">
        <v>1</v>
      </c>
      <c r="D132" s="550">
        <v>121</v>
      </c>
      <c r="E132" s="708">
        <f>DBC!$C$10</f>
        <v>5</v>
      </c>
      <c r="F132" s="562">
        <v>0</v>
      </c>
      <c r="G132" s="607">
        <f t="shared" si="26"/>
        <v>5000</v>
      </c>
      <c r="H132" s="700">
        <f>SUM(G132:G143)</f>
        <v>60000</v>
      </c>
      <c r="I132" s="607">
        <f t="shared" si="27"/>
        <v>650</v>
      </c>
      <c r="J132" s="700">
        <f>SUM(I132:I143)</f>
        <v>7800</v>
      </c>
      <c r="K132" s="607">
        <f t="shared" si="28"/>
        <v>400</v>
      </c>
      <c r="L132" s="700">
        <f>SUM(K132:K143)</f>
        <v>4800</v>
      </c>
      <c r="M132" s="607">
        <f t="shared" si="29"/>
        <v>12500</v>
      </c>
      <c r="N132" s="700">
        <f>SUM(M132:M143)</f>
        <v>150000</v>
      </c>
      <c r="O132" s="607">
        <f t="shared" si="30"/>
        <v>5000</v>
      </c>
      <c r="P132" s="700">
        <f>SUM(O132:O143)</f>
        <v>60000</v>
      </c>
      <c r="Q132" s="607">
        <f>(R$10/12)*(1+$R$5/100)</f>
        <v>12500</v>
      </c>
      <c r="R132" s="700">
        <f>SUM(Q132:Q143)</f>
        <v>150000</v>
      </c>
      <c r="S132" s="607">
        <f>(T$10/12)*(1+$R$5/100)</f>
        <v>50000</v>
      </c>
      <c r="T132" s="700">
        <f>SUM(S132:S143)</f>
        <v>600000</v>
      </c>
      <c r="U132" s="607">
        <f>(V$10/12)*(1+$R$5/100)</f>
        <v>37500</v>
      </c>
      <c r="V132" s="700">
        <f>SUM(U132:U143)</f>
        <v>450000</v>
      </c>
      <c r="W132" s="607">
        <f t="shared" si="34"/>
        <v>16666.666666666668</v>
      </c>
      <c r="X132" s="700">
        <f>SUM(W132:W143)</f>
        <v>199999.99999999997</v>
      </c>
      <c r="Y132" s="607">
        <f t="shared" si="35"/>
        <v>8333.3333333333339</v>
      </c>
      <c r="Z132" s="700">
        <f>SUM(Y132:Y143)</f>
        <v>99999.999999999985</v>
      </c>
      <c r="AA132" s="607">
        <f t="shared" si="36"/>
        <v>8333.3333333333339</v>
      </c>
      <c r="AB132" s="700">
        <f>SUM(AA132:AA143)</f>
        <v>99999.999999999985</v>
      </c>
      <c r="AC132" s="607">
        <f t="shared" si="37"/>
        <v>16666.666666666668</v>
      </c>
      <c r="AD132" s="700">
        <f>SUM(AC132:AC143)</f>
        <v>199999.99999999997</v>
      </c>
      <c r="AE132" s="607">
        <f t="shared" si="25"/>
        <v>11500</v>
      </c>
      <c r="AF132" s="700">
        <f>SUM(AE132:AE143)</f>
        <v>138000</v>
      </c>
      <c r="AG132" s="607">
        <f>OBC!AB127+OBC!AW127</f>
        <v>506520.45784799999</v>
      </c>
      <c r="AH132" s="700">
        <f>SUM(AG132:AG143)</f>
        <v>11421219.355992002</v>
      </c>
      <c r="AI132" s="607">
        <f>OBC!BR127+OBC!CM127</f>
        <v>21612.8125</v>
      </c>
      <c r="AJ132" s="700">
        <f>SUM(AI132:AI143)</f>
        <v>487334.0625</v>
      </c>
      <c r="AK132" s="607">
        <f t="shared" si="38"/>
        <v>4500</v>
      </c>
      <c r="AL132" s="700">
        <f>SUM(AK132:AK143)</f>
        <v>54000</v>
      </c>
      <c r="AM132" s="607"/>
      <c r="AN132" s="700">
        <f>SUM(AM132:AM143)</f>
        <v>0</v>
      </c>
      <c r="AO132" s="607">
        <f t="shared" si="39"/>
        <v>166666.66666666666</v>
      </c>
      <c r="AP132" s="700">
        <f>SUM(AO132:AO143)</f>
        <v>2000000.0000000002</v>
      </c>
      <c r="AQ132" s="607">
        <f t="shared" si="40"/>
        <v>0</v>
      </c>
      <c r="AR132" s="700">
        <f>SUM(AQ132:AQ143)</f>
        <v>0</v>
      </c>
      <c r="AS132" s="607">
        <f t="shared" si="41"/>
        <v>1000000</v>
      </c>
      <c r="AT132" s="700">
        <f>SUM(AS132:AS143)</f>
        <v>12000000</v>
      </c>
      <c r="AU132" s="568">
        <v>0</v>
      </c>
      <c r="AV132" s="700">
        <f>SUM(AU132:AU143)</f>
        <v>0</v>
      </c>
      <c r="AW132" s="567">
        <f>G132+I132+K132+M132+O132+Q132+S132+U132+W132+Y132+AA132+AC132+AE132+AG132+AI132+AK132+AO132+AS132+AU132+AQ132+AM132</f>
        <v>1884349.9370146666</v>
      </c>
      <c r="AX132" s="700">
        <f>SUM(AW132:AW143)</f>
        <v>28183153.418492001</v>
      </c>
      <c r="AY132" s="607">
        <f>('Revenue OP'!$D$18*(1+DBC!$C$13/100)^B132)/12</f>
        <v>2864618.1999824308</v>
      </c>
      <c r="AZ132" s="700">
        <f>SUM(AY132:AY143)</f>
        <v>34375418.399789169</v>
      </c>
      <c r="BA132" s="568">
        <v>0</v>
      </c>
      <c r="BB132" s="700">
        <f>SUM(BA132:BA143)</f>
        <v>0</v>
      </c>
      <c r="BC132" s="562">
        <f t="shared" si="24"/>
        <v>980268.26296776417</v>
      </c>
      <c r="BD132" s="700">
        <f>SUM(BC132:BC143)</f>
        <v>6192264.9812971689</v>
      </c>
      <c r="BE132" s="562">
        <f>BC132/(1+DBC!$C$10/100)^B132</f>
        <v>573142.55110598926</v>
      </c>
      <c r="BF132" s="700">
        <f>SUM(BE132:BE143)</f>
        <v>3620489.0870996695</v>
      </c>
    </row>
    <row r="133" spans="2:58" x14ac:dyDescent="0.3">
      <c r="B133" s="550">
        <v>11</v>
      </c>
      <c r="C133" s="550">
        <v>2</v>
      </c>
      <c r="D133" s="550">
        <v>122</v>
      </c>
      <c r="E133" s="708"/>
      <c r="F133" s="562">
        <v>0</v>
      </c>
      <c r="G133" s="607">
        <f t="shared" si="26"/>
        <v>5000</v>
      </c>
      <c r="H133" s="700"/>
      <c r="I133" s="607">
        <f t="shared" si="27"/>
        <v>650</v>
      </c>
      <c r="J133" s="700"/>
      <c r="K133" s="607">
        <f t="shared" si="28"/>
        <v>400</v>
      </c>
      <c r="L133" s="700"/>
      <c r="M133" s="607">
        <f t="shared" si="29"/>
        <v>12500</v>
      </c>
      <c r="N133" s="700"/>
      <c r="O133" s="607">
        <f t="shared" si="30"/>
        <v>5000</v>
      </c>
      <c r="P133" s="700"/>
      <c r="Q133" s="607">
        <f t="shared" ref="Q133:Q196" si="43">(R$10/12)*(1+$R$5/100)</f>
        <v>12500</v>
      </c>
      <c r="R133" s="700"/>
      <c r="S133" s="607">
        <f t="shared" ref="S133:S196" si="44">(T$10/12)*(1+$R$5/100)</f>
        <v>50000</v>
      </c>
      <c r="T133" s="700"/>
      <c r="U133" s="607">
        <f t="shared" ref="U133:U196" si="45">(V$10/12)*(1+$R$5/100)</f>
        <v>37500</v>
      </c>
      <c r="V133" s="700"/>
      <c r="W133" s="607">
        <f t="shared" si="34"/>
        <v>16666.666666666668</v>
      </c>
      <c r="X133" s="700"/>
      <c r="Y133" s="607">
        <f t="shared" si="35"/>
        <v>8333.3333333333339</v>
      </c>
      <c r="Z133" s="700"/>
      <c r="AA133" s="607">
        <f t="shared" si="36"/>
        <v>8333.3333333333339</v>
      </c>
      <c r="AB133" s="700"/>
      <c r="AC133" s="607">
        <f t="shared" si="37"/>
        <v>16666.666666666668</v>
      </c>
      <c r="AD133" s="700"/>
      <c r="AE133" s="607">
        <f t="shared" si="25"/>
        <v>11500</v>
      </c>
      <c r="AF133" s="700"/>
      <c r="AG133" s="607">
        <f>OBC!AB128+OBC!AW128</f>
        <v>915004.69804799987</v>
      </c>
      <c r="AH133" s="700"/>
      <c r="AI133" s="607">
        <f>OBC!BR128+OBC!CM128</f>
        <v>39042.5</v>
      </c>
      <c r="AJ133" s="700"/>
      <c r="AK133" s="607">
        <f t="shared" si="38"/>
        <v>4500</v>
      </c>
      <c r="AL133" s="700"/>
      <c r="AM133" s="607"/>
      <c r="AN133" s="700"/>
      <c r="AO133" s="607">
        <f t="shared" si="39"/>
        <v>166666.66666666666</v>
      </c>
      <c r="AP133" s="700"/>
      <c r="AQ133" s="607">
        <f t="shared" si="40"/>
        <v>0</v>
      </c>
      <c r="AR133" s="700"/>
      <c r="AS133" s="607">
        <f t="shared" si="41"/>
        <v>1000000</v>
      </c>
      <c r="AT133" s="700"/>
      <c r="AU133" s="568">
        <v>0</v>
      </c>
      <c r="AV133" s="700"/>
      <c r="AW133" s="567">
        <f t="shared" si="42"/>
        <v>2310263.8647146663</v>
      </c>
      <c r="AX133" s="700"/>
      <c r="AY133" s="607">
        <f>('Revenue OP'!$D$18*(1+DBC!$C$13/100)^B133)/12</f>
        <v>2864618.1999824308</v>
      </c>
      <c r="AZ133" s="700"/>
      <c r="BA133" s="568">
        <v>0</v>
      </c>
      <c r="BB133" s="700"/>
      <c r="BC133" s="562">
        <f t="shared" si="24"/>
        <v>554354.33526776452</v>
      </c>
      <c r="BD133" s="700"/>
      <c r="BE133" s="562">
        <f>BC133/(1+DBC!$C$10/100)^B133</f>
        <v>324119.49864634115</v>
      </c>
      <c r="BF133" s="700"/>
    </row>
    <row r="134" spans="2:58" x14ac:dyDescent="0.3">
      <c r="B134" s="550">
        <v>11</v>
      </c>
      <c r="C134" s="550">
        <v>3</v>
      </c>
      <c r="D134" s="550">
        <v>123</v>
      </c>
      <c r="E134" s="708"/>
      <c r="F134" s="562">
        <v>0</v>
      </c>
      <c r="G134" s="607">
        <f t="shared" si="26"/>
        <v>5000</v>
      </c>
      <c r="H134" s="700"/>
      <c r="I134" s="607">
        <f t="shared" si="27"/>
        <v>650</v>
      </c>
      <c r="J134" s="700"/>
      <c r="K134" s="607">
        <f t="shared" si="28"/>
        <v>400</v>
      </c>
      <c r="L134" s="700"/>
      <c r="M134" s="607">
        <f t="shared" si="29"/>
        <v>12500</v>
      </c>
      <c r="N134" s="700"/>
      <c r="O134" s="607">
        <f t="shared" si="30"/>
        <v>5000</v>
      </c>
      <c r="P134" s="700"/>
      <c r="Q134" s="607">
        <f t="shared" si="43"/>
        <v>12500</v>
      </c>
      <c r="R134" s="700"/>
      <c r="S134" s="607">
        <f t="shared" si="44"/>
        <v>50000</v>
      </c>
      <c r="T134" s="700"/>
      <c r="U134" s="607">
        <f t="shared" si="45"/>
        <v>37500</v>
      </c>
      <c r="V134" s="700"/>
      <c r="W134" s="607">
        <f t="shared" si="34"/>
        <v>16666.666666666668</v>
      </c>
      <c r="X134" s="700"/>
      <c r="Y134" s="607">
        <f t="shared" si="35"/>
        <v>8333.3333333333339</v>
      </c>
      <c r="Z134" s="700"/>
      <c r="AA134" s="607">
        <f t="shared" si="36"/>
        <v>8333.3333333333339</v>
      </c>
      <c r="AB134" s="700"/>
      <c r="AC134" s="607">
        <f t="shared" si="37"/>
        <v>16666.666666666668</v>
      </c>
      <c r="AD134" s="700"/>
      <c r="AE134" s="607">
        <f t="shared" si="25"/>
        <v>11500</v>
      </c>
      <c r="AF134" s="700"/>
      <c r="AG134" s="607">
        <f>OBC!AB129+OBC!AW129</f>
        <v>1013040.915696</v>
      </c>
      <c r="AH134" s="700"/>
      <c r="AI134" s="607">
        <f>OBC!BR129+OBC!CM129</f>
        <v>43225.625</v>
      </c>
      <c r="AJ134" s="700"/>
      <c r="AK134" s="607">
        <f t="shared" si="38"/>
        <v>4500</v>
      </c>
      <c r="AL134" s="700"/>
      <c r="AM134" s="607"/>
      <c r="AN134" s="700"/>
      <c r="AO134" s="607">
        <f t="shared" si="39"/>
        <v>166666.66666666666</v>
      </c>
      <c r="AP134" s="700"/>
      <c r="AQ134" s="607">
        <f t="shared" si="40"/>
        <v>0</v>
      </c>
      <c r="AR134" s="700"/>
      <c r="AS134" s="607">
        <f t="shared" si="41"/>
        <v>1000000</v>
      </c>
      <c r="AT134" s="700"/>
      <c r="AU134" s="568">
        <v>0</v>
      </c>
      <c r="AV134" s="700"/>
      <c r="AW134" s="567">
        <f t="shared" si="42"/>
        <v>2412483.2073626667</v>
      </c>
      <c r="AX134" s="700"/>
      <c r="AY134" s="607">
        <f>('Revenue OP'!$D$18*(1+DBC!$C$13/100)^B134)/12</f>
        <v>2864618.1999824308</v>
      </c>
      <c r="AZ134" s="700"/>
      <c r="BA134" s="568">
        <v>0</v>
      </c>
      <c r="BB134" s="700"/>
      <c r="BC134" s="562">
        <f t="shared" si="24"/>
        <v>452134.99261976406</v>
      </c>
      <c r="BD134" s="700"/>
      <c r="BE134" s="562">
        <f>BC134/(1+DBC!$C$10/100)^B134</f>
        <v>264353.9660560253</v>
      </c>
      <c r="BF134" s="700"/>
    </row>
    <row r="135" spans="2:58" x14ac:dyDescent="0.3">
      <c r="B135" s="550">
        <v>11</v>
      </c>
      <c r="C135" s="550">
        <v>4</v>
      </c>
      <c r="D135" s="550">
        <v>124</v>
      </c>
      <c r="E135" s="708"/>
      <c r="F135" s="562">
        <v>0</v>
      </c>
      <c r="G135" s="607">
        <f t="shared" si="26"/>
        <v>5000</v>
      </c>
      <c r="H135" s="700"/>
      <c r="I135" s="607">
        <f t="shared" si="27"/>
        <v>650</v>
      </c>
      <c r="J135" s="700"/>
      <c r="K135" s="607">
        <f t="shared" si="28"/>
        <v>400</v>
      </c>
      <c r="L135" s="700"/>
      <c r="M135" s="607">
        <f t="shared" si="29"/>
        <v>12500</v>
      </c>
      <c r="N135" s="700"/>
      <c r="O135" s="607">
        <f t="shared" si="30"/>
        <v>5000</v>
      </c>
      <c r="P135" s="700"/>
      <c r="Q135" s="607">
        <f t="shared" si="43"/>
        <v>12500</v>
      </c>
      <c r="R135" s="700"/>
      <c r="S135" s="607">
        <f t="shared" si="44"/>
        <v>50000</v>
      </c>
      <c r="T135" s="700"/>
      <c r="U135" s="607">
        <f t="shared" si="45"/>
        <v>37500</v>
      </c>
      <c r="V135" s="700"/>
      <c r="W135" s="607">
        <f t="shared" si="34"/>
        <v>16666.666666666668</v>
      </c>
      <c r="X135" s="700"/>
      <c r="Y135" s="607">
        <f t="shared" si="35"/>
        <v>8333.3333333333339</v>
      </c>
      <c r="Z135" s="700"/>
      <c r="AA135" s="607">
        <f t="shared" si="36"/>
        <v>8333.3333333333339</v>
      </c>
      <c r="AB135" s="700"/>
      <c r="AC135" s="607">
        <f t="shared" si="37"/>
        <v>16666.666666666668</v>
      </c>
      <c r="AD135" s="700"/>
      <c r="AE135" s="607">
        <f t="shared" si="25"/>
        <v>11500</v>
      </c>
      <c r="AF135" s="700"/>
      <c r="AG135" s="607">
        <f>OBC!AB130+OBC!AW130</f>
        <v>980362.17648000002</v>
      </c>
      <c r="AH135" s="700"/>
      <c r="AI135" s="607">
        <f>OBC!BR130+OBC!CM130</f>
        <v>41831.25</v>
      </c>
      <c r="AJ135" s="700"/>
      <c r="AK135" s="607">
        <f t="shared" si="38"/>
        <v>4500</v>
      </c>
      <c r="AL135" s="700"/>
      <c r="AM135" s="607"/>
      <c r="AN135" s="700"/>
      <c r="AO135" s="607">
        <f t="shared" si="39"/>
        <v>166666.66666666666</v>
      </c>
      <c r="AP135" s="700"/>
      <c r="AQ135" s="607">
        <f t="shared" si="40"/>
        <v>0</v>
      </c>
      <c r="AR135" s="700"/>
      <c r="AS135" s="607">
        <f t="shared" si="41"/>
        <v>1000000</v>
      </c>
      <c r="AT135" s="700"/>
      <c r="AU135" s="568">
        <v>0</v>
      </c>
      <c r="AV135" s="700"/>
      <c r="AW135" s="567">
        <f t="shared" si="42"/>
        <v>2378410.0931466669</v>
      </c>
      <c r="AX135" s="700"/>
      <c r="AY135" s="607">
        <f>('Revenue OP'!$D$18*(1+DBC!$C$13/100)^B135)/12</f>
        <v>2864618.1999824308</v>
      </c>
      <c r="AZ135" s="700"/>
      <c r="BA135" s="568">
        <v>0</v>
      </c>
      <c r="BB135" s="700"/>
      <c r="BC135" s="562">
        <f t="shared" si="24"/>
        <v>486208.1068357639</v>
      </c>
      <c r="BD135" s="700"/>
      <c r="BE135" s="562">
        <f>BC135/(1+DBC!$C$10/100)^B135</f>
        <v>284275.81025279703</v>
      </c>
      <c r="BF135" s="700"/>
    </row>
    <row r="136" spans="2:58" x14ac:dyDescent="0.3">
      <c r="B136" s="550">
        <v>11</v>
      </c>
      <c r="C136" s="550">
        <v>5</v>
      </c>
      <c r="D136" s="550">
        <v>125</v>
      </c>
      <c r="E136" s="708"/>
      <c r="F136" s="562">
        <v>0</v>
      </c>
      <c r="G136" s="607">
        <f t="shared" si="26"/>
        <v>5000</v>
      </c>
      <c r="H136" s="700"/>
      <c r="I136" s="607">
        <f t="shared" si="27"/>
        <v>650</v>
      </c>
      <c r="J136" s="700"/>
      <c r="K136" s="607">
        <f t="shared" si="28"/>
        <v>400</v>
      </c>
      <c r="L136" s="700"/>
      <c r="M136" s="607">
        <f t="shared" si="29"/>
        <v>12500</v>
      </c>
      <c r="N136" s="700"/>
      <c r="O136" s="607">
        <f t="shared" si="30"/>
        <v>5000</v>
      </c>
      <c r="P136" s="700"/>
      <c r="Q136" s="607">
        <f t="shared" si="43"/>
        <v>12500</v>
      </c>
      <c r="R136" s="700"/>
      <c r="S136" s="607">
        <f t="shared" si="44"/>
        <v>50000</v>
      </c>
      <c r="T136" s="700"/>
      <c r="U136" s="607">
        <f t="shared" si="45"/>
        <v>37500</v>
      </c>
      <c r="V136" s="700"/>
      <c r="W136" s="607">
        <f t="shared" si="34"/>
        <v>16666.666666666668</v>
      </c>
      <c r="X136" s="700"/>
      <c r="Y136" s="607">
        <f t="shared" si="35"/>
        <v>8333.3333333333339</v>
      </c>
      <c r="Z136" s="700"/>
      <c r="AA136" s="607">
        <f t="shared" si="36"/>
        <v>8333.3333333333339</v>
      </c>
      <c r="AB136" s="700"/>
      <c r="AC136" s="607">
        <f t="shared" si="37"/>
        <v>16666.666666666668</v>
      </c>
      <c r="AD136" s="700"/>
      <c r="AE136" s="607">
        <f t="shared" si="25"/>
        <v>11500</v>
      </c>
      <c r="AF136" s="700"/>
      <c r="AG136" s="607">
        <f>OBC!AB131+OBC!AW131</f>
        <v>1013040.915696</v>
      </c>
      <c r="AH136" s="700"/>
      <c r="AI136" s="607">
        <f>OBC!BR131+OBC!CM131</f>
        <v>43225.625</v>
      </c>
      <c r="AJ136" s="700"/>
      <c r="AK136" s="607">
        <f t="shared" si="38"/>
        <v>4500</v>
      </c>
      <c r="AL136" s="700"/>
      <c r="AM136" s="607"/>
      <c r="AN136" s="700"/>
      <c r="AO136" s="607">
        <f t="shared" si="39"/>
        <v>166666.66666666666</v>
      </c>
      <c r="AP136" s="700"/>
      <c r="AQ136" s="607">
        <f t="shared" si="40"/>
        <v>0</v>
      </c>
      <c r="AR136" s="700"/>
      <c r="AS136" s="607">
        <f t="shared" si="41"/>
        <v>1000000</v>
      </c>
      <c r="AT136" s="700"/>
      <c r="AU136" s="568">
        <v>0</v>
      </c>
      <c r="AV136" s="700"/>
      <c r="AW136" s="567">
        <f t="shared" si="42"/>
        <v>2412483.2073626667</v>
      </c>
      <c r="AX136" s="700"/>
      <c r="AY136" s="607">
        <f>('Revenue OP'!$D$18*(1+DBC!$C$13/100)^B136)/12</f>
        <v>2864618.1999824308</v>
      </c>
      <c r="AZ136" s="700"/>
      <c r="BA136" s="568">
        <v>0</v>
      </c>
      <c r="BB136" s="700"/>
      <c r="BC136" s="562">
        <f t="shared" si="24"/>
        <v>452134.99261976406</v>
      </c>
      <c r="BD136" s="700"/>
      <c r="BE136" s="562">
        <f>BC136/(1+DBC!$C$10/100)^B136</f>
        <v>264353.9660560253</v>
      </c>
      <c r="BF136" s="700"/>
    </row>
    <row r="137" spans="2:58" x14ac:dyDescent="0.3">
      <c r="B137" s="550">
        <v>11</v>
      </c>
      <c r="C137" s="550">
        <v>6</v>
      </c>
      <c r="D137" s="550">
        <v>126</v>
      </c>
      <c r="E137" s="708"/>
      <c r="F137" s="562">
        <v>0</v>
      </c>
      <c r="G137" s="607">
        <f t="shared" si="26"/>
        <v>5000</v>
      </c>
      <c r="H137" s="700"/>
      <c r="I137" s="607">
        <f t="shared" si="27"/>
        <v>650</v>
      </c>
      <c r="J137" s="700"/>
      <c r="K137" s="607">
        <f t="shared" si="28"/>
        <v>400</v>
      </c>
      <c r="L137" s="700"/>
      <c r="M137" s="607">
        <f t="shared" si="29"/>
        <v>12500</v>
      </c>
      <c r="N137" s="700"/>
      <c r="O137" s="607">
        <f t="shared" si="30"/>
        <v>5000</v>
      </c>
      <c r="P137" s="700"/>
      <c r="Q137" s="607">
        <f t="shared" si="43"/>
        <v>12500</v>
      </c>
      <c r="R137" s="700"/>
      <c r="S137" s="607">
        <f t="shared" si="44"/>
        <v>50000</v>
      </c>
      <c r="T137" s="700"/>
      <c r="U137" s="607">
        <f t="shared" si="45"/>
        <v>37500</v>
      </c>
      <c r="V137" s="700"/>
      <c r="W137" s="607">
        <f t="shared" si="34"/>
        <v>16666.666666666668</v>
      </c>
      <c r="X137" s="700"/>
      <c r="Y137" s="607">
        <f t="shared" si="35"/>
        <v>8333.3333333333339</v>
      </c>
      <c r="Z137" s="700"/>
      <c r="AA137" s="607">
        <f t="shared" si="36"/>
        <v>8333.3333333333339</v>
      </c>
      <c r="AB137" s="700"/>
      <c r="AC137" s="607">
        <f t="shared" si="37"/>
        <v>16666.666666666668</v>
      </c>
      <c r="AD137" s="700"/>
      <c r="AE137" s="607">
        <f t="shared" si="25"/>
        <v>11500</v>
      </c>
      <c r="AF137" s="700"/>
      <c r="AG137" s="607">
        <f>OBC!AB132+OBC!AW132</f>
        <v>980362.17648000002</v>
      </c>
      <c r="AH137" s="700"/>
      <c r="AI137" s="607">
        <f>OBC!BR132+OBC!CM132</f>
        <v>41831.25</v>
      </c>
      <c r="AJ137" s="700"/>
      <c r="AK137" s="607">
        <f t="shared" si="38"/>
        <v>4500</v>
      </c>
      <c r="AL137" s="700"/>
      <c r="AM137" s="607"/>
      <c r="AN137" s="700"/>
      <c r="AO137" s="607">
        <f t="shared" si="39"/>
        <v>166666.66666666666</v>
      </c>
      <c r="AP137" s="700"/>
      <c r="AQ137" s="607">
        <f t="shared" si="40"/>
        <v>0</v>
      </c>
      <c r="AR137" s="700"/>
      <c r="AS137" s="607">
        <f t="shared" si="41"/>
        <v>1000000</v>
      </c>
      <c r="AT137" s="700"/>
      <c r="AU137" s="568">
        <v>0</v>
      </c>
      <c r="AV137" s="700"/>
      <c r="AW137" s="567">
        <f t="shared" si="42"/>
        <v>2378410.0931466669</v>
      </c>
      <c r="AX137" s="700"/>
      <c r="AY137" s="607">
        <f>('Revenue OP'!$D$18*(1+DBC!$C$13/100)^B137)/12</f>
        <v>2864618.1999824308</v>
      </c>
      <c r="AZ137" s="700"/>
      <c r="BA137" s="568">
        <v>0</v>
      </c>
      <c r="BB137" s="700"/>
      <c r="BC137" s="562">
        <f t="shared" si="24"/>
        <v>486208.1068357639</v>
      </c>
      <c r="BD137" s="700"/>
      <c r="BE137" s="562">
        <f>BC137/(1+DBC!$C$10/100)^B137</f>
        <v>284275.81025279703</v>
      </c>
      <c r="BF137" s="700"/>
    </row>
    <row r="138" spans="2:58" x14ac:dyDescent="0.3">
      <c r="B138" s="550">
        <v>11</v>
      </c>
      <c r="C138" s="550">
        <v>7</v>
      </c>
      <c r="D138" s="550">
        <v>127</v>
      </c>
      <c r="E138" s="708"/>
      <c r="F138" s="562">
        <v>0</v>
      </c>
      <c r="G138" s="607">
        <f t="shared" si="26"/>
        <v>5000</v>
      </c>
      <c r="H138" s="700"/>
      <c r="I138" s="607">
        <f t="shared" si="27"/>
        <v>650</v>
      </c>
      <c r="J138" s="700"/>
      <c r="K138" s="607">
        <f t="shared" si="28"/>
        <v>400</v>
      </c>
      <c r="L138" s="700"/>
      <c r="M138" s="607">
        <f t="shared" si="29"/>
        <v>12500</v>
      </c>
      <c r="N138" s="700"/>
      <c r="O138" s="607">
        <f t="shared" si="30"/>
        <v>5000</v>
      </c>
      <c r="P138" s="700"/>
      <c r="Q138" s="607">
        <f t="shared" si="43"/>
        <v>12500</v>
      </c>
      <c r="R138" s="700"/>
      <c r="S138" s="607">
        <f t="shared" si="44"/>
        <v>50000</v>
      </c>
      <c r="T138" s="700"/>
      <c r="U138" s="607">
        <f t="shared" si="45"/>
        <v>37500</v>
      </c>
      <c r="V138" s="700"/>
      <c r="W138" s="607">
        <f t="shared" si="34"/>
        <v>16666.666666666668</v>
      </c>
      <c r="X138" s="700"/>
      <c r="Y138" s="607">
        <f t="shared" si="35"/>
        <v>8333.3333333333339</v>
      </c>
      <c r="Z138" s="700"/>
      <c r="AA138" s="607">
        <f t="shared" si="36"/>
        <v>8333.3333333333339</v>
      </c>
      <c r="AB138" s="700"/>
      <c r="AC138" s="607">
        <f t="shared" si="37"/>
        <v>16666.666666666668</v>
      </c>
      <c r="AD138" s="700"/>
      <c r="AE138" s="607">
        <f t="shared" si="25"/>
        <v>11500</v>
      </c>
      <c r="AF138" s="700"/>
      <c r="AG138" s="607">
        <f>OBC!AB133+OBC!AW133</f>
        <v>1013040.915696</v>
      </c>
      <c r="AH138" s="700"/>
      <c r="AI138" s="607">
        <f>OBC!BR133+OBC!CM133</f>
        <v>43225.625</v>
      </c>
      <c r="AJ138" s="700"/>
      <c r="AK138" s="607">
        <f t="shared" si="38"/>
        <v>4500</v>
      </c>
      <c r="AL138" s="700"/>
      <c r="AM138" s="607"/>
      <c r="AN138" s="700"/>
      <c r="AO138" s="607">
        <f t="shared" si="39"/>
        <v>166666.66666666666</v>
      </c>
      <c r="AP138" s="700"/>
      <c r="AQ138" s="607">
        <f t="shared" si="40"/>
        <v>0</v>
      </c>
      <c r="AR138" s="700"/>
      <c r="AS138" s="607">
        <f t="shared" si="41"/>
        <v>1000000</v>
      </c>
      <c r="AT138" s="700"/>
      <c r="AU138" s="568">
        <v>0</v>
      </c>
      <c r="AV138" s="700"/>
      <c r="AW138" s="567">
        <f t="shared" si="42"/>
        <v>2412483.2073626667</v>
      </c>
      <c r="AX138" s="700"/>
      <c r="AY138" s="607">
        <f>('Revenue OP'!$D$18*(1+DBC!$C$13/100)^B138)/12</f>
        <v>2864618.1999824308</v>
      </c>
      <c r="AZ138" s="700"/>
      <c r="BA138" s="568">
        <v>0</v>
      </c>
      <c r="BB138" s="700"/>
      <c r="BC138" s="562">
        <f t="shared" si="24"/>
        <v>452134.99261976406</v>
      </c>
      <c r="BD138" s="700"/>
      <c r="BE138" s="562">
        <f>BC138/(1+DBC!$C$10/100)^B138</f>
        <v>264353.9660560253</v>
      </c>
      <c r="BF138" s="700"/>
    </row>
    <row r="139" spans="2:58" x14ac:dyDescent="0.3">
      <c r="B139" s="550">
        <v>11</v>
      </c>
      <c r="C139" s="550">
        <v>8</v>
      </c>
      <c r="D139" s="550">
        <v>128</v>
      </c>
      <c r="E139" s="708"/>
      <c r="F139" s="562">
        <v>0</v>
      </c>
      <c r="G139" s="607">
        <f t="shared" si="26"/>
        <v>5000</v>
      </c>
      <c r="H139" s="700"/>
      <c r="I139" s="607">
        <f t="shared" si="27"/>
        <v>650</v>
      </c>
      <c r="J139" s="700"/>
      <c r="K139" s="607">
        <f t="shared" si="28"/>
        <v>400</v>
      </c>
      <c r="L139" s="700"/>
      <c r="M139" s="607">
        <f t="shared" si="29"/>
        <v>12500</v>
      </c>
      <c r="N139" s="700"/>
      <c r="O139" s="607">
        <f t="shared" si="30"/>
        <v>5000</v>
      </c>
      <c r="P139" s="700"/>
      <c r="Q139" s="607">
        <f t="shared" si="43"/>
        <v>12500</v>
      </c>
      <c r="R139" s="700"/>
      <c r="S139" s="607">
        <f t="shared" si="44"/>
        <v>50000</v>
      </c>
      <c r="T139" s="700"/>
      <c r="U139" s="607">
        <f t="shared" si="45"/>
        <v>37500</v>
      </c>
      <c r="V139" s="700"/>
      <c r="W139" s="607">
        <f t="shared" si="34"/>
        <v>16666.666666666668</v>
      </c>
      <c r="X139" s="700"/>
      <c r="Y139" s="607">
        <f t="shared" si="35"/>
        <v>8333.3333333333339</v>
      </c>
      <c r="Z139" s="700"/>
      <c r="AA139" s="607">
        <f t="shared" si="36"/>
        <v>8333.3333333333339</v>
      </c>
      <c r="AB139" s="700"/>
      <c r="AC139" s="607">
        <f t="shared" si="37"/>
        <v>16666.666666666668</v>
      </c>
      <c r="AD139" s="700"/>
      <c r="AE139" s="607">
        <f t="shared" si="25"/>
        <v>11500</v>
      </c>
      <c r="AF139" s="700"/>
      <c r="AG139" s="607">
        <f>OBC!AB134+OBC!AW134</f>
        <v>1013040.915696</v>
      </c>
      <c r="AH139" s="700"/>
      <c r="AI139" s="607">
        <f>OBC!BR134+OBC!CM134</f>
        <v>43225.625</v>
      </c>
      <c r="AJ139" s="700"/>
      <c r="AK139" s="607">
        <f t="shared" si="38"/>
        <v>4500</v>
      </c>
      <c r="AL139" s="700"/>
      <c r="AM139" s="607"/>
      <c r="AN139" s="700"/>
      <c r="AO139" s="607">
        <f t="shared" si="39"/>
        <v>166666.66666666666</v>
      </c>
      <c r="AP139" s="700"/>
      <c r="AQ139" s="607">
        <f t="shared" si="40"/>
        <v>0</v>
      </c>
      <c r="AR139" s="700"/>
      <c r="AS139" s="607">
        <f t="shared" si="41"/>
        <v>1000000</v>
      </c>
      <c r="AT139" s="700"/>
      <c r="AU139" s="568">
        <v>0</v>
      </c>
      <c r="AV139" s="700"/>
      <c r="AW139" s="567">
        <f t="shared" si="42"/>
        <v>2412483.2073626667</v>
      </c>
      <c r="AX139" s="700"/>
      <c r="AY139" s="607">
        <f>('Revenue OP'!$D$18*(1+DBC!$C$13/100)^B139)/12</f>
        <v>2864618.1999824308</v>
      </c>
      <c r="AZ139" s="700"/>
      <c r="BA139" s="568">
        <v>0</v>
      </c>
      <c r="BB139" s="700"/>
      <c r="BC139" s="562">
        <f t="shared" si="24"/>
        <v>452134.99261976406</v>
      </c>
      <c r="BD139" s="700"/>
      <c r="BE139" s="562">
        <f>BC139/(1+DBC!$C$10/100)^B139</f>
        <v>264353.9660560253</v>
      </c>
      <c r="BF139" s="700"/>
    </row>
    <row r="140" spans="2:58" x14ac:dyDescent="0.3">
      <c r="B140" s="550">
        <v>11</v>
      </c>
      <c r="C140" s="550">
        <v>9</v>
      </c>
      <c r="D140" s="550">
        <v>129</v>
      </c>
      <c r="E140" s="708"/>
      <c r="F140" s="562">
        <v>0</v>
      </c>
      <c r="G140" s="607">
        <f t="shared" si="26"/>
        <v>5000</v>
      </c>
      <c r="H140" s="700"/>
      <c r="I140" s="607">
        <f t="shared" si="27"/>
        <v>650</v>
      </c>
      <c r="J140" s="700"/>
      <c r="K140" s="607">
        <f t="shared" si="28"/>
        <v>400</v>
      </c>
      <c r="L140" s="700"/>
      <c r="M140" s="607">
        <f t="shared" si="29"/>
        <v>12500</v>
      </c>
      <c r="N140" s="700"/>
      <c r="O140" s="607">
        <f t="shared" si="30"/>
        <v>5000</v>
      </c>
      <c r="P140" s="700"/>
      <c r="Q140" s="607">
        <f t="shared" si="43"/>
        <v>12500</v>
      </c>
      <c r="R140" s="700"/>
      <c r="S140" s="607">
        <f t="shared" si="44"/>
        <v>50000</v>
      </c>
      <c r="T140" s="700"/>
      <c r="U140" s="607">
        <f t="shared" si="45"/>
        <v>37500</v>
      </c>
      <c r="V140" s="700"/>
      <c r="W140" s="607">
        <f t="shared" si="34"/>
        <v>16666.666666666668</v>
      </c>
      <c r="X140" s="700"/>
      <c r="Y140" s="607">
        <f t="shared" si="35"/>
        <v>8333.3333333333339</v>
      </c>
      <c r="Z140" s="700"/>
      <c r="AA140" s="607">
        <f t="shared" si="36"/>
        <v>8333.3333333333339</v>
      </c>
      <c r="AB140" s="700"/>
      <c r="AC140" s="607">
        <f t="shared" si="37"/>
        <v>16666.666666666668</v>
      </c>
      <c r="AD140" s="700"/>
      <c r="AE140" s="607">
        <f t="shared" si="25"/>
        <v>11500</v>
      </c>
      <c r="AF140" s="700"/>
      <c r="AG140" s="607">
        <f>OBC!AB135+OBC!AW135</f>
        <v>980362.17648000002</v>
      </c>
      <c r="AH140" s="700"/>
      <c r="AI140" s="607">
        <f>OBC!BR135+OBC!CM135</f>
        <v>41831.25</v>
      </c>
      <c r="AJ140" s="700"/>
      <c r="AK140" s="607">
        <f t="shared" si="38"/>
        <v>4500</v>
      </c>
      <c r="AL140" s="700"/>
      <c r="AM140" s="607"/>
      <c r="AN140" s="700"/>
      <c r="AO140" s="607">
        <f t="shared" si="39"/>
        <v>166666.66666666666</v>
      </c>
      <c r="AP140" s="700"/>
      <c r="AQ140" s="607">
        <f t="shared" si="40"/>
        <v>0</v>
      </c>
      <c r="AR140" s="700"/>
      <c r="AS140" s="607">
        <f t="shared" si="41"/>
        <v>1000000</v>
      </c>
      <c r="AT140" s="700"/>
      <c r="AU140" s="568">
        <v>0</v>
      </c>
      <c r="AV140" s="700"/>
      <c r="AW140" s="567">
        <f t="shared" si="42"/>
        <v>2378410.0931466669</v>
      </c>
      <c r="AX140" s="700"/>
      <c r="AY140" s="607">
        <f>('Revenue OP'!$D$18*(1+DBC!$C$13/100)^B140)/12</f>
        <v>2864618.1999824308</v>
      </c>
      <c r="AZ140" s="700"/>
      <c r="BA140" s="568">
        <v>0</v>
      </c>
      <c r="BB140" s="700"/>
      <c r="BC140" s="562">
        <f t="shared" si="24"/>
        <v>486208.1068357639</v>
      </c>
      <c r="BD140" s="700"/>
      <c r="BE140" s="562">
        <f>BC140/(1+DBC!$C$10/100)^B140</f>
        <v>284275.81025279703</v>
      </c>
      <c r="BF140" s="700"/>
    </row>
    <row r="141" spans="2:58" x14ac:dyDescent="0.3">
      <c r="B141" s="550">
        <v>11</v>
      </c>
      <c r="C141" s="550">
        <v>10</v>
      </c>
      <c r="D141" s="550">
        <v>130</v>
      </c>
      <c r="E141" s="708"/>
      <c r="F141" s="562">
        <v>0</v>
      </c>
      <c r="G141" s="607">
        <f t="shared" si="26"/>
        <v>5000</v>
      </c>
      <c r="H141" s="700"/>
      <c r="I141" s="607">
        <f t="shared" si="27"/>
        <v>650</v>
      </c>
      <c r="J141" s="700"/>
      <c r="K141" s="607">
        <f t="shared" si="28"/>
        <v>400</v>
      </c>
      <c r="L141" s="700"/>
      <c r="M141" s="607">
        <f t="shared" si="29"/>
        <v>12500</v>
      </c>
      <c r="N141" s="700"/>
      <c r="O141" s="607">
        <f t="shared" si="30"/>
        <v>5000</v>
      </c>
      <c r="P141" s="700"/>
      <c r="Q141" s="607">
        <f t="shared" si="43"/>
        <v>12500</v>
      </c>
      <c r="R141" s="700"/>
      <c r="S141" s="607">
        <f t="shared" si="44"/>
        <v>50000</v>
      </c>
      <c r="T141" s="700"/>
      <c r="U141" s="607">
        <f t="shared" si="45"/>
        <v>37500</v>
      </c>
      <c r="V141" s="700"/>
      <c r="W141" s="607">
        <f t="shared" si="34"/>
        <v>16666.666666666668</v>
      </c>
      <c r="X141" s="700"/>
      <c r="Y141" s="607">
        <f t="shared" si="35"/>
        <v>8333.3333333333339</v>
      </c>
      <c r="Z141" s="700"/>
      <c r="AA141" s="607">
        <f t="shared" si="36"/>
        <v>8333.3333333333339</v>
      </c>
      <c r="AB141" s="700"/>
      <c r="AC141" s="607">
        <f t="shared" si="37"/>
        <v>16666.666666666668</v>
      </c>
      <c r="AD141" s="700"/>
      <c r="AE141" s="607">
        <f t="shared" si="25"/>
        <v>11500</v>
      </c>
      <c r="AF141" s="700"/>
      <c r="AG141" s="607">
        <f>OBC!AB136+OBC!AW136</f>
        <v>1013040.915696</v>
      </c>
      <c r="AH141" s="700"/>
      <c r="AI141" s="607">
        <f>OBC!BR136+OBC!CM136</f>
        <v>43225.625</v>
      </c>
      <c r="AJ141" s="700"/>
      <c r="AK141" s="607">
        <f t="shared" si="38"/>
        <v>4500</v>
      </c>
      <c r="AL141" s="700"/>
      <c r="AM141" s="607"/>
      <c r="AN141" s="700"/>
      <c r="AO141" s="607">
        <f t="shared" si="39"/>
        <v>166666.66666666666</v>
      </c>
      <c r="AP141" s="700"/>
      <c r="AQ141" s="607">
        <f t="shared" si="40"/>
        <v>0</v>
      </c>
      <c r="AR141" s="700"/>
      <c r="AS141" s="607">
        <f t="shared" si="41"/>
        <v>1000000</v>
      </c>
      <c r="AT141" s="700"/>
      <c r="AU141" s="568">
        <v>0</v>
      </c>
      <c r="AV141" s="700"/>
      <c r="AW141" s="567">
        <f t="shared" si="42"/>
        <v>2412483.2073626667</v>
      </c>
      <c r="AX141" s="700"/>
      <c r="AY141" s="607">
        <f>('Revenue OP'!$D$18*(1+DBC!$C$13/100)^B141)/12</f>
        <v>2864618.1999824308</v>
      </c>
      <c r="AZ141" s="700"/>
      <c r="BA141" s="568">
        <v>0</v>
      </c>
      <c r="BB141" s="700"/>
      <c r="BC141" s="562">
        <f t="shared" ref="BC141:BC204" si="46">BA141+AY141-AW141</f>
        <v>452134.99261976406</v>
      </c>
      <c r="BD141" s="700"/>
      <c r="BE141" s="562">
        <f>BC141/(1+DBC!$C$10/100)^B141</f>
        <v>264353.9660560253</v>
      </c>
      <c r="BF141" s="700"/>
    </row>
    <row r="142" spans="2:58" x14ac:dyDescent="0.3">
      <c r="B142" s="550">
        <v>11</v>
      </c>
      <c r="C142" s="550">
        <v>11</v>
      </c>
      <c r="D142" s="550">
        <v>131</v>
      </c>
      <c r="E142" s="708"/>
      <c r="F142" s="562">
        <v>0</v>
      </c>
      <c r="G142" s="607">
        <f t="shared" si="26"/>
        <v>5000</v>
      </c>
      <c r="H142" s="700"/>
      <c r="I142" s="607">
        <f t="shared" si="27"/>
        <v>650</v>
      </c>
      <c r="J142" s="700"/>
      <c r="K142" s="607">
        <f t="shared" si="28"/>
        <v>400</v>
      </c>
      <c r="L142" s="700"/>
      <c r="M142" s="607">
        <f t="shared" si="29"/>
        <v>12500</v>
      </c>
      <c r="N142" s="700"/>
      <c r="O142" s="607">
        <f t="shared" si="30"/>
        <v>5000</v>
      </c>
      <c r="P142" s="700"/>
      <c r="Q142" s="607">
        <f t="shared" si="43"/>
        <v>12500</v>
      </c>
      <c r="R142" s="700"/>
      <c r="S142" s="607">
        <f t="shared" si="44"/>
        <v>50000</v>
      </c>
      <c r="T142" s="700"/>
      <c r="U142" s="607">
        <f t="shared" si="45"/>
        <v>37500</v>
      </c>
      <c r="V142" s="700"/>
      <c r="W142" s="607">
        <f t="shared" si="34"/>
        <v>16666.666666666668</v>
      </c>
      <c r="X142" s="700"/>
      <c r="Y142" s="607">
        <f t="shared" si="35"/>
        <v>8333.3333333333339</v>
      </c>
      <c r="Z142" s="700"/>
      <c r="AA142" s="607">
        <f t="shared" si="36"/>
        <v>8333.3333333333339</v>
      </c>
      <c r="AB142" s="700"/>
      <c r="AC142" s="607">
        <f t="shared" si="37"/>
        <v>16666.666666666668</v>
      </c>
      <c r="AD142" s="700"/>
      <c r="AE142" s="607">
        <f t="shared" si="25"/>
        <v>11500</v>
      </c>
      <c r="AF142" s="700"/>
      <c r="AG142" s="607">
        <f>OBC!AB137+OBC!AW137</f>
        <v>980362.17648000002</v>
      </c>
      <c r="AH142" s="700"/>
      <c r="AI142" s="607">
        <f>OBC!BR137+OBC!CM137</f>
        <v>41831.25</v>
      </c>
      <c r="AJ142" s="700"/>
      <c r="AK142" s="607">
        <f t="shared" si="38"/>
        <v>4500</v>
      </c>
      <c r="AL142" s="700"/>
      <c r="AM142" s="607"/>
      <c r="AN142" s="700"/>
      <c r="AO142" s="607">
        <f t="shared" si="39"/>
        <v>166666.66666666666</v>
      </c>
      <c r="AP142" s="700"/>
      <c r="AQ142" s="607">
        <f t="shared" si="40"/>
        <v>0</v>
      </c>
      <c r="AR142" s="700"/>
      <c r="AS142" s="607">
        <f t="shared" si="41"/>
        <v>1000000</v>
      </c>
      <c r="AT142" s="700"/>
      <c r="AU142" s="568">
        <v>0</v>
      </c>
      <c r="AV142" s="700"/>
      <c r="AW142" s="567">
        <f t="shared" si="42"/>
        <v>2378410.0931466669</v>
      </c>
      <c r="AX142" s="700"/>
      <c r="AY142" s="607">
        <f>('Revenue OP'!$D$18*(1+DBC!$C$13/100)^B142)/12</f>
        <v>2864618.1999824308</v>
      </c>
      <c r="AZ142" s="700"/>
      <c r="BA142" s="568">
        <v>0</v>
      </c>
      <c r="BB142" s="700"/>
      <c r="BC142" s="562">
        <f t="shared" si="46"/>
        <v>486208.1068357639</v>
      </c>
      <c r="BD142" s="700"/>
      <c r="BE142" s="562">
        <f>BC142/(1+DBC!$C$10/100)^B142</f>
        <v>284275.81025279703</v>
      </c>
      <c r="BF142" s="700"/>
    </row>
    <row r="143" spans="2:58" x14ac:dyDescent="0.3">
      <c r="B143" s="550">
        <v>11</v>
      </c>
      <c r="C143" s="550">
        <v>12</v>
      </c>
      <c r="D143" s="550">
        <v>132</v>
      </c>
      <c r="E143" s="708"/>
      <c r="F143" s="562">
        <v>0</v>
      </c>
      <c r="G143" s="607">
        <f t="shared" si="26"/>
        <v>5000</v>
      </c>
      <c r="H143" s="700"/>
      <c r="I143" s="607">
        <f t="shared" si="27"/>
        <v>650</v>
      </c>
      <c r="J143" s="700"/>
      <c r="K143" s="607">
        <f t="shared" si="28"/>
        <v>400</v>
      </c>
      <c r="L143" s="700"/>
      <c r="M143" s="607">
        <f t="shared" si="29"/>
        <v>12500</v>
      </c>
      <c r="N143" s="700"/>
      <c r="O143" s="607">
        <f t="shared" si="30"/>
        <v>5000</v>
      </c>
      <c r="P143" s="700"/>
      <c r="Q143" s="607">
        <f t="shared" si="43"/>
        <v>12500</v>
      </c>
      <c r="R143" s="700"/>
      <c r="S143" s="607">
        <f t="shared" si="44"/>
        <v>50000</v>
      </c>
      <c r="T143" s="700"/>
      <c r="U143" s="607">
        <f t="shared" si="45"/>
        <v>37500</v>
      </c>
      <c r="V143" s="700"/>
      <c r="W143" s="607">
        <f t="shared" si="34"/>
        <v>16666.666666666668</v>
      </c>
      <c r="X143" s="700"/>
      <c r="Y143" s="607">
        <f t="shared" si="35"/>
        <v>8333.3333333333339</v>
      </c>
      <c r="Z143" s="700"/>
      <c r="AA143" s="607">
        <f t="shared" si="36"/>
        <v>8333.3333333333339</v>
      </c>
      <c r="AB143" s="700"/>
      <c r="AC143" s="607">
        <f t="shared" si="37"/>
        <v>16666.666666666668</v>
      </c>
      <c r="AD143" s="700"/>
      <c r="AE143" s="607">
        <f t="shared" si="25"/>
        <v>11500</v>
      </c>
      <c r="AF143" s="700"/>
      <c r="AG143" s="607">
        <f>OBC!AB138+OBC!AW138</f>
        <v>1013040.915696</v>
      </c>
      <c r="AH143" s="700"/>
      <c r="AI143" s="607">
        <f>OBC!BR138+OBC!CM138</f>
        <v>43225.625</v>
      </c>
      <c r="AJ143" s="700"/>
      <c r="AK143" s="607">
        <f t="shared" si="38"/>
        <v>4500</v>
      </c>
      <c r="AL143" s="700"/>
      <c r="AM143" s="607"/>
      <c r="AN143" s="700"/>
      <c r="AO143" s="607">
        <f t="shared" si="39"/>
        <v>166666.66666666666</v>
      </c>
      <c r="AP143" s="700"/>
      <c r="AQ143" s="607">
        <f t="shared" si="40"/>
        <v>0</v>
      </c>
      <c r="AR143" s="700"/>
      <c r="AS143" s="607">
        <f t="shared" si="41"/>
        <v>1000000</v>
      </c>
      <c r="AT143" s="700"/>
      <c r="AU143" s="568">
        <v>0</v>
      </c>
      <c r="AV143" s="700"/>
      <c r="AW143" s="567">
        <f t="shared" si="42"/>
        <v>2412483.2073626667</v>
      </c>
      <c r="AX143" s="700"/>
      <c r="AY143" s="607">
        <f>('Revenue OP'!$D$18*(1+DBC!$C$13/100)^B143)/12</f>
        <v>2864618.1999824308</v>
      </c>
      <c r="AZ143" s="700"/>
      <c r="BA143" s="568">
        <v>0</v>
      </c>
      <c r="BB143" s="700"/>
      <c r="BC143" s="562">
        <f t="shared" si="46"/>
        <v>452134.99261976406</v>
      </c>
      <c r="BD143" s="700"/>
      <c r="BE143" s="562">
        <f>BC143/(1+DBC!$C$10/100)^B143</f>
        <v>264353.9660560253</v>
      </c>
      <c r="BF143" s="700"/>
    </row>
    <row r="144" spans="2:58" x14ac:dyDescent="0.3">
      <c r="B144" s="550">
        <v>12</v>
      </c>
      <c r="C144" s="550">
        <v>1</v>
      </c>
      <c r="D144" s="550">
        <v>133</v>
      </c>
      <c r="E144" s="708">
        <f>DBC!$C$10</f>
        <v>5</v>
      </c>
      <c r="F144" s="562">
        <v>0</v>
      </c>
      <c r="G144" s="607">
        <f t="shared" si="26"/>
        <v>5000</v>
      </c>
      <c r="H144" s="700">
        <f>SUM(G144:G155)</f>
        <v>60000</v>
      </c>
      <c r="I144" s="607">
        <f t="shared" si="27"/>
        <v>650</v>
      </c>
      <c r="J144" s="700">
        <f>SUM(I144:I155)</f>
        <v>7800</v>
      </c>
      <c r="K144" s="607">
        <f t="shared" si="28"/>
        <v>400</v>
      </c>
      <c r="L144" s="700">
        <f>SUM(K144:K155)</f>
        <v>4800</v>
      </c>
      <c r="M144" s="607">
        <f t="shared" si="29"/>
        <v>12500</v>
      </c>
      <c r="N144" s="700">
        <f>SUM(M144:M155)</f>
        <v>150000</v>
      </c>
      <c r="O144" s="607">
        <f t="shared" si="30"/>
        <v>5000</v>
      </c>
      <c r="P144" s="700">
        <f>SUM(O144:O155)</f>
        <v>60000</v>
      </c>
      <c r="Q144" s="607">
        <f t="shared" si="43"/>
        <v>12500</v>
      </c>
      <c r="R144" s="700">
        <f>SUM(Q144:Q155)</f>
        <v>150000</v>
      </c>
      <c r="S144" s="607">
        <f t="shared" si="44"/>
        <v>50000</v>
      </c>
      <c r="T144" s="700">
        <f>SUM(S144:S155)</f>
        <v>600000</v>
      </c>
      <c r="U144" s="607">
        <f t="shared" si="45"/>
        <v>37500</v>
      </c>
      <c r="V144" s="700">
        <f>SUM(U144:U155)</f>
        <v>450000</v>
      </c>
      <c r="W144" s="607">
        <f t="shared" si="34"/>
        <v>16666.666666666668</v>
      </c>
      <c r="X144" s="700">
        <f>SUM(W144:W155)</f>
        <v>199999.99999999997</v>
      </c>
      <c r="Y144" s="607">
        <f t="shared" si="35"/>
        <v>8333.3333333333339</v>
      </c>
      <c r="Z144" s="700">
        <f>SUM(Y144:Y155)</f>
        <v>99999.999999999985</v>
      </c>
      <c r="AA144" s="607">
        <f t="shared" si="36"/>
        <v>8333.3333333333339</v>
      </c>
      <c r="AB144" s="700">
        <f>SUM(AA144:AA155)</f>
        <v>99999.999999999985</v>
      </c>
      <c r="AC144" s="607">
        <f t="shared" si="37"/>
        <v>16666.666666666668</v>
      </c>
      <c r="AD144" s="700">
        <f>SUM(AC144:AC155)</f>
        <v>199999.99999999997</v>
      </c>
      <c r="AE144" s="607">
        <f>AE$143*(1+$AF$5/100)</f>
        <v>13800</v>
      </c>
      <c r="AF144" s="700">
        <f>SUM(AE144:AE155)</f>
        <v>165600</v>
      </c>
      <c r="AG144" s="607">
        <f>OBC!AB139+OBC!AW139</f>
        <v>506520.45784799999</v>
      </c>
      <c r="AH144" s="700">
        <f>SUM(AG144:AG155)</f>
        <v>11421219.355992002</v>
      </c>
      <c r="AI144" s="607">
        <f>OBC!BR139+OBC!CM139</f>
        <v>21612.8125</v>
      </c>
      <c r="AJ144" s="700">
        <f>SUM(AI144:AI155)</f>
        <v>487334.0625</v>
      </c>
      <c r="AK144" s="607">
        <f t="shared" si="38"/>
        <v>4500</v>
      </c>
      <c r="AL144" s="700">
        <f>SUM(AK144:AK155)</f>
        <v>54000</v>
      </c>
      <c r="AM144" s="607"/>
      <c r="AN144" s="700">
        <f>SUM(AM144:AM155)</f>
        <v>0</v>
      </c>
      <c r="AO144" s="607">
        <f t="shared" si="39"/>
        <v>166666.66666666666</v>
      </c>
      <c r="AP144" s="700">
        <f>SUM(AO144:AO155)</f>
        <v>2000000.0000000002</v>
      </c>
      <c r="AQ144" s="607">
        <f t="shared" si="40"/>
        <v>0</v>
      </c>
      <c r="AR144" s="700">
        <f>SUM(AQ144:AQ155)</f>
        <v>0</v>
      </c>
      <c r="AS144" s="607">
        <f t="shared" si="41"/>
        <v>1000000</v>
      </c>
      <c r="AT144" s="700">
        <f>SUM(AS144:AS155)</f>
        <v>12000000</v>
      </c>
      <c r="AU144" s="568">
        <v>0</v>
      </c>
      <c r="AV144" s="700">
        <f>SUM(AU144:AU155)</f>
        <v>0</v>
      </c>
      <c r="AW144" s="567">
        <f t="shared" si="42"/>
        <v>1886649.9370146666</v>
      </c>
      <c r="AX144" s="700">
        <f>SUM(AW144:AW155)</f>
        <v>28210753.418492001</v>
      </c>
      <c r="AY144" s="607">
        <f>('Revenue OP'!$D$18*(1+DBC!$C$13/100)^B144)/12</f>
        <v>2927639.8003820442</v>
      </c>
      <c r="AZ144" s="700">
        <f>SUM(AY144:AY155)</f>
        <v>35131677.60458453</v>
      </c>
      <c r="BA144" s="568">
        <v>0</v>
      </c>
      <c r="BB144" s="700">
        <f>SUM(BA144:BA155)</f>
        <v>0</v>
      </c>
      <c r="BC144" s="562">
        <f t="shared" si="46"/>
        <v>1040989.8633673775</v>
      </c>
      <c r="BD144" s="700">
        <f>SUM(BC144:BC155)</f>
        <v>6920924.1860925294</v>
      </c>
      <c r="BE144" s="562">
        <f>BC144/(1+DBC!$C$10/100)^B144</f>
        <v>579662.10786650097</v>
      </c>
      <c r="BF144" s="700">
        <f>SUM(BE144:BE155)</f>
        <v>3853829.5551863909</v>
      </c>
    </row>
    <row r="145" spans="2:58" x14ac:dyDescent="0.3">
      <c r="B145" s="550">
        <v>12</v>
      </c>
      <c r="C145" s="550">
        <v>2</v>
      </c>
      <c r="D145" s="550">
        <v>134</v>
      </c>
      <c r="E145" s="708"/>
      <c r="F145" s="562">
        <v>0</v>
      </c>
      <c r="G145" s="607">
        <f t="shared" si="26"/>
        <v>5000</v>
      </c>
      <c r="H145" s="700"/>
      <c r="I145" s="607">
        <f t="shared" si="27"/>
        <v>650</v>
      </c>
      <c r="J145" s="700"/>
      <c r="K145" s="607">
        <f t="shared" si="28"/>
        <v>400</v>
      </c>
      <c r="L145" s="700"/>
      <c r="M145" s="607">
        <f t="shared" si="29"/>
        <v>12500</v>
      </c>
      <c r="N145" s="700"/>
      <c r="O145" s="607">
        <f t="shared" si="30"/>
        <v>5000</v>
      </c>
      <c r="P145" s="700"/>
      <c r="Q145" s="607">
        <f t="shared" si="43"/>
        <v>12500</v>
      </c>
      <c r="R145" s="700"/>
      <c r="S145" s="607">
        <f t="shared" si="44"/>
        <v>50000</v>
      </c>
      <c r="T145" s="700"/>
      <c r="U145" s="607">
        <f t="shared" si="45"/>
        <v>37500</v>
      </c>
      <c r="V145" s="700"/>
      <c r="W145" s="607">
        <f t="shared" si="34"/>
        <v>16666.666666666668</v>
      </c>
      <c r="X145" s="700"/>
      <c r="Y145" s="607">
        <f t="shared" si="35"/>
        <v>8333.3333333333339</v>
      </c>
      <c r="Z145" s="700"/>
      <c r="AA145" s="607">
        <f t="shared" si="36"/>
        <v>8333.3333333333339</v>
      </c>
      <c r="AB145" s="700"/>
      <c r="AC145" s="607">
        <f t="shared" si="37"/>
        <v>16666.666666666668</v>
      </c>
      <c r="AD145" s="700"/>
      <c r="AE145" s="607">
        <f t="shared" ref="AE145:AE203" si="47">AE$143*(1+$AF$5/100)</f>
        <v>13800</v>
      </c>
      <c r="AF145" s="700"/>
      <c r="AG145" s="607">
        <f>OBC!AB140+OBC!AW140</f>
        <v>915004.69804799987</v>
      </c>
      <c r="AH145" s="700"/>
      <c r="AI145" s="607">
        <f>OBC!BR140+OBC!CM140</f>
        <v>39042.5</v>
      </c>
      <c r="AJ145" s="700"/>
      <c r="AK145" s="607">
        <f t="shared" si="38"/>
        <v>4500</v>
      </c>
      <c r="AL145" s="700"/>
      <c r="AM145" s="607"/>
      <c r="AN145" s="700"/>
      <c r="AO145" s="607">
        <f t="shared" si="39"/>
        <v>166666.66666666666</v>
      </c>
      <c r="AP145" s="700"/>
      <c r="AQ145" s="607">
        <f t="shared" si="40"/>
        <v>0</v>
      </c>
      <c r="AR145" s="700"/>
      <c r="AS145" s="607">
        <f t="shared" si="41"/>
        <v>1000000</v>
      </c>
      <c r="AT145" s="700"/>
      <c r="AU145" s="568">
        <v>0</v>
      </c>
      <c r="AV145" s="700"/>
      <c r="AW145" s="567">
        <f t="shared" si="42"/>
        <v>2312563.8647146663</v>
      </c>
      <c r="AX145" s="700"/>
      <c r="AY145" s="607">
        <f>('Revenue OP'!$D$18*(1+DBC!$C$13/100)^B145)/12</f>
        <v>2927639.8003820442</v>
      </c>
      <c r="AZ145" s="700"/>
      <c r="BA145" s="568">
        <v>0</v>
      </c>
      <c r="BB145" s="700"/>
      <c r="BC145" s="562">
        <f t="shared" si="46"/>
        <v>615075.9356673779</v>
      </c>
      <c r="BD145" s="700"/>
      <c r="BE145" s="562">
        <f>BC145/(1+DBC!$C$10/100)^B145</f>
        <v>342497.29600016942</v>
      </c>
      <c r="BF145" s="700"/>
    </row>
    <row r="146" spans="2:58" x14ac:dyDescent="0.3">
      <c r="B146" s="550">
        <v>12</v>
      </c>
      <c r="C146" s="550">
        <v>3</v>
      </c>
      <c r="D146" s="550">
        <v>135</v>
      </c>
      <c r="E146" s="708"/>
      <c r="F146" s="562">
        <v>0</v>
      </c>
      <c r="G146" s="607">
        <f t="shared" si="26"/>
        <v>5000</v>
      </c>
      <c r="H146" s="700"/>
      <c r="I146" s="607">
        <f t="shared" si="27"/>
        <v>650</v>
      </c>
      <c r="J146" s="700"/>
      <c r="K146" s="607">
        <f t="shared" si="28"/>
        <v>400</v>
      </c>
      <c r="L146" s="700"/>
      <c r="M146" s="607">
        <f t="shared" si="29"/>
        <v>12500</v>
      </c>
      <c r="N146" s="700"/>
      <c r="O146" s="607">
        <f t="shared" si="30"/>
        <v>5000</v>
      </c>
      <c r="P146" s="700"/>
      <c r="Q146" s="607">
        <f t="shared" si="43"/>
        <v>12500</v>
      </c>
      <c r="R146" s="700"/>
      <c r="S146" s="607">
        <f t="shared" si="44"/>
        <v>50000</v>
      </c>
      <c r="T146" s="700"/>
      <c r="U146" s="607">
        <f t="shared" si="45"/>
        <v>37500</v>
      </c>
      <c r="V146" s="700"/>
      <c r="W146" s="607">
        <f t="shared" si="34"/>
        <v>16666.666666666668</v>
      </c>
      <c r="X146" s="700"/>
      <c r="Y146" s="607">
        <f t="shared" si="35"/>
        <v>8333.3333333333339</v>
      </c>
      <c r="Z146" s="700"/>
      <c r="AA146" s="607">
        <f t="shared" si="36"/>
        <v>8333.3333333333339</v>
      </c>
      <c r="AB146" s="700"/>
      <c r="AC146" s="607">
        <f t="shared" si="37"/>
        <v>16666.666666666668</v>
      </c>
      <c r="AD146" s="700"/>
      <c r="AE146" s="607">
        <f t="shared" si="47"/>
        <v>13800</v>
      </c>
      <c r="AF146" s="700"/>
      <c r="AG146" s="607">
        <f>OBC!AB141+OBC!AW141</f>
        <v>1013040.915696</v>
      </c>
      <c r="AH146" s="700"/>
      <c r="AI146" s="607">
        <f>OBC!BR141+OBC!CM141</f>
        <v>43225.625</v>
      </c>
      <c r="AJ146" s="700"/>
      <c r="AK146" s="607">
        <f t="shared" si="38"/>
        <v>4500</v>
      </c>
      <c r="AL146" s="700"/>
      <c r="AM146" s="607"/>
      <c r="AN146" s="700"/>
      <c r="AO146" s="607">
        <f t="shared" si="39"/>
        <v>166666.66666666666</v>
      </c>
      <c r="AP146" s="700"/>
      <c r="AQ146" s="607">
        <f t="shared" si="40"/>
        <v>0</v>
      </c>
      <c r="AR146" s="700"/>
      <c r="AS146" s="607">
        <f t="shared" si="41"/>
        <v>1000000</v>
      </c>
      <c r="AT146" s="700"/>
      <c r="AU146" s="568">
        <v>0</v>
      </c>
      <c r="AV146" s="700"/>
      <c r="AW146" s="567">
        <f t="shared" si="42"/>
        <v>2414783.2073626667</v>
      </c>
      <c r="AX146" s="700"/>
      <c r="AY146" s="607">
        <f>('Revenue OP'!$D$18*(1+DBC!$C$13/100)^B146)/12</f>
        <v>2927639.8003820442</v>
      </c>
      <c r="AZ146" s="700"/>
      <c r="BA146" s="568">
        <v>0</v>
      </c>
      <c r="BB146" s="700"/>
      <c r="BC146" s="562">
        <f t="shared" si="46"/>
        <v>512856.59301937744</v>
      </c>
      <c r="BD146" s="700"/>
      <c r="BE146" s="562">
        <f>BC146/(1+DBC!$C$10/100)^B146</f>
        <v>285577.74115224951</v>
      </c>
      <c r="BF146" s="700"/>
    </row>
    <row r="147" spans="2:58" x14ac:dyDescent="0.3">
      <c r="B147" s="550">
        <v>12</v>
      </c>
      <c r="C147" s="550">
        <v>4</v>
      </c>
      <c r="D147" s="550">
        <v>136</v>
      </c>
      <c r="E147" s="708"/>
      <c r="F147" s="562">
        <v>0</v>
      </c>
      <c r="G147" s="607">
        <f t="shared" si="26"/>
        <v>5000</v>
      </c>
      <c r="H147" s="700"/>
      <c r="I147" s="607">
        <f t="shared" si="27"/>
        <v>650</v>
      </c>
      <c r="J147" s="700"/>
      <c r="K147" s="607">
        <f t="shared" si="28"/>
        <v>400</v>
      </c>
      <c r="L147" s="700"/>
      <c r="M147" s="607">
        <f t="shared" si="29"/>
        <v>12500</v>
      </c>
      <c r="N147" s="700"/>
      <c r="O147" s="607">
        <f t="shared" si="30"/>
        <v>5000</v>
      </c>
      <c r="P147" s="700"/>
      <c r="Q147" s="607">
        <f t="shared" si="43"/>
        <v>12500</v>
      </c>
      <c r="R147" s="700"/>
      <c r="S147" s="607">
        <f t="shared" si="44"/>
        <v>50000</v>
      </c>
      <c r="T147" s="700"/>
      <c r="U147" s="607">
        <f t="shared" si="45"/>
        <v>37500</v>
      </c>
      <c r="V147" s="700"/>
      <c r="W147" s="607">
        <f t="shared" si="34"/>
        <v>16666.666666666668</v>
      </c>
      <c r="X147" s="700"/>
      <c r="Y147" s="607">
        <f t="shared" si="35"/>
        <v>8333.3333333333339</v>
      </c>
      <c r="Z147" s="700"/>
      <c r="AA147" s="607">
        <f t="shared" si="36"/>
        <v>8333.3333333333339</v>
      </c>
      <c r="AB147" s="700"/>
      <c r="AC147" s="607">
        <f t="shared" si="37"/>
        <v>16666.666666666668</v>
      </c>
      <c r="AD147" s="700"/>
      <c r="AE147" s="607">
        <f t="shared" si="47"/>
        <v>13800</v>
      </c>
      <c r="AF147" s="700"/>
      <c r="AG147" s="607">
        <f>OBC!AB142+OBC!AW142</f>
        <v>980362.17648000002</v>
      </c>
      <c r="AH147" s="700"/>
      <c r="AI147" s="607">
        <f>OBC!BR142+OBC!CM142</f>
        <v>41831.25</v>
      </c>
      <c r="AJ147" s="700"/>
      <c r="AK147" s="607">
        <f t="shared" si="38"/>
        <v>4500</v>
      </c>
      <c r="AL147" s="700"/>
      <c r="AM147" s="607"/>
      <c r="AN147" s="700"/>
      <c r="AO147" s="607">
        <f t="shared" si="39"/>
        <v>166666.66666666666</v>
      </c>
      <c r="AP147" s="700"/>
      <c r="AQ147" s="607">
        <f t="shared" si="40"/>
        <v>0</v>
      </c>
      <c r="AR147" s="700"/>
      <c r="AS147" s="607">
        <f t="shared" si="41"/>
        <v>1000000</v>
      </c>
      <c r="AT147" s="700"/>
      <c r="AU147" s="568">
        <v>0</v>
      </c>
      <c r="AV147" s="700"/>
      <c r="AW147" s="567">
        <f t="shared" si="42"/>
        <v>2380710.0931466669</v>
      </c>
      <c r="AX147" s="700"/>
      <c r="AY147" s="607">
        <f>('Revenue OP'!$D$18*(1+DBC!$C$13/100)^B147)/12</f>
        <v>2927639.8003820442</v>
      </c>
      <c r="AZ147" s="700"/>
      <c r="BA147" s="568">
        <v>0</v>
      </c>
      <c r="BB147" s="700"/>
      <c r="BC147" s="562">
        <f t="shared" si="46"/>
        <v>546929.70723537728</v>
      </c>
      <c r="BD147" s="700"/>
      <c r="BE147" s="562">
        <f>BC147/(1+DBC!$C$10/100)^B147</f>
        <v>304550.92610155599</v>
      </c>
      <c r="BF147" s="700"/>
    </row>
    <row r="148" spans="2:58" x14ac:dyDescent="0.3">
      <c r="B148" s="550">
        <v>12</v>
      </c>
      <c r="C148" s="550">
        <v>5</v>
      </c>
      <c r="D148" s="550">
        <v>137</v>
      </c>
      <c r="E148" s="708"/>
      <c r="F148" s="562">
        <v>0</v>
      </c>
      <c r="G148" s="607">
        <f t="shared" si="26"/>
        <v>5000</v>
      </c>
      <c r="H148" s="700"/>
      <c r="I148" s="607">
        <f t="shared" si="27"/>
        <v>650</v>
      </c>
      <c r="J148" s="700"/>
      <c r="K148" s="607">
        <f t="shared" si="28"/>
        <v>400</v>
      </c>
      <c r="L148" s="700"/>
      <c r="M148" s="607">
        <f t="shared" si="29"/>
        <v>12500</v>
      </c>
      <c r="N148" s="700"/>
      <c r="O148" s="607">
        <f t="shared" si="30"/>
        <v>5000</v>
      </c>
      <c r="P148" s="700"/>
      <c r="Q148" s="607">
        <f t="shared" si="43"/>
        <v>12500</v>
      </c>
      <c r="R148" s="700"/>
      <c r="S148" s="607">
        <f t="shared" si="44"/>
        <v>50000</v>
      </c>
      <c r="T148" s="700"/>
      <c r="U148" s="607">
        <f t="shared" si="45"/>
        <v>37500</v>
      </c>
      <c r="V148" s="700"/>
      <c r="W148" s="607">
        <f t="shared" si="34"/>
        <v>16666.666666666668</v>
      </c>
      <c r="X148" s="700"/>
      <c r="Y148" s="607">
        <f t="shared" si="35"/>
        <v>8333.3333333333339</v>
      </c>
      <c r="Z148" s="700"/>
      <c r="AA148" s="607">
        <f t="shared" si="36"/>
        <v>8333.3333333333339</v>
      </c>
      <c r="AB148" s="700"/>
      <c r="AC148" s="607">
        <f t="shared" si="37"/>
        <v>16666.666666666668</v>
      </c>
      <c r="AD148" s="700"/>
      <c r="AE148" s="607">
        <f t="shared" si="47"/>
        <v>13800</v>
      </c>
      <c r="AF148" s="700"/>
      <c r="AG148" s="607">
        <f>OBC!AB143+OBC!AW143</f>
        <v>1013040.915696</v>
      </c>
      <c r="AH148" s="700"/>
      <c r="AI148" s="607">
        <f>OBC!BR143+OBC!CM143</f>
        <v>43225.625</v>
      </c>
      <c r="AJ148" s="700"/>
      <c r="AK148" s="607">
        <f t="shared" si="38"/>
        <v>4500</v>
      </c>
      <c r="AL148" s="700"/>
      <c r="AM148" s="607"/>
      <c r="AN148" s="700"/>
      <c r="AO148" s="607">
        <f t="shared" si="39"/>
        <v>166666.66666666666</v>
      </c>
      <c r="AP148" s="700"/>
      <c r="AQ148" s="607">
        <f t="shared" si="40"/>
        <v>0</v>
      </c>
      <c r="AR148" s="700"/>
      <c r="AS148" s="607">
        <f t="shared" si="41"/>
        <v>1000000</v>
      </c>
      <c r="AT148" s="700"/>
      <c r="AU148" s="568">
        <v>0</v>
      </c>
      <c r="AV148" s="700"/>
      <c r="AW148" s="567">
        <f t="shared" si="42"/>
        <v>2414783.2073626667</v>
      </c>
      <c r="AX148" s="700"/>
      <c r="AY148" s="607">
        <f>('Revenue OP'!$D$18*(1+DBC!$C$13/100)^B148)/12</f>
        <v>2927639.8003820442</v>
      </c>
      <c r="AZ148" s="700"/>
      <c r="BA148" s="568">
        <v>0</v>
      </c>
      <c r="BB148" s="700"/>
      <c r="BC148" s="562">
        <f t="shared" si="46"/>
        <v>512856.59301937744</v>
      </c>
      <c r="BD148" s="700"/>
      <c r="BE148" s="562">
        <f>BC148/(1+DBC!$C$10/100)^B148</f>
        <v>285577.74115224951</v>
      </c>
      <c r="BF148" s="700"/>
    </row>
    <row r="149" spans="2:58" x14ac:dyDescent="0.3">
      <c r="B149" s="550">
        <v>12</v>
      </c>
      <c r="C149" s="550">
        <v>6</v>
      </c>
      <c r="D149" s="550">
        <v>138</v>
      </c>
      <c r="E149" s="708"/>
      <c r="F149" s="562">
        <v>0</v>
      </c>
      <c r="G149" s="607">
        <f t="shared" si="26"/>
        <v>5000</v>
      </c>
      <c r="H149" s="700"/>
      <c r="I149" s="607">
        <f t="shared" si="27"/>
        <v>650</v>
      </c>
      <c r="J149" s="700"/>
      <c r="K149" s="607">
        <f t="shared" si="28"/>
        <v>400</v>
      </c>
      <c r="L149" s="700"/>
      <c r="M149" s="607">
        <f t="shared" si="29"/>
        <v>12500</v>
      </c>
      <c r="N149" s="700"/>
      <c r="O149" s="607">
        <f t="shared" si="30"/>
        <v>5000</v>
      </c>
      <c r="P149" s="700"/>
      <c r="Q149" s="607">
        <f t="shared" si="43"/>
        <v>12500</v>
      </c>
      <c r="R149" s="700"/>
      <c r="S149" s="607">
        <f t="shared" si="44"/>
        <v>50000</v>
      </c>
      <c r="T149" s="700"/>
      <c r="U149" s="607">
        <f t="shared" si="45"/>
        <v>37500</v>
      </c>
      <c r="V149" s="700"/>
      <c r="W149" s="607">
        <f t="shared" si="34"/>
        <v>16666.666666666668</v>
      </c>
      <c r="X149" s="700"/>
      <c r="Y149" s="607">
        <f t="shared" si="35"/>
        <v>8333.3333333333339</v>
      </c>
      <c r="Z149" s="700"/>
      <c r="AA149" s="607">
        <f t="shared" si="36"/>
        <v>8333.3333333333339</v>
      </c>
      <c r="AB149" s="700"/>
      <c r="AC149" s="607">
        <f t="shared" si="37"/>
        <v>16666.666666666668</v>
      </c>
      <c r="AD149" s="700"/>
      <c r="AE149" s="607">
        <f t="shared" si="47"/>
        <v>13800</v>
      </c>
      <c r="AF149" s="700"/>
      <c r="AG149" s="607">
        <f>OBC!AB144+OBC!AW144</f>
        <v>980362.17648000002</v>
      </c>
      <c r="AH149" s="700"/>
      <c r="AI149" s="607">
        <f>OBC!BR144+OBC!CM144</f>
        <v>41831.25</v>
      </c>
      <c r="AJ149" s="700"/>
      <c r="AK149" s="607">
        <f t="shared" si="38"/>
        <v>4500</v>
      </c>
      <c r="AL149" s="700"/>
      <c r="AM149" s="607"/>
      <c r="AN149" s="700"/>
      <c r="AO149" s="607">
        <f t="shared" si="39"/>
        <v>166666.66666666666</v>
      </c>
      <c r="AP149" s="700"/>
      <c r="AQ149" s="607">
        <f t="shared" si="40"/>
        <v>0</v>
      </c>
      <c r="AR149" s="700"/>
      <c r="AS149" s="607">
        <f t="shared" si="41"/>
        <v>1000000</v>
      </c>
      <c r="AT149" s="700"/>
      <c r="AU149" s="568">
        <v>0</v>
      </c>
      <c r="AV149" s="700"/>
      <c r="AW149" s="567">
        <f t="shared" si="42"/>
        <v>2380710.0931466669</v>
      </c>
      <c r="AX149" s="700"/>
      <c r="AY149" s="607">
        <f>('Revenue OP'!$D$18*(1+DBC!$C$13/100)^B149)/12</f>
        <v>2927639.8003820442</v>
      </c>
      <c r="AZ149" s="700"/>
      <c r="BA149" s="568">
        <v>0</v>
      </c>
      <c r="BB149" s="700"/>
      <c r="BC149" s="562">
        <f t="shared" si="46"/>
        <v>546929.70723537728</v>
      </c>
      <c r="BD149" s="700"/>
      <c r="BE149" s="562">
        <f>BC149/(1+DBC!$C$10/100)^B149</f>
        <v>304550.92610155599</v>
      </c>
      <c r="BF149" s="700"/>
    </row>
    <row r="150" spans="2:58" x14ac:dyDescent="0.3">
      <c r="B150" s="550">
        <v>12</v>
      </c>
      <c r="C150" s="550">
        <v>7</v>
      </c>
      <c r="D150" s="550">
        <v>139</v>
      </c>
      <c r="E150" s="708"/>
      <c r="F150" s="562">
        <v>0</v>
      </c>
      <c r="G150" s="607">
        <f t="shared" si="26"/>
        <v>5000</v>
      </c>
      <c r="H150" s="700"/>
      <c r="I150" s="607">
        <f t="shared" si="27"/>
        <v>650</v>
      </c>
      <c r="J150" s="700"/>
      <c r="K150" s="607">
        <f t="shared" si="28"/>
        <v>400</v>
      </c>
      <c r="L150" s="700"/>
      <c r="M150" s="607">
        <f t="shared" si="29"/>
        <v>12500</v>
      </c>
      <c r="N150" s="700"/>
      <c r="O150" s="607">
        <f t="shared" si="30"/>
        <v>5000</v>
      </c>
      <c r="P150" s="700"/>
      <c r="Q150" s="607">
        <f t="shared" si="43"/>
        <v>12500</v>
      </c>
      <c r="R150" s="700"/>
      <c r="S150" s="607">
        <f t="shared" si="44"/>
        <v>50000</v>
      </c>
      <c r="T150" s="700"/>
      <c r="U150" s="607">
        <f t="shared" si="45"/>
        <v>37500</v>
      </c>
      <c r="V150" s="700"/>
      <c r="W150" s="607">
        <f t="shared" si="34"/>
        <v>16666.666666666668</v>
      </c>
      <c r="X150" s="700"/>
      <c r="Y150" s="607">
        <f t="shared" si="35"/>
        <v>8333.3333333333339</v>
      </c>
      <c r="Z150" s="700"/>
      <c r="AA150" s="607">
        <f t="shared" si="36"/>
        <v>8333.3333333333339</v>
      </c>
      <c r="AB150" s="700"/>
      <c r="AC150" s="607">
        <f t="shared" si="37"/>
        <v>16666.666666666668</v>
      </c>
      <c r="AD150" s="700"/>
      <c r="AE150" s="607">
        <f t="shared" si="47"/>
        <v>13800</v>
      </c>
      <c r="AF150" s="700"/>
      <c r="AG150" s="607">
        <f>OBC!AB145+OBC!AW145</f>
        <v>1013040.915696</v>
      </c>
      <c r="AH150" s="700"/>
      <c r="AI150" s="607">
        <f>OBC!BR145+OBC!CM145</f>
        <v>43225.625</v>
      </c>
      <c r="AJ150" s="700"/>
      <c r="AK150" s="607">
        <f t="shared" si="38"/>
        <v>4500</v>
      </c>
      <c r="AL150" s="700"/>
      <c r="AM150" s="607"/>
      <c r="AN150" s="700"/>
      <c r="AO150" s="607">
        <f t="shared" si="39"/>
        <v>166666.66666666666</v>
      </c>
      <c r="AP150" s="700"/>
      <c r="AQ150" s="607">
        <f t="shared" si="40"/>
        <v>0</v>
      </c>
      <c r="AR150" s="700"/>
      <c r="AS150" s="607">
        <f t="shared" si="41"/>
        <v>1000000</v>
      </c>
      <c r="AT150" s="700"/>
      <c r="AU150" s="568">
        <v>0</v>
      </c>
      <c r="AV150" s="700"/>
      <c r="AW150" s="567">
        <f t="shared" si="42"/>
        <v>2414783.2073626667</v>
      </c>
      <c r="AX150" s="700"/>
      <c r="AY150" s="607">
        <f>('Revenue OP'!$D$18*(1+DBC!$C$13/100)^B150)/12</f>
        <v>2927639.8003820442</v>
      </c>
      <c r="AZ150" s="700"/>
      <c r="BA150" s="568">
        <v>0</v>
      </c>
      <c r="BB150" s="700"/>
      <c r="BC150" s="562">
        <f t="shared" si="46"/>
        <v>512856.59301937744</v>
      </c>
      <c r="BD150" s="700"/>
      <c r="BE150" s="562">
        <f>BC150/(1+DBC!$C$10/100)^B150</f>
        <v>285577.74115224951</v>
      </c>
      <c r="BF150" s="700"/>
    </row>
    <row r="151" spans="2:58" x14ac:dyDescent="0.3">
      <c r="B151" s="550">
        <v>12</v>
      </c>
      <c r="C151" s="550">
        <v>8</v>
      </c>
      <c r="D151" s="550">
        <v>140</v>
      </c>
      <c r="E151" s="708"/>
      <c r="F151" s="562">
        <v>0</v>
      </c>
      <c r="G151" s="607">
        <f t="shared" si="26"/>
        <v>5000</v>
      </c>
      <c r="H151" s="700"/>
      <c r="I151" s="607">
        <f t="shared" si="27"/>
        <v>650</v>
      </c>
      <c r="J151" s="700"/>
      <c r="K151" s="607">
        <f t="shared" si="28"/>
        <v>400</v>
      </c>
      <c r="L151" s="700"/>
      <c r="M151" s="607">
        <f t="shared" si="29"/>
        <v>12500</v>
      </c>
      <c r="N151" s="700"/>
      <c r="O151" s="607">
        <f t="shared" si="30"/>
        <v>5000</v>
      </c>
      <c r="P151" s="700"/>
      <c r="Q151" s="607">
        <f t="shared" si="43"/>
        <v>12500</v>
      </c>
      <c r="R151" s="700"/>
      <c r="S151" s="607">
        <f t="shared" si="44"/>
        <v>50000</v>
      </c>
      <c r="T151" s="700"/>
      <c r="U151" s="607">
        <f t="shared" si="45"/>
        <v>37500</v>
      </c>
      <c r="V151" s="700"/>
      <c r="W151" s="607">
        <f t="shared" si="34"/>
        <v>16666.666666666668</v>
      </c>
      <c r="X151" s="700"/>
      <c r="Y151" s="607">
        <f t="shared" si="35"/>
        <v>8333.3333333333339</v>
      </c>
      <c r="Z151" s="700"/>
      <c r="AA151" s="607">
        <f t="shared" si="36"/>
        <v>8333.3333333333339</v>
      </c>
      <c r="AB151" s="700"/>
      <c r="AC151" s="607">
        <f t="shared" si="37"/>
        <v>16666.666666666668</v>
      </c>
      <c r="AD151" s="700"/>
      <c r="AE151" s="607">
        <f t="shared" si="47"/>
        <v>13800</v>
      </c>
      <c r="AF151" s="700"/>
      <c r="AG151" s="607">
        <f>OBC!AB146+OBC!AW146</f>
        <v>1013040.915696</v>
      </c>
      <c r="AH151" s="700"/>
      <c r="AI151" s="607">
        <f>OBC!BR146+OBC!CM146</f>
        <v>43225.625</v>
      </c>
      <c r="AJ151" s="700"/>
      <c r="AK151" s="607">
        <f t="shared" si="38"/>
        <v>4500</v>
      </c>
      <c r="AL151" s="700"/>
      <c r="AM151" s="607"/>
      <c r="AN151" s="700"/>
      <c r="AO151" s="607">
        <f t="shared" si="39"/>
        <v>166666.66666666666</v>
      </c>
      <c r="AP151" s="700"/>
      <c r="AQ151" s="607">
        <f t="shared" si="40"/>
        <v>0</v>
      </c>
      <c r="AR151" s="700"/>
      <c r="AS151" s="607">
        <f t="shared" si="41"/>
        <v>1000000</v>
      </c>
      <c r="AT151" s="700"/>
      <c r="AU151" s="568">
        <v>0</v>
      </c>
      <c r="AV151" s="700"/>
      <c r="AW151" s="567">
        <f t="shared" si="42"/>
        <v>2414783.2073626667</v>
      </c>
      <c r="AX151" s="700"/>
      <c r="AY151" s="607">
        <f>('Revenue OP'!$D$18*(1+DBC!$C$13/100)^B151)/12</f>
        <v>2927639.8003820442</v>
      </c>
      <c r="AZ151" s="700"/>
      <c r="BA151" s="568">
        <v>0</v>
      </c>
      <c r="BB151" s="700"/>
      <c r="BC151" s="562">
        <f t="shared" si="46"/>
        <v>512856.59301937744</v>
      </c>
      <c r="BD151" s="700"/>
      <c r="BE151" s="562">
        <f>BC151/(1+DBC!$C$10/100)^B151</f>
        <v>285577.74115224951</v>
      </c>
      <c r="BF151" s="700"/>
    </row>
    <row r="152" spans="2:58" x14ac:dyDescent="0.3">
      <c r="B152" s="550">
        <v>12</v>
      </c>
      <c r="C152" s="550">
        <v>9</v>
      </c>
      <c r="D152" s="550">
        <v>141</v>
      </c>
      <c r="E152" s="708"/>
      <c r="F152" s="562">
        <v>0</v>
      </c>
      <c r="G152" s="607">
        <f t="shared" ref="G152:G215" si="48">H$10/12</f>
        <v>5000</v>
      </c>
      <c r="H152" s="700"/>
      <c r="I152" s="607">
        <f t="shared" ref="I152:I215" si="49">J$10/12</f>
        <v>650</v>
      </c>
      <c r="J152" s="700"/>
      <c r="K152" s="607">
        <f t="shared" ref="K152:K215" si="50">L$10/12</f>
        <v>400</v>
      </c>
      <c r="L152" s="700"/>
      <c r="M152" s="607">
        <f t="shared" ref="M152:M215" si="51">N$10/12</f>
        <v>12500</v>
      </c>
      <c r="N152" s="700"/>
      <c r="O152" s="607">
        <f t="shared" ref="O152:O215" si="52">P$10/12</f>
        <v>5000</v>
      </c>
      <c r="P152" s="700"/>
      <c r="Q152" s="607">
        <f t="shared" si="43"/>
        <v>12500</v>
      </c>
      <c r="R152" s="700"/>
      <c r="S152" s="607">
        <f t="shared" si="44"/>
        <v>50000</v>
      </c>
      <c r="T152" s="700"/>
      <c r="U152" s="607">
        <f t="shared" si="45"/>
        <v>37500</v>
      </c>
      <c r="V152" s="700"/>
      <c r="W152" s="607">
        <f t="shared" ref="W152:W215" si="53">X$10/12</f>
        <v>16666.666666666668</v>
      </c>
      <c r="X152" s="700"/>
      <c r="Y152" s="607">
        <f t="shared" ref="Y152:Y215" si="54">Z$10/12</f>
        <v>8333.3333333333339</v>
      </c>
      <c r="Z152" s="700"/>
      <c r="AA152" s="607">
        <f t="shared" ref="AA152:AA215" si="55">AB$10/12</f>
        <v>8333.3333333333339</v>
      </c>
      <c r="AB152" s="700"/>
      <c r="AC152" s="607">
        <f t="shared" ref="AC152:AC215" si="56">AD$10/12</f>
        <v>16666.666666666668</v>
      </c>
      <c r="AD152" s="700"/>
      <c r="AE152" s="607">
        <f t="shared" si="47"/>
        <v>13800</v>
      </c>
      <c r="AF152" s="700"/>
      <c r="AG152" s="607">
        <f>OBC!AB147+OBC!AW147</f>
        <v>980362.17648000002</v>
      </c>
      <c r="AH152" s="700"/>
      <c r="AI152" s="607">
        <f>OBC!BR147+OBC!CM147</f>
        <v>41831.25</v>
      </c>
      <c r="AJ152" s="700"/>
      <c r="AK152" s="607">
        <f t="shared" ref="AK152:AK215" si="57">$AL$10/12</f>
        <v>4500</v>
      </c>
      <c r="AL152" s="700"/>
      <c r="AM152" s="607"/>
      <c r="AN152" s="700"/>
      <c r="AO152" s="607">
        <f t="shared" ref="AO152:AO215" si="58">$AP$10/12</f>
        <v>166666.66666666666</v>
      </c>
      <c r="AP152" s="700"/>
      <c r="AQ152" s="607">
        <f t="shared" ref="AQ152:AQ215" si="59">$AR$10/12</f>
        <v>0</v>
      </c>
      <c r="AR152" s="700"/>
      <c r="AS152" s="607">
        <f t="shared" ref="AS152:AS215" si="60">$AT$10/12</f>
        <v>1000000</v>
      </c>
      <c r="AT152" s="700"/>
      <c r="AU152" s="568">
        <v>0</v>
      </c>
      <c r="AV152" s="700"/>
      <c r="AW152" s="567">
        <f t="shared" si="42"/>
        <v>2380710.0931466669</v>
      </c>
      <c r="AX152" s="700"/>
      <c r="AY152" s="607">
        <f>('Revenue OP'!$D$18*(1+DBC!$C$13/100)^B152)/12</f>
        <v>2927639.8003820442</v>
      </c>
      <c r="AZ152" s="700"/>
      <c r="BA152" s="568">
        <v>0</v>
      </c>
      <c r="BB152" s="700"/>
      <c r="BC152" s="562">
        <f t="shared" si="46"/>
        <v>546929.70723537728</v>
      </c>
      <c r="BD152" s="700"/>
      <c r="BE152" s="562">
        <f>BC152/(1+DBC!$C$10/100)^B152</f>
        <v>304550.92610155599</v>
      </c>
      <c r="BF152" s="700"/>
    </row>
    <row r="153" spans="2:58" x14ac:dyDescent="0.3">
      <c r="B153" s="550">
        <v>12</v>
      </c>
      <c r="C153" s="550">
        <v>10</v>
      </c>
      <c r="D153" s="550">
        <v>142</v>
      </c>
      <c r="E153" s="708"/>
      <c r="F153" s="562">
        <v>0</v>
      </c>
      <c r="G153" s="607">
        <f t="shared" si="48"/>
        <v>5000</v>
      </c>
      <c r="H153" s="700"/>
      <c r="I153" s="607">
        <f t="shared" si="49"/>
        <v>650</v>
      </c>
      <c r="J153" s="700"/>
      <c r="K153" s="607">
        <f t="shared" si="50"/>
        <v>400</v>
      </c>
      <c r="L153" s="700"/>
      <c r="M153" s="607">
        <f t="shared" si="51"/>
        <v>12500</v>
      </c>
      <c r="N153" s="700"/>
      <c r="O153" s="607">
        <f t="shared" si="52"/>
        <v>5000</v>
      </c>
      <c r="P153" s="700"/>
      <c r="Q153" s="607">
        <f t="shared" si="43"/>
        <v>12500</v>
      </c>
      <c r="R153" s="700"/>
      <c r="S153" s="607">
        <f t="shared" si="44"/>
        <v>50000</v>
      </c>
      <c r="T153" s="700"/>
      <c r="U153" s="607">
        <f t="shared" si="45"/>
        <v>37500</v>
      </c>
      <c r="V153" s="700"/>
      <c r="W153" s="607">
        <f t="shared" si="53"/>
        <v>16666.666666666668</v>
      </c>
      <c r="X153" s="700"/>
      <c r="Y153" s="607">
        <f t="shared" si="54"/>
        <v>8333.3333333333339</v>
      </c>
      <c r="Z153" s="700"/>
      <c r="AA153" s="607">
        <f t="shared" si="55"/>
        <v>8333.3333333333339</v>
      </c>
      <c r="AB153" s="700"/>
      <c r="AC153" s="607">
        <f t="shared" si="56"/>
        <v>16666.666666666668</v>
      </c>
      <c r="AD153" s="700"/>
      <c r="AE153" s="607">
        <f t="shared" si="47"/>
        <v>13800</v>
      </c>
      <c r="AF153" s="700"/>
      <c r="AG153" s="607">
        <f>OBC!AB148+OBC!AW148</f>
        <v>1013040.915696</v>
      </c>
      <c r="AH153" s="700"/>
      <c r="AI153" s="607">
        <f>OBC!BR148+OBC!CM148</f>
        <v>43225.625</v>
      </c>
      <c r="AJ153" s="700"/>
      <c r="AK153" s="607">
        <f t="shared" si="57"/>
        <v>4500</v>
      </c>
      <c r="AL153" s="700"/>
      <c r="AM153" s="607"/>
      <c r="AN153" s="700"/>
      <c r="AO153" s="607">
        <f t="shared" si="58"/>
        <v>166666.66666666666</v>
      </c>
      <c r="AP153" s="700"/>
      <c r="AQ153" s="607">
        <f t="shared" si="59"/>
        <v>0</v>
      </c>
      <c r="AR153" s="700"/>
      <c r="AS153" s="607">
        <f t="shared" si="60"/>
        <v>1000000</v>
      </c>
      <c r="AT153" s="700"/>
      <c r="AU153" s="568">
        <v>0</v>
      </c>
      <c r="AV153" s="700"/>
      <c r="AW153" s="567">
        <f t="shared" ref="AW153:AW216" si="61">G153+I153+K153+M153+O153+Q153+S153+U153+W153+Y153+AA153+AC153+AE153+AG153+AI153+AK153+AO153+AS153+AU153+AQ153+AM153</f>
        <v>2414783.2073626667</v>
      </c>
      <c r="AX153" s="700"/>
      <c r="AY153" s="607">
        <f>('Revenue OP'!$D$18*(1+DBC!$C$13/100)^B153)/12</f>
        <v>2927639.8003820442</v>
      </c>
      <c r="AZ153" s="700"/>
      <c r="BA153" s="568">
        <v>0</v>
      </c>
      <c r="BB153" s="700"/>
      <c r="BC153" s="562">
        <f t="shared" si="46"/>
        <v>512856.59301937744</v>
      </c>
      <c r="BD153" s="700"/>
      <c r="BE153" s="562">
        <f>BC153/(1+DBC!$C$10/100)^B153</f>
        <v>285577.74115224951</v>
      </c>
      <c r="BF153" s="700"/>
    </row>
    <row r="154" spans="2:58" x14ac:dyDescent="0.3">
      <c r="B154" s="550">
        <v>12</v>
      </c>
      <c r="C154" s="550">
        <v>11</v>
      </c>
      <c r="D154" s="550">
        <v>143</v>
      </c>
      <c r="E154" s="708"/>
      <c r="F154" s="562">
        <v>0</v>
      </c>
      <c r="G154" s="607">
        <f t="shared" si="48"/>
        <v>5000</v>
      </c>
      <c r="H154" s="700"/>
      <c r="I154" s="607">
        <f t="shared" si="49"/>
        <v>650</v>
      </c>
      <c r="J154" s="700"/>
      <c r="K154" s="607">
        <f t="shared" si="50"/>
        <v>400</v>
      </c>
      <c r="L154" s="700"/>
      <c r="M154" s="607">
        <f t="shared" si="51"/>
        <v>12500</v>
      </c>
      <c r="N154" s="700"/>
      <c r="O154" s="607">
        <f t="shared" si="52"/>
        <v>5000</v>
      </c>
      <c r="P154" s="700"/>
      <c r="Q154" s="607">
        <f t="shared" si="43"/>
        <v>12500</v>
      </c>
      <c r="R154" s="700"/>
      <c r="S154" s="607">
        <f t="shared" si="44"/>
        <v>50000</v>
      </c>
      <c r="T154" s="700"/>
      <c r="U154" s="607">
        <f t="shared" si="45"/>
        <v>37500</v>
      </c>
      <c r="V154" s="700"/>
      <c r="W154" s="607">
        <f t="shared" si="53"/>
        <v>16666.666666666668</v>
      </c>
      <c r="X154" s="700"/>
      <c r="Y154" s="607">
        <f t="shared" si="54"/>
        <v>8333.3333333333339</v>
      </c>
      <c r="Z154" s="700"/>
      <c r="AA154" s="607">
        <f t="shared" si="55"/>
        <v>8333.3333333333339</v>
      </c>
      <c r="AB154" s="700"/>
      <c r="AC154" s="607">
        <f t="shared" si="56"/>
        <v>16666.666666666668</v>
      </c>
      <c r="AD154" s="700"/>
      <c r="AE154" s="607">
        <f t="shared" si="47"/>
        <v>13800</v>
      </c>
      <c r="AF154" s="700"/>
      <c r="AG154" s="607">
        <f>OBC!AB149+OBC!AW149</f>
        <v>980362.17648000002</v>
      </c>
      <c r="AH154" s="700"/>
      <c r="AI154" s="607">
        <f>OBC!BR149+OBC!CM149</f>
        <v>41831.25</v>
      </c>
      <c r="AJ154" s="700"/>
      <c r="AK154" s="607">
        <f t="shared" si="57"/>
        <v>4500</v>
      </c>
      <c r="AL154" s="700"/>
      <c r="AM154" s="607"/>
      <c r="AN154" s="700"/>
      <c r="AO154" s="607">
        <f t="shared" si="58"/>
        <v>166666.66666666666</v>
      </c>
      <c r="AP154" s="700"/>
      <c r="AQ154" s="607">
        <f t="shared" si="59"/>
        <v>0</v>
      </c>
      <c r="AR154" s="700"/>
      <c r="AS154" s="607">
        <f t="shared" si="60"/>
        <v>1000000</v>
      </c>
      <c r="AT154" s="700"/>
      <c r="AU154" s="568">
        <v>0</v>
      </c>
      <c r="AV154" s="700"/>
      <c r="AW154" s="567">
        <f t="shared" si="61"/>
        <v>2380710.0931466669</v>
      </c>
      <c r="AX154" s="700"/>
      <c r="AY154" s="607">
        <f>('Revenue OP'!$D$18*(1+DBC!$C$13/100)^B154)/12</f>
        <v>2927639.8003820442</v>
      </c>
      <c r="AZ154" s="700"/>
      <c r="BA154" s="568">
        <v>0</v>
      </c>
      <c r="BB154" s="700"/>
      <c r="BC154" s="562">
        <f t="shared" si="46"/>
        <v>546929.70723537728</v>
      </c>
      <c r="BD154" s="700"/>
      <c r="BE154" s="562">
        <f>BC154/(1+DBC!$C$10/100)^B154</f>
        <v>304550.92610155599</v>
      </c>
      <c r="BF154" s="700"/>
    </row>
    <row r="155" spans="2:58" x14ac:dyDescent="0.3">
      <c r="B155" s="550">
        <v>12</v>
      </c>
      <c r="C155" s="550">
        <v>12</v>
      </c>
      <c r="D155" s="550">
        <v>144</v>
      </c>
      <c r="E155" s="708"/>
      <c r="F155" s="562">
        <v>0</v>
      </c>
      <c r="G155" s="607">
        <f t="shared" si="48"/>
        <v>5000</v>
      </c>
      <c r="H155" s="700"/>
      <c r="I155" s="607">
        <f t="shared" si="49"/>
        <v>650</v>
      </c>
      <c r="J155" s="700"/>
      <c r="K155" s="607">
        <f t="shared" si="50"/>
        <v>400</v>
      </c>
      <c r="L155" s="700"/>
      <c r="M155" s="607">
        <f t="shared" si="51"/>
        <v>12500</v>
      </c>
      <c r="N155" s="700"/>
      <c r="O155" s="607">
        <f t="shared" si="52"/>
        <v>5000</v>
      </c>
      <c r="P155" s="700"/>
      <c r="Q155" s="607">
        <f t="shared" si="43"/>
        <v>12500</v>
      </c>
      <c r="R155" s="700"/>
      <c r="S155" s="607">
        <f t="shared" si="44"/>
        <v>50000</v>
      </c>
      <c r="T155" s="700"/>
      <c r="U155" s="607">
        <f t="shared" si="45"/>
        <v>37500</v>
      </c>
      <c r="V155" s="700"/>
      <c r="W155" s="607">
        <f t="shared" si="53"/>
        <v>16666.666666666668</v>
      </c>
      <c r="X155" s="700"/>
      <c r="Y155" s="607">
        <f t="shared" si="54"/>
        <v>8333.3333333333339</v>
      </c>
      <c r="Z155" s="700"/>
      <c r="AA155" s="607">
        <f t="shared" si="55"/>
        <v>8333.3333333333339</v>
      </c>
      <c r="AB155" s="700"/>
      <c r="AC155" s="607">
        <f t="shared" si="56"/>
        <v>16666.666666666668</v>
      </c>
      <c r="AD155" s="700"/>
      <c r="AE155" s="607">
        <f t="shared" si="47"/>
        <v>13800</v>
      </c>
      <c r="AF155" s="700"/>
      <c r="AG155" s="607">
        <f>OBC!AB150+OBC!AW150</f>
        <v>1013040.915696</v>
      </c>
      <c r="AH155" s="700"/>
      <c r="AI155" s="607">
        <f>OBC!BR150+OBC!CM150</f>
        <v>43225.625</v>
      </c>
      <c r="AJ155" s="700"/>
      <c r="AK155" s="607">
        <f t="shared" si="57"/>
        <v>4500</v>
      </c>
      <c r="AL155" s="700"/>
      <c r="AM155" s="607"/>
      <c r="AN155" s="700"/>
      <c r="AO155" s="607">
        <f t="shared" si="58"/>
        <v>166666.66666666666</v>
      </c>
      <c r="AP155" s="700"/>
      <c r="AQ155" s="607">
        <f t="shared" si="59"/>
        <v>0</v>
      </c>
      <c r="AR155" s="700"/>
      <c r="AS155" s="607">
        <f t="shared" si="60"/>
        <v>1000000</v>
      </c>
      <c r="AT155" s="700"/>
      <c r="AU155" s="568">
        <v>0</v>
      </c>
      <c r="AV155" s="700"/>
      <c r="AW155" s="567">
        <f t="shared" si="61"/>
        <v>2414783.2073626667</v>
      </c>
      <c r="AX155" s="700"/>
      <c r="AY155" s="607">
        <f>('Revenue OP'!$D$18*(1+DBC!$C$13/100)^B155)/12</f>
        <v>2927639.8003820442</v>
      </c>
      <c r="AZ155" s="700"/>
      <c r="BA155" s="568">
        <v>0</v>
      </c>
      <c r="BB155" s="700"/>
      <c r="BC155" s="562">
        <f t="shared" si="46"/>
        <v>512856.59301937744</v>
      </c>
      <c r="BD155" s="700"/>
      <c r="BE155" s="562">
        <f>BC155/(1+DBC!$C$10/100)^B155</f>
        <v>285577.74115224951</v>
      </c>
      <c r="BF155" s="700"/>
    </row>
    <row r="156" spans="2:58" x14ac:dyDescent="0.3">
      <c r="B156" s="550">
        <v>13</v>
      </c>
      <c r="C156" s="550">
        <v>1</v>
      </c>
      <c r="D156" s="550">
        <v>145</v>
      </c>
      <c r="E156" s="708">
        <f>DBC!$C$10</f>
        <v>5</v>
      </c>
      <c r="F156" s="562">
        <v>0</v>
      </c>
      <c r="G156" s="607">
        <f t="shared" si="48"/>
        <v>5000</v>
      </c>
      <c r="H156" s="700">
        <f>SUM(G156:G167)</f>
        <v>60000</v>
      </c>
      <c r="I156" s="607">
        <f t="shared" si="49"/>
        <v>650</v>
      </c>
      <c r="J156" s="700">
        <f>SUM(I156:I167)</f>
        <v>7800</v>
      </c>
      <c r="K156" s="607">
        <f t="shared" si="50"/>
        <v>400</v>
      </c>
      <c r="L156" s="700">
        <f>SUM(K156:K167)</f>
        <v>4800</v>
      </c>
      <c r="M156" s="607">
        <f t="shared" si="51"/>
        <v>12500</v>
      </c>
      <c r="N156" s="700">
        <f>SUM(M156:M167)</f>
        <v>150000</v>
      </c>
      <c r="O156" s="607">
        <f t="shared" si="52"/>
        <v>5000</v>
      </c>
      <c r="P156" s="700">
        <f>SUM(O156:O167)</f>
        <v>60000</v>
      </c>
      <c r="Q156" s="607">
        <f t="shared" si="43"/>
        <v>12500</v>
      </c>
      <c r="R156" s="700">
        <f>SUM(Q156:Q167)</f>
        <v>150000</v>
      </c>
      <c r="S156" s="607">
        <f t="shared" si="44"/>
        <v>50000</v>
      </c>
      <c r="T156" s="700">
        <f>SUM(S156:S167)</f>
        <v>600000</v>
      </c>
      <c r="U156" s="607">
        <f t="shared" si="45"/>
        <v>37500</v>
      </c>
      <c r="V156" s="700">
        <f>SUM(U156:U167)</f>
        <v>450000</v>
      </c>
      <c r="W156" s="607">
        <f t="shared" si="53"/>
        <v>16666.666666666668</v>
      </c>
      <c r="X156" s="700">
        <f>SUM(W156:W167)</f>
        <v>199999.99999999997</v>
      </c>
      <c r="Y156" s="607">
        <f t="shared" si="54"/>
        <v>8333.3333333333339</v>
      </c>
      <c r="Z156" s="700">
        <f>SUM(Y156:Y167)</f>
        <v>99999.999999999985</v>
      </c>
      <c r="AA156" s="607">
        <f t="shared" si="55"/>
        <v>8333.3333333333339</v>
      </c>
      <c r="AB156" s="700">
        <f>SUM(AA156:AA167)</f>
        <v>99999.999999999985</v>
      </c>
      <c r="AC156" s="607">
        <f t="shared" si="56"/>
        <v>16666.666666666668</v>
      </c>
      <c r="AD156" s="700">
        <f>SUM(AC156:AC167)</f>
        <v>199999.99999999997</v>
      </c>
      <c r="AE156" s="607">
        <f t="shared" si="47"/>
        <v>13800</v>
      </c>
      <c r="AF156" s="700">
        <f>SUM(AE156:AE167)</f>
        <v>165600</v>
      </c>
      <c r="AG156" s="607">
        <f>OBC!AB151+OBC!AW151</f>
        <v>506520.45784799999</v>
      </c>
      <c r="AH156" s="700">
        <f>SUM(AG156:AG167)</f>
        <v>11421219.355992002</v>
      </c>
      <c r="AI156" s="607">
        <f>OBC!BR151+OBC!CM151</f>
        <v>21612.8125</v>
      </c>
      <c r="AJ156" s="700">
        <f>SUM(AI156:AI167)</f>
        <v>487334.0625</v>
      </c>
      <c r="AK156" s="607">
        <f t="shared" si="57"/>
        <v>4500</v>
      </c>
      <c r="AL156" s="700">
        <f>SUM(AK156:AK167)</f>
        <v>54000</v>
      </c>
      <c r="AM156" s="607"/>
      <c r="AN156" s="700">
        <f>SUM(AM156:AM167)</f>
        <v>0</v>
      </c>
      <c r="AO156" s="607">
        <f t="shared" si="58"/>
        <v>166666.66666666666</v>
      </c>
      <c r="AP156" s="700">
        <f>SUM(AO156:AO167)</f>
        <v>2000000.0000000002</v>
      </c>
      <c r="AQ156" s="607">
        <f t="shared" si="59"/>
        <v>0</v>
      </c>
      <c r="AR156" s="700">
        <f>SUM(AQ156:AQ167)</f>
        <v>0</v>
      </c>
      <c r="AS156" s="607">
        <f t="shared" si="60"/>
        <v>1000000</v>
      </c>
      <c r="AT156" s="700">
        <f>SUM(AS156:AS167)</f>
        <v>12000000</v>
      </c>
      <c r="AU156" s="568">
        <v>0</v>
      </c>
      <c r="AV156" s="700">
        <f>SUM(AU156:AU167)</f>
        <v>0</v>
      </c>
      <c r="AW156" s="567">
        <f t="shared" si="61"/>
        <v>1886649.9370146666</v>
      </c>
      <c r="AX156" s="700">
        <f>SUM(AW156:AW167)</f>
        <v>28210753.418492001</v>
      </c>
      <c r="AY156" s="607">
        <f>('Revenue OP'!$D$18*(1+DBC!$C$13/100)^B156)/12</f>
        <v>2992047.875990449</v>
      </c>
      <c r="AZ156" s="700">
        <f>SUM(AY156:AY167)</f>
        <v>35904574.511885397</v>
      </c>
      <c r="BA156" s="568">
        <v>0</v>
      </c>
      <c r="BB156" s="700">
        <f>SUM(BA156:BA167)</f>
        <v>0</v>
      </c>
      <c r="BC156" s="562">
        <f t="shared" si="46"/>
        <v>1105397.9389757824</v>
      </c>
      <c r="BD156" s="700">
        <f>SUM(BC156:BC167)</f>
        <v>7693821.0933933854</v>
      </c>
      <c r="BE156" s="562">
        <f>BC156/(1+DBC!$C$10/100)^B156</f>
        <v>586216.12799816194</v>
      </c>
      <c r="BF156" s="700">
        <f>SUM(BE156:BE167)</f>
        <v>4080197.59387164</v>
      </c>
    </row>
    <row r="157" spans="2:58" x14ac:dyDescent="0.3">
      <c r="B157" s="550">
        <v>13</v>
      </c>
      <c r="C157" s="550">
        <v>2</v>
      </c>
      <c r="D157" s="550">
        <v>146</v>
      </c>
      <c r="E157" s="708"/>
      <c r="F157" s="562">
        <v>0</v>
      </c>
      <c r="G157" s="607">
        <f t="shared" si="48"/>
        <v>5000</v>
      </c>
      <c r="H157" s="700"/>
      <c r="I157" s="607">
        <f t="shared" si="49"/>
        <v>650</v>
      </c>
      <c r="J157" s="700"/>
      <c r="K157" s="607">
        <f t="shared" si="50"/>
        <v>400</v>
      </c>
      <c r="L157" s="700"/>
      <c r="M157" s="607">
        <f t="shared" si="51"/>
        <v>12500</v>
      </c>
      <c r="N157" s="700"/>
      <c r="O157" s="607">
        <f t="shared" si="52"/>
        <v>5000</v>
      </c>
      <c r="P157" s="700"/>
      <c r="Q157" s="607">
        <f t="shared" si="43"/>
        <v>12500</v>
      </c>
      <c r="R157" s="700"/>
      <c r="S157" s="607">
        <f t="shared" si="44"/>
        <v>50000</v>
      </c>
      <c r="T157" s="700"/>
      <c r="U157" s="607">
        <f t="shared" si="45"/>
        <v>37500</v>
      </c>
      <c r="V157" s="700"/>
      <c r="W157" s="607">
        <f t="shared" si="53"/>
        <v>16666.666666666668</v>
      </c>
      <c r="X157" s="700"/>
      <c r="Y157" s="607">
        <f t="shared" si="54"/>
        <v>8333.3333333333339</v>
      </c>
      <c r="Z157" s="700"/>
      <c r="AA157" s="607">
        <f t="shared" si="55"/>
        <v>8333.3333333333339</v>
      </c>
      <c r="AB157" s="700"/>
      <c r="AC157" s="607">
        <f t="shared" si="56"/>
        <v>16666.666666666668</v>
      </c>
      <c r="AD157" s="700"/>
      <c r="AE157" s="607">
        <f t="shared" si="47"/>
        <v>13800</v>
      </c>
      <c r="AF157" s="700"/>
      <c r="AG157" s="607">
        <f>OBC!AB152+OBC!AW152</f>
        <v>915004.69804799987</v>
      </c>
      <c r="AH157" s="700"/>
      <c r="AI157" s="607">
        <f>OBC!BR152+OBC!CM152</f>
        <v>39042.5</v>
      </c>
      <c r="AJ157" s="700"/>
      <c r="AK157" s="607">
        <f t="shared" si="57"/>
        <v>4500</v>
      </c>
      <c r="AL157" s="700"/>
      <c r="AM157" s="607"/>
      <c r="AN157" s="700"/>
      <c r="AO157" s="607">
        <f t="shared" si="58"/>
        <v>166666.66666666666</v>
      </c>
      <c r="AP157" s="700"/>
      <c r="AQ157" s="607">
        <f t="shared" si="59"/>
        <v>0</v>
      </c>
      <c r="AR157" s="700"/>
      <c r="AS157" s="607">
        <f t="shared" si="60"/>
        <v>1000000</v>
      </c>
      <c r="AT157" s="700"/>
      <c r="AU157" s="568">
        <v>0</v>
      </c>
      <c r="AV157" s="700"/>
      <c r="AW157" s="567">
        <f t="shared" si="61"/>
        <v>2312563.8647146663</v>
      </c>
      <c r="AX157" s="700"/>
      <c r="AY157" s="607">
        <f>('Revenue OP'!$D$18*(1+DBC!$C$13/100)^B157)/12</f>
        <v>2992047.875990449</v>
      </c>
      <c r="AZ157" s="700"/>
      <c r="BA157" s="568">
        <v>0</v>
      </c>
      <c r="BB157" s="700"/>
      <c r="BC157" s="562">
        <f t="shared" si="46"/>
        <v>679484.01127578272</v>
      </c>
      <c r="BD157" s="700"/>
      <c r="BE157" s="562">
        <f>BC157/(1+DBC!$C$10/100)^B157</f>
        <v>360344.87860165571</v>
      </c>
      <c r="BF157" s="700"/>
    </row>
    <row r="158" spans="2:58" x14ac:dyDescent="0.3">
      <c r="B158" s="550">
        <v>13</v>
      </c>
      <c r="C158" s="550">
        <v>3</v>
      </c>
      <c r="D158" s="550">
        <v>147</v>
      </c>
      <c r="E158" s="708"/>
      <c r="F158" s="562">
        <v>0</v>
      </c>
      <c r="G158" s="607">
        <f t="shared" si="48"/>
        <v>5000</v>
      </c>
      <c r="H158" s="700"/>
      <c r="I158" s="607">
        <f t="shared" si="49"/>
        <v>650</v>
      </c>
      <c r="J158" s="700"/>
      <c r="K158" s="607">
        <f t="shared" si="50"/>
        <v>400</v>
      </c>
      <c r="L158" s="700"/>
      <c r="M158" s="607">
        <f t="shared" si="51"/>
        <v>12500</v>
      </c>
      <c r="N158" s="700"/>
      <c r="O158" s="607">
        <f t="shared" si="52"/>
        <v>5000</v>
      </c>
      <c r="P158" s="700"/>
      <c r="Q158" s="607">
        <f t="shared" si="43"/>
        <v>12500</v>
      </c>
      <c r="R158" s="700"/>
      <c r="S158" s="607">
        <f t="shared" si="44"/>
        <v>50000</v>
      </c>
      <c r="T158" s="700"/>
      <c r="U158" s="607">
        <f t="shared" si="45"/>
        <v>37500</v>
      </c>
      <c r="V158" s="700"/>
      <c r="W158" s="607">
        <f t="shared" si="53"/>
        <v>16666.666666666668</v>
      </c>
      <c r="X158" s="700"/>
      <c r="Y158" s="607">
        <f t="shared" si="54"/>
        <v>8333.3333333333339</v>
      </c>
      <c r="Z158" s="700"/>
      <c r="AA158" s="607">
        <f t="shared" si="55"/>
        <v>8333.3333333333339</v>
      </c>
      <c r="AB158" s="700"/>
      <c r="AC158" s="607">
        <f t="shared" si="56"/>
        <v>16666.666666666668</v>
      </c>
      <c r="AD158" s="700"/>
      <c r="AE158" s="607">
        <f t="shared" si="47"/>
        <v>13800</v>
      </c>
      <c r="AF158" s="700"/>
      <c r="AG158" s="607">
        <f>OBC!AB153+OBC!AW153</f>
        <v>1013040.915696</v>
      </c>
      <c r="AH158" s="700"/>
      <c r="AI158" s="607">
        <f>OBC!BR153+OBC!CM153</f>
        <v>43225.625</v>
      </c>
      <c r="AJ158" s="700"/>
      <c r="AK158" s="607">
        <f t="shared" si="57"/>
        <v>4500</v>
      </c>
      <c r="AL158" s="700"/>
      <c r="AM158" s="607"/>
      <c r="AN158" s="700"/>
      <c r="AO158" s="607">
        <f t="shared" si="58"/>
        <v>166666.66666666666</v>
      </c>
      <c r="AP158" s="700"/>
      <c r="AQ158" s="607">
        <f t="shared" si="59"/>
        <v>0</v>
      </c>
      <c r="AR158" s="700"/>
      <c r="AS158" s="607">
        <f t="shared" si="60"/>
        <v>1000000</v>
      </c>
      <c r="AT158" s="700"/>
      <c r="AU158" s="568">
        <v>0</v>
      </c>
      <c r="AV158" s="700"/>
      <c r="AW158" s="567">
        <f t="shared" si="61"/>
        <v>2414783.2073626667</v>
      </c>
      <c r="AX158" s="700"/>
      <c r="AY158" s="607">
        <f>('Revenue OP'!$D$18*(1+DBC!$C$13/100)^B158)/12</f>
        <v>2992047.875990449</v>
      </c>
      <c r="AZ158" s="700"/>
      <c r="BA158" s="568">
        <v>0</v>
      </c>
      <c r="BB158" s="700"/>
      <c r="BC158" s="562">
        <f t="shared" si="46"/>
        <v>577264.66862778226</v>
      </c>
      <c r="BD158" s="700"/>
      <c r="BE158" s="562">
        <f>BC158/(1+DBC!$C$10/100)^B158</f>
        <v>306135.77874649398</v>
      </c>
      <c r="BF158" s="700"/>
    </row>
    <row r="159" spans="2:58" x14ac:dyDescent="0.3">
      <c r="B159" s="550">
        <v>13</v>
      </c>
      <c r="C159" s="550">
        <v>4</v>
      </c>
      <c r="D159" s="550">
        <v>148</v>
      </c>
      <c r="E159" s="708"/>
      <c r="F159" s="562">
        <v>0</v>
      </c>
      <c r="G159" s="607">
        <f t="shared" si="48"/>
        <v>5000</v>
      </c>
      <c r="H159" s="700"/>
      <c r="I159" s="607">
        <f t="shared" si="49"/>
        <v>650</v>
      </c>
      <c r="J159" s="700"/>
      <c r="K159" s="607">
        <f t="shared" si="50"/>
        <v>400</v>
      </c>
      <c r="L159" s="700"/>
      <c r="M159" s="607">
        <f t="shared" si="51"/>
        <v>12500</v>
      </c>
      <c r="N159" s="700"/>
      <c r="O159" s="607">
        <f t="shared" si="52"/>
        <v>5000</v>
      </c>
      <c r="P159" s="700"/>
      <c r="Q159" s="607">
        <f t="shared" si="43"/>
        <v>12500</v>
      </c>
      <c r="R159" s="700"/>
      <c r="S159" s="607">
        <f t="shared" si="44"/>
        <v>50000</v>
      </c>
      <c r="T159" s="700"/>
      <c r="U159" s="607">
        <f t="shared" si="45"/>
        <v>37500</v>
      </c>
      <c r="V159" s="700"/>
      <c r="W159" s="607">
        <f t="shared" si="53"/>
        <v>16666.666666666668</v>
      </c>
      <c r="X159" s="700"/>
      <c r="Y159" s="607">
        <f t="shared" si="54"/>
        <v>8333.3333333333339</v>
      </c>
      <c r="Z159" s="700"/>
      <c r="AA159" s="607">
        <f t="shared" si="55"/>
        <v>8333.3333333333339</v>
      </c>
      <c r="AB159" s="700"/>
      <c r="AC159" s="607">
        <f t="shared" si="56"/>
        <v>16666.666666666668</v>
      </c>
      <c r="AD159" s="700"/>
      <c r="AE159" s="607">
        <f t="shared" si="47"/>
        <v>13800</v>
      </c>
      <c r="AF159" s="700"/>
      <c r="AG159" s="607">
        <f>OBC!AB154+OBC!AW154</f>
        <v>980362.17648000002</v>
      </c>
      <c r="AH159" s="700"/>
      <c r="AI159" s="607">
        <f>OBC!BR154+OBC!CM154</f>
        <v>41831.25</v>
      </c>
      <c r="AJ159" s="700"/>
      <c r="AK159" s="607">
        <f t="shared" si="57"/>
        <v>4500</v>
      </c>
      <c r="AL159" s="700"/>
      <c r="AM159" s="607"/>
      <c r="AN159" s="700"/>
      <c r="AO159" s="607">
        <f t="shared" si="58"/>
        <v>166666.66666666666</v>
      </c>
      <c r="AP159" s="700"/>
      <c r="AQ159" s="607">
        <f t="shared" si="59"/>
        <v>0</v>
      </c>
      <c r="AR159" s="700"/>
      <c r="AS159" s="607">
        <f t="shared" si="60"/>
        <v>1000000</v>
      </c>
      <c r="AT159" s="700"/>
      <c r="AU159" s="568">
        <v>0</v>
      </c>
      <c r="AV159" s="700"/>
      <c r="AW159" s="567">
        <f t="shared" si="61"/>
        <v>2380710.0931466669</v>
      </c>
      <c r="AX159" s="700"/>
      <c r="AY159" s="607">
        <f>('Revenue OP'!$D$18*(1+DBC!$C$13/100)^B159)/12</f>
        <v>2992047.875990449</v>
      </c>
      <c r="AZ159" s="700"/>
      <c r="BA159" s="568">
        <v>0</v>
      </c>
      <c r="BB159" s="700"/>
      <c r="BC159" s="562">
        <f t="shared" si="46"/>
        <v>611337.7828437821</v>
      </c>
      <c r="BD159" s="700"/>
      <c r="BE159" s="562">
        <f>BC159/(1+DBC!$C$10/100)^B159</f>
        <v>324205.4786982144</v>
      </c>
      <c r="BF159" s="700"/>
    </row>
    <row r="160" spans="2:58" x14ac:dyDescent="0.3">
      <c r="B160" s="550">
        <v>13</v>
      </c>
      <c r="C160" s="550">
        <v>5</v>
      </c>
      <c r="D160" s="550">
        <v>149</v>
      </c>
      <c r="E160" s="708"/>
      <c r="F160" s="562">
        <v>0</v>
      </c>
      <c r="G160" s="607">
        <f t="shared" si="48"/>
        <v>5000</v>
      </c>
      <c r="H160" s="700"/>
      <c r="I160" s="607">
        <f t="shared" si="49"/>
        <v>650</v>
      </c>
      <c r="J160" s="700"/>
      <c r="K160" s="607">
        <f t="shared" si="50"/>
        <v>400</v>
      </c>
      <c r="L160" s="700"/>
      <c r="M160" s="607">
        <f t="shared" si="51"/>
        <v>12500</v>
      </c>
      <c r="N160" s="700"/>
      <c r="O160" s="607">
        <f t="shared" si="52"/>
        <v>5000</v>
      </c>
      <c r="P160" s="700"/>
      <c r="Q160" s="607">
        <f t="shared" si="43"/>
        <v>12500</v>
      </c>
      <c r="R160" s="700"/>
      <c r="S160" s="607">
        <f t="shared" si="44"/>
        <v>50000</v>
      </c>
      <c r="T160" s="700"/>
      <c r="U160" s="607">
        <f t="shared" si="45"/>
        <v>37500</v>
      </c>
      <c r="V160" s="700"/>
      <c r="W160" s="607">
        <f t="shared" si="53"/>
        <v>16666.666666666668</v>
      </c>
      <c r="X160" s="700"/>
      <c r="Y160" s="607">
        <f t="shared" si="54"/>
        <v>8333.3333333333339</v>
      </c>
      <c r="Z160" s="700"/>
      <c r="AA160" s="607">
        <f t="shared" si="55"/>
        <v>8333.3333333333339</v>
      </c>
      <c r="AB160" s="700"/>
      <c r="AC160" s="607">
        <f t="shared" si="56"/>
        <v>16666.666666666668</v>
      </c>
      <c r="AD160" s="700"/>
      <c r="AE160" s="607">
        <f t="shared" si="47"/>
        <v>13800</v>
      </c>
      <c r="AF160" s="700"/>
      <c r="AG160" s="607">
        <f>OBC!AB155+OBC!AW155</f>
        <v>1013040.915696</v>
      </c>
      <c r="AH160" s="700"/>
      <c r="AI160" s="607">
        <f>OBC!BR155+OBC!CM155</f>
        <v>43225.625</v>
      </c>
      <c r="AJ160" s="700"/>
      <c r="AK160" s="607">
        <f t="shared" si="57"/>
        <v>4500</v>
      </c>
      <c r="AL160" s="700"/>
      <c r="AM160" s="607"/>
      <c r="AN160" s="700"/>
      <c r="AO160" s="607">
        <f t="shared" si="58"/>
        <v>166666.66666666666</v>
      </c>
      <c r="AP160" s="700"/>
      <c r="AQ160" s="607">
        <f t="shared" si="59"/>
        <v>0</v>
      </c>
      <c r="AR160" s="700"/>
      <c r="AS160" s="607">
        <f t="shared" si="60"/>
        <v>1000000</v>
      </c>
      <c r="AT160" s="700"/>
      <c r="AU160" s="568">
        <v>0</v>
      </c>
      <c r="AV160" s="700"/>
      <c r="AW160" s="567">
        <f t="shared" si="61"/>
        <v>2414783.2073626667</v>
      </c>
      <c r="AX160" s="700"/>
      <c r="AY160" s="607">
        <f>('Revenue OP'!$D$18*(1+DBC!$C$13/100)^B160)/12</f>
        <v>2992047.875990449</v>
      </c>
      <c r="AZ160" s="700"/>
      <c r="BA160" s="568">
        <v>0</v>
      </c>
      <c r="BB160" s="700"/>
      <c r="BC160" s="562">
        <f t="shared" si="46"/>
        <v>577264.66862778226</v>
      </c>
      <c r="BD160" s="700"/>
      <c r="BE160" s="562">
        <f>BC160/(1+DBC!$C$10/100)^B160</f>
        <v>306135.77874649398</v>
      </c>
      <c r="BF160" s="700"/>
    </row>
    <row r="161" spans="2:58" x14ac:dyDescent="0.3">
      <c r="B161" s="550">
        <v>13</v>
      </c>
      <c r="C161" s="550">
        <v>6</v>
      </c>
      <c r="D161" s="550">
        <v>150</v>
      </c>
      <c r="E161" s="708"/>
      <c r="F161" s="562">
        <v>0</v>
      </c>
      <c r="G161" s="607">
        <f t="shared" si="48"/>
        <v>5000</v>
      </c>
      <c r="H161" s="700"/>
      <c r="I161" s="607">
        <f t="shared" si="49"/>
        <v>650</v>
      </c>
      <c r="J161" s="700"/>
      <c r="K161" s="607">
        <f t="shared" si="50"/>
        <v>400</v>
      </c>
      <c r="L161" s="700"/>
      <c r="M161" s="607">
        <f t="shared" si="51"/>
        <v>12500</v>
      </c>
      <c r="N161" s="700"/>
      <c r="O161" s="607">
        <f t="shared" si="52"/>
        <v>5000</v>
      </c>
      <c r="P161" s="700"/>
      <c r="Q161" s="607">
        <f t="shared" si="43"/>
        <v>12500</v>
      </c>
      <c r="R161" s="700"/>
      <c r="S161" s="607">
        <f t="shared" si="44"/>
        <v>50000</v>
      </c>
      <c r="T161" s="700"/>
      <c r="U161" s="607">
        <f t="shared" si="45"/>
        <v>37500</v>
      </c>
      <c r="V161" s="700"/>
      <c r="W161" s="607">
        <f t="shared" si="53"/>
        <v>16666.666666666668</v>
      </c>
      <c r="X161" s="700"/>
      <c r="Y161" s="607">
        <f t="shared" si="54"/>
        <v>8333.3333333333339</v>
      </c>
      <c r="Z161" s="700"/>
      <c r="AA161" s="607">
        <f t="shared" si="55"/>
        <v>8333.3333333333339</v>
      </c>
      <c r="AB161" s="700"/>
      <c r="AC161" s="607">
        <f t="shared" si="56"/>
        <v>16666.666666666668</v>
      </c>
      <c r="AD161" s="700"/>
      <c r="AE161" s="607">
        <f t="shared" si="47"/>
        <v>13800</v>
      </c>
      <c r="AF161" s="700"/>
      <c r="AG161" s="607">
        <f>OBC!AB156+OBC!AW156</f>
        <v>980362.17648000002</v>
      </c>
      <c r="AH161" s="700"/>
      <c r="AI161" s="607">
        <f>OBC!BR156+OBC!CM156</f>
        <v>41831.25</v>
      </c>
      <c r="AJ161" s="700"/>
      <c r="AK161" s="607">
        <f t="shared" si="57"/>
        <v>4500</v>
      </c>
      <c r="AL161" s="700"/>
      <c r="AM161" s="607"/>
      <c r="AN161" s="700"/>
      <c r="AO161" s="607">
        <f t="shared" si="58"/>
        <v>166666.66666666666</v>
      </c>
      <c r="AP161" s="700"/>
      <c r="AQ161" s="607">
        <f t="shared" si="59"/>
        <v>0</v>
      </c>
      <c r="AR161" s="700"/>
      <c r="AS161" s="607">
        <f t="shared" si="60"/>
        <v>1000000</v>
      </c>
      <c r="AT161" s="700"/>
      <c r="AU161" s="568">
        <v>0</v>
      </c>
      <c r="AV161" s="700"/>
      <c r="AW161" s="567">
        <f t="shared" si="61"/>
        <v>2380710.0931466669</v>
      </c>
      <c r="AX161" s="700"/>
      <c r="AY161" s="607">
        <f>('Revenue OP'!$D$18*(1+DBC!$C$13/100)^B161)/12</f>
        <v>2992047.875990449</v>
      </c>
      <c r="AZ161" s="700"/>
      <c r="BA161" s="568">
        <v>0</v>
      </c>
      <c r="BB161" s="700"/>
      <c r="BC161" s="562">
        <f t="shared" si="46"/>
        <v>611337.7828437821</v>
      </c>
      <c r="BD161" s="700"/>
      <c r="BE161" s="562">
        <f>BC161/(1+DBC!$C$10/100)^B161</f>
        <v>324205.4786982144</v>
      </c>
      <c r="BF161" s="700"/>
    </row>
    <row r="162" spans="2:58" x14ac:dyDescent="0.3">
      <c r="B162" s="550">
        <v>13</v>
      </c>
      <c r="C162" s="550">
        <v>7</v>
      </c>
      <c r="D162" s="550">
        <v>151</v>
      </c>
      <c r="E162" s="708"/>
      <c r="F162" s="562">
        <v>0</v>
      </c>
      <c r="G162" s="607">
        <f t="shared" si="48"/>
        <v>5000</v>
      </c>
      <c r="H162" s="700"/>
      <c r="I162" s="607">
        <f t="shared" si="49"/>
        <v>650</v>
      </c>
      <c r="J162" s="700"/>
      <c r="K162" s="607">
        <f t="shared" si="50"/>
        <v>400</v>
      </c>
      <c r="L162" s="700"/>
      <c r="M162" s="607">
        <f t="shared" si="51"/>
        <v>12500</v>
      </c>
      <c r="N162" s="700"/>
      <c r="O162" s="607">
        <f t="shared" si="52"/>
        <v>5000</v>
      </c>
      <c r="P162" s="700"/>
      <c r="Q162" s="607">
        <f t="shared" si="43"/>
        <v>12500</v>
      </c>
      <c r="R162" s="700"/>
      <c r="S162" s="607">
        <f t="shared" si="44"/>
        <v>50000</v>
      </c>
      <c r="T162" s="700"/>
      <c r="U162" s="607">
        <f t="shared" si="45"/>
        <v>37500</v>
      </c>
      <c r="V162" s="700"/>
      <c r="W162" s="607">
        <f t="shared" si="53"/>
        <v>16666.666666666668</v>
      </c>
      <c r="X162" s="700"/>
      <c r="Y162" s="607">
        <f t="shared" si="54"/>
        <v>8333.3333333333339</v>
      </c>
      <c r="Z162" s="700"/>
      <c r="AA162" s="607">
        <f t="shared" si="55"/>
        <v>8333.3333333333339</v>
      </c>
      <c r="AB162" s="700"/>
      <c r="AC162" s="607">
        <f t="shared" si="56"/>
        <v>16666.666666666668</v>
      </c>
      <c r="AD162" s="700"/>
      <c r="AE162" s="607">
        <f t="shared" si="47"/>
        <v>13800</v>
      </c>
      <c r="AF162" s="700"/>
      <c r="AG162" s="607">
        <f>OBC!AB157+OBC!AW157</f>
        <v>1013040.915696</v>
      </c>
      <c r="AH162" s="700"/>
      <c r="AI162" s="607">
        <f>OBC!BR157+OBC!CM157</f>
        <v>43225.625</v>
      </c>
      <c r="AJ162" s="700"/>
      <c r="AK162" s="607">
        <f t="shared" si="57"/>
        <v>4500</v>
      </c>
      <c r="AL162" s="700"/>
      <c r="AM162" s="607"/>
      <c r="AN162" s="700"/>
      <c r="AO162" s="607">
        <f t="shared" si="58"/>
        <v>166666.66666666666</v>
      </c>
      <c r="AP162" s="700"/>
      <c r="AQ162" s="607">
        <f t="shared" si="59"/>
        <v>0</v>
      </c>
      <c r="AR162" s="700"/>
      <c r="AS162" s="607">
        <f t="shared" si="60"/>
        <v>1000000</v>
      </c>
      <c r="AT162" s="700"/>
      <c r="AU162" s="568">
        <v>0</v>
      </c>
      <c r="AV162" s="700"/>
      <c r="AW162" s="567">
        <f t="shared" si="61"/>
        <v>2414783.2073626667</v>
      </c>
      <c r="AX162" s="700"/>
      <c r="AY162" s="607">
        <f>('Revenue OP'!$D$18*(1+DBC!$C$13/100)^B162)/12</f>
        <v>2992047.875990449</v>
      </c>
      <c r="AZ162" s="700"/>
      <c r="BA162" s="568">
        <v>0</v>
      </c>
      <c r="BB162" s="700"/>
      <c r="BC162" s="562">
        <f t="shared" si="46"/>
        <v>577264.66862778226</v>
      </c>
      <c r="BD162" s="700"/>
      <c r="BE162" s="562">
        <f>BC162/(1+DBC!$C$10/100)^B162</f>
        <v>306135.77874649398</v>
      </c>
      <c r="BF162" s="700"/>
    </row>
    <row r="163" spans="2:58" x14ac:dyDescent="0.3">
      <c r="B163" s="550">
        <v>13</v>
      </c>
      <c r="C163" s="550">
        <v>8</v>
      </c>
      <c r="D163" s="550">
        <v>152</v>
      </c>
      <c r="E163" s="708"/>
      <c r="F163" s="562">
        <v>0</v>
      </c>
      <c r="G163" s="607">
        <f t="shared" si="48"/>
        <v>5000</v>
      </c>
      <c r="H163" s="700"/>
      <c r="I163" s="607">
        <f t="shared" si="49"/>
        <v>650</v>
      </c>
      <c r="J163" s="700"/>
      <c r="K163" s="607">
        <f t="shared" si="50"/>
        <v>400</v>
      </c>
      <c r="L163" s="700"/>
      <c r="M163" s="607">
        <f t="shared" si="51"/>
        <v>12500</v>
      </c>
      <c r="N163" s="700"/>
      <c r="O163" s="607">
        <f t="shared" si="52"/>
        <v>5000</v>
      </c>
      <c r="P163" s="700"/>
      <c r="Q163" s="607">
        <f t="shared" si="43"/>
        <v>12500</v>
      </c>
      <c r="R163" s="700"/>
      <c r="S163" s="607">
        <f t="shared" si="44"/>
        <v>50000</v>
      </c>
      <c r="T163" s="700"/>
      <c r="U163" s="607">
        <f t="shared" si="45"/>
        <v>37500</v>
      </c>
      <c r="V163" s="700"/>
      <c r="W163" s="607">
        <f t="shared" si="53"/>
        <v>16666.666666666668</v>
      </c>
      <c r="X163" s="700"/>
      <c r="Y163" s="607">
        <f t="shared" si="54"/>
        <v>8333.3333333333339</v>
      </c>
      <c r="Z163" s="700"/>
      <c r="AA163" s="607">
        <f t="shared" si="55"/>
        <v>8333.3333333333339</v>
      </c>
      <c r="AB163" s="700"/>
      <c r="AC163" s="607">
        <f t="shared" si="56"/>
        <v>16666.666666666668</v>
      </c>
      <c r="AD163" s="700"/>
      <c r="AE163" s="607">
        <f t="shared" si="47"/>
        <v>13800</v>
      </c>
      <c r="AF163" s="700"/>
      <c r="AG163" s="607">
        <f>OBC!AB158+OBC!AW158</f>
        <v>1013040.915696</v>
      </c>
      <c r="AH163" s="700"/>
      <c r="AI163" s="607">
        <f>OBC!BR158+OBC!CM158</f>
        <v>43225.625</v>
      </c>
      <c r="AJ163" s="700"/>
      <c r="AK163" s="607">
        <f t="shared" si="57"/>
        <v>4500</v>
      </c>
      <c r="AL163" s="700"/>
      <c r="AM163" s="607"/>
      <c r="AN163" s="700"/>
      <c r="AO163" s="607">
        <f t="shared" si="58"/>
        <v>166666.66666666666</v>
      </c>
      <c r="AP163" s="700"/>
      <c r="AQ163" s="607">
        <f t="shared" si="59"/>
        <v>0</v>
      </c>
      <c r="AR163" s="700"/>
      <c r="AS163" s="607">
        <f t="shared" si="60"/>
        <v>1000000</v>
      </c>
      <c r="AT163" s="700"/>
      <c r="AU163" s="568">
        <v>0</v>
      </c>
      <c r="AV163" s="700"/>
      <c r="AW163" s="567">
        <f t="shared" si="61"/>
        <v>2414783.2073626667</v>
      </c>
      <c r="AX163" s="700"/>
      <c r="AY163" s="607">
        <f>('Revenue OP'!$D$18*(1+DBC!$C$13/100)^B163)/12</f>
        <v>2992047.875990449</v>
      </c>
      <c r="AZ163" s="700"/>
      <c r="BA163" s="568">
        <v>0</v>
      </c>
      <c r="BB163" s="700"/>
      <c r="BC163" s="562">
        <f t="shared" si="46"/>
        <v>577264.66862778226</v>
      </c>
      <c r="BD163" s="700"/>
      <c r="BE163" s="562">
        <f>BC163/(1+DBC!$C$10/100)^B163</f>
        <v>306135.77874649398</v>
      </c>
      <c r="BF163" s="700"/>
    </row>
    <row r="164" spans="2:58" x14ac:dyDescent="0.3">
      <c r="B164" s="550">
        <v>13</v>
      </c>
      <c r="C164" s="550">
        <v>9</v>
      </c>
      <c r="D164" s="550">
        <v>153</v>
      </c>
      <c r="E164" s="708"/>
      <c r="F164" s="562">
        <v>0</v>
      </c>
      <c r="G164" s="607">
        <f t="shared" si="48"/>
        <v>5000</v>
      </c>
      <c r="H164" s="700"/>
      <c r="I164" s="607">
        <f t="shared" si="49"/>
        <v>650</v>
      </c>
      <c r="J164" s="700"/>
      <c r="K164" s="607">
        <f t="shared" si="50"/>
        <v>400</v>
      </c>
      <c r="L164" s="700"/>
      <c r="M164" s="607">
        <f t="shared" si="51"/>
        <v>12500</v>
      </c>
      <c r="N164" s="700"/>
      <c r="O164" s="607">
        <f t="shared" si="52"/>
        <v>5000</v>
      </c>
      <c r="P164" s="700"/>
      <c r="Q164" s="607">
        <f t="shared" si="43"/>
        <v>12500</v>
      </c>
      <c r="R164" s="700"/>
      <c r="S164" s="607">
        <f t="shared" si="44"/>
        <v>50000</v>
      </c>
      <c r="T164" s="700"/>
      <c r="U164" s="607">
        <f t="shared" si="45"/>
        <v>37500</v>
      </c>
      <c r="V164" s="700"/>
      <c r="W164" s="607">
        <f t="shared" si="53"/>
        <v>16666.666666666668</v>
      </c>
      <c r="X164" s="700"/>
      <c r="Y164" s="607">
        <f t="shared" si="54"/>
        <v>8333.3333333333339</v>
      </c>
      <c r="Z164" s="700"/>
      <c r="AA164" s="607">
        <f t="shared" si="55"/>
        <v>8333.3333333333339</v>
      </c>
      <c r="AB164" s="700"/>
      <c r="AC164" s="607">
        <f t="shared" si="56"/>
        <v>16666.666666666668</v>
      </c>
      <c r="AD164" s="700"/>
      <c r="AE164" s="607">
        <f t="shared" si="47"/>
        <v>13800</v>
      </c>
      <c r="AF164" s="700"/>
      <c r="AG164" s="607">
        <f>OBC!AB159+OBC!AW159</f>
        <v>980362.17648000002</v>
      </c>
      <c r="AH164" s="700"/>
      <c r="AI164" s="607">
        <f>OBC!BR159+OBC!CM159</f>
        <v>41831.25</v>
      </c>
      <c r="AJ164" s="700"/>
      <c r="AK164" s="607">
        <f t="shared" si="57"/>
        <v>4500</v>
      </c>
      <c r="AL164" s="700"/>
      <c r="AM164" s="607"/>
      <c r="AN164" s="700"/>
      <c r="AO164" s="607">
        <f t="shared" si="58"/>
        <v>166666.66666666666</v>
      </c>
      <c r="AP164" s="700"/>
      <c r="AQ164" s="607">
        <f t="shared" si="59"/>
        <v>0</v>
      </c>
      <c r="AR164" s="700"/>
      <c r="AS164" s="607">
        <f t="shared" si="60"/>
        <v>1000000</v>
      </c>
      <c r="AT164" s="700"/>
      <c r="AU164" s="568">
        <v>0</v>
      </c>
      <c r="AV164" s="700"/>
      <c r="AW164" s="567">
        <f t="shared" si="61"/>
        <v>2380710.0931466669</v>
      </c>
      <c r="AX164" s="700"/>
      <c r="AY164" s="607">
        <f>('Revenue OP'!$D$18*(1+DBC!$C$13/100)^B164)/12</f>
        <v>2992047.875990449</v>
      </c>
      <c r="AZ164" s="700"/>
      <c r="BA164" s="568">
        <v>0</v>
      </c>
      <c r="BB164" s="700"/>
      <c r="BC164" s="562">
        <f t="shared" si="46"/>
        <v>611337.7828437821</v>
      </c>
      <c r="BD164" s="700"/>
      <c r="BE164" s="562">
        <f>BC164/(1+DBC!$C$10/100)^B164</f>
        <v>324205.4786982144</v>
      </c>
      <c r="BF164" s="700"/>
    </row>
    <row r="165" spans="2:58" x14ac:dyDescent="0.3">
      <c r="B165" s="550">
        <v>13</v>
      </c>
      <c r="C165" s="550">
        <v>10</v>
      </c>
      <c r="D165" s="550">
        <v>154</v>
      </c>
      <c r="E165" s="708"/>
      <c r="F165" s="562">
        <v>0</v>
      </c>
      <c r="G165" s="607">
        <f t="shared" si="48"/>
        <v>5000</v>
      </c>
      <c r="H165" s="700"/>
      <c r="I165" s="607">
        <f t="shared" si="49"/>
        <v>650</v>
      </c>
      <c r="J165" s="700"/>
      <c r="K165" s="607">
        <f t="shared" si="50"/>
        <v>400</v>
      </c>
      <c r="L165" s="700"/>
      <c r="M165" s="607">
        <f t="shared" si="51"/>
        <v>12500</v>
      </c>
      <c r="N165" s="700"/>
      <c r="O165" s="607">
        <f t="shared" si="52"/>
        <v>5000</v>
      </c>
      <c r="P165" s="700"/>
      <c r="Q165" s="607">
        <f t="shared" si="43"/>
        <v>12500</v>
      </c>
      <c r="R165" s="700"/>
      <c r="S165" s="607">
        <f t="shared" si="44"/>
        <v>50000</v>
      </c>
      <c r="T165" s="700"/>
      <c r="U165" s="607">
        <f t="shared" si="45"/>
        <v>37500</v>
      </c>
      <c r="V165" s="700"/>
      <c r="W165" s="607">
        <f t="shared" si="53"/>
        <v>16666.666666666668</v>
      </c>
      <c r="X165" s="700"/>
      <c r="Y165" s="607">
        <f t="shared" si="54"/>
        <v>8333.3333333333339</v>
      </c>
      <c r="Z165" s="700"/>
      <c r="AA165" s="607">
        <f t="shared" si="55"/>
        <v>8333.3333333333339</v>
      </c>
      <c r="AB165" s="700"/>
      <c r="AC165" s="607">
        <f t="shared" si="56"/>
        <v>16666.666666666668</v>
      </c>
      <c r="AD165" s="700"/>
      <c r="AE165" s="607">
        <f t="shared" si="47"/>
        <v>13800</v>
      </c>
      <c r="AF165" s="700"/>
      <c r="AG165" s="607">
        <f>OBC!AB160+OBC!AW160</f>
        <v>1013040.915696</v>
      </c>
      <c r="AH165" s="700"/>
      <c r="AI165" s="607">
        <f>OBC!BR160+OBC!CM160</f>
        <v>43225.625</v>
      </c>
      <c r="AJ165" s="700"/>
      <c r="AK165" s="607">
        <f t="shared" si="57"/>
        <v>4500</v>
      </c>
      <c r="AL165" s="700"/>
      <c r="AM165" s="607"/>
      <c r="AN165" s="700"/>
      <c r="AO165" s="607">
        <f t="shared" si="58"/>
        <v>166666.66666666666</v>
      </c>
      <c r="AP165" s="700"/>
      <c r="AQ165" s="607">
        <f t="shared" si="59"/>
        <v>0</v>
      </c>
      <c r="AR165" s="700"/>
      <c r="AS165" s="607">
        <f t="shared" si="60"/>
        <v>1000000</v>
      </c>
      <c r="AT165" s="700"/>
      <c r="AU165" s="568">
        <v>0</v>
      </c>
      <c r="AV165" s="700"/>
      <c r="AW165" s="567">
        <f t="shared" si="61"/>
        <v>2414783.2073626667</v>
      </c>
      <c r="AX165" s="700"/>
      <c r="AY165" s="607">
        <f>('Revenue OP'!$D$18*(1+DBC!$C$13/100)^B165)/12</f>
        <v>2992047.875990449</v>
      </c>
      <c r="AZ165" s="700"/>
      <c r="BA165" s="568">
        <v>0</v>
      </c>
      <c r="BB165" s="700"/>
      <c r="BC165" s="562">
        <f t="shared" si="46"/>
        <v>577264.66862778226</v>
      </c>
      <c r="BD165" s="700"/>
      <c r="BE165" s="562">
        <f>BC165/(1+DBC!$C$10/100)^B165</f>
        <v>306135.77874649398</v>
      </c>
      <c r="BF165" s="700"/>
    </row>
    <row r="166" spans="2:58" x14ac:dyDescent="0.3">
      <c r="B166" s="550">
        <v>13</v>
      </c>
      <c r="C166" s="550">
        <v>11</v>
      </c>
      <c r="D166" s="550">
        <v>155</v>
      </c>
      <c r="E166" s="708"/>
      <c r="F166" s="562">
        <v>0</v>
      </c>
      <c r="G166" s="607">
        <f t="shared" si="48"/>
        <v>5000</v>
      </c>
      <c r="H166" s="700"/>
      <c r="I166" s="607">
        <f t="shared" si="49"/>
        <v>650</v>
      </c>
      <c r="J166" s="700"/>
      <c r="K166" s="607">
        <f t="shared" si="50"/>
        <v>400</v>
      </c>
      <c r="L166" s="700"/>
      <c r="M166" s="607">
        <f t="shared" si="51"/>
        <v>12500</v>
      </c>
      <c r="N166" s="700"/>
      <c r="O166" s="607">
        <f t="shared" si="52"/>
        <v>5000</v>
      </c>
      <c r="P166" s="700"/>
      <c r="Q166" s="607">
        <f t="shared" si="43"/>
        <v>12500</v>
      </c>
      <c r="R166" s="700"/>
      <c r="S166" s="607">
        <f t="shared" si="44"/>
        <v>50000</v>
      </c>
      <c r="T166" s="700"/>
      <c r="U166" s="607">
        <f t="shared" si="45"/>
        <v>37500</v>
      </c>
      <c r="V166" s="700"/>
      <c r="W166" s="607">
        <f t="shared" si="53"/>
        <v>16666.666666666668</v>
      </c>
      <c r="X166" s="700"/>
      <c r="Y166" s="607">
        <f t="shared" si="54"/>
        <v>8333.3333333333339</v>
      </c>
      <c r="Z166" s="700"/>
      <c r="AA166" s="607">
        <f t="shared" si="55"/>
        <v>8333.3333333333339</v>
      </c>
      <c r="AB166" s="700"/>
      <c r="AC166" s="607">
        <f t="shared" si="56"/>
        <v>16666.666666666668</v>
      </c>
      <c r="AD166" s="700"/>
      <c r="AE166" s="607">
        <f t="shared" si="47"/>
        <v>13800</v>
      </c>
      <c r="AF166" s="700"/>
      <c r="AG166" s="607">
        <f>OBC!AB161+OBC!AW161</f>
        <v>980362.17648000002</v>
      </c>
      <c r="AH166" s="700"/>
      <c r="AI166" s="607">
        <f>OBC!BR161+OBC!CM161</f>
        <v>41831.25</v>
      </c>
      <c r="AJ166" s="700"/>
      <c r="AK166" s="607">
        <f t="shared" si="57"/>
        <v>4500</v>
      </c>
      <c r="AL166" s="700"/>
      <c r="AM166" s="607"/>
      <c r="AN166" s="700"/>
      <c r="AO166" s="607">
        <f t="shared" si="58"/>
        <v>166666.66666666666</v>
      </c>
      <c r="AP166" s="700"/>
      <c r="AQ166" s="607">
        <f t="shared" si="59"/>
        <v>0</v>
      </c>
      <c r="AR166" s="700"/>
      <c r="AS166" s="607">
        <f t="shared" si="60"/>
        <v>1000000</v>
      </c>
      <c r="AT166" s="700"/>
      <c r="AU166" s="568">
        <v>0</v>
      </c>
      <c r="AV166" s="700"/>
      <c r="AW166" s="567">
        <f t="shared" si="61"/>
        <v>2380710.0931466669</v>
      </c>
      <c r="AX166" s="700"/>
      <c r="AY166" s="607">
        <f>('Revenue OP'!$D$18*(1+DBC!$C$13/100)^B166)/12</f>
        <v>2992047.875990449</v>
      </c>
      <c r="AZ166" s="700"/>
      <c r="BA166" s="568">
        <v>0</v>
      </c>
      <c r="BB166" s="700"/>
      <c r="BC166" s="562">
        <f t="shared" si="46"/>
        <v>611337.7828437821</v>
      </c>
      <c r="BD166" s="700"/>
      <c r="BE166" s="562">
        <f>BC166/(1+DBC!$C$10/100)^B166</f>
        <v>324205.4786982144</v>
      </c>
      <c r="BF166" s="700"/>
    </row>
    <row r="167" spans="2:58" x14ac:dyDescent="0.3">
      <c r="B167" s="550">
        <v>13</v>
      </c>
      <c r="C167" s="550">
        <v>12</v>
      </c>
      <c r="D167" s="550">
        <v>156</v>
      </c>
      <c r="E167" s="708"/>
      <c r="F167" s="562">
        <v>0</v>
      </c>
      <c r="G167" s="607">
        <f t="shared" si="48"/>
        <v>5000</v>
      </c>
      <c r="H167" s="700"/>
      <c r="I167" s="607">
        <f t="shared" si="49"/>
        <v>650</v>
      </c>
      <c r="J167" s="700"/>
      <c r="K167" s="607">
        <f t="shared" si="50"/>
        <v>400</v>
      </c>
      <c r="L167" s="700"/>
      <c r="M167" s="607">
        <f t="shared" si="51"/>
        <v>12500</v>
      </c>
      <c r="N167" s="700"/>
      <c r="O167" s="607">
        <f t="shared" si="52"/>
        <v>5000</v>
      </c>
      <c r="P167" s="700"/>
      <c r="Q167" s="607">
        <f t="shared" si="43"/>
        <v>12500</v>
      </c>
      <c r="R167" s="700"/>
      <c r="S167" s="607">
        <f t="shared" si="44"/>
        <v>50000</v>
      </c>
      <c r="T167" s="700"/>
      <c r="U167" s="607">
        <f t="shared" si="45"/>
        <v>37500</v>
      </c>
      <c r="V167" s="700"/>
      <c r="W167" s="607">
        <f t="shared" si="53"/>
        <v>16666.666666666668</v>
      </c>
      <c r="X167" s="700"/>
      <c r="Y167" s="607">
        <f t="shared" si="54"/>
        <v>8333.3333333333339</v>
      </c>
      <c r="Z167" s="700"/>
      <c r="AA167" s="607">
        <f t="shared" si="55"/>
        <v>8333.3333333333339</v>
      </c>
      <c r="AB167" s="700"/>
      <c r="AC167" s="607">
        <f t="shared" si="56"/>
        <v>16666.666666666668</v>
      </c>
      <c r="AD167" s="700"/>
      <c r="AE167" s="607">
        <f t="shared" si="47"/>
        <v>13800</v>
      </c>
      <c r="AF167" s="700"/>
      <c r="AG167" s="607">
        <f>OBC!AB162+OBC!AW162</f>
        <v>1013040.915696</v>
      </c>
      <c r="AH167" s="700"/>
      <c r="AI167" s="607">
        <f>OBC!BR162+OBC!CM162</f>
        <v>43225.625</v>
      </c>
      <c r="AJ167" s="700"/>
      <c r="AK167" s="607">
        <f t="shared" si="57"/>
        <v>4500</v>
      </c>
      <c r="AL167" s="700"/>
      <c r="AM167" s="607"/>
      <c r="AN167" s="700"/>
      <c r="AO167" s="607">
        <f t="shared" si="58"/>
        <v>166666.66666666666</v>
      </c>
      <c r="AP167" s="700"/>
      <c r="AQ167" s="607">
        <f t="shared" si="59"/>
        <v>0</v>
      </c>
      <c r="AR167" s="700"/>
      <c r="AS167" s="607">
        <f t="shared" si="60"/>
        <v>1000000</v>
      </c>
      <c r="AT167" s="700"/>
      <c r="AU167" s="568">
        <v>0</v>
      </c>
      <c r="AV167" s="700"/>
      <c r="AW167" s="567">
        <f t="shared" si="61"/>
        <v>2414783.2073626667</v>
      </c>
      <c r="AX167" s="700"/>
      <c r="AY167" s="607">
        <f>('Revenue OP'!$D$18*(1+DBC!$C$13/100)^B167)/12</f>
        <v>2992047.875990449</v>
      </c>
      <c r="AZ167" s="700"/>
      <c r="BA167" s="568">
        <v>0</v>
      </c>
      <c r="BB167" s="700"/>
      <c r="BC167" s="562">
        <f t="shared" si="46"/>
        <v>577264.66862778226</v>
      </c>
      <c r="BD167" s="700"/>
      <c r="BE167" s="562">
        <f>BC167/(1+DBC!$C$10/100)^B167</f>
        <v>306135.77874649398</v>
      </c>
      <c r="BF167" s="700"/>
    </row>
    <row r="168" spans="2:58" x14ac:dyDescent="0.3">
      <c r="B168" s="550">
        <v>14</v>
      </c>
      <c r="C168" s="550">
        <v>1</v>
      </c>
      <c r="D168" s="550">
        <v>157</v>
      </c>
      <c r="E168" s="708">
        <f>DBC!$C$10</f>
        <v>5</v>
      </c>
      <c r="F168" s="562">
        <v>0</v>
      </c>
      <c r="G168" s="607">
        <f t="shared" si="48"/>
        <v>5000</v>
      </c>
      <c r="H168" s="700">
        <f>SUM(G168:G179)</f>
        <v>60000</v>
      </c>
      <c r="I168" s="607">
        <f t="shared" si="49"/>
        <v>650</v>
      </c>
      <c r="J168" s="700">
        <f>SUM(I168:I179)</f>
        <v>7800</v>
      </c>
      <c r="K168" s="607">
        <f t="shared" si="50"/>
        <v>400</v>
      </c>
      <c r="L168" s="700">
        <f>SUM(K168:K179)</f>
        <v>4800</v>
      </c>
      <c r="M168" s="607">
        <f t="shared" si="51"/>
        <v>12500</v>
      </c>
      <c r="N168" s="700">
        <f>SUM(M168:M179)</f>
        <v>150000</v>
      </c>
      <c r="O168" s="607">
        <f t="shared" si="52"/>
        <v>5000</v>
      </c>
      <c r="P168" s="700">
        <f>SUM(O168:O179)</f>
        <v>60000</v>
      </c>
      <c r="Q168" s="607">
        <f t="shared" si="43"/>
        <v>12500</v>
      </c>
      <c r="R168" s="700">
        <f>SUM(Q168:Q179)</f>
        <v>150000</v>
      </c>
      <c r="S168" s="607">
        <f t="shared" si="44"/>
        <v>50000</v>
      </c>
      <c r="T168" s="700">
        <f>SUM(S168:S179)</f>
        <v>600000</v>
      </c>
      <c r="U168" s="607">
        <f t="shared" si="45"/>
        <v>37500</v>
      </c>
      <c r="V168" s="700">
        <f>SUM(U168:U179)</f>
        <v>450000</v>
      </c>
      <c r="W168" s="607">
        <f t="shared" si="53"/>
        <v>16666.666666666668</v>
      </c>
      <c r="X168" s="700">
        <f>SUM(W168:W179)</f>
        <v>199999.99999999997</v>
      </c>
      <c r="Y168" s="607">
        <f t="shared" si="54"/>
        <v>8333.3333333333339</v>
      </c>
      <c r="Z168" s="700">
        <f>SUM(Y168:Y179)</f>
        <v>99999.999999999985</v>
      </c>
      <c r="AA168" s="607">
        <f t="shared" si="55"/>
        <v>8333.3333333333339</v>
      </c>
      <c r="AB168" s="700">
        <f>SUM(AA168:AA179)</f>
        <v>99999.999999999985</v>
      </c>
      <c r="AC168" s="607">
        <f t="shared" si="56"/>
        <v>16666.666666666668</v>
      </c>
      <c r="AD168" s="700">
        <f>SUM(AC168:AC179)</f>
        <v>199999.99999999997</v>
      </c>
      <c r="AE168" s="607">
        <f t="shared" si="47"/>
        <v>13800</v>
      </c>
      <c r="AF168" s="700">
        <f>SUM(AE168:AE179)</f>
        <v>165600</v>
      </c>
      <c r="AG168" s="607">
        <f>OBC!AB163+OBC!AW163</f>
        <v>506520.45784799999</v>
      </c>
      <c r="AH168" s="700">
        <f>SUM(AG168:AG179)</f>
        <v>11421219.355992002</v>
      </c>
      <c r="AI168" s="607">
        <f>OBC!BR163+OBC!CM163</f>
        <v>21612.8125</v>
      </c>
      <c r="AJ168" s="700">
        <f>SUM(AI168:AI179)</f>
        <v>487334.0625</v>
      </c>
      <c r="AK168" s="607">
        <f t="shared" si="57"/>
        <v>4500</v>
      </c>
      <c r="AL168" s="700">
        <f>SUM(AK168:AK179)</f>
        <v>54000</v>
      </c>
      <c r="AM168" s="607"/>
      <c r="AN168" s="700">
        <f>SUM(AM168:AM179)</f>
        <v>0</v>
      </c>
      <c r="AO168" s="607">
        <f t="shared" si="58"/>
        <v>166666.66666666666</v>
      </c>
      <c r="AP168" s="700">
        <f>SUM(AO168:AO179)</f>
        <v>2000000.0000000002</v>
      </c>
      <c r="AQ168" s="607">
        <f t="shared" si="59"/>
        <v>0</v>
      </c>
      <c r="AR168" s="700">
        <f>SUM(AQ168:AQ179)</f>
        <v>0</v>
      </c>
      <c r="AS168" s="607">
        <f t="shared" si="60"/>
        <v>1000000</v>
      </c>
      <c r="AT168" s="700">
        <f>SUM(AS168:AS179)</f>
        <v>12000000</v>
      </c>
      <c r="AU168" s="568">
        <v>0</v>
      </c>
      <c r="AV168" s="700">
        <f>SUM(AU168:AU179)</f>
        <v>0</v>
      </c>
      <c r="AW168" s="567">
        <f t="shared" si="61"/>
        <v>1886649.9370146666</v>
      </c>
      <c r="AX168" s="700">
        <f>SUM(AW168:AW179)</f>
        <v>28210753.418492001</v>
      </c>
      <c r="AY168" s="607">
        <f>('Revenue OP'!$D$18*(1+DBC!$C$13/100)^B168)/12</f>
        <v>3057872.929262239</v>
      </c>
      <c r="AZ168" s="700">
        <f>SUM(AY168:AY179)</f>
        <v>36694475.151146866</v>
      </c>
      <c r="BA168" s="568">
        <v>0</v>
      </c>
      <c r="BB168" s="700">
        <f>SUM(BA168:BA179)</f>
        <v>0</v>
      </c>
      <c r="BC168" s="562">
        <f t="shared" si="46"/>
        <v>1171222.9922475724</v>
      </c>
      <c r="BD168" s="700">
        <f>SUM(BC168:BC179)</f>
        <v>8483721.7326548696</v>
      </c>
      <c r="BE168" s="562">
        <f>BC168/(1+DBC!$C$10/100)^B168</f>
        <v>591547.19919576787</v>
      </c>
      <c r="BF168" s="700">
        <f>SUM(BE168:BE179)</f>
        <v>4284855.9692955902</v>
      </c>
    </row>
    <row r="169" spans="2:58" x14ac:dyDescent="0.3">
      <c r="B169" s="550">
        <v>14</v>
      </c>
      <c r="C169" s="550">
        <v>2</v>
      </c>
      <c r="D169" s="550">
        <v>158</v>
      </c>
      <c r="E169" s="708"/>
      <c r="F169" s="562">
        <v>0</v>
      </c>
      <c r="G169" s="607">
        <f t="shared" si="48"/>
        <v>5000</v>
      </c>
      <c r="H169" s="700"/>
      <c r="I169" s="607">
        <f t="shared" si="49"/>
        <v>650</v>
      </c>
      <c r="J169" s="700"/>
      <c r="K169" s="607">
        <f t="shared" si="50"/>
        <v>400</v>
      </c>
      <c r="L169" s="700"/>
      <c r="M169" s="607">
        <f t="shared" si="51"/>
        <v>12500</v>
      </c>
      <c r="N169" s="700"/>
      <c r="O169" s="607">
        <f t="shared" si="52"/>
        <v>5000</v>
      </c>
      <c r="P169" s="700"/>
      <c r="Q169" s="607">
        <f t="shared" si="43"/>
        <v>12500</v>
      </c>
      <c r="R169" s="700"/>
      <c r="S169" s="607">
        <f t="shared" si="44"/>
        <v>50000</v>
      </c>
      <c r="T169" s="700"/>
      <c r="U169" s="607">
        <f t="shared" si="45"/>
        <v>37500</v>
      </c>
      <c r="V169" s="700"/>
      <c r="W169" s="607">
        <f t="shared" si="53"/>
        <v>16666.666666666668</v>
      </c>
      <c r="X169" s="700"/>
      <c r="Y169" s="607">
        <f t="shared" si="54"/>
        <v>8333.3333333333339</v>
      </c>
      <c r="Z169" s="700"/>
      <c r="AA169" s="607">
        <f t="shared" si="55"/>
        <v>8333.3333333333339</v>
      </c>
      <c r="AB169" s="700"/>
      <c r="AC169" s="607">
        <f t="shared" si="56"/>
        <v>16666.666666666668</v>
      </c>
      <c r="AD169" s="700"/>
      <c r="AE169" s="607">
        <f t="shared" si="47"/>
        <v>13800</v>
      </c>
      <c r="AF169" s="700"/>
      <c r="AG169" s="607">
        <f>OBC!AB164+OBC!AW164</f>
        <v>915004.69804799987</v>
      </c>
      <c r="AH169" s="700"/>
      <c r="AI169" s="607">
        <f>OBC!BR164+OBC!CM164</f>
        <v>39042.5</v>
      </c>
      <c r="AJ169" s="700"/>
      <c r="AK169" s="607">
        <f t="shared" si="57"/>
        <v>4500</v>
      </c>
      <c r="AL169" s="700"/>
      <c r="AM169" s="607"/>
      <c r="AN169" s="700"/>
      <c r="AO169" s="607">
        <f t="shared" si="58"/>
        <v>166666.66666666666</v>
      </c>
      <c r="AP169" s="700"/>
      <c r="AQ169" s="607">
        <f t="shared" si="59"/>
        <v>0</v>
      </c>
      <c r="AR169" s="700"/>
      <c r="AS169" s="607">
        <f t="shared" si="60"/>
        <v>1000000</v>
      </c>
      <c r="AT169" s="700"/>
      <c r="AU169" s="568">
        <v>0</v>
      </c>
      <c r="AV169" s="700"/>
      <c r="AW169" s="567">
        <f t="shared" si="61"/>
        <v>2312563.8647146663</v>
      </c>
      <c r="AX169" s="700"/>
      <c r="AY169" s="607">
        <f>('Revenue OP'!$D$18*(1+DBC!$C$13/100)^B169)/12</f>
        <v>3057872.929262239</v>
      </c>
      <c r="AZ169" s="700"/>
      <c r="BA169" s="568">
        <v>0</v>
      </c>
      <c r="BB169" s="700"/>
      <c r="BC169" s="562">
        <f t="shared" si="46"/>
        <v>745309.06454757275</v>
      </c>
      <c r="BD169" s="700"/>
      <c r="BE169" s="562">
        <f>BC169/(1+DBC!$C$10/100)^B169</f>
        <v>376431.7235800476</v>
      </c>
      <c r="BF169" s="700"/>
    </row>
    <row r="170" spans="2:58" x14ac:dyDescent="0.3">
      <c r="B170" s="550">
        <v>14</v>
      </c>
      <c r="C170" s="550">
        <v>3</v>
      </c>
      <c r="D170" s="550">
        <v>159</v>
      </c>
      <c r="E170" s="708"/>
      <c r="F170" s="562">
        <v>0</v>
      </c>
      <c r="G170" s="607">
        <f t="shared" si="48"/>
        <v>5000</v>
      </c>
      <c r="H170" s="700"/>
      <c r="I170" s="607">
        <f t="shared" si="49"/>
        <v>650</v>
      </c>
      <c r="J170" s="700"/>
      <c r="K170" s="607">
        <f t="shared" si="50"/>
        <v>400</v>
      </c>
      <c r="L170" s="700"/>
      <c r="M170" s="607">
        <f t="shared" si="51"/>
        <v>12500</v>
      </c>
      <c r="N170" s="700"/>
      <c r="O170" s="607">
        <f t="shared" si="52"/>
        <v>5000</v>
      </c>
      <c r="P170" s="700"/>
      <c r="Q170" s="607">
        <f t="shared" si="43"/>
        <v>12500</v>
      </c>
      <c r="R170" s="700"/>
      <c r="S170" s="607">
        <f t="shared" si="44"/>
        <v>50000</v>
      </c>
      <c r="T170" s="700"/>
      <c r="U170" s="607">
        <f t="shared" si="45"/>
        <v>37500</v>
      </c>
      <c r="V170" s="700"/>
      <c r="W170" s="607">
        <f t="shared" si="53"/>
        <v>16666.666666666668</v>
      </c>
      <c r="X170" s="700"/>
      <c r="Y170" s="607">
        <f t="shared" si="54"/>
        <v>8333.3333333333339</v>
      </c>
      <c r="Z170" s="700"/>
      <c r="AA170" s="607">
        <f t="shared" si="55"/>
        <v>8333.3333333333339</v>
      </c>
      <c r="AB170" s="700"/>
      <c r="AC170" s="607">
        <f t="shared" si="56"/>
        <v>16666.666666666668</v>
      </c>
      <c r="AD170" s="700"/>
      <c r="AE170" s="607">
        <f t="shared" si="47"/>
        <v>13800</v>
      </c>
      <c r="AF170" s="700"/>
      <c r="AG170" s="607">
        <f>OBC!AB165+OBC!AW165</f>
        <v>1013040.915696</v>
      </c>
      <c r="AH170" s="700"/>
      <c r="AI170" s="607">
        <f>OBC!BR165+OBC!CM165</f>
        <v>43225.625</v>
      </c>
      <c r="AJ170" s="700"/>
      <c r="AK170" s="607">
        <f t="shared" si="57"/>
        <v>4500</v>
      </c>
      <c r="AL170" s="700"/>
      <c r="AM170" s="607"/>
      <c r="AN170" s="700"/>
      <c r="AO170" s="607">
        <f t="shared" si="58"/>
        <v>166666.66666666666</v>
      </c>
      <c r="AP170" s="700"/>
      <c r="AQ170" s="607">
        <f t="shared" si="59"/>
        <v>0</v>
      </c>
      <c r="AR170" s="700"/>
      <c r="AS170" s="607">
        <f t="shared" si="60"/>
        <v>1000000</v>
      </c>
      <c r="AT170" s="700"/>
      <c r="AU170" s="568">
        <v>0</v>
      </c>
      <c r="AV170" s="700"/>
      <c r="AW170" s="567">
        <f t="shared" si="61"/>
        <v>2414783.2073626667</v>
      </c>
      <c r="AX170" s="700"/>
      <c r="AY170" s="607">
        <f>('Revenue OP'!$D$18*(1+DBC!$C$13/100)^B170)/12</f>
        <v>3057872.929262239</v>
      </c>
      <c r="AZ170" s="700"/>
      <c r="BA170" s="568">
        <v>0</v>
      </c>
      <c r="BB170" s="700"/>
      <c r="BC170" s="562">
        <f t="shared" si="46"/>
        <v>643089.72189957229</v>
      </c>
      <c r="BD170" s="700"/>
      <c r="BE170" s="562">
        <f>BC170/(1+DBC!$C$10/100)^B170</f>
        <v>324804.0094322745</v>
      </c>
      <c r="BF170" s="700"/>
    </row>
    <row r="171" spans="2:58" x14ac:dyDescent="0.3">
      <c r="B171" s="550">
        <v>14</v>
      </c>
      <c r="C171" s="550">
        <v>4</v>
      </c>
      <c r="D171" s="550">
        <v>160</v>
      </c>
      <c r="E171" s="708"/>
      <c r="F171" s="562">
        <v>0</v>
      </c>
      <c r="G171" s="607">
        <f t="shared" si="48"/>
        <v>5000</v>
      </c>
      <c r="H171" s="700"/>
      <c r="I171" s="607">
        <f t="shared" si="49"/>
        <v>650</v>
      </c>
      <c r="J171" s="700"/>
      <c r="K171" s="607">
        <f t="shared" si="50"/>
        <v>400</v>
      </c>
      <c r="L171" s="700"/>
      <c r="M171" s="607">
        <f t="shared" si="51"/>
        <v>12500</v>
      </c>
      <c r="N171" s="700"/>
      <c r="O171" s="607">
        <f t="shared" si="52"/>
        <v>5000</v>
      </c>
      <c r="P171" s="700"/>
      <c r="Q171" s="607">
        <f t="shared" si="43"/>
        <v>12500</v>
      </c>
      <c r="R171" s="700"/>
      <c r="S171" s="607">
        <f t="shared" si="44"/>
        <v>50000</v>
      </c>
      <c r="T171" s="700"/>
      <c r="U171" s="607">
        <f t="shared" si="45"/>
        <v>37500</v>
      </c>
      <c r="V171" s="700"/>
      <c r="W171" s="607">
        <f t="shared" si="53"/>
        <v>16666.666666666668</v>
      </c>
      <c r="X171" s="700"/>
      <c r="Y171" s="607">
        <f t="shared" si="54"/>
        <v>8333.3333333333339</v>
      </c>
      <c r="Z171" s="700"/>
      <c r="AA171" s="607">
        <f t="shared" si="55"/>
        <v>8333.3333333333339</v>
      </c>
      <c r="AB171" s="700"/>
      <c r="AC171" s="607">
        <f t="shared" si="56"/>
        <v>16666.666666666668</v>
      </c>
      <c r="AD171" s="700"/>
      <c r="AE171" s="607">
        <f t="shared" si="47"/>
        <v>13800</v>
      </c>
      <c r="AF171" s="700"/>
      <c r="AG171" s="607">
        <f>OBC!AB166+OBC!AW166</f>
        <v>980362.17648000002</v>
      </c>
      <c r="AH171" s="700"/>
      <c r="AI171" s="607">
        <f>OBC!BR166+OBC!CM166</f>
        <v>41831.25</v>
      </c>
      <c r="AJ171" s="700"/>
      <c r="AK171" s="607">
        <f t="shared" si="57"/>
        <v>4500</v>
      </c>
      <c r="AL171" s="700"/>
      <c r="AM171" s="607"/>
      <c r="AN171" s="700"/>
      <c r="AO171" s="607">
        <f t="shared" si="58"/>
        <v>166666.66666666666</v>
      </c>
      <c r="AP171" s="700"/>
      <c r="AQ171" s="607">
        <f t="shared" si="59"/>
        <v>0</v>
      </c>
      <c r="AR171" s="700"/>
      <c r="AS171" s="607">
        <f t="shared" si="60"/>
        <v>1000000</v>
      </c>
      <c r="AT171" s="700"/>
      <c r="AU171" s="568">
        <v>0</v>
      </c>
      <c r="AV171" s="700"/>
      <c r="AW171" s="567">
        <f t="shared" si="61"/>
        <v>2380710.0931466669</v>
      </c>
      <c r="AX171" s="700"/>
      <c r="AY171" s="607">
        <f>('Revenue OP'!$D$18*(1+DBC!$C$13/100)^B171)/12</f>
        <v>3057872.929262239</v>
      </c>
      <c r="AZ171" s="700"/>
      <c r="BA171" s="568">
        <v>0</v>
      </c>
      <c r="BB171" s="700"/>
      <c r="BC171" s="562">
        <f t="shared" si="46"/>
        <v>677162.83611557214</v>
      </c>
      <c r="BD171" s="700"/>
      <c r="BE171" s="562">
        <f>BC171/(1+DBC!$C$10/100)^B171</f>
        <v>342013.24748153205</v>
      </c>
      <c r="BF171" s="700"/>
    </row>
    <row r="172" spans="2:58" x14ac:dyDescent="0.3">
      <c r="B172" s="550">
        <v>14</v>
      </c>
      <c r="C172" s="550">
        <v>5</v>
      </c>
      <c r="D172" s="550">
        <v>161</v>
      </c>
      <c r="E172" s="708"/>
      <c r="F172" s="562">
        <v>0</v>
      </c>
      <c r="G172" s="607">
        <f t="shared" si="48"/>
        <v>5000</v>
      </c>
      <c r="H172" s="700"/>
      <c r="I172" s="607">
        <f t="shared" si="49"/>
        <v>650</v>
      </c>
      <c r="J172" s="700"/>
      <c r="K172" s="607">
        <f t="shared" si="50"/>
        <v>400</v>
      </c>
      <c r="L172" s="700"/>
      <c r="M172" s="607">
        <f t="shared" si="51"/>
        <v>12500</v>
      </c>
      <c r="N172" s="700"/>
      <c r="O172" s="607">
        <f t="shared" si="52"/>
        <v>5000</v>
      </c>
      <c r="P172" s="700"/>
      <c r="Q172" s="607">
        <f t="shared" si="43"/>
        <v>12500</v>
      </c>
      <c r="R172" s="700"/>
      <c r="S172" s="607">
        <f t="shared" si="44"/>
        <v>50000</v>
      </c>
      <c r="T172" s="700"/>
      <c r="U172" s="607">
        <f t="shared" si="45"/>
        <v>37500</v>
      </c>
      <c r="V172" s="700"/>
      <c r="W172" s="607">
        <f t="shared" si="53"/>
        <v>16666.666666666668</v>
      </c>
      <c r="X172" s="700"/>
      <c r="Y172" s="607">
        <f t="shared" si="54"/>
        <v>8333.3333333333339</v>
      </c>
      <c r="Z172" s="700"/>
      <c r="AA172" s="607">
        <f t="shared" si="55"/>
        <v>8333.3333333333339</v>
      </c>
      <c r="AB172" s="700"/>
      <c r="AC172" s="607">
        <f t="shared" si="56"/>
        <v>16666.666666666668</v>
      </c>
      <c r="AD172" s="700"/>
      <c r="AE172" s="607">
        <f t="shared" si="47"/>
        <v>13800</v>
      </c>
      <c r="AF172" s="700"/>
      <c r="AG172" s="607">
        <f>OBC!AB167+OBC!AW167</f>
        <v>1013040.915696</v>
      </c>
      <c r="AH172" s="700"/>
      <c r="AI172" s="607">
        <f>OBC!BR167+OBC!CM167</f>
        <v>43225.625</v>
      </c>
      <c r="AJ172" s="700"/>
      <c r="AK172" s="607">
        <f t="shared" si="57"/>
        <v>4500</v>
      </c>
      <c r="AL172" s="700"/>
      <c r="AM172" s="607"/>
      <c r="AN172" s="700"/>
      <c r="AO172" s="607">
        <f t="shared" si="58"/>
        <v>166666.66666666666</v>
      </c>
      <c r="AP172" s="700"/>
      <c r="AQ172" s="607">
        <f t="shared" si="59"/>
        <v>0</v>
      </c>
      <c r="AR172" s="700"/>
      <c r="AS172" s="607">
        <f t="shared" si="60"/>
        <v>1000000</v>
      </c>
      <c r="AT172" s="700"/>
      <c r="AU172" s="568">
        <v>0</v>
      </c>
      <c r="AV172" s="700"/>
      <c r="AW172" s="567">
        <f t="shared" si="61"/>
        <v>2414783.2073626667</v>
      </c>
      <c r="AX172" s="700"/>
      <c r="AY172" s="607">
        <f>('Revenue OP'!$D$18*(1+DBC!$C$13/100)^B172)/12</f>
        <v>3057872.929262239</v>
      </c>
      <c r="AZ172" s="700"/>
      <c r="BA172" s="568">
        <v>0</v>
      </c>
      <c r="BB172" s="700"/>
      <c r="BC172" s="562">
        <f t="shared" si="46"/>
        <v>643089.72189957229</v>
      </c>
      <c r="BD172" s="700"/>
      <c r="BE172" s="562">
        <f>BC172/(1+DBC!$C$10/100)^B172</f>
        <v>324804.0094322745</v>
      </c>
      <c r="BF172" s="700"/>
    </row>
    <row r="173" spans="2:58" x14ac:dyDescent="0.3">
      <c r="B173" s="550">
        <v>14</v>
      </c>
      <c r="C173" s="550">
        <v>6</v>
      </c>
      <c r="D173" s="550">
        <v>162</v>
      </c>
      <c r="E173" s="708"/>
      <c r="F173" s="562">
        <v>0</v>
      </c>
      <c r="G173" s="607">
        <f t="shared" si="48"/>
        <v>5000</v>
      </c>
      <c r="H173" s="700"/>
      <c r="I173" s="607">
        <f t="shared" si="49"/>
        <v>650</v>
      </c>
      <c r="J173" s="700"/>
      <c r="K173" s="607">
        <f t="shared" si="50"/>
        <v>400</v>
      </c>
      <c r="L173" s="700"/>
      <c r="M173" s="607">
        <f t="shared" si="51"/>
        <v>12500</v>
      </c>
      <c r="N173" s="700"/>
      <c r="O173" s="607">
        <f t="shared" si="52"/>
        <v>5000</v>
      </c>
      <c r="P173" s="700"/>
      <c r="Q173" s="607">
        <f t="shared" si="43"/>
        <v>12500</v>
      </c>
      <c r="R173" s="700"/>
      <c r="S173" s="607">
        <f t="shared" si="44"/>
        <v>50000</v>
      </c>
      <c r="T173" s="700"/>
      <c r="U173" s="607">
        <f t="shared" si="45"/>
        <v>37500</v>
      </c>
      <c r="V173" s="700"/>
      <c r="W173" s="607">
        <f t="shared" si="53"/>
        <v>16666.666666666668</v>
      </c>
      <c r="X173" s="700"/>
      <c r="Y173" s="607">
        <f t="shared" si="54"/>
        <v>8333.3333333333339</v>
      </c>
      <c r="Z173" s="700"/>
      <c r="AA173" s="607">
        <f t="shared" si="55"/>
        <v>8333.3333333333339</v>
      </c>
      <c r="AB173" s="700"/>
      <c r="AC173" s="607">
        <f t="shared" si="56"/>
        <v>16666.666666666668</v>
      </c>
      <c r="AD173" s="700"/>
      <c r="AE173" s="607">
        <f t="shared" si="47"/>
        <v>13800</v>
      </c>
      <c r="AF173" s="700"/>
      <c r="AG173" s="607">
        <f>OBC!AB168+OBC!AW168</f>
        <v>980362.17648000002</v>
      </c>
      <c r="AH173" s="700"/>
      <c r="AI173" s="607">
        <f>OBC!BR168+OBC!CM168</f>
        <v>41831.25</v>
      </c>
      <c r="AJ173" s="700"/>
      <c r="AK173" s="607">
        <f t="shared" si="57"/>
        <v>4500</v>
      </c>
      <c r="AL173" s="700"/>
      <c r="AM173" s="607"/>
      <c r="AN173" s="700"/>
      <c r="AO173" s="607">
        <f t="shared" si="58"/>
        <v>166666.66666666666</v>
      </c>
      <c r="AP173" s="700"/>
      <c r="AQ173" s="607">
        <f t="shared" si="59"/>
        <v>0</v>
      </c>
      <c r="AR173" s="700"/>
      <c r="AS173" s="607">
        <f t="shared" si="60"/>
        <v>1000000</v>
      </c>
      <c r="AT173" s="700"/>
      <c r="AU173" s="568">
        <v>0</v>
      </c>
      <c r="AV173" s="700"/>
      <c r="AW173" s="567">
        <f t="shared" si="61"/>
        <v>2380710.0931466669</v>
      </c>
      <c r="AX173" s="700"/>
      <c r="AY173" s="607">
        <f>('Revenue OP'!$D$18*(1+DBC!$C$13/100)^B173)/12</f>
        <v>3057872.929262239</v>
      </c>
      <c r="AZ173" s="700"/>
      <c r="BA173" s="568">
        <v>0</v>
      </c>
      <c r="BB173" s="700"/>
      <c r="BC173" s="562">
        <f t="shared" si="46"/>
        <v>677162.83611557214</v>
      </c>
      <c r="BD173" s="700"/>
      <c r="BE173" s="562">
        <f>BC173/(1+DBC!$C$10/100)^B173</f>
        <v>342013.24748153205</v>
      </c>
      <c r="BF173" s="700"/>
    </row>
    <row r="174" spans="2:58" x14ac:dyDescent="0.3">
      <c r="B174" s="550">
        <v>14</v>
      </c>
      <c r="C174" s="550">
        <v>7</v>
      </c>
      <c r="D174" s="550">
        <v>163</v>
      </c>
      <c r="E174" s="708"/>
      <c r="F174" s="562">
        <v>0</v>
      </c>
      <c r="G174" s="607">
        <f t="shared" si="48"/>
        <v>5000</v>
      </c>
      <c r="H174" s="700"/>
      <c r="I174" s="607">
        <f t="shared" si="49"/>
        <v>650</v>
      </c>
      <c r="J174" s="700"/>
      <c r="K174" s="607">
        <f t="shared" si="50"/>
        <v>400</v>
      </c>
      <c r="L174" s="700"/>
      <c r="M174" s="607">
        <f t="shared" si="51"/>
        <v>12500</v>
      </c>
      <c r="N174" s="700"/>
      <c r="O174" s="607">
        <f t="shared" si="52"/>
        <v>5000</v>
      </c>
      <c r="P174" s="700"/>
      <c r="Q174" s="607">
        <f t="shared" si="43"/>
        <v>12500</v>
      </c>
      <c r="R174" s="700"/>
      <c r="S174" s="607">
        <f t="shared" si="44"/>
        <v>50000</v>
      </c>
      <c r="T174" s="700"/>
      <c r="U174" s="607">
        <f t="shared" si="45"/>
        <v>37500</v>
      </c>
      <c r="V174" s="700"/>
      <c r="W174" s="607">
        <f t="shared" si="53"/>
        <v>16666.666666666668</v>
      </c>
      <c r="X174" s="700"/>
      <c r="Y174" s="607">
        <f t="shared" si="54"/>
        <v>8333.3333333333339</v>
      </c>
      <c r="Z174" s="700"/>
      <c r="AA174" s="607">
        <f t="shared" si="55"/>
        <v>8333.3333333333339</v>
      </c>
      <c r="AB174" s="700"/>
      <c r="AC174" s="607">
        <f t="shared" si="56"/>
        <v>16666.666666666668</v>
      </c>
      <c r="AD174" s="700"/>
      <c r="AE174" s="607">
        <f t="shared" si="47"/>
        <v>13800</v>
      </c>
      <c r="AF174" s="700"/>
      <c r="AG174" s="607">
        <f>OBC!AB169+OBC!AW169</f>
        <v>1013040.915696</v>
      </c>
      <c r="AH174" s="700"/>
      <c r="AI174" s="607">
        <f>OBC!BR169+OBC!CM169</f>
        <v>43225.625</v>
      </c>
      <c r="AJ174" s="700"/>
      <c r="AK174" s="607">
        <f t="shared" si="57"/>
        <v>4500</v>
      </c>
      <c r="AL174" s="700"/>
      <c r="AM174" s="607"/>
      <c r="AN174" s="700"/>
      <c r="AO174" s="607">
        <f t="shared" si="58"/>
        <v>166666.66666666666</v>
      </c>
      <c r="AP174" s="700"/>
      <c r="AQ174" s="607">
        <f t="shared" si="59"/>
        <v>0</v>
      </c>
      <c r="AR174" s="700"/>
      <c r="AS174" s="607">
        <f t="shared" si="60"/>
        <v>1000000</v>
      </c>
      <c r="AT174" s="700"/>
      <c r="AU174" s="568">
        <v>0</v>
      </c>
      <c r="AV174" s="700"/>
      <c r="AW174" s="567">
        <f t="shared" si="61"/>
        <v>2414783.2073626667</v>
      </c>
      <c r="AX174" s="700"/>
      <c r="AY174" s="607">
        <f>('Revenue OP'!$D$18*(1+DBC!$C$13/100)^B174)/12</f>
        <v>3057872.929262239</v>
      </c>
      <c r="AZ174" s="700"/>
      <c r="BA174" s="568">
        <v>0</v>
      </c>
      <c r="BB174" s="700"/>
      <c r="BC174" s="562">
        <f t="shared" si="46"/>
        <v>643089.72189957229</v>
      </c>
      <c r="BD174" s="700"/>
      <c r="BE174" s="562">
        <f>BC174/(1+DBC!$C$10/100)^B174</f>
        <v>324804.0094322745</v>
      </c>
      <c r="BF174" s="700"/>
    </row>
    <row r="175" spans="2:58" x14ac:dyDescent="0.3">
      <c r="B175" s="550">
        <v>14</v>
      </c>
      <c r="C175" s="550">
        <v>8</v>
      </c>
      <c r="D175" s="550">
        <v>164</v>
      </c>
      <c r="E175" s="708"/>
      <c r="F175" s="562">
        <v>0</v>
      </c>
      <c r="G175" s="607">
        <f t="shared" si="48"/>
        <v>5000</v>
      </c>
      <c r="H175" s="700"/>
      <c r="I175" s="607">
        <f t="shared" si="49"/>
        <v>650</v>
      </c>
      <c r="J175" s="700"/>
      <c r="K175" s="607">
        <f t="shared" si="50"/>
        <v>400</v>
      </c>
      <c r="L175" s="700"/>
      <c r="M175" s="607">
        <f t="shared" si="51"/>
        <v>12500</v>
      </c>
      <c r="N175" s="700"/>
      <c r="O175" s="607">
        <f t="shared" si="52"/>
        <v>5000</v>
      </c>
      <c r="P175" s="700"/>
      <c r="Q175" s="607">
        <f t="shared" si="43"/>
        <v>12500</v>
      </c>
      <c r="R175" s="700"/>
      <c r="S175" s="607">
        <f t="shared" si="44"/>
        <v>50000</v>
      </c>
      <c r="T175" s="700"/>
      <c r="U175" s="607">
        <f t="shared" si="45"/>
        <v>37500</v>
      </c>
      <c r="V175" s="700"/>
      <c r="W175" s="607">
        <f t="shared" si="53"/>
        <v>16666.666666666668</v>
      </c>
      <c r="X175" s="700"/>
      <c r="Y175" s="607">
        <f t="shared" si="54"/>
        <v>8333.3333333333339</v>
      </c>
      <c r="Z175" s="700"/>
      <c r="AA175" s="607">
        <f t="shared" si="55"/>
        <v>8333.3333333333339</v>
      </c>
      <c r="AB175" s="700"/>
      <c r="AC175" s="607">
        <f t="shared" si="56"/>
        <v>16666.666666666668</v>
      </c>
      <c r="AD175" s="700"/>
      <c r="AE175" s="607">
        <f t="shared" si="47"/>
        <v>13800</v>
      </c>
      <c r="AF175" s="700"/>
      <c r="AG175" s="607">
        <f>OBC!AB170+OBC!AW170</f>
        <v>1013040.915696</v>
      </c>
      <c r="AH175" s="700"/>
      <c r="AI175" s="607">
        <f>OBC!BR170+OBC!CM170</f>
        <v>43225.625</v>
      </c>
      <c r="AJ175" s="700"/>
      <c r="AK175" s="607">
        <f t="shared" si="57"/>
        <v>4500</v>
      </c>
      <c r="AL175" s="700"/>
      <c r="AM175" s="607"/>
      <c r="AN175" s="700"/>
      <c r="AO175" s="607">
        <f t="shared" si="58"/>
        <v>166666.66666666666</v>
      </c>
      <c r="AP175" s="700"/>
      <c r="AQ175" s="607">
        <f t="shared" si="59"/>
        <v>0</v>
      </c>
      <c r="AR175" s="700"/>
      <c r="AS175" s="607">
        <f t="shared" si="60"/>
        <v>1000000</v>
      </c>
      <c r="AT175" s="700"/>
      <c r="AU175" s="568">
        <v>0</v>
      </c>
      <c r="AV175" s="700"/>
      <c r="AW175" s="567">
        <f t="shared" si="61"/>
        <v>2414783.2073626667</v>
      </c>
      <c r="AX175" s="700"/>
      <c r="AY175" s="607">
        <f>('Revenue OP'!$D$18*(1+DBC!$C$13/100)^B175)/12</f>
        <v>3057872.929262239</v>
      </c>
      <c r="AZ175" s="700"/>
      <c r="BA175" s="568">
        <v>0</v>
      </c>
      <c r="BB175" s="700"/>
      <c r="BC175" s="562">
        <f t="shared" si="46"/>
        <v>643089.72189957229</v>
      </c>
      <c r="BD175" s="700"/>
      <c r="BE175" s="562">
        <f>BC175/(1+DBC!$C$10/100)^B175</f>
        <v>324804.0094322745</v>
      </c>
      <c r="BF175" s="700"/>
    </row>
    <row r="176" spans="2:58" x14ac:dyDescent="0.3">
      <c r="B176" s="550">
        <v>14</v>
      </c>
      <c r="C176" s="550">
        <v>9</v>
      </c>
      <c r="D176" s="550">
        <v>165</v>
      </c>
      <c r="E176" s="708"/>
      <c r="F176" s="562">
        <v>0</v>
      </c>
      <c r="G176" s="607">
        <f t="shared" si="48"/>
        <v>5000</v>
      </c>
      <c r="H176" s="700"/>
      <c r="I176" s="607">
        <f t="shared" si="49"/>
        <v>650</v>
      </c>
      <c r="J176" s="700"/>
      <c r="K176" s="607">
        <f t="shared" si="50"/>
        <v>400</v>
      </c>
      <c r="L176" s="700"/>
      <c r="M176" s="607">
        <f t="shared" si="51"/>
        <v>12500</v>
      </c>
      <c r="N176" s="700"/>
      <c r="O176" s="607">
        <f t="shared" si="52"/>
        <v>5000</v>
      </c>
      <c r="P176" s="700"/>
      <c r="Q176" s="607">
        <f t="shared" si="43"/>
        <v>12500</v>
      </c>
      <c r="R176" s="700"/>
      <c r="S176" s="607">
        <f t="shared" si="44"/>
        <v>50000</v>
      </c>
      <c r="T176" s="700"/>
      <c r="U176" s="607">
        <f t="shared" si="45"/>
        <v>37500</v>
      </c>
      <c r="V176" s="700"/>
      <c r="W176" s="607">
        <f t="shared" si="53"/>
        <v>16666.666666666668</v>
      </c>
      <c r="X176" s="700"/>
      <c r="Y176" s="607">
        <f t="shared" si="54"/>
        <v>8333.3333333333339</v>
      </c>
      <c r="Z176" s="700"/>
      <c r="AA176" s="607">
        <f t="shared" si="55"/>
        <v>8333.3333333333339</v>
      </c>
      <c r="AB176" s="700"/>
      <c r="AC176" s="607">
        <f t="shared" si="56"/>
        <v>16666.666666666668</v>
      </c>
      <c r="AD176" s="700"/>
      <c r="AE176" s="607">
        <f t="shared" si="47"/>
        <v>13800</v>
      </c>
      <c r="AF176" s="700"/>
      <c r="AG176" s="607">
        <f>OBC!AB171+OBC!AW171</f>
        <v>980362.17648000002</v>
      </c>
      <c r="AH176" s="700"/>
      <c r="AI176" s="607">
        <f>OBC!BR171+OBC!CM171</f>
        <v>41831.25</v>
      </c>
      <c r="AJ176" s="700"/>
      <c r="AK176" s="607">
        <f t="shared" si="57"/>
        <v>4500</v>
      </c>
      <c r="AL176" s="700"/>
      <c r="AM176" s="607"/>
      <c r="AN176" s="700"/>
      <c r="AO176" s="607">
        <f t="shared" si="58"/>
        <v>166666.66666666666</v>
      </c>
      <c r="AP176" s="700"/>
      <c r="AQ176" s="607">
        <f t="shared" si="59"/>
        <v>0</v>
      </c>
      <c r="AR176" s="700"/>
      <c r="AS176" s="607">
        <f t="shared" si="60"/>
        <v>1000000</v>
      </c>
      <c r="AT176" s="700"/>
      <c r="AU176" s="568">
        <v>0</v>
      </c>
      <c r="AV176" s="700"/>
      <c r="AW176" s="567">
        <f t="shared" si="61"/>
        <v>2380710.0931466669</v>
      </c>
      <c r="AX176" s="700"/>
      <c r="AY176" s="607">
        <f>('Revenue OP'!$D$18*(1+DBC!$C$13/100)^B176)/12</f>
        <v>3057872.929262239</v>
      </c>
      <c r="AZ176" s="700"/>
      <c r="BA176" s="568">
        <v>0</v>
      </c>
      <c r="BB176" s="700"/>
      <c r="BC176" s="562">
        <f t="shared" si="46"/>
        <v>677162.83611557214</v>
      </c>
      <c r="BD176" s="700"/>
      <c r="BE176" s="562">
        <f>BC176/(1+DBC!$C$10/100)^B176</f>
        <v>342013.24748153205</v>
      </c>
      <c r="BF176" s="700"/>
    </row>
    <row r="177" spans="2:58" x14ac:dyDescent="0.3">
      <c r="B177" s="550">
        <v>14</v>
      </c>
      <c r="C177" s="550">
        <v>10</v>
      </c>
      <c r="D177" s="550">
        <v>166</v>
      </c>
      <c r="E177" s="708"/>
      <c r="F177" s="562">
        <v>0</v>
      </c>
      <c r="G177" s="607">
        <f t="shared" si="48"/>
        <v>5000</v>
      </c>
      <c r="H177" s="700"/>
      <c r="I177" s="607">
        <f t="shared" si="49"/>
        <v>650</v>
      </c>
      <c r="J177" s="700"/>
      <c r="K177" s="607">
        <f t="shared" si="50"/>
        <v>400</v>
      </c>
      <c r="L177" s="700"/>
      <c r="M177" s="607">
        <f t="shared" si="51"/>
        <v>12500</v>
      </c>
      <c r="N177" s="700"/>
      <c r="O177" s="607">
        <f t="shared" si="52"/>
        <v>5000</v>
      </c>
      <c r="P177" s="700"/>
      <c r="Q177" s="607">
        <f t="shared" si="43"/>
        <v>12500</v>
      </c>
      <c r="R177" s="700"/>
      <c r="S177" s="607">
        <f t="shared" si="44"/>
        <v>50000</v>
      </c>
      <c r="T177" s="700"/>
      <c r="U177" s="607">
        <f t="shared" si="45"/>
        <v>37500</v>
      </c>
      <c r="V177" s="700"/>
      <c r="W177" s="607">
        <f t="shared" si="53"/>
        <v>16666.666666666668</v>
      </c>
      <c r="X177" s="700"/>
      <c r="Y177" s="607">
        <f t="shared" si="54"/>
        <v>8333.3333333333339</v>
      </c>
      <c r="Z177" s="700"/>
      <c r="AA177" s="607">
        <f t="shared" si="55"/>
        <v>8333.3333333333339</v>
      </c>
      <c r="AB177" s="700"/>
      <c r="AC177" s="607">
        <f t="shared" si="56"/>
        <v>16666.666666666668</v>
      </c>
      <c r="AD177" s="700"/>
      <c r="AE177" s="607">
        <f t="shared" si="47"/>
        <v>13800</v>
      </c>
      <c r="AF177" s="700"/>
      <c r="AG177" s="607">
        <f>OBC!AB172+OBC!AW172</f>
        <v>1013040.915696</v>
      </c>
      <c r="AH177" s="700"/>
      <c r="AI177" s="607">
        <f>OBC!BR172+OBC!CM172</f>
        <v>43225.625</v>
      </c>
      <c r="AJ177" s="700"/>
      <c r="AK177" s="607">
        <f t="shared" si="57"/>
        <v>4500</v>
      </c>
      <c r="AL177" s="700"/>
      <c r="AM177" s="607"/>
      <c r="AN177" s="700"/>
      <c r="AO177" s="607">
        <f t="shared" si="58"/>
        <v>166666.66666666666</v>
      </c>
      <c r="AP177" s="700"/>
      <c r="AQ177" s="607">
        <f t="shared" si="59"/>
        <v>0</v>
      </c>
      <c r="AR177" s="700"/>
      <c r="AS177" s="607">
        <f t="shared" si="60"/>
        <v>1000000</v>
      </c>
      <c r="AT177" s="700"/>
      <c r="AU177" s="568">
        <v>0</v>
      </c>
      <c r="AV177" s="700"/>
      <c r="AW177" s="567">
        <f t="shared" si="61"/>
        <v>2414783.2073626667</v>
      </c>
      <c r="AX177" s="700"/>
      <c r="AY177" s="607">
        <f>('Revenue OP'!$D$18*(1+DBC!$C$13/100)^B177)/12</f>
        <v>3057872.929262239</v>
      </c>
      <c r="AZ177" s="700"/>
      <c r="BA177" s="568">
        <v>0</v>
      </c>
      <c r="BB177" s="700"/>
      <c r="BC177" s="562">
        <f t="shared" si="46"/>
        <v>643089.72189957229</v>
      </c>
      <c r="BD177" s="700"/>
      <c r="BE177" s="562">
        <f>BC177/(1+DBC!$C$10/100)^B177</f>
        <v>324804.0094322745</v>
      </c>
      <c r="BF177" s="700"/>
    </row>
    <row r="178" spans="2:58" x14ac:dyDescent="0.3">
      <c r="B178" s="550">
        <v>14</v>
      </c>
      <c r="C178" s="550">
        <v>11</v>
      </c>
      <c r="D178" s="550">
        <v>167</v>
      </c>
      <c r="E178" s="708"/>
      <c r="F178" s="562">
        <v>0</v>
      </c>
      <c r="G178" s="607">
        <f t="shared" si="48"/>
        <v>5000</v>
      </c>
      <c r="H178" s="700"/>
      <c r="I178" s="607">
        <f t="shared" si="49"/>
        <v>650</v>
      </c>
      <c r="J178" s="700"/>
      <c r="K178" s="607">
        <f t="shared" si="50"/>
        <v>400</v>
      </c>
      <c r="L178" s="700"/>
      <c r="M178" s="607">
        <f t="shared" si="51"/>
        <v>12500</v>
      </c>
      <c r="N178" s="700"/>
      <c r="O178" s="607">
        <f t="shared" si="52"/>
        <v>5000</v>
      </c>
      <c r="P178" s="700"/>
      <c r="Q178" s="607">
        <f t="shared" si="43"/>
        <v>12500</v>
      </c>
      <c r="R178" s="700"/>
      <c r="S178" s="607">
        <f t="shared" si="44"/>
        <v>50000</v>
      </c>
      <c r="T178" s="700"/>
      <c r="U178" s="607">
        <f t="shared" si="45"/>
        <v>37500</v>
      </c>
      <c r="V178" s="700"/>
      <c r="W178" s="607">
        <f t="shared" si="53"/>
        <v>16666.666666666668</v>
      </c>
      <c r="X178" s="700"/>
      <c r="Y178" s="607">
        <f t="shared" si="54"/>
        <v>8333.3333333333339</v>
      </c>
      <c r="Z178" s="700"/>
      <c r="AA178" s="607">
        <f t="shared" si="55"/>
        <v>8333.3333333333339</v>
      </c>
      <c r="AB178" s="700"/>
      <c r="AC178" s="607">
        <f t="shared" si="56"/>
        <v>16666.666666666668</v>
      </c>
      <c r="AD178" s="700"/>
      <c r="AE178" s="607">
        <f t="shared" si="47"/>
        <v>13800</v>
      </c>
      <c r="AF178" s="700"/>
      <c r="AG178" s="607">
        <f>OBC!AB173+OBC!AW173</f>
        <v>980362.17648000002</v>
      </c>
      <c r="AH178" s="700"/>
      <c r="AI178" s="607">
        <f>OBC!BR173+OBC!CM173</f>
        <v>41831.25</v>
      </c>
      <c r="AJ178" s="700"/>
      <c r="AK178" s="607">
        <f t="shared" si="57"/>
        <v>4500</v>
      </c>
      <c r="AL178" s="700"/>
      <c r="AM178" s="607"/>
      <c r="AN178" s="700"/>
      <c r="AO178" s="607">
        <f t="shared" si="58"/>
        <v>166666.66666666666</v>
      </c>
      <c r="AP178" s="700"/>
      <c r="AQ178" s="607">
        <f t="shared" si="59"/>
        <v>0</v>
      </c>
      <c r="AR178" s="700"/>
      <c r="AS178" s="607">
        <f t="shared" si="60"/>
        <v>1000000</v>
      </c>
      <c r="AT178" s="700"/>
      <c r="AU178" s="568">
        <v>0</v>
      </c>
      <c r="AV178" s="700"/>
      <c r="AW178" s="567">
        <f t="shared" si="61"/>
        <v>2380710.0931466669</v>
      </c>
      <c r="AX178" s="700"/>
      <c r="AY178" s="607">
        <f>('Revenue OP'!$D$18*(1+DBC!$C$13/100)^B178)/12</f>
        <v>3057872.929262239</v>
      </c>
      <c r="AZ178" s="700"/>
      <c r="BA178" s="568">
        <v>0</v>
      </c>
      <c r="BB178" s="700"/>
      <c r="BC178" s="562">
        <f t="shared" si="46"/>
        <v>677162.83611557214</v>
      </c>
      <c r="BD178" s="700"/>
      <c r="BE178" s="562">
        <f>BC178/(1+DBC!$C$10/100)^B178</f>
        <v>342013.24748153205</v>
      </c>
      <c r="BF178" s="700"/>
    </row>
    <row r="179" spans="2:58" x14ac:dyDescent="0.3">
      <c r="B179" s="550">
        <v>14</v>
      </c>
      <c r="C179" s="550">
        <v>12</v>
      </c>
      <c r="D179" s="550">
        <v>168</v>
      </c>
      <c r="E179" s="708"/>
      <c r="F179" s="562">
        <v>0</v>
      </c>
      <c r="G179" s="607">
        <f t="shared" si="48"/>
        <v>5000</v>
      </c>
      <c r="H179" s="700"/>
      <c r="I179" s="607">
        <f t="shared" si="49"/>
        <v>650</v>
      </c>
      <c r="J179" s="700"/>
      <c r="K179" s="607">
        <f t="shared" si="50"/>
        <v>400</v>
      </c>
      <c r="L179" s="700"/>
      <c r="M179" s="607">
        <f t="shared" si="51"/>
        <v>12500</v>
      </c>
      <c r="N179" s="700"/>
      <c r="O179" s="607">
        <f t="shared" si="52"/>
        <v>5000</v>
      </c>
      <c r="P179" s="700"/>
      <c r="Q179" s="607">
        <f t="shared" si="43"/>
        <v>12500</v>
      </c>
      <c r="R179" s="700"/>
      <c r="S179" s="607">
        <f t="shared" si="44"/>
        <v>50000</v>
      </c>
      <c r="T179" s="700"/>
      <c r="U179" s="607">
        <f t="shared" si="45"/>
        <v>37500</v>
      </c>
      <c r="V179" s="700"/>
      <c r="W179" s="607">
        <f t="shared" si="53"/>
        <v>16666.666666666668</v>
      </c>
      <c r="X179" s="700"/>
      <c r="Y179" s="607">
        <f t="shared" si="54"/>
        <v>8333.3333333333339</v>
      </c>
      <c r="Z179" s="700"/>
      <c r="AA179" s="607">
        <f t="shared" si="55"/>
        <v>8333.3333333333339</v>
      </c>
      <c r="AB179" s="700"/>
      <c r="AC179" s="607">
        <f t="shared" si="56"/>
        <v>16666.666666666668</v>
      </c>
      <c r="AD179" s="700"/>
      <c r="AE179" s="607">
        <f t="shared" si="47"/>
        <v>13800</v>
      </c>
      <c r="AF179" s="700"/>
      <c r="AG179" s="607">
        <f>OBC!AB174+OBC!AW174</f>
        <v>1013040.915696</v>
      </c>
      <c r="AH179" s="700"/>
      <c r="AI179" s="607">
        <f>OBC!BR174+OBC!CM174</f>
        <v>43225.625</v>
      </c>
      <c r="AJ179" s="700"/>
      <c r="AK179" s="607">
        <f t="shared" si="57"/>
        <v>4500</v>
      </c>
      <c r="AL179" s="700"/>
      <c r="AM179" s="607"/>
      <c r="AN179" s="700"/>
      <c r="AO179" s="607">
        <f t="shared" si="58"/>
        <v>166666.66666666666</v>
      </c>
      <c r="AP179" s="700"/>
      <c r="AQ179" s="607">
        <f t="shared" si="59"/>
        <v>0</v>
      </c>
      <c r="AR179" s="700"/>
      <c r="AS179" s="607">
        <f t="shared" si="60"/>
        <v>1000000</v>
      </c>
      <c r="AT179" s="700"/>
      <c r="AU179" s="568">
        <v>0</v>
      </c>
      <c r="AV179" s="700"/>
      <c r="AW179" s="567">
        <f t="shared" si="61"/>
        <v>2414783.2073626667</v>
      </c>
      <c r="AX179" s="700"/>
      <c r="AY179" s="607">
        <f>('Revenue OP'!$D$18*(1+DBC!$C$13/100)^B179)/12</f>
        <v>3057872.929262239</v>
      </c>
      <c r="AZ179" s="700"/>
      <c r="BA179" s="568">
        <v>0</v>
      </c>
      <c r="BB179" s="700"/>
      <c r="BC179" s="562">
        <f t="shared" si="46"/>
        <v>643089.72189957229</v>
      </c>
      <c r="BD179" s="700"/>
      <c r="BE179" s="562">
        <f>BC179/(1+DBC!$C$10/100)^B179</f>
        <v>324804.0094322745</v>
      </c>
      <c r="BF179" s="700"/>
    </row>
    <row r="180" spans="2:58" x14ac:dyDescent="0.3">
      <c r="B180" s="550">
        <v>15</v>
      </c>
      <c r="C180" s="550">
        <v>1</v>
      </c>
      <c r="D180" s="550">
        <v>169</v>
      </c>
      <c r="E180" s="708">
        <f>DBC!$C$10</f>
        <v>5</v>
      </c>
      <c r="F180" s="562">
        <v>0</v>
      </c>
      <c r="G180" s="607">
        <f t="shared" si="48"/>
        <v>5000</v>
      </c>
      <c r="H180" s="700">
        <f>SUM(G180:G191)</f>
        <v>60000</v>
      </c>
      <c r="I180" s="607">
        <f t="shared" si="49"/>
        <v>650</v>
      </c>
      <c r="J180" s="700">
        <f>SUM(I180:I191)</f>
        <v>7800</v>
      </c>
      <c r="K180" s="607">
        <f t="shared" si="50"/>
        <v>400</v>
      </c>
      <c r="L180" s="700">
        <f>SUM(K180:K191)</f>
        <v>4800</v>
      </c>
      <c r="M180" s="607">
        <f t="shared" si="51"/>
        <v>12500</v>
      </c>
      <c r="N180" s="700">
        <f>SUM(M180:M191)</f>
        <v>150000</v>
      </c>
      <c r="O180" s="607">
        <f t="shared" si="52"/>
        <v>5000</v>
      </c>
      <c r="P180" s="700">
        <f>SUM(O180:O191)</f>
        <v>60000</v>
      </c>
      <c r="Q180" s="607">
        <f t="shared" si="43"/>
        <v>12500</v>
      </c>
      <c r="R180" s="700">
        <f>SUM(Q180:Q191)</f>
        <v>150000</v>
      </c>
      <c r="S180" s="607">
        <f t="shared" si="44"/>
        <v>50000</v>
      </c>
      <c r="T180" s="700">
        <f>SUM(S180:S191)</f>
        <v>600000</v>
      </c>
      <c r="U180" s="607">
        <f t="shared" si="45"/>
        <v>37500</v>
      </c>
      <c r="V180" s="700">
        <f>SUM(U180:U191)</f>
        <v>450000</v>
      </c>
      <c r="W180" s="607">
        <f t="shared" si="53"/>
        <v>16666.666666666668</v>
      </c>
      <c r="X180" s="700">
        <f>SUM(W180:W191)</f>
        <v>199999.99999999997</v>
      </c>
      <c r="Y180" s="607">
        <f t="shared" si="54"/>
        <v>8333.3333333333339</v>
      </c>
      <c r="Z180" s="700">
        <f>SUM(Y180:Y191)</f>
        <v>99999.999999999985</v>
      </c>
      <c r="AA180" s="607">
        <f t="shared" si="55"/>
        <v>8333.3333333333339</v>
      </c>
      <c r="AB180" s="700">
        <f>SUM(AA180:AA191)</f>
        <v>99999.999999999985</v>
      </c>
      <c r="AC180" s="607">
        <f t="shared" si="56"/>
        <v>16666.666666666668</v>
      </c>
      <c r="AD180" s="700">
        <f>SUM(AC180:AC191)</f>
        <v>199999.99999999997</v>
      </c>
      <c r="AE180" s="607">
        <f t="shared" si="47"/>
        <v>13800</v>
      </c>
      <c r="AF180" s="700">
        <f>SUM(AE180:AE191)</f>
        <v>165600</v>
      </c>
      <c r="AG180" s="607">
        <f>OBC!AB175+OBC!AW175</f>
        <v>506520.45784799999</v>
      </c>
      <c r="AH180" s="700">
        <f>SUM(AG180:AG191)</f>
        <v>11421219.355992002</v>
      </c>
      <c r="AI180" s="607">
        <f>OBC!BR175+OBC!CM175</f>
        <v>21612.8125</v>
      </c>
      <c r="AJ180" s="700">
        <f>SUM(AI180:AI191)</f>
        <v>487334.0625</v>
      </c>
      <c r="AK180" s="607">
        <f t="shared" si="57"/>
        <v>4500</v>
      </c>
      <c r="AL180" s="700">
        <f>SUM(AK180:AK191)</f>
        <v>54000</v>
      </c>
      <c r="AM180" s="607"/>
      <c r="AN180" s="700">
        <f>SUM(AM180:AM191)</f>
        <v>0</v>
      </c>
      <c r="AO180" s="607">
        <f t="shared" si="58"/>
        <v>166666.66666666666</v>
      </c>
      <c r="AP180" s="700">
        <f>SUM(AO180:AO191)</f>
        <v>2000000.0000000002</v>
      </c>
      <c r="AQ180" s="607">
        <f t="shared" si="59"/>
        <v>0</v>
      </c>
      <c r="AR180" s="700">
        <f>SUM(AQ180:AQ191)</f>
        <v>0</v>
      </c>
      <c r="AS180" s="607">
        <f t="shared" si="60"/>
        <v>1000000</v>
      </c>
      <c r="AT180" s="700">
        <f>SUM(AS180:AS191)</f>
        <v>12000000</v>
      </c>
      <c r="AU180" s="568">
        <v>0</v>
      </c>
      <c r="AV180" s="700">
        <f>SUM(AU180:AU191)</f>
        <v>0</v>
      </c>
      <c r="AW180" s="567">
        <f t="shared" si="61"/>
        <v>1886649.9370146666</v>
      </c>
      <c r="AX180" s="700">
        <f>SUM(AW180:AW191)</f>
        <v>28210753.418492001</v>
      </c>
      <c r="AY180" s="607">
        <f>('Revenue OP'!$D$18*(1+DBC!$C$13/100)^B180)/12</f>
        <v>3125146.1337060085</v>
      </c>
      <c r="AZ180" s="700">
        <f>SUM(AY180:AY191)</f>
        <v>37501753.604472101</v>
      </c>
      <c r="BA180" s="568">
        <v>0</v>
      </c>
      <c r="BB180" s="700">
        <f>SUM(BA180:BA191)</f>
        <v>0</v>
      </c>
      <c r="BC180" s="562">
        <f t="shared" si="46"/>
        <v>1238496.1966913419</v>
      </c>
      <c r="BD180" s="700">
        <f>SUM(BC180:BC191)</f>
        <v>9291000.1859801039</v>
      </c>
      <c r="BE180" s="562">
        <f>BC180/(1+DBC!$C$10/100)^B180</f>
        <v>595737.84652917273</v>
      </c>
      <c r="BF180" s="700">
        <f>SUM(BE180:BE191)</f>
        <v>4469129.9478228129</v>
      </c>
    </row>
    <row r="181" spans="2:58" x14ac:dyDescent="0.3">
      <c r="B181" s="550">
        <v>15</v>
      </c>
      <c r="C181" s="550">
        <v>2</v>
      </c>
      <c r="D181" s="550">
        <v>170</v>
      </c>
      <c r="E181" s="708"/>
      <c r="F181" s="562">
        <v>0</v>
      </c>
      <c r="G181" s="607">
        <f t="shared" si="48"/>
        <v>5000</v>
      </c>
      <c r="H181" s="700"/>
      <c r="I181" s="607">
        <f t="shared" si="49"/>
        <v>650</v>
      </c>
      <c r="J181" s="700"/>
      <c r="K181" s="607">
        <f t="shared" si="50"/>
        <v>400</v>
      </c>
      <c r="L181" s="700"/>
      <c r="M181" s="607">
        <f t="shared" si="51"/>
        <v>12500</v>
      </c>
      <c r="N181" s="700"/>
      <c r="O181" s="607">
        <f t="shared" si="52"/>
        <v>5000</v>
      </c>
      <c r="P181" s="700"/>
      <c r="Q181" s="607">
        <f t="shared" si="43"/>
        <v>12500</v>
      </c>
      <c r="R181" s="700"/>
      <c r="S181" s="607">
        <f t="shared" si="44"/>
        <v>50000</v>
      </c>
      <c r="T181" s="700"/>
      <c r="U181" s="607">
        <f t="shared" si="45"/>
        <v>37500</v>
      </c>
      <c r="V181" s="700"/>
      <c r="W181" s="607">
        <f t="shared" si="53"/>
        <v>16666.666666666668</v>
      </c>
      <c r="X181" s="700"/>
      <c r="Y181" s="607">
        <f t="shared" si="54"/>
        <v>8333.3333333333339</v>
      </c>
      <c r="Z181" s="700"/>
      <c r="AA181" s="607">
        <f t="shared" si="55"/>
        <v>8333.3333333333339</v>
      </c>
      <c r="AB181" s="700"/>
      <c r="AC181" s="607">
        <f t="shared" si="56"/>
        <v>16666.666666666668</v>
      </c>
      <c r="AD181" s="700"/>
      <c r="AE181" s="607">
        <f t="shared" si="47"/>
        <v>13800</v>
      </c>
      <c r="AF181" s="700"/>
      <c r="AG181" s="607">
        <f>OBC!AB176+OBC!AW176</f>
        <v>915004.69804799987</v>
      </c>
      <c r="AH181" s="700"/>
      <c r="AI181" s="607">
        <f>OBC!BR176+OBC!CM176</f>
        <v>39042.5</v>
      </c>
      <c r="AJ181" s="700"/>
      <c r="AK181" s="607">
        <f t="shared" si="57"/>
        <v>4500</v>
      </c>
      <c r="AL181" s="700"/>
      <c r="AM181" s="607"/>
      <c r="AN181" s="700"/>
      <c r="AO181" s="607">
        <f t="shared" si="58"/>
        <v>166666.66666666666</v>
      </c>
      <c r="AP181" s="700"/>
      <c r="AQ181" s="607">
        <f t="shared" si="59"/>
        <v>0</v>
      </c>
      <c r="AR181" s="700"/>
      <c r="AS181" s="607">
        <f t="shared" si="60"/>
        <v>1000000</v>
      </c>
      <c r="AT181" s="700"/>
      <c r="AU181" s="568">
        <v>0</v>
      </c>
      <c r="AV181" s="700"/>
      <c r="AW181" s="567">
        <f t="shared" si="61"/>
        <v>2312563.8647146663</v>
      </c>
      <c r="AX181" s="700"/>
      <c r="AY181" s="607">
        <f>('Revenue OP'!$D$18*(1+DBC!$C$13/100)^B181)/12</f>
        <v>3125146.1337060085</v>
      </c>
      <c r="AZ181" s="700"/>
      <c r="BA181" s="568">
        <v>0</v>
      </c>
      <c r="BB181" s="700"/>
      <c r="BC181" s="562">
        <f t="shared" si="46"/>
        <v>812582.26899134228</v>
      </c>
      <c r="BD181" s="700"/>
      <c r="BE181" s="562">
        <f>BC181/(1+DBC!$C$10/100)^B181</f>
        <v>390865.96499039163</v>
      </c>
      <c r="BF181" s="700"/>
    </row>
    <row r="182" spans="2:58" x14ac:dyDescent="0.3">
      <c r="B182" s="550">
        <v>15</v>
      </c>
      <c r="C182" s="550">
        <v>3</v>
      </c>
      <c r="D182" s="550">
        <v>171</v>
      </c>
      <c r="E182" s="708"/>
      <c r="F182" s="562">
        <v>0</v>
      </c>
      <c r="G182" s="607">
        <f t="shared" si="48"/>
        <v>5000</v>
      </c>
      <c r="H182" s="700"/>
      <c r="I182" s="607">
        <f t="shared" si="49"/>
        <v>650</v>
      </c>
      <c r="J182" s="700"/>
      <c r="K182" s="607">
        <f t="shared" si="50"/>
        <v>400</v>
      </c>
      <c r="L182" s="700"/>
      <c r="M182" s="607">
        <f t="shared" si="51"/>
        <v>12500</v>
      </c>
      <c r="N182" s="700"/>
      <c r="O182" s="607">
        <f t="shared" si="52"/>
        <v>5000</v>
      </c>
      <c r="P182" s="700"/>
      <c r="Q182" s="607">
        <f t="shared" si="43"/>
        <v>12500</v>
      </c>
      <c r="R182" s="700"/>
      <c r="S182" s="607">
        <f t="shared" si="44"/>
        <v>50000</v>
      </c>
      <c r="T182" s="700"/>
      <c r="U182" s="607">
        <f t="shared" si="45"/>
        <v>37500</v>
      </c>
      <c r="V182" s="700"/>
      <c r="W182" s="607">
        <f t="shared" si="53"/>
        <v>16666.666666666668</v>
      </c>
      <c r="X182" s="700"/>
      <c r="Y182" s="607">
        <f t="shared" si="54"/>
        <v>8333.3333333333339</v>
      </c>
      <c r="Z182" s="700"/>
      <c r="AA182" s="607">
        <f t="shared" si="55"/>
        <v>8333.3333333333339</v>
      </c>
      <c r="AB182" s="700"/>
      <c r="AC182" s="607">
        <f t="shared" si="56"/>
        <v>16666.666666666668</v>
      </c>
      <c r="AD182" s="700"/>
      <c r="AE182" s="607">
        <f t="shared" si="47"/>
        <v>13800</v>
      </c>
      <c r="AF182" s="700"/>
      <c r="AG182" s="607">
        <f>OBC!AB177+OBC!AW177</f>
        <v>1013040.915696</v>
      </c>
      <c r="AH182" s="700"/>
      <c r="AI182" s="607">
        <f>OBC!BR177+OBC!CM177</f>
        <v>43225.625</v>
      </c>
      <c r="AJ182" s="700"/>
      <c r="AK182" s="607">
        <f t="shared" si="57"/>
        <v>4500</v>
      </c>
      <c r="AL182" s="700"/>
      <c r="AM182" s="607"/>
      <c r="AN182" s="700"/>
      <c r="AO182" s="607">
        <f t="shared" si="58"/>
        <v>166666.66666666666</v>
      </c>
      <c r="AP182" s="700"/>
      <c r="AQ182" s="607">
        <f t="shared" si="59"/>
        <v>0</v>
      </c>
      <c r="AR182" s="700"/>
      <c r="AS182" s="607">
        <f t="shared" si="60"/>
        <v>1000000</v>
      </c>
      <c r="AT182" s="700"/>
      <c r="AU182" s="568">
        <v>0</v>
      </c>
      <c r="AV182" s="700"/>
      <c r="AW182" s="567">
        <f t="shared" si="61"/>
        <v>2414783.2073626667</v>
      </c>
      <c r="AX182" s="700"/>
      <c r="AY182" s="607">
        <f>('Revenue OP'!$D$18*(1+DBC!$C$13/100)^B182)/12</f>
        <v>3125146.1337060085</v>
      </c>
      <c r="AZ182" s="700"/>
      <c r="BA182" s="568">
        <v>0</v>
      </c>
      <c r="BB182" s="700"/>
      <c r="BC182" s="562">
        <f t="shared" si="46"/>
        <v>710362.92634334182</v>
      </c>
      <c r="BD182" s="700"/>
      <c r="BE182" s="562">
        <f>BC182/(1+DBC!$C$10/100)^B182</f>
        <v>341696.71342108387</v>
      </c>
      <c r="BF182" s="700"/>
    </row>
    <row r="183" spans="2:58" x14ac:dyDescent="0.3">
      <c r="B183" s="550">
        <v>15</v>
      </c>
      <c r="C183" s="550">
        <v>4</v>
      </c>
      <c r="D183" s="550">
        <v>172</v>
      </c>
      <c r="E183" s="708"/>
      <c r="F183" s="562">
        <v>0</v>
      </c>
      <c r="G183" s="607">
        <f t="shared" si="48"/>
        <v>5000</v>
      </c>
      <c r="H183" s="700"/>
      <c r="I183" s="607">
        <f t="shared" si="49"/>
        <v>650</v>
      </c>
      <c r="J183" s="700"/>
      <c r="K183" s="607">
        <f t="shared" si="50"/>
        <v>400</v>
      </c>
      <c r="L183" s="700"/>
      <c r="M183" s="607">
        <f t="shared" si="51"/>
        <v>12500</v>
      </c>
      <c r="N183" s="700"/>
      <c r="O183" s="607">
        <f t="shared" si="52"/>
        <v>5000</v>
      </c>
      <c r="P183" s="700"/>
      <c r="Q183" s="607">
        <f t="shared" si="43"/>
        <v>12500</v>
      </c>
      <c r="R183" s="700"/>
      <c r="S183" s="607">
        <f t="shared" si="44"/>
        <v>50000</v>
      </c>
      <c r="T183" s="700"/>
      <c r="U183" s="607">
        <f t="shared" si="45"/>
        <v>37500</v>
      </c>
      <c r="V183" s="700"/>
      <c r="W183" s="607">
        <f t="shared" si="53"/>
        <v>16666.666666666668</v>
      </c>
      <c r="X183" s="700"/>
      <c r="Y183" s="607">
        <f t="shared" si="54"/>
        <v>8333.3333333333339</v>
      </c>
      <c r="Z183" s="700"/>
      <c r="AA183" s="607">
        <f t="shared" si="55"/>
        <v>8333.3333333333339</v>
      </c>
      <c r="AB183" s="700"/>
      <c r="AC183" s="607">
        <f t="shared" si="56"/>
        <v>16666.666666666668</v>
      </c>
      <c r="AD183" s="700"/>
      <c r="AE183" s="607">
        <f t="shared" si="47"/>
        <v>13800</v>
      </c>
      <c r="AF183" s="700"/>
      <c r="AG183" s="607">
        <f>OBC!AB178+OBC!AW178</f>
        <v>980362.17648000002</v>
      </c>
      <c r="AH183" s="700"/>
      <c r="AI183" s="607">
        <f>OBC!BR178+OBC!CM178</f>
        <v>41831.25</v>
      </c>
      <c r="AJ183" s="700"/>
      <c r="AK183" s="607">
        <f t="shared" si="57"/>
        <v>4500</v>
      </c>
      <c r="AL183" s="700"/>
      <c r="AM183" s="607"/>
      <c r="AN183" s="700"/>
      <c r="AO183" s="607">
        <f t="shared" si="58"/>
        <v>166666.66666666666</v>
      </c>
      <c r="AP183" s="700"/>
      <c r="AQ183" s="607">
        <f t="shared" si="59"/>
        <v>0</v>
      </c>
      <c r="AR183" s="700"/>
      <c r="AS183" s="607">
        <f t="shared" si="60"/>
        <v>1000000</v>
      </c>
      <c r="AT183" s="700"/>
      <c r="AU183" s="568">
        <v>0</v>
      </c>
      <c r="AV183" s="700"/>
      <c r="AW183" s="567">
        <f t="shared" si="61"/>
        <v>2380710.0931466669</v>
      </c>
      <c r="AX183" s="700"/>
      <c r="AY183" s="607">
        <f>('Revenue OP'!$D$18*(1+DBC!$C$13/100)^B183)/12</f>
        <v>3125146.1337060085</v>
      </c>
      <c r="AZ183" s="700"/>
      <c r="BA183" s="568">
        <v>0</v>
      </c>
      <c r="BB183" s="700"/>
      <c r="BC183" s="562">
        <f t="shared" si="46"/>
        <v>744436.04055934167</v>
      </c>
      <c r="BD183" s="700"/>
      <c r="BE183" s="562">
        <f>BC183/(1+DBC!$C$10/100)^B183</f>
        <v>358086.46394418628</v>
      </c>
      <c r="BF183" s="700"/>
    </row>
    <row r="184" spans="2:58" x14ac:dyDescent="0.3">
      <c r="B184" s="550">
        <v>15</v>
      </c>
      <c r="C184" s="550">
        <v>5</v>
      </c>
      <c r="D184" s="550">
        <v>173</v>
      </c>
      <c r="E184" s="708"/>
      <c r="F184" s="562">
        <v>0</v>
      </c>
      <c r="G184" s="607">
        <f t="shared" si="48"/>
        <v>5000</v>
      </c>
      <c r="H184" s="700"/>
      <c r="I184" s="607">
        <f t="shared" si="49"/>
        <v>650</v>
      </c>
      <c r="J184" s="700"/>
      <c r="K184" s="607">
        <f t="shared" si="50"/>
        <v>400</v>
      </c>
      <c r="L184" s="700"/>
      <c r="M184" s="607">
        <f t="shared" si="51"/>
        <v>12500</v>
      </c>
      <c r="N184" s="700"/>
      <c r="O184" s="607">
        <f t="shared" si="52"/>
        <v>5000</v>
      </c>
      <c r="P184" s="700"/>
      <c r="Q184" s="607">
        <f t="shared" si="43"/>
        <v>12500</v>
      </c>
      <c r="R184" s="700"/>
      <c r="S184" s="607">
        <f t="shared" si="44"/>
        <v>50000</v>
      </c>
      <c r="T184" s="700"/>
      <c r="U184" s="607">
        <f t="shared" si="45"/>
        <v>37500</v>
      </c>
      <c r="V184" s="700"/>
      <c r="W184" s="607">
        <f t="shared" si="53"/>
        <v>16666.666666666668</v>
      </c>
      <c r="X184" s="700"/>
      <c r="Y184" s="607">
        <f t="shared" si="54"/>
        <v>8333.3333333333339</v>
      </c>
      <c r="Z184" s="700"/>
      <c r="AA184" s="607">
        <f t="shared" si="55"/>
        <v>8333.3333333333339</v>
      </c>
      <c r="AB184" s="700"/>
      <c r="AC184" s="607">
        <f t="shared" si="56"/>
        <v>16666.666666666668</v>
      </c>
      <c r="AD184" s="700"/>
      <c r="AE184" s="607">
        <f t="shared" si="47"/>
        <v>13800</v>
      </c>
      <c r="AF184" s="700"/>
      <c r="AG184" s="607">
        <f>OBC!AB179+OBC!AW179</f>
        <v>1013040.915696</v>
      </c>
      <c r="AH184" s="700"/>
      <c r="AI184" s="607">
        <f>OBC!BR179+OBC!CM179</f>
        <v>43225.625</v>
      </c>
      <c r="AJ184" s="700"/>
      <c r="AK184" s="607">
        <f t="shared" si="57"/>
        <v>4500</v>
      </c>
      <c r="AL184" s="700"/>
      <c r="AM184" s="607"/>
      <c r="AN184" s="700"/>
      <c r="AO184" s="607">
        <f t="shared" si="58"/>
        <v>166666.66666666666</v>
      </c>
      <c r="AP184" s="700"/>
      <c r="AQ184" s="607">
        <f t="shared" si="59"/>
        <v>0</v>
      </c>
      <c r="AR184" s="700"/>
      <c r="AS184" s="607">
        <f t="shared" si="60"/>
        <v>1000000</v>
      </c>
      <c r="AT184" s="700"/>
      <c r="AU184" s="568">
        <v>0</v>
      </c>
      <c r="AV184" s="700"/>
      <c r="AW184" s="567">
        <f t="shared" si="61"/>
        <v>2414783.2073626667</v>
      </c>
      <c r="AX184" s="700"/>
      <c r="AY184" s="607">
        <f>('Revenue OP'!$D$18*(1+DBC!$C$13/100)^B184)/12</f>
        <v>3125146.1337060085</v>
      </c>
      <c r="AZ184" s="700"/>
      <c r="BA184" s="568">
        <v>0</v>
      </c>
      <c r="BB184" s="700"/>
      <c r="BC184" s="562">
        <f t="shared" si="46"/>
        <v>710362.92634334182</v>
      </c>
      <c r="BD184" s="700"/>
      <c r="BE184" s="562">
        <f>BC184/(1+DBC!$C$10/100)^B184</f>
        <v>341696.71342108387</v>
      </c>
      <c r="BF184" s="700"/>
    </row>
    <row r="185" spans="2:58" x14ac:dyDescent="0.3">
      <c r="B185" s="550">
        <v>15</v>
      </c>
      <c r="C185" s="550">
        <v>6</v>
      </c>
      <c r="D185" s="550">
        <v>174</v>
      </c>
      <c r="E185" s="708"/>
      <c r="F185" s="562">
        <v>0</v>
      </c>
      <c r="G185" s="607">
        <f t="shared" si="48"/>
        <v>5000</v>
      </c>
      <c r="H185" s="700"/>
      <c r="I185" s="607">
        <f t="shared" si="49"/>
        <v>650</v>
      </c>
      <c r="J185" s="700"/>
      <c r="K185" s="607">
        <f t="shared" si="50"/>
        <v>400</v>
      </c>
      <c r="L185" s="700"/>
      <c r="M185" s="607">
        <f t="shared" si="51"/>
        <v>12500</v>
      </c>
      <c r="N185" s="700"/>
      <c r="O185" s="607">
        <f t="shared" si="52"/>
        <v>5000</v>
      </c>
      <c r="P185" s="700"/>
      <c r="Q185" s="607">
        <f t="shared" si="43"/>
        <v>12500</v>
      </c>
      <c r="R185" s="700"/>
      <c r="S185" s="607">
        <f t="shared" si="44"/>
        <v>50000</v>
      </c>
      <c r="T185" s="700"/>
      <c r="U185" s="607">
        <f t="shared" si="45"/>
        <v>37500</v>
      </c>
      <c r="V185" s="700"/>
      <c r="W185" s="607">
        <f t="shared" si="53"/>
        <v>16666.666666666668</v>
      </c>
      <c r="X185" s="700"/>
      <c r="Y185" s="607">
        <f t="shared" si="54"/>
        <v>8333.3333333333339</v>
      </c>
      <c r="Z185" s="700"/>
      <c r="AA185" s="607">
        <f t="shared" si="55"/>
        <v>8333.3333333333339</v>
      </c>
      <c r="AB185" s="700"/>
      <c r="AC185" s="607">
        <f t="shared" si="56"/>
        <v>16666.666666666668</v>
      </c>
      <c r="AD185" s="700"/>
      <c r="AE185" s="607">
        <f t="shared" si="47"/>
        <v>13800</v>
      </c>
      <c r="AF185" s="700"/>
      <c r="AG185" s="607">
        <f>OBC!AB180+OBC!AW180</f>
        <v>980362.17648000002</v>
      </c>
      <c r="AH185" s="700"/>
      <c r="AI185" s="607">
        <f>OBC!BR180+OBC!CM180</f>
        <v>41831.25</v>
      </c>
      <c r="AJ185" s="700"/>
      <c r="AK185" s="607">
        <f t="shared" si="57"/>
        <v>4500</v>
      </c>
      <c r="AL185" s="700"/>
      <c r="AM185" s="607"/>
      <c r="AN185" s="700"/>
      <c r="AO185" s="607">
        <f t="shared" si="58"/>
        <v>166666.66666666666</v>
      </c>
      <c r="AP185" s="700"/>
      <c r="AQ185" s="607">
        <f t="shared" si="59"/>
        <v>0</v>
      </c>
      <c r="AR185" s="700"/>
      <c r="AS185" s="607">
        <f t="shared" si="60"/>
        <v>1000000</v>
      </c>
      <c r="AT185" s="700"/>
      <c r="AU185" s="568">
        <v>0</v>
      </c>
      <c r="AV185" s="700"/>
      <c r="AW185" s="567">
        <f t="shared" si="61"/>
        <v>2380710.0931466669</v>
      </c>
      <c r="AX185" s="700"/>
      <c r="AY185" s="607">
        <f>('Revenue OP'!$D$18*(1+DBC!$C$13/100)^B185)/12</f>
        <v>3125146.1337060085</v>
      </c>
      <c r="AZ185" s="700"/>
      <c r="BA185" s="568">
        <v>0</v>
      </c>
      <c r="BB185" s="700"/>
      <c r="BC185" s="562">
        <f t="shared" si="46"/>
        <v>744436.04055934167</v>
      </c>
      <c r="BD185" s="700"/>
      <c r="BE185" s="562">
        <f>BC185/(1+DBC!$C$10/100)^B185</f>
        <v>358086.46394418628</v>
      </c>
      <c r="BF185" s="700"/>
    </row>
    <row r="186" spans="2:58" x14ac:dyDescent="0.3">
      <c r="B186" s="550">
        <v>15</v>
      </c>
      <c r="C186" s="550">
        <v>7</v>
      </c>
      <c r="D186" s="550">
        <v>175</v>
      </c>
      <c r="E186" s="708"/>
      <c r="F186" s="562">
        <v>0</v>
      </c>
      <c r="G186" s="607">
        <f t="shared" si="48"/>
        <v>5000</v>
      </c>
      <c r="H186" s="700"/>
      <c r="I186" s="607">
        <f t="shared" si="49"/>
        <v>650</v>
      </c>
      <c r="J186" s="700"/>
      <c r="K186" s="607">
        <f t="shared" si="50"/>
        <v>400</v>
      </c>
      <c r="L186" s="700"/>
      <c r="M186" s="607">
        <f t="shared" si="51"/>
        <v>12500</v>
      </c>
      <c r="N186" s="700"/>
      <c r="O186" s="607">
        <f t="shared" si="52"/>
        <v>5000</v>
      </c>
      <c r="P186" s="700"/>
      <c r="Q186" s="607">
        <f t="shared" si="43"/>
        <v>12500</v>
      </c>
      <c r="R186" s="700"/>
      <c r="S186" s="607">
        <f t="shared" si="44"/>
        <v>50000</v>
      </c>
      <c r="T186" s="700"/>
      <c r="U186" s="607">
        <f t="shared" si="45"/>
        <v>37500</v>
      </c>
      <c r="V186" s="700"/>
      <c r="W186" s="607">
        <f t="shared" si="53"/>
        <v>16666.666666666668</v>
      </c>
      <c r="X186" s="700"/>
      <c r="Y186" s="607">
        <f t="shared" si="54"/>
        <v>8333.3333333333339</v>
      </c>
      <c r="Z186" s="700"/>
      <c r="AA186" s="607">
        <f t="shared" si="55"/>
        <v>8333.3333333333339</v>
      </c>
      <c r="AB186" s="700"/>
      <c r="AC186" s="607">
        <f t="shared" si="56"/>
        <v>16666.666666666668</v>
      </c>
      <c r="AD186" s="700"/>
      <c r="AE186" s="607">
        <f t="shared" si="47"/>
        <v>13800</v>
      </c>
      <c r="AF186" s="700"/>
      <c r="AG186" s="607">
        <f>OBC!AB181+OBC!AW181</f>
        <v>1013040.915696</v>
      </c>
      <c r="AH186" s="700"/>
      <c r="AI186" s="607">
        <f>OBC!BR181+OBC!CM181</f>
        <v>43225.625</v>
      </c>
      <c r="AJ186" s="700"/>
      <c r="AK186" s="607">
        <f t="shared" si="57"/>
        <v>4500</v>
      </c>
      <c r="AL186" s="700"/>
      <c r="AM186" s="607"/>
      <c r="AN186" s="700"/>
      <c r="AO186" s="607">
        <f t="shared" si="58"/>
        <v>166666.66666666666</v>
      </c>
      <c r="AP186" s="700"/>
      <c r="AQ186" s="607">
        <f t="shared" si="59"/>
        <v>0</v>
      </c>
      <c r="AR186" s="700"/>
      <c r="AS186" s="607">
        <f t="shared" si="60"/>
        <v>1000000</v>
      </c>
      <c r="AT186" s="700"/>
      <c r="AU186" s="568">
        <v>0</v>
      </c>
      <c r="AV186" s="700"/>
      <c r="AW186" s="567">
        <f t="shared" si="61"/>
        <v>2414783.2073626667</v>
      </c>
      <c r="AX186" s="700"/>
      <c r="AY186" s="607">
        <f>('Revenue OP'!$D$18*(1+DBC!$C$13/100)^B186)/12</f>
        <v>3125146.1337060085</v>
      </c>
      <c r="AZ186" s="700"/>
      <c r="BA186" s="568">
        <v>0</v>
      </c>
      <c r="BB186" s="700"/>
      <c r="BC186" s="562">
        <f t="shared" si="46"/>
        <v>710362.92634334182</v>
      </c>
      <c r="BD186" s="700"/>
      <c r="BE186" s="562">
        <f>BC186/(1+DBC!$C$10/100)^B186</f>
        <v>341696.71342108387</v>
      </c>
      <c r="BF186" s="700"/>
    </row>
    <row r="187" spans="2:58" x14ac:dyDescent="0.3">
      <c r="B187" s="550">
        <v>15</v>
      </c>
      <c r="C187" s="550">
        <v>8</v>
      </c>
      <c r="D187" s="550">
        <v>176</v>
      </c>
      <c r="E187" s="708"/>
      <c r="F187" s="562">
        <v>0</v>
      </c>
      <c r="G187" s="607">
        <f t="shared" si="48"/>
        <v>5000</v>
      </c>
      <c r="H187" s="700"/>
      <c r="I187" s="607">
        <f t="shared" si="49"/>
        <v>650</v>
      </c>
      <c r="J187" s="700"/>
      <c r="K187" s="607">
        <f t="shared" si="50"/>
        <v>400</v>
      </c>
      <c r="L187" s="700"/>
      <c r="M187" s="607">
        <f t="shared" si="51"/>
        <v>12500</v>
      </c>
      <c r="N187" s="700"/>
      <c r="O187" s="607">
        <f t="shared" si="52"/>
        <v>5000</v>
      </c>
      <c r="P187" s="700"/>
      <c r="Q187" s="607">
        <f t="shared" si="43"/>
        <v>12500</v>
      </c>
      <c r="R187" s="700"/>
      <c r="S187" s="607">
        <f t="shared" si="44"/>
        <v>50000</v>
      </c>
      <c r="T187" s="700"/>
      <c r="U187" s="607">
        <f t="shared" si="45"/>
        <v>37500</v>
      </c>
      <c r="V187" s="700"/>
      <c r="W187" s="607">
        <f t="shared" si="53"/>
        <v>16666.666666666668</v>
      </c>
      <c r="X187" s="700"/>
      <c r="Y187" s="607">
        <f t="shared" si="54"/>
        <v>8333.3333333333339</v>
      </c>
      <c r="Z187" s="700"/>
      <c r="AA187" s="607">
        <f t="shared" si="55"/>
        <v>8333.3333333333339</v>
      </c>
      <c r="AB187" s="700"/>
      <c r="AC187" s="607">
        <f t="shared" si="56"/>
        <v>16666.666666666668</v>
      </c>
      <c r="AD187" s="700"/>
      <c r="AE187" s="607">
        <f t="shared" si="47"/>
        <v>13800</v>
      </c>
      <c r="AF187" s="700"/>
      <c r="AG187" s="607">
        <f>OBC!AB182+OBC!AW182</f>
        <v>1013040.915696</v>
      </c>
      <c r="AH187" s="700"/>
      <c r="AI187" s="607">
        <f>OBC!BR182+OBC!CM182</f>
        <v>43225.625</v>
      </c>
      <c r="AJ187" s="700"/>
      <c r="AK187" s="607">
        <f t="shared" si="57"/>
        <v>4500</v>
      </c>
      <c r="AL187" s="700"/>
      <c r="AM187" s="607"/>
      <c r="AN187" s="700"/>
      <c r="AO187" s="607">
        <f t="shared" si="58"/>
        <v>166666.66666666666</v>
      </c>
      <c r="AP187" s="700"/>
      <c r="AQ187" s="607">
        <f t="shared" si="59"/>
        <v>0</v>
      </c>
      <c r="AR187" s="700"/>
      <c r="AS187" s="607">
        <f t="shared" si="60"/>
        <v>1000000</v>
      </c>
      <c r="AT187" s="700"/>
      <c r="AU187" s="568">
        <v>0</v>
      </c>
      <c r="AV187" s="700"/>
      <c r="AW187" s="567">
        <f t="shared" si="61"/>
        <v>2414783.2073626667</v>
      </c>
      <c r="AX187" s="700"/>
      <c r="AY187" s="607">
        <f>('Revenue OP'!$D$18*(1+DBC!$C$13/100)^B187)/12</f>
        <v>3125146.1337060085</v>
      </c>
      <c r="AZ187" s="700"/>
      <c r="BA187" s="568">
        <v>0</v>
      </c>
      <c r="BB187" s="700"/>
      <c r="BC187" s="562">
        <f t="shared" si="46"/>
        <v>710362.92634334182</v>
      </c>
      <c r="BD187" s="700"/>
      <c r="BE187" s="562">
        <f>BC187/(1+DBC!$C$10/100)^B187</f>
        <v>341696.71342108387</v>
      </c>
      <c r="BF187" s="700"/>
    </row>
    <row r="188" spans="2:58" x14ac:dyDescent="0.3">
      <c r="B188" s="550">
        <v>15</v>
      </c>
      <c r="C188" s="550">
        <v>9</v>
      </c>
      <c r="D188" s="550">
        <v>177</v>
      </c>
      <c r="E188" s="708"/>
      <c r="F188" s="562">
        <v>0</v>
      </c>
      <c r="G188" s="607">
        <f t="shared" si="48"/>
        <v>5000</v>
      </c>
      <c r="H188" s="700"/>
      <c r="I188" s="607">
        <f t="shared" si="49"/>
        <v>650</v>
      </c>
      <c r="J188" s="700"/>
      <c r="K188" s="607">
        <f t="shared" si="50"/>
        <v>400</v>
      </c>
      <c r="L188" s="700"/>
      <c r="M188" s="607">
        <f t="shared" si="51"/>
        <v>12500</v>
      </c>
      <c r="N188" s="700"/>
      <c r="O188" s="607">
        <f t="shared" si="52"/>
        <v>5000</v>
      </c>
      <c r="P188" s="700"/>
      <c r="Q188" s="607">
        <f t="shared" si="43"/>
        <v>12500</v>
      </c>
      <c r="R188" s="700"/>
      <c r="S188" s="607">
        <f t="shared" si="44"/>
        <v>50000</v>
      </c>
      <c r="T188" s="700"/>
      <c r="U188" s="607">
        <f t="shared" si="45"/>
        <v>37500</v>
      </c>
      <c r="V188" s="700"/>
      <c r="W188" s="607">
        <f t="shared" si="53"/>
        <v>16666.666666666668</v>
      </c>
      <c r="X188" s="700"/>
      <c r="Y188" s="607">
        <f t="shared" si="54"/>
        <v>8333.3333333333339</v>
      </c>
      <c r="Z188" s="700"/>
      <c r="AA188" s="607">
        <f t="shared" si="55"/>
        <v>8333.3333333333339</v>
      </c>
      <c r="AB188" s="700"/>
      <c r="AC188" s="607">
        <f t="shared" si="56"/>
        <v>16666.666666666668</v>
      </c>
      <c r="AD188" s="700"/>
      <c r="AE188" s="607">
        <f t="shared" si="47"/>
        <v>13800</v>
      </c>
      <c r="AF188" s="700"/>
      <c r="AG188" s="607">
        <f>OBC!AB183+OBC!AW183</f>
        <v>980362.17648000002</v>
      </c>
      <c r="AH188" s="700"/>
      <c r="AI188" s="607">
        <f>OBC!BR183+OBC!CM183</f>
        <v>41831.25</v>
      </c>
      <c r="AJ188" s="700"/>
      <c r="AK188" s="607">
        <f t="shared" si="57"/>
        <v>4500</v>
      </c>
      <c r="AL188" s="700"/>
      <c r="AM188" s="607"/>
      <c r="AN188" s="700"/>
      <c r="AO188" s="607">
        <f t="shared" si="58"/>
        <v>166666.66666666666</v>
      </c>
      <c r="AP188" s="700"/>
      <c r="AQ188" s="607">
        <f t="shared" si="59"/>
        <v>0</v>
      </c>
      <c r="AR188" s="700"/>
      <c r="AS188" s="607">
        <f t="shared" si="60"/>
        <v>1000000</v>
      </c>
      <c r="AT188" s="700"/>
      <c r="AU188" s="568">
        <v>0</v>
      </c>
      <c r="AV188" s="700"/>
      <c r="AW188" s="567">
        <f t="shared" si="61"/>
        <v>2380710.0931466669</v>
      </c>
      <c r="AX188" s="700"/>
      <c r="AY188" s="607">
        <f>('Revenue OP'!$D$18*(1+DBC!$C$13/100)^B188)/12</f>
        <v>3125146.1337060085</v>
      </c>
      <c r="AZ188" s="700"/>
      <c r="BA188" s="568">
        <v>0</v>
      </c>
      <c r="BB188" s="700"/>
      <c r="BC188" s="562">
        <f t="shared" si="46"/>
        <v>744436.04055934167</v>
      </c>
      <c r="BD188" s="700"/>
      <c r="BE188" s="562">
        <f>BC188/(1+DBC!$C$10/100)^B188</f>
        <v>358086.46394418628</v>
      </c>
      <c r="BF188" s="700"/>
    </row>
    <row r="189" spans="2:58" x14ac:dyDescent="0.3">
      <c r="B189" s="550">
        <v>15</v>
      </c>
      <c r="C189" s="550">
        <v>10</v>
      </c>
      <c r="D189" s="550">
        <v>178</v>
      </c>
      <c r="E189" s="708"/>
      <c r="F189" s="562">
        <v>0</v>
      </c>
      <c r="G189" s="607">
        <f t="shared" si="48"/>
        <v>5000</v>
      </c>
      <c r="H189" s="700"/>
      <c r="I189" s="607">
        <f t="shared" si="49"/>
        <v>650</v>
      </c>
      <c r="J189" s="700"/>
      <c r="K189" s="607">
        <f t="shared" si="50"/>
        <v>400</v>
      </c>
      <c r="L189" s="700"/>
      <c r="M189" s="607">
        <f t="shared" si="51"/>
        <v>12500</v>
      </c>
      <c r="N189" s="700"/>
      <c r="O189" s="607">
        <f t="shared" si="52"/>
        <v>5000</v>
      </c>
      <c r="P189" s="700"/>
      <c r="Q189" s="607">
        <f t="shared" si="43"/>
        <v>12500</v>
      </c>
      <c r="R189" s="700"/>
      <c r="S189" s="607">
        <f t="shared" si="44"/>
        <v>50000</v>
      </c>
      <c r="T189" s="700"/>
      <c r="U189" s="607">
        <f t="shared" si="45"/>
        <v>37500</v>
      </c>
      <c r="V189" s="700"/>
      <c r="W189" s="607">
        <f t="shared" si="53"/>
        <v>16666.666666666668</v>
      </c>
      <c r="X189" s="700"/>
      <c r="Y189" s="607">
        <f t="shared" si="54"/>
        <v>8333.3333333333339</v>
      </c>
      <c r="Z189" s="700"/>
      <c r="AA189" s="607">
        <f t="shared" si="55"/>
        <v>8333.3333333333339</v>
      </c>
      <c r="AB189" s="700"/>
      <c r="AC189" s="607">
        <f t="shared" si="56"/>
        <v>16666.666666666668</v>
      </c>
      <c r="AD189" s="700"/>
      <c r="AE189" s="607">
        <f t="shared" si="47"/>
        <v>13800</v>
      </c>
      <c r="AF189" s="700"/>
      <c r="AG189" s="607">
        <f>OBC!AB184+OBC!AW184</f>
        <v>1013040.915696</v>
      </c>
      <c r="AH189" s="700"/>
      <c r="AI189" s="607">
        <f>OBC!BR184+OBC!CM184</f>
        <v>43225.625</v>
      </c>
      <c r="AJ189" s="700"/>
      <c r="AK189" s="607">
        <f t="shared" si="57"/>
        <v>4500</v>
      </c>
      <c r="AL189" s="700"/>
      <c r="AM189" s="607"/>
      <c r="AN189" s="700"/>
      <c r="AO189" s="607">
        <f t="shared" si="58"/>
        <v>166666.66666666666</v>
      </c>
      <c r="AP189" s="700"/>
      <c r="AQ189" s="607">
        <f t="shared" si="59"/>
        <v>0</v>
      </c>
      <c r="AR189" s="700"/>
      <c r="AS189" s="607">
        <f t="shared" si="60"/>
        <v>1000000</v>
      </c>
      <c r="AT189" s="700"/>
      <c r="AU189" s="568">
        <v>0</v>
      </c>
      <c r="AV189" s="700"/>
      <c r="AW189" s="567">
        <f t="shared" si="61"/>
        <v>2414783.2073626667</v>
      </c>
      <c r="AX189" s="700"/>
      <c r="AY189" s="607">
        <f>('Revenue OP'!$D$18*(1+DBC!$C$13/100)^B189)/12</f>
        <v>3125146.1337060085</v>
      </c>
      <c r="AZ189" s="700"/>
      <c r="BA189" s="568">
        <v>0</v>
      </c>
      <c r="BB189" s="700"/>
      <c r="BC189" s="562">
        <f t="shared" si="46"/>
        <v>710362.92634334182</v>
      </c>
      <c r="BD189" s="700"/>
      <c r="BE189" s="562">
        <f>BC189/(1+DBC!$C$10/100)^B189</f>
        <v>341696.71342108387</v>
      </c>
      <c r="BF189" s="700"/>
    </row>
    <row r="190" spans="2:58" x14ac:dyDescent="0.3">
      <c r="B190" s="550">
        <v>15</v>
      </c>
      <c r="C190" s="550">
        <v>11</v>
      </c>
      <c r="D190" s="550">
        <v>179</v>
      </c>
      <c r="E190" s="708"/>
      <c r="F190" s="562">
        <v>0</v>
      </c>
      <c r="G190" s="607">
        <f t="shared" si="48"/>
        <v>5000</v>
      </c>
      <c r="H190" s="700"/>
      <c r="I190" s="607">
        <f t="shared" si="49"/>
        <v>650</v>
      </c>
      <c r="J190" s="700"/>
      <c r="K190" s="607">
        <f t="shared" si="50"/>
        <v>400</v>
      </c>
      <c r="L190" s="700"/>
      <c r="M190" s="607">
        <f t="shared" si="51"/>
        <v>12500</v>
      </c>
      <c r="N190" s="700"/>
      <c r="O190" s="607">
        <f t="shared" si="52"/>
        <v>5000</v>
      </c>
      <c r="P190" s="700"/>
      <c r="Q190" s="607">
        <f t="shared" si="43"/>
        <v>12500</v>
      </c>
      <c r="R190" s="700"/>
      <c r="S190" s="607">
        <f t="shared" si="44"/>
        <v>50000</v>
      </c>
      <c r="T190" s="700"/>
      <c r="U190" s="607">
        <f t="shared" si="45"/>
        <v>37500</v>
      </c>
      <c r="V190" s="700"/>
      <c r="W190" s="607">
        <f t="shared" si="53"/>
        <v>16666.666666666668</v>
      </c>
      <c r="X190" s="700"/>
      <c r="Y190" s="607">
        <f t="shared" si="54"/>
        <v>8333.3333333333339</v>
      </c>
      <c r="Z190" s="700"/>
      <c r="AA190" s="607">
        <f t="shared" si="55"/>
        <v>8333.3333333333339</v>
      </c>
      <c r="AB190" s="700"/>
      <c r="AC190" s="607">
        <f t="shared" si="56"/>
        <v>16666.666666666668</v>
      </c>
      <c r="AD190" s="700"/>
      <c r="AE190" s="607">
        <f t="shared" si="47"/>
        <v>13800</v>
      </c>
      <c r="AF190" s="700"/>
      <c r="AG190" s="607">
        <f>OBC!AB185+OBC!AW185</f>
        <v>980362.17648000002</v>
      </c>
      <c r="AH190" s="700"/>
      <c r="AI190" s="607">
        <f>OBC!BR185+OBC!CM185</f>
        <v>41831.25</v>
      </c>
      <c r="AJ190" s="700"/>
      <c r="AK190" s="607">
        <f t="shared" si="57"/>
        <v>4500</v>
      </c>
      <c r="AL190" s="700"/>
      <c r="AM190" s="607"/>
      <c r="AN190" s="700"/>
      <c r="AO190" s="607">
        <f t="shared" si="58"/>
        <v>166666.66666666666</v>
      </c>
      <c r="AP190" s="700"/>
      <c r="AQ190" s="607">
        <f t="shared" si="59"/>
        <v>0</v>
      </c>
      <c r="AR190" s="700"/>
      <c r="AS190" s="607">
        <f t="shared" si="60"/>
        <v>1000000</v>
      </c>
      <c r="AT190" s="700"/>
      <c r="AU190" s="568">
        <v>0</v>
      </c>
      <c r="AV190" s="700"/>
      <c r="AW190" s="567">
        <f t="shared" si="61"/>
        <v>2380710.0931466669</v>
      </c>
      <c r="AX190" s="700"/>
      <c r="AY190" s="607">
        <f>('Revenue OP'!$D$18*(1+DBC!$C$13/100)^B190)/12</f>
        <v>3125146.1337060085</v>
      </c>
      <c r="AZ190" s="700"/>
      <c r="BA190" s="568">
        <v>0</v>
      </c>
      <c r="BB190" s="700"/>
      <c r="BC190" s="562">
        <f t="shared" si="46"/>
        <v>744436.04055934167</v>
      </c>
      <c r="BD190" s="700"/>
      <c r="BE190" s="562">
        <f>BC190/(1+DBC!$C$10/100)^B190</f>
        <v>358086.46394418628</v>
      </c>
      <c r="BF190" s="700"/>
    </row>
    <row r="191" spans="2:58" x14ac:dyDescent="0.3">
      <c r="B191" s="550">
        <v>15</v>
      </c>
      <c r="C191" s="550">
        <v>12</v>
      </c>
      <c r="D191" s="550">
        <v>180</v>
      </c>
      <c r="E191" s="708"/>
      <c r="F191" s="562">
        <v>0</v>
      </c>
      <c r="G191" s="607">
        <f t="shared" si="48"/>
        <v>5000</v>
      </c>
      <c r="H191" s="700"/>
      <c r="I191" s="607">
        <f t="shared" si="49"/>
        <v>650</v>
      </c>
      <c r="J191" s="700"/>
      <c r="K191" s="607">
        <f t="shared" si="50"/>
        <v>400</v>
      </c>
      <c r="L191" s="700"/>
      <c r="M191" s="607">
        <f t="shared" si="51"/>
        <v>12500</v>
      </c>
      <c r="N191" s="700"/>
      <c r="O191" s="607">
        <f t="shared" si="52"/>
        <v>5000</v>
      </c>
      <c r="P191" s="700"/>
      <c r="Q191" s="607">
        <f t="shared" si="43"/>
        <v>12500</v>
      </c>
      <c r="R191" s="700"/>
      <c r="S191" s="607">
        <f t="shared" si="44"/>
        <v>50000</v>
      </c>
      <c r="T191" s="700"/>
      <c r="U191" s="607">
        <f t="shared" si="45"/>
        <v>37500</v>
      </c>
      <c r="V191" s="700"/>
      <c r="W191" s="607">
        <f t="shared" si="53"/>
        <v>16666.666666666668</v>
      </c>
      <c r="X191" s="700"/>
      <c r="Y191" s="607">
        <f t="shared" si="54"/>
        <v>8333.3333333333339</v>
      </c>
      <c r="Z191" s="700"/>
      <c r="AA191" s="607">
        <f t="shared" si="55"/>
        <v>8333.3333333333339</v>
      </c>
      <c r="AB191" s="700"/>
      <c r="AC191" s="607">
        <f t="shared" si="56"/>
        <v>16666.666666666668</v>
      </c>
      <c r="AD191" s="700"/>
      <c r="AE191" s="607">
        <f t="shared" si="47"/>
        <v>13800</v>
      </c>
      <c r="AF191" s="700"/>
      <c r="AG191" s="607">
        <f>OBC!AB186+OBC!AW186</f>
        <v>1013040.915696</v>
      </c>
      <c r="AH191" s="700"/>
      <c r="AI191" s="607">
        <f>OBC!BR186+OBC!CM186</f>
        <v>43225.625</v>
      </c>
      <c r="AJ191" s="700"/>
      <c r="AK191" s="607">
        <f t="shared" si="57"/>
        <v>4500</v>
      </c>
      <c r="AL191" s="700"/>
      <c r="AM191" s="607"/>
      <c r="AN191" s="700"/>
      <c r="AO191" s="607">
        <f t="shared" si="58"/>
        <v>166666.66666666666</v>
      </c>
      <c r="AP191" s="700"/>
      <c r="AQ191" s="607">
        <f t="shared" si="59"/>
        <v>0</v>
      </c>
      <c r="AR191" s="700"/>
      <c r="AS191" s="607">
        <f t="shared" si="60"/>
        <v>1000000</v>
      </c>
      <c r="AT191" s="700"/>
      <c r="AU191" s="568">
        <v>0</v>
      </c>
      <c r="AV191" s="700"/>
      <c r="AW191" s="567">
        <f t="shared" si="61"/>
        <v>2414783.2073626667</v>
      </c>
      <c r="AX191" s="700"/>
      <c r="AY191" s="607">
        <f>('Revenue OP'!$D$18*(1+DBC!$C$13/100)^B191)/12</f>
        <v>3125146.1337060085</v>
      </c>
      <c r="AZ191" s="700"/>
      <c r="BA191" s="568">
        <v>0</v>
      </c>
      <c r="BB191" s="700"/>
      <c r="BC191" s="562">
        <f t="shared" si="46"/>
        <v>710362.92634334182</v>
      </c>
      <c r="BD191" s="700"/>
      <c r="BE191" s="562">
        <f>BC191/(1+DBC!$C$10/100)^B191</f>
        <v>341696.71342108387</v>
      </c>
      <c r="BF191" s="700"/>
    </row>
    <row r="192" spans="2:58" x14ac:dyDescent="0.3">
      <c r="B192" s="550">
        <v>16</v>
      </c>
      <c r="C192" s="550">
        <v>1</v>
      </c>
      <c r="D192" s="550">
        <v>181</v>
      </c>
      <c r="E192" s="708">
        <f>DBC!$C$10</f>
        <v>5</v>
      </c>
      <c r="F192" s="562">
        <v>0</v>
      </c>
      <c r="G192" s="607">
        <f t="shared" si="48"/>
        <v>5000</v>
      </c>
      <c r="H192" s="700">
        <f>SUM(G192:G203)</f>
        <v>60000</v>
      </c>
      <c r="I192" s="607">
        <f t="shared" si="49"/>
        <v>650</v>
      </c>
      <c r="J192" s="700">
        <f>SUM(I192:I203)</f>
        <v>7800</v>
      </c>
      <c r="K192" s="607">
        <f t="shared" si="50"/>
        <v>400</v>
      </c>
      <c r="L192" s="700">
        <f>SUM(K192:K203)</f>
        <v>4800</v>
      </c>
      <c r="M192" s="607">
        <f t="shared" si="51"/>
        <v>12500</v>
      </c>
      <c r="N192" s="700">
        <f>SUM(M192:M203)</f>
        <v>150000</v>
      </c>
      <c r="O192" s="607">
        <f t="shared" si="52"/>
        <v>5000</v>
      </c>
      <c r="P192" s="700">
        <f>SUM(O192:O203)</f>
        <v>60000</v>
      </c>
      <c r="Q192" s="607">
        <f t="shared" si="43"/>
        <v>12500</v>
      </c>
      <c r="R192" s="700">
        <f>SUM(Q192:Q203)</f>
        <v>150000</v>
      </c>
      <c r="S192" s="607">
        <f t="shared" si="44"/>
        <v>50000</v>
      </c>
      <c r="T192" s="700">
        <f>SUM(S192:S203)</f>
        <v>600000</v>
      </c>
      <c r="U192" s="607">
        <f t="shared" si="45"/>
        <v>37500</v>
      </c>
      <c r="V192" s="700">
        <f>SUM(U192:U203)</f>
        <v>450000</v>
      </c>
      <c r="W192" s="607">
        <f t="shared" si="53"/>
        <v>16666.666666666668</v>
      </c>
      <c r="X192" s="700">
        <f>SUM(W192:W203)</f>
        <v>199999.99999999997</v>
      </c>
      <c r="Y192" s="607">
        <f t="shared" si="54"/>
        <v>8333.3333333333339</v>
      </c>
      <c r="Z192" s="700">
        <f>SUM(Y192:Y203)</f>
        <v>99999.999999999985</v>
      </c>
      <c r="AA192" s="607">
        <f t="shared" si="55"/>
        <v>8333.3333333333339</v>
      </c>
      <c r="AB192" s="700">
        <f>SUM(AA192:AA203)</f>
        <v>99999.999999999985</v>
      </c>
      <c r="AC192" s="607">
        <f t="shared" si="56"/>
        <v>16666.666666666668</v>
      </c>
      <c r="AD192" s="700">
        <f>SUM(AC192:AC203)</f>
        <v>199999.99999999997</v>
      </c>
      <c r="AE192" s="607">
        <f t="shared" si="47"/>
        <v>13800</v>
      </c>
      <c r="AF192" s="700">
        <f>SUM(AE192:AE203)</f>
        <v>165600</v>
      </c>
      <c r="AG192" s="607">
        <f>OBC!AB187+OBC!AW187</f>
        <v>506520.45784799999</v>
      </c>
      <c r="AH192" s="700">
        <f>SUM(AG192:AG203)</f>
        <v>11421219.355992002</v>
      </c>
      <c r="AI192" s="607">
        <f>OBC!BR187+OBC!CM187</f>
        <v>21612.8125</v>
      </c>
      <c r="AJ192" s="700">
        <f>SUM(AI192:AI203)</f>
        <v>487334.0625</v>
      </c>
      <c r="AK192" s="607">
        <f t="shared" si="57"/>
        <v>4500</v>
      </c>
      <c r="AL192" s="700">
        <f>SUM(AK192:AK203)</f>
        <v>54000</v>
      </c>
      <c r="AM192" s="607"/>
      <c r="AN192" s="700">
        <f>SUM(AM192:AM203)</f>
        <v>0</v>
      </c>
      <c r="AO192" s="607">
        <f t="shared" si="58"/>
        <v>166666.66666666666</v>
      </c>
      <c r="AP192" s="700">
        <f>SUM(AO192:AO203)</f>
        <v>2000000.0000000002</v>
      </c>
      <c r="AQ192" s="607">
        <f t="shared" si="59"/>
        <v>0</v>
      </c>
      <c r="AR192" s="700">
        <f>SUM(AQ192:AQ203)</f>
        <v>0</v>
      </c>
      <c r="AS192" s="607">
        <f t="shared" si="60"/>
        <v>1000000</v>
      </c>
      <c r="AT192" s="700">
        <f>SUM(AS192:AS203)</f>
        <v>12000000</v>
      </c>
      <c r="AU192" s="568">
        <v>0</v>
      </c>
      <c r="AV192" s="700">
        <f>SUM(AU192:AU203)</f>
        <v>0</v>
      </c>
      <c r="AW192" s="567">
        <f t="shared" si="61"/>
        <v>1886649.9370146666</v>
      </c>
      <c r="AX192" s="700">
        <f>SUM(AW192:AW203)</f>
        <v>28210753.418492001</v>
      </c>
      <c r="AY192" s="607">
        <f>('Revenue OP'!$D$18*(1+DBC!$C$13/100)^B192)/12</f>
        <v>3193899.3486475404</v>
      </c>
      <c r="AZ192" s="700">
        <f>SUM(AY192:AY203)</f>
        <v>38326792.183770493</v>
      </c>
      <c r="BA192" s="568">
        <v>0</v>
      </c>
      <c r="BB192" s="700">
        <f>SUM(BA192:BA203)</f>
        <v>0</v>
      </c>
      <c r="BC192" s="562">
        <f t="shared" si="46"/>
        <v>1307249.4116328738</v>
      </c>
      <c r="BD192" s="700">
        <f>SUM(BC192:BC203)</f>
        <v>10116038.765278485</v>
      </c>
      <c r="BE192" s="562">
        <f>BC192/(1+DBC!$C$10/100)^B192</f>
        <v>598866.01758549828</v>
      </c>
      <c r="BF192" s="700">
        <f>SUM(BE192:BE203)</f>
        <v>4634273.9152857317</v>
      </c>
    </row>
    <row r="193" spans="2:58" x14ac:dyDescent="0.3">
      <c r="B193" s="550">
        <v>16</v>
      </c>
      <c r="C193" s="550">
        <v>2</v>
      </c>
      <c r="D193" s="550">
        <v>182</v>
      </c>
      <c r="E193" s="708"/>
      <c r="F193" s="562">
        <v>0</v>
      </c>
      <c r="G193" s="607">
        <f t="shared" si="48"/>
        <v>5000</v>
      </c>
      <c r="H193" s="700"/>
      <c r="I193" s="607">
        <f t="shared" si="49"/>
        <v>650</v>
      </c>
      <c r="J193" s="700"/>
      <c r="K193" s="607">
        <f t="shared" si="50"/>
        <v>400</v>
      </c>
      <c r="L193" s="700"/>
      <c r="M193" s="607">
        <f t="shared" si="51"/>
        <v>12500</v>
      </c>
      <c r="N193" s="700"/>
      <c r="O193" s="607">
        <f t="shared" si="52"/>
        <v>5000</v>
      </c>
      <c r="P193" s="700"/>
      <c r="Q193" s="607">
        <f t="shared" si="43"/>
        <v>12500</v>
      </c>
      <c r="R193" s="700"/>
      <c r="S193" s="607">
        <f t="shared" si="44"/>
        <v>50000</v>
      </c>
      <c r="T193" s="700"/>
      <c r="U193" s="607">
        <f t="shared" si="45"/>
        <v>37500</v>
      </c>
      <c r="V193" s="700"/>
      <c r="W193" s="607">
        <f t="shared" si="53"/>
        <v>16666.666666666668</v>
      </c>
      <c r="X193" s="700"/>
      <c r="Y193" s="607">
        <f t="shared" si="54"/>
        <v>8333.3333333333339</v>
      </c>
      <c r="Z193" s="700"/>
      <c r="AA193" s="607">
        <f t="shared" si="55"/>
        <v>8333.3333333333339</v>
      </c>
      <c r="AB193" s="700"/>
      <c r="AC193" s="607">
        <f t="shared" si="56"/>
        <v>16666.666666666668</v>
      </c>
      <c r="AD193" s="700"/>
      <c r="AE193" s="607">
        <f t="shared" si="47"/>
        <v>13800</v>
      </c>
      <c r="AF193" s="700"/>
      <c r="AG193" s="607">
        <f>OBC!AB188+OBC!AW188</f>
        <v>915004.69804799987</v>
      </c>
      <c r="AH193" s="700"/>
      <c r="AI193" s="607">
        <f>OBC!BR188+OBC!CM188</f>
        <v>39042.5</v>
      </c>
      <c r="AJ193" s="700"/>
      <c r="AK193" s="607">
        <f t="shared" si="57"/>
        <v>4500</v>
      </c>
      <c r="AL193" s="700"/>
      <c r="AM193" s="607"/>
      <c r="AN193" s="700"/>
      <c r="AO193" s="607">
        <f t="shared" si="58"/>
        <v>166666.66666666666</v>
      </c>
      <c r="AP193" s="700"/>
      <c r="AQ193" s="607">
        <f t="shared" si="59"/>
        <v>0</v>
      </c>
      <c r="AR193" s="700"/>
      <c r="AS193" s="607">
        <f t="shared" si="60"/>
        <v>1000000</v>
      </c>
      <c r="AT193" s="700"/>
      <c r="AU193" s="568">
        <v>0</v>
      </c>
      <c r="AV193" s="700"/>
      <c r="AW193" s="567">
        <f t="shared" si="61"/>
        <v>2312563.8647146663</v>
      </c>
      <c r="AX193" s="700"/>
      <c r="AY193" s="607">
        <f>('Revenue OP'!$D$18*(1+DBC!$C$13/100)^B193)/12</f>
        <v>3193899.3486475404</v>
      </c>
      <c r="AZ193" s="700"/>
      <c r="BA193" s="568">
        <v>0</v>
      </c>
      <c r="BB193" s="700"/>
      <c r="BC193" s="562">
        <f t="shared" si="46"/>
        <v>881335.48393287417</v>
      </c>
      <c r="BD193" s="700"/>
      <c r="BE193" s="562">
        <f>BC193/(1+DBC!$C$10/100)^B193</f>
        <v>403749.93992951623</v>
      </c>
      <c r="BF193" s="700"/>
    </row>
    <row r="194" spans="2:58" x14ac:dyDescent="0.3">
      <c r="B194" s="550">
        <v>16</v>
      </c>
      <c r="C194" s="550">
        <v>3</v>
      </c>
      <c r="D194" s="550">
        <v>183</v>
      </c>
      <c r="E194" s="708"/>
      <c r="F194" s="562">
        <v>0</v>
      </c>
      <c r="G194" s="607">
        <f t="shared" si="48"/>
        <v>5000</v>
      </c>
      <c r="H194" s="700"/>
      <c r="I194" s="607">
        <f t="shared" si="49"/>
        <v>650</v>
      </c>
      <c r="J194" s="700"/>
      <c r="K194" s="607">
        <f t="shared" si="50"/>
        <v>400</v>
      </c>
      <c r="L194" s="700"/>
      <c r="M194" s="607">
        <f t="shared" si="51"/>
        <v>12500</v>
      </c>
      <c r="N194" s="700"/>
      <c r="O194" s="607">
        <f t="shared" si="52"/>
        <v>5000</v>
      </c>
      <c r="P194" s="700"/>
      <c r="Q194" s="607">
        <f t="shared" si="43"/>
        <v>12500</v>
      </c>
      <c r="R194" s="700"/>
      <c r="S194" s="607">
        <f t="shared" si="44"/>
        <v>50000</v>
      </c>
      <c r="T194" s="700"/>
      <c r="U194" s="607">
        <f t="shared" si="45"/>
        <v>37500</v>
      </c>
      <c r="V194" s="700"/>
      <c r="W194" s="607">
        <f t="shared" si="53"/>
        <v>16666.666666666668</v>
      </c>
      <c r="X194" s="700"/>
      <c r="Y194" s="607">
        <f t="shared" si="54"/>
        <v>8333.3333333333339</v>
      </c>
      <c r="Z194" s="700"/>
      <c r="AA194" s="607">
        <f t="shared" si="55"/>
        <v>8333.3333333333339</v>
      </c>
      <c r="AB194" s="700"/>
      <c r="AC194" s="607">
        <f t="shared" si="56"/>
        <v>16666.666666666668</v>
      </c>
      <c r="AD194" s="700"/>
      <c r="AE194" s="607">
        <f t="shared" si="47"/>
        <v>13800</v>
      </c>
      <c r="AF194" s="700"/>
      <c r="AG194" s="607">
        <f>OBC!AB189+OBC!AW189</f>
        <v>1013040.915696</v>
      </c>
      <c r="AH194" s="700"/>
      <c r="AI194" s="607">
        <f>OBC!BR189+OBC!CM189</f>
        <v>43225.625</v>
      </c>
      <c r="AJ194" s="700"/>
      <c r="AK194" s="607">
        <f t="shared" si="57"/>
        <v>4500</v>
      </c>
      <c r="AL194" s="700"/>
      <c r="AM194" s="607"/>
      <c r="AN194" s="700"/>
      <c r="AO194" s="607">
        <f t="shared" si="58"/>
        <v>166666.66666666666</v>
      </c>
      <c r="AP194" s="700"/>
      <c r="AQ194" s="607">
        <f t="shared" si="59"/>
        <v>0</v>
      </c>
      <c r="AR194" s="700"/>
      <c r="AS194" s="607">
        <f t="shared" si="60"/>
        <v>1000000</v>
      </c>
      <c r="AT194" s="700"/>
      <c r="AU194" s="568">
        <v>0</v>
      </c>
      <c r="AV194" s="700"/>
      <c r="AW194" s="567">
        <f t="shared" si="61"/>
        <v>2414783.2073626667</v>
      </c>
      <c r="AX194" s="700"/>
      <c r="AY194" s="607">
        <f>('Revenue OP'!$D$18*(1+DBC!$C$13/100)^B194)/12</f>
        <v>3193899.3486475404</v>
      </c>
      <c r="AZ194" s="700"/>
      <c r="BA194" s="568">
        <v>0</v>
      </c>
      <c r="BB194" s="700"/>
      <c r="BC194" s="562">
        <f t="shared" si="46"/>
        <v>779116.14128487371</v>
      </c>
      <c r="BD194" s="700"/>
      <c r="BE194" s="562">
        <f>BC194/(1+DBC!$C$10/100)^B194</f>
        <v>356922.08129208029</v>
      </c>
      <c r="BF194" s="700"/>
    </row>
    <row r="195" spans="2:58" x14ac:dyDescent="0.3">
      <c r="B195" s="550">
        <v>16</v>
      </c>
      <c r="C195" s="550">
        <v>4</v>
      </c>
      <c r="D195" s="550">
        <v>184</v>
      </c>
      <c r="E195" s="708"/>
      <c r="F195" s="562">
        <v>0</v>
      </c>
      <c r="G195" s="607">
        <f t="shared" si="48"/>
        <v>5000</v>
      </c>
      <c r="H195" s="700"/>
      <c r="I195" s="607">
        <f t="shared" si="49"/>
        <v>650</v>
      </c>
      <c r="J195" s="700"/>
      <c r="K195" s="607">
        <f t="shared" si="50"/>
        <v>400</v>
      </c>
      <c r="L195" s="700"/>
      <c r="M195" s="607">
        <f t="shared" si="51"/>
        <v>12500</v>
      </c>
      <c r="N195" s="700"/>
      <c r="O195" s="607">
        <f t="shared" si="52"/>
        <v>5000</v>
      </c>
      <c r="P195" s="700"/>
      <c r="Q195" s="607">
        <f t="shared" si="43"/>
        <v>12500</v>
      </c>
      <c r="R195" s="700"/>
      <c r="S195" s="607">
        <f t="shared" si="44"/>
        <v>50000</v>
      </c>
      <c r="T195" s="700"/>
      <c r="U195" s="607">
        <f t="shared" si="45"/>
        <v>37500</v>
      </c>
      <c r="V195" s="700"/>
      <c r="W195" s="607">
        <f t="shared" si="53"/>
        <v>16666.666666666668</v>
      </c>
      <c r="X195" s="700"/>
      <c r="Y195" s="607">
        <f t="shared" si="54"/>
        <v>8333.3333333333339</v>
      </c>
      <c r="Z195" s="700"/>
      <c r="AA195" s="607">
        <f t="shared" si="55"/>
        <v>8333.3333333333339</v>
      </c>
      <c r="AB195" s="700"/>
      <c r="AC195" s="607">
        <f t="shared" si="56"/>
        <v>16666.666666666668</v>
      </c>
      <c r="AD195" s="700"/>
      <c r="AE195" s="607">
        <f t="shared" si="47"/>
        <v>13800</v>
      </c>
      <c r="AF195" s="700"/>
      <c r="AG195" s="607">
        <f>OBC!AB190+OBC!AW190</f>
        <v>980362.17648000002</v>
      </c>
      <c r="AH195" s="700"/>
      <c r="AI195" s="607">
        <f>OBC!BR190+OBC!CM190</f>
        <v>41831.25</v>
      </c>
      <c r="AJ195" s="700"/>
      <c r="AK195" s="607">
        <f t="shared" si="57"/>
        <v>4500</v>
      </c>
      <c r="AL195" s="700"/>
      <c r="AM195" s="607"/>
      <c r="AN195" s="700"/>
      <c r="AO195" s="607">
        <f t="shared" si="58"/>
        <v>166666.66666666666</v>
      </c>
      <c r="AP195" s="700"/>
      <c r="AQ195" s="607">
        <f t="shared" si="59"/>
        <v>0</v>
      </c>
      <c r="AR195" s="700"/>
      <c r="AS195" s="607">
        <f t="shared" si="60"/>
        <v>1000000</v>
      </c>
      <c r="AT195" s="700"/>
      <c r="AU195" s="568">
        <v>0</v>
      </c>
      <c r="AV195" s="700"/>
      <c r="AW195" s="567">
        <f t="shared" si="61"/>
        <v>2380710.0931466669</v>
      </c>
      <c r="AX195" s="700"/>
      <c r="AY195" s="607">
        <f>('Revenue OP'!$D$18*(1+DBC!$C$13/100)^B195)/12</f>
        <v>3193899.3486475404</v>
      </c>
      <c r="AZ195" s="700"/>
      <c r="BA195" s="568">
        <v>0</v>
      </c>
      <c r="BB195" s="700"/>
      <c r="BC195" s="562">
        <f t="shared" si="46"/>
        <v>813189.25550087355</v>
      </c>
      <c r="BD195" s="700"/>
      <c r="BE195" s="562">
        <f>BC195/(1+DBC!$C$10/100)^B195</f>
        <v>372531.36750455882</v>
      </c>
      <c r="BF195" s="700"/>
    </row>
    <row r="196" spans="2:58" x14ac:dyDescent="0.3">
      <c r="B196" s="550">
        <v>16</v>
      </c>
      <c r="C196" s="550">
        <v>5</v>
      </c>
      <c r="D196" s="550">
        <v>185</v>
      </c>
      <c r="E196" s="708"/>
      <c r="F196" s="562">
        <v>0</v>
      </c>
      <c r="G196" s="607">
        <f t="shared" si="48"/>
        <v>5000</v>
      </c>
      <c r="H196" s="700"/>
      <c r="I196" s="607">
        <f t="shared" si="49"/>
        <v>650</v>
      </c>
      <c r="J196" s="700"/>
      <c r="K196" s="607">
        <f t="shared" si="50"/>
        <v>400</v>
      </c>
      <c r="L196" s="700"/>
      <c r="M196" s="607">
        <f t="shared" si="51"/>
        <v>12500</v>
      </c>
      <c r="N196" s="700"/>
      <c r="O196" s="607">
        <f t="shared" si="52"/>
        <v>5000</v>
      </c>
      <c r="P196" s="700"/>
      <c r="Q196" s="607">
        <f t="shared" si="43"/>
        <v>12500</v>
      </c>
      <c r="R196" s="700"/>
      <c r="S196" s="607">
        <f t="shared" si="44"/>
        <v>50000</v>
      </c>
      <c r="T196" s="700"/>
      <c r="U196" s="607">
        <f t="shared" si="45"/>
        <v>37500</v>
      </c>
      <c r="V196" s="700"/>
      <c r="W196" s="607">
        <f t="shared" si="53"/>
        <v>16666.666666666668</v>
      </c>
      <c r="X196" s="700"/>
      <c r="Y196" s="607">
        <f t="shared" si="54"/>
        <v>8333.3333333333339</v>
      </c>
      <c r="Z196" s="700"/>
      <c r="AA196" s="607">
        <f t="shared" si="55"/>
        <v>8333.3333333333339</v>
      </c>
      <c r="AB196" s="700"/>
      <c r="AC196" s="607">
        <f t="shared" si="56"/>
        <v>16666.666666666668</v>
      </c>
      <c r="AD196" s="700"/>
      <c r="AE196" s="607">
        <f t="shared" si="47"/>
        <v>13800</v>
      </c>
      <c r="AF196" s="700"/>
      <c r="AG196" s="607">
        <f>OBC!AB191+OBC!AW191</f>
        <v>1013040.915696</v>
      </c>
      <c r="AH196" s="700"/>
      <c r="AI196" s="607">
        <f>OBC!BR191+OBC!CM191</f>
        <v>43225.625</v>
      </c>
      <c r="AJ196" s="700"/>
      <c r="AK196" s="607">
        <f t="shared" si="57"/>
        <v>4500</v>
      </c>
      <c r="AL196" s="700"/>
      <c r="AM196" s="607"/>
      <c r="AN196" s="700"/>
      <c r="AO196" s="607">
        <f t="shared" si="58"/>
        <v>166666.66666666666</v>
      </c>
      <c r="AP196" s="700"/>
      <c r="AQ196" s="607">
        <f t="shared" si="59"/>
        <v>0</v>
      </c>
      <c r="AR196" s="700"/>
      <c r="AS196" s="607">
        <f t="shared" si="60"/>
        <v>1000000</v>
      </c>
      <c r="AT196" s="700"/>
      <c r="AU196" s="568">
        <v>0</v>
      </c>
      <c r="AV196" s="700"/>
      <c r="AW196" s="567">
        <f t="shared" si="61"/>
        <v>2414783.2073626667</v>
      </c>
      <c r="AX196" s="700"/>
      <c r="AY196" s="607">
        <f>('Revenue OP'!$D$18*(1+DBC!$C$13/100)^B196)/12</f>
        <v>3193899.3486475404</v>
      </c>
      <c r="AZ196" s="700"/>
      <c r="BA196" s="568">
        <v>0</v>
      </c>
      <c r="BB196" s="700"/>
      <c r="BC196" s="562">
        <f t="shared" si="46"/>
        <v>779116.14128487371</v>
      </c>
      <c r="BD196" s="700"/>
      <c r="BE196" s="562">
        <f>BC196/(1+DBC!$C$10/100)^B196</f>
        <v>356922.08129208029</v>
      </c>
      <c r="BF196" s="700"/>
    </row>
    <row r="197" spans="2:58" x14ac:dyDescent="0.3">
      <c r="B197" s="550">
        <v>16</v>
      </c>
      <c r="C197" s="550">
        <v>6</v>
      </c>
      <c r="D197" s="550">
        <v>186</v>
      </c>
      <c r="E197" s="708"/>
      <c r="F197" s="562">
        <v>0</v>
      </c>
      <c r="G197" s="607">
        <f t="shared" si="48"/>
        <v>5000</v>
      </c>
      <c r="H197" s="700"/>
      <c r="I197" s="607">
        <f t="shared" si="49"/>
        <v>650</v>
      </c>
      <c r="J197" s="700"/>
      <c r="K197" s="607">
        <f t="shared" si="50"/>
        <v>400</v>
      </c>
      <c r="L197" s="700"/>
      <c r="M197" s="607">
        <f t="shared" si="51"/>
        <v>12500</v>
      </c>
      <c r="N197" s="700"/>
      <c r="O197" s="607">
        <f t="shared" si="52"/>
        <v>5000</v>
      </c>
      <c r="P197" s="700"/>
      <c r="Q197" s="607">
        <f t="shared" ref="Q197:Q251" si="62">(R$10/12)*(1+$R$5/100)</f>
        <v>12500</v>
      </c>
      <c r="R197" s="700"/>
      <c r="S197" s="607">
        <f t="shared" ref="S197:S251" si="63">(T$10/12)*(1+$R$5/100)</f>
        <v>50000</v>
      </c>
      <c r="T197" s="700"/>
      <c r="U197" s="607">
        <f t="shared" ref="U197:U251" si="64">(V$10/12)*(1+$R$5/100)</f>
        <v>37500</v>
      </c>
      <c r="V197" s="700"/>
      <c r="W197" s="607">
        <f t="shared" si="53"/>
        <v>16666.666666666668</v>
      </c>
      <c r="X197" s="700"/>
      <c r="Y197" s="607">
        <f t="shared" si="54"/>
        <v>8333.3333333333339</v>
      </c>
      <c r="Z197" s="700"/>
      <c r="AA197" s="607">
        <f t="shared" si="55"/>
        <v>8333.3333333333339</v>
      </c>
      <c r="AB197" s="700"/>
      <c r="AC197" s="607">
        <f t="shared" si="56"/>
        <v>16666.666666666668</v>
      </c>
      <c r="AD197" s="700"/>
      <c r="AE197" s="607">
        <f t="shared" si="47"/>
        <v>13800</v>
      </c>
      <c r="AF197" s="700"/>
      <c r="AG197" s="607">
        <f>OBC!AB192+OBC!AW192</f>
        <v>980362.17648000002</v>
      </c>
      <c r="AH197" s="700"/>
      <c r="AI197" s="607">
        <f>OBC!BR192+OBC!CM192</f>
        <v>41831.25</v>
      </c>
      <c r="AJ197" s="700"/>
      <c r="AK197" s="607">
        <f t="shared" si="57"/>
        <v>4500</v>
      </c>
      <c r="AL197" s="700"/>
      <c r="AM197" s="607"/>
      <c r="AN197" s="700"/>
      <c r="AO197" s="607">
        <f t="shared" si="58"/>
        <v>166666.66666666666</v>
      </c>
      <c r="AP197" s="700"/>
      <c r="AQ197" s="607">
        <f t="shared" si="59"/>
        <v>0</v>
      </c>
      <c r="AR197" s="700"/>
      <c r="AS197" s="607">
        <f t="shared" si="60"/>
        <v>1000000</v>
      </c>
      <c r="AT197" s="700"/>
      <c r="AU197" s="568">
        <v>0</v>
      </c>
      <c r="AV197" s="700"/>
      <c r="AW197" s="567">
        <f t="shared" si="61"/>
        <v>2380710.0931466669</v>
      </c>
      <c r="AX197" s="700"/>
      <c r="AY197" s="607">
        <f>('Revenue OP'!$D$18*(1+DBC!$C$13/100)^B197)/12</f>
        <v>3193899.3486475404</v>
      </c>
      <c r="AZ197" s="700"/>
      <c r="BA197" s="568">
        <v>0</v>
      </c>
      <c r="BB197" s="700"/>
      <c r="BC197" s="562">
        <f t="shared" si="46"/>
        <v>813189.25550087355</v>
      </c>
      <c r="BD197" s="700"/>
      <c r="BE197" s="562">
        <f>BC197/(1+DBC!$C$10/100)^B197</f>
        <v>372531.36750455882</v>
      </c>
      <c r="BF197" s="700"/>
    </row>
    <row r="198" spans="2:58" x14ac:dyDescent="0.3">
      <c r="B198" s="550">
        <v>16</v>
      </c>
      <c r="C198" s="550">
        <v>7</v>
      </c>
      <c r="D198" s="550">
        <v>187</v>
      </c>
      <c r="E198" s="708"/>
      <c r="F198" s="562">
        <v>0</v>
      </c>
      <c r="G198" s="607">
        <f t="shared" si="48"/>
        <v>5000</v>
      </c>
      <c r="H198" s="700"/>
      <c r="I198" s="607">
        <f t="shared" si="49"/>
        <v>650</v>
      </c>
      <c r="J198" s="700"/>
      <c r="K198" s="607">
        <f t="shared" si="50"/>
        <v>400</v>
      </c>
      <c r="L198" s="700"/>
      <c r="M198" s="607">
        <f t="shared" si="51"/>
        <v>12500</v>
      </c>
      <c r="N198" s="700"/>
      <c r="O198" s="607">
        <f t="shared" si="52"/>
        <v>5000</v>
      </c>
      <c r="P198" s="700"/>
      <c r="Q198" s="607">
        <f t="shared" si="62"/>
        <v>12500</v>
      </c>
      <c r="R198" s="700"/>
      <c r="S198" s="607">
        <f t="shared" si="63"/>
        <v>50000</v>
      </c>
      <c r="T198" s="700"/>
      <c r="U198" s="607">
        <f t="shared" si="64"/>
        <v>37500</v>
      </c>
      <c r="V198" s="700"/>
      <c r="W198" s="607">
        <f t="shared" si="53"/>
        <v>16666.666666666668</v>
      </c>
      <c r="X198" s="700"/>
      <c r="Y198" s="607">
        <f t="shared" si="54"/>
        <v>8333.3333333333339</v>
      </c>
      <c r="Z198" s="700"/>
      <c r="AA198" s="607">
        <f t="shared" si="55"/>
        <v>8333.3333333333339</v>
      </c>
      <c r="AB198" s="700"/>
      <c r="AC198" s="607">
        <f t="shared" si="56"/>
        <v>16666.666666666668</v>
      </c>
      <c r="AD198" s="700"/>
      <c r="AE198" s="607">
        <f t="shared" si="47"/>
        <v>13800</v>
      </c>
      <c r="AF198" s="700"/>
      <c r="AG198" s="607">
        <f>OBC!AB193+OBC!AW193</f>
        <v>1013040.915696</v>
      </c>
      <c r="AH198" s="700"/>
      <c r="AI198" s="607">
        <f>OBC!BR193+OBC!CM193</f>
        <v>43225.625</v>
      </c>
      <c r="AJ198" s="700"/>
      <c r="AK198" s="607">
        <f t="shared" si="57"/>
        <v>4500</v>
      </c>
      <c r="AL198" s="700"/>
      <c r="AM198" s="607"/>
      <c r="AN198" s="700"/>
      <c r="AO198" s="607">
        <f t="shared" si="58"/>
        <v>166666.66666666666</v>
      </c>
      <c r="AP198" s="700"/>
      <c r="AQ198" s="607">
        <f t="shared" si="59"/>
        <v>0</v>
      </c>
      <c r="AR198" s="700"/>
      <c r="AS198" s="607">
        <f t="shared" si="60"/>
        <v>1000000</v>
      </c>
      <c r="AT198" s="700"/>
      <c r="AU198" s="568">
        <v>0</v>
      </c>
      <c r="AV198" s="700"/>
      <c r="AW198" s="567">
        <f t="shared" si="61"/>
        <v>2414783.2073626667</v>
      </c>
      <c r="AX198" s="700"/>
      <c r="AY198" s="607">
        <f>('Revenue OP'!$D$18*(1+DBC!$C$13/100)^B198)/12</f>
        <v>3193899.3486475404</v>
      </c>
      <c r="AZ198" s="700"/>
      <c r="BA198" s="568">
        <v>0</v>
      </c>
      <c r="BB198" s="700"/>
      <c r="BC198" s="562">
        <f t="shared" si="46"/>
        <v>779116.14128487371</v>
      </c>
      <c r="BD198" s="700"/>
      <c r="BE198" s="562">
        <f>BC198/(1+DBC!$C$10/100)^B198</f>
        <v>356922.08129208029</v>
      </c>
      <c r="BF198" s="700"/>
    </row>
    <row r="199" spans="2:58" x14ac:dyDescent="0.3">
      <c r="B199" s="550">
        <v>16</v>
      </c>
      <c r="C199" s="550">
        <v>8</v>
      </c>
      <c r="D199" s="550">
        <v>188</v>
      </c>
      <c r="E199" s="708"/>
      <c r="F199" s="562">
        <v>0</v>
      </c>
      <c r="G199" s="607">
        <f t="shared" si="48"/>
        <v>5000</v>
      </c>
      <c r="H199" s="700"/>
      <c r="I199" s="607">
        <f t="shared" si="49"/>
        <v>650</v>
      </c>
      <c r="J199" s="700"/>
      <c r="K199" s="607">
        <f t="shared" si="50"/>
        <v>400</v>
      </c>
      <c r="L199" s="700"/>
      <c r="M199" s="607">
        <f t="shared" si="51"/>
        <v>12500</v>
      </c>
      <c r="N199" s="700"/>
      <c r="O199" s="607">
        <f t="shared" si="52"/>
        <v>5000</v>
      </c>
      <c r="P199" s="700"/>
      <c r="Q199" s="607">
        <f t="shared" si="62"/>
        <v>12500</v>
      </c>
      <c r="R199" s="700"/>
      <c r="S199" s="607">
        <f t="shared" si="63"/>
        <v>50000</v>
      </c>
      <c r="T199" s="700"/>
      <c r="U199" s="607">
        <f t="shared" si="64"/>
        <v>37500</v>
      </c>
      <c r="V199" s="700"/>
      <c r="W199" s="607">
        <f t="shared" si="53"/>
        <v>16666.666666666668</v>
      </c>
      <c r="X199" s="700"/>
      <c r="Y199" s="607">
        <f t="shared" si="54"/>
        <v>8333.3333333333339</v>
      </c>
      <c r="Z199" s="700"/>
      <c r="AA199" s="607">
        <f t="shared" si="55"/>
        <v>8333.3333333333339</v>
      </c>
      <c r="AB199" s="700"/>
      <c r="AC199" s="607">
        <f t="shared" si="56"/>
        <v>16666.666666666668</v>
      </c>
      <c r="AD199" s="700"/>
      <c r="AE199" s="607">
        <f t="shared" si="47"/>
        <v>13800</v>
      </c>
      <c r="AF199" s="700"/>
      <c r="AG199" s="607">
        <f>OBC!AB194+OBC!AW194</f>
        <v>1013040.915696</v>
      </c>
      <c r="AH199" s="700"/>
      <c r="AI199" s="607">
        <f>OBC!BR194+OBC!CM194</f>
        <v>43225.625</v>
      </c>
      <c r="AJ199" s="700"/>
      <c r="AK199" s="607">
        <f t="shared" si="57"/>
        <v>4500</v>
      </c>
      <c r="AL199" s="700"/>
      <c r="AM199" s="607"/>
      <c r="AN199" s="700"/>
      <c r="AO199" s="607">
        <f t="shared" si="58"/>
        <v>166666.66666666666</v>
      </c>
      <c r="AP199" s="700"/>
      <c r="AQ199" s="607">
        <f t="shared" si="59"/>
        <v>0</v>
      </c>
      <c r="AR199" s="700"/>
      <c r="AS199" s="607">
        <f t="shared" si="60"/>
        <v>1000000</v>
      </c>
      <c r="AT199" s="700"/>
      <c r="AU199" s="568">
        <v>0</v>
      </c>
      <c r="AV199" s="700"/>
      <c r="AW199" s="567">
        <f t="shared" si="61"/>
        <v>2414783.2073626667</v>
      </c>
      <c r="AX199" s="700"/>
      <c r="AY199" s="607">
        <f>('Revenue OP'!$D$18*(1+DBC!$C$13/100)^B199)/12</f>
        <v>3193899.3486475404</v>
      </c>
      <c r="AZ199" s="700"/>
      <c r="BA199" s="568">
        <v>0</v>
      </c>
      <c r="BB199" s="700"/>
      <c r="BC199" s="562">
        <f t="shared" si="46"/>
        <v>779116.14128487371</v>
      </c>
      <c r="BD199" s="700"/>
      <c r="BE199" s="562">
        <f>BC199/(1+DBC!$C$10/100)^B199</f>
        <v>356922.08129208029</v>
      </c>
      <c r="BF199" s="700"/>
    </row>
    <row r="200" spans="2:58" x14ac:dyDescent="0.3">
      <c r="B200" s="550">
        <v>16</v>
      </c>
      <c r="C200" s="550">
        <v>9</v>
      </c>
      <c r="D200" s="550">
        <v>189</v>
      </c>
      <c r="E200" s="708"/>
      <c r="F200" s="562">
        <v>0</v>
      </c>
      <c r="G200" s="607">
        <f t="shared" si="48"/>
        <v>5000</v>
      </c>
      <c r="H200" s="700"/>
      <c r="I200" s="607">
        <f t="shared" si="49"/>
        <v>650</v>
      </c>
      <c r="J200" s="700"/>
      <c r="K200" s="607">
        <f t="shared" si="50"/>
        <v>400</v>
      </c>
      <c r="L200" s="700"/>
      <c r="M200" s="607">
        <f t="shared" si="51"/>
        <v>12500</v>
      </c>
      <c r="N200" s="700"/>
      <c r="O200" s="607">
        <f t="shared" si="52"/>
        <v>5000</v>
      </c>
      <c r="P200" s="700"/>
      <c r="Q200" s="607">
        <f t="shared" si="62"/>
        <v>12500</v>
      </c>
      <c r="R200" s="700"/>
      <c r="S200" s="607">
        <f t="shared" si="63"/>
        <v>50000</v>
      </c>
      <c r="T200" s="700"/>
      <c r="U200" s="607">
        <f t="shared" si="64"/>
        <v>37500</v>
      </c>
      <c r="V200" s="700"/>
      <c r="W200" s="607">
        <f t="shared" si="53"/>
        <v>16666.666666666668</v>
      </c>
      <c r="X200" s="700"/>
      <c r="Y200" s="607">
        <f t="shared" si="54"/>
        <v>8333.3333333333339</v>
      </c>
      <c r="Z200" s="700"/>
      <c r="AA200" s="607">
        <f t="shared" si="55"/>
        <v>8333.3333333333339</v>
      </c>
      <c r="AB200" s="700"/>
      <c r="AC200" s="607">
        <f t="shared" si="56"/>
        <v>16666.666666666668</v>
      </c>
      <c r="AD200" s="700"/>
      <c r="AE200" s="607">
        <f t="shared" si="47"/>
        <v>13800</v>
      </c>
      <c r="AF200" s="700"/>
      <c r="AG200" s="607">
        <f>OBC!AB195+OBC!AW195</f>
        <v>980362.17648000002</v>
      </c>
      <c r="AH200" s="700"/>
      <c r="AI200" s="607">
        <f>OBC!BR195+OBC!CM195</f>
        <v>41831.25</v>
      </c>
      <c r="AJ200" s="700"/>
      <c r="AK200" s="607">
        <f t="shared" si="57"/>
        <v>4500</v>
      </c>
      <c r="AL200" s="700"/>
      <c r="AM200" s="607"/>
      <c r="AN200" s="700"/>
      <c r="AO200" s="607">
        <f t="shared" si="58"/>
        <v>166666.66666666666</v>
      </c>
      <c r="AP200" s="700"/>
      <c r="AQ200" s="607">
        <f t="shared" si="59"/>
        <v>0</v>
      </c>
      <c r="AR200" s="700"/>
      <c r="AS200" s="607">
        <f t="shared" si="60"/>
        <v>1000000</v>
      </c>
      <c r="AT200" s="700"/>
      <c r="AU200" s="568">
        <v>0</v>
      </c>
      <c r="AV200" s="700"/>
      <c r="AW200" s="567">
        <f t="shared" si="61"/>
        <v>2380710.0931466669</v>
      </c>
      <c r="AX200" s="700"/>
      <c r="AY200" s="607">
        <f>('Revenue OP'!$D$18*(1+DBC!$C$13/100)^B200)/12</f>
        <v>3193899.3486475404</v>
      </c>
      <c r="AZ200" s="700"/>
      <c r="BA200" s="568">
        <v>0</v>
      </c>
      <c r="BB200" s="700"/>
      <c r="BC200" s="562">
        <f t="shared" si="46"/>
        <v>813189.25550087355</v>
      </c>
      <c r="BD200" s="700"/>
      <c r="BE200" s="562">
        <f>BC200/(1+DBC!$C$10/100)^B200</f>
        <v>372531.36750455882</v>
      </c>
      <c r="BF200" s="700"/>
    </row>
    <row r="201" spans="2:58" x14ac:dyDescent="0.3">
      <c r="B201" s="550">
        <v>16</v>
      </c>
      <c r="C201" s="550">
        <v>10</v>
      </c>
      <c r="D201" s="550">
        <v>190</v>
      </c>
      <c r="E201" s="708"/>
      <c r="F201" s="562">
        <v>0</v>
      </c>
      <c r="G201" s="607">
        <f t="shared" si="48"/>
        <v>5000</v>
      </c>
      <c r="H201" s="700"/>
      <c r="I201" s="607">
        <f t="shared" si="49"/>
        <v>650</v>
      </c>
      <c r="J201" s="700"/>
      <c r="K201" s="607">
        <f t="shared" si="50"/>
        <v>400</v>
      </c>
      <c r="L201" s="700"/>
      <c r="M201" s="607">
        <f t="shared" si="51"/>
        <v>12500</v>
      </c>
      <c r="N201" s="700"/>
      <c r="O201" s="607">
        <f t="shared" si="52"/>
        <v>5000</v>
      </c>
      <c r="P201" s="700"/>
      <c r="Q201" s="607">
        <f t="shared" si="62"/>
        <v>12500</v>
      </c>
      <c r="R201" s="700"/>
      <c r="S201" s="607">
        <f t="shared" si="63"/>
        <v>50000</v>
      </c>
      <c r="T201" s="700"/>
      <c r="U201" s="607">
        <f t="shared" si="64"/>
        <v>37500</v>
      </c>
      <c r="V201" s="700"/>
      <c r="W201" s="607">
        <f t="shared" si="53"/>
        <v>16666.666666666668</v>
      </c>
      <c r="X201" s="700"/>
      <c r="Y201" s="607">
        <f t="shared" si="54"/>
        <v>8333.3333333333339</v>
      </c>
      <c r="Z201" s="700"/>
      <c r="AA201" s="607">
        <f t="shared" si="55"/>
        <v>8333.3333333333339</v>
      </c>
      <c r="AB201" s="700"/>
      <c r="AC201" s="607">
        <f t="shared" si="56"/>
        <v>16666.666666666668</v>
      </c>
      <c r="AD201" s="700"/>
      <c r="AE201" s="607">
        <f t="shared" si="47"/>
        <v>13800</v>
      </c>
      <c r="AF201" s="700"/>
      <c r="AG201" s="607">
        <f>OBC!AB196+OBC!AW196</f>
        <v>1013040.915696</v>
      </c>
      <c r="AH201" s="700"/>
      <c r="AI201" s="607">
        <f>OBC!BR196+OBC!CM196</f>
        <v>43225.625</v>
      </c>
      <c r="AJ201" s="700"/>
      <c r="AK201" s="607">
        <f t="shared" si="57"/>
        <v>4500</v>
      </c>
      <c r="AL201" s="700"/>
      <c r="AM201" s="607"/>
      <c r="AN201" s="700"/>
      <c r="AO201" s="607">
        <f t="shared" si="58"/>
        <v>166666.66666666666</v>
      </c>
      <c r="AP201" s="700"/>
      <c r="AQ201" s="607">
        <f t="shared" si="59"/>
        <v>0</v>
      </c>
      <c r="AR201" s="700"/>
      <c r="AS201" s="607">
        <f t="shared" si="60"/>
        <v>1000000</v>
      </c>
      <c r="AT201" s="700"/>
      <c r="AU201" s="568">
        <v>0</v>
      </c>
      <c r="AV201" s="700"/>
      <c r="AW201" s="567">
        <f t="shared" si="61"/>
        <v>2414783.2073626667</v>
      </c>
      <c r="AX201" s="700"/>
      <c r="AY201" s="607">
        <f>('Revenue OP'!$D$18*(1+DBC!$C$13/100)^B201)/12</f>
        <v>3193899.3486475404</v>
      </c>
      <c r="AZ201" s="700"/>
      <c r="BA201" s="568">
        <v>0</v>
      </c>
      <c r="BB201" s="700"/>
      <c r="BC201" s="562">
        <f t="shared" si="46"/>
        <v>779116.14128487371</v>
      </c>
      <c r="BD201" s="700"/>
      <c r="BE201" s="562">
        <f>BC201/(1+DBC!$C$10/100)^B201</f>
        <v>356922.08129208029</v>
      </c>
      <c r="BF201" s="700"/>
    </row>
    <row r="202" spans="2:58" x14ac:dyDescent="0.3">
      <c r="B202" s="550">
        <v>16</v>
      </c>
      <c r="C202" s="550">
        <v>11</v>
      </c>
      <c r="D202" s="550">
        <v>191</v>
      </c>
      <c r="E202" s="708"/>
      <c r="F202" s="562">
        <v>0</v>
      </c>
      <c r="G202" s="607">
        <f t="shared" si="48"/>
        <v>5000</v>
      </c>
      <c r="H202" s="700"/>
      <c r="I202" s="607">
        <f t="shared" si="49"/>
        <v>650</v>
      </c>
      <c r="J202" s="700"/>
      <c r="K202" s="607">
        <f t="shared" si="50"/>
        <v>400</v>
      </c>
      <c r="L202" s="700"/>
      <c r="M202" s="607">
        <f t="shared" si="51"/>
        <v>12500</v>
      </c>
      <c r="N202" s="700"/>
      <c r="O202" s="607">
        <f t="shared" si="52"/>
        <v>5000</v>
      </c>
      <c r="P202" s="700"/>
      <c r="Q202" s="607">
        <f t="shared" si="62"/>
        <v>12500</v>
      </c>
      <c r="R202" s="700"/>
      <c r="S202" s="607">
        <f t="shared" si="63"/>
        <v>50000</v>
      </c>
      <c r="T202" s="700"/>
      <c r="U202" s="607">
        <f t="shared" si="64"/>
        <v>37500</v>
      </c>
      <c r="V202" s="700"/>
      <c r="W202" s="607">
        <f t="shared" si="53"/>
        <v>16666.666666666668</v>
      </c>
      <c r="X202" s="700"/>
      <c r="Y202" s="607">
        <f t="shared" si="54"/>
        <v>8333.3333333333339</v>
      </c>
      <c r="Z202" s="700"/>
      <c r="AA202" s="607">
        <f t="shared" si="55"/>
        <v>8333.3333333333339</v>
      </c>
      <c r="AB202" s="700"/>
      <c r="AC202" s="607">
        <f t="shared" si="56"/>
        <v>16666.666666666668</v>
      </c>
      <c r="AD202" s="700"/>
      <c r="AE202" s="607">
        <f t="shared" si="47"/>
        <v>13800</v>
      </c>
      <c r="AF202" s="700"/>
      <c r="AG202" s="607">
        <f>OBC!AB197+OBC!AW197</f>
        <v>980362.17648000002</v>
      </c>
      <c r="AH202" s="700"/>
      <c r="AI202" s="607">
        <f>OBC!BR197+OBC!CM197</f>
        <v>41831.25</v>
      </c>
      <c r="AJ202" s="700"/>
      <c r="AK202" s="607">
        <f t="shared" si="57"/>
        <v>4500</v>
      </c>
      <c r="AL202" s="700"/>
      <c r="AM202" s="607"/>
      <c r="AN202" s="700"/>
      <c r="AO202" s="607">
        <f t="shared" si="58"/>
        <v>166666.66666666666</v>
      </c>
      <c r="AP202" s="700"/>
      <c r="AQ202" s="607">
        <f t="shared" si="59"/>
        <v>0</v>
      </c>
      <c r="AR202" s="700"/>
      <c r="AS202" s="607">
        <f t="shared" si="60"/>
        <v>1000000</v>
      </c>
      <c r="AT202" s="700"/>
      <c r="AU202" s="568">
        <v>0</v>
      </c>
      <c r="AV202" s="700"/>
      <c r="AW202" s="567">
        <f t="shared" si="61"/>
        <v>2380710.0931466669</v>
      </c>
      <c r="AX202" s="700"/>
      <c r="AY202" s="607">
        <f>('Revenue OP'!$D$18*(1+DBC!$C$13/100)^B202)/12</f>
        <v>3193899.3486475404</v>
      </c>
      <c r="AZ202" s="700"/>
      <c r="BA202" s="568">
        <v>0</v>
      </c>
      <c r="BB202" s="700"/>
      <c r="BC202" s="562">
        <f t="shared" si="46"/>
        <v>813189.25550087355</v>
      </c>
      <c r="BD202" s="700"/>
      <c r="BE202" s="562">
        <f>BC202/(1+DBC!$C$10/100)^B202</f>
        <v>372531.36750455882</v>
      </c>
      <c r="BF202" s="700"/>
    </row>
    <row r="203" spans="2:58" x14ac:dyDescent="0.3">
      <c r="B203" s="550">
        <v>16</v>
      </c>
      <c r="C203" s="550">
        <v>12</v>
      </c>
      <c r="D203" s="550">
        <v>192</v>
      </c>
      <c r="E203" s="708"/>
      <c r="F203" s="562">
        <v>0</v>
      </c>
      <c r="G203" s="607">
        <f t="shared" si="48"/>
        <v>5000</v>
      </c>
      <c r="H203" s="700"/>
      <c r="I203" s="607">
        <f t="shared" si="49"/>
        <v>650</v>
      </c>
      <c r="J203" s="700"/>
      <c r="K203" s="607">
        <f t="shared" si="50"/>
        <v>400</v>
      </c>
      <c r="L203" s="700"/>
      <c r="M203" s="607">
        <f t="shared" si="51"/>
        <v>12500</v>
      </c>
      <c r="N203" s="700"/>
      <c r="O203" s="607">
        <f t="shared" si="52"/>
        <v>5000</v>
      </c>
      <c r="P203" s="700"/>
      <c r="Q203" s="607">
        <f t="shared" si="62"/>
        <v>12500</v>
      </c>
      <c r="R203" s="700"/>
      <c r="S203" s="607">
        <f t="shared" si="63"/>
        <v>50000</v>
      </c>
      <c r="T203" s="700"/>
      <c r="U203" s="607">
        <f t="shared" si="64"/>
        <v>37500</v>
      </c>
      <c r="V203" s="700"/>
      <c r="W203" s="607">
        <f t="shared" si="53"/>
        <v>16666.666666666668</v>
      </c>
      <c r="X203" s="700"/>
      <c r="Y203" s="607">
        <f t="shared" si="54"/>
        <v>8333.3333333333339</v>
      </c>
      <c r="Z203" s="700"/>
      <c r="AA203" s="607">
        <f t="shared" si="55"/>
        <v>8333.3333333333339</v>
      </c>
      <c r="AB203" s="700"/>
      <c r="AC203" s="607">
        <f t="shared" si="56"/>
        <v>16666.666666666668</v>
      </c>
      <c r="AD203" s="700"/>
      <c r="AE203" s="607">
        <f t="shared" si="47"/>
        <v>13800</v>
      </c>
      <c r="AF203" s="700"/>
      <c r="AG203" s="607">
        <f>OBC!AB198+OBC!AW198</f>
        <v>1013040.915696</v>
      </c>
      <c r="AH203" s="700"/>
      <c r="AI203" s="607">
        <f>OBC!BR198+OBC!CM198</f>
        <v>43225.625</v>
      </c>
      <c r="AJ203" s="700"/>
      <c r="AK203" s="607">
        <f t="shared" si="57"/>
        <v>4500</v>
      </c>
      <c r="AL203" s="700"/>
      <c r="AM203" s="607"/>
      <c r="AN203" s="700"/>
      <c r="AO203" s="607">
        <f t="shared" si="58"/>
        <v>166666.66666666666</v>
      </c>
      <c r="AP203" s="700"/>
      <c r="AQ203" s="607">
        <f t="shared" si="59"/>
        <v>0</v>
      </c>
      <c r="AR203" s="700"/>
      <c r="AS203" s="607">
        <f t="shared" si="60"/>
        <v>1000000</v>
      </c>
      <c r="AT203" s="700"/>
      <c r="AU203" s="568">
        <v>0</v>
      </c>
      <c r="AV203" s="700"/>
      <c r="AW203" s="567">
        <f t="shared" si="61"/>
        <v>2414783.2073626667</v>
      </c>
      <c r="AX203" s="700"/>
      <c r="AY203" s="607">
        <f>('Revenue OP'!$D$18*(1+DBC!$C$13/100)^B203)/12</f>
        <v>3193899.3486475404</v>
      </c>
      <c r="AZ203" s="700"/>
      <c r="BA203" s="568">
        <v>0</v>
      </c>
      <c r="BB203" s="700"/>
      <c r="BC203" s="562">
        <f t="shared" si="46"/>
        <v>779116.14128487371</v>
      </c>
      <c r="BD203" s="700"/>
      <c r="BE203" s="562">
        <f>BC203/(1+DBC!$C$10/100)^B203</f>
        <v>356922.08129208029</v>
      </c>
      <c r="BF203" s="700"/>
    </row>
    <row r="204" spans="2:58" x14ac:dyDescent="0.3">
      <c r="B204" s="550">
        <v>17</v>
      </c>
      <c r="C204" s="550">
        <v>1</v>
      </c>
      <c r="D204" s="550">
        <v>193</v>
      </c>
      <c r="E204" s="708">
        <f>DBC!$C$10</f>
        <v>5</v>
      </c>
      <c r="F204" s="562">
        <v>0</v>
      </c>
      <c r="G204" s="607">
        <f t="shared" si="48"/>
        <v>5000</v>
      </c>
      <c r="H204" s="700">
        <f>SUM(G204:G215)</f>
        <v>60000</v>
      </c>
      <c r="I204" s="607">
        <f t="shared" si="49"/>
        <v>650</v>
      </c>
      <c r="J204" s="700">
        <f>SUM(I204:I215)</f>
        <v>7800</v>
      </c>
      <c r="K204" s="607">
        <f t="shared" si="50"/>
        <v>400</v>
      </c>
      <c r="L204" s="700">
        <f>SUM(K204:K215)</f>
        <v>4800</v>
      </c>
      <c r="M204" s="607">
        <f t="shared" si="51"/>
        <v>12500</v>
      </c>
      <c r="N204" s="700">
        <f>SUM(M204:M215)</f>
        <v>150000</v>
      </c>
      <c r="O204" s="607">
        <f t="shared" si="52"/>
        <v>5000</v>
      </c>
      <c r="P204" s="700">
        <f>SUM(O204:O215)</f>
        <v>60000</v>
      </c>
      <c r="Q204" s="607">
        <f t="shared" si="62"/>
        <v>12500</v>
      </c>
      <c r="R204" s="700">
        <f>SUM(Q204:Q215)</f>
        <v>150000</v>
      </c>
      <c r="S204" s="607">
        <f t="shared" si="63"/>
        <v>50000</v>
      </c>
      <c r="T204" s="700">
        <f>SUM(S204:S215)</f>
        <v>600000</v>
      </c>
      <c r="U204" s="607">
        <f t="shared" si="64"/>
        <v>37500</v>
      </c>
      <c r="V204" s="700">
        <f>SUM(U204:U215)</f>
        <v>450000</v>
      </c>
      <c r="W204" s="607">
        <f t="shared" si="53"/>
        <v>16666.666666666668</v>
      </c>
      <c r="X204" s="700">
        <f>SUM(W204:W215)</f>
        <v>199999.99999999997</v>
      </c>
      <c r="Y204" s="607">
        <f t="shared" si="54"/>
        <v>8333.3333333333339</v>
      </c>
      <c r="Z204" s="700">
        <f>SUM(Y204:Y215)</f>
        <v>99999.999999999985</v>
      </c>
      <c r="AA204" s="607">
        <f t="shared" si="55"/>
        <v>8333.3333333333339</v>
      </c>
      <c r="AB204" s="700">
        <f>SUM(AA204:AA215)</f>
        <v>99999.999999999985</v>
      </c>
      <c r="AC204" s="607">
        <f t="shared" si="56"/>
        <v>16666.666666666668</v>
      </c>
      <c r="AD204" s="700">
        <f>SUM(AC204:AC215)</f>
        <v>199999.99999999997</v>
      </c>
      <c r="AE204" s="607">
        <f>AE$203*(1+$AF$5/100)</f>
        <v>16560</v>
      </c>
      <c r="AF204" s="700">
        <f>SUM(AE204:AE215)</f>
        <v>198720</v>
      </c>
      <c r="AG204" s="607">
        <f>OBC!AB199+OBC!AW199</f>
        <v>506520.45784799999</v>
      </c>
      <c r="AH204" s="700">
        <f>SUM(AG204:AG215)</f>
        <v>11421219.355992002</v>
      </c>
      <c r="AI204" s="607">
        <f>OBC!BR199+OBC!CM199</f>
        <v>21612.8125</v>
      </c>
      <c r="AJ204" s="700">
        <f>SUM(AI204:AI215)</f>
        <v>487334.0625</v>
      </c>
      <c r="AK204" s="607">
        <f t="shared" si="57"/>
        <v>4500</v>
      </c>
      <c r="AL204" s="700">
        <f>SUM(AK204:AK215)</f>
        <v>54000</v>
      </c>
      <c r="AM204" s="607"/>
      <c r="AN204" s="700">
        <f>SUM(AM204:AM215)</f>
        <v>0</v>
      </c>
      <c r="AO204" s="607">
        <f t="shared" si="58"/>
        <v>166666.66666666666</v>
      </c>
      <c r="AP204" s="700">
        <f>SUM(AO204:AO215)</f>
        <v>2000000.0000000002</v>
      </c>
      <c r="AQ204" s="607">
        <f t="shared" si="59"/>
        <v>0</v>
      </c>
      <c r="AR204" s="700">
        <f>SUM(AQ204:AQ215)</f>
        <v>0</v>
      </c>
      <c r="AS204" s="607">
        <f t="shared" si="60"/>
        <v>1000000</v>
      </c>
      <c r="AT204" s="700">
        <f>SUM(AS204:AS215)</f>
        <v>12000000</v>
      </c>
      <c r="AU204" s="568">
        <v>0</v>
      </c>
      <c r="AV204" s="700">
        <f>SUM(AU204:AU215)</f>
        <v>0</v>
      </c>
      <c r="AW204" s="567">
        <f t="shared" si="61"/>
        <v>1889409.9370146666</v>
      </c>
      <c r="AX204" s="700">
        <f>SUM(AW204:AW215)</f>
        <v>28243873.418492001</v>
      </c>
      <c r="AY204" s="607">
        <f>('Revenue OP'!$D$18*(1+DBC!$C$13/100)^B204)/12</f>
        <v>3264165.1343177869</v>
      </c>
      <c r="AZ204" s="700">
        <f>SUM(AY204:AY215)</f>
        <v>39169981.611813433</v>
      </c>
      <c r="BA204" s="568">
        <v>0</v>
      </c>
      <c r="BB204" s="700">
        <f>SUM(BA204:BA215)</f>
        <v>0</v>
      </c>
      <c r="BC204" s="562">
        <f t="shared" si="46"/>
        <v>1374755.1973031203</v>
      </c>
      <c r="BD204" s="700">
        <f>SUM(BC204:BC215)</f>
        <v>10926108.193321446</v>
      </c>
      <c r="BE204" s="562">
        <f>BC204/(1+DBC!$C$10/100)^B204</f>
        <v>599801.13885916199</v>
      </c>
      <c r="BF204" s="700">
        <f>SUM(BE204:BE215)</f>
        <v>4767024.8132239925</v>
      </c>
    </row>
    <row r="205" spans="2:58" x14ac:dyDescent="0.3">
      <c r="B205" s="550">
        <v>17</v>
      </c>
      <c r="C205" s="550">
        <v>2</v>
      </c>
      <c r="D205" s="550">
        <v>194</v>
      </c>
      <c r="E205" s="708"/>
      <c r="F205" s="562">
        <v>0</v>
      </c>
      <c r="G205" s="607">
        <f t="shared" si="48"/>
        <v>5000</v>
      </c>
      <c r="H205" s="700"/>
      <c r="I205" s="607">
        <f t="shared" si="49"/>
        <v>650</v>
      </c>
      <c r="J205" s="700"/>
      <c r="K205" s="607">
        <f t="shared" si="50"/>
        <v>400</v>
      </c>
      <c r="L205" s="700"/>
      <c r="M205" s="607">
        <f t="shared" si="51"/>
        <v>12500</v>
      </c>
      <c r="N205" s="700"/>
      <c r="O205" s="607">
        <f t="shared" si="52"/>
        <v>5000</v>
      </c>
      <c r="P205" s="700"/>
      <c r="Q205" s="607">
        <f t="shared" si="62"/>
        <v>12500</v>
      </c>
      <c r="R205" s="700"/>
      <c r="S205" s="607">
        <f t="shared" si="63"/>
        <v>50000</v>
      </c>
      <c r="T205" s="700"/>
      <c r="U205" s="607">
        <f t="shared" si="64"/>
        <v>37500</v>
      </c>
      <c r="V205" s="700"/>
      <c r="W205" s="607">
        <f t="shared" si="53"/>
        <v>16666.666666666668</v>
      </c>
      <c r="X205" s="700"/>
      <c r="Y205" s="607">
        <f t="shared" si="54"/>
        <v>8333.3333333333339</v>
      </c>
      <c r="Z205" s="700"/>
      <c r="AA205" s="607">
        <f t="shared" si="55"/>
        <v>8333.3333333333339</v>
      </c>
      <c r="AB205" s="700"/>
      <c r="AC205" s="607">
        <f t="shared" si="56"/>
        <v>16666.666666666668</v>
      </c>
      <c r="AD205" s="700"/>
      <c r="AE205" s="607">
        <f t="shared" ref="AE205:AE263" si="65">AE$203*(1+$AF$5/100)</f>
        <v>16560</v>
      </c>
      <c r="AF205" s="700"/>
      <c r="AG205" s="607">
        <f>OBC!AB200+OBC!AW200</f>
        <v>915004.69804799987</v>
      </c>
      <c r="AH205" s="700"/>
      <c r="AI205" s="607">
        <f>OBC!BR200+OBC!CM200</f>
        <v>39042.5</v>
      </c>
      <c r="AJ205" s="700"/>
      <c r="AK205" s="607">
        <f t="shared" si="57"/>
        <v>4500</v>
      </c>
      <c r="AL205" s="700"/>
      <c r="AM205" s="607"/>
      <c r="AN205" s="700"/>
      <c r="AO205" s="607">
        <f t="shared" si="58"/>
        <v>166666.66666666666</v>
      </c>
      <c r="AP205" s="700"/>
      <c r="AQ205" s="607">
        <f t="shared" si="59"/>
        <v>0</v>
      </c>
      <c r="AR205" s="700"/>
      <c r="AS205" s="607">
        <f t="shared" si="60"/>
        <v>1000000</v>
      </c>
      <c r="AT205" s="700"/>
      <c r="AU205" s="568">
        <v>0</v>
      </c>
      <c r="AV205" s="700"/>
      <c r="AW205" s="567">
        <f t="shared" si="61"/>
        <v>2315323.8647146663</v>
      </c>
      <c r="AX205" s="700"/>
      <c r="AY205" s="607">
        <f>('Revenue OP'!$D$18*(1+DBC!$C$13/100)^B205)/12</f>
        <v>3264165.1343177869</v>
      </c>
      <c r="AZ205" s="700"/>
      <c r="BA205" s="568">
        <v>0</v>
      </c>
      <c r="BB205" s="700"/>
      <c r="BC205" s="562">
        <f t="shared" ref="BC205:BC268" si="66">BA205+AY205-AW205</f>
        <v>948841.26960312063</v>
      </c>
      <c r="BD205" s="700"/>
      <c r="BE205" s="562">
        <f>BC205/(1+DBC!$C$10/100)^B205</f>
        <v>413976.30299632193</v>
      </c>
      <c r="BF205" s="700"/>
    </row>
    <row r="206" spans="2:58" x14ac:dyDescent="0.3">
      <c r="B206" s="550">
        <v>17</v>
      </c>
      <c r="C206" s="550">
        <v>3</v>
      </c>
      <c r="D206" s="550">
        <v>195</v>
      </c>
      <c r="E206" s="708"/>
      <c r="F206" s="562">
        <v>0</v>
      </c>
      <c r="G206" s="607">
        <f t="shared" si="48"/>
        <v>5000</v>
      </c>
      <c r="H206" s="700"/>
      <c r="I206" s="607">
        <f t="shared" si="49"/>
        <v>650</v>
      </c>
      <c r="J206" s="700"/>
      <c r="K206" s="607">
        <f t="shared" si="50"/>
        <v>400</v>
      </c>
      <c r="L206" s="700"/>
      <c r="M206" s="607">
        <f t="shared" si="51"/>
        <v>12500</v>
      </c>
      <c r="N206" s="700"/>
      <c r="O206" s="607">
        <f t="shared" si="52"/>
        <v>5000</v>
      </c>
      <c r="P206" s="700"/>
      <c r="Q206" s="607">
        <f t="shared" si="62"/>
        <v>12500</v>
      </c>
      <c r="R206" s="700"/>
      <c r="S206" s="607">
        <f t="shared" si="63"/>
        <v>50000</v>
      </c>
      <c r="T206" s="700"/>
      <c r="U206" s="607">
        <f t="shared" si="64"/>
        <v>37500</v>
      </c>
      <c r="V206" s="700"/>
      <c r="W206" s="607">
        <f t="shared" si="53"/>
        <v>16666.666666666668</v>
      </c>
      <c r="X206" s="700"/>
      <c r="Y206" s="607">
        <f t="shared" si="54"/>
        <v>8333.3333333333339</v>
      </c>
      <c r="Z206" s="700"/>
      <c r="AA206" s="607">
        <f t="shared" si="55"/>
        <v>8333.3333333333339</v>
      </c>
      <c r="AB206" s="700"/>
      <c r="AC206" s="607">
        <f t="shared" si="56"/>
        <v>16666.666666666668</v>
      </c>
      <c r="AD206" s="700"/>
      <c r="AE206" s="607">
        <f t="shared" si="65"/>
        <v>16560</v>
      </c>
      <c r="AF206" s="700"/>
      <c r="AG206" s="607">
        <f>OBC!AB201+OBC!AW201</f>
        <v>1013040.915696</v>
      </c>
      <c r="AH206" s="700"/>
      <c r="AI206" s="607">
        <f>OBC!BR201+OBC!CM201</f>
        <v>43225.625</v>
      </c>
      <c r="AJ206" s="700"/>
      <c r="AK206" s="607">
        <f t="shared" si="57"/>
        <v>4500</v>
      </c>
      <c r="AL206" s="700"/>
      <c r="AM206" s="607"/>
      <c r="AN206" s="700"/>
      <c r="AO206" s="607">
        <f t="shared" si="58"/>
        <v>166666.66666666666</v>
      </c>
      <c r="AP206" s="700"/>
      <c r="AQ206" s="607">
        <f t="shared" si="59"/>
        <v>0</v>
      </c>
      <c r="AR206" s="700"/>
      <c r="AS206" s="607">
        <f t="shared" si="60"/>
        <v>1000000</v>
      </c>
      <c r="AT206" s="700"/>
      <c r="AU206" s="568">
        <v>0</v>
      </c>
      <c r="AV206" s="700"/>
      <c r="AW206" s="567">
        <f t="shared" si="61"/>
        <v>2417543.2073626667</v>
      </c>
      <c r="AX206" s="700"/>
      <c r="AY206" s="607">
        <f>('Revenue OP'!$D$18*(1+DBC!$C$13/100)^B206)/12</f>
        <v>3264165.1343177869</v>
      </c>
      <c r="AZ206" s="700"/>
      <c r="BA206" s="568">
        <v>0</v>
      </c>
      <c r="BB206" s="700"/>
      <c r="BC206" s="562">
        <f t="shared" si="66"/>
        <v>846621.92695512017</v>
      </c>
      <c r="BD206" s="700"/>
      <c r="BE206" s="562">
        <f>BC206/(1+DBC!$C$10/100)^B206</f>
        <v>369378.3423892401</v>
      </c>
      <c r="BF206" s="700"/>
    </row>
    <row r="207" spans="2:58" x14ac:dyDescent="0.3">
      <c r="B207" s="550">
        <v>17</v>
      </c>
      <c r="C207" s="550">
        <v>4</v>
      </c>
      <c r="D207" s="550">
        <v>196</v>
      </c>
      <c r="E207" s="708"/>
      <c r="F207" s="562">
        <v>0</v>
      </c>
      <c r="G207" s="607">
        <f t="shared" si="48"/>
        <v>5000</v>
      </c>
      <c r="H207" s="700"/>
      <c r="I207" s="607">
        <f t="shared" si="49"/>
        <v>650</v>
      </c>
      <c r="J207" s="700"/>
      <c r="K207" s="607">
        <f t="shared" si="50"/>
        <v>400</v>
      </c>
      <c r="L207" s="700"/>
      <c r="M207" s="607">
        <f t="shared" si="51"/>
        <v>12500</v>
      </c>
      <c r="N207" s="700"/>
      <c r="O207" s="607">
        <f t="shared" si="52"/>
        <v>5000</v>
      </c>
      <c r="P207" s="700"/>
      <c r="Q207" s="607">
        <f t="shared" si="62"/>
        <v>12500</v>
      </c>
      <c r="R207" s="700"/>
      <c r="S207" s="607">
        <f t="shared" si="63"/>
        <v>50000</v>
      </c>
      <c r="T207" s="700"/>
      <c r="U207" s="607">
        <f t="shared" si="64"/>
        <v>37500</v>
      </c>
      <c r="V207" s="700"/>
      <c r="W207" s="607">
        <f t="shared" si="53"/>
        <v>16666.666666666668</v>
      </c>
      <c r="X207" s="700"/>
      <c r="Y207" s="607">
        <f t="shared" si="54"/>
        <v>8333.3333333333339</v>
      </c>
      <c r="Z207" s="700"/>
      <c r="AA207" s="607">
        <f t="shared" si="55"/>
        <v>8333.3333333333339</v>
      </c>
      <c r="AB207" s="700"/>
      <c r="AC207" s="607">
        <f t="shared" si="56"/>
        <v>16666.666666666668</v>
      </c>
      <c r="AD207" s="700"/>
      <c r="AE207" s="607">
        <f t="shared" si="65"/>
        <v>16560</v>
      </c>
      <c r="AF207" s="700"/>
      <c r="AG207" s="607">
        <f>OBC!AB202+OBC!AW202</f>
        <v>980362.17648000002</v>
      </c>
      <c r="AH207" s="700"/>
      <c r="AI207" s="607">
        <f>OBC!BR202+OBC!CM202</f>
        <v>41831.25</v>
      </c>
      <c r="AJ207" s="700"/>
      <c r="AK207" s="607">
        <f t="shared" si="57"/>
        <v>4500</v>
      </c>
      <c r="AL207" s="700"/>
      <c r="AM207" s="607"/>
      <c r="AN207" s="700"/>
      <c r="AO207" s="607">
        <f t="shared" si="58"/>
        <v>166666.66666666666</v>
      </c>
      <c r="AP207" s="700"/>
      <c r="AQ207" s="607">
        <f t="shared" si="59"/>
        <v>0</v>
      </c>
      <c r="AR207" s="700"/>
      <c r="AS207" s="607">
        <f t="shared" si="60"/>
        <v>1000000</v>
      </c>
      <c r="AT207" s="700"/>
      <c r="AU207" s="568">
        <v>0</v>
      </c>
      <c r="AV207" s="700"/>
      <c r="AW207" s="567">
        <f t="shared" si="61"/>
        <v>2383470.0931466669</v>
      </c>
      <c r="AX207" s="700"/>
      <c r="AY207" s="607">
        <f>('Revenue OP'!$D$18*(1+DBC!$C$13/100)^B207)/12</f>
        <v>3264165.1343177869</v>
      </c>
      <c r="AZ207" s="700"/>
      <c r="BA207" s="568">
        <v>0</v>
      </c>
      <c r="BB207" s="700"/>
      <c r="BC207" s="562">
        <f t="shared" si="66"/>
        <v>880695.04117112001</v>
      </c>
      <c r="BD207" s="700"/>
      <c r="BE207" s="562">
        <f>BC207/(1+DBC!$C$10/100)^B207</f>
        <v>384244.32925826724</v>
      </c>
      <c r="BF207" s="700"/>
    </row>
    <row r="208" spans="2:58" x14ac:dyDescent="0.3">
      <c r="B208" s="550">
        <v>17</v>
      </c>
      <c r="C208" s="550">
        <v>5</v>
      </c>
      <c r="D208" s="550">
        <v>197</v>
      </c>
      <c r="E208" s="708"/>
      <c r="F208" s="562">
        <v>0</v>
      </c>
      <c r="G208" s="607">
        <f t="shared" si="48"/>
        <v>5000</v>
      </c>
      <c r="H208" s="700"/>
      <c r="I208" s="607">
        <f t="shared" si="49"/>
        <v>650</v>
      </c>
      <c r="J208" s="700"/>
      <c r="K208" s="607">
        <f t="shared" si="50"/>
        <v>400</v>
      </c>
      <c r="L208" s="700"/>
      <c r="M208" s="607">
        <f t="shared" si="51"/>
        <v>12500</v>
      </c>
      <c r="N208" s="700"/>
      <c r="O208" s="607">
        <f t="shared" si="52"/>
        <v>5000</v>
      </c>
      <c r="P208" s="700"/>
      <c r="Q208" s="607">
        <f t="shared" si="62"/>
        <v>12500</v>
      </c>
      <c r="R208" s="700"/>
      <c r="S208" s="607">
        <f t="shared" si="63"/>
        <v>50000</v>
      </c>
      <c r="T208" s="700"/>
      <c r="U208" s="607">
        <f t="shared" si="64"/>
        <v>37500</v>
      </c>
      <c r="V208" s="700"/>
      <c r="W208" s="607">
        <f t="shared" si="53"/>
        <v>16666.666666666668</v>
      </c>
      <c r="X208" s="700"/>
      <c r="Y208" s="607">
        <f t="shared" si="54"/>
        <v>8333.3333333333339</v>
      </c>
      <c r="Z208" s="700"/>
      <c r="AA208" s="607">
        <f t="shared" si="55"/>
        <v>8333.3333333333339</v>
      </c>
      <c r="AB208" s="700"/>
      <c r="AC208" s="607">
        <f t="shared" si="56"/>
        <v>16666.666666666668</v>
      </c>
      <c r="AD208" s="700"/>
      <c r="AE208" s="607">
        <f t="shared" si="65"/>
        <v>16560</v>
      </c>
      <c r="AF208" s="700"/>
      <c r="AG208" s="607">
        <f>OBC!AB203+OBC!AW203</f>
        <v>1013040.915696</v>
      </c>
      <c r="AH208" s="700"/>
      <c r="AI208" s="607">
        <f>OBC!BR203+OBC!CM203</f>
        <v>43225.625</v>
      </c>
      <c r="AJ208" s="700"/>
      <c r="AK208" s="607">
        <f t="shared" si="57"/>
        <v>4500</v>
      </c>
      <c r="AL208" s="700"/>
      <c r="AM208" s="607"/>
      <c r="AN208" s="700"/>
      <c r="AO208" s="607">
        <f t="shared" si="58"/>
        <v>166666.66666666666</v>
      </c>
      <c r="AP208" s="700"/>
      <c r="AQ208" s="607">
        <f t="shared" si="59"/>
        <v>0</v>
      </c>
      <c r="AR208" s="700"/>
      <c r="AS208" s="607">
        <f t="shared" si="60"/>
        <v>1000000</v>
      </c>
      <c r="AT208" s="700"/>
      <c r="AU208" s="568">
        <v>0</v>
      </c>
      <c r="AV208" s="700"/>
      <c r="AW208" s="567">
        <f t="shared" si="61"/>
        <v>2417543.2073626667</v>
      </c>
      <c r="AX208" s="700"/>
      <c r="AY208" s="607">
        <f>('Revenue OP'!$D$18*(1+DBC!$C$13/100)^B208)/12</f>
        <v>3264165.1343177869</v>
      </c>
      <c r="AZ208" s="700"/>
      <c r="BA208" s="568">
        <v>0</v>
      </c>
      <c r="BB208" s="700"/>
      <c r="BC208" s="562">
        <f t="shared" si="66"/>
        <v>846621.92695512017</v>
      </c>
      <c r="BD208" s="700"/>
      <c r="BE208" s="562">
        <f>BC208/(1+DBC!$C$10/100)^B208</f>
        <v>369378.3423892401</v>
      </c>
      <c r="BF208" s="700"/>
    </row>
    <row r="209" spans="2:58" x14ac:dyDescent="0.3">
      <c r="B209" s="550">
        <v>17</v>
      </c>
      <c r="C209" s="550">
        <v>6</v>
      </c>
      <c r="D209" s="550">
        <v>198</v>
      </c>
      <c r="E209" s="708"/>
      <c r="F209" s="562">
        <v>0</v>
      </c>
      <c r="G209" s="607">
        <f t="shared" si="48"/>
        <v>5000</v>
      </c>
      <c r="H209" s="700"/>
      <c r="I209" s="607">
        <f t="shared" si="49"/>
        <v>650</v>
      </c>
      <c r="J209" s="700"/>
      <c r="K209" s="607">
        <f t="shared" si="50"/>
        <v>400</v>
      </c>
      <c r="L209" s="700"/>
      <c r="M209" s="607">
        <f t="shared" si="51"/>
        <v>12500</v>
      </c>
      <c r="N209" s="700"/>
      <c r="O209" s="607">
        <f t="shared" si="52"/>
        <v>5000</v>
      </c>
      <c r="P209" s="700"/>
      <c r="Q209" s="607">
        <f t="shared" si="62"/>
        <v>12500</v>
      </c>
      <c r="R209" s="700"/>
      <c r="S209" s="607">
        <f t="shared" si="63"/>
        <v>50000</v>
      </c>
      <c r="T209" s="700"/>
      <c r="U209" s="607">
        <f t="shared" si="64"/>
        <v>37500</v>
      </c>
      <c r="V209" s="700"/>
      <c r="W209" s="607">
        <f t="shared" si="53"/>
        <v>16666.666666666668</v>
      </c>
      <c r="X209" s="700"/>
      <c r="Y209" s="607">
        <f t="shared" si="54"/>
        <v>8333.3333333333339</v>
      </c>
      <c r="Z209" s="700"/>
      <c r="AA209" s="607">
        <f t="shared" si="55"/>
        <v>8333.3333333333339</v>
      </c>
      <c r="AB209" s="700"/>
      <c r="AC209" s="607">
        <f t="shared" si="56"/>
        <v>16666.666666666668</v>
      </c>
      <c r="AD209" s="700"/>
      <c r="AE209" s="607">
        <f t="shared" si="65"/>
        <v>16560</v>
      </c>
      <c r="AF209" s="700"/>
      <c r="AG209" s="607">
        <f>OBC!AB204+OBC!AW204</f>
        <v>980362.17648000002</v>
      </c>
      <c r="AH209" s="700"/>
      <c r="AI209" s="607">
        <f>OBC!BR204+OBC!CM204</f>
        <v>41831.25</v>
      </c>
      <c r="AJ209" s="700"/>
      <c r="AK209" s="607">
        <f t="shared" si="57"/>
        <v>4500</v>
      </c>
      <c r="AL209" s="700"/>
      <c r="AM209" s="607"/>
      <c r="AN209" s="700"/>
      <c r="AO209" s="607">
        <f t="shared" si="58"/>
        <v>166666.66666666666</v>
      </c>
      <c r="AP209" s="700"/>
      <c r="AQ209" s="607">
        <f t="shared" si="59"/>
        <v>0</v>
      </c>
      <c r="AR209" s="700"/>
      <c r="AS209" s="607">
        <f t="shared" si="60"/>
        <v>1000000</v>
      </c>
      <c r="AT209" s="700"/>
      <c r="AU209" s="568">
        <v>0</v>
      </c>
      <c r="AV209" s="700"/>
      <c r="AW209" s="567">
        <f t="shared" si="61"/>
        <v>2383470.0931466669</v>
      </c>
      <c r="AX209" s="700"/>
      <c r="AY209" s="607">
        <f>('Revenue OP'!$D$18*(1+DBC!$C$13/100)^B209)/12</f>
        <v>3264165.1343177869</v>
      </c>
      <c r="AZ209" s="700"/>
      <c r="BA209" s="568">
        <v>0</v>
      </c>
      <c r="BB209" s="700"/>
      <c r="BC209" s="562">
        <f t="shared" si="66"/>
        <v>880695.04117112001</v>
      </c>
      <c r="BD209" s="700"/>
      <c r="BE209" s="562">
        <f>BC209/(1+DBC!$C$10/100)^B209</f>
        <v>384244.32925826724</v>
      </c>
      <c r="BF209" s="700"/>
    </row>
    <row r="210" spans="2:58" x14ac:dyDescent="0.3">
      <c r="B210" s="550">
        <v>17</v>
      </c>
      <c r="C210" s="550">
        <v>7</v>
      </c>
      <c r="D210" s="550">
        <v>199</v>
      </c>
      <c r="E210" s="708"/>
      <c r="F210" s="562">
        <v>0</v>
      </c>
      <c r="G210" s="607">
        <f t="shared" si="48"/>
        <v>5000</v>
      </c>
      <c r="H210" s="700"/>
      <c r="I210" s="607">
        <f t="shared" si="49"/>
        <v>650</v>
      </c>
      <c r="J210" s="700"/>
      <c r="K210" s="607">
        <f t="shared" si="50"/>
        <v>400</v>
      </c>
      <c r="L210" s="700"/>
      <c r="M210" s="607">
        <f t="shared" si="51"/>
        <v>12500</v>
      </c>
      <c r="N210" s="700"/>
      <c r="O210" s="607">
        <f t="shared" si="52"/>
        <v>5000</v>
      </c>
      <c r="P210" s="700"/>
      <c r="Q210" s="607">
        <f t="shared" si="62"/>
        <v>12500</v>
      </c>
      <c r="R210" s="700"/>
      <c r="S210" s="607">
        <f t="shared" si="63"/>
        <v>50000</v>
      </c>
      <c r="T210" s="700"/>
      <c r="U210" s="607">
        <f t="shared" si="64"/>
        <v>37500</v>
      </c>
      <c r="V210" s="700"/>
      <c r="W210" s="607">
        <f t="shared" si="53"/>
        <v>16666.666666666668</v>
      </c>
      <c r="X210" s="700"/>
      <c r="Y210" s="607">
        <f t="shared" si="54"/>
        <v>8333.3333333333339</v>
      </c>
      <c r="Z210" s="700"/>
      <c r="AA210" s="607">
        <f t="shared" si="55"/>
        <v>8333.3333333333339</v>
      </c>
      <c r="AB210" s="700"/>
      <c r="AC210" s="607">
        <f t="shared" si="56"/>
        <v>16666.666666666668</v>
      </c>
      <c r="AD210" s="700"/>
      <c r="AE210" s="607">
        <f t="shared" si="65"/>
        <v>16560</v>
      </c>
      <c r="AF210" s="700"/>
      <c r="AG210" s="607">
        <f>OBC!AB205+OBC!AW205</f>
        <v>1013040.915696</v>
      </c>
      <c r="AH210" s="700"/>
      <c r="AI210" s="607">
        <f>OBC!BR205+OBC!CM205</f>
        <v>43225.625</v>
      </c>
      <c r="AJ210" s="700"/>
      <c r="AK210" s="607">
        <f t="shared" si="57"/>
        <v>4500</v>
      </c>
      <c r="AL210" s="700"/>
      <c r="AM210" s="607"/>
      <c r="AN210" s="700"/>
      <c r="AO210" s="607">
        <f t="shared" si="58"/>
        <v>166666.66666666666</v>
      </c>
      <c r="AP210" s="700"/>
      <c r="AQ210" s="607">
        <f t="shared" si="59"/>
        <v>0</v>
      </c>
      <c r="AR210" s="700"/>
      <c r="AS210" s="607">
        <f t="shared" si="60"/>
        <v>1000000</v>
      </c>
      <c r="AT210" s="700"/>
      <c r="AU210" s="568">
        <v>0</v>
      </c>
      <c r="AV210" s="700"/>
      <c r="AW210" s="567">
        <f t="shared" si="61"/>
        <v>2417543.2073626667</v>
      </c>
      <c r="AX210" s="700"/>
      <c r="AY210" s="607">
        <f>('Revenue OP'!$D$18*(1+DBC!$C$13/100)^B210)/12</f>
        <v>3264165.1343177869</v>
      </c>
      <c r="AZ210" s="700"/>
      <c r="BA210" s="568">
        <v>0</v>
      </c>
      <c r="BB210" s="700"/>
      <c r="BC210" s="562">
        <f t="shared" si="66"/>
        <v>846621.92695512017</v>
      </c>
      <c r="BD210" s="700"/>
      <c r="BE210" s="562">
        <f>BC210/(1+DBC!$C$10/100)^B210</f>
        <v>369378.3423892401</v>
      </c>
      <c r="BF210" s="700"/>
    </row>
    <row r="211" spans="2:58" x14ac:dyDescent="0.3">
      <c r="B211" s="550">
        <v>17</v>
      </c>
      <c r="C211" s="550">
        <v>8</v>
      </c>
      <c r="D211" s="550">
        <v>200</v>
      </c>
      <c r="E211" s="708"/>
      <c r="F211" s="562">
        <v>0</v>
      </c>
      <c r="G211" s="607">
        <f t="shared" si="48"/>
        <v>5000</v>
      </c>
      <c r="H211" s="700"/>
      <c r="I211" s="607">
        <f t="shared" si="49"/>
        <v>650</v>
      </c>
      <c r="J211" s="700"/>
      <c r="K211" s="607">
        <f t="shared" si="50"/>
        <v>400</v>
      </c>
      <c r="L211" s="700"/>
      <c r="M211" s="607">
        <f t="shared" si="51"/>
        <v>12500</v>
      </c>
      <c r="N211" s="700"/>
      <c r="O211" s="607">
        <f t="shared" si="52"/>
        <v>5000</v>
      </c>
      <c r="P211" s="700"/>
      <c r="Q211" s="607">
        <f t="shared" si="62"/>
        <v>12500</v>
      </c>
      <c r="R211" s="700"/>
      <c r="S211" s="607">
        <f t="shared" si="63"/>
        <v>50000</v>
      </c>
      <c r="T211" s="700"/>
      <c r="U211" s="607">
        <f t="shared" si="64"/>
        <v>37500</v>
      </c>
      <c r="V211" s="700"/>
      <c r="W211" s="607">
        <f t="shared" si="53"/>
        <v>16666.666666666668</v>
      </c>
      <c r="X211" s="700"/>
      <c r="Y211" s="607">
        <f t="shared" si="54"/>
        <v>8333.3333333333339</v>
      </c>
      <c r="Z211" s="700"/>
      <c r="AA211" s="607">
        <f t="shared" si="55"/>
        <v>8333.3333333333339</v>
      </c>
      <c r="AB211" s="700"/>
      <c r="AC211" s="607">
        <f t="shared" si="56"/>
        <v>16666.666666666668</v>
      </c>
      <c r="AD211" s="700"/>
      <c r="AE211" s="607">
        <f t="shared" si="65"/>
        <v>16560</v>
      </c>
      <c r="AF211" s="700"/>
      <c r="AG211" s="607">
        <f>OBC!AB206+OBC!AW206</f>
        <v>1013040.915696</v>
      </c>
      <c r="AH211" s="700"/>
      <c r="AI211" s="607">
        <f>OBC!BR206+OBC!CM206</f>
        <v>43225.625</v>
      </c>
      <c r="AJ211" s="700"/>
      <c r="AK211" s="607">
        <f t="shared" si="57"/>
        <v>4500</v>
      </c>
      <c r="AL211" s="700"/>
      <c r="AM211" s="607"/>
      <c r="AN211" s="700"/>
      <c r="AO211" s="607">
        <f t="shared" si="58"/>
        <v>166666.66666666666</v>
      </c>
      <c r="AP211" s="700"/>
      <c r="AQ211" s="607">
        <f t="shared" si="59"/>
        <v>0</v>
      </c>
      <c r="AR211" s="700"/>
      <c r="AS211" s="607">
        <f t="shared" si="60"/>
        <v>1000000</v>
      </c>
      <c r="AT211" s="700"/>
      <c r="AU211" s="568">
        <v>0</v>
      </c>
      <c r="AV211" s="700"/>
      <c r="AW211" s="567">
        <f t="shared" si="61"/>
        <v>2417543.2073626667</v>
      </c>
      <c r="AX211" s="700"/>
      <c r="AY211" s="607">
        <f>('Revenue OP'!$D$18*(1+DBC!$C$13/100)^B211)/12</f>
        <v>3264165.1343177869</v>
      </c>
      <c r="AZ211" s="700"/>
      <c r="BA211" s="568">
        <v>0</v>
      </c>
      <c r="BB211" s="700"/>
      <c r="BC211" s="562">
        <f t="shared" si="66"/>
        <v>846621.92695512017</v>
      </c>
      <c r="BD211" s="700"/>
      <c r="BE211" s="562">
        <f>BC211/(1+DBC!$C$10/100)^B211</f>
        <v>369378.3423892401</v>
      </c>
      <c r="BF211" s="700"/>
    </row>
    <row r="212" spans="2:58" x14ac:dyDescent="0.3">
      <c r="B212" s="550">
        <v>17</v>
      </c>
      <c r="C212" s="550">
        <v>9</v>
      </c>
      <c r="D212" s="550">
        <v>201</v>
      </c>
      <c r="E212" s="708"/>
      <c r="F212" s="562">
        <v>0</v>
      </c>
      <c r="G212" s="607">
        <f t="shared" si="48"/>
        <v>5000</v>
      </c>
      <c r="H212" s="700"/>
      <c r="I212" s="607">
        <f t="shared" si="49"/>
        <v>650</v>
      </c>
      <c r="J212" s="700"/>
      <c r="K212" s="607">
        <f t="shared" si="50"/>
        <v>400</v>
      </c>
      <c r="L212" s="700"/>
      <c r="M212" s="607">
        <f t="shared" si="51"/>
        <v>12500</v>
      </c>
      <c r="N212" s="700"/>
      <c r="O212" s="607">
        <f t="shared" si="52"/>
        <v>5000</v>
      </c>
      <c r="P212" s="700"/>
      <c r="Q212" s="607">
        <f t="shared" si="62"/>
        <v>12500</v>
      </c>
      <c r="R212" s="700"/>
      <c r="S212" s="607">
        <f t="shared" si="63"/>
        <v>50000</v>
      </c>
      <c r="T212" s="700"/>
      <c r="U212" s="607">
        <f t="shared" si="64"/>
        <v>37500</v>
      </c>
      <c r="V212" s="700"/>
      <c r="W212" s="607">
        <f t="shared" si="53"/>
        <v>16666.666666666668</v>
      </c>
      <c r="X212" s="700"/>
      <c r="Y212" s="607">
        <f t="shared" si="54"/>
        <v>8333.3333333333339</v>
      </c>
      <c r="Z212" s="700"/>
      <c r="AA212" s="607">
        <f t="shared" si="55"/>
        <v>8333.3333333333339</v>
      </c>
      <c r="AB212" s="700"/>
      <c r="AC212" s="607">
        <f t="shared" si="56"/>
        <v>16666.666666666668</v>
      </c>
      <c r="AD212" s="700"/>
      <c r="AE212" s="607">
        <f t="shared" si="65"/>
        <v>16560</v>
      </c>
      <c r="AF212" s="700"/>
      <c r="AG212" s="607">
        <f>OBC!AB207+OBC!AW207</f>
        <v>980362.17648000002</v>
      </c>
      <c r="AH212" s="700"/>
      <c r="AI212" s="607">
        <f>OBC!BR207+OBC!CM207</f>
        <v>41831.25</v>
      </c>
      <c r="AJ212" s="700"/>
      <c r="AK212" s="607">
        <f t="shared" si="57"/>
        <v>4500</v>
      </c>
      <c r="AL212" s="700"/>
      <c r="AM212" s="607"/>
      <c r="AN212" s="700"/>
      <c r="AO212" s="607">
        <f t="shared" si="58"/>
        <v>166666.66666666666</v>
      </c>
      <c r="AP212" s="700"/>
      <c r="AQ212" s="607">
        <f t="shared" si="59"/>
        <v>0</v>
      </c>
      <c r="AR212" s="700"/>
      <c r="AS212" s="607">
        <f t="shared" si="60"/>
        <v>1000000</v>
      </c>
      <c r="AT212" s="700"/>
      <c r="AU212" s="568">
        <v>0</v>
      </c>
      <c r="AV212" s="700"/>
      <c r="AW212" s="567">
        <f t="shared" si="61"/>
        <v>2383470.0931466669</v>
      </c>
      <c r="AX212" s="700"/>
      <c r="AY212" s="607">
        <f>('Revenue OP'!$D$18*(1+DBC!$C$13/100)^B212)/12</f>
        <v>3264165.1343177869</v>
      </c>
      <c r="AZ212" s="700"/>
      <c r="BA212" s="568">
        <v>0</v>
      </c>
      <c r="BB212" s="700"/>
      <c r="BC212" s="562">
        <f t="shared" si="66"/>
        <v>880695.04117112001</v>
      </c>
      <c r="BD212" s="700"/>
      <c r="BE212" s="562">
        <f>BC212/(1+DBC!$C$10/100)^B212</f>
        <v>384244.32925826724</v>
      </c>
      <c r="BF212" s="700"/>
    </row>
    <row r="213" spans="2:58" x14ac:dyDescent="0.3">
      <c r="B213" s="550">
        <v>17</v>
      </c>
      <c r="C213" s="550">
        <v>10</v>
      </c>
      <c r="D213" s="550">
        <v>202</v>
      </c>
      <c r="E213" s="708"/>
      <c r="F213" s="562">
        <v>0</v>
      </c>
      <c r="G213" s="607">
        <f t="shared" si="48"/>
        <v>5000</v>
      </c>
      <c r="H213" s="700"/>
      <c r="I213" s="607">
        <f t="shared" si="49"/>
        <v>650</v>
      </c>
      <c r="J213" s="700"/>
      <c r="K213" s="607">
        <f t="shared" si="50"/>
        <v>400</v>
      </c>
      <c r="L213" s="700"/>
      <c r="M213" s="607">
        <f t="shared" si="51"/>
        <v>12500</v>
      </c>
      <c r="N213" s="700"/>
      <c r="O213" s="607">
        <f t="shared" si="52"/>
        <v>5000</v>
      </c>
      <c r="P213" s="700"/>
      <c r="Q213" s="607">
        <f t="shared" si="62"/>
        <v>12500</v>
      </c>
      <c r="R213" s="700"/>
      <c r="S213" s="607">
        <f t="shared" si="63"/>
        <v>50000</v>
      </c>
      <c r="T213" s="700"/>
      <c r="U213" s="607">
        <f t="shared" si="64"/>
        <v>37500</v>
      </c>
      <c r="V213" s="700"/>
      <c r="W213" s="607">
        <f t="shared" si="53"/>
        <v>16666.666666666668</v>
      </c>
      <c r="X213" s="700"/>
      <c r="Y213" s="607">
        <f t="shared" si="54"/>
        <v>8333.3333333333339</v>
      </c>
      <c r="Z213" s="700"/>
      <c r="AA213" s="607">
        <f t="shared" si="55"/>
        <v>8333.3333333333339</v>
      </c>
      <c r="AB213" s="700"/>
      <c r="AC213" s="607">
        <f t="shared" si="56"/>
        <v>16666.666666666668</v>
      </c>
      <c r="AD213" s="700"/>
      <c r="AE213" s="607">
        <f t="shared" si="65"/>
        <v>16560</v>
      </c>
      <c r="AF213" s="700"/>
      <c r="AG213" s="607">
        <f>OBC!AB208+OBC!AW208</f>
        <v>1013040.915696</v>
      </c>
      <c r="AH213" s="700"/>
      <c r="AI213" s="607">
        <f>OBC!BR208+OBC!CM208</f>
        <v>43225.625</v>
      </c>
      <c r="AJ213" s="700"/>
      <c r="AK213" s="607">
        <f t="shared" si="57"/>
        <v>4500</v>
      </c>
      <c r="AL213" s="700"/>
      <c r="AM213" s="607"/>
      <c r="AN213" s="700"/>
      <c r="AO213" s="607">
        <f t="shared" si="58"/>
        <v>166666.66666666666</v>
      </c>
      <c r="AP213" s="700"/>
      <c r="AQ213" s="607">
        <f t="shared" si="59"/>
        <v>0</v>
      </c>
      <c r="AR213" s="700"/>
      <c r="AS213" s="607">
        <f t="shared" si="60"/>
        <v>1000000</v>
      </c>
      <c r="AT213" s="700"/>
      <c r="AU213" s="568">
        <v>0</v>
      </c>
      <c r="AV213" s="700"/>
      <c r="AW213" s="567">
        <f t="shared" si="61"/>
        <v>2417543.2073626667</v>
      </c>
      <c r="AX213" s="700"/>
      <c r="AY213" s="607">
        <f>('Revenue OP'!$D$18*(1+DBC!$C$13/100)^B213)/12</f>
        <v>3264165.1343177869</v>
      </c>
      <c r="AZ213" s="700"/>
      <c r="BA213" s="568">
        <v>0</v>
      </c>
      <c r="BB213" s="700"/>
      <c r="BC213" s="562">
        <f t="shared" si="66"/>
        <v>846621.92695512017</v>
      </c>
      <c r="BD213" s="700"/>
      <c r="BE213" s="562">
        <f>BC213/(1+DBC!$C$10/100)^B213</f>
        <v>369378.3423892401</v>
      </c>
      <c r="BF213" s="700"/>
    </row>
    <row r="214" spans="2:58" x14ac:dyDescent="0.3">
      <c r="B214" s="550">
        <v>17</v>
      </c>
      <c r="C214" s="550">
        <v>11</v>
      </c>
      <c r="D214" s="550">
        <v>203</v>
      </c>
      <c r="E214" s="708"/>
      <c r="F214" s="562">
        <v>0</v>
      </c>
      <c r="G214" s="607">
        <f t="shared" si="48"/>
        <v>5000</v>
      </c>
      <c r="H214" s="700"/>
      <c r="I214" s="607">
        <f t="shared" si="49"/>
        <v>650</v>
      </c>
      <c r="J214" s="700"/>
      <c r="K214" s="607">
        <f t="shared" si="50"/>
        <v>400</v>
      </c>
      <c r="L214" s="700"/>
      <c r="M214" s="607">
        <f t="shared" si="51"/>
        <v>12500</v>
      </c>
      <c r="N214" s="700"/>
      <c r="O214" s="607">
        <f t="shared" si="52"/>
        <v>5000</v>
      </c>
      <c r="P214" s="700"/>
      <c r="Q214" s="607">
        <f t="shared" si="62"/>
        <v>12500</v>
      </c>
      <c r="R214" s="700"/>
      <c r="S214" s="607">
        <f t="shared" si="63"/>
        <v>50000</v>
      </c>
      <c r="T214" s="700"/>
      <c r="U214" s="607">
        <f t="shared" si="64"/>
        <v>37500</v>
      </c>
      <c r="V214" s="700"/>
      <c r="W214" s="607">
        <f t="shared" si="53"/>
        <v>16666.666666666668</v>
      </c>
      <c r="X214" s="700"/>
      <c r="Y214" s="607">
        <f t="shared" si="54"/>
        <v>8333.3333333333339</v>
      </c>
      <c r="Z214" s="700"/>
      <c r="AA214" s="607">
        <f t="shared" si="55"/>
        <v>8333.3333333333339</v>
      </c>
      <c r="AB214" s="700"/>
      <c r="AC214" s="607">
        <f t="shared" si="56"/>
        <v>16666.666666666668</v>
      </c>
      <c r="AD214" s="700"/>
      <c r="AE214" s="607">
        <f t="shared" si="65"/>
        <v>16560</v>
      </c>
      <c r="AF214" s="700"/>
      <c r="AG214" s="607">
        <f>OBC!AB209+OBC!AW209</f>
        <v>980362.17648000002</v>
      </c>
      <c r="AH214" s="700"/>
      <c r="AI214" s="607">
        <f>OBC!BR209+OBC!CM209</f>
        <v>41831.25</v>
      </c>
      <c r="AJ214" s="700"/>
      <c r="AK214" s="607">
        <f t="shared" si="57"/>
        <v>4500</v>
      </c>
      <c r="AL214" s="700"/>
      <c r="AM214" s="607"/>
      <c r="AN214" s="700"/>
      <c r="AO214" s="607">
        <f t="shared" si="58"/>
        <v>166666.66666666666</v>
      </c>
      <c r="AP214" s="700"/>
      <c r="AQ214" s="607">
        <f t="shared" si="59"/>
        <v>0</v>
      </c>
      <c r="AR214" s="700"/>
      <c r="AS214" s="607">
        <f t="shared" si="60"/>
        <v>1000000</v>
      </c>
      <c r="AT214" s="700"/>
      <c r="AU214" s="568">
        <v>0</v>
      </c>
      <c r="AV214" s="700"/>
      <c r="AW214" s="567">
        <f t="shared" si="61"/>
        <v>2383470.0931466669</v>
      </c>
      <c r="AX214" s="700"/>
      <c r="AY214" s="607">
        <f>('Revenue OP'!$D$18*(1+DBC!$C$13/100)^B214)/12</f>
        <v>3264165.1343177869</v>
      </c>
      <c r="AZ214" s="700"/>
      <c r="BA214" s="568">
        <v>0</v>
      </c>
      <c r="BB214" s="700"/>
      <c r="BC214" s="562">
        <f t="shared" si="66"/>
        <v>880695.04117112001</v>
      </c>
      <c r="BD214" s="700"/>
      <c r="BE214" s="562">
        <f>BC214/(1+DBC!$C$10/100)^B214</f>
        <v>384244.32925826724</v>
      </c>
      <c r="BF214" s="700"/>
    </row>
    <row r="215" spans="2:58" x14ac:dyDescent="0.3">
      <c r="B215" s="550">
        <v>17</v>
      </c>
      <c r="C215" s="550">
        <v>12</v>
      </c>
      <c r="D215" s="550">
        <v>204</v>
      </c>
      <c r="E215" s="708"/>
      <c r="F215" s="562">
        <v>0</v>
      </c>
      <c r="G215" s="607">
        <f t="shared" si="48"/>
        <v>5000</v>
      </c>
      <c r="H215" s="700"/>
      <c r="I215" s="607">
        <f t="shared" si="49"/>
        <v>650</v>
      </c>
      <c r="J215" s="700"/>
      <c r="K215" s="607">
        <f t="shared" si="50"/>
        <v>400</v>
      </c>
      <c r="L215" s="700"/>
      <c r="M215" s="607">
        <f t="shared" si="51"/>
        <v>12500</v>
      </c>
      <c r="N215" s="700"/>
      <c r="O215" s="607">
        <f t="shared" si="52"/>
        <v>5000</v>
      </c>
      <c r="P215" s="700"/>
      <c r="Q215" s="607">
        <f t="shared" si="62"/>
        <v>12500</v>
      </c>
      <c r="R215" s="700"/>
      <c r="S215" s="607">
        <f t="shared" si="63"/>
        <v>50000</v>
      </c>
      <c r="T215" s="700"/>
      <c r="U215" s="607">
        <f t="shared" si="64"/>
        <v>37500</v>
      </c>
      <c r="V215" s="700"/>
      <c r="W215" s="607">
        <f t="shared" si="53"/>
        <v>16666.666666666668</v>
      </c>
      <c r="X215" s="700"/>
      <c r="Y215" s="607">
        <f t="shared" si="54"/>
        <v>8333.3333333333339</v>
      </c>
      <c r="Z215" s="700"/>
      <c r="AA215" s="607">
        <f t="shared" si="55"/>
        <v>8333.3333333333339</v>
      </c>
      <c r="AB215" s="700"/>
      <c r="AC215" s="607">
        <f t="shared" si="56"/>
        <v>16666.666666666668</v>
      </c>
      <c r="AD215" s="700"/>
      <c r="AE215" s="607">
        <f t="shared" si="65"/>
        <v>16560</v>
      </c>
      <c r="AF215" s="700"/>
      <c r="AG215" s="607">
        <f>OBC!AB210+OBC!AW210</f>
        <v>1013040.915696</v>
      </c>
      <c r="AH215" s="700"/>
      <c r="AI215" s="607">
        <f>OBC!BR210+OBC!CM210</f>
        <v>43225.625</v>
      </c>
      <c r="AJ215" s="700"/>
      <c r="AK215" s="607">
        <f t="shared" si="57"/>
        <v>4500</v>
      </c>
      <c r="AL215" s="700"/>
      <c r="AM215" s="607"/>
      <c r="AN215" s="700"/>
      <c r="AO215" s="607">
        <f t="shared" si="58"/>
        <v>166666.66666666666</v>
      </c>
      <c r="AP215" s="700"/>
      <c r="AQ215" s="607">
        <f t="shared" si="59"/>
        <v>0</v>
      </c>
      <c r="AR215" s="700"/>
      <c r="AS215" s="607">
        <f t="shared" si="60"/>
        <v>1000000</v>
      </c>
      <c r="AT215" s="700"/>
      <c r="AU215" s="568">
        <v>0</v>
      </c>
      <c r="AV215" s="700"/>
      <c r="AW215" s="567">
        <f t="shared" si="61"/>
        <v>2417543.2073626667</v>
      </c>
      <c r="AX215" s="700"/>
      <c r="AY215" s="607">
        <f>('Revenue OP'!$D$18*(1+DBC!$C$13/100)^B215)/12</f>
        <v>3264165.1343177869</v>
      </c>
      <c r="AZ215" s="700"/>
      <c r="BA215" s="568">
        <v>0</v>
      </c>
      <c r="BB215" s="700"/>
      <c r="BC215" s="562">
        <f t="shared" si="66"/>
        <v>846621.92695512017</v>
      </c>
      <c r="BD215" s="700"/>
      <c r="BE215" s="562">
        <f>BC215/(1+DBC!$C$10/100)^B215</f>
        <v>369378.3423892401</v>
      </c>
      <c r="BF215" s="700"/>
    </row>
    <row r="216" spans="2:58" x14ac:dyDescent="0.3">
      <c r="B216" s="550">
        <v>18</v>
      </c>
      <c r="C216" s="550">
        <v>1</v>
      </c>
      <c r="D216" s="550">
        <v>205</v>
      </c>
      <c r="E216" s="708">
        <f>DBC!$C$10</f>
        <v>5</v>
      </c>
      <c r="F216" s="562">
        <v>0</v>
      </c>
      <c r="G216" s="607">
        <f t="shared" ref="G216:G279" si="67">H$10/12</f>
        <v>5000</v>
      </c>
      <c r="H216" s="700">
        <f>SUM(G216:G227)</f>
        <v>60000</v>
      </c>
      <c r="I216" s="607">
        <f t="shared" ref="I216:I279" si="68">J$10/12</f>
        <v>650</v>
      </c>
      <c r="J216" s="700">
        <f>SUM(I216:I227)</f>
        <v>7800</v>
      </c>
      <c r="K216" s="607">
        <f t="shared" ref="K216:K279" si="69">L$10/12</f>
        <v>400</v>
      </c>
      <c r="L216" s="700">
        <f>SUM(K216:K227)</f>
        <v>4800</v>
      </c>
      <c r="M216" s="607">
        <f t="shared" ref="M216:M279" si="70">N$10/12</f>
        <v>12500</v>
      </c>
      <c r="N216" s="700">
        <f>SUM(M216:M227)</f>
        <v>150000</v>
      </c>
      <c r="O216" s="607">
        <f t="shared" ref="O216:O279" si="71">P$10/12</f>
        <v>5000</v>
      </c>
      <c r="P216" s="700">
        <f>SUM(O216:O227)</f>
        <v>60000</v>
      </c>
      <c r="Q216" s="607">
        <f t="shared" si="62"/>
        <v>12500</v>
      </c>
      <c r="R216" s="700">
        <f>SUM(Q216:Q227)</f>
        <v>150000</v>
      </c>
      <c r="S216" s="607">
        <f t="shared" si="63"/>
        <v>50000</v>
      </c>
      <c r="T216" s="700">
        <f>SUM(S216:S227)</f>
        <v>600000</v>
      </c>
      <c r="U216" s="607">
        <f t="shared" si="64"/>
        <v>37500</v>
      </c>
      <c r="V216" s="700">
        <f>SUM(U216:U227)</f>
        <v>450000</v>
      </c>
      <c r="W216" s="607">
        <f t="shared" ref="W216:W279" si="72">X$10/12</f>
        <v>16666.666666666668</v>
      </c>
      <c r="X216" s="700">
        <f>SUM(W216:W227)</f>
        <v>199999.99999999997</v>
      </c>
      <c r="Y216" s="607">
        <f t="shared" ref="Y216:Y279" si="73">Z$10/12</f>
        <v>8333.3333333333339</v>
      </c>
      <c r="Z216" s="700">
        <f>SUM(Y216:Y227)</f>
        <v>99999.999999999985</v>
      </c>
      <c r="AA216" s="607">
        <f t="shared" ref="AA216:AA279" si="74">AB$10/12</f>
        <v>8333.3333333333339</v>
      </c>
      <c r="AB216" s="700">
        <f>SUM(AA216:AA227)</f>
        <v>99999.999999999985</v>
      </c>
      <c r="AC216" s="607">
        <f t="shared" ref="AC216:AC279" si="75">AD$10/12</f>
        <v>16666.666666666668</v>
      </c>
      <c r="AD216" s="700">
        <f>SUM(AC216:AC227)</f>
        <v>199999.99999999997</v>
      </c>
      <c r="AE216" s="607">
        <f t="shared" si="65"/>
        <v>16560</v>
      </c>
      <c r="AF216" s="700">
        <f>SUM(AE216:AE227)</f>
        <v>198720</v>
      </c>
      <c r="AG216" s="607">
        <f>OBC!AB211+OBC!AW211</f>
        <v>506520.45784799999</v>
      </c>
      <c r="AH216" s="700">
        <f>SUM(AG216:AG227)</f>
        <v>11421219.355992002</v>
      </c>
      <c r="AI216" s="607">
        <f>OBC!BR211+OBC!CM211</f>
        <v>21612.8125</v>
      </c>
      <c r="AJ216" s="700">
        <f>SUM(AI216:AI227)</f>
        <v>487334.0625</v>
      </c>
      <c r="AK216" s="607">
        <f t="shared" ref="AK216:AK279" si="76">$AL$10/12</f>
        <v>4500</v>
      </c>
      <c r="AL216" s="700">
        <f>SUM(AK216:AK227)</f>
        <v>54000</v>
      </c>
      <c r="AM216" s="607"/>
      <c r="AN216" s="700">
        <f>SUM(AM216:AM227)</f>
        <v>0</v>
      </c>
      <c r="AO216" s="607">
        <f t="shared" ref="AO216:AO279" si="77">$AP$10/12</f>
        <v>166666.66666666666</v>
      </c>
      <c r="AP216" s="700">
        <f>SUM(AO216:AO227)</f>
        <v>2000000.0000000002</v>
      </c>
      <c r="AQ216" s="607">
        <f t="shared" ref="AQ216:AQ279" si="78">$AR$10/12</f>
        <v>0</v>
      </c>
      <c r="AR216" s="700">
        <f>SUM(AQ216:AQ227)</f>
        <v>0</v>
      </c>
      <c r="AS216" s="607">
        <f t="shared" ref="AS216:AS279" si="79">$AT$10/12</f>
        <v>1000000</v>
      </c>
      <c r="AT216" s="700">
        <f>SUM(AS216:AS227)</f>
        <v>12000000</v>
      </c>
      <c r="AU216" s="568">
        <v>0</v>
      </c>
      <c r="AV216" s="700">
        <f>SUM(AU216:AU227)</f>
        <v>0</v>
      </c>
      <c r="AW216" s="567">
        <f t="shared" si="61"/>
        <v>1889409.9370146666</v>
      </c>
      <c r="AX216" s="700">
        <f>SUM(AW216:AW227)</f>
        <v>28243873.418492001</v>
      </c>
      <c r="AY216" s="607">
        <f>('Revenue OP'!$D$18*(1+DBC!$C$13/100)^B216)/12</f>
        <v>3335976.7672727779</v>
      </c>
      <c r="AZ216" s="700">
        <f>SUM(AY216:AY227)</f>
        <v>40031721.207273334</v>
      </c>
      <c r="BA216" s="568">
        <v>0</v>
      </c>
      <c r="BB216" s="700">
        <f>SUM(BA216:BA227)</f>
        <v>0</v>
      </c>
      <c r="BC216" s="562">
        <f t="shared" si="66"/>
        <v>1446566.8302581112</v>
      </c>
      <c r="BD216" s="700">
        <f>SUM(BC216:BC227)</f>
        <v>11787847.788781334</v>
      </c>
      <c r="BE216" s="562">
        <f>BC216/(1+DBC!$C$10/100)^B216</f>
        <v>601078.39661842969</v>
      </c>
      <c r="BF216" s="700">
        <f>SUM(BE216:BE227)</f>
        <v>4898094.2326726336</v>
      </c>
    </row>
    <row r="217" spans="2:58" x14ac:dyDescent="0.3">
      <c r="B217" s="550">
        <v>18</v>
      </c>
      <c r="C217" s="550">
        <v>2</v>
      </c>
      <c r="D217" s="550">
        <v>206</v>
      </c>
      <c r="E217" s="708"/>
      <c r="F217" s="562">
        <v>0</v>
      </c>
      <c r="G217" s="607">
        <f t="shared" si="67"/>
        <v>5000</v>
      </c>
      <c r="H217" s="700"/>
      <c r="I217" s="607">
        <f t="shared" si="68"/>
        <v>650</v>
      </c>
      <c r="J217" s="700"/>
      <c r="K217" s="607">
        <f t="shared" si="69"/>
        <v>400</v>
      </c>
      <c r="L217" s="700"/>
      <c r="M217" s="607">
        <f t="shared" si="70"/>
        <v>12500</v>
      </c>
      <c r="N217" s="700"/>
      <c r="O217" s="607">
        <f t="shared" si="71"/>
        <v>5000</v>
      </c>
      <c r="P217" s="700"/>
      <c r="Q217" s="607">
        <f t="shared" si="62"/>
        <v>12500</v>
      </c>
      <c r="R217" s="700"/>
      <c r="S217" s="607">
        <f t="shared" si="63"/>
        <v>50000</v>
      </c>
      <c r="T217" s="700"/>
      <c r="U217" s="607">
        <f t="shared" si="64"/>
        <v>37500</v>
      </c>
      <c r="V217" s="700"/>
      <c r="W217" s="607">
        <f t="shared" si="72"/>
        <v>16666.666666666668</v>
      </c>
      <c r="X217" s="700"/>
      <c r="Y217" s="607">
        <f t="shared" si="73"/>
        <v>8333.3333333333339</v>
      </c>
      <c r="Z217" s="700"/>
      <c r="AA217" s="607">
        <f t="shared" si="74"/>
        <v>8333.3333333333339</v>
      </c>
      <c r="AB217" s="700"/>
      <c r="AC217" s="607">
        <f t="shared" si="75"/>
        <v>16666.666666666668</v>
      </c>
      <c r="AD217" s="700"/>
      <c r="AE217" s="607">
        <f t="shared" si="65"/>
        <v>16560</v>
      </c>
      <c r="AF217" s="700"/>
      <c r="AG217" s="607">
        <f>OBC!AB212+OBC!AW212</f>
        <v>915004.69804799987</v>
      </c>
      <c r="AH217" s="700"/>
      <c r="AI217" s="607">
        <f>OBC!BR212+OBC!CM212</f>
        <v>39042.5</v>
      </c>
      <c r="AJ217" s="700"/>
      <c r="AK217" s="607">
        <f t="shared" si="76"/>
        <v>4500</v>
      </c>
      <c r="AL217" s="700"/>
      <c r="AM217" s="607"/>
      <c r="AN217" s="700"/>
      <c r="AO217" s="607">
        <f t="shared" si="77"/>
        <v>166666.66666666666</v>
      </c>
      <c r="AP217" s="700"/>
      <c r="AQ217" s="607">
        <f t="shared" si="78"/>
        <v>0</v>
      </c>
      <c r="AR217" s="700"/>
      <c r="AS217" s="607">
        <f t="shared" si="79"/>
        <v>1000000</v>
      </c>
      <c r="AT217" s="700"/>
      <c r="AU217" s="568">
        <v>0</v>
      </c>
      <c r="AV217" s="700"/>
      <c r="AW217" s="567">
        <f t="shared" ref="AW217:AW280" si="80">G217+I217+K217+M217+O217+Q217+S217+U217+W217+Y217+AA217+AC217+AE217+AG217+AI217+AK217+AO217+AS217+AU217+AQ217+AM217</f>
        <v>2315323.8647146663</v>
      </c>
      <c r="AX217" s="700"/>
      <c r="AY217" s="607">
        <f>('Revenue OP'!$D$18*(1+DBC!$C$13/100)^B217)/12</f>
        <v>3335976.7672727779</v>
      </c>
      <c r="AZ217" s="700"/>
      <c r="BA217" s="568">
        <v>0</v>
      </c>
      <c r="BB217" s="700"/>
      <c r="BC217" s="562">
        <f t="shared" si="66"/>
        <v>1020652.9025581116</v>
      </c>
      <c r="BD217" s="700"/>
      <c r="BE217" s="562">
        <f>BC217/(1+DBC!$C$10/100)^B217</f>
        <v>424102.362463344</v>
      </c>
      <c r="BF217" s="700"/>
    </row>
    <row r="218" spans="2:58" x14ac:dyDescent="0.3">
      <c r="B218" s="550">
        <v>18</v>
      </c>
      <c r="C218" s="550">
        <v>3</v>
      </c>
      <c r="D218" s="550">
        <v>207</v>
      </c>
      <c r="E218" s="708"/>
      <c r="F218" s="562">
        <v>0</v>
      </c>
      <c r="G218" s="607">
        <f t="shared" si="67"/>
        <v>5000</v>
      </c>
      <c r="H218" s="700"/>
      <c r="I218" s="607">
        <f t="shared" si="68"/>
        <v>650</v>
      </c>
      <c r="J218" s="700"/>
      <c r="K218" s="607">
        <f t="shared" si="69"/>
        <v>400</v>
      </c>
      <c r="L218" s="700"/>
      <c r="M218" s="607">
        <f t="shared" si="70"/>
        <v>12500</v>
      </c>
      <c r="N218" s="700"/>
      <c r="O218" s="607">
        <f t="shared" si="71"/>
        <v>5000</v>
      </c>
      <c r="P218" s="700"/>
      <c r="Q218" s="607">
        <f t="shared" si="62"/>
        <v>12500</v>
      </c>
      <c r="R218" s="700"/>
      <c r="S218" s="607">
        <f t="shared" si="63"/>
        <v>50000</v>
      </c>
      <c r="T218" s="700"/>
      <c r="U218" s="607">
        <f t="shared" si="64"/>
        <v>37500</v>
      </c>
      <c r="V218" s="700"/>
      <c r="W218" s="607">
        <f t="shared" si="72"/>
        <v>16666.666666666668</v>
      </c>
      <c r="X218" s="700"/>
      <c r="Y218" s="607">
        <f t="shared" si="73"/>
        <v>8333.3333333333339</v>
      </c>
      <c r="Z218" s="700"/>
      <c r="AA218" s="607">
        <f t="shared" si="74"/>
        <v>8333.3333333333339</v>
      </c>
      <c r="AB218" s="700"/>
      <c r="AC218" s="607">
        <f t="shared" si="75"/>
        <v>16666.666666666668</v>
      </c>
      <c r="AD218" s="700"/>
      <c r="AE218" s="607">
        <f t="shared" si="65"/>
        <v>16560</v>
      </c>
      <c r="AF218" s="700"/>
      <c r="AG218" s="607">
        <f>OBC!AB213+OBC!AW213</f>
        <v>1013040.915696</v>
      </c>
      <c r="AH218" s="700"/>
      <c r="AI218" s="607">
        <f>OBC!BR213+OBC!CM213</f>
        <v>43225.625</v>
      </c>
      <c r="AJ218" s="700"/>
      <c r="AK218" s="607">
        <f t="shared" si="76"/>
        <v>4500</v>
      </c>
      <c r="AL218" s="700"/>
      <c r="AM218" s="607"/>
      <c r="AN218" s="700"/>
      <c r="AO218" s="607">
        <f t="shared" si="77"/>
        <v>166666.66666666666</v>
      </c>
      <c r="AP218" s="700"/>
      <c r="AQ218" s="607">
        <f t="shared" si="78"/>
        <v>0</v>
      </c>
      <c r="AR218" s="700"/>
      <c r="AS218" s="607">
        <f t="shared" si="79"/>
        <v>1000000</v>
      </c>
      <c r="AT218" s="700"/>
      <c r="AU218" s="568">
        <v>0</v>
      </c>
      <c r="AV218" s="700"/>
      <c r="AW218" s="567">
        <f t="shared" si="80"/>
        <v>2417543.2073626667</v>
      </c>
      <c r="AX218" s="700"/>
      <c r="AY218" s="607">
        <f>('Revenue OP'!$D$18*(1+DBC!$C$13/100)^B218)/12</f>
        <v>3335976.7672727779</v>
      </c>
      <c r="AZ218" s="700"/>
      <c r="BA218" s="568">
        <v>0</v>
      </c>
      <c r="BB218" s="700"/>
      <c r="BC218" s="562">
        <f t="shared" si="66"/>
        <v>918433.55991011113</v>
      </c>
      <c r="BD218" s="700"/>
      <c r="BE218" s="562">
        <f>BC218/(1+DBC!$C$10/100)^B218</f>
        <v>381628.11426612322</v>
      </c>
      <c r="BF218" s="700"/>
    </row>
    <row r="219" spans="2:58" x14ac:dyDescent="0.3">
      <c r="B219" s="550">
        <v>18</v>
      </c>
      <c r="C219" s="550">
        <v>4</v>
      </c>
      <c r="D219" s="550">
        <v>208</v>
      </c>
      <c r="E219" s="708"/>
      <c r="F219" s="562">
        <v>0</v>
      </c>
      <c r="G219" s="607">
        <f t="shared" si="67"/>
        <v>5000</v>
      </c>
      <c r="H219" s="700"/>
      <c r="I219" s="607">
        <f t="shared" si="68"/>
        <v>650</v>
      </c>
      <c r="J219" s="700"/>
      <c r="K219" s="607">
        <f t="shared" si="69"/>
        <v>400</v>
      </c>
      <c r="L219" s="700"/>
      <c r="M219" s="607">
        <f t="shared" si="70"/>
        <v>12500</v>
      </c>
      <c r="N219" s="700"/>
      <c r="O219" s="607">
        <f t="shared" si="71"/>
        <v>5000</v>
      </c>
      <c r="P219" s="700"/>
      <c r="Q219" s="607">
        <f t="shared" si="62"/>
        <v>12500</v>
      </c>
      <c r="R219" s="700"/>
      <c r="S219" s="607">
        <f t="shared" si="63"/>
        <v>50000</v>
      </c>
      <c r="T219" s="700"/>
      <c r="U219" s="607">
        <f t="shared" si="64"/>
        <v>37500</v>
      </c>
      <c r="V219" s="700"/>
      <c r="W219" s="607">
        <f t="shared" si="72"/>
        <v>16666.666666666668</v>
      </c>
      <c r="X219" s="700"/>
      <c r="Y219" s="607">
        <f t="shared" si="73"/>
        <v>8333.3333333333339</v>
      </c>
      <c r="Z219" s="700"/>
      <c r="AA219" s="607">
        <f t="shared" si="74"/>
        <v>8333.3333333333339</v>
      </c>
      <c r="AB219" s="700"/>
      <c r="AC219" s="607">
        <f t="shared" si="75"/>
        <v>16666.666666666668</v>
      </c>
      <c r="AD219" s="700"/>
      <c r="AE219" s="607">
        <f t="shared" si="65"/>
        <v>16560</v>
      </c>
      <c r="AF219" s="700"/>
      <c r="AG219" s="607">
        <f>OBC!AB214+OBC!AW214</f>
        <v>980362.17648000002</v>
      </c>
      <c r="AH219" s="700"/>
      <c r="AI219" s="607">
        <f>OBC!BR214+OBC!CM214</f>
        <v>41831.25</v>
      </c>
      <c r="AJ219" s="700"/>
      <c r="AK219" s="607">
        <f t="shared" si="76"/>
        <v>4500</v>
      </c>
      <c r="AL219" s="700"/>
      <c r="AM219" s="607"/>
      <c r="AN219" s="700"/>
      <c r="AO219" s="607">
        <f t="shared" si="77"/>
        <v>166666.66666666666</v>
      </c>
      <c r="AP219" s="700"/>
      <c r="AQ219" s="607">
        <f t="shared" si="78"/>
        <v>0</v>
      </c>
      <c r="AR219" s="700"/>
      <c r="AS219" s="607">
        <f t="shared" si="79"/>
        <v>1000000</v>
      </c>
      <c r="AT219" s="700"/>
      <c r="AU219" s="568">
        <v>0</v>
      </c>
      <c r="AV219" s="700"/>
      <c r="AW219" s="567">
        <f t="shared" si="80"/>
        <v>2383470.0931466669</v>
      </c>
      <c r="AX219" s="700"/>
      <c r="AY219" s="607">
        <f>('Revenue OP'!$D$18*(1+DBC!$C$13/100)^B219)/12</f>
        <v>3335976.7672727779</v>
      </c>
      <c r="AZ219" s="700"/>
      <c r="BA219" s="568">
        <v>0</v>
      </c>
      <c r="BB219" s="700"/>
      <c r="BC219" s="562">
        <f t="shared" si="66"/>
        <v>952506.67412611097</v>
      </c>
      <c r="BD219" s="700"/>
      <c r="BE219" s="562">
        <f>BC219/(1+DBC!$C$10/100)^B219</f>
        <v>395786.19699853001</v>
      </c>
      <c r="BF219" s="700"/>
    </row>
    <row r="220" spans="2:58" x14ac:dyDescent="0.3">
      <c r="B220" s="550">
        <v>18</v>
      </c>
      <c r="C220" s="550">
        <v>5</v>
      </c>
      <c r="D220" s="550">
        <v>209</v>
      </c>
      <c r="E220" s="708"/>
      <c r="F220" s="562">
        <v>0</v>
      </c>
      <c r="G220" s="607">
        <f t="shared" si="67"/>
        <v>5000</v>
      </c>
      <c r="H220" s="700"/>
      <c r="I220" s="607">
        <f t="shared" si="68"/>
        <v>650</v>
      </c>
      <c r="J220" s="700"/>
      <c r="K220" s="607">
        <f t="shared" si="69"/>
        <v>400</v>
      </c>
      <c r="L220" s="700"/>
      <c r="M220" s="607">
        <f t="shared" si="70"/>
        <v>12500</v>
      </c>
      <c r="N220" s="700"/>
      <c r="O220" s="607">
        <f t="shared" si="71"/>
        <v>5000</v>
      </c>
      <c r="P220" s="700"/>
      <c r="Q220" s="607">
        <f t="shared" si="62"/>
        <v>12500</v>
      </c>
      <c r="R220" s="700"/>
      <c r="S220" s="607">
        <f t="shared" si="63"/>
        <v>50000</v>
      </c>
      <c r="T220" s="700"/>
      <c r="U220" s="607">
        <f t="shared" si="64"/>
        <v>37500</v>
      </c>
      <c r="V220" s="700"/>
      <c r="W220" s="607">
        <f t="shared" si="72"/>
        <v>16666.666666666668</v>
      </c>
      <c r="X220" s="700"/>
      <c r="Y220" s="607">
        <f t="shared" si="73"/>
        <v>8333.3333333333339</v>
      </c>
      <c r="Z220" s="700"/>
      <c r="AA220" s="607">
        <f t="shared" si="74"/>
        <v>8333.3333333333339</v>
      </c>
      <c r="AB220" s="700"/>
      <c r="AC220" s="607">
        <f t="shared" si="75"/>
        <v>16666.666666666668</v>
      </c>
      <c r="AD220" s="700"/>
      <c r="AE220" s="607">
        <f t="shared" si="65"/>
        <v>16560</v>
      </c>
      <c r="AF220" s="700"/>
      <c r="AG220" s="607">
        <f>OBC!AB215+OBC!AW215</f>
        <v>1013040.915696</v>
      </c>
      <c r="AH220" s="700"/>
      <c r="AI220" s="607">
        <f>OBC!BR215+OBC!CM215</f>
        <v>43225.625</v>
      </c>
      <c r="AJ220" s="700"/>
      <c r="AK220" s="607">
        <f t="shared" si="76"/>
        <v>4500</v>
      </c>
      <c r="AL220" s="700"/>
      <c r="AM220" s="607"/>
      <c r="AN220" s="700"/>
      <c r="AO220" s="607">
        <f t="shared" si="77"/>
        <v>166666.66666666666</v>
      </c>
      <c r="AP220" s="700"/>
      <c r="AQ220" s="607">
        <f t="shared" si="78"/>
        <v>0</v>
      </c>
      <c r="AR220" s="700"/>
      <c r="AS220" s="607">
        <f t="shared" si="79"/>
        <v>1000000</v>
      </c>
      <c r="AT220" s="700"/>
      <c r="AU220" s="568">
        <v>0</v>
      </c>
      <c r="AV220" s="700"/>
      <c r="AW220" s="567">
        <f t="shared" si="80"/>
        <v>2417543.2073626667</v>
      </c>
      <c r="AX220" s="700"/>
      <c r="AY220" s="607">
        <f>('Revenue OP'!$D$18*(1+DBC!$C$13/100)^B220)/12</f>
        <v>3335976.7672727779</v>
      </c>
      <c r="AZ220" s="700"/>
      <c r="BA220" s="568">
        <v>0</v>
      </c>
      <c r="BB220" s="700"/>
      <c r="BC220" s="562">
        <f t="shared" si="66"/>
        <v>918433.55991011113</v>
      </c>
      <c r="BD220" s="700"/>
      <c r="BE220" s="562">
        <f>BC220/(1+DBC!$C$10/100)^B220</f>
        <v>381628.11426612322</v>
      </c>
      <c r="BF220" s="700"/>
    </row>
    <row r="221" spans="2:58" x14ac:dyDescent="0.3">
      <c r="B221" s="550">
        <v>18</v>
      </c>
      <c r="C221" s="550">
        <v>6</v>
      </c>
      <c r="D221" s="550">
        <v>210</v>
      </c>
      <c r="E221" s="708"/>
      <c r="F221" s="562">
        <v>0</v>
      </c>
      <c r="G221" s="607">
        <f t="shared" si="67"/>
        <v>5000</v>
      </c>
      <c r="H221" s="700"/>
      <c r="I221" s="607">
        <f t="shared" si="68"/>
        <v>650</v>
      </c>
      <c r="J221" s="700"/>
      <c r="K221" s="607">
        <f t="shared" si="69"/>
        <v>400</v>
      </c>
      <c r="L221" s="700"/>
      <c r="M221" s="607">
        <f t="shared" si="70"/>
        <v>12500</v>
      </c>
      <c r="N221" s="700"/>
      <c r="O221" s="607">
        <f t="shared" si="71"/>
        <v>5000</v>
      </c>
      <c r="P221" s="700"/>
      <c r="Q221" s="607">
        <f t="shared" si="62"/>
        <v>12500</v>
      </c>
      <c r="R221" s="700"/>
      <c r="S221" s="607">
        <f t="shared" si="63"/>
        <v>50000</v>
      </c>
      <c r="T221" s="700"/>
      <c r="U221" s="607">
        <f t="shared" si="64"/>
        <v>37500</v>
      </c>
      <c r="V221" s="700"/>
      <c r="W221" s="607">
        <f t="shared" si="72"/>
        <v>16666.666666666668</v>
      </c>
      <c r="X221" s="700"/>
      <c r="Y221" s="607">
        <f t="shared" si="73"/>
        <v>8333.3333333333339</v>
      </c>
      <c r="Z221" s="700"/>
      <c r="AA221" s="607">
        <f t="shared" si="74"/>
        <v>8333.3333333333339</v>
      </c>
      <c r="AB221" s="700"/>
      <c r="AC221" s="607">
        <f t="shared" si="75"/>
        <v>16666.666666666668</v>
      </c>
      <c r="AD221" s="700"/>
      <c r="AE221" s="607">
        <f t="shared" si="65"/>
        <v>16560</v>
      </c>
      <c r="AF221" s="700"/>
      <c r="AG221" s="607">
        <f>OBC!AB216+OBC!AW216</f>
        <v>980362.17648000002</v>
      </c>
      <c r="AH221" s="700"/>
      <c r="AI221" s="607">
        <f>OBC!BR216+OBC!CM216</f>
        <v>41831.25</v>
      </c>
      <c r="AJ221" s="700"/>
      <c r="AK221" s="607">
        <f t="shared" si="76"/>
        <v>4500</v>
      </c>
      <c r="AL221" s="700"/>
      <c r="AM221" s="607"/>
      <c r="AN221" s="700"/>
      <c r="AO221" s="607">
        <f t="shared" si="77"/>
        <v>166666.66666666666</v>
      </c>
      <c r="AP221" s="700"/>
      <c r="AQ221" s="607">
        <f t="shared" si="78"/>
        <v>0</v>
      </c>
      <c r="AR221" s="700"/>
      <c r="AS221" s="607">
        <f t="shared" si="79"/>
        <v>1000000</v>
      </c>
      <c r="AT221" s="700"/>
      <c r="AU221" s="568">
        <v>0</v>
      </c>
      <c r="AV221" s="700"/>
      <c r="AW221" s="567">
        <f t="shared" si="80"/>
        <v>2383470.0931466669</v>
      </c>
      <c r="AX221" s="700"/>
      <c r="AY221" s="607">
        <f>('Revenue OP'!$D$18*(1+DBC!$C$13/100)^B221)/12</f>
        <v>3335976.7672727779</v>
      </c>
      <c r="AZ221" s="700"/>
      <c r="BA221" s="568">
        <v>0</v>
      </c>
      <c r="BB221" s="700"/>
      <c r="BC221" s="562">
        <f t="shared" si="66"/>
        <v>952506.67412611097</v>
      </c>
      <c r="BD221" s="700"/>
      <c r="BE221" s="562">
        <f>BC221/(1+DBC!$C$10/100)^B221</f>
        <v>395786.19699853001</v>
      </c>
      <c r="BF221" s="700"/>
    </row>
    <row r="222" spans="2:58" x14ac:dyDescent="0.3">
      <c r="B222" s="550">
        <v>18</v>
      </c>
      <c r="C222" s="550">
        <v>7</v>
      </c>
      <c r="D222" s="550">
        <v>211</v>
      </c>
      <c r="E222" s="708"/>
      <c r="F222" s="562">
        <v>0</v>
      </c>
      <c r="G222" s="607">
        <f t="shared" si="67"/>
        <v>5000</v>
      </c>
      <c r="H222" s="700"/>
      <c r="I222" s="607">
        <f t="shared" si="68"/>
        <v>650</v>
      </c>
      <c r="J222" s="700"/>
      <c r="K222" s="607">
        <f t="shared" si="69"/>
        <v>400</v>
      </c>
      <c r="L222" s="700"/>
      <c r="M222" s="607">
        <f t="shared" si="70"/>
        <v>12500</v>
      </c>
      <c r="N222" s="700"/>
      <c r="O222" s="607">
        <f t="shared" si="71"/>
        <v>5000</v>
      </c>
      <c r="P222" s="700"/>
      <c r="Q222" s="607">
        <f t="shared" si="62"/>
        <v>12500</v>
      </c>
      <c r="R222" s="700"/>
      <c r="S222" s="607">
        <f t="shared" si="63"/>
        <v>50000</v>
      </c>
      <c r="T222" s="700"/>
      <c r="U222" s="607">
        <f t="shared" si="64"/>
        <v>37500</v>
      </c>
      <c r="V222" s="700"/>
      <c r="W222" s="607">
        <f t="shared" si="72"/>
        <v>16666.666666666668</v>
      </c>
      <c r="X222" s="700"/>
      <c r="Y222" s="607">
        <f t="shared" si="73"/>
        <v>8333.3333333333339</v>
      </c>
      <c r="Z222" s="700"/>
      <c r="AA222" s="607">
        <f t="shared" si="74"/>
        <v>8333.3333333333339</v>
      </c>
      <c r="AB222" s="700"/>
      <c r="AC222" s="607">
        <f t="shared" si="75"/>
        <v>16666.666666666668</v>
      </c>
      <c r="AD222" s="700"/>
      <c r="AE222" s="607">
        <f t="shared" si="65"/>
        <v>16560</v>
      </c>
      <c r="AF222" s="700"/>
      <c r="AG222" s="607">
        <f>OBC!AB217+OBC!AW217</f>
        <v>1013040.915696</v>
      </c>
      <c r="AH222" s="700"/>
      <c r="AI222" s="607">
        <f>OBC!BR217+OBC!CM217</f>
        <v>43225.625</v>
      </c>
      <c r="AJ222" s="700"/>
      <c r="AK222" s="607">
        <f t="shared" si="76"/>
        <v>4500</v>
      </c>
      <c r="AL222" s="700"/>
      <c r="AM222" s="607"/>
      <c r="AN222" s="700"/>
      <c r="AO222" s="607">
        <f t="shared" si="77"/>
        <v>166666.66666666666</v>
      </c>
      <c r="AP222" s="700"/>
      <c r="AQ222" s="607">
        <f t="shared" si="78"/>
        <v>0</v>
      </c>
      <c r="AR222" s="700"/>
      <c r="AS222" s="607">
        <f t="shared" si="79"/>
        <v>1000000</v>
      </c>
      <c r="AT222" s="700"/>
      <c r="AU222" s="568">
        <v>0</v>
      </c>
      <c r="AV222" s="700"/>
      <c r="AW222" s="567">
        <f t="shared" si="80"/>
        <v>2417543.2073626667</v>
      </c>
      <c r="AX222" s="700"/>
      <c r="AY222" s="607">
        <f>('Revenue OP'!$D$18*(1+DBC!$C$13/100)^B222)/12</f>
        <v>3335976.7672727779</v>
      </c>
      <c r="AZ222" s="700"/>
      <c r="BA222" s="568">
        <v>0</v>
      </c>
      <c r="BB222" s="700"/>
      <c r="BC222" s="562">
        <f t="shared" si="66"/>
        <v>918433.55991011113</v>
      </c>
      <c r="BD222" s="700"/>
      <c r="BE222" s="562">
        <f>BC222/(1+DBC!$C$10/100)^B222</f>
        <v>381628.11426612322</v>
      </c>
      <c r="BF222" s="700"/>
    </row>
    <row r="223" spans="2:58" x14ac:dyDescent="0.3">
      <c r="B223" s="550">
        <v>18</v>
      </c>
      <c r="C223" s="550">
        <v>8</v>
      </c>
      <c r="D223" s="550">
        <v>212</v>
      </c>
      <c r="E223" s="708"/>
      <c r="F223" s="562">
        <v>0</v>
      </c>
      <c r="G223" s="607">
        <f t="shared" si="67"/>
        <v>5000</v>
      </c>
      <c r="H223" s="700"/>
      <c r="I223" s="607">
        <f t="shared" si="68"/>
        <v>650</v>
      </c>
      <c r="J223" s="700"/>
      <c r="K223" s="607">
        <f t="shared" si="69"/>
        <v>400</v>
      </c>
      <c r="L223" s="700"/>
      <c r="M223" s="607">
        <f t="shared" si="70"/>
        <v>12500</v>
      </c>
      <c r="N223" s="700"/>
      <c r="O223" s="607">
        <f t="shared" si="71"/>
        <v>5000</v>
      </c>
      <c r="P223" s="700"/>
      <c r="Q223" s="607">
        <f t="shared" si="62"/>
        <v>12500</v>
      </c>
      <c r="R223" s="700"/>
      <c r="S223" s="607">
        <f t="shared" si="63"/>
        <v>50000</v>
      </c>
      <c r="T223" s="700"/>
      <c r="U223" s="607">
        <f t="shared" si="64"/>
        <v>37500</v>
      </c>
      <c r="V223" s="700"/>
      <c r="W223" s="607">
        <f t="shared" si="72"/>
        <v>16666.666666666668</v>
      </c>
      <c r="X223" s="700"/>
      <c r="Y223" s="607">
        <f t="shared" si="73"/>
        <v>8333.3333333333339</v>
      </c>
      <c r="Z223" s="700"/>
      <c r="AA223" s="607">
        <f t="shared" si="74"/>
        <v>8333.3333333333339</v>
      </c>
      <c r="AB223" s="700"/>
      <c r="AC223" s="607">
        <f t="shared" si="75"/>
        <v>16666.666666666668</v>
      </c>
      <c r="AD223" s="700"/>
      <c r="AE223" s="607">
        <f t="shared" si="65"/>
        <v>16560</v>
      </c>
      <c r="AF223" s="700"/>
      <c r="AG223" s="607">
        <f>OBC!AB218+OBC!AW218</f>
        <v>1013040.915696</v>
      </c>
      <c r="AH223" s="700"/>
      <c r="AI223" s="607">
        <f>OBC!BR218+OBC!CM218</f>
        <v>43225.625</v>
      </c>
      <c r="AJ223" s="700"/>
      <c r="AK223" s="607">
        <f t="shared" si="76"/>
        <v>4500</v>
      </c>
      <c r="AL223" s="700"/>
      <c r="AM223" s="607"/>
      <c r="AN223" s="700"/>
      <c r="AO223" s="607">
        <f t="shared" si="77"/>
        <v>166666.66666666666</v>
      </c>
      <c r="AP223" s="700"/>
      <c r="AQ223" s="607">
        <f t="shared" si="78"/>
        <v>0</v>
      </c>
      <c r="AR223" s="700"/>
      <c r="AS223" s="607">
        <f t="shared" si="79"/>
        <v>1000000</v>
      </c>
      <c r="AT223" s="700"/>
      <c r="AU223" s="568">
        <v>0</v>
      </c>
      <c r="AV223" s="700"/>
      <c r="AW223" s="567">
        <f t="shared" si="80"/>
        <v>2417543.2073626667</v>
      </c>
      <c r="AX223" s="700"/>
      <c r="AY223" s="607">
        <f>('Revenue OP'!$D$18*(1+DBC!$C$13/100)^B223)/12</f>
        <v>3335976.7672727779</v>
      </c>
      <c r="AZ223" s="700"/>
      <c r="BA223" s="568">
        <v>0</v>
      </c>
      <c r="BB223" s="700"/>
      <c r="BC223" s="562">
        <f t="shared" si="66"/>
        <v>918433.55991011113</v>
      </c>
      <c r="BD223" s="700"/>
      <c r="BE223" s="562">
        <f>BC223/(1+DBC!$C$10/100)^B223</f>
        <v>381628.11426612322</v>
      </c>
      <c r="BF223" s="700"/>
    </row>
    <row r="224" spans="2:58" x14ac:dyDescent="0.3">
      <c r="B224" s="550">
        <v>18</v>
      </c>
      <c r="C224" s="550">
        <v>9</v>
      </c>
      <c r="D224" s="550">
        <v>213</v>
      </c>
      <c r="E224" s="708"/>
      <c r="F224" s="562">
        <v>0</v>
      </c>
      <c r="G224" s="607">
        <f t="shared" si="67"/>
        <v>5000</v>
      </c>
      <c r="H224" s="700"/>
      <c r="I224" s="607">
        <f t="shared" si="68"/>
        <v>650</v>
      </c>
      <c r="J224" s="700"/>
      <c r="K224" s="607">
        <f t="shared" si="69"/>
        <v>400</v>
      </c>
      <c r="L224" s="700"/>
      <c r="M224" s="607">
        <f t="shared" si="70"/>
        <v>12500</v>
      </c>
      <c r="N224" s="700"/>
      <c r="O224" s="607">
        <f t="shared" si="71"/>
        <v>5000</v>
      </c>
      <c r="P224" s="700"/>
      <c r="Q224" s="607">
        <f t="shared" si="62"/>
        <v>12500</v>
      </c>
      <c r="R224" s="700"/>
      <c r="S224" s="607">
        <f t="shared" si="63"/>
        <v>50000</v>
      </c>
      <c r="T224" s="700"/>
      <c r="U224" s="607">
        <f t="shared" si="64"/>
        <v>37500</v>
      </c>
      <c r="V224" s="700"/>
      <c r="W224" s="607">
        <f t="shared" si="72"/>
        <v>16666.666666666668</v>
      </c>
      <c r="X224" s="700"/>
      <c r="Y224" s="607">
        <f t="shared" si="73"/>
        <v>8333.3333333333339</v>
      </c>
      <c r="Z224" s="700"/>
      <c r="AA224" s="607">
        <f t="shared" si="74"/>
        <v>8333.3333333333339</v>
      </c>
      <c r="AB224" s="700"/>
      <c r="AC224" s="607">
        <f t="shared" si="75"/>
        <v>16666.666666666668</v>
      </c>
      <c r="AD224" s="700"/>
      <c r="AE224" s="607">
        <f t="shared" si="65"/>
        <v>16560</v>
      </c>
      <c r="AF224" s="700"/>
      <c r="AG224" s="607">
        <f>OBC!AB219+OBC!AW219</f>
        <v>980362.17648000002</v>
      </c>
      <c r="AH224" s="700"/>
      <c r="AI224" s="607">
        <f>OBC!BR219+OBC!CM219</f>
        <v>41831.25</v>
      </c>
      <c r="AJ224" s="700"/>
      <c r="AK224" s="607">
        <f t="shared" si="76"/>
        <v>4500</v>
      </c>
      <c r="AL224" s="700"/>
      <c r="AM224" s="607"/>
      <c r="AN224" s="700"/>
      <c r="AO224" s="607">
        <f t="shared" si="77"/>
        <v>166666.66666666666</v>
      </c>
      <c r="AP224" s="700"/>
      <c r="AQ224" s="607">
        <f t="shared" si="78"/>
        <v>0</v>
      </c>
      <c r="AR224" s="700"/>
      <c r="AS224" s="607">
        <f t="shared" si="79"/>
        <v>1000000</v>
      </c>
      <c r="AT224" s="700"/>
      <c r="AU224" s="568">
        <v>0</v>
      </c>
      <c r="AV224" s="700"/>
      <c r="AW224" s="567">
        <f t="shared" si="80"/>
        <v>2383470.0931466669</v>
      </c>
      <c r="AX224" s="700"/>
      <c r="AY224" s="607">
        <f>('Revenue OP'!$D$18*(1+DBC!$C$13/100)^B224)/12</f>
        <v>3335976.7672727779</v>
      </c>
      <c r="AZ224" s="700"/>
      <c r="BA224" s="568">
        <v>0</v>
      </c>
      <c r="BB224" s="700"/>
      <c r="BC224" s="562">
        <f t="shared" si="66"/>
        <v>952506.67412611097</v>
      </c>
      <c r="BD224" s="700"/>
      <c r="BE224" s="562">
        <f>BC224/(1+DBC!$C$10/100)^B224</f>
        <v>395786.19699853001</v>
      </c>
      <c r="BF224" s="700"/>
    </row>
    <row r="225" spans="2:58" x14ac:dyDescent="0.3">
      <c r="B225" s="550">
        <v>18</v>
      </c>
      <c r="C225" s="550">
        <v>10</v>
      </c>
      <c r="D225" s="550">
        <v>214</v>
      </c>
      <c r="E225" s="708"/>
      <c r="F225" s="562">
        <v>0</v>
      </c>
      <c r="G225" s="607">
        <f t="shared" si="67"/>
        <v>5000</v>
      </c>
      <c r="H225" s="700"/>
      <c r="I225" s="607">
        <f t="shared" si="68"/>
        <v>650</v>
      </c>
      <c r="J225" s="700"/>
      <c r="K225" s="607">
        <f t="shared" si="69"/>
        <v>400</v>
      </c>
      <c r="L225" s="700"/>
      <c r="M225" s="607">
        <f t="shared" si="70"/>
        <v>12500</v>
      </c>
      <c r="N225" s="700"/>
      <c r="O225" s="607">
        <f t="shared" si="71"/>
        <v>5000</v>
      </c>
      <c r="P225" s="700"/>
      <c r="Q225" s="607">
        <f t="shared" si="62"/>
        <v>12500</v>
      </c>
      <c r="R225" s="700"/>
      <c r="S225" s="607">
        <f t="shared" si="63"/>
        <v>50000</v>
      </c>
      <c r="T225" s="700"/>
      <c r="U225" s="607">
        <f t="shared" si="64"/>
        <v>37500</v>
      </c>
      <c r="V225" s="700"/>
      <c r="W225" s="607">
        <f t="shared" si="72"/>
        <v>16666.666666666668</v>
      </c>
      <c r="X225" s="700"/>
      <c r="Y225" s="607">
        <f t="shared" si="73"/>
        <v>8333.3333333333339</v>
      </c>
      <c r="Z225" s="700"/>
      <c r="AA225" s="607">
        <f t="shared" si="74"/>
        <v>8333.3333333333339</v>
      </c>
      <c r="AB225" s="700"/>
      <c r="AC225" s="607">
        <f t="shared" si="75"/>
        <v>16666.666666666668</v>
      </c>
      <c r="AD225" s="700"/>
      <c r="AE225" s="607">
        <f t="shared" si="65"/>
        <v>16560</v>
      </c>
      <c r="AF225" s="700"/>
      <c r="AG225" s="607">
        <f>OBC!AB220+OBC!AW220</f>
        <v>1013040.915696</v>
      </c>
      <c r="AH225" s="700"/>
      <c r="AI225" s="607">
        <f>OBC!BR220+OBC!CM220</f>
        <v>43225.625</v>
      </c>
      <c r="AJ225" s="700"/>
      <c r="AK225" s="607">
        <f t="shared" si="76"/>
        <v>4500</v>
      </c>
      <c r="AL225" s="700"/>
      <c r="AM225" s="607"/>
      <c r="AN225" s="700"/>
      <c r="AO225" s="607">
        <f t="shared" si="77"/>
        <v>166666.66666666666</v>
      </c>
      <c r="AP225" s="700"/>
      <c r="AQ225" s="607">
        <f t="shared" si="78"/>
        <v>0</v>
      </c>
      <c r="AR225" s="700"/>
      <c r="AS225" s="607">
        <f t="shared" si="79"/>
        <v>1000000</v>
      </c>
      <c r="AT225" s="700"/>
      <c r="AU225" s="568">
        <v>0</v>
      </c>
      <c r="AV225" s="700"/>
      <c r="AW225" s="567">
        <f t="shared" si="80"/>
        <v>2417543.2073626667</v>
      </c>
      <c r="AX225" s="700"/>
      <c r="AY225" s="607">
        <f>('Revenue OP'!$D$18*(1+DBC!$C$13/100)^B225)/12</f>
        <v>3335976.7672727779</v>
      </c>
      <c r="AZ225" s="700"/>
      <c r="BA225" s="568">
        <v>0</v>
      </c>
      <c r="BB225" s="700"/>
      <c r="BC225" s="562">
        <f t="shared" si="66"/>
        <v>918433.55991011113</v>
      </c>
      <c r="BD225" s="700"/>
      <c r="BE225" s="562">
        <f>BC225/(1+DBC!$C$10/100)^B225</f>
        <v>381628.11426612322</v>
      </c>
      <c r="BF225" s="700"/>
    </row>
    <row r="226" spans="2:58" x14ac:dyDescent="0.3">
      <c r="B226" s="550">
        <v>18</v>
      </c>
      <c r="C226" s="550">
        <v>11</v>
      </c>
      <c r="D226" s="550">
        <v>215</v>
      </c>
      <c r="E226" s="708"/>
      <c r="F226" s="562">
        <v>0</v>
      </c>
      <c r="G226" s="607">
        <f t="shared" si="67"/>
        <v>5000</v>
      </c>
      <c r="H226" s="700"/>
      <c r="I226" s="607">
        <f t="shared" si="68"/>
        <v>650</v>
      </c>
      <c r="J226" s="700"/>
      <c r="K226" s="607">
        <f t="shared" si="69"/>
        <v>400</v>
      </c>
      <c r="L226" s="700"/>
      <c r="M226" s="607">
        <f t="shared" si="70"/>
        <v>12500</v>
      </c>
      <c r="N226" s="700"/>
      <c r="O226" s="607">
        <f t="shared" si="71"/>
        <v>5000</v>
      </c>
      <c r="P226" s="700"/>
      <c r="Q226" s="607">
        <f t="shared" si="62"/>
        <v>12500</v>
      </c>
      <c r="R226" s="700"/>
      <c r="S226" s="607">
        <f t="shared" si="63"/>
        <v>50000</v>
      </c>
      <c r="T226" s="700"/>
      <c r="U226" s="607">
        <f t="shared" si="64"/>
        <v>37500</v>
      </c>
      <c r="V226" s="700"/>
      <c r="W226" s="607">
        <f t="shared" si="72"/>
        <v>16666.666666666668</v>
      </c>
      <c r="X226" s="700"/>
      <c r="Y226" s="607">
        <f t="shared" si="73"/>
        <v>8333.3333333333339</v>
      </c>
      <c r="Z226" s="700"/>
      <c r="AA226" s="607">
        <f t="shared" si="74"/>
        <v>8333.3333333333339</v>
      </c>
      <c r="AB226" s="700"/>
      <c r="AC226" s="607">
        <f t="shared" si="75"/>
        <v>16666.666666666668</v>
      </c>
      <c r="AD226" s="700"/>
      <c r="AE226" s="607">
        <f t="shared" si="65"/>
        <v>16560</v>
      </c>
      <c r="AF226" s="700"/>
      <c r="AG226" s="607">
        <f>OBC!AB221+OBC!AW221</f>
        <v>980362.17648000002</v>
      </c>
      <c r="AH226" s="700"/>
      <c r="AI226" s="607">
        <f>OBC!BR221+OBC!CM221</f>
        <v>41831.25</v>
      </c>
      <c r="AJ226" s="700"/>
      <c r="AK226" s="607">
        <f t="shared" si="76"/>
        <v>4500</v>
      </c>
      <c r="AL226" s="700"/>
      <c r="AM226" s="607"/>
      <c r="AN226" s="700"/>
      <c r="AO226" s="607">
        <f t="shared" si="77"/>
        <v>166666.66666666666</v>
      </c>
      <c r="AP226" s="700"/>
      <c r="AQ226" s="607">
        <f t="shared" si="78"/>
        <v>0</v>
      </c>
      <c r="AR226" s="700"/>
      <c r="AS226" s="607">
        <f t="shared" si="79"/>
        <v>1000000</v>
      </c>
      <c r="AT226" s="700"/>
      <c r="AU226" s="568">
        <v>0</v>
      </c>
      <c r="AV226" s="700"/>
      <c r="AW226" s="567">
        <f t="shared" si="80"/>
        <v>2383470.0931466669</v>
      </c>
      <c r="AX226" s="700"/>
      <c r="AY226" s="607">
        <f>('Revenue OP'!$D$18*(1+DBC!$C$13/100)^B226)/12</f>
        <v>3335976.7672727779</v>
      </c>
      <c r="AZ226" s="700"/>
      <c r="BA226" s="568">
        <v>0</v>
      </c>
      <c r="BB226" s="700"/>
      <c r="BC226" s="562">
        <f t="shared" si="66"/>
        <v>952506.67412611097</v>
      </c>
      <c r="BD226" s="700"/>
      <c r="BE226" s="562">
        <f>BC226/(1+DBC!$C$10/100)^B226</f>
        <v>395786.19699853001</v>
      </c>
      <c r="BF226" s="700"/>
    </row>
    <row r="227" spans="2:58" x14ac:dyDescent="0.3">
      <c r="B227" s="550">
        <v>18</v>
      </c>
      <c r="C227" s="550">
        <v>12</v>
      </c>
      <c r="D227" s="550">
        <v>216</v>
      </c>
      <c r="E227" s="708"/>
      <c r="F227" s="562">
        <v>0</v>
      </c>
      <c r="G227" s="607">
        <f t="shared" si="67"/>
        <v>5000</v>
      </c>
      <c r="H227" s="700"/>
      <c r="I227" s="607">
        <f t="shared" si="68"/>
        <v>650</v>
      </c>
      <c r="J227" s="700"/>
      <c r="K227" s="607">
        <f t="shared" si="69"/>
        <v>400</v>
      </c>
      <c r="L227" s="700"/>
      <c r="M227" s="607">
        <f t="shared" si="70"/>
        <v>12500</v>
      </c>
      <c r="N227" s="700"/>
      <c r="O227" s="607">
        <f t="shared" si="71"/>
        <v>5000</v>
      </c>
      <c r="P227" s="700"/>
      <c r="Q227" s="607">
        <f t="shared" si="62"/>
        <v>12500</v>
      </c>
      <c r="R227" s="700"/>
      <c r="S227" s="607">
        <f t="shared" si="63"/>
        <v>50000</v>
      </c>
      <c r="T227" s="700"/>
      <c r="U227" s="607">
        <f t="shared" si="64"/>
        <v>37500</v>
      </c>
      <c r="V227" s="700"/>
      <c r="W227" s="607">
        <f t="shared" si="72"/>
        <v>16666.666666666668</v>
      </c>
      <c r="X227" s="700"/>
      <c r="Y227" s="607">
        <f t="shared" si="73"/>
        <v>8333.3333333333339</v>
      </c>
      <c r="Z227" s="700"/>
      <c r="AA227" s="607">
        <f t="shared" si="74"/>
        <v>8333.3333333333339</v>
      </c>
      <c r="AB227" s="700"/>
      <c r="AC227" s="607">
        <f t="shared" si="75"/>
        <v>16666.666666666668</v>
      </c>
      <c r="AD227" s="700"/>
      <c r="AE227" s="607">
        <f t="shared" si="65"/>
        <v>16560</v>
      </c>
      <c r="AF227" s="700"/>
      <c r="AG227" s="607">
        <f>OBC!AB222+OBC!AW222</f>
        <v>1013040.915696</v>
      </c>
      <c r="AH227" s="700"/>
      <c r="AI227" s="607">
        <f>OBC!BR222+OBC!CM222</f>
        <v>43225.625</v>
      </c>
      <c r="AJ227" s="700"/>
      <c r="AK227" s="607">
        <f t="shared" si="76"/>
        <v>4500</v>
      </c>
      <c r="AL227" s="700"/>
      <c r="AM227" s="607"/>
      <c r="AN227" s="700"/>
      <c r="AO227" s="607">
        <f t="shared" si="77"/>
        <v>166666.66666666666</v>
      </c>
      <c r="AP227" s="700"/>
      <c r="AQ227" s="607">
        <f t="shared" si="78"/>
        <v>0</v>
      </c>
      <c r="AR227" s="700"/>
      <c r="AS227" s="607">
        <f t="shared" si="79"/>
        <v>1000000</v>
      </c>
      <c r="AT227" s="700"/>
      <c r="AU227" s="568">
        <v>0</v>
      </c>
      <c r="AV227" s="700"/>
      <c r="AW227" s="567">
        <f t="shared" si="80"/>
        <v>2417543.2073626667</v>
      </c>
      <c r="AX227" s="700"/>
      <c r="AY227" s="607">
        <f>('Revenue OP'!$D$18*(1+DBC!$C$13/100)^B227)/12</f>
        <v>3335976.7672727779</v>
      </c>
      <c r="AZ227" s="700"/>
      <c r="BA227" s="568">
        <v>0</v>
      </c>
      <c r="BB227" s="700"/>
      <c r="BC227" s="562">
        <f t="shared" si="66"/>
        <v>918433.55991011113</v>
      </c>
      <c r="BD227" s="700"/>
      <c r="BE227" s="562">
        <f>BC227/(1+DBC!$C$10/100)^B227</f>
        <v>381628.11426612322</v>
      </c>
      <c r="BF227" s="700"/>
    </row>
    <row r="228" spans="2:58" x14ac:dyDescent="0.3">
      <c r="B228" s="550">
        <v>19</v>
      </c>
      <c r="C228" s="550">
        <v>1</v>
      </c>
      <c r="D228" s="550">
        <v>217</v>
      </c>
      <c r="E228" s="708">
        <f>DBC!$C$10</f>
        <v>5</v>
      </c>
      <c r="F228" s="562">
        <v>0</v>
      </c>
      <c r="G228" s="607">
        <f t="shared" si="67"/>
        <v>5000</v>
      </c>
      <c r="H228" s="700">
        <f>SUM(G228:G239)</f>
        <v>60000</v>
      </c>
      <c r="I228" s="607">
        <f t="shared" si="68"/>
        <v>650</v>
      </c>
      <c r="J228" s="700">
        <f>SUM(I228:I239)</f>
        <v>7800</v>
      </c>
      <c r="K228" s="607">
        <f t="shared" si="69"/>
        <v>400</v>
      </c>
      <c r="L228" s="700">
        <f>SUM(K228:K239)</f>
        <v>4800</v>
      </c>
      <c r="M228" s="607">
        <f t="shared" si="70"/>
        <v>12500</v>
      </c>
      <c r="N228" s="700">
        <f>SUM(M228:M239)</f>
        <v>150000</v>
      </c>
      <c r="O228" s="607">
        <f t="shared" si="71"/>
        <v>5000</v>
      </c>
      <c r="P228" s="700">
        <f>SUM(O228:O239)</f>
        <v>60000</v>
      </c>
      <c r="Q228" s="607">
        <f t="shared" si="62"/>
        <v>12500</v>
      </c>
      <c r="R228" s="700">
        <f>SUM(Q228:Q239)</f>
        <v>150000</v>
      </c>
      <c r="S228" s="607">
        <f t="shared" si="63"/>
        <v>50000</v>
      </c>
      <c r="T228" s="700">
        <f>SUM(S228:S239)</f>
        <v>600000</v>
      </c>
      <c r="U228" s="607">
        <f t="shared" si="64"/>
        <v>37500</v>
      </c>
      <c r="V228" s="700">
        <f>SUM(U228:U239)</f>
        <v>450000</v>
      </c>
      <c r="W228" s="607">
        <f t="shared" si="72"/>
        <v>16666.666666666668</v>
      </c>
      <c r="X228" s="700">
        <f>SUM(W228:W239)</f>
        <v>199999.99999999997</v>
      </c>
      <c r="Y228" s="607">
        <f t="shared" si="73"/>
        <v>8333.3333333333339</v>
      </c>
      <c r="Z228" s="700">
        <f>SUM(Y228:Y239)</f>
        <v>99999.999999999985</v>
      </c>
      <c r="AA228" s="607">
        <f t="shared" si="74"/>
        <v>8333.3333333333339</v>
      </c>
      <c r="AB228" s="700">
        <f>SUM(AA228:AA239)</f>
        <v>99999.999999999985</v>
      </c>
      <c r="AC228" s="607">
        <f t="shared" si="75"/>
        <v>16666.666666666668</v>
      </c>
      <c r="AD228" s="700">
        <f>SUM(AC228:AC239)</f>
        <v>199999.99999999997</v>
      </c>
      <c r="AE228" s="607">
        <f t="shared" si="65"/>
        <v>16560</v>
      </c>
      <c r="AF228" s="700">
        <f>SUM(AE228:AE239)</f>
        <v>198720</v>
      </c>
      <c r="AG228" s="607">
        <f>OBC!AB223+OBC!AW223</f>
        <v>506520.45784799999</v>
      </c>
      <c r="AH228" s="700">
        <f>SUM(AG228:AG239)</f>
        <v>11421219.355992002</v>
      </c>
      <c r="AI228" s="607">
        <f>OBC!BR223+OBC!CM223</f>
        <v>21612.8125</v>
      </c>
      <c r="AJ228" s="700">
        <f>SUM(AI228:AI239)</f>
        <v>487334.0625</v>
      </c>
      <c r="AK228" s="607">
        <f t="shared" si="76"/>
        <v>4500</v>
      </c>
      <c r="AL228" s="700">
        <f>SUM(AK228:AK239)</f>
        <v>54000</v>
      </c>
      <c r="AM228" s="607"/>
      <c r="AN228" s="700">
        <f>SUM(AM228:AM239)</f>
        <v>0</v>
      </c>
      <c r="AO228" s="607">
        <f t="shared" si="77"/>
        <v>166666.66666666666</v>
      </c>
      <c r="AP228" s="700">
        <f>SUM(AO228:AO239)</f>
        <v>2000000.0000000002</v>
      </c>
      <c r="AQ228" s="607">
        <f t="shared" si="78"/>
        <v>0</v>
      </c>
      <c r="AR228" s="700">
        <f>SUM(AQ228:AQ239)</f>
        <v>0</v>
      </c>
      <c r="AS228" s="607">
        <f t="shared" si="79"/>
        <v>1000000</v>
      </c>
      <c r="AT228" s="700">
        <f>SUM(AS228:AS239)</f>
        <v>12000000</v>
      </c>
      <c r="AU228" s="568">
        <v>0</v>
      </c>
      <c r="AV228" s="700">
        <f>SUM(AU228:AU239)</f>
        <v>0</v>
      </c>
      <c r="AW228" s="567">
        <f t="shared" si="80"/>
        <v>1889409.9370146666</v>
      </c>
      <c r="AX228" s="700">
        <f>SUM(AW228:AW239)</f>
        <v>28243873.418492001</v>
      </c>
      <c r="AY228" s="607">
        <f>('Revenue OP'!$D$18*(1+DBC!$C$13/100)^B228)/12</f>
        <v>3409368.2561527789</v>
      </c>
      <c r="AZ228" s="700">
        <f>SUM(AY228:AY239)</f>
        <v>40912419.073833346</v>
      </c>
      <c r="BA228" s="568">
        <v>0</v>
      </c>
      <c r="BB228" s="700">
        <f>SUM(BA228:BA239)</f>
        <v>0</v>
      </c>
      <c r="BC228" s="562">
        <f t="shared" si="66"/>
        <v>1519958.3191381122</v>
      </c>
      <c r="BD228" s="700">
        <f>SUM(BC228:BC239)</f>
        <v>12668545.655341346</v>
      </c>
      <c r="BE228" s="562">
        <f>BC228/(1+DBC!$C$10/100)^B228</f>
        <v>601499.12013290217</v>
      </c>
      <c r="BF228" s="700">
        <f>SUM(BE228:BE239)</f>
        <v>5013373.7018343275</v>
      </c>
    </row>
    <row r="229" spans="2:58" x14ac:dyDescent="0.3">
      <c r="B229" s="550">
        <v>19</v>
      </c>
      <c r="C229" s="550">
        <v>2</v>
      </c>
      <c r="D229" s="550">
        <v>218</v>
      </c>
      <c r="E229" s="708"/>
      <c r="F229" s="562">
        <v>0</v>
      </c>
      <c r="G229" s="607">
        <f t="shared" si="67"/>
        <v>5000</v>
      </c>
      <c r="H229" s="700"/>
      <c r="I229" s="607">
        <f t="shared" si="68"/>
        <v>650</v>
      </c>
      <c r="J229" s="700"/>
      <c r="K229" s="607">
        <f t="shared" si="69"/>
        <v>400</v>
      </c>
      <c r="L229" s="700"/>
      <c r="M229" s="607">
        <f t="shared" si="70"/>
        <v>12500</v>
      </c>
      <c r="N229" s="700"/>
      <c r="O229" s="607">
        <f t="shared" si="71"/>
        <v>5000</v>
      </c>
      <c r="P229" s="700"/>
      <c r="Q229" s="607">
        <f t="shared" si="62"/>
        <v>12500</v>
      </c>
      <c r="R229" s="700"/>
      <c r="S229" s="607">
        <f t="shared" si="63"/>
        <v>50000</v>
      </c>
      <c r="T229" s="700"/>
      <c r="U229" s="607">
        <f t="shared" si="64"/>
        <v>37500</v>
      </c>
      <c r="V229" s="700"/>
      <c r="W229" s="607">
        <f t="shared" si="72"/>
        <v>16666.666666666668</v>
      </c>
      <c r="X229" s="700"/>
      <c r="Y229" s="607">
        <f t="shared" si="73"/>
        <v>8333.3333333333339</v>
      </c>
      <c r="Z229" s="700"/>
      <c r="AA229" s="607">
        <f t="shared" si="74"/>
        <v>8333.3333333333339</v>
      </c>
      <c r="AB229" s="700"/>
      <c r="AC229" s="607">
        <f t="shared" si="75"/>
        <v>16666.666666666668</v>
      </c>
      <c r="AD229" s="700"/>
      <c r="AE229" s="607">
        <f t="shared" si="65"/>
        <v>16560</v>
      </c>
      <c r="AF229" s="700"/>
      <c r="AG229" s="607">
        <f>OBC!AB224+OBC!AW224</f>
        <v>915004.69804799987</v>
      </c>
      <c r="AH229" s="700"/>
      <c r="AI229" s="607">
        <f>OBC!BR224+OBC!CM224</f>
        <v>39042.5</v>
      </c>
      <c r="AJ229" s="700"/>
      <c r="AK229" s="607">
        <f t="shared" si="76"/>
        <v>4500</v>
      </c>
      <c r="AL229" s="700"/>
      <c r="AM229" s="607"/>
      <c r="AN229" s="700"/>
      <c r="AO229" s="607">
        <f t="shared" si="77"/>
        <v>166666.66666666666</v>
      </c>
      <c r="AP229" s="700"/>
      <c r="AQ229" s="607">
        <f t="shared" si="78"/>
        <v>0</v>
      </c>
      <c r="AR229" s="700"/>
      <c r="AS229" s="607">
        <f t="shared" si="79"/>
        <v>1000000</v>
      </c>
      <c r="AT229" s="700"/>
      <c r="AU229" s="568">
        <v>0</v>
      </c>
      <c r="AV229" s="700"/>
      <c r="AW229" s="567">
        <f t="shared" si="80"/>
        <v>2315323.8647146663</v>
      </c>
      <c r="AX229" s="700"/>
      <c r="AY229" s="607">
        <f>('Revenue OP'!$D$18*(1+DBC!$C$13/100)^B229)/12</f>
        <v>3409368.2561527789</v>
      </c>
      <c r="AZ229" s="700"/>
      <c r="BA229" s="568">
        <v>0</v>
      </c>
      <c r="BB229" s="700"/>
      <c r="BC229" s="562">
        <f t="shared" si="66"/>
        <v>1094044.3914381126</v>
      </c>
      <c r="BD229" s="700"/>
      <c r="BE229" s="562">
        <f>BC229/(1+DBC!$C$10/100)^B229</f>
        <v>432950.51617567771</v>
      </c>
      <c r="BF229" s="700"/>
    </row>
    <row r="230" spans="2:58" x14ac:dyDescent="0.3">
      <c r="B230" s="550">
        <v>19</v>
      </c>
      <c r="C230" s="550">
        <v>3</v>
      </c>
      <c r="D230" s="550">
        <v>219</v>
      </c>
      <c r="E230" s="708"/>
      <c r="F230" s="562">
        <v>0</v>
      </c>
      <c r="G230" s="607">
        <f t="shared" si="67"/>
        <v>5000</v>
      </c>
      <c r="H230" s="700"/>
      <c r="I230" s="607">
        <f t="shared" si="68"/>
        <v>650</v>
      </c>
      <c r="J230" s="700"/>
      <c r="K230" s="607">
        <f t="shared" si="69"/>
        <v>400</v>
      </c>
      <c r="L230" s="700"/>
      <c r="M230" s="607">
        <f t="shared" si="70"/>
        <v>12500</v>
      </c>
      <c r="N230" s="700"/>
      <c r="O230" s="607">
        <f t="shared" si="71"/>
        <v>5000</v>
      </c>
      <c r="P230" s="700"/>
      <c r="Q230" s="607">
        <f t="shared" si="62"/>
        <v>12500</v>
      </c>
      <c r="R230" s="700"/>
      <c r="S230" s="607">
        <f t="shared" si="63"/>
        <v>50000</v>
      </c>
      <c r="T230" s="700"/>
      <c r="U230" s="607">
        <f t="shared" si="64"/>
        <v>37500</v>
      </c>
      <c r="V230" s="700"/>
      <c r="W230" s="607">
        <f t="shared" si="72"/>
        <v>16666.666666666668</v>
      </c>
      <c r="X230" s="700"/>
      <c r="Y230" s="607">
        <f t="shared" si="73"/>
        <v>8333.3333333333339</v>
      </c>
      <c r="Z230" s="700"/>
      <c r="AA230" s="607">
        <f t="shared" si="74"/>
        <v>8333.3333333333339</v>
      </c>
      <c r="AB230" s="700"/>
      <c r="AC230" s="607">
        <f t="shared" si="75"/>
        <v>16666.666666666668</v>
      </c>
      <c r="AD230" s="700"/>
      <c r="AE230" s="607">
        <f t="shared" si="65"/>
        <v>16560</v>
      </c>
      <c r="AF230" s="700"/>
      <c r="AG230" s="607">
        <f>OBC!AB225+OBC!AW225</f>
        <v>1013040.915696</v>
      </c>
      <c r="AH230" s="700"/>
      <c r="AI230" s="607">
        <f>OBC!BR225+OBC!CM225</f>
        <v>43225.625</v>
      </c>
      <c r="AJ230" s="700"/>
      <c r="AK230" s="607">
        <f t="shared" si="76"/>
        <v>4500</v>
      </c>
      <c r="AL230" s="700"/>
      <c r="AM230" s="607"/>
      <c r="AN230" s="700"/>
      <c r="AO230" s="607">
        <f t="shared" si="77"/>
        <v>166666.66666666666</v>
      </c>
      <c r="AP230" s="700"/>
      <c r="AQ230" s="607">
        <f t="shared" si="78"/>
        <v>0</v>
      </c>
      <c r="AR230" s="700"/>
      <c r="AS230" s="607">
        <f t="shared" si="79"/>
        <v>1000000</v>
      </c>
      <c r="AT230" s="700"/>
      <c r="AU230" s="568">
        <v>0</v>
      </c>
      <c r="AV230" s="700"/>
      <c r="AW230" s="567">
        <f t="shared" si="80"/>
        <v>2417543.2073626667</v>
      </c>
      <c r="AX230" s="700"/>
      <c r="AY230" s="607">
        <f>('Revenue OP'!$D$18*(1+DBC!$C$13/100)^B230)/12</f>
        <v>3409368.2561527789</v>
      </c>
      <c r="AZ230" s="700"/>
      <c r="BA230" s="568">
        <v>0</v>
      </c>
      <c r="BB230" s="700"/>
      <c r="BC230" s="562">
        <f t="shared" si="66"/>
        <v>991825.04879011214</v>
      </c>
      <c r="BD230" s="700"/>
      <c r="BE230" s="562">
        <f>BC230/(1+DBC!$C$10/100)^B230</f>
        <v>392498.85122594365</v>
      </c>
      <c r="BF230" s="700"/>
    </row>
    <row r="231" spans="2:58" x14ac:dyDescent="0.3">
      <c r="B231" s="550">
        <v>19</v>
      </c>
      <c r="C231" s="550">
        <v>4</v>
      </c>
      <c r="D231" s="550">
        <v>220</v>
      </c>
      <c r="E231" s="708"/>
      <c r="F231" s="562">
        <v>0</v>
      </c>
      <c r="G231" s="607">
        <f t="shared" si="67"/>
        <v>5000</v>
      </c>
      <c r="H231" s="700"/>
      <c r="I231" s="607">
        <f t="shared" si="68"/>
        <v>650</v>
      </c>
      <c r="J231" s="700"/>
      <c r="K231" s="607">
        <f t="shared" si="69"/>
        <v>400</v>
      </c>
      <c r="L231" s="700"/>
      <c r="M231" s="607">
        <f t="shared" si="70"/>
        <v>12500</v>
      </c>
      <c r="N231" s="700"/>
      <c r="O231" s="607">
        <f t="shared" si="71"/>
        <v>5000</v>
      </c>
      <c r="P231" s="700"/>
      <c r="Q231" s="607">
        <f t="shared" si="62"/>
        <v>12500</v>
      </c>
      <c r="R231" s="700"/>
      <c r="S231" s="607">
        <f t="shared" si="63"/>
        <v>50000</v>
      </c>
      <c r="T231" s="700"/>
      <c r="U231" s="607">
        <f t="shared" si="64"/>
        <v>37500</v>
      </c>
      <c r="V231" s="700"/>
      <c r="W231" s="607">
        <f t="shared" si="72"/>
        <v>16666.666666666668</v>
      </c>
      <c r="X231" s="700"/>
      <c r="Y231" s="607">
        <f t="shared" si="73"/>
        <v>8333.3333333333339</v>
      </c>
      <c r="Z231" s="700"/>
      <c r="AA231" s="607">
        <f t="shared" si="74"/>
        <v>8333.3333333333339</v>
      </c>
      <c r="AB231" s="700"/>
      <c r="AC231" s="607">
        <f t="shared" si="75"/>
        <v>16666.666666666668</v>
      </c>
      <c r="AD231" s="700"/>
      <c r="AE231" s="607">
        <f t="shared" si="65"/>
        <v>16560</v>
      </c>
      <c r="AF231" s="700"/>
      <c r="AG231" s="607">
        <f>OBC!AB226+OBC!AW226</f>
        <v>980362.17648000002</v>
      </c>
      <c r="AH231" s="700"/>
      <c r="AI231" s="607">
        <f>OBC!BR226+OBC!CM226</f>
        <v>41831.25</v>
      </c>
      <c r="AJ231" s="700"/>
      <c r="AK231" s="607">
        <f t="shared" si="76"/>
        <v>4500</v>
      </c>
      <c r="AL231" s="700"/>
      <c r="AM231" s="607"/>
      <c r="AN231" s="700"/>
      <c r="AO231" s="607">
        <f t="shared" si="77"/>
        <v>166666.66666666666</v>
      </c>
      <c r="AP231" s="700"/>
      <c r="AQ231" s="607">
        <f t="shared" si="78"/>
        <v>0</v>
      </c>
      <c r="AR231" s="700"/>
      <c r="AS231" s="607">
        <f t="shared" si="79"/>
        <v>1000000</v>
      </c>
      <c r="AT231" s="700"/>
      <c r="AU231" s="568">
        <v>0</v>
      </c>
      <c r="AV231" s="700"/>
      <c r="AW231" s="567">
        <f t="shared" si="80"/>
        <v>2383470.0931466669</v>
      </c>
      <c r="AX231" s="700"/>
      <c r="AY231" s="607">
        <f>('Revenue OP'!$D$18*(1+DBC!$C$13/100)^B231)/12</f>
        <v>3409368.2561527789</v>
      </c>
      <c r="AZ231" s="700"/>
      <c r="BA231" s="568">
        <v>0</v>
      </c>
      <c r="BB231" s="700"/>
      <c r="BC231" s="562">
        <f t="shared" si="66"/>
        <v>1025898.163006112</v>
      </c>
      <c r="BD231" s="700"/>
      <c r="BE231" s="562">
        <f>BC231/(1+DBC!$C$10/100)^B231</f>
        <v>405982.73954252154</v>
      </c>
      <c r="BF231" s="700"/>
    </row>
    <row r="232" spans="2:58" x14ac:dyDescent="0.3">
      <c r="B232" s="550">
        <v>19</v>
      </c>
      <c r="C232" s="550">
        <v>5</v>
      </c>
      <c r="D232" s="550">
        <v>221</v>
      </c>
      <c r="E232" s="708"/>
      <c r="F232" s="562">
        <v>0</v>
      </c>
      <c r="G232" s="607">
        <f t="shared" si="67"/>
        <v>5000</v>
      </c>
      <c r="H232" s="700"/>
      <c r="I232" s="607">
        <f t="shared" si="68"/>
        <v>650</v>
      </c>
      <c r="J232" s="700"/>
      <c r="K232" s="607">
        <f t="shared" si="69"/>
        <v>400</v>
      </c>
      <c r="L232" s="700"/>
      <c r="M232" s="607">
        <f t="shared" si="70"/>
        <v>12500</v>
      </c>
      <c r="N232" s="700"/>
      <c r="O232" s="607">
        <f t="shared" si="71"/>
        <v>5000</v>
      </c>
      <c r="P232" s="700"/>
      <c r="Q232" s="607">
        <f t="shared" si="62"/>
        <v>12500</v>
      </c>
      <c r="R232" s="700"/>
      <c r="S232" s="607">
        <f t="shared" si="63"/>
        <v>50000</v>
      </c>
      <c r="T232" s="700"/>
      <c r="U232" s="607">
        <f t="shared" si="64"/>
        <v>37500</v>
      </c>
      <c r="V232" s="700"/>
      <c r="W232" s="607">
        <f t="shared" si="72"/>
        <v>16666.666666666668</v>
      </c>
      <c r="X232" s="700"/>
      <c r="Y232" s="607">
        <f t="shared" si="73"/>
        <v>8333.3333333333339</v>
      </c>
      <c r="Z232" s="700"/>
      <c r="AA232" s="607">
        <f t="shared" si="74"/>
        <v>8333.3333333333339</v>
      </c>
      <c r="AB232" s="700"/>
      <c r="AC232" s="607">
        <f t="shared" si="75"/>
        <v>16666.666666666668</v>
      </c>
      <c r="AD232" s="700"/>
      <c r="AE232" s="607">
        <f t="shared" si="65"/>
        <v>16560</v>
      </c>
      <c r="AF232" s="700"/>
      <c r="AG232" s="607">
        <f>OBC!AB227+OBC!AW227</f>
        <v>1013040.915696</v>
      </c>
      <c r="AH232" s="700"/>
      <c r="AI232" s="607">
        <f>OBC!BR227+OBC!CM227</f>
        <v>43225.625</v>
      </c>
      <c r="AJ232" s="700"/>
      <c r="AK232" s="607">
        <f t="shared" si="76"/>
        <v>4500</v>
      </c>
      <c r="AL232" s="700"/>
      <c r="AM232" s="607"/>
      <c r="AN232" s="700"/>
      <c r="AO232" s="607">
        <f t="shared" si="77"/>
        <v>166666.66666666666</v>
      </c>
      <c r="AP232" s="700"/>
      <c r="AQ232" s="607">
        <f t="shared" si="78"/>
        <v>0</v>
      </c>
      <c r="AR232" s="700"/>
      <c r="AS232" s="607">
        <f t="shared" si="79"/>
        <v>1000000</v>
      </c>
      <c r="AT232" s="700"/>
      <c r="AU232" s="568">
        <v>0</v>
      </c>
      <c r="AV232" s="700"/>
      <c r="AW232" s="567">
        <f t="shared" si="80"/>
        <v>2417543.2073626667</v>
      </c>
      <c r="AX232" s="700"/>
      <c r="AY232" s="607">
        <f>('Revenue OP'!$D$18*(1+DBC!$C$13/100)^B232)/12</f>
        <v>3409368.2561527789</v>
      </c>
      <c r="AZ232" s="700"/>
      <c r="BA232" s="568">
        <v>0</v>
      </c>
      <c r="BB232" s="700"/>
      <c r="BC232" s="562">
        <f t="shared" si="66"/>
        <v>991825.04879011214</v>
      </c>
      <c r="BD232" s="700"/>
      <c r="BE232" s="562">
        <f>BC232/(1+DBC!$C$10/100)^B232</f>
        <v>392498.85122594365</v>
      </c>
      <c r="BF232" s="700"/>
    </row>
    <row r="233" spans="2:58" x14ac:dyDescent="0.3">
      <c r="B233" s="550">
        <v>19</v>
      </c>
      <c r="C233" s="550">
        <v>6</v>
      </c>
      <c r="D233" s="550">
        <v>222</v>
      </c>
      <c r="E233" s="708"/>
      <c r="F233" s="562">
        <v>0</v>
      </c>
      <c r="G233" s="607">
        <f t="shared" si="67"/>
        <v>5000</v>
      </c>
      <c r="H233" s="700"/>
      <c r="I233" s="607">
        <f t="shared" si="68"/>
        <v>650</v>
      </c>
      <c r="J233" s="700"/>
      <c r="K233" s="607">
        <f t="shared" si="69"/>
        <v>400</v>
      </c>
      <c r="L233" s="700"/>
      <c r="M233" s="607">
        <f t="shared" si="70"/>
        <v>12500</v>
      </c>
      <c r="N233" s="700"/>
      <c r="O233" s="607">
        <f t="shared" si="71"/>
        <v>5000</v>
      </c>
      <c r="P233" s="700"/>
      <c r="Q233" s="607">
        <f t="shared" si="62"/>
        <v>12500</v>
      </c>
      <c r="R233" s="700"/>
      <c r="S233" s="607">
        <f t="shared" si="63"/>
        <v>50000</v>
      </c>
      <c r="T233" s="700"/>
      <c r="U233" s="607">
        <f t="shared" si="64"/>
        <v>37500</v>
      </c>
      <c r="V233" s="700"/>
      <c r="W233" s="607">
        <f t="shared" si="72"/>
        <v>16666.666666666668</v>
      </c>
      <c r="X233" s="700"/>
      <c r="Y233" s="607">
        <f t="shared" si="73"/>
        <v>8333.3333333333339</v>
      </c>
      <c r="Z233" s="700"/>
      <c r="AA233" s="607">
        <f t="shared" si="74"/>
        <v>8333.3333333333339</v>
      </c>
      <c r="AB233" s="700"/>
      <c r="AC233" s="607">
        <f t="shared" si="75"/>
        <v>16666.666666666668</v>
      </c>
      <c r="AD233" s="700"/>
      <c r="AE233" s="607">
        <f t="shared" si="65"/>
        <v>16560</v>
      </c>
      <c r="AF233" s="700"/>
      <c r="AG233" s="607">
        <f>OBC!AB228+OBC!AW228</f>
        <v>980362.17648000002</v>
      </c>
      <c r="AH233" s="700"/>
      <c r="AI233" s="607">
        <f>OBC!BR228+OBC!CM228</f>
        <v>41831.25</v>
      </c>
      <c r="AJ233" s="700"/>
      <c r="AK233" s="607">
        <f t="shared" si="76"/>
        <v>4500</v>
      </c>
      <c r="AL233" s="700"/>
      <c r="AM233" s="607"/>
      <c r="AN233" s="700"/>
      <c r="AO233" s="607">
        <f t="shared" si="77"/>
        <v>166666.66666666666</v>
      </c>
      <c r="AP233" s="700"/>
      <c r="AQ233" s="607">
        <f t="shared" si="78"/>
        <v>0</v>
      </c>
      <c r="AR233" s="700"/>
      <c r="AS233" s="607">
        <f t="shared" si="79"/>
        <v>1000000</v>
      </c>
      <c r="AT233" s="700"/>
      <c r="AU233" s="568">
        <v>0</v>
      </c>
      <c r="AV233" s="700"/>
      <c r="AW233" s="567">
        <f t="shared" si="80"/>
        <v>2383470.0931466669</v>
      </c>
      <c r="AX233" s="700"/>
      <c r="AY233" s="607">
        <f>('Revenue OP'!$D$18*(1+DBC!$C$13/100)^B233)/12</f>
        <v>3409368.2561527789</v>
      </c>
      <c r="AZ233" s="700"/>
      <c r="BA233" s="568">
        <v>0</v>
      </c>
      <c r="BB233" s="700"/>
      <c r="BC233" s="562">
        <f t="shared" si="66"/>
        <v>1025898.163006112</v>
      </c>
      <c r="BD233" s="700"/>
      <c r="BE233" s="562">
        <f>BC233/(1+DBC!$C$10/100)^B233</f>
        <v>405982.73954252154</v>
      </c>
      <c r="BF233" s="700"/>
    </row>
    <row r="234" spans="2:58" x14ac:dyDescent="0.3">
      <c r="B234" s="550">
        <v>19</v>
      </c>
      <c r="C234" s="550">
        <v>7</v>
      </c>
      <c r="D234" s="550">
        <v>223</v>
      </c>
      <c r="E234" s="708"/>
      <c r="F234" s="562">
        <v>0</v>
      </c>
      <c r="G234" s="607">
        <f t="shared" si="67"/>
        <v>5000</v>
      </c>
      <c r="H234" s="700"/>
      <c r="I234" s="607">
        <f t="shared" si="68"/>
        <v>650</v>
      </c>
      <c r="J234" s="700"/>
      <c r="K234" s="607">
        <f t="shared" si="69"/>
        <v>400</v>
      </c>
      <c r="L234" s="700"/>
      <c r="M234" s="607">
        <f t="shared" si="70"/>
        <v>12500</v>
      </c>
      <c r="N234" s="700"/>
      <c r="O234" s="607">
        <f t="shared" si="71"/>
        <v>5000</v>
      </c>
      <c r="P234" s="700"/>
      <c r="Q234" s="607">
        <f t="shared" si="62"/>
        <v>12500</v>
      </c>
      <c r="R234" s="700"/>
      <c r="S234" s="607">
        <f t="shared" si="63"/>
        <v>50000</v>
      </c>
      <c r="T234" s="700"/>
      <c r="U234" s="607">
        <f t="shared" si="64"/>
        <v>37500</v>
      </c>
      <c r="V234" s="700"/>
      <c r="W234" s="607">
        <f t="shared" si="72"/>
        <v>16666.666666666668</v>
      </c>
      <c r="X234" s="700"/>
      <c r="Y234" s="607">
        <f t="shared" si="73"/>
        <v>8333.3333333333339</v>
      </c>
      <c r="Z234" s="700"/>
      <c r="AA234" s="607">
        <f t="shared" si="74"/>
        <v>8333.3333333333339</v>
      </c>
      <c r="AB234" s="700"/>
      <c r="AC234" s="607">
        <f t="shared" si="75"/>
        <v>16666.666666666668</v>
      </c>
      <c r="AD234" s="700"/>
      <c r="AE234" s="607">
        <f t="shared" si="65"/>
        <v>16560</v>
      </c>
      <c r="AF234" s="700"/>
      <c r="AG234" s="607">
        <f>OBC!AB229+OBC!AW229</f>
        <v>1013040.915696</v>
      </c>
      <c r="AH234" s="700"/>
      <c r="AI234" s="607">
        <f>OBC!BR229+OBC!CM229</f>
        <v>43225.625</v>
      </c>
      <c r="AJ234" s="700"/>
      <c r="AK234" s="607">
        <f t="shared" si="76"/>
        <v>4500</v>
      </c>
      <c r="AL234" s="700"/>
      <c r="AM234" s="607"/>
      <c r="AN234" s="700"/>
      <c r="AO234" s="607">
        <f t="shared" si="77"/>
        <v>166666.66666666666</v>
      </c>
      <c r="AP234" s="700"/>
      <c r="AQ234" s="607">
        <f t="shared" si="78"/>
        <v>0</v>
      </c>
      <c r="AR234" s="700"/>
      <c r="AS234" s="607">
        <f t="shared" si="79"/>
        <v>1000000</v>
      </c>
      <c r="AT234" s="700"/>
      <c r="AU234" s="568">
        <v>0</v>
      </c>
      <c r="AV234" s="700"/>
      <c r="AW234" s="567">
        <f t="shared" si="80"/>
        <v>2417543.2073626667</v>
      </c>
      <c r="AX234" s="700"/>
      <c r="AY234" s="607">
        <f>('Revenue OP'!$D$18*(1+DBC!$C$13/100)^B234)/12</f>
        <v>3409368.2561527789</v>
      </c>
      <c r="AZ234" s="700"/>
      <c r="BA234" s="568">
        <v>0</v>
      </c>
      <c r="BB234" s="700"/>
      <c r="BC234" s="562">
        <f t="shared" si="66"/>
        <v>991825.04879011214</v>
      </c>
      <c r="BD234" s="700"/>
      <c r="BE234" s="562">
        <f>BC234/(1+DBC!$C$10/100)^B234</f>
        <v>392498.85122594365</v>
      </c>
      <c r="BF234" s="700"/>
    </row>
    <row r="235" spans="2:58" x14ac:dyDescent="0.3">
      <c r="B235" s="550">
        <v>19</v>
      </c>
      <c r="C235" s="550">
        <v>8</v>
      </c>
      <c r="D235" s="550">
        <v>224</v>
      </c>
      <c r="E235" s="708"/>
      <c r="F235" s="562">
        <v>0</v>
      </c>
      <c r="G235" s="607">
        <f t="shared" si="67"/>
        <v>5000</v>
      </c>
      <c r="H235" s="700"/>
      <c r="I235" s="607">
        <f t="shared" si="68"/>
        <v>650</v>
      </c>
      <c r="J235" s="700"/>
      <c r="K235" s="607">
        <f t="shared" si="69"/>
        <v>400</v>
      </c>
      <c r="L235" s="700"/>
      <c r="M235" s="607">
        <f t="shared" si="70"/>
        <v>12500</v>
      </c>
      <c r="N235" s="700"/>
      <c r="O235" s="607">
        <f t="shared" si="71"/>
        <v>5000</v>
      </c>
      <c r="P235" s="700"/>
      <c r="Q235" s="607">
        <f t="shared" si="62"/>
        <v>12500</v>
      </c>
      <c r="R235" s="700"/>
      <c r="S235" s="607">
        <f t="shared" si="63"/>
        <v>50000</v>
      </c>
      <c r="T235" s="700"/>
      <c r="U235" s="607">
        <f t="shared" si="64"/>
        <v>37500</v>
      </c>
      <c r="V235" s="700"/>
      <c r="W235" s="607">
        <f t="shared" si="72"/>
        <v>16666.666666666668</v>
      </c>
      <c r="X235" s="700"/>
      <c r="Y235" s="607">
        <f t="shared" si="73"/>
        <v>8333.3333333333339</v>
      </c>
      <c r="Z235" s="700"/>
      <c r="AA235" s="607">
        <f t="shared" si="74"/>
        <v>8333.3333333333339</v>
      </c>
      <c r="AB235" s="700"/>
      <c r="AC235" s="607">
        <f t="shared" si="75"/>
        <v>16666.666666666668</v>
      </c>
      <c r="AD235" s="700"/>
      <c r="AE235" s="607">
        <f t="shared" si="65"/>
        <v>16560</v>
      </c>
      <c r="AF235" s="700"/>
      <c r="AG235" s="607">
        <f>OBC!AB230+OBC!AW230</f>
        <v>1013040.915696</v>
      </c>
      <c r="AH235" s="700"/>
      <c r="AI235" s="607">
        <f>OBC!BR230+OBC!CM230</f>
        <v>43225.625</v>
      </c>
      <c r="AJ235" s="700"/>
      <c r="AK235" s="607">
        <f t="shared" si="76"/>
        <v>4500</v>
      </c>
      <c r="AL235" s="700"/>
      <c r="AM235" s="607"/>
      <c r="AN235" s="700"/>
      <c r="AO235" s="607">
        <f t="shared" si="77"/>
        <v>166666.66666666666</v>
      </c>
      <c r="AP235" s="700"/>
      <c r="AQ235" s="607">
        <f t="shared" si="78"/>
        <v>0</v>
      </c>
      <c r="AR235" s="700"/>
      <c r="AS235" s="607">
        <f t="shared" si="79"/>
        <v>1000000</v>
      </c>
      <c r="AT235" s="700"/>
      <c r="AU235" s="568">
        <v>0</v>
      </c>
      <c r="AV235" s="700"/>
      <c r="AW235" s="567">
        <f t="shared" si="80"/>
        <v>2417543.2073626667</v>
      </c>
      <c r="AX235" s="700"/>
      <c r="AY235" s="607">
        <f>('Revenue OP'!$D$18*(1+DBC!$C$13/100)^B235)/12</f>
        <v>3409368.2561527789</v>
      </c>
      <c r="AZ235" s="700"/>
      <c r="BA235" s="568">
        <v>0</v>
      </c>
      <c r="BB235" s="700"/>
      <c r="BC235" s="562">
        <f t="shared" si="66"/>
        <v>991825.04879011214</v>
      </c>
      <c r="BD235" s="700"/>
      <c r="BE235" s="562">
        <f>BC235/(1+DBC!$C$10/100)^B235</f>
        <v>392498.85122594365</v>
      </c>
      <c r="BF235" s="700"/>
    </row>
    <row r="236" spans="2:58" x14ac:dyDescent="0.3">
      <c r="B236" s="550">
        <v>19</v>
      </c>
      <c r="C236" s="550">
        <v>9</v>
      </c>
      <c r="D236" s="550">
        <v>225</v>
      </c>
      <c r="E236" s="708"/>
      <c r="F236" s="562">
        <v>0</v>
      </c>
      <c r="G236" s="607">
        <f t="shared" si="67"/>
        <v>5000</v>
      </c>
      <c r="H236" s="700"/>
      <c r="I236" s="607">
        <f t="shared" si="68"/>
        <v>650</v>
      </c>
      <c r="J236" s="700"/>
      <c r="K236" s="607">
        <f t="shared" si="69"/>
        <v>400</v>
      </c>
      <c r="L236" s="700"/>
      <c r="M236" s="607">
        <f t="shared" si="70"/>
        <v>12500</v>
      </c>
      <c r="N236" s="700"/>
      <c r="O236" s="607">
        <f t="shared" si="71"/>
        <v>5000</v>
      </c>
      <c r="P236" s="700"/>
      <c r="Q236" s="607">
        <f t="shared" si="62"/>
        <v>12500</v>
      </c>
      <c r="R236" s="700"/>
      <c r="S236" s="607">
        <f t="shared" si="63"/>
        <v>50000</v>
      </c>
      <c r="T236" s="700"/>
      <c r="U236" s="607">
        <f t="shared" si="64"/>
        <v>37500</v>
      </c>
      <c r="V236" s="700"/>
      <c r="W236" s="607">
        <f t="shared" si="72"/>
        <v>16666.666666666668</v>
      </c>
      <c r="X236" s="700"/>
      <c r="Y236" s="607">
        <f t="shared" si="73"/>
        <v>8333.3333333333339</v>
      </c>
      <c r="Z236" s="700"/>
      <c r="AA236" s="607">
        <f t="shared" si="74"/>
        <v>8333.3333333333339</v>
      </c>
      <c r="AB236" s="700"/>
      <c r="AC236" s="607">
        <f t="shared" si="75"/>
        <v>16666.666666666668</v>
      </c>
      <c r="AD236" s="700"/>
      <c r="AE236" s="607">
        <f t="shared" si="65"/>
        <v>16560</v>
      </c>
      <c r="AF236" s="700"/>
      <c r="AG236" s="607">
        <f>OBC!AB231+OBC!AW231</f>
        <v>980362.17648000002</v>
      </c>
      <c r="AH236" s="700"/>
      <c r="AI236" s="607">
        <f>OBC!BR231+OBC!CM231</f>
        <v>41831.25</v>
      </c>
      <c r="AJ236" s="700"/>
      <c r="AK236" s="607">
        <f t="shared" si="76"/>
        <v>4500</v>
      </c>
      <c r="AL236" s="700"/>
      <c r="AM236" s="607"/>
      <c r="AN236" s="700"/>
      <c r="AO236" s="607">
        <f t="shared" si="77"/>
        <v>166666.66666666666</v>
      </c>
      <c r="AP236" s="700"/>
      <c r="AQ236" s="607">
        <f t="shared" si="78"/>
        <v>0</v>
      </c>
      <c r="AR236" s="700"/>
      <c r="AS236" s="607">
        <f t="shared" si="79"/>
        <v>1000000</v>
      </c>
      <c r="AT236" s="700"/>
      <c r="AU236" s="568">
        <v>0</v>
      </c>
      <c r="AV236" s="700"/>
      <c r="AW236" s="567">
        <f t="shared" si="80"/>
        <v>2383470.0931466669</v>
      </c>
      <c r="AX236" s="700"/>
      <c r="AY236" s="607">
        <f>('Revenue OP'!$D$18*(1+DBC!$C$13/100)^B236)/12</f>
        <v>3409368.2561527789</v>
      </c>
      <c r="AZ236" s="700"/>
      <c r="BA236" s="568">
        <v>0</v>
      </c>
      <c r="BB236" s="700"/>
      <c r="BC236" s="562">
        <f t="shared" si="66"/>
        <v>1025898.163006112</v>
      </c>
      <c r="BD236" s="700"/>
      <c r="BE236" s="562">
        <f>BC236/(1+DBC!$C$10/100)^B236</f>
        <v>405982.73954252154</v>
      </c>
      <c r="BF236" s="700"/>
    </row>
    <row r="237" spans="2:58" x14ac:dyDescent="0.3">
      <c r="B237" s="550">
        <v>19</v>
      </c>
      <c r="C237" s="550">
        <v>10</v>
      </c>
      <c r="D237" s="550">
        <v>226</v>
      </c>
      <c r="E237" s="708"/>
      <c r="F237" s="562">
        <v>0</v>
      </c>
      <c r="G237" s="607">
        <f t="shared" si="67"/>
        <v>5000</v>
      </c>
      <c r="H237" s="700"/>
      <c r="I237" s="607">
        <f t="shared" si="68"/>
        <v>650</v>
      </c>
      <c r="J237" s="700"/>
      <c r="K237" s="607">
        <f t="shared" si="69"/>
        <v>400</v>
      </c>
      <c r="L237" s="700"/>
      <c r="M237" s="607">
        <f t="shared" si="70"/>
        <v>12500</v>
      </c>
      <c r="N237" s="700"/>
      <c r="O237" s="607">
        <f t="shared" si="71"/>
        <v>5000</v>
      </c>
      <c r="P237" s="700"/>
      <c r="Q237" s="607">
        <f t="shared" si="62"/>
        <v>12500</v>
      </c>
      <c r="R237" s="700"/>
      <c r="S237" s="607">
        <f t="shared" si="63"/>
        <v>50000</v>
      </c>
      <c r="T237" s="700"/>
      <c r="U237" s="607">
        <f t="shared" si="64"/>
        <v>37500</v>
      </c>
      <c r="V237" s="700"/>
      <c r="W237" s="607">
        <f t="shared" si="72"/>
        <v>16666.666666666668</v>
      </c>
      <c r="X237" s="700"/>
      <c r="Y237" s="607">
        <f t="shared" si="73"/>
        <v>8333.3333333333339</v>
      </c>
      <c r="Z237" s="700"/>
      <c r="AA237" s="607">
        <f t="shared" si="74"/>
        <v>8333.3333333333339</v>
      </c>
      <c r="AB237" s="700"/>
      <c r="AC237" s="607">
        <f t="shared" si="75"/>
        <v>16666.666666666668</v>
      </c>
      <c r="AD237" s="700"/>
      <c r="AE237" s="607">
        <f t="shared" si="65"/>
        <v>16560</v>
      </c>
      <c r="AF237" s="700"/>
      <c r="AG237" s="607">
        <f>OBC!AB232+OBC!AW232</f>
        <v>1013040.915696</v>
      </c>
      <c r="AH237" s="700"/>
      <c r="AI237" s="607">
        <f>OBC!BR232+OBC!CM232</f>
        <v>43225.625</v>
      </c>
      <c r="AJ237" s="700"/>
      <c r="AK237" s="607">
        <f t="shared" si="76"/>
        <v>4500</v>
      </c>
      <c r="AL237" s="700"/>
      <c r="AM237" s="607"/>
      <c r="AN237" s="700"/>
      <c r="AO237" s="607">
        <f t="shared" si="77"/>
        <v>166666.66666666666</v>
      </c>
      <c r="AP237" s="700"/>
      <c r="AQ237" s="607">
        <f t="shared" si="78"/>
        <v>0</v>
      </c>
      <c r="AR237" s="700"/>
      <c r="AS237" s="607">
        <f t="shared" si="79"/>
        <v>1000000</v>
      </c>
      <c r="AT237" s="700"/>
      <c r="AU237" s="568">
        <v>0</v>
      </c>
      <c r="AV237" s="700"/>
      <c r="AW237" s="567">
        <f t="shared" si="80"/>
        <v>2417543.2073626667</v>
      </c>
      <c r="AX237" s="700"/>
      <c r="AY237" s="607">
        <f>('Revenue OP'!$D$18*(1+DBC!$C$13/100)^B237)/12</f>
        <v>3409368.2561527789</v>
      </c>
      <c r="AZ237" s="700"/>
      <c r="BA237" s="568">
        <v>0</v>
      </c>
      <c r="BB237" s="700"/>
      <c r="BC237" s="562">
        <f t="shared" si="66"/>
        <v>991825.04879011214</v>
      </c>
      <c r="BD237" s="700"/>
      <c r="BE237" s="562">
        <f>BC237/(1+DBC!$C$10/100)^B237</f>
        <v>392498.85122594365</v>
      </c>
      <c r="BF237" s="700"/>
    </row>
    <row r="238" spans="2:58" x14ac:dyDescent="0.3">
      <c r="B238" s="550">
        <v>19</v>
      </c>
      <c r="C238" s="550">
        <v>11</v>
      </c>
      <c r="D238" s="550">
        <v>227</v>
      </c>
      <c r="E238" s="708"/>
      <c r="F238" s="562">
        <v>0</v>
      </c>
      <c r="G238" s="607">
        <f t="shared" si="67"/>
        <v>5000</v>
      </c>
      <c r="H238" s="700"/>
      <c r="I238" s="607">
        <f t="shared" si="68"/>
        <v>650</v>
      </c>
      <c r="J238" s="700"/>
      <c r="K238" s="607">
        <f t="shared" si="69"/>
        <v>400</v>
      </c>
      <c r="L238" s="700"/>
      <c r="M238" s="607">
        <f t="shared" si="70"/>
        <v>12500</v>
      </c>
      <c r="N238" s="700"/>
      <c r="O238" s="607">
        <f t="shared" si="71"/>
        <v>5000</v>
      </c>
      <c r="P238" s="700"/>
      <c r="Q238" s="607">
        <f t="shared" si="62"/>
        <v>12500</v>
      </c>
      <c r="R238" s="700"/>
      <c r="S238" s="607">
        <f t="shared" si="63"/>
        <v>50000</v>
      </c>
      <c r="T238" s="700"/>
      <c r="U238" s="607">
        <f t="shared" si="64"/>
        <v>37500</v>
      </c>
      <c r="V238" s="700"/>
      <c r="W238" s="607">
        <f t="shared" si="72"/>
        <v>16666.666666666668</v>
      </c>
      <c r="X238" s="700"/>
      <c r="Y238" s="607">
        <f t="shared" si="73"/>
        <v>8333.3333333333339</v>
      </c>
      <c r="Z238" s="700"/>
      <c r="AA238" s="607">
        <f t="shared" si="74"/>
        <v>8333.3333333333339</v>
      </c>
      <c r="AB238" s="700"/>
      <c r="AC238" s="607">
        <f t="shared" si="75"/>
        <v>16666.666666666668</v>
      </c>
      <c r="AD238" s="700"/>
      <c r="AE238" s="607">
        <f t="shared" si="65"/>
        <v>16560</v>
      </c>
      <c r="AF238" s="700"/>
      <c r="AG238" s="607">
        <f>OBC!AB233+OBC!AW233</f>
        <v>980362.17648000002</v>
      </c>
      <c r="AH238" s="700"/>
      <c r="AI238" s="607">
        <f>OBC!BR233+OBC!CM233</f>
        <v>41831.25</v>
      </c>
      <c r="AJ238" s="700"/>
      <c r="AK238" s="607">
        <f t="shared" si="76"/>
        <v>4500</v>
      </c>
      <c r="AL238" s="700"/>
      <c r="AM238" s="607"/>
      <c r="AN238" s="700"/>
      <c r="AO238" s="607">
        <f t="shared" si="77"/>
        <v>166666.66666666666</v>
      </c>
      <c r="AP238" s="700"/>
      <c r="AQ238" s="607">
        <f t="shared" si="78"/>
        <v>0</v>
      </c>
      <c r="AR238" s="700"/>
      <c r="AS238" s="607">
        <f t="shared" si="79"/>
        <v>1000000</v>
      </c>
      <c r="AT238" s="700"/>
      <c r="AU238" s="568">
        <v>0</v>
      </c>
      <c r="AV238" s="700"/>
      <c r="AW238" s="567">
        <f t="shared" si="80"/>
        <v>2383470.0931466669</v>
      </c>
      <c r="AX238" s="700"/>
      <c r="AY238" s="607">
        <f>('Revenue OP'!$D$18*(1+DBC!$C$13/100)^B238)/12</f>
        <v>3409368.2561527789</v>
      </c>
      <c r="AZ238" s="700"/>
      <c r="BA238" s="568">
        <v>0</v>
      </c>
      <c r="BB238" s="700"/>
      <c r="BC238" s="562">
        <f t="shared" si="66"/>
        <v>1025898.163006112</v>
      </c>
      <c r="BD238" s="700"/>
      <c r="BE238" s="562">
        <f>BC238/(1+DBC!$C$10/100)^B238</f>
        <v>405982.73954252154</v>
      </c>
      <c r="BF238" s="700"/>
    </row>
    <row r="239" spans="2:58" x14ac:dyDescent="0.3">
      <c r="B239" s="550">
        <v>19</v>
      </c>
      <c r="C239" s="550">
        <v>12</v>
      </c>
      <c r="D239" s="550">
        <v>228</v>
      </c>
      <c r="E239" s="708"/>
      <c r="F239" s="562">
        <v>0</v>
      </c>
      <c r="G239" s="607">
        <f t="shared" si="67"/>
        <v>5000</v>
      </c>
      <c r="H239" s="700"/>
      <c r="I239" s="607">
        <f t="shared" si="68"/>
        <v>650</v>
      </c>
      <c r="J239" s="700"/>
      <c r="K239" s="607">
        <f t="shared" si="69"/>
        <v>400</v>
      </c>
      <c r="L239" s="700"/>
      <c r="M239" s="607">
        <f t="shared" si="70"/>
        <v>12500</v>
      </c>
      <c r="N239" s="700"/>
      <c r="O239" s="607">
        <f t="shared" si="71"/>
        <v>5000</v>
      </c>
      <c r="P239" s="700"/>
      <c r="Q239" s="607">
        <f t="shared" si="62"/>
        <v>12500</v>
      </c>
      <c r="R239" s="700"/>
      <c r="S239" s="607">
        <f t="shared" si="63"/>
        <v>50000</v>
      </c>
      <c r="T239" s="700"/>
      <c r="U239" s="607">
        <f t="shared" si="64"/>
        <v>37500</v>
      </c>
      <c r="V239" s="700"/>
      <c r="W239" s="607">
        <f t="shared" si="72"/>
        <v>16666.666666666668</v>
      </c>
      <c r="X239" s="700"/>
      <c r="Y239" s="607">
        <f t="shared" si="73"/>
        <v>8333.3333333333339</v>
      </c>
      <c r="Z239" s="700"/>
      <c r="AA239" s="607">
        <f t="shared" si="74"/>
        <v>8333.3333333333339</v>
      </c>
      <c r="AB239" s="700"/>
      <c r="AC239" s="607">
        <f t="shared" si="75"/>
        <v>16666.666666666668</v>
      </c>
      <c r="AD239" s="700"/>
      <c r="AE239" s="607">
        <f t="shared" si="65"/>
        <v>16560</v>
      </c>
      <c r="AF239" s="700"/>
      <c r="AG239" s="607">
        <f>OBC!AB234+OBC!AW234</f>
        <v>1013040.915696</v>
      </c>
      <c r="AH239" s="700"/>
      <c r="AI239" s="607">
        <f>OBC!BR234+OBC!CM234</f>
        <v>43225.625</v>
      </c>
      <c r="AJ239" s="700"/>
      <c r="AK239" s="607">
        <f t="shared" si="76"/>
        <v>4500</v>
      </c>
      <c r="AL239" s="700"/>
      <c r="AM239" s="607"/>
      <c r="AN239" s="700"/>
      <c r="AO239" s="607">
        <f t="shared" si="77"/>
        <v>166666.66666666666</v>
      </c>
      <c r="AP239" s="700"/>
      <c r="AQ239" s="607">
        <f t="shared" si="78"/>
        <v>0</v>
      </c>
      <c r="AR239" s="700"/>
      <c r="AS239" s="607">
        <f t="shared" si="79"/>
        <v>1000000</v>
      </c>
      <c r="AT239" s="700"/>
      <c r="AU239" s="568">
        <v>0</v>
      </c>
      <c r="AV239" s="700"/>
      <c r="AW239" s="567">
        <f t="shared" si="80"/>
        <v>2417543.2073626667</v>
      </c>
      <c r="AX239" s="700"/>
      <c r="AY239" s="607">
        <f>('Revenue OP'!$D$18*(1+DBC!$C$13/100)^B239)/12</f>
        <v>3409368.2561527789</v>
      </c>
      <c r="AZ239" s="700"/>
      <c r="BA239" s="568">
        <v>0</v>
      </c>
      <c r="BB239" s="700"/>
      <c r="BC239" s="562">
        <f t="shared" si="66"/>
        <v>991825.04879011214</v>
      </c>
      <c r="BD239" s="700"/>
      <c r="BE239" s="562">
        <f>BC239/(1+DBC!$C$10/100)^B239</f>
        <v>392498.85122594365</v>
      </c>
      <c r="BF239" s="700"/>
    </row>
    <row r="240" spans="2:58" x14ac:dyDescent="0.3">
      <c r="B240" s="550">
        <v>20</v>
      </c>
      <c r="C240" s="550">
        <v>1</v>
      </c>
      <c r="D240" s="550">
        <v>229</v>
      </c>
      <c r="E240" s="708">
        <f>DBC!$C$10</f>
        <v>5</v>
      </c>
      <c r="F240" s="562">
        <v>0</v>
      </c>
      <c r="G240" s="607">
        <f t="shared" si="67"/>
        <v>5000</v>
      </c>
      <c r="H240" s="700">
        <f>SUM(G240:G251)</f>
        <v>60000</v>
      </c>
      <c r="I240" s="607">
        <f t="shared" si="68"/>
        <v>650</v>
      </c>
      <c r="J240" s="700">
        <f>SUM(I240:I251)</f>
        <v>7800</v>
      </c>
      <c r="K240" s="607">
        <f t="shared" si="69"/>
        <v>400</v>
      </c>
      <c r="L240" s="700">
        <f>SUM(K240:K251)</f>
        <v>4800</v>
      </c>
      <c r="M240" s="607">
        <f t="shared" si="70"/>
        <v>12500</v>
      </c>
      <c r="N240" s="700">
        <f>SUM(M240:M251)</f>
        <v>150000</v>
      </c>
      <c r="O240" s="607">
        <f t="shared" si="71"/>
        <v>5000</v>
      </c>
      <c r="P240" s="700">
        <f>SUM(O240:O251)</f>
        <v>60000</v>
      </c>
      <c r="Q240" s="607">
        <f t="shared" si="62"/>
        <v>12500</v>
      </c>
      <c r="R240" s="700">
        <f>SUM(Q240:Q251)</f>
        <v>150000</v>
      </c>
      <c r="S240" s="607">
        <f t="shared" si="63"/>
        <v>50000</v>
      </c>
      <c r="T240" s="700">
        <f>SUM(S240:S251)</f>
        <v>600000</v>
      </c>
      <c r="U240" s="607">
        <f t="shared" si="64"/>
        <v>37500</v>
      </c>
      <c r="V240" s="700">
        <f>SUM(U240:U251)</f>
        <v>450000</v>
      </c>
      <c r="W240" s="607">
        <f t="shared" si="72"/>
        <v>16666.666666666668</v>
      </c>
      <c r="X240" s="700">
        <f>SUM(W240:W251)</f>
        <v>199999.99999999997</v>
      </c>
      <c r="Y240" s="607">
        <f t="shared" si="73"/>
        <v>8333.3333333333339</v>
      </c>
      <c r="Z240" s="700">
        <f>SUM(Y240:Y251)</f>
        <v>99999.999999999985</v>
      </c>
      <c r="AA240" s="607">
        <f t="shared" si="74"/>
        <v>8333.3333333333339</v>
      </c>
      <c r="AB240" s="700">
        <f>SUM(AA240:AA251)</f>
        <v>99999.999999999985</v>
      </c>
      <c r="AC240" s="607">
        <f t="shared" si="75"/>
        <v>16666.666666666668</v>
      </c>
      <c r="AD240" s="700">
        <f>SUM(AC240:AC251)</f>
        <v>199999.99999999997</v>
      </c>
      <c r="AE240" s="607">
        <f t="shared" si="65"/>
        <v>16560</v>
      </c>
      <c r="AF240" s="700">
        <f>SUM(AE240:AE251)</f>
        <v>198720</v>
      </c>
      <c r="AG240" s="607">
        <f>OBC!AB235+OBC!AW235</f>
        <v>506520.45784799999</v>
      </c>
      <c r="AH240" s="700">
        <f>SUM(AG240:AG251)</f>
        <v>11421219.355992002</v>
      </c>
      <c r="AI240" s="607">
        <f>OBC!BR235+OBC!CM235</f>
        <v>21612.8125</v>
      </c>
      <c r="AJ240" s="700">
        <f>SUM(AI240:AI251)</f>
        <v>487334.0625</v>
      </c>
      <c r="AK240" s="607">
        <f t="shared" si="76"/>
        <v>4500</v>
      </c>
      <c r="AL240" s="700">
        <f>SUM(AK240:AK251)</f>
        <v>54000</v>
      </c>
      <c r="AM240" s="607"/>
      <c r="AN240" s="700">
        <f>SUM(AM240:AM251)</f>
        <v>0</v>
      </c>
      <c r="AO240" s="607">
        <f t="shared" si="77"/>
        <v>166666.66666666666</v>
      </c>
      <c r="AP240" s="700">
        <f>SUM(AO240:AO251)</f>
        <v>2000000.0000000002</v>
      </c>
      <c r="AQ240" s="607">
        <f t="shared" si="78"/>
        <v>0</v>
      </c>
      <c r="AR240" s="700">
        <f>SUM(AQ240:AQ251)</f>
        <v>0</v>
      </c>
      <c r="AS240" s="607">
        <f t="shared" si="79"/>
        <v>1000000</v>
      </c>
      <c r="AT240" s="700">
        <f>SUM(AS240:AS251)</f>
        <v>12000000</v>
      </c>
      <c r="AU240" s="568">
        <v>0</v>
      </c>
      <c r="AV240" s="700">
        <f>SUM(AU240:AU251)</f>
        <v>0</v>
      </c>
      <c r="AW240" s="567">
        <f t="shared" si="80"/>
        <v>1889409.9370146666</v>
      </c>
      <c r="AX240" s="700">
        <f>SUM(AW240:AW251)</f>
        <v>28243873.418492001</v>
      </c>
      <c r="AY240" s="607">
        <f>('Revenue OP'!$D$18*(1+DBC!$C$13/100)^B240)/12</f>
        <v>3484374.35778814</v>
      </c>
      <c r="AZ240" s="700">
        <f>SUM(AY240:AY251)</f>
        <v>41812492.293457665</v>
      </c>
      <c r="BA240" s="568">
        <v>0</v>
      </c>
      <c r="BB240" s="700">
        <f>SUM(BA240:BA251)</f>
        <v>0</v>
      </c>
      <c r="BC240" s="562">
        <f t="shared" si="66"/>
        <v>1594964.4207734733</v>
      </c>
      <c r="BD240" s="700">
        <f>SUM(BC240:BC251)</f>
        <v>13568618.874965679</v>
      </c>
      <c r="BE240" s="562">
        <f>BC240/(1+DBC!$C$10/100)^B240</f>
        <v>601125.31574614928</v>
      </c>
      <c r="BF240" s="700">
        <f>SUM(BE240:BE251)</f>
        <v>5113869.7510866495</v>
      </c>
    </row>
    <row r="241" spans="2:58" x14ac:dyDescent="0.3">
      <c r="B241" s="550">
        <v>20</v>
      </c>
      <c r="C241" s="550">
        <v>2</v>
      </c>
      <c r="D241" s="550">
        <v>230</v>
      </c>
      <c r="E241" s="708"/>
      <c r="F241" s="562">
        <v>0</v>
      </c>
      <c r="G241" s="607">
        <f t="shared" si="67"/>
        <v>5000</v>
      </c>
      <c r="H241" s="700"/>
      <c r="I241" s="607">
        <f t="shared" si="68"/>
        <v>650</v>
      </c>
      <c r="J241" s="700"/>
      <c r="K241" s="607">
        <f t="shared" si="69"/>
        <v>400</v>
      </c>
      <c r="L241" s="700"/>
      <c r="M241" s="607">
        <f t="shared" si="70"/>
        <v>12500</v>
      </c>
      <c r="N241" s="700"/>
      <c r="O241" s="607">
        <f t="shared" si="71"/>
        <v>5000</v>
      </c>
      <c r="P241" s="700"/>
      <c r="Q241" s="607">
        <f t="shared" si="62"/>
        <v>12500</v>
      </c>
      <c r="R241" s="700"/>
      <c r="S241" s="607">
        <f t="shared" si="63"/>
        <v>50000</v>
      </c>
      <c r="T241" s="700"/>
      <c r="U241" s="607">
        <f t="shared" si="64"/>
        <v>37500</v>
      </c>
      <c r="V241" s="700"/>
      <c r="W241" s="607">
        <f t="shared" si="72"/>
        <v>16666.666666666668</v>
      </c>
      <c r="X241" s="700"/>
      <c r="Y241" s="607">
        <f t="shared" si="73"/>
        <v>8333.3333333333339</v>
      </c>
      <c r="Z241" s="700"/>
      <c r="AA241" s="607">
        <f t="shared" si="74"/>
        <v>8333.3333333333339</v>
      </c>
      <c r="AB241" s="700"/>
      <c r="AC241" s="607">
        <f t="shared" si="75"/>
        <v>16666.666666666668</v>
      </c>
      <c r="AD241" s="700"/>
      <c r="AE241" s="607">
        <f t="shared" si="65"/>
        <v>16560</v>
      </c>
      <c r="AF241" s="700"/>
      <c r="AG241" s="607">
        <f>OBC!AB236+OBC!AW236</f>
        <v>915004.69804799987</v>
      </c>
      <c r="AH241" s="700"/>
      <c r="AI241" s="607">
        <f>OBC!BR236+OBC!CM236</f>
        <v>39042.5</v>
      </c>
      <c r="AJ241" s="700"/>
      <c r="AK241" s="607">
        <f t="shared" si="76"/>
        <v>4500</v>
      </c>
      <c r="AL241" s="700"/>
      <c r="AM241" s="607"/>
      <c r="AN241" s="700"/>
      <c r="AO241" s="607">
        <f t="shared" si="77"/>
        <v>166666.66666666666</v>
      </c>
      <c r="AP241" s="700"/>
      <c r="AQ241" s="607">
        <f t="shared" si="78"/>
        <v>0</v>
      </c>
      <c r="AR241" s="700"/>
      <c r="AS241" s="607">
        <f t="shared" si="79"/>
        <v>1000000</v>
      </c>
      <c r="AT241" s="700"/>
      <c r="AU241" s="568">
        <v>0</v>
      </c>
      <c r="AV241" s="700"/>
      <c r="AW241" s="567">
        <f t="shared" si="80"/>
        <v>2315323.8647146663</v>
      </c>
      <c r="AX241" s="700"/>
      <c r="AY241" s="607">
        <f>('Revenue OP'!$D$18*(1+DBC!$C$13/100)^B241)/12</f>
        <v>3484374.35778814</v>
      </c>
      <c r="AZ241" s="700"/>
      <c r="BA241" s="568">
        <v>0</v>
      </c>
      <c r="BB241" s="700"/>
      <c r="BC241" s="562">
        <f t="shared" si="66"/>
        <v>1169050.4930734737</v>
      </c>
      <c r="BD241" s="700"/>
      <c r="BE241" s="562">
        <f>BC241/(1+DBC!$C$10/100)^B241</f>
        <v>440602.83578688785</v>
      </c>
      <c r="BF241" s="700"/>
    </row>
    <row r="242" spans="2:58" x14ac:dyDescent="0.3">
      <c r="B242" s="550">
        <v>20</v>
      </c>
      <c r="C242" s="550">
        <v>3</v>
      </c>
      <c r="D242" s="550">
        <v>231</v>
      </c>
      <c r="E242" s="708"/>
      <c r="F242" s="562">
        <v>0</v>
      </c>
      <c r="G242" s="607">
        <f t="shared" si="67"/>
        <v>5000</v>
      </c>
      <c r="H242" s="700"/>
      <c r="I242" s="607">
        <f t="shared" si="68"/>
        <v>650</v>
      </c>
      <c r="J242" s="700"/>
      <c r="K242" s="607">
        <f t="shared" si="69"/>
        <v>400</v>
      </c>
      <c r="L242" s="700"/>
      <c r="M242" s="607">
        <f t="shared" si="70"/>
        <v>12500</v>
      </c>
      <c r="N242" s="700"/>
      <c r="O242" s="607">
        <f t="shared" si="71"/>
        <v>5000</v>
      </c>
      <c r="P242" s="700"/>
      <c r="Q242" s="607">
        <f t="shared" si="62"/>
        <v>12500</v>
      </c>
      <c r="R242" s="700"/>
      <c r="S242" s="607">
        <f t="shared" si="63"/>
        <v>50000</v>
      </c>
      <c r="T242" s="700"/>
      <c r="U242" s="607">
        <f t="shared" si="64"/>
        <v>37500</v>
      </c>
      <c r="V242" s="700"/>
      <c r="W242" s="607">
        <f t="shared" si="72"/>
        <v>16666.666666666668</v>
      </c>
      <c r="X242" s="700"/>
      <c r="Y242" s="607">
        <f t="shared" si="73"/>
        <v>8333.3333333333339</v>
      </c>
      <c r="Z242" s="700"/>
      <c r="AA242" s="607">
        <f t="shared" si="74"/>
        <v>8333.3333333333339</v>
      </c>
      <c r="AB242" s="700"/>
      <c r="AC242" s="607">
        <f t="shared" si="75"/>
        <v>16666.666666666668</v>
      </c>
      <c r="AD242" s="700"/>
      <c r="AE242" s="607">
        <f t="shared" si="65"/>
        <v>16560</v>
      </c>
      <c r="AF242" s="700"/>
      <c r="AG242" s="607">
        <f>OBC!AB237+OBC!AW237</f>
        <v>1013040.915696</v>
      </c>
      <c r="AH242" s="700"/>
      <c r="AI242" s="607">
        <f>OBC!BR237+OBC!CM237</f>
        <v>43225.625</v>
      </c>
      <c r="AJ242" s="700"/>
      <c r="AK242" s="607">
        <f t="shared" si="76"/>
        <v>4500</v>
      </c>
      <c r="AL242" s="700"/>
      <c r="AM242" s="607"/>
      <c r="AN242" s="700"/>
      <c r="AO242" s="607">
        <f t="shared" si="77"/>
        <v>166666.66666666666</v>
      </c>
      <c r="AP242" s="700"/>
      <c r="AQ242" s="607">
        <f t="shared" si="78"/>
        <v>0</v>
      </c>
      <c r="AR242" s="700"/>
      <c r="AS242" s="607">
        <f t="shared" si="79"/>
        <v>1000000</v>
      </c>
      <c r="AT242" s="700"/>
      <c r="AU242" s="568">
        <v>0</v>
      </c>
      <c r="AV242" s="700"/>
      <c r="AW242" s="567">
        <f t="shared" si="80"/>
        <v>2417543.2073626667</v>
      </c>
      <c r="AX242" s="700"/>
      <c r="AY242" s="607">
        <f>('Revenue OP'!$D$18*(1+DBC!$C$13/100)^B242)/12</f>
        <v>3484374.35778814</v>
      </c>
      <c r="AZ242" s="700"/>
      <c r="BA242" s="568">
        <v>0</v>
      </c>
      <c r="BB242" s="700"/>
      <c r="BC242" s="562">
        <f t="shared" si="66"/>
        <v>1066831.1504254732</v>
      </c>
      <c r="BD242" s="700"/>
      <c r="BE242" s="562">
        <f>BC242/(1+DBC!$C$10/100)^B242</f>
        <v>402077.44059666491</v>
      </c>
      <c r="BF242" s="700"/>
    </row>
    <row r="243" spans="2:58" x14ac:dyDescent="0.3">
      <c r="B243" s="550">
        <v>20</v>
      </c>
      <c r="C243" s="550">
        <v>4</v>
      </c>
      <c r="D243" s="550">
        <v>232</v>
      </c>
      <c r="E243" s="708"/>
      <c r="F243" s="562">
        <v>0</v>
      </c>
      <c r="G243" s="607">
        <f t="shared" si="67"/>
        <v>5000</v>
      </c>
      <c r="H243" s="700"/>
      <c r="I243" s="607">
        <f t="shared" si="68"/>
        <v>650</v>
      </c>
      <c r="J243" s="700"/>
      <c r="K243" s="607">
        <f t="shared" si="69"/>
        <v>400</v>
      </c>
      <c r="L243" s="700"/>
      <c r="M243" s="607">
        <f t="shared" si="70"/>
        <v>12500</v>
      </c>
      <c r="N243" s="700"/>
      <c r="O243" s="607">
        <f t="shared" si="71"/>
        <v>5000</v>
      </c>
      <c r="P243" s="700"/>
      <c r="Q243" s="607">
        <f t="shared" si="62"/>
        <v>12500</v>
      </c>
      <c r="R243" s="700"/>
      <c r="S243" s="607">
        <f t="shared" si="63"/>
        <v>50000</v>
      </c>
      <c r="T243" s="700"/>
      <c r="U243" s="607">
        <f t="shared" si="64"/>
        <v>37500</v>
      </c>
      <c r="V243" s="700"/>
      <c r="W243" s="607">
        <f t="shared" si="72"/>
        <v>16666.666666666668</v>
      </c>
      <c r="X243" s="700"/>
      <c r="Y243" s="607">
        <f t="shared" si="73"/>
        <v>8333.3333333333339</v>
      </c>
      <c r="Z243" s="700"/>
      <c r="AA243" s="607">
        <f t="shared" si="74"/>
        <v>8333.3333333333339</v>
      </c>
      <c r="AB243" s="700"/>
      <c r="AC243" s="607">
        <f t="shared" si="75"/>
        <v>16666.666666666668</v>
      </c>
      <c r="AD243" s="700"/>
      <c r="AE243" s="607">
        <f t="shared" si="65"/>
        <v>16560</v>
      </c>
      <c r="AF243" s="700"/>
      <c r="AG243" s="607">
        <f>OBC!AB238+OBC!AW238</f>
        <v>980362.17648000002</v>
      </c>
      <c r="AH243" s="700"/>
      <c r="AI243" s="607">
        <f>OBC!BR238+OBC!CM238</f>
        <v>41831.25</v>
      </c>
      <c r="AJ243" s="700"/>
      <c r="AK243" s="607">
        <f t="shared" si="76"/>
        <v>4500</v>
      </c>
      <c r="AL243" s="700"/>
      <c r="AM243" s="607"/>
      <c r="AN243" s="700"/>
      <c r="AO243" s="607">
        <f t="shared" si="77"/>
        <v>166666.66666666666</v>
      </c>
      <c r="AP243" s="700"/>
      <c r="AQ243" s="607">
        <f t="shared" si="78"/>
        <v>0</v>
      </c>
      <c r="AR243" s="700"/>
      <c r="AS243" s="607">
        <f t="shared" si="79"/>
        <v>1000000</v>
      </c>
      <c r="AT243" s="700"/>
      <c r="AU243" s="568">
        <v>0</v>
      </c>
      <c r="AV243" s="700"/>
      <c r="AW243" s="567">
        <f t="shared" si="80"/>
        <v>2383470.0931466669</v>
      </c>
      <c r="AX243" s="700"/>
      <c r="AY243" s="607">
        <f>('Revenue OP'!$D$18*(1+DBC!$C$13/100)^B243)/12</f>
        <v>3484374.35778814</v>
      </c>
      <c r="AZ243" s="700"/>
      <c r="BA243" s="568">
        <v>0</v>
      </c>
      <c r="BB243" s="700"/>
      <c r="BC243" s="562">
        <f t="shared" si="66"/>
        <v>1100904.2646414731</v>
      </c>
      <c r="BD243" s="700"/>
      <c r="BE243" s="562">
        <f>BC243/(1+DBC!$C$10/100)^B243</f>
        <v>414919.23899340577</v>
      </c>
      <c r="BF243" s="700"/>
    </row>
    <row r="244" spans="2:58" x14ac:dyDescent="0.3">
      <c r="B244" s="550">
        <v>20</v>
      </c>
      <c r="C244" s="550">
        <v>5</v>
      </c>
      <c r="D244" s="550">
        <v>233</v>
      </c>
      <c r="E244" s="708"/>
      <c r="F244" s="562">
        <v>0</v>
      </c>
      <c r="G244" s="607">
        <f t="shared" si="67"/>
        <v>5000</v>
      </c>
      <c r="H244" s="700"/>
      <c r="I244" s="607">
        <f t="shared" si="68"/>
        <v>650</v>
      </c>
      <c r="J244" s="700"/>
      <c r="K244" s="607">
        <f t="shared" si="69"/>
        <v>400</v>
      </c>
      <c r="L244" s="700"/>
      <c r="M244" s="607">
        <f t="shared" si="70"/>
        <v>12500</v>
      </c>
      <c r="N244" s="700"/>
      <c r="O244" s="607">
        <f t="shared" si="71"/>
        <v>5000</v>
      </c>
      <c r="P244" s="700"/>
      <c r="Q244" s="607">
        <f t="shared" si="62"/>
        <v>12500</v>
      </c>
      <c r="R244" s="700"/>
      <c r="S244" s="607">
        <f t="shared" si="63"/>
        <v>50000</v>
      </c>
      <c r="T244" s="700"/>
      <c r="U244" s="607">
        <f t="shared" si="64"/>
        <v>37500</v>
      </c>
      <c r="V244" s="700"/>
      <c r="W244" s="607">
        <f t="shared" si="72"/>
        <v>16666.666666666668</v>
      </c>
      <c r="X244" s="700"/>
      <c r="Y244" s="607">
        <f t="shared" si="73"/>
        <v>8333.3333333333339</v>
      </c>
      <c r="Z244" s="700"/>
      <c r="AA244" s="607">
        <f t="shared" si="74"/>
        <v>8333.3333333333339</v>
      </c>
      <c r="AB244" s="700"/>
      <c r="AC244" s="607">
        <f t="shared" si="75"/>
        <v>16666.666666666668</v>
      </c>
      <c r="AD244" s="700"/>
      <c r="AE244" s="607">
        <f t="shared" si="65"/>
        <v>16560</v>
      </c>
      <c r="AF244" s="700"/>
      <c r="AG244" s="607">
        <f>OBC!AB239+OBC!AW239</f>
        <v>1013040.915696</v>
      </c>
      <c r="AH244" s="700"/>
      <c r="AI244" s="607">
        <f>OBC!BR239+OBC!CM239</f>
        <v>43225.625</v>
      </c>
      <c r="AJ244" s="700"/>
      <c r="AK244" s="607">
        <f t="shared" si="76"/>
        <v>4500</v>
      </c>
      <c r="AL244" s="700"/>
      <c r="AM244" s="607"/>
      <c r="AN244" s="700"/>
      <c r="AO244" s="607">
        <f t="shared" si="77"/>
        <v>166666.66666666666</v>
      </c>
      <c r="AP244" s="700"/>
      <c r="AQ244" s="607">
        <f t="shared" si="78"/>
        <v>0</v>
      </c>
      <c r="AR244" s="700"/>
      <c r="AS244" s="607">
        <f t="shared" si="79"/>
        <v>1000000</v>
      </c>
      <c r="AT244" s="700"/>
      <c r="AU244" s="568">
        <v>0</v>
      </c>
      <c r="AV244" s="700"/>
      <c r="AW244" s="567">
        <f t="shared" si="80"/>
        <v>2417543.2073626667</v>
      </c>
      <c r="AX244" s="700"/>
      <c r="AY244" s="607">
        <f>('Revenue OP'!$D$18*(1+DBC!$C$13/100)^B244)/12</f>
        <v>3484374.35778814</v>
      </c>
      <c r="AZ244" s="700"/>
      <c r="BA244" s="568">
        <v>0</v>
      </c>
      <c r="BB244" s="700"/>
      <c r="BC244" s="562">
        <f t="shared" si="66"/>
        <v>1066831.1504254732</v>
      </c>
      <c r="BD244" s="700"/>
      <c r="BE244" s="562">
        <f>BC244/(1+DBC!$C$10/100)^B244</f>
        <v>402077.44059666491</v>
      </c>
      <c r="BF244" s="700"/>
    </row>
    <row r="245" spans="2:58" x14ac:dyDescent="0.3">
      <c r="B245" s="550">
        <v>20</v>
      </c>
      <c r="C245" s="550">
        <v>6</v>
      </c>
      <c r="D245" s="550">
        <v>234</v>
      </c>
      <c r="E245" s="708"/>
      <c r="F245" s="562">
        <v>0</v>
      </c>
      <c r="G245" s="607">
        <f t="shared" si="67"/>
        <v>5000</v>
      </c>
      <c r="H245" s="700"/>
      <c r="I245" s="607">
        <f t="shared" si="68"/>
        <v>650</v>
      </c>
      <c r="J245" s="700"/>
      <c r="K245" s="607">
        <f t="shared" si="69"/>
        <v>400</v>
      </c>
      <c r="L245" s="700"/>
      <c r="M245" s="607">
        <f t="shared" si="70"/>
        <v>12500</v>
      </c>
      <c r="N245" s="700"/>
      <c r="O245" s="607">
        <f t="shared" si="71"/>
        <v>5000</v>
      </c>
      <c r="P245" s="700"/>
      <c r="Q245" s="607">
        <f t="shared" si="62"/>
        <v>12500</v>
      </c>
      <c r="R245" s="700"/>
      <c r="S245" s="607">
        <f t="shared" si="63"/>
        <v>50000</v>
      </c>
      <c r="T245" s="700"/>
      <c r="U245" s="607">
        <f t="shared" si="64"/>
        <v>37500</v>
      </c>
      <c r="V245" s="700"/>
      <c r="W245" s="607">
        <f t="shared" si="72"/>
        <v>16666.666666666668</v>
      </c>
      <c r="X245" s="700"/>
      <c r="Y245" s="607">
        <f t="shared" si="73"/>
        <v>8333.3333333333339</v>
      </c>
      <c r="Z245" s="700"/>
      <c r="AA245" s="607">
        <f t="shared" si="74"/>
        <v>8333.3333333333339</v>
      </c>
      <c r="AB245" s="700"/>
      <c r="AC245" s="607">
        <f t="shared" si="75"/>
        <v>16666.666666666668</v>
      </c>
      <c r="AD245" s="700"/>
      <c r="AE245" s="607">
        <f t="shared" si="65"/>
        <v>16560</v>
      </c>
      <c r="AF245" s="700"/>
      <c r="AG245" s="607">
        <f>OBC!AB240+OBC!AW240</f>
        <v>980362.17648000002</v>
      </c>
      <c r="AH245" s="700"/>
      <c r="AI245" s="607">
        <f>OBC!BR240+OBC!CM240</f>
        <v>41831.25</v>
      </c>
      <c r="AJ245" s="700"/>
      <c r="AK245" s="607">
        <f t="shared" si="76"/>
        <v>4500</v>
      </c>
      <c r="AL245" s="700"/>
      <c r="AM245" s="607"/>
      <c r="AN245" s="700"/>
      <c r="AO245" s="607">
        <f t="shared" si="77"/>
        <v>166666.66666666666</v>
      </c>
      <c r="AP245" s="700"/>
      <c r="AQ245" s="607">
        <f t="shared" si="78"/>
        <v>0</v>
      </c>
      <c r="AR245" s="700"/>
      <c r="AS245" s="607">
        <f t="shared" si="79"/>
        <v>1000000</v>
      </c>
      <c r="AT245" s="700"/>
      <c r="AU245" s="568">
        <v>0</v>
      </c>
      <c r="AV245" s="700"/>
      <c r="AW245" s="567">
        <f t="shared" si="80"/>
        <v>2383470.0931466669</v>
      </c>
      <c r="AX245" s="700"/>
      <c r="AY245" s="607">
        <f>('Revenue OP'!$D$18*(1+DBC!$C$13/100)^B245)/12</f>
        <v>3484374.35778814</v>
      </c>
      <c r="AZ245" s="700"/>
      <c r="BA245" s="568">
        <v>0</v>
      </c>
      <c r="BB245" s="700"/>
      <c r="BC245" s="562">
        <f t="shared" si="66"/>
        <v>1100904.2646414731</v>
      </c>
      <c r="BD245" s="700"/>
      <c r="BE245" s="562">
        <f>BC245/(1+DBC!$C$10/100)^B245</f>
        <v>414919.23899340577</v>
      </c>
      <c r="BF245" s="700"/>
    </row>
    <row r="246" spans="2:58" x14ac:dyDescent="0.3">
      <c r="B246" s="550">
        <v>20</v>
      </c>
      <c r="C246" s="550">
        <v>7</v>
      </c>
      <c r="D246" s="550">
        <v>235</v>
      </c>
      <c r="E246" s="708"/>
      <c r="F246" s="562">
        <v>0</v>
      </c>
      <c r="G246" s="607">
        <f t="shared" si="67"/>
        <v>5000</v>
      </c>
      <c r="H246" s="700"/>
      <c r="I246" s="607">
        <f t="shared" si="68"/>
        <v>650</v>
      </c>
      <c r="J246" s="700"/>
      <c r="K246" s="607">
        <f t="shared" si="69"/>
        <v>400</v>
      </c>
      <c r="L246" s="700"/>
      <c r="M246" s="607">
        <f t="shared" si="70"/>
        <v>12500</v>
      </c>
      <c r="N246" s="700"/>
      <c r="O246" s="607">
        <f t="shared" si="71"/>
        <v>5000</v>
      </c>
      <c r="P246" s="700"/>
      <c r="Q246" s="607">
        <f t="shared" si="62"/>
        <v>12500</v>
      </c>
      <c r="R246" s="700"/>
      <c r="S246" s="607">
        <f t="shared" si="63"/>
        <v>50000</v>
      </c>
      <c r="T246" s="700"/>
      <c r="U246" s="607">
        <f t="shared" si="64"/>
        <v>37500</v>
      </c>
      <c r="V246" s="700"/>
      <c r="W246" s="607">
        <f t="shared" si="72"/>
        <v>16666.666666666668</v>
      </c>
      <c r="X246" s="700"/>
      <c r="Y246" s="607">
        <f t="shared" si="73"/>
        <v>8333.3333333333339</v>
      </c>
      <c r="Z246" s="700"/>
      <c r="AA246" s="607">
        <f t="shared" si="74"/>
        <v>8333.3333333333339</v>
      </c>
      <c r="AB246" s="700"/>
      <c r="AC246" s="607">
        <f t="shared" si="75"/>
        <v>16666.666666666668</v>
      </c>
      <c r="AD246" s="700"/>
      <c r="AE246" s="607">
        <f t="shared" si="65"/>
        <v>16560</v>
      </c>
      <c r="AF246" s="700"/>
      <c r="AG246" s="607">
        <f>OBC!AB241+OBC!AW241</f>
        <v>1013040.915696</v>
      </c>
      <c r="AH246" s="700"/>
      <c r="AI246" s="607">
        <f>OBC!BR241+OBC!CM241</f>
        <v>43225.625</v>
      </c>
      <c r="AJ246" s="700"/>
      <c r="AK246" s="607">
        <f t="shared" si="76"/>
        <v>4500</v>
      </c>
      <c r="AL246" s="700"/>
      <c r="AM246" s="607"/>
      <c r="AN246" s="700"/>
      <c r="AO246" s="607">
        <f t="shared" si="77"/>
        <v>166666.66666666666</v>
      </c>
      <c r="AP246" s="700"/>
      <c r="AQ246" s="607">
        <f t="shared" si="78"/>
        <v>0</v>
      </c>
      <c r="AR246" s="700"/>
      <c r="AS246" s="607">
        <f t="shared" si="79"/>
        <v>1000000</v>
      </c>
      <c r="AT246" s="700"/>
      <c r="AU246" s="568">
        <v>0</v>
      </c>
      <c r="AV246" s="700"/>
      <c r="AW246" s="567">
        <f t="shared" si="80"/>
        <v>2417543.2073626667</v>
      </c>
      <c r="AX246" s="700"/>
      <c r="AY246" s="607">
        <f>('Revenue OP'!$D$18*(1+DBC!$C$13/100)^B246)/12</f>
        <v>3484374.35778814</v>
      </c>
      <c r="AZ246" s="700"/>
      <c r="BA246" s="568">
        <v>0</v>
      </c>
      <c r="BB246" s="700"/>
      <c r="BC246" s="562">
        <f t="shared" si="66"/>
        <v>1066831.1504254732</v>
      </c>
      <c r="BD246" s="700"/>
      <c r="BE246" s="562">
        <f>BC246/(1+DBC!$C$10/100)^B246</f>
        <v>402077.44059666491</v>
      </c>
      <c r="BF246" s="700"/>
    </row>
    <row r="247" spans="2:58" x14ac:dyDescent="0.3">
      <c r="B247" s="550">
        <v>20</v>
      </c>
      <c r="C247" s="550">
        <v>8</v>
      </c>
      <c r="D247" s="550">
        <v>236</v>
      </c>
      <c r="E247" s="708"/>
      <c r="F247" s="562">
        <v>0</v>
      </c>
      <c r="G247" s="607">
        <f t="shared" si="67"/>
        <v>5000</v>
      </c>
      <c r="H247" s="700"/>
      <c r="I247" s="607">
        <f t="shared" si="68"/>
        <v>650</v>
      </c>
      <c r="J247" s="700"/>
      <c r="K247" s="607">
        <f t="shared" si="69"/>
        <v>400</v>
      </c>
      <c r="L247" s="700"/>
      <c r="M247" s="607">
        <f t="shared" si="70"/>
        <v>12500</v>
      </c>
      <c r="N247" s="700"/>
      <c r="O247" s="607">
        <f t="shared" si="71"/>
        <v>5000</v>
      </c>
      <c r="P247" s="700"/>
      <c r="Q247" s="607">
        <f t="shared" si="62"/>
        <v>12500</v>
      </c>
      <c r="R247" s="700"/>
      <c r="S247" s="607">
        <f t="shared" si="63"/>
        <v>50000</v>
      </c>
      <c r="T247" s="700"/>
      <c r="U247" s="607">
        <f t="shared" si="64"/>
        <v>37500</v>
      </c>
      <c r="V247" s="700"/>
      <c r="W247" s="607">
        <f t="shared" si="72"/>
        <v>16666.666666666668</v>
      </c>
      <c r="X247" s="700"/>
      <c r="Y247" s="607">
        <f t="shared" si="73"/>
        <v>8333.3333333333339</v>
      </c>
      <c r="Z247" s="700"/>
      <c r="AA247" s="607">
        <f t="shared" si="74"/>
        <v>8333.3333333333339</v>
      </c>
      <c r="AB247" s="700"/>
      <c r="AC247" s="607">
        <f t="shared" si="75"/>
        <v>16666.666666666668</v>
      </c>
      <c r="AD247" s="700"/>
      <c r="AE247" s="607">
        <f t="shared" si="65"/>
        <v>16560</v>
      </c>
      <c r="AF247" s="700"/>
      <c r="AG247" s="607">
        <f>OBC!AB242+OBC!AW242</f>
        <v>1013040.915696</v>
      </c>
      <c r="AH247" s="700"/>
      <c r="AI247" s="607">
        <f>OBC!BR242+OBC!CM242</f>
        <v>43225.625</v>
      </c>
      <c r="AJ247" s="700"/>
      <c r="AK247" s="607">
        <f t="shared" si="76"/>
        <v>4500</v>
      </c>
      <c r="AL247" s="700"/>
      <c r="AM247" s="607"/>
      <c r="AN247" s="700"/>
      <c r="AO247" s="607">
        <f t="shared" si="77"/>
        <v>166666.66666666666</v>
      </c>
      <c r="AP247" s="700"/>
      <c r="AQ247" s="607">
        <f t="shared" si="78"/>
        <v>0</v>
      </c>
      <c r="AR247" s="700"/>
      <c r="AS247" s="607">
        <f t="shared" si="79"/>
        <v>1000000</v>
      </c>
      <c r="AT247" s="700"/>
      <c r="AU247" s="568">
        <v>0</v>
      </c>
      <c r="AV247" s="700"/>
      <c r="AW247" s="567">
        <f t="shared" si="80"/>
        <v>2417543.2073626667</v>
      </c>
      <c r="AX247" s="700"/>
      <c r="AY247" s="607">
        <f>('Revenue OP'!$D$18*(1+DBC!$C$13/100)^B247)/12</f>
        <v>3484374.35778814</v>
      </c>
      <c r="AZ247" s="700"/>
      <c r="BA247" s="568">
        <v>0</v>
      </c>
      <c r="BB247" s="700"/>
      <c r="BC247" s="562">
        <f t="shared" si="66"/>
        <v>1066831.1504254732</v>
      </c>
      <c r="BD247" s="700"/>
      <c r="BE247" s="562">
        <f>BC247/(1+DBC!$C$10/100)^B247</f>
        <v>402077.44059666491</v>
      </c>
      <c r="BF247" s="700"/>
    </row>
    <row r="248" spans="2:58" x14ac:dyDescent="0.3">
      <c r="B248" s="550">
        <v>20</v>
      </c>
      <c r="C248" s="550">
        <v>9</v>
      </c>
      <c r="D248" s="550">
        <v>237</v>
      </c>
      <c r="E248" s="708"/>
      <c r="F248" s="562">
        <v>0</v>
      </c>
      <c r="G248" s="607">
        <f t="shared" si="67"/>
        <v>5000</v>
      </c>
      <c r="H248" s="700"/>
      <c r="I248" s="607">
        <f t="shared" si="68"/>
        <v>650</v>
      </c>
      <c r="J248" s="700"/>
      <c r="K248" s="607">
        <f t="shared" si="69"/>
        <v>400</v>
      </c>
      <c r="L248" s="700"/>
      <c r="M248" s="607">
        <f t="shared" si="70"/>
        <v>12500</v>
      </c>
      <c r="N248" s="700"/>
      <c r="O248" s="607">
        <f t="shared" si="71"/>
        <v>5000</v>
      </c>
      <c r="P248" s="700"/>
      <c r="Q248" s="607">
        <f t="shared" si="62"/>
        <v>12500</v>
      </c>
      <c r="R248" s="700"/>
      <c r="S248" s="607">
        <f t="shared" si="63"/>
        <v>50000</v>
      </c>
      <c r="T248" s="700"/>
      <c r="U248" s="607">
        <f t="shared" si="64"/>
        <v>37500</v>
      </c>
      <c r="V248" s="700"/>
      <c r="W248" s="607">
        <f t="shared" si="72"/>
        <v>16666.666666666668</v>
      </c>
      <c r="X248" s="700"/>
      <c r="Y248" s="607">
        <f t="shared" si="73"/>
        <v>8333.3333333333339</v>
      </c>
      <c r="Z248" s="700"/>
      <c r="AA248" s="607">
        <f t="shared" si="74"/>
        <v>8333.3333333333339</v>
      </c>
      <c r="AB248" s="700"/>
      <c r="AC248" s="607">
        <f t="shared" si="75"/>
        <v>16666.666666666668</v>
      </c>
      <c r="AD248" s="700"/>
      <c r="AE248" s="607">
        <f t="shared" si="65"/>
        <v>16560</v>
      </c>
      <c r="AF248" s="700"/>
      <c r="AG248" s="607">
        <f>OBC!AB243+OBC!AW243</f>
        <v>980362.17648000002</v>
      </c>
      <c r="AH248" s="700"/>
      <c r="AI248" s="607">
        <f>OBC!BR243+OBC!CM243</f>
        <v>41831.25</v>
      </c>
      <c r="AJ248" s="700"/>
      <c r="AK248" s="607">
        <f t="shared" si="76"/>
        <v>4500</v>
      </c>
      <c r="AL248" s="700"/>
      <c r="AM248" s="607"/>
      <c r="AN248" s="700"/>
      <c r="AO248" s="607">
        <f t="shared" si="77"/>
        <v>166666.66666666666</v>
      </c>
      <c r="AP248" s="700"/>
      <c r="AQ248" s="607">
        <f t="shared" si="78"/>
        <v>0</v>
      </c>
      <c r="AR248" s="700"/>
      <c r="AS248" s="607">
        <f t="shared" si="79"/>
        <v>1000000</v>
      </c>
      <c r="AT248" s="700"/>
      <c r="AU248" s="568">
        <v>0</v>
      </c>
      <c r="AV248" s="700"/>
      <c r="AW248" s="567">
        <f t="shared" si="80"/>
        <v>2383470.0931466669</v>
      </c>
      <c r="AX248" s="700"/>
      <c r="AY248" s="607">
        <f>('Revenue OP'!$D$18*(1+DBC!$C$13/100)^B248)/12</f>
        <v>3484374.35778814</v>
      </c>
      <c r="AZ248" s="700"/>
      <c r="BA248" s="568">
        <v>0</v>
      </c>
      <c r="BB248" s="700"/>
      <c r="BC248" s="562">
        <f t="shared" si="66"/>
        <v>1100904.2646414731</v>
      </c>
      <c r="BD248" s="700"/>
      <c r="BE248" s="562">
        <f>BC248/(1+DBC!$C$10/100)^B248</f>
        <v>414919.23899340577</v>
      </c>
      <c r="BF248" s="700"/>
    </row>
    <row r="249" spans="2:58" x14ac:dyDescent="0.3">
      <c r="B249" s="550">
        <v>20</v>
      </c>
      <c r="C249" s="550">
        <v>10</v>
      </c>
      <c r="D249" s="550">
        <v>238</v>
      </c>
      <c r="E249" s="708"/>
      <c r="F249" s="562">
        <v>0</v>
      </c>
      <c r="G249" s="607">
        <f t="shared" si="67"/>
        <v>5000</v>
      </c>
      <c r="H249" s="700"/>
      <c r="I249" s="607">
        <f t="shared" si="68"/>
        <v>650</v>
      </c>
      <c r="J249" s="700"/>
      <c r="K249" s="607">
        <f t="shared" si="69"/>
        <v>400</v>
      </c>
      <c r="L249" s="700"/>
      <c r="M249" s="607">
        <f t="shared" si="70"/>
        <v>12500</v>
      </c>
      <c r="N249" s="700"/>
      <c r="O249" s="607">
        <f t="shared" si="71"/>
        <v>5000</v>
      </c>
      <c r="P249" s="700"/>
      <c r="Q249" s="607">
        <f t="shared" si="62"/>
        <v>12500</v>
      </c>
      <c r="R249" s="700"/>
      <c r="S249" s="607">
        <f t="shared" si="63"/>
        <v>50000</v>
      </c>
      <c r="T249" s="700"/>
      <c r="U249" s="607">
        <f t="shared" si="64"/>
        <v>37500</v>
      </c>
      <c r="V249" s="700"/>
      <c r="W249" s="607">
        <f t="shared" si="72"/>
        <v>16666.666666666668</v>
      </c>
      <c r="X249" s="700"/>
      <c r="Y249" s="607">
        <f t="shared" si="73"/>
        <v>8333.3333333333339</v>
      </c>
      <c r="Z249" s="700"/>
      <c r="AA249" s="607">
        <f t="shared" si="74"/>
        <v>8333.3333333333339</v>
      </c>
      <c r="AB249" s="700"/>
      <c r="AC249" s="607">
        <f t="shared" si="75"/>
        <v>16666.666666666668</v>
      </c>
      <c r="AD249" s="700"/>
      <c r="AE249" s="607">
        <f t="shared" si="65"/>
        <v>16560</v>
      </c>
      <c r="AF249" s="700"/>
      <c r="AG249" s="607">
        <f>OBC!AB244+OBC!AW244</f>
        <v>1013040.915696</v>
      </c>
      <c r="AH249" s="700"/>
      <c r="AI249" s="607">
        <f>OBC!BR244+OBC!CM244</f>
        <v>43225.625</v>
      </c>
      <c r="AJ249" s="700"/>
      <c r="AK249" s="607">
        <f t="shared" si="76"/>
        <v>4500</v>
      </c>
      <c r="AL249" s="700"/>
      <c r="AM249" s="607"/>
      <c r="AN249" s="700"/>
      <c r="AO249" s="607">
        <f t="shared" si="77"/>
        <v>166666.66666666666</v>
      </c>
      <c r="AP249" s="700"/>
      <c r="AQ249" s="607">
        <f t="shared" si="78"/>
        <v>0</v>
      </c>
      <c r="AR249" s="700"/>
      <c r="AS249" s="607">
        <f t="shared" si="79"/>
        <v>1000000</v>
      </c>
      <c r="AT249" s="700"/>
      <c r="AU249" s="568">
        <v>0</v>
      </c>
      <c r="AV249" s="700"/>
      <c r="AW249" s="567">
        <f t="shared" si="80"/>
        <v>2417543.2073626667</v>
      </c>
      <c r="AX249" s="700"/>
      <c r="AY249" s="607">
        <f>('Revenue OP'!$D$18*(1+DBC!$C$13/100)^B249)/12</f>
        <v>3484374.35778814</v>
      </c>
      <c r="AZ249" s="700"/>
      <c r="BA249" s="568">
        <v>0</v>
      </c>
      <c r="BB249" s="700"/>
      <c r="BC249" s="562">
        <f t="shared" si="66"/>
        <v>1066831.1504254732</v>
      </c>
      <c r="BD249" s="700"/>
      <c r="BE249" s="562">
        <f>BC249/(1+DBC!$C$10/100)^B249</f>
        <v>402077.44059666491</v>
      </c>
      <c r="BF249" s="700"/>
    </row>
    <row r="250" spans="2:58" x14ac:dyDescent="0.3">
      <c r="B250" s="550">
        <v>20</v>
      </c>
      <c r="C250" s="550">
        <v>11</v>
      </c>
      <c r="D250" s="550">
        <v>239</v>
      </c>
      <c r="E250" s="708"/>
      <c r="F250" s="562">
        <v>0</v>
      </c>
      <c r="G250" s="607">
        <f t="shared" si="67"/>
        <v>5000</v>
      </c>
      <c r="H250" s="700"/>
      <c r="I250" s="607">
        <f t="shared" si="68"/>
        <v>650</v>
      </c>
      <c r="J250" s="700"/>
      <c r="K250" s="607">
        <f t="shared" si="69"/>
        <v>400</v>
      </c>
      <c r="L250" s="700"/>
      <c r="M250" s="607">
        <f t="shared" si="70"/>
        <v>12500</v>
      </c>
      <c r="N250" s="700"/>
      <c r="O250" s="607">
        <f t="shared" si="71"/>
        <v>5000</v>
      </c>
      <c r="P250" s="700"/>
      <c r="Q250" s="607">
        <f t="shared" si="62"/>
        <v>12500</v>
      </c>
      <c r="R250" s="700"/>
      <c r="S250" s="607">
        <f t="shared" si="63"/>
        <v>50000</v>
      </c>
      <c r="T250" s="700"/>
      <c r="U250" s="607">
        <f t="shared" si="64"/>
        <v>37500</v>
      </c>
      <c r="V250" s="700"/>
      <c r="W250" s="607">
        <f t="shared" si="72"/>
        <v>16666.666666666668</v>
      </c>
      <c r="X250" s="700"/>
      <c r="Y250" s="607">
        <f t="shared" si="73"/>
        <v>8333.3333333333339</v>
      </c>
      <c r="Z250" s="700"/>
      <c r="AA250" s="607">
        <f t="shared" si="74"/>
        <v>8333.3333333333339</v>
      </c>
      <c r="AB250" s="700"/>
      <c r="AC250" s="607">
        <f t="shared" si="75"/>
        <v>16666.666666666668</v>
      </c>
      <c r="AD250" s="700"/>
      <c r="AE250" s="607">
        <f t="shared" si="65"/>
        <v>16560</v>
      </c>
      <c r="AF250" s="700"/>
      <c r="AG250" s="607">
        <f>OBC!AB245+OBC!AW245</f>
        <v>980362.17648000002</v>
      </c>
      <c r="AH250" s="700"/>
      <c r="AI250" s="607">
        <f>OBC!BR245+OBC!CM245</f>
        <v>41831.25</v>
      </c>
      <c r="AJ250" s="700"/>
      <c r="AK250" s="607">
        <f t="shared" si="76"/>
        <v>4500</v>
      </c>
      <c r="AL250" s="700"/>
      <c r="AM250" s="607"/>
      <c r="AN250" s="700"/>
      <c r="AO250" s="607">
        <f t="shared" si="77"/>
        <v>166666.66666666666</v>
      </c>
      <c r="AP250" s="700"/>
      <c r="AQ250" s="607">
        <f t="shared" si="78"/>
        <v>0</v>
      </c>
      <c r="AR250" s="700"/>
      <c r="AS250" s="607">
        <f t="shared" si="79"/>
        <v>1000000</v>
      </c>
      <c r="AT250" s="700"/>
      <c r="AU250" s="568">
        <v>0</v>
      </c>
      <c r="AV250" s="700"/>
      <c r="AW250" s="567">
        <f t="shared" si="80"/>
        <v>2383470.0931466669</v>
      </c>
      <c r="AX250" s="700"/>
      <c r="AY250" s="607">
        <f>('Revenue OP'!$D$18*(1+DBC!$C$13/100)^B250)/12</f>
        <v>3484374.35778814</v>
      </c>
      <c r="AZ250" s="700"/>
      <c r="BA250" s="568">
        <v>0</v>
      </c>
      <c r="BB250" s="700"/>
      <c r="BC250" s="562">
        <f t="shared" si="66"/>
        <v>1100904.2646414731</v>
      </c>
      <c r="BD250" s="700"/>
      <c r="BE250" s="562">
        <f>BC250/(1+DBC!$C$10/100)^B250</f>
        <v>414919.23899340577</v>
      </c>
      <c r="BF250" s="700"/>
    </row>
    <row r="251" spans="2:58" x14ac:dyDescent="0.3">
      <c r="B251" s="550">
        <v>20</v>
      </c>
      <c r="C251" s="550">
        <v>12</v>
      </c>
      <c r="D251" s="550">
        <v>240</v>
      </c>
      <c r="E251" s="708"/>
      <c r="F251" s="562">
        <v>0</v>
      </c>
      <c r="G251" s="607">
        <f t="shared" si="67"/>
        <v>5000</v>
      </c>
      <c r="H251" s="700"/>
      <c r="I251" s="607">
        <f t="shared" si="68"/>
        <v>650</v>
      </c>
      <c r="J251" s="700"/>
      <c r="K251" s="607">
        <f t="shared" si="69"/>
        <v>400</v>
      </c>
      <c r="L251" s="700"/>
      <c r="M251" s="607">
        <f t="shared" si="70"/>
        <v>12500</v>
      </c>
      <c r="N251" s="700"/>
      <c r="O251" s="607">
        <f t="shared" si="71"/>
        <v>5000</v>
      </c>
      <c r="P251" s="700"/>
      <c r="Q251" s="607">
        <f t="shared" si="62"/>
        <v>12500</v>
      </c>
      <c r="R251" s="700"/>
      <c r="S251" s="607">
        <f t="shared" si="63"/>
        <v>50000</v>
      </c>
      <c r="T251" s="700"/>
      <c r="U251" s="607">
        <f t="shared" si="64"/>
        <v>37500</v>
      </c>
      <c r="V251" s="700"/>
      <c r="W251" s="607">
        <f t="shared" si="72"/>
        <v>16666.666666666668</v>
      </c>
      <c r="X251" s="700"/>
      <c r="Y251" s="607">
        <f t="shared" si="73"/>
        <v>8333.3333333333339</v>
      </c>
      <c r="Z251" s="700"/>
      <c r="AA251" s="607">
        <f t="shared" si="74"/>
        <v>8333.3333333333339</v>
      </c>
      <c r="AB251" s="700"/>
      <c r="AC251" s="607">
        <f t="shared" si="75"/>
        <v>16666.666666666668</v>
      </c>
      <c r="AD251" s="700"/>
      <c r="AE251" s="607">
        <f t="shared" si="65"/>
        <v>16560</v>
      </c>
      <c r="AF251" s="700"/>
      <c r="AG251" s="607">
        <f>OBC!AB246+OBC!AW246</f>
        <v>1013040.915696</v>
      </c>
      <c r="AH251" s="700"/>
      <c r="AI251" s="607">
        <f>OBC!BR246+OBC!CM246</f>
        <v>43225.625</v>
      </c>
      <c r="AJ251" s="700"/>
      <c r="AK251" s="607">
        <f t="shared" si="76"/>
        <v>4500</v>
      </c>
      <c r="AL251" s="700"/>
      <c r="AM251" s="607"/>
      <c r="AN251" s="700"/>
      <c r="AO251" s="607">
        <f t="shared" si="77"/>
        <v>166666.66666666666</v>
      </c>
      <c r="AP251" s="700"/>
      <c r="AQ251" s="607">
        <f t="shared" si="78"/>
        <v>0</v>
      </c>
      <c r="AR251" s="700"/>
      <c r="AS251" s="607">
        <f t="shared" si="79"/>
        <v>1000000</v>
      </c>
      <c r="AT251" s="700"/>
      <c r="AU251" s="568">
        <v>0</v>
      </c>
      <c r="AV251" s="700"/>
      <c r="AW251" s="567">
        <f t="shared" si="80"/>
        <v>2417543.2073626667</v>
      </c>
      <c r="AX251" s="700"/>
      <c r="AY251" s="607">
        <f>('Revenue OP'!$D$18*(1+DBC!$C$13/100)^B251)/12</f>
        <v>3484374.35778814</v>
      </c>
      <c r="AZ251" s="700"/>
      <c r="BA251" s="568">
        <v>0</v>
      </c>
      <c r="BB251" s="700"/>
      <c r="BC251" s="562">
        <f t="shared" si="66"/>
        <v>1066831.1504254732</v>
      </c>
      <c r="BD251" s="700"/>
      <c r="BE251" s="562">
        <f>BC251/(1+DBC!$C$10/100)^B251</f>
        <v>402077.44059666491</v>
      </c>
      <c r="BF251" s="700"/>
    </row>
    <row r="252" spans="2:58" x14ac:dyDescent="0.3">
      <c r="B252" s="550">
        <v>21</v>
      </c>
      <c r="C252" s="550">
        <v>1</v>
      </c>
      <c r="D252" s="550">
        <v>241</v>
      </c>
      <c r="E252" s="708">
        <f>DBC!$C$10</f>
        <v>5</v>
      </c>
      <c r="F252" s="562">
        <v>0</v>
      </c>
      <c r="G252" s="607">
        <f t="shared" si="67"/>
        <v>5000</v>
      </c>
      <c r="H252" s="700">
        <f>SUM(G252:G263)</f>
        <v>60000</v>
      </c>
      <c r="I252" s="607">
        <f t="shared" si="68"/>
        <v>650</v>
      </c>
      <c r="J252" s="700">
        <f>SUM(I252:I263)</f>
        <v>7800</v>
      </c>
      <c r="K252" s="607">
        <f t="shared" si="69"/>
        <v>400</v>
      </c>
      <c r="L252" s="700">
        <f>SUM(K252:K263)</f>
        <v>4800</v>
      </c>
      <c r="M252" s="607">
        <f t="shared" si="70"/>
        <v>12500</v>
      </c>
      <c r="N252" s="700">
        <f>SUM(M252:M263)</f>
        <v>150000</v>
      </c>
      <c r="O252" s="607">
        <f t="shared" si="71"/>
        <v>5000</v>
      </c>
      <c r="P252" s="700">
        <f>SUM(O252:O263)</f>
        <v>60000</v>
      </c>
      <c r="Q252" s="607">
        <f>Q$251*(1+$R$5/100)</f>
        <v>18750</v>
      </c>
      <c r="R252" s="700">
        <f>SUM(Q252:Q263)</f>
        <v>225000</v>
      </c>
      <c r="S252" s="607">
        <f>S$251*(1+$R$5/100)</f>
        <v>75000</v>
      </c>
      <c r="T252" s="700">
        <f>SUM(S252:S263)</f>
        <v>900000</v>
      </c>
      <c r="U252" s="607">
        <f>U$251*(1+$R$5/100)</f>
        <v>56250</v>
      </c>
      <c r="V252" s="700">
        <f>SUM(U252:U263)</f>
        <v>675000</v>
      </c>
      <c r="W252" s="607">
        <f t="shared" si="72"/>
        <v>16666.666666666668</v>
      </c>
      <c r="X252" s="700">
        <f>SUM(W252:W263)</f>
        <v>199999.99999999997</v>
      </c>
      <c r="Y252" s="607">
        <f t="shared" si="73"/>
        <v>8333.3333333333339</v>
      </c>
      <c r="Z252" s="700">
        <f>SUM(Y252:Y263)</f>
        <v>99999.999999999985</v>
      </c>
      <c r="AA252" s="607">
        <f t="shared" si="74"/>
        <v>8333.3333333333339</v>
      </c>
      <c r="AB252" s="700">
        <f>SUM(AA252:AA263)</f>
        <v>99999.999999999985</v>
      </c>
      <c r="AC252" s="607">
        <f t="shared" si="75"/>
        <v>16666.666666666668</v>
      </c>
      <c r="AD252" s="700">
        <f>SUM(AC252:AC263)</f>
        <v>199999.99999999997</v>
      </c>
      <c r="AE252" s="607">
        <f t="shared" si="65"/>
        <v>16560</v>
      </c>
      <c r="AF252" s="700">
        <f>SUM(AE252:AE263)</f>
        <v>198720</v>
      </c>
      <c r="AG252" s="607">
        <f>OBC!AB247+OBC!AW247</f>
        <v>506520.45784799999</v>
      </c>
      <c r="AH252" s="700">
        <f>SUM(AG252:AG263)</f>
        <v>11421219.355992002</v>
      </c>
      <c r="AI252" s="607">
        <f>OBC!BR247+OBC!CM247</f>
        <v>21612.8125</v>
      </c>
      <c r="AJ252" s="700">
        <f>SUM(AI252:AI263)</f>
        <v>487334.0625</v>
      </c>
      <c r="AK252" s="607">
        <f t="shared" si="76"/>
        <v>4500</v>
      </c>
      <c r="AL252" s="700">
        <f>SUM(AK252:AK263)</f>
        <v>54000</v>
      </c>
      <c r="AM252" s="607"/>
      <c r="AN252" s="700">
        <f>SUM(AM252:AM263)</f>
        <v>0</v>
      </c>
      <c r="AO252" s="607">
        <f t="shared" si="77"/>
        <v>166666.66666666666</v>
      </c>
      <c r="AP252" s="700">
        <f>SUM(AO252:AO263)</f>
        <v>2000000.0000000002</v>
      </c>
      <c r="AQ252" s="607">
        <f t="shared" si="78"/>
        <v>0</v>
      </c>
      <c r="AR252" s="700">
        <f>SUM(AQ252:AQ263)</f>
        <v>0</v>
      </c>
      <c r="AS252" s="607">
        <f t="shared" si="79"/>
        <v>1000000</v>
      </c>
      <c r="AT252" s="700">
        <f>SUM(AS252:AS263)</f>
        <v>12000000</v>
      </c>
      <c r="AU252" s="568">
        <v>0</v>
      </c>
      <c r="AV252" s="700">
        <f>SUM(AU252:AU263)</f>
        <v>0</v>
      </c>
      <c r="AW252" s="567">
        <f t="shared" si="80"/>
        <v>1939409.9370146666</v>
      </c>
      <c r="AX252" s="700">
        <f>SUM(AW252:AW263)</f>
        <v>28843873.418492001</v>
      </c>
      <c r="AY252" s="607">
        <f>('Revenue OP'!$D$18*(1+DBC!$C$13/100)^B252)/12</f>
        <v>3561030.5936594792</v>
      </c>
      <c r="AZ252" s="700">
        <f>SUM(AY252:AY263)</f>
        <v>42732367.12391375</v>
      </c>
      <c r="BA252" s="568">
        <v>0</v>
      </c>
      <c r="BB252" s="700">
        <f>SUM(BA252:BA263)</f>
        <v>0</v>
      </c>
      <c r="BC252" s="562">
        <f t="shared" si="66"/>
        <v>1621620.6566448126</v>
      </c>
      <c r="BD252" s="700">
        <f>SUM(BC252:BC263)</f>
        <v>13888493.70542175</v>
      </c>
      <c r="BE252" s="562">
        <f>BC252/(1+DBC!$C$10/100)^B252</f>
        <v>582068.35304670385</v>
      </c>
      <c r="BF252" s="700">
        <f>SUM(BE252:BE263)</f>
        <v>4985168.7719250731</v>
      </c>
    </row>
    <row r="253" spans="2:58" x14ac:dyDescent="0.3">
      <c r="B253" s="550">
        <v>21</v>
      </c>
      <c r="C253" s="550">
        <v>2</v>
      </c>
      <c r="D253" s="550">
        <v>242</v>
      </c>
      <c r="E253" s="708"/>
      <c r="F253" s="562">
        <v>0</v>
      </c>
      <c r="G253" s="607">
        <f t="shared" si="67"/>
        <v>5000</v>
      </c>
      <c r="H253" s="700"/>
      <c r="I253" s="607">
        <f t="shared" si="68"/>
        <v>650</v>
      </c>
      <c r="J253" s="700"/>
      <c r="K253" s="607">
        <f t="shared" si="69"/>
        <v>400</v>
      </c>
      <c r="L253" s="700"/>
      <c r="M253" s="607">
        <f t="shared" si="70"/>
        <v>12500</v>
      </c>
      <c r="N253" s="700"/>
      <c r="O253" s="607">
        <f t="shared" si="71"/>
        <v>5000</v>
      </c>
      <c r="P253" s="700"/>
      <c r="Q253" s="607">
        <f t="shared" ref="Q253:Q316" si="81">Q$251*(1+$R$5/100)</f>
        <v>18750</v>
      </c>
      <c r="R253" s="700"/>
      <c r="S253" s="607">
        <f t="shared" ref="S253:S316" si="82">S$251*(1+$R$5/100)</f>
        <v>75000</v>
      </c>
      <c r="T253" s="700"/>
      <c r="U253" s="607">
        <f t="shared" ref="U253:U316" si="83">U$251*(1+$R$5/100)</f>
        <v>56250</v>
      </c>
      <c r="V253" s="700"/>
      <c r="W253" s="607">
        <f t="shared" si="72"/>
        <v>16666.666666666668</v>
      </c>
      <c r="X253" s="700"/>
      <c r="Y253" s="607">
        <f t="shared" si="73"/>
        <v>8333.3333333333339</v>
      </c>
      <c r="Z253" s="700"/>
      <c r="AA253" s="607">
        <f t="shared" si="74"/>
        <v>8333.3333333333339</v>
      </c>
      <c r="AB253" s="700"/>
      <c r="AC253" s="607">
        <f t="shared" si="75"/>
        <v>16666.666666666668</v>
      </c>
      <c r="AD253" s="700"/>
      <c r="AE253" s="607">
        <f t="shared" si="65"/>
        <v>16560</v>
      </c>
      <c r="AF253" s="700"/>
      <c r="AG253" s="607">
        <f>OBC!AB248+OBC!AW248</f>
        <v>915004.69804799987</v>
      </c>
      <c r="AH253" s="700"/>
      <c r="AI253" s="607">
        <f>OBC!BR248+OBC!CM248</f>
        <v>39042.5</v>
      </c>
      <c r="AJ253" s="700"/>
      <c r="AK253" s="607">
        <f t="shared" si="76"/>
        <v>4500</v>
      </c>
      <c r="AL253" s="700"/>
      <c r="AM253" s="607"/>
      <c r="AN253" s="700"/>
      <c r="AO253" s="607">
        <f t="shared" si="77"/>
        <v>166666.66666666666</v>
      </c>
      <c r="AP253" s="700"/>
      <c r="AQ253" s="607">
        <f t="shared" si="78"/>
        <v>0</v>
      </c>
      <c r="AR253" s="700"/>
      <c r="AS253" s="607">
        <f t="shared" si="79"/>
        <v>1000000</v>
      </c>
      <c r="AT253" s="700"/>
      <c r="AU253" s="568">
        <v>0</v>
      </c>
      <c r="AV253" s="700"/>
      <c r="AW253" s="567">
        <f t="shared" si="80"/>
        <v>2365323.8647146663</v>
      </c>
      <c r="AX253" s="700"/>
      <c r="AY253" s="607">
        <f>('Revenue OP'!$D$18*(1+DBC!$C$13/100)^B253)/12</f>
        <v>3561030.5936594792</v>
      </c>
      <c r="AZ253" s="700"/>
      <c r="BA253" s="568">
        <v>0</v>
      </c>
      <c r="BB253" s="700"/>
      <c r="BC253" s="562">
        <f t="shared" si="66"/>
        <v>1195706.7289448129</v>
      </c>
      <c r="BD253" s="700"/>
      <c r="BE253" s="562">
        <f>BC253/(1+DBC!$C$10/100)^B253</f>
        <v>429189.80070455011</v>
      </c>
      <c r="BF253" s="700"/>
    </row>
    <row r="254" spans="2:58" x14ac:dyDescent="0.3">
      <c r="B254" s="550">
        <v>21</v>
      </c>
      <c r="C254" s="550">
        <v>3</v>
      </c>
      <c r="D254" s="550">
        <v>243</v>
      </c>
      <c r="E254" s="708"/>
      <c r="F254" s="562">
        <v>0</v>
      </c>
      <c r="G254" s="607">
        <f t="shared" si="67"/>
        <v>5000</v>
      </c>
      <c r="H254" s="700"/>
      <c r="I254" s="607">
        <f t="shared" si="68"/>
        <v>650</v>
      </c>
      <c r="J254" s="700"/>
      <c r="K254" s="607">
        <f t="shared" si="69"/>
        <v>400</v>
      </c>
      <c r="L254" s="700"/>
      <c r="M254" s="607">
        <f t="shared" si="70"/>
        <v>12500</v>
      </c>
      <c r="N254" s="700"/>
      <c r="O254" s="607">
        <f t="shared" si="71"/>
        <v>5000</v>
      </c>
      <c r="P254" s="700"/>
      <c r="Q254" s="607">
        <f t="shared" si="81"/>
        <v>18750</v>
      </c>
      <c r="R254" s="700"/>
      <c r="S254" s="607">
        <f t="shared" si="82"/>
        <v>75000</v>
      </c>
      <c r="T254" s="700"/>
      <c r="U254" s="607">
        <f t="shared" si="83"/>
        <v>56250</v>
      </c>
      <c r="V254" s="700"/>
      <c r="W254" s="607">
        <f t="shared" si="72"/>
        <v>16666.666666666668</v>
      </c>
      <c r="X254" s="700"/>
      <c r="Y254" s="607">
        <f t="shared" si="73"/>
        <v>8333.3333333333339</v>
      </c>
      <c r="Z254" s="700"/>
      <c r="AA254" s="607">
        <f t="shared" si="74"/>
        <v>8333.3333333333339</v>
      </c>
      <c r="AB254" s="700"/>
      <c r="AC254" s="607">
        <f t="shared" si="75"/>
        <v>16666.666666666668</v>
      </c>
      <c r="AD254" s="700"/>
      <c r="AE254" s="607">
        <f t="shared" si="65"/>
        <v>16560</v>
      </c>
      <c r="AF254" s="700"/>
      <c r="AG254" s="607">
        <f>OBC!AB249+OBC!AW249</f>
        <v>1013040.915696</v>
      </c>
      <c r="AH254" s="700"/>
      <c r="AI254" s="607">
        <f>OBC!BR249+OBC!CM249</f>
        <v>43225.625</v>
      </c>
      <c r="AJ254" s="700"/>
      <c r="AK254" s="607">
        <f t="shared" si="76"/>
        <v>4500</v>
      </c>
      <c r="AL254" s="700"/>
      <c r="AM254" s="607"/>
      <c r="AN254" s="700"/>
      <c r="AO254" s="607">
        <f t="shared" si="77"/>
        <v>166666.66666666666</v>
      </c>
      <c r="AP254" s="700"/>
      <c r="AQ254" s="607">
        <f t="shared" si="78"/>
        <v>0</v>
      </c>
      <c r="AR254" s="700"/>
      <c r="AS254" s="607">
        <f t="shared" si="79"/>
        <v>1000000</v>
      </c>
      <c r="AT254" s="700"/>
      <c r="AU254" s="568">
        <v>0</v>
      </c>
      <c r="AV254" s="700"/>
      <c r="AW254" s="567">
        <f t="shared" si="80"/>
        <v>2467543.2073626667</v>
      </c>
      <c r="AX254" s="700"/>
      <c r="AY254" s="607">
        <f>('Revenue OP'!$D$18*(1+DBC!$C$13/100)^B254)/12</f>
        <v>3561030.5936594792</v>
      </c>
      <c r="AZ254" s="700"/>
      <c r="BA254" s="568">
        <v>0</v>
      </c>
      <c r="BB254" s="700"/>
      <c r="BC254" s="562">
        <f t="shared" si="66"/>
        <v>1093487.3862968124</v>
      </c>
      <c r="BD254" s="700"/>
      <c r="BE254" s="562">
        <f>BC254/(1+DBC!$C$10/100)^B254</f>
        <v>392498.94814243302</v>
      </c>
      <c r="BF254" s="700"/>
    </row>
    <row r="255" spans="2:58" x14ac:dyDescent="0.3">
      <c r="B255" s="550">
        <v>21</v>
      </c>
      <c r="C255" s="550">
        <v>4</v>
      </c>
      <c r="D255" s="550">
        <v>244</v>
      </c>
      <c r="E255" s="708"/>
      <c r="F255" s="562">
        <v>0</v>
      </c>
      <c r="G255" s="607">
        <f t="shared" si="67"/>
        <v>5000</v>
      </c>
      <c r="H255" s="700"/>
      <c r="I255" s="607">
        <f t="shared" si="68"/>
        <v>650</v>
      </c>
      <c r="J255" s="700"/>
      <c r="K255" s="607">
        <f t="shared" si="69"/>
        <v>400</v>
      </c>
      <c r="L255" s="700"/>
      <c r="M255" s="607">
        <f t="shared" si="70"/>
        <v>12500</v>
      </c>
      <c r="N255" s="700"/>
      <c r="O255" s="607">
        <f t="shared" si="71"/>
        <v>5000</v>
      </c>
      <c r="P255" s="700"/>
      <c r="Q255" s="607">
        <f t="shared" si="81"/>
        <v>18750</v>
      </c>
      <c r="R255" s="700"/>
      <c r="S255" s="607">
        <f t="shared" si="82"/>
        <v>75000</v>
      </c>
      <c r="T255" s="700"/>
      <c r="U255" s="607">
        <f t="shared" si="83"/>
        <v>56250</v>
      </c>
      <c r="V255" s="700"/>
      <c r="W255" s="607">
        <f t="shared" si="72"/>
        <v>16666.666666666668</v>
      </c>
      <c r="X255" s="700"/>
      <c r="Y255" s="607">
        <f t="shared" si="73"/>
        <v>8333.3333333333339</v>
      </c>
      <c r="Z255" s="700"/>
      <c r="AA255" s="607">
        <f t="shared" si="74"/>
        <v>8333.3333333333339</v>
      </c>
      <c r="AB255" s="700"/>
      <c r="AC255" s="607">
        <f t="shared" si="75"/>
        <v>16666.666666666668</v>
      </c>
      <c r="AD255" s="700"/>
      <c r="AE255" s="607">
        <f t="shared" si="65"/>
        <v>16560</v>
      </c>
      <c r="AF255" s="700"/>
      <c r="AG255" s="607">
        <f>OBC!AB250+OBC!AW250</f>
        <v>980362.17648000002</v>
      </c>
      <c r="AH255" s="700"/>
      <c r="AI255" s="607">
        <f>OBC!BR250+OBC!CM250</f>
        <v>41831.25</v>
      </c>
      <c r="AJ255" s="700"/>
      <c r="AK255" s="607">
        <f t="shared" si="76"/>
        <v>4500</v>
      </c>
      <c r="AL255" s="700"/>
      <c r="AM255" s="607"/>
      <c r="AN255" s="700"/>
      <c r="AO255" s="607">
        <f t="shared" si="77"/>
        <v>166666.66666666666</v>
      </c>
      <c r="AP255" s="700"/>
      <c r="AQ255" s="607">
        <f t="shared" si="78"/>
        <v>0</v>
      </c>
      <c r="AR255" s="700"/>
      <c r="AS255" s="607">
        <f t="shared" si="79"/>
        <v>1000000</v>
      </c>
      <c r="AT255" s="700"/>
      <c r="AU255" s="568">
        <v>0</v>
      </c>
      <c r="AV255" s="700"/>
      <c r="AW255" s="567">
        <f t="shared" si="80"/>
        <v>2433470.0931466669</v>
      </c>
      <c r="AX255" s="700"/>
      <c r="AY255" s="607">
        <f>('Revenue OP'!$D$18*(1+DBC!$C$13/100)^B255)/12</f>
        <v>3561030.5936594792</v>
      </c>
      <c r="AZ255" s="700"/>
      <c r="BA255" s="568">
        <v>0</v>
      </c>
      <c r="BB255" s="700"/>
      <c r="BC255" s="562">
        <f t="shared" si="66"/>
        <v>1127560.5005128123</v>
      </c>
      <c r="BD255" s="700"/>
      <c r="BE255" s="562">
        <f>BC255/(1+DBC!$C$10/100)^B255</f>
        <v>404729.23232980527</v>
      </c>
      <c r="BF255" s="700"/>
    </row>
    <row r="256" spans="2:58" x14ac:dyDescent="0.3">
      <c r="B256" s="550">
        <v>21</v>
      </c>
      <c r="C256" s="550">
        <v>5</v>
      </c>
      <c r="D256" s="550">
        <v>245</v>
      </c>
      <c r="E256" s="708"/>
      <c r="F256" s="562">
        <v>0</v>
      </c>
      <c r="G256" s="607">
        <f t="shared" si="67"/>
        <v>5000</v>
      </c>
      <c r="H256" s="700"/>
      <c r="I256" s="607">
        <f t="shared" si="68"/>
        <v>650</v>
      </c>
      <c r="J256" s="700"/>
      <c r="K256" s="607">
        <f t="shared" si="69"/>
        <v>400</v>
      </c>
      <c r="L256" s="700"/>
      <c r="M256" s="607">
        <f t="shared" si="70"/>
        <v>12500</v>
      </c>
      <c r="N256" s="700"/>
      <c r="O256" s="607">
        <f t="shared" si="71"/>
        <v>5000</v>
      </c>
      <c r="P256" s="700"/>
      <c r="Q256" s="607">
        <f t="shared" si="81"/>
        <v>18750</v>
      </c>
      <c r="R256" s="700"/>
      <c r="S256" s="607">
        <f t="shared" si="82"/>
        <v>75000</v>
      </c>
      <c r="T256" s="700"/>
      <c r="U256" s="607">
        <f t="shared" si="83"/>
        <v>56250</v>
      </c>
      <c r="V256" s="700"/>
      <c r="W256" s="607">
        <f t="shared" si="72"/>
        <v>16666.666666666668</v>
      </c>
      <c r="X256" s="700"/>
      <c r="Y256" s="607">
        <f t="shared" si="73"/>
        <v>8333.3333333333339</v>
      </c>
      <c r="Z256" s="700"/>
      <c r="AA256" s="607">
        <f t="shared" si="74"/>
        <v>8333.3333333333339</v>
      </c>
      <c r="AB256" s="700"/>
      <c r="AC256" s="607">
        <f t="shared" si="75"/>
        <v>16666.666666666668</v>
      </c>
      <c r="AD256" s="700"/>
      <c r="AE256" s="607">
        <f t="shared" si="65"/>
        <v>16560</v>
      </c>
      <c r="AF256" s="700"/>
      <c r="AG256" s="607">
        <f>OBC!AB251+OBC!AW251</f>
        <v>1013040.915696</v>
      </c>
      <c r="AH256" s="700"/>
      <c r="AI256" s="607">
        <f>OBC!BR251+OBC!CM251</f>
        <v>43225.625</v>
      </c>
      <c r="AJ256" s="700"/>
      <c r="AK256" s="607">
        <f t="shared" si="76"/>
        <v>4500</v>
      </c>
      <c r="AL256" s="700"/>
      <c r="AM256" s="607"/>
      <c r="AN256" s="700"/>
      <c r="AO256" s="607">
        <f t="shared" si="77"/>
        <v>166666.66666666666</v>
      </c>
      <c r="AP256" s="700"/>
      <c r="AQ256" s="607">
        <f t="shared" si="78"/>
        <v>0</v>
      </c>
      <c r="AR256" s="700"/>
      <c r="AS256" s="607">
        <f t="shared" si="79"/>
        <v>1000000</v>
      </c>
      <c r="AT256" s="700"/>
      <c r="AU256" s="568">
        <v>0</v>
      </c>
      <c r="AV256" s="700"/>
      <c r="AW256" s="567">
        <f t="shared" si="80"/>
        <v>2467543.2073626667</v>
      </c>
      <c r="AX256" s="700"/>
      <c r="AY256" s="607">
        <f>('Revenue OP'!$D$18*(1+DBC!$C$13/100)^B256)/12</f>
        <v>3561030.5936594792</v>
      </c>
      <c r="AZ256" s="700"/>
      <c r="BA256" s="568">
        <v>0</v>
      </c>
      <c r="BB256" s="700"/>
      <c r="BC256" s="562">
        <f t="shared" si="66"/>
        <v>1093487.3862968124</v>
      </c>
      <c r="BD256" s="700"/>
      <c r="BE256" s="562">
        <f>BC256/(1+DBC!$C$10/100)^B256</f>
        <v>392498.94814243302</v>
      </c>
      <c r="BF256" s="700"/>
    </row>
    <row r="257" spans="2:58" x14ac:dyDescent="0.3">
      <c r="B257" s="550">
        <v>21</v>
      </c>
      <c r="C257" s="550">
        <v>6</v>
      </c>
      <c r="D257" s="550">
        <v>246</v>
      </c>
      <c r="E257" s="708"/>
      <c r="F257" s="562">
        <v>0</v>
      </c>
      <c r="G257" s="607">
        <f t="shared" si="67"/>
        <v>5000</v>
      </c>
      <c r="H257" s="700"/>
      <c r="I257" s="607">
        <f t="shared" si="68"/>
        <v>650</v>
      </c>
      <c r="J257" s="700"/>
      <c r="K257" s="607">
        <f t="shared" si="69"/>
        <v>400</v>
      </c>
      <c r="L257" s="700"/>
      <c r="M257" s="607">
        <f t="shared" si="70"/>
        <v>12500</v>
      </c>
      <c r="N257" s="700"/>
      <c r="O257" s="607">
        <f t="shared" si="71"/>
        <v>5000</v>
      </c>
      <c r="P257" s="700"/>
      <c r="Q257" s="607">
        <f t="shared" si="81"/>
        <v>18750</v>
      </c>
      <c r="R257" s="700"/>
      <c r="S257" s="607">
        <f t="shared" si="82"/>
        <v>75000</v>
      </c>
      <c r="T257" s="700"/>
      <c r="U257" s="607">
        <f t="shared" si="83"/>
        <v>56250</v>
      </c>
      <c r="V257" s="700"/>
      <c r="W257" s="607">
        <f t="shared" si="72"/>
        <v>16666.666666666668</v>
      </c>
      <c r="X257" s="700"/>
      <c r="Y257" s="607">
        <f t="shared" si="73"/>
        <v>8333.3333333333339</v>
      </c>
      <c r="Z257" s="700"/>
      <c r="AA257" s="607">
        <f t="shared" si="74"/>
        <v>8333.3333333333339</v>
      </c>
      <c r="AB257" s="700"/>
      <c r="AC257" s="607">
        <f t="shared" si="75"/>
        <v>16666.666666666668</v>
      </c>
      <c r="AD257" s="700"/>
      <c r="AE257" s="607">
        <f t="shared" si="65"/>
        <v>16560</v>
      </c>
      <c r="AF257" s="700"/>
      <c r="AG257" s="607">
        <f>OBC!AB252+OBC!AW252</f>
        <v>980362.17648000002</v>
      </c>
      <c r="AH257" s="700"/>
      <c r="AI257" s="607">
        <f>OBC!BR252+OBC!CM252</f>
        <v>41831.25</v>
      </c>
      <c r="AJ257" s="700"/>
      <c r="AK257" s="607">
        <f t="shared" si="76"/>
        <v>4500</v>
      </c>
      <c r="AL257" s="700"/>
      <c r="AM257" s="607"/>
      <c r="AN257" s="700"/>
      <c r="AO257" s="607">
        <f t="shared" si="77"/>
        <v>166666.66666666666</v>
      </c>
      <c r="AP257" s="700"/>
      <c r="AQ257" s="607">
        <f t="shared" si="78"/>
        <v>0</v>
      </c>
      <c r="AR257" s="700"/>
      <c r="AS257" s="607">
        <f t="shared" si="79"/>
        <v>1000000</v>
      </c>
      <c r="AT257" s="700"/>
      <c r="AU257" s="568">
        <v>0</v>
      </c>
      <c r="AV257" s="700"/>
      <c r="AW257" s="567">
        <f t="shared" si="80"/>
        <v>2433470.0931466669</v>
      </c>
      <c r="AX257" s="700"/>
      <c r="AY257" s="607">
        <f>('Revenue OP'!$D$18*(1+DBC!$C$13/100)^B257)/12</f>
        <v>3561030.5936594792</v>
      </c>
      <c r="AZ257" s="700"/>
      <c r="BA257" s="568">
        <v>0</v>
      </c>
      <c r="BB257" s="700"/>
      <c r="BC257" s="562">
        <f t="shared" si="66"/>
        <v>1127560.5005128123</v>
      </c>
      <c r="BD257" s="700"/>
      <c r="BE257" s="562">
        <f>BC257/(1+DBC!$C$10/100)^B257</f>
        <v>404729.23232980527</v>
      </c>
      <c r="BF257" s="700"/>
    </row>
    <row r="258" spans="2:58" x14ac:dyDescent="0.3">
      <c r="B258" s="550">
        <v>21</v>
      </c>
      <c r="C258" s="550">
        <v>7</v>
      </c>
      <c r="D258" s="550">
        <v>247</v>
      </c>
      <c r="E258" s="708"/>
      <c r="F258" s="562">
        <v>0</v>
      </c>
      <c r="G258" s="607">
        <f t="shared" si="67"/>
        <v>5000</v>
      </c>
      <c r="H258" s="700"/>
      <c r="I258" s="607">
        <f t="shared" si="68"/>
        <v>650</v>
      </c>
      <c r="J258" s="700"/>
      <c r="K258" s="607">
        <f t="shared" si="69"/>
        <v>400</v>
      </c>
      <c r="L258" s="700"/>
      <c r="M258" s="607">
        <f t="shared" si="70"/>
        <v>12500</v>
      </c>
      <c r="N258" s="700"/>
      <c r="O258" s="607">
        <f t="shared" si="71"/>
        <v>5000</v>
      </c>
      <c r="P258" s="700"/>
      <c r="Q258" s="607">
        <f t="shared" si="81"/>
        <v>18750</v>
      </c>
      <c r="R258" s="700"/>
      <c r="S258" s="607">
        <f t="shared" si="82"/>
        <v>75000</v>
      </c>
      <c r="T258" s="700"/>
      <c r="U258" s="607">
        <f t="shared" si="83"/>
        <v>56250</v>
      </c>
      <c r="V258" s="700"/>
      <c r="W258" s="607">
        <f t="shared" si="72"/>
        <v>16666.666666666668</v>
      </c>
      <c r="X258" s="700"/>
      <c r="Y258" s="607">
        <f t="shared" si="73"/>
        <v>8333.3333333333339</v>
      </c>
      <c r="Z258" s="700"/>
      <c r="AA258" s="607">
        <f t="shared" si="74"/>
        <v>8333.3333333333339</v>
      </c>
      <c r="AB258" s="700"/>
      <c r="AC258" s="607">
        <f t="shared" si="75"/>
        <v>16666.666666666668</v>
      </c>
      <c r="AD258" s="700"/>
      <c r="AE258" s="607">
        <f t="shared" si="65"/>
        <v>16560</v>
      </c>
      <c r="AF258" s="700"/>
      <c r="AG258" s="607">
        <f>OBC!AB253+OBC!AW253</f>
        <v>1013040.915696</v>
      </c>
      <c r="AH258" s="700"/>
      <c r="AI258" s="607">
        <f>OBC!BR253+OBC!CM253</f>
        <v>43225.625</v>
      </c>
      <c r="AJ258" s="700"/>
      <c r="AK258" s="607">
        <f t="shared" si="76"/>
        <v>4500</v>
      </c>
      <c r="AL258" s="700"/>
      <c r="AM258" s="607"/>
      <c r="AN258" s="700"/>
      <c r="AO258" s="607">
        <f t="shared" si="77"/>
        <v>166666.66666666666</v>
      </c>
      <c r="AP258" s="700"/>
      <c r="AQ258" s="607">
        <f t="shared" si="78"/>
        <v>0</v>
      </c>
      <c r="AR258" s="700"/>
      <c r="AS258" s="607">
        <f t="shared" si="79"/>
        <v>1000000</v>
      </c>
      <c r="AT258" s="700"/>
      <c r="AU258" s="568">
        <v>0</v>
      </c>
      <c r="AV258" s="700"/>
      <c r="AW258" s="567">
        <f t="shared" si="80"/>
        <v>2467543.2073626667</v>
      </c>
      <c r="AX258" s="700"/>
      <c r="AY258" s="607">
        <f>('Revenue OP'!$D$18*(1+DBC!$C$13/100)^B258)/12</f>
        <v>3561030.5936594792</v>
      </c>
      <c r="AZ258" s="700"/>
      <c r="BA258" s="568">
        <v>0</v>
      </c>
      <c r="BB258" s="700"/>
      <c r="BC258" s="562">
        <f t="shared" si="66"/>
        <v>1093487.3862968124</v>
      </c>
      <c r="BD258" s="700"/>
      <c r="BE258" s="562">
        <f>BC258/(1+DBC!$C$10/100)^B258</f>
        <v>392498.94814243302</v>
      </c>
      <c r="BF258" s="700"/>
    </row>
    <row r="259" spans="2:58" x14ac:dyDescent="0.3">
      <c r="B259" s="550">
        <v>21</v>
      </c>
      <c r="C259" s="550">
        <v>8</v>
      </c>
      <c r="D259" s="550">
        <v>248</v>
      </c>
      <c r="E259" s="708"/>
      <c r="F259" s="562">
        <v>0</v>
      </c>
      <c r="G259" s="607">
        <f t="shared" si="67"/>
        <v>5000</v>
      </c>
      <c r="H259" s="700"/>
      <c r="I259" s="607">
        <f t="shared" si="68"/>
        <v>650</v>
      </c>
      <c r="J259" s="700"/>
      <c r="K259" s="607">
        <f t="shared" si="69"/>
        <v>400</v>
      </c>
      <c r="L259" s="700"/>
      <c r="M259" s="607">
        <f t="shared" si="70"/>
        <v>12500</v>
      </c>
      <c r="N259" s="700"/>
      <c r="O259" s="607">
        <f t="shared" si="71"/>
        <v>5000</v>
      </c>
      <c r="P259" s="700"/>
      <c r="Q259" s="607">
        <f t="shared" si="81"/>
        <v>18750</v>
      </c>
      <c r="R259" s="700"/>
      <c r="S259" s="607">
        <f t="shared" si="82"/>
        <v>75000</v>
      </c>
      <c r="T259" s="700"/>
      <c r="U259" s="607">
        <f t="shared" si="83"/>
        <v>56250</v>
      </c>
      <c r="V259" s="700"/>
      <c r="W259" s="607">
        <f t="shared" si="72"/>
        <v>16666.666666666668</v>
      </c>
      <c r="X259" s="700"/>
      <c r="Y259" s="607">
        <f t="shared" si="73"/>
        <v>8333.3333333333339</v>
      </c>
      <c r="Z259" s="700"/>
      <c r="AA259" s="607">
        <f t="shared" si="74"/>
        <v>8333.3333333333339</v>
      </c>
      <c r="AB259" s="700"/>
      <c r="AC259" s="607">
        <f t="shared" si="75"/>
        <v>16666.666666666668</v>
      </c>
      <c r="AD259" s="700"/>
      <c r="AE259" s="607">
        <f t="shared" si="65"/>
        <v>16560</v>
      </c>
      <c r="AF259" s="700"/>
      <c r="AG259" s="607">
        <f>OBC!AB254+OBC!AW254</f>
        <v>1013040.915696</v>
      </c>
      <c r="AH259" s="700"/>
      <c r="AI259" s="607">
        <f>OBC!BR254+OBC!CM254</f>
        <v>43225.625</v>
      </c>
      <c r="AJ259" s="700"/>
      <c r="AK259" s="607">
        <f t="shared" si="76"/>
        <v>4500</v>
      </c>
      <c r="AL259" s="700"/>
      <c r="AM259" s="607"/>
      <c r="AN259" s="700"/>
      <c r="AO259" s="607">
        <f t="shared" si="77"/>
        <v>166666.66666666666</v>
      </c>
      <c r="AP259" s="700"/>
      <c r="AQ259" s="607">
        <f t="shared" si="78"/>
        <v>0</v>
      </c>
      <c r="AR259" s="700"/>
      <c r="AS259" s="607">
        <f t="shared" si="79"/>
        <v>1000000</v>
      </c>
      <c r="AT259" s="700"/>
      <c r="AU259" s="568">
        <v>0</v>
      </c>
      <c r="AV259" s="700"/>
      <c r="AW259" s="567">
        <f t="shared" si="80"/>
        <v>2467543.2073626667</v>
      </c>
      <c r="AX259" s="700"/>
      <c r="AY259" s="607">
        <f>('Revenue OP'!$D$18*(1+DBC!$C$13/100)^B259)/12</f>
        <v>3561030.5936594792</v>
      </c>
      <c r="AZ259" s="700"/>
      <c r="BA259" s="568">
        <v>0</v>
      </c>
      <c r="BB259" s="700"/>
      <c r="BC259" s="562">
        <f t="shared" si="66"/>
        <v>1093487.3862968124</v>
      </c>
      <c r="BD259" s="700"/>
      <c r="BE259" s="562">
        <f>BC259/(1+DBC!$C$10/100)^B259</f>
        <v>392498.94814243302</v>
      </c>
      <c r="BF259" s="700"/>
    </row>
    <row r="260" spans="2:58" x14ac:dyDescent="0.3">
      <c r="B260" s="550">
        <v>21</v>
      </c>
      <c r="C260" s="550">
        <v>9</v>
      </c>
      <c r="D260" s="550">
        <v>249</v>
      </c>
      <c r="E260" s="708"/>
      <c r="F260" s="562">
        <v>0</v>
      </c>
      <c r="G260" s="607">
        <f t="shared" si="67"/>
        <v>5000</v>
      </c>
      <c r="H260" s="700"/>
      <c r="I260" s="607">
        <f t="shared" si="68"/>
        <v>650</v>
      </c>
      <c r="J260" s="700"/>
      <c r="K260" s="607">
        <f t="shared" si="69"/>
        <v>400</v>
      </c>
      <c r="L260" s="700"/>
      <c r="M260" s="607">
        <f t="shared" si="70"/>
        <v>12500</v>
      </c>
      <c r="N260" s="700"/>
      <c r="O260" s="607">
        <f t="shared" si="71"/>
        <v>5000</v>
      </c>
      <c r="P260" s="700"/>
      <c r="Q260" s="607">
        <f t="shared" si="81"/>
        <v>18750</v>
      </c>
      <c r="R260" s="700"/>
      <c r="S260" s="607">
        <f t="shared" si="82"/>
        <v>75000</v>
      </c>
      <c r="T260" s="700"/>
      <c r="U260" s="607">
        <f t="shared" si="83"/>
        <v>56250</v>
      </c>
      <c r="V260" s="700"/>
      <c r="W260" s="607">
        <f t="shared" si="72"/>
        <v>16666.666666666668</v>
      </c>
      <c r="X260" s="700"/>
      <c r="Y260" s="607">
        <f t="shared" si="73"/>
        <v>8333.3333333333339</v>
      </c>
      <c r="Z260" s="700"/>
      <c r="AA260" s="607">
        <f t="shared" si="74"/>
        <v>8333.3333333333339</v>
      </c>
      <c r="AB260" s="700"/>
      <c r="AC260" s="607">
        <f t="shared" si="75"/>
        <v>16666.666666666668</v>
      </c>
      <c r="AD260" s="700"/>
      <c r="AE260" s="607">
        <f t="shared" si="65"/>
        <v>16560</v>
      </c>
      <c r="AF260" s="700"/>
      <c r="AG260" s="607">
        <f>OBC!AB255+OBC!AW255</f>
        <v>980362.17648000002</v>
      </c>
      <c r="AH260" s="700"/>
      <c r="AI260" s="607">
        <f>OBC!BR255+OBC!CM255</f>
        <v>41831.25</v>
      </c>
      <c r="AJ260" s="700"/>
      <c r="AK260" s="607">
        <f t="shared" si="76"/>
        <v>4500</v>
      </c>
      <c r="AL260" s="700"/>
      <c r="AM260" s="607"/>
      <c r="AN260" s="700"/>
      <c r="AO260" s="607">
        <f t="shared" si="77"/>
        <v>166666.66666666666</v>
      </c>
      <c r="AP260" s="700"/>
      <c r="AQ260" s="607">
        <f t="shared" si="78"/>
        <v>0</v>
      </c>
      <c r="AR260" s="700"/>
      <c r="AS260" s="607">
        <f t="shared" si="79"/>
        <v>1000000</v>
      </c>
      <c r="AT260" s="700"/>
      <c r="AU260" s="568">
        <v>0</v>
      </c>
      <c r="AV260" s="700"/>
      <c r="AW260" s="567">
        <f t="shared" si="80"/>
        <v>2433470.0931466669</v>
      </c>
      <c r="AX260" s="700"/>
      <c r="AY260" s="607">
        <f>('Revenue OP'!$D$18*(1+DBC!$C$13/100)^B260)/12</f>
        <v>3561030.5936594792</v>
      </c>
      <c r="AZ260" s="700"/>
      <c r="BA260" s="568">
        <v>0</v>
      </c>
      <c r="BB260" s="700"/>
      <c r="BC260" s="562">
        <f t="shared" si="66"/>
        <v>1127560.5005128123</v>
      </c>
      <c r="BD260" s="700"/>
      <c r="BE260" s="562">
        <f>BC260/(1+DBC!$C$10/100)^B260</f>
        <v>404729.23232980527</v>
      </c>
      <c r="BF260" s="700"/>
    </row>
    <row r="261" spans="2:58" x14ac:dyDescent="0.3">
      <c r="B261" s="550">
        <v>21</v>
      </c>
      <c r="C261" s="550">
        <v>10</v>
      </c>
      <c r="D261" s="550">
        <v>250</v>
      </c>
      <c r="E261" s="708"/>
      <c r="F261" s="562">
        <v>0</v>
      </c>
      <c r="G261" s="607">
        <f t="shared" si="67"/>
        <v>5000</v>
      </c>
      <c r="H261" s="700"/>
      <c r="I261" s="607">
        <f t="shared" si="68"/>
        <v>650</v>
      </c>
      <c r="J261" s="700"/>
      <c r="K261" s="607">
        <f t="shared" si="69"/>
        <v>400</v>
      </c>
      <c r="L261" s="700"/>
      <c r="M261" s="607">
        <f t="shared" si="70"/>
        <v>12500</v>
      </c>
      <c r="N261" s="700"/>
      <c r="O261" s="607">
        <f t="shared" si="71"/>
        <v>5000</v>
      </c>
      <c r="P261" s="700"/>
      <c r="Q261" s="607">
        <f t="shared" si="81"/>
        <v>18750</v>
      </c>
      <c r="R261" s="700"/>
      <c r="S261" s="607">
        <f t="shared" si="82"/>
        <v>75000</v>
      </c>
      <c r="T261" s="700"/>
      <c r="U261" s="607">
        <f t="shared" si="83"/>
        <v>56250</v>
      </c>
      <c r="V261" s="700"/>
      <c r="W261" s="607">
        <f t="shared" si="72"/>
        <v>16666.666666666668</v>
      </c>
      <c r="X261" s="700"/>
      <c r="Y261" s="607">
        <f t="shared" si="73"/>
        <v>8333.3333333333339</v>
      </c>
      <c r="Z261" s="700"/>
      <c r="AA261" s="607">
        <f t="shared" si="74"/>
        <v>8333.3333333333339</v>
      </c>
      <c r="AB261" s="700"/>
      <c r="AC261" s="607">
        <f t="shared" si="75"/>
        <v>16666.666666666668</v>
      </c>
      <c r="AD261" s="700"/>
      <c r="AE261" s="607">
        <f t="shared" si="65"/>
        <v>16560</v>
      </c>
      <c r="AF261" s="700"/>
      <c r="AG261" s="607">
        <f>OBC!AB256+OBC!AW256</f>
        <v>1013040.915696</v>
      </c>
      <c r="AH261" s="700"/>
      <c r="AI261" s="607">
        <f>OBC!BR256+OBC!CM256</f>
        <v>43225.625</v>
      </c>
      <c r="AJ261" s="700"/>
      <c r="AK261" s="607">
        <f t="shared" si="76"/>
        <v>4500</v>
      </c>
      <c r="AL261" s="700"/>
      <c r="AM261" s="607"/>
      <c r="AN261" s="700"/>
      <c r="AO261" s="607">
        <f t="shared" si="77"/>
        <v>166666.66666666666</v>
      </c>
      <c r="AP261" s="700"/>
      <c r="AQ261" s="607">
        <f t="shared" si="78"/>
        <v>0</v>
      </c>
      <c r="AR261" s="700"/>
      <c r="AS261" s="607">
        <f t="shared" si="79"/>
        <v>1000000</v>
      </c>
      <c r="AT261" s="700"/>
      <c r="AU261" s="568">
        <v>0</v>
      </c>
      <c r="AV261" s="700"/>
      <c r="AW261" s="567">
        <f t="shared" si="80"/>
        <v>2467543.2073626667</v>
      </c>
      <c r="AX261" s="700"/>
      <c r="AY261" s="607">
        <f>('Revenue OP'!$D$18*(1+DBC!$C$13/100)^B261)/12</f>
        <v>3561030.5936594792</v>
      </c>
      <c r="AZ261" s="700"/>
      <c r="BA261" s="568">
        <v>0</v>
      </c>
      <c r="BB261" s="700"/>
      <c r="BC261" s="562">
        <f t="shared" si="66"/>
        <v>1093487.3862968124</v>
      </c>
      <c r="BD261" s="700"/>
      <c r="BE261" s="562">
        <f>BC261/(1+DBC!$C$10/100)^B261</f>
        <v>392498.94814243302</v>
      </c>
      <c r="BF261" s="700"/>
    </row>
    <row r="262" spans="2:58" x14ac:dyDescent="0.3">
      <c r="B262" s="550">
        <v>21</v>
      </c>
      <c r="C262" s="550">
        <v>11</v>
      </c>
      <c r="D262" s="550">
        <v>251</v>
      </c>
      <c r="E262" s="708"/>
      <c r="F262" s="562">
        <v>0</v>
      </c>
      <c r="G262" s="607">
        <f t="shared" si="67"/>
        <v>5000</v>
      </c>
      <c r="H262" s="700"/>
      <c r="I262" s="607">
        <f t="shared" si="68"/>
        <v>650</v>
      </c>
      <c r="J262" s="700"/>
      <c r="K262" s="607">
        <f t="shared" si="69"/>
        <v>400</v>
      </c>
      <c r="L262" s="700"/>
      <c r="M262" s="607">
        <f t="shared" si="70"/>
        <v>12500</v>
      </c>
      <c r="N262" s="700"/>
      <c r="O262" s="607">
        <f t="shared" si="71"/>
        <v>5000</v>
      </c>
      <c r="P262" s="700"/>
      <c r="Q262" s="607">
        <f t="shared" si="81"/>
        <v>18750</v>
      </c>
      <c r="R262" s="700"/>
      <c r="S262" s="607">
        <f t="shared" si="82"/>
        <v>75000</v>
      </c>
      <c r="T262" s="700"/>
      <c r="U262" s="607">
        <f t="shared" si="83"/>
        <v>56250</v>
      </c>
      <c r="V262" s="700"/>
      <c r="W262" s="607">
        <f t="shared" si="72"/>
        <v>16666.666666666668</v>
      </c>
      <c r="X262" s="700"/>
      <c r="Y262" s="607">
        <f t="shared" si="73"/>
        <v>8333.3333333333339</v>
      </c>
      <c r="Z262" s="700"/>
      <c r="AA262" s="607">
        <f t="shared" si="74"/>
        <v>8333.3333333333339</v>
      </c>
      <c r="AB262" s="700"/>
      <c r="AC262" s="607">
        <f t="shared" si="75"/>
        <v>16666.666666666668</v>
      </c>
      <c r="AD262" s="700"/>
      <c r="AE262" s="607">
        <f t="shared" si="65"/>
        <v>16560</v>
      </c>
      <c r="AF262" s="700"/>
      <c r="AG262" s="607">
        <f>OBC!AB257+OBC!AW257</f>
        <v>980362.17648000002</v>
      </c>
      <c r="AH262" s="700"/>
      <c r="AI262" s="607">
        <f>OBC!BR257+OBC!CM257</f>
        <v>41831.25</v>
      </c>
      <c r="AJ262" s="700"/>
      <c r="AK262" s="607">
        <f t="shared" si="76"/>
        <v>4500</v>
      </c>
      <c r="AL262" s="700"/>
      <c r="AM262" s="607"/>
      <c r="AN262" s="700"/>
      <c r="AO262" s="607">
        <f t="shared" si="77"/>
        <v>166666.66666666666</v>
      </c>
      <c r="AP262" s="700"/>
      <c r="AQ262" s="607">
        <f t="shared" si="78"/>
        <v>0</v>
      </c>
      <c r="AR262" s="700"/>
      <c r="AS262" s="607">
        <f t="shared" si="79"/>
        <v>1000000</v>
      </c>
      <c r="AT262" s="700"/>
      <c r="AU262" s="568">
        <v>0</v>
      </c>
      <c r="AV262" s="700"/>
      <c r="AW262" s="567">
        <f t="shared" si="80"/>
        <v>2433470.0931466669</v>
      </c>
      <c r="AX262" s="700"/>
      <c r="AY262" s="607">
        <f>('Revenue OP'!$D$18*(1+DBC!$C$13/100)^B262)/12</f>
        <v>3561030.5936594792</v>
      </c>
      <c r="AZ262" s="700"/>
      <c r="BA262" s="568">
        <v>0</v>
      </c>
      <c r="BB262" s="700"/>
      <c r="BC262" s="562">
        <f t="shared" si="66"/>
        <v>1127560.5005128123</v>
      </c>
      <c r="BD262" s="700"/>
      <c r="BE262" s="562">
        <f>BC262/(1+DBC!$C$10/100)^B262</f>
        <v>404729.23232980527</v>
      </c>
      <c r="BF262" s="700"/>
    </row>
    <row r="263" spans="2:58" x14ac:dyDescent="0.3">
      <c r="B263" s="550">
        <v>21</v>
      </c>
      <c r="C263" s="550">
        <v>12</v>
      </c>
      <c r="D263" s="550">
        <v>252</v>
      </c>
      <c r="E263" s="708"/>
      <c r="F263" s="562">
        <v>0</v>
      </c>
      <c r="G263" s="607">
        <f t="shared" si="67"/>
        <v>5000</v>
      </c>
      <c r="H263" s="700"/>
      <c r="I263" s="607">
        <f t="shared" si="68"/>
        <v>650</v>
      </c>
      <c r="J263" s="700"/>
      <c r="K263" s="607">
        <f t="shared" si="69"/>
        <v>400</v>
      </c>
      <c r="L263" s="700"/>
      <c r="M263" s="607">
        <f t="shared" si="70"/>
        <v>12500</v>
      </c>
      <c r="N263" s="700"/>
      <c r="O263" s="607">
        <f t="shared" si="71"/>
        <v>5000</v>
      </c>
      <c r="P263" s="700"/>
      <c r="Q263" s="607">
        <f t="shared" si="81"/>
        <v>18750</v>
      </c>
      <c r="R263" s="700"/>
      <c r="S263" s="607">
        <f t="shared" si="82"/>
        <v>75000</v>
      </c>
      <c r="T263" s="700"/>
      <c r="U263" s="607">
        <f t="shared" si="83"/>
        <v>56250</v>
      </c>
      <c r="V263" s="700"/>
      <c r="W263" s="607">
        <f t="shared" si="72"/>
        <v>16666.666666666668</v>
      </c>
      <c r="X263" s="700"/>
      <c r="Y263" s="607">
        <f t="shared" si="73"/>
        <v>8333.3333333333339</v>
      </c>
      <c r="Z263" s="700"/>
      <c r="AA263" s="607">
        <f t="shared" si="74"/>
        <v>8333.3333333333339</v>
      </c>
      <c r="AB263" s="700"/>
      <c r="AC263" s="607">
        <f t="shared" si="75"/>
        <v>16666.666666666668</v>
      </c>
      <c r="AD263" s="700"/>
      <c r="AE263" s="607">
        <f t="shared" si="65"/>
        <v>16560</v>
      </c>
      <c r="AF263" s="700"/>
      <c r="AG263" s="607">
        <f>OBC!AB258+OBC!AW258</f>
        <v>1013040.915696</v>
      </c>
      <c r="AH263" s="700"/>
      <c r="AI263" s="607">
        <f>OBC!BR258+OBC!CM258</f>
        <v>43225.625</v>
      </c>
      <c r="AJ263" s="700"/>
      <c r="AK263" s="607">
        <f t="shared" si="76"/>
        <v>4500</v>
      </c>
      <c r="AL263" s="700"/>
      <c r="AM263" s="607"/>
      <c r="AN263" s="700"/>
      <c r="AO263" s="607">
        <f t="shared" si="77"/>
        <v>166666.66666666666</v>
      </c>
      <c r="AP263" s="700"/>
      <c r="AQ263" s="607">
        <f t="shared" si="78"/>
        <v>0</v>
      </c>
      <c r="AR263" s="700"/>
      <c r="AS263" s="607">
        <f t="shared" si="79"/>
        <v>1000000</v>
      </c>
      <c r="AT263" s="700"/>
      <c r="AU263" s="568">
        <v>0</v>
      </c>
      <c r="AV263" s="700"/>
      <c r="AW263" s="567">
        <f t="shared" si="80"/>
        <v>2467543.2073626667</v>
      </c>
      <c r="AX263" s="700"/>
      <c r="AY263" s="607">
        <f>('Revenue OP'!$D$18*(1+DBC!$C$13/100)^B263)/12</f>
        <v>3561030.5936594792</v>
      </c>
      <c r="AZ263" s="700"/>
      <c r="BA263" s="568">
        <v>0</v>
      </c>
      <c r="BB263" s="700"/>
      <c r="BC263" s="562">
        <f t="shared" si="66"/>
        <v>1093487.3862968124</v>
      </c>
      <c r="BD263" s="700"/>
      <c r="BE263" s="562">
        <f>BC263/(1+DBC!$C$10/100)^B263</f>
        <v>392498.94814243302</v>
      </c>
      <c r="BF263" s="700"/>
    </row>
    <row r="264" spans="2:58" x14ac:dyDescent="0.3">
      <c r="B264" s="550">
        <v>22</v>
      </c>
      <c r="C264" s="550">
        <v>1</v>
      </c>
      <c r="D264" s="550">
        <v>253</v>
      </c>
      <c r="E264" s="708">
        <f>DBC!$C$10</f>
        <v>5</v>
      </c>
      <c r="F264" s="562">
        <v>0</v>
      </c>
      <c r="G264" s="607">
        <f t="shared" si="67"/>
        <v>5000</v>
      </c>
      <c r="H264" s="700">
        <f>SUM(G264:G275)</f>
        <v>60000</v>
      </c>
      <c r="I264" s="607">
        <f t="shared" si="68"/>
        <v>650</v>
      </c>
      <c r="J264" s="700">
        <f>SUM(I264:I275)</f>
        <v>7800</v>
      </c>
      <c r="K264" s="607">
        <f t="shared" si="69"/>
        <v>400</v>
      </c>
      <c r="L264" s="700">
        <f>SUM(K264:K275)</f>
        <v>4800</v>
      </c>
      <c r="M264" s="607">
        <f t="shared" si="70"/>
        <v>12500</v>
      </c>
      <c r="N264" s="700">
        <f>SUM(M264:M275)</f>
        <v>150000</v>
      </c>
      <c r="O264" s="607">
        <f t="shared" si="71"/>
        <v>5000</v>
      </c>
      <c r="P264" s="700">
        <f>SUM(O264:O275)</f>
        <v>60000</v>
      </c>
      <c r="Q264" s="607">
        <f t="shared" si="81"/>
        <v>18750</v>
      </c>
      <c r="R264" s="700">
        <f>SUM(Q264:Q275)</f>
        <v>225000</v>
      </c>
      <c r="S264" s="607">
        <f t="shared" si="82"/>
        <v>75000</v>
      </c>
      <c r="T264" s="700">
        <f>SUM(S264:S275)</f>
        <v>900000</v>
      </c>
      <c r="U264" s="607">
        <f t="shared" si="83"/>
        <v>56250</v>
      </c>
      <c r="V264" s="700">
        <f>SUM(U264:U275)</f>
        <v>675000</v>
      </c>
      <c r="W264" s="607">
        <f t="shared" si="72"/>
        <v>16666.666666666668</v>
      </c>
      <c r="X264" s="700">
        <f>SUM(W264:W275)</f>
        <v>199999.99999999997</v>
      </c>
      <c r="Y264" s="607">
        <f t="shared" si="73"/>
        <v>8333.3333333333339</v>
      </c>
      <c r="Z264" s="700">
        <f>SUM(Y264:Y275)</f>
        <v>99999.999999999985</v>
      </c>
      <c r="AA264" s="607">
        <f t="shared" si="74"/>
        <v>8333.3333333333339</v>
      </c>
      <c r="AB264" s="700">
        <f>SUM(AA264:AA275)</f>
        <v>99999.999999999985</v>
      </c>
      <c r="AC264" s="607">
        <f t="shared" si="75"/>
        <v>16666.666666666668</v>
      </c>
      <c r="AD264" s="700">
        <f>SUM(AC264:AC275)</f>
        <v>199999.99999999997</v>
      </c>
      <c r="AE264" s="607">
        <f>AE$263*(1+$AF$5/100)</f>
        <v>19872</v>
      </c>
      <c r="AF264" s="700">
        <f>SUM(AE264:AE275)</f>
        <v>238464</v>
      </c>
      <c r="AG264" s="607">
        <f>OBC!AB259+OBC!AW259</f>
        <v>506520.45784799999</v>
      </c>
      <c r="AH264" s="700">
        <f>SUM(AG264:AG275)</f>
        <v>11421219.355992002</v>
      </c>
      <c r="AI264" s="607">
        <f>OBC!BR259+OBC!CM259</f>
        <v>21612.8125</v>
      </c>
      <c r="AJ264" s="700">
        <f>SUM(AI264:AI275)</f>
        <v>487334.0625</v>
      </c>
      <c r="AK264" s="607">
        <f t="shared" si="76"/>
        <v>4500</v>
      </c>
      <c r="AL264" s="700">
        <f>SUM(AK264:AK275)</f>
        <v>54000</v>
      </c>
      <c r="AM264" s="607"/>
      <c r="AN264" s="700">
        <f>SUM(AM264:AM275)</f>
        <v>0</v>
      </c>
      <c r="AO264" s="607">
        <f t="shared" si="77"/>
        <v>166666.66666666666</v>
      </c>
      <c r="AP264" s="700">
        <f>SUM(AO264:AO275)</f>
        <v>2000000.0000000002</v>
      </c>
      <c r="AQ264" s="607">
        <f t="shared" si="78"/>
        <v>0</v>
      </c>
      <c r="AR264" s="700">
        <f>SUM(AQ264:AQ275)</f>
        <v>0</v>
      </c>
      <c r="AS264" s="607">
        <f t="shared" si="79"/>
        <v>1000000</v>
      </c>
      <c r="AT264" s="700">
        <f>SUM(AS264:AS275)</f>
        <v>12000000</v>
      </c>
      <c r="AU264" s="568">
        <v>0</v>
      </c>
      <c r="AV264" s="700">
        <f>SUM(AU264:AU275)</f>
        <v>0</v>
      </c>
      <c r="AW264" s="567">
        <f t="shared" si="80"/>
        <v>1942721.9370146666</v>
      </c>
      <c r="AX264" s="700">
        <f>SUM(AW264:AW275)</f>
        <v>28883617.418492001</v>
      </c>
      <c r="AY264" s="607">
        <f>('Revenue OP'!$D$18*(1+DBC!$C$13/100)^B264)/12</f>
        <v>3639373.2667199876</v>
      </c>
      <c r="AZ264" s="700">
        <f>SUM(AY264:AY275)</f>
        <v>43672479.200639866</v>
      </c>
      <c r="BA264" s="568">
        <v>0</v>
      </c>
      <c r="BB264" s="700">
        <f>SUM(BA264:BA275)</f>
        <v>0</v>
      </c>
      <c r="BC264" s="562">
        <f t="shared" si="66"/>
        <v>1696651.329705321</v>
      </c>
      <c r="BD264" s="700">
        <f>SUM(BC264:BC275)</f>
        <v>14788861.782147851</v>
      </c>
      <c r="BE264" s="562">
        <f>BC264/(1+DBC!$C$10/100)^B264</f>
        <v>580000.03833870962</v>
      </c>
      <c r="BF264" s="700">
        <f>SUM(BE264:BE275)</f>
        <v>5055570.4937451128</v>
      </c>
    </row>
    <row r="265" spans="2:58" x14ac:dyDescent="0.3">
      <c r="B265" s="550">
        <v>22</v>
      </c>
      <c r="C265" s="550">
        <v>2</v>
      </c>
      <c r="D265" s="550">
        <v>254</v>
      </c>
      <c r="E265" s="708"/>
      <c r="F265" s="562">
        <v>0</v>
      </c>
      <c r="G265" s="607">
        <f t="shared" si="67"/>
        <v>5000</v>
      </c>
      <c r="H265" s="700"/>
      <c r="I265" s="607">
        <f t="shared" si="68"/>
        <v>650</v>
      </c>
      <c r="J265" s="700"/>
      <c r="K265" s="607">
        <f t="shared" si="69"/>
        <v>400</v>
      </c>
      <c r="L265" s="700"/>
      <c r="M265" s="607">
        <f t="shared" si="70"/>
        <v>12500</v>
      </c>
      <c r="N265" s="700"/>
      <c r="O265" s="607">
        <f t="shared" si="71"/>
        <v>5000</v>
      </c>
      <c r="P265" s="700"/>
      <c r="Q265" s="607">
        <f t="shared" si="81"/>
        <v>18750</v>
      </c>
      <c r="R265" s="700"/>
      <c r="S265" s="607">
        <f t="shared" si="82"/>
        <v>75000</v>
      </c>
      <c r="T265" s="700"/>
      <c r="U265" s="607">
        <f t="shared" si="83"/>
        <v>56250</v>
      </c>
      <c r="V265" s="700"/>
      <c r="W265" s="607">
        <f t="shared" si="72"/>
        <v>16666.666666666668</v>
      </c>
      <c r="X265" s="700"/>
      <c r="Y265" s="607">
        <f t="shared" si="73"/>
        <v>8333.3333333333339</v>
      </c>
      <c r="Z265" s="700"/>
      <c r="AA265" s="607">
        <f t="shared" si="74"/>
        <v>8333.3333333333339</v>
      </c>
      <c r="AB265" s="700"/>
      <c r="AC265" s="607">
        <f t="shared" si="75"/>
        <v>16666.666666666668</v>
      </c>
      <c r="AD265" s="700"/>
      <c r="AE265" s="607">
        <f t="shared" ref="AE265:AE328" si="84">AE$263*(1+$AF$5/100)</f>
        <v>19872</v>
      </c>
      <c r="AF265" s="700"/>
      <c r="AG265" s="607">
        <f>OBC!AB260+OBC!AW260</f>
        <v>915004.69804799987</v>
      </c>
      <c r="AH265" s="700"/>
      <c r="AI265" s="607">
        <f>OBC!BR260+OBC!CM260</f>
        <v>39042.5</v>
      </c>
      <c r="AJ265" s="700"/>
      <c r="AK265" s="607">
        <f t="shared" si="76"/>
        <v>4500</v>
      </c>
      <c r="AL265" s="700"/>
      <c r="AM265" s="607"/>
      <c r="AN265" s="700"/>
      <c r="AO265" s="607">
        <f t="shared" si="77"/>
        <v>166666.66666666666</v>
      </c>
      <c r="AP265" s="700"/>
      <c r="AQ265" s="607">
        <f t="shared" si="78"/>
        <v>0</v>
      </c>
      <c r="AR265" s="700"/>
      <c r="AS265" s="607">
        <f t="shared" si="79"/>
        <v>1000000</v>
      </c>
      <c r="AT265" s="700"/>
      <c r="AU265" s="568">
        <v>0</v>
      </c>
      <c r="AV265" s="700"/>
      <c r="AW265" s="567">
        <f t="shared" si="80"/>
        <v>2368635.8647146663</v>
      </c>
      <c r="AX265" s="700"/>
      <c r="AY265" s="607">
        <f>('Revenue OP'!$D$18*(1+DBC!$C$13/100)^B265)/12</f>
        <v>3639373.2667199876</v>
      </c>
      <c r="AZ265" s="700"/>
      <c r="BA265" s="568">
        <v>0</v>
      </c>
      <c r="BB265" s="700"/>
      <c r="BC265" s="562">
        <f t="shared" si="66"/>
        <v>1270737.4020053213</v>
      </c>
      <c r="BD265" s="700"/>
      <c r="BE265" s="562">
        <f>BC265/(1+DBC!$C$10/100)^B265</f>
        <v>434401.41706046794</v>
      </c>
      <c r="BF265" s="700"/>
    </row>
    <row r="266" spans="2:58" x14ac:dyDescent="0.3">
      <c r="B266" s="550">
        <v>22</v>
      </c>
      <c r="C266" s="550">
        <v>3</v>
      </c>
      <c r="D266" s="550">
        <v>255</v>
      </c>
      <c r="E266" s="708"/>
      <c r="F266" s="562">
        <v>0</v>
      </c>
      <c r="G266" s="607">
        <f t="shared" si="67"/>
        <v>5000</v>
      </c>
      <c r="H266" s="700"/>
      <c r="I266" s="607">
        <f t="shared" si="68"/>
        <v>650</v>
      </c>
      <c r="J266" s="700"/>
      <c r="K266" s="607">
        <f t="shared" si="69"/>
        <v>400</v>
      </c>
      <c r="L266" s="700"/>
      <c r="M266" s="607">
        <f t="shared" si="70"/>
        <v>12500</v>
      </c>
      <c r="N266" s="700"/>
      <c r="O266" s="607">
        <f t="shared" si="71"/>
        <v>5000</v>
      </c>
      <c r="P266" s="700"/>
      <c r="Q266" s="607">
        <f t="shared" si="81"/>
        <v>18750</v>
      </c>
      <c r="R266" s="700"/>
      <c r="S266" s="607">
        <f t="shared" si="82"/>
        <v>75000</v>
      </c>
      <c r="T266" s="700"/>
      <c r="U266" s="607">
        <f t="shared" si="83"/>
        <v>56250</v>
      </c>
      <c r="V266" s="700"/>
      <c r="W266" s="607">
        <f t="shared" si="72"/>
        <v>16666.666666666668</v>
      </c>
      <c r="X266" s="700"/>
      <c r="Y266" s="607">
        <f t="shared" si="73"/>
        <v>8333.3333333333339</v>
      </c>
      <c r="Z266" s="700"/>
      <c r="AA266" s="607">
        <f t="shared" si="74"/>
        <v>8333.3333333333339</v>
      </c>
      <c r="AB266" s="700"/>
      <c r="AC266" s="607">
        <f t="shared" si="75"/>
        <v>16666.666666666668</v>
      </c>
      <c r="AD266" s="700"/>
      <c r="AE266" s="607">
        <f t="shared" si="84"/>
        <v>19872</v>
      </c>
      <c r="AF266" s="700"/>
      <c r="AG266" s="607">
        <f>OBC!AB261+OBC!AW261</f>
        <v>1013040.915696</v>
      </c>
      <c r="AH266" s="700"/>
      <c r="AI266" s="607">
        <f>OBC!BR261+OBC!CM261</f>
        <v>43225.625</v>
      </c>
      <c r="AJ266" s="700"/>
      <c r="AK266" s="607">
        <f t="shared" si="76"/>
        <v>4500</v>
      </c>
      <c r="AL266" s="700"/>
      <c r="AM266" s="607"/>
      <c r="AN266" s="700"/>
      <c r="AO266" s="607">
        <f t="shared" si="77"/>
        <v>166666.66666666666</v>
      </c>
      <c r="AP266" s="700"/>
      <c r="AQ266" s="607">
        <f t="shared" si="78"/>
        <v>0</v>
      </c>
      <c r="AR266" s="700"/>
      <c r="AS266" s="607">
        <f t="shared" si="79"/>
        <v>1000000</v>
      </c>
      <c r="AT266" s="700"/>
      <c r="AU266" s="568">
        <v>0</v>
      </c>
      <c r="AV266" s="700"/>
      <c r="AW266" s="567">
        <f t="shared" si="80"/>
        <v>2470855.2073626667</v>
      </c>
      <c r="AX266" s="700"/>
      <c r="AY266" s="607">
        <f>('Revenue OP'!$D$18*(1+DBC!$C$13/100)^B266)/12</f>
        <v>3639373.2667199876</v>
      </c>
      <c r="AZ266" s="700"/>
      <c r="BA266" s="568">
        <v>0</v>
      </c>
      <c r="BB266" s="700"/>
      <c r="BC266" s="562">
        <f t="shared" si="66"/>
        <v>1168518.0593573209</v>
      </c>
      <c r="BD266" s="700"/>
      <c r="BE266" s="562">
        <f>BC266/(1+DBC!$C$10/100)^B266</f>
        <v>399457.74795368972</v>
      </c>
      <c r="BF266" s="700"/>
    </row>
    <row r="267" spans="2:58" x14ac:dyDescent="0.3">
      <c r="B267" s="550">
        <v>22</v>
      </c>
      <c r="C267" s="550">
        <v>4</v>
      </c>
      <c r="D267" s="550">
        <v>256</v>
      </c>
      <c r="E267" s="708"/>
      <c r="F267" s="562">
        <v>0</v>
      </c>
      <c r="G267" s="607">
        <f t="shared" si="67"/>
        <v>5000</v>
      </c>
      <c r="H267" s="700"/>
      <c r="I267" s="607">
        <f t="shared" si="68"/>
        <v>650</v>
      </c>
      <c r="J267" s="700"/>
      <c r="K267" s="607">
        <f t="shared" si="69"/>
        <v>400</v>
      </c>
      <c r="L267" s="700"/>
      <c r="M267" s="607">
        <f t="shared" si="70"/>
        <v>12500</v>
      </c>
      <c r="N267" s="700"/>
      <c r="O267" s="607">
        <f t="shared" si="71"/>
        <v>5000</v>
      </c>
      <c r="P267" s="700"/>
      <c r="Q267" s="607">
        <f t="shared" si="81"/>
        <v>18750</v>
      </c>
      <c r="R267" s="700"/>
      <c r="S267" s="607">
        <f t="shared" si="82"/>
        <v>75000</v>
      </c>
      <c r="T267" s="700"/>
      <c r="U267" s="607">
        <f t="shared" si="83"/>
        <v>56250</v>
      </c>
      <c r="V267" s="700"/>
      <c r="W267" s="607">
        <f t="shared" si="72"/>
        <v>16666.666666666668</v>
      </c>
      <c r="X267" s="700"/>
      <c r="Y267" s="607">
        <f t="shared" si="73"/>
        <v>8333.3333333333339</v>
      </c>
      <c r="Z267" s="700"/>
      <c r="AA267" s="607">
        <f t="shared" si="74"/>
        <v>8333.3333333333339</v>
      </c>
      <c r="AB267" s="700"/>
      <c r="AC267" s="607">
        <f t="shared" si="75"/>
        <v>16666.666666666668</v>
      </c>
      <c r="AD267" s="700"/>
      <c r="AE267" s="607">
        <f t="shared" si="84"/>
        <v>19872</v>
      </c>
      <c r="AF267" s="700"/>
      <c r="AG267" s="607">
        <f>OBC!AB262+OBC!AW262</f>
        <v>980362.17648000002</v>
      </c>
      <c r="AH267" s="700"/>
      <c r="AI267" s="607">
        <f>OBC!BR262+OBC!CM262</f>
        <v>41831.25</v>
      </c>
      <c r="AJ267" s="700"/>
      <c r="AK267" s="607">
        <f t="shared" si="76"/>
        <v>4500</v>
      </c>
      <c r="AL267" s="700"/>
      <c r="AM267" s="607"/>
      <c r="AN267" s="700"/>
      <c r="AO267" s="607">
        <f t="shared" si="77"/>
        <v>166666.66666666666</v>
      </c>
      <c r="AP267" s="700"/>
      <c r="AQ267" s="607">
        <f t="shared" si="78"/>
        <v>0</v>
      </c>
      <c r="AR267" s="700"/>
      <c r="AS267" s="607">
        <f t="shared" si="79"/>
        <v>1000000</v>
      </c>
      <c r="AT267" s="700"/>
      <c r="AU267" s="568">
        <v>0</v>
      </c>
      <c r="AV267" s="700"/>
      <c r="AW267" s="567">
        <f t="shared" si="80"/>
        <v>2436782.0931466669</v>
      </c>
      <c r="AX267" s="700"/>
      <c r="AY267" s="607">
        <f>('Revenue OP'!$D$18*(1+DBC!$C$13/100)^B267)/12</f>
        <v>3639373.2667199876</v>
      </c>
      <c r="AZ267" s="700"/>
      <c r="BA267" s="568">
        <v>0</v>
      </c>
      <c r="BB267" s="700"/>
      <c r="BC267" s="562">
        <f t="shared" si="66"/>
        <v>1202591.1735733207</v>
      </c>
      <c r="BD267" s="700"/>
      <c r="BE267" s="562">
        <f>BC267/(1+DBC!$C$10/100)^B267</f>
        <v>411105.63765594905</v>
      </c>
      <c r="BF267" s="700"/>
    </row>
    <row r="268" spans="2:58" x14ac:dyDescent="0.3">
      <c r="B268" s="550">
        <v>22</v>
      </c>
      <c r="C268" s="550">
        <v>5</v>
      </c>
      <c r="D268" s="550">
        <v>257</v>
      </c>
      <c r="E268" s="708"/>
      <c r="F268" s="562">
        <v>0</v>
      </c>
      <c r="G268" s="607">
        <f t="shared" si="67"/>
        <v>5000</v>
      </c>
      <c r="H268" s="700"/>
      <c r="I268" s="607">
        <f t="shared" si="68"/>
        <v>650</v>
      </c>
      <c r="J268" s="700"/>
      <c r="K268" s="607">
        <f t="shared" si="69"/>
        <v>400</v>
      </c>
      <c r="L268" s="700"/>
      <c r="M268" s="607">
        <f t="shared" si="70"/>
        <v>12500</v>
      </c>
      <c r="N268" s="700"/>
      <c r="O268" s="607">
        <f t="shared" si="71"/>
        <v>5000</v>
      </c>
      <c r="P268" s="700"/>
      <c r="Q268" s="607">
        <f t="shared" si="81"/>
        <v>18750</v>
      </c>
      <c r="R268" s="700"/>
      <c r="S268" s="607">
        <f t="shared" si="82"/>
        <v>75000</v>
      </c>
      <c r="T268" s="700"/>
      <c r="U268" s="607">
        <f t="shared" si="83"/>
        <v>56250</v>
      </c>
      <c r="V268" s="700"/>
      <c r="W268" s="607">
        <f t="shared" si="72"/>
        <v>16666.666666666668</v>
      </c>
      <c r="X268" s="700"/>
      <c r="Y268" s="607">
        <f t="shared" si="73"/>
        <v>8333.3333333333339</v>
      </c>
      <c r="Z268" s="700"/>
      <c r="AA268" s="607">
        <f t="shared" si="74"/>
        <v>8333.3333333333339</v>
      </c>
      <c r="AB268" s="700"/>
      <c r="AC268" s="607">
        <f t="shared" si="75"/>
        <v>16666.666666666668</v>
      </c>
      <c r="AD268" s="700"/>
      <c r="AE268" s="607">
        <f t="shared" si="84"/>
        <v>19872</v>
      </c>
      <c r="AF268" s="700"/>
      <c r="AG268" s="607">
        <f>OBC!AB263+OBC!AW263</f>
        <v>1013040.915696</v>
      </c>
      <c r="AH268" s="700"/>
      <c r="AI268" s="607">
        <f>OBC!BR263+OBC!CM263</f>
        <v>43225.625</v>
      </c>
      <c r="AJ268" s="700"/>
      <c r="AK268" s="607">
        <f t="shared" si="76"/>
        <v>4500</v>
      </c>
      <c r="AL268" s="700"/>
      <c r="AM268" s="607"/>
      <c r="AN268" s="700"/>
      <c r="AO268" s="607">
        <f t="shared" si="77"/>
        <v>166666.66666666666</v>
      </c>
      <c r="AP268" s="700"/>
      <c r="AQ268" s="607">
        <f t="shared" si="78"/>
        <v>0</v>
      </c>
      <c r="AR268" s="700"/>
      <c r="AS268" s="607">
        <f t="shared" si="79"/>
        <v>1000000</v>
      </c>
      <c r="AT268" s="700"/>
      <c r="AU268" s="568">
        <v>0</v>
      </c>
      <c r="AV268" s="700"/>
      <c r="AW268" s="567">
        <f t="shared" si="80"/>
        <v>2470855.2073626667</v>
      </c>
      <c r="AX268" s="700"/>
      <c r="AY268" s="607">
        <f>('Revenue OP'!$D$18*(1+DBC!$C$13/100)^B268)/12</f>
        <v>3639373.2667199876</v>
      </c>
      <c r="AZ268" s="700"/>
      <c r="BA268" s="568">
        <v>0</v>
      </c>
      <c r="BB268" s="700"/>
      <c r="BC268" s="562">
        <f t="shared" si="66"/>
        <v>1168518.0593573209</v>
      </c>
      <c r="BD268" s="700"/>
      <c r="BE268" s="562">
        <f>BC268/(1+DBC!$C$10/100)^B268</f>
        <v>399457.74795368972</v>
      </c>
      <c r="BF268" s="700"/>
    </row>
    <row r="269" spans="2:58" x14ac:dyDescent="0.3">
      <c r="B269" s="550">
        <v>22</v>
      </c>
      <c r="C269" s="550">
        <v>6</v>
      </c>
      <c r="D269" s="550">
        <v>258</v>
      </c>
      <c r="E269" s="708"/>
      <c r="F269" s="562">
        <v>0</v>
      </c>
      <c r="G269" s="607">
        <f t="shared" si="67"/>
        <v>5000</v>
      </c>
      <c r="H269" s="700"/>
      <c r="I269" s="607">
        <f t="shared" si="68"/>
        <v>650</v>
      </c>
      <c r="J269" s="700"/>
      <c r="K269" s="607">
        <f t="shared" si="69"/>
        <v>400</v>
      </c>
      <c r="L269" s="700"/>
      <c r="M269" s="607">
        <f t="shared" si="70"/>
        <v>12500</v>
      </c>
      <c r="N269" s="700"/>
      <c r="O269" s="607">
        <f t="shared" si="71"/>
        <v>5000</v>
      </c>
      <c r="P269" s="700"/>
      <c r="Q269" s="607">
        <f t="shared" si="81"/>
        <v>18750</v>
      </c>
      <c r="R269" s="700"/>
      <c r="S269" s="607">
        <f t="shared" si="82"/>
        <v>75000</v>
      </c>
      <c r="T269" s="700"/>
      <c r="U269" s="607">
        <f t="shared" si="83"/>
        <v>56250</v>
      </c>
      <c r="V269" s="700"/>
      <c r="W269" s="607">
        <f t="shared" si="72"/>
        <v>16666.666666666668</v>
      </c>
      <c r="X269" s="700"/>
      <c r="Y269" s="607">
        <f t="shared" si="73"/>
        <v>8333.3333333333339</v>
      </c>
      <c r="Z269" s="700"/>
      <c r="AA269" s="607">
        <f t="shared" si="74"/>
        <v>8333.3333333333339</v>
      </c>
      <c r="AB269" s="700"/>
      <c r="AC269" s="607">
        <f t="shared" si="75"/>
        <v>16666.666666666668</v>
      </c>
      <c r="AD269" s="700"/>
      <c r="AE269" s="607">
        <f t="shared" si="84"/>
        <v>19872</v>
      </c>
      <c r="AF269" s="700"/>
      <c r="AG269" s="607">
        <f>OBC!AB264+OBC!AW264</f>
        <v>980362.17648000002</v>
      </c>
      <c r="AH269" s="700"/>
      <c r="AI269" s="607">
        <f>OBC!BR264+OBC!CM264</f>
        <v>41831.25</v>
      </c>
      <c r="AJ269" s="700"/>
      <c r="AK269" s="607">
        <f t="shared" si="76"/>
        <v>4500</v>
      </c>
      <c r="AL269" s="700"/>
      <c r="AM269" s="607"/>
      <c r="AN269" s="700"/>
      <c r="AO269" s="607">
        <f t="shared" si="77"/>
        <v>166666.66666666666</v>
      </c>
      <c r="AP269" s="700"/>
      <c r="AQ269" s="607">
        <f t="shared" si="78"/>
        <v>0</v>
      </c>
      <c r="AR269" s="700"/>
      <c r="AS269" s="607">
        <f t="shared" si="79"/>
        <v>1000000</v>
      </c>
      <c r="AT269" s="700"/>
      <c r="AU269" s="568">
        <v>0</v>
      </c>
      <c r="AV269" s="700"/>
      <c r="AW269" s="567">
        <f t="shared" si="80"/>
        <v>2436782.0931466669</v>
      </c>
      <c r="AX269" s="700"/>
      <c r="AY269" s="607">
        <f>('Revenue OP'!$D$18*(1+DBC!$C$13/100)^B269)/12</f>
        <v>3639373.2667199876</v>
      </c>
      <c r="AZ269" s="700"/>
      <c r="BA269" s="568">
        <v>0</v>
      </c>
      <c r="BB269" s="700"/>
      <c r="BC269" s="562">
        <f t="shared" ref="BC269:BC332" si="85">BA269+AY269-AW269</f>
        <v>1202591.1735733207</v>
      </c>
      <c r="BD269" s="700"/>
      <c r="BE269" s="562">
        <f>BC269/(1+DBC!$C$10/100)^B269</f>
        <v>411105.63765594905</v>
      </c>
      <c r="BF269" s="700"/>
    </row>
    <row r="270" spans="2:58" x14ac:dyDescent="0.3">
      <c r="B270" s="550">
        <v>22</v>
      </c>
      <c r="C270" s="550">
        <v>7</v>
      </c>
      <c r="D270" s="550">
        <v>259</v>
      </c>
      <c r="E270" s="708"/>
      <c r="F270" s="562">
        <v>0</v>
      </c>
      <c r="G270" s="607">
        <f t="shared" si="67"/>
        <v>5000</v>
      </c>
      <c r="H270" s="700"/>
      <c r="I270" s="607">
        <f t="shared" si="68"/>
        <v>650</v>
      </c>
      <c r="J270" s="700"/>
      <c r="K270" s="607">
        <f t="shared" si="69"/>
        <v>400</v>
      </c>
      <c r="L270" s="700"/>
      <c r="M270" s="607">
        <f t="shared" si="70"/>
        <v>12500</v>
      </c>
      <c r="N270" s="700"/>
      <c r="O270" s="607">
        <f t="shared" si="71"/>
        <v>5000</v>
      </c>
      <c r="P270" s="700"/>
      <c r="Q270" s="607">
        <f t="shared" si="81"/>
        <v>18750</v>
      </c>
      <c r="R270" s="700"/>
      <c r="S270" s="607">
        <f t="shared" si="82"/>
        <v>75000</v>
      </c>
      <c r="T270" s="700"/>
      <c r="U270" s="607">
        <f t="shared" si="83"/>
        <v>56250</v>
      </c>
      <c r="V270" s="700"/>
      <c r="W270" s="607">
        <f t="shared" si="72"/>
        <v>16666.666666666668</v>
      </c>
      <c r="X270" s="700"/>
      <c r="Y270" s="607">
        <f t="shared" si="73"/>
        <v>8333.3333333333339</v>
      </c>
      <c r="Z270" s="700"/>
      <c r="AA270" s="607">
        <f t="shared" si="74"/>
        <v>8333.3333333333339</v>
      </c>
      <c r="AB270" s="700"/>
      <c r="AC270" s="607">
        <f t="shared" si="75"/>
        <v>16666.666666666668</v>
      </c>
      <c r="AD270" s="700"/>
      <c r="AE270" s="607">
        <f t="shared" si="84"/>
        <v>19872</v>
      </c>
      <c r="AF270" s="700"/>
      <c r="AG270" s="607">
        <f>OBC!AB265+OBC!AW265</f>
        <v>1013040.915696</v>
      </c>
      <c r="AH270" s="700"/>
      <c r="AI270" s="607">
        <f>OBC!BR265+OBC!CM265</f>
        <v>43225.625</v>
      </c>
      <c r="AJ270" s="700"/>
      <c r="AK270" s="607">
        <f t="shared" si="76"/>
        <v>4500</v>
      </c>
      <c r="AL270" s="700"/>
      <c r="AM270" s="607"/>
      <c r="AN270" s="700"/>
      <c r="AO270" s="607">
        <f t="shared" si="77"/>
        <v>166666.66666666666</v>
      </c>
      <c r="AP270" s="700"/>
      <c r="AQ270" s="607">
        <f t="shared" si="78"/>
        <v>0</v>
      </c>
      <c r="AR270" s="700"/>
      <c r="AS270" s="607">
        <f t="shared" si="79"/>
        <v>1000000</v>
      </c>
      <c r="AT270" s="700"/>
      <c r="AU270" s="568">
        <v>0</v>
      </c>
      <c r="AV270" s="700"/>
      <c r="AW270" s="567">
        <f t="shared" si="80"/>
        <v>2470855.2073626667</v>
      </c>
      <c r="AX270" s="700"/>
      <c r="AY270" s="607">
        <f>('Revenue OP'!$D$18*(1+DBC!$C$13/100)^B270)/12</f>
        <v>3639373.2667199876</v>
      </c>
      <c r="AZ270" s="700"/>
      <c r="BA270" s="568">
        <v>0</v>
      </c>
      <c r="BB270" s="700"/>
      <c r="BC270" s="562">
        <f t="shared" si="85"/>
        <v>1168518.0593573209</v>
      </c>
      <c r="BD270" s="700"/>
      <c r="BE270" s="562">
        <f>BC270/(1+DBC!$C$10/100)^B270</f>
        <v>399457.74795368972</v>
      </c>
      <c r="BF270" s="700"/>
    </row>
    <row r="271" spans="2:58" x14ac:dyDescent="0.3">
      <c r="B271" s="550">
        <v>22</v>
      </c>
      <c r="C271" s="550">
        <v>8</v>
      </c>
      <c r="D271" s="550">
        <v>260</v>
      </c>
      <c r="E271" s="708"/>
      <c r="F271" s="562">
        <v>0</v>
      </c>
      <c r="G271" s="607">
        <f t="shared" si="67"/>
        <v>5000</v>
      </c>
      <c r="H271" s="700"/>
      <c r="I271" s="607">
        <f t="shared" si="68"/>
        <v>650</v>
      </c>
      <c r="J271" s="700"/>
      <c r="K271" s="607">
        <f t="shared" si="69"/>
        <v>400</v>
      </c>
      <c r="L271" s="700"/>
      <c r="M271" s="607">
        <f t="shared" si="70"/>
        <v>12500</v>
      </c>
      <c r="N271" s="700"/>
      <c r="O271" s="607">
        <f t="shared" si="71"/>
        <v>5000</v>
      </c>
      <c r="P271" s="700"/>
      <c r="Q271" s="607">
        <f t="shared" si="81"/>
        <v>18750</v>
      </c>
      <c r="R271" s="700"/>
      <c r="S271" s="607">
        <f t="shared" si="82"/>
        <v>75000</v>
      </c>
      <c r="T271" s="700"/>
      <c r="U271" s="607">
        <f t="shared" si="83"/>
        <v>56250</v>
      </c>
      <c r="V271" s="700"/>
      <c r="W271" s="607">
        <f t="shared" si="72"/>
        <v>16666.666666666668</v>
      </c>
      <c r="X271" s="700"/>
      <c r="Y271" s="607">
        <f t="shared" si="73"/>
        <v>8333.3333333333339</v>
      </c>
      <c r="Z271" s="700"/>
      <c r="AA271" s="607">
        <f t="shared" si="74"/>
        <v>8333.3333333333339</v>
      </c>
      <c r="AB271" s="700"/>
      <c r="AC271" s="607">
        <f t="shared" si="75"/>
        <v>16666.666666666668</v>
      </c>
      <c r="AD271" s="700"/>
      <c r="AE271" s="607">
        <f t="shared" si="84"/>
        <v>19872</v>
      </c>
      <c r="AF271" s="700"/>
      <c r="AG271" s="607">
        <f>OBC!AB266+OBC!AW266</f>
        <v>1013040.915696</v>
      </c>
      <c r="AH271" s="700"/>
      <c r="AI271" s="607">
        <f>OBC!BR266+OBC!CM266</f>
        <v>43225.625</v>
      </c>
      <c r="AJ271" s="700"/>
      <c r="AK271" s="607">
        <f t="shared" si="76"/>
        <v>4500</v>
      </c>
      <c r="AL271" s="700"/>
      <c r="AM271" s="607"/>
      <c r="AN271" s="700"/>
      <c r="AO271" s="607">
        <f t="shared" si="77"/>
        <v>166666.66666666666</v>
      </c>
      <c r="AP271" s="700"/>
      <c r="AQ271" s="607">
        <f t="shared" si="78"/>
        <v>0</v>
      </c>
      <c r="AR271" s="700"/>
      <c r="AS271" s="607">
        <f t="shared" si="79"/>
        <v>1000000</v>
      </c>
      <c r="AT271" s="700"/>
      <c r="AU271" s="568">
        <v>0</v>
      </c>
      <c r="AV271" s="700"/>
      <c r="AW271" s="567">
        <f t="shared" si="80"/>
        <v>2470855.2073626667</v>
      </c>
      <c r="AX271" s="700"/>
      <c r="AY271" s="607">
        <f>('Revenue OP'!$D$18*(1+DBC!$C$13/100)^B271)/12</f>
        <v>3639373.2667199876</v>
      </c>
      <c r="AZ271" s="700"/>
      <c r="BA271" s="568">
        <v>0</v>
      </c>
      <c r="BB271" s="700"/>
      <c r="BC271" s="562">
        <f t="shared" si="85"/>
        <v>1168518.0593573209</v>
      </c>
      <c r="BD271" s="700"/>
      <c r="BE271" s="562">
        <f>BC271/(1+DBC!$C$10/100)^B271</f>
        <v>399457.74795368972</v>
      </c>
      <c r="BF271" s="700"/>
    </row>
    <row r="272" spans="2:58" x14ac:dyDescent="0.3">
      <c r="B272" s="550">
        <v>22</v>
      </c>
      <c r="C272" s="550">
        <v>9</v>
      </c>
      <c r="D272" s="550">
        <v>261</v>
      </c>
      <c r="E272" s="708"/>
      <c r="F272" s="562">
        <v>0</v>
      </c>
      <c r="G272" s="607">
        <f t="shared" si="67"/>
        <v>5000</v>
      </c>
      <c r="H272" s="700"/>
      <c r="I272" s="607">
        <f t="shared" si="68"/>
        <v>650</v>
      </c>
      <c r="J272" s="700"/>
      <c r="K272" s="607">
        <f t="shared" si="69"/>
        <v>400</v>
      </c>
      <c r="L272" s="700"/>
      <c r="M272" s="607">
        <f t="shared" si="70"/>
        <v>12500</v>
      </c>
      <c r="N272" s="700"/>
      <c r="O272" s="607">
        <f t="shared" si="71"/>
        <v>5000</v>
      </c>
      <c r="P272" s="700"/>
      <c r="Q272" s="607">
        <f t="shared" si="81"/>
        <v>18750</v>
      </c>
      <c r="R272" s="700"/>
      <c r="S272" s="607">
        <f t="shared" si="82"/>
        <v>75000</v>
      </c>
      <c r="T272" s="700"/>
      <c r="U272" s="607">
        <f t="shared" si="83"/>
        <v>56250</v>
      </c>
      <c r="V272" s="700"/>
      <c r="W272" s="607">
        <f t="shared" si="72"/>
        <v>16666.666666666668</v>
      </c>
      <c r="X272" s="700"/>
      <c r="Y272" s="607">
        <f t="shared" si="73"/>
        <v>8333.3333333333339</v>
      </c>
      <c r="Z272" s="700"/>
      <c r="AA272" s="607">
        <f t="shared" si="74"/>
        <v>8333.3333333333339</v>
      </c>
      <c r="AB272" s="700"/>
      <c r="AC272" s="607">
        <f t="shared" si="75"/>
        <v>16666.666666666668</v>
      </c>
      <c r="AD272" s="700"/>
      <c r="AE272" s="607">
        <f t="shared" si="84"/>
        <v>19872</v>
      </c>
      <c r="AF272" s="700"/>
      <c r="AG272" s="607">
        <f>OBC!AB267+OBC!AW267</f>
        <v>980362.17648000002</v>
      </c>
      <c r="AH272" s="700"/>
      <c r="AI272" s="607">
        <f>OBC!BR267+OBC!CM267</f>
        <v>41831.25</v>
      </c>
      <c r="AJ272" s="700"/>
      <c r="AK272" s="607">
        <f t="shared" si="76"/>
        <v>4500</v>
      </c>
      <c r="AL272" s="700"/>
      <c r="AM272" s="607"/>
      <c r="AN272" s="700"/>
      <c r="AO272" s="607">
        <f t="shared" si="77"/>
        <v>166666.66666666666</v>
      </c>
      <c r="AP272" s="700"/>
      <c r="AQ272" s="607">
        <f t="shared" si="78"/>
        <v>0</v>
      </c>
      <c r="AR272" s="700"/>
      <c r="AS272" s="607">
        <f t="shared" si="79"/>
        <v>1000000</v>
      </c>
      <c r="AT272" s="700"/>
      <c r="AU272" s="568">
        <v>0</v>
      </c>
      <c r="AV272" s="700"/>
      <c r="AW272" s="567">
        <f t="shared" si="80"/>
        <v>2436782.0931466669</v>
      </c>
      <c r="AX272" s="700"/>
      <c r="AY272" s="607">
        <f>('Revenue OP'!$D$18*(1+DBC!$C$13/100)^B272)/12</f>
        <v>3639373.2667199876</v>
      </c>
      <c r="AZ272" s="700"/>
      <c r="BA272" s="568">
        <v>0</v>
      </c>
      <c r="BB272" s="700"/>
      <c r="BC272" s="562">
        <f t="shared" si="85"/>
        <v>1202591.1735733207</v>
      </c>
      <c r="BD272" s="700"/>
      <c r="BE272" s="562">
        <f>BC272/(1+DBC!$C$10/100)^B272</f>
        <v>411105.63765594905</v>
      </c>
      <c r="BF272" s="700"/>
    </row>
    <row r="273" spans="2:58" x14ac:dyDescent="0.3">
      <c r="B273" s="550">
        <v>22</v>
      </c>
      <c r="C273" s="550">
        <v>10</v>
      </c>
      <c r="D273" s="550">
        <v>262</v>
      </c>
      <c r="E273" s="708"/>
      <c r="F273" s="562">
        <v>0</v>
      </c>
      <c r="G273" s="607">
        <f t="shared" si="67"/>
        <v>5000</v>
      </c>
      <c r="H273" s="700"/>
      <c r="I273" s="607">
        <f t="shared" si="68"/>
        <v>650</v>
      </c>
      <c r="J273" s="700"/>
      <c r="K273" s="607">
        <f t="shared" si="69"/>
        <v>400</v>
      </c>
      <c r="L273" s="700"/>
      <c r="M273" s="607">
        <f t="shared" si="70"/>
        <v>12500</v>
      </c>
      <c r="N273" s="700"/>
      <c r="O273" s="607">
        <f t="shared" si="71"/>
        <v>5000</v>
      </c>
      <c r="P273" s="700"/>
      <c r="Q273" s="607">
        <f t="shared" si="81"/>
        <v>18750</v>
      </c>
      <c r="R273" s="700"/>
      <c r="S273" s="607">
        <f t="shared" si="82"/>
        <v>75000</v>
      </c>
      <c r="T273" s="700"/>
      <c r="U273" s="607">
        <f t="shared" si="83"/>
        <v>56250</v>
      </c>
      <c r="V273" s="700"/>
      <c r="W273" s="607">
        <f t="shared" si="72"/>
        <v>16666.666666666668</v>
      </c>
      <c r="X273" s="700"/>
      <c r="Y273" s="607">
        <f t="shared" si="73"/>
        <v>8333.3333333333339</v>
      </c>
      <c r="Z273" s="700"/>
      <c r="AA273" s="607">
        <f t="shared" si="74"/>
        <v>8333.3333333333339</v>
      </c>
      <c r="AB273" s="700"/>
      <c r="AC273" s="607">
        <f t="shared" si="75"/>
        <v>16666.666666666668</v>
      </c>
      <c r="AD273" s="700"/>
      <c r="AE273" s="607">
        <f t="shared" si="84"/>
        <v>19872</v>
      </c>
      <c r="AF273" s="700"/>
      <c r="AG273" s="607">
        <f>OBC!AB268+OBC!AW268</f>
        <v>1013040.915696</v>
      </c>
      <c r="AH273" s="700"/>
      <c r="AI273" s="607">
        <f>OBC!BR268+OBC!CM268</f>
        <v>43225.625</v>
      </c>
      <c r="AJ273" s="700"/>
      <c r="AK273" s="607">
        <f t="shared" si="76"/>
        <v>4500</v>
      </c>
      <c r="AL273" s="700"/>
      <c r="AM273" s="607"/>
      <c r="AN273" s="700"/>
      <c r="AO273" s="607">
        <f t="shared" si="77"/>
        <v>166666.66666666666</v>
      </c>
      <c r="AP273" s="700"/>
      <c r="AQ273" s="607">
        <f t="shared" si="78"/>
        <v>0</v>
      </c>
      <c r="AR273" s="700"/>
      <c r="AS273" s="607">
        <f t="shared" si="79"/>
        <v>1000000</v>
      </c>
      <c r="AT273" s="700"/>
      <c r="AU273" s="568">
        <v>0</v>
      </c>
      <c r="AV273" s="700"/>
      <c r="AW273" s="567">
        <f t="shared" si="80"/>
        <v>2470855.2073626667</v>
      </c>
      <c r="AX273" s="700"/>
      <c r="AY273" s="607">
        <f>('Revenue OP'!$D$18*(1+DBC!$C$13/100)^B273)/12</f>
        <v>3639373.2667199876</v>
      </c>
      <c r="AZ273" s="700"/>
      <c r="BA273" s="568">
        <v>0</v>
      </c>
      <c r="BB273" s="700"/>
      <c r="BC273" s="562">
        <f t="shared" si="85"/>
        <v>1168518.0593573209</v>
      </c>
      <c r="BD273" s="700"/>
      <c r="BE273" s="562">
        <f>BC273/(1+DBC!$C$10/100)^B273</f>
        <v>399457.74795368972</v>
      </c>
      <c r="BF273" s="700"/>
    </row>
    <row r="274" spans="2:58" x14ac:dyDescent="0.3">
      <c r="B274" s="550">
        <v>22</v>
      </c>
      <c r="C274" s="550">
        <v>11</v>
      </c>
      <c r="D274" s="550">
        <v>263</v>
      </c>
      <c r="E274" s="708"/>
      <c r="F274" s="562">
        <v>0</v>
      </c>
      <c r="G274" s="607">
        <f t="shared" si="67"/>
        <v>5000</v>
      </c>
      <c r="H274" s="700"/>
      <c r="I274" s="607">
        <f t="shared" si="68"/>
        <v>650</v>
      </c>
      <c r="J274" s="700"/>
      <c r="K274" s="607">
        <f t="shared" si="69"/>
        <v>400</v>
      </c>
      <c r="L274" s="700"/>
      <c r="M274" s="607">
        <f t="shared" si="70"/>
        <v>12500</v>
      </c>
      <c r="N274" s="700"/>
      <c r="O274" s="607">
        <f t="shared" si="71"/>
        <v>5000</v>
      </c>
      <c r="P274" s="700"/>
      <c r="Q274" s="607">
        <f t="shared" si="81"/>
        <v>18750</v>
      </c>
      <c r="R274" s="700"/>
      <c r="S274" s="607">
        <f t="shared" si="82"/>
        <v>75000</v>
      </c>
      <c r="T274" s="700"/>
      <c r="U274" s="607">
        <f t="shared" si="83"/>
        <v>56250</v>
      </c>
      <c r="V274" s="700"/>
      <c r="W274" s="607">
        <f t="shared" si="72"/>
        <v>16666.666666666668</v>
      </c>
      <c r="X274" s="700"/>
      <c r="Y274" s="607">
        <f t="shared" si="73"/>
        <v>8333.3333333333339</v>
      </c>
      <c r="Z274" s="700"/>
      <c r="AA274" s="607">
        <f t="shared" si="74"/>
        <v>8333.3333333333339</v>
      </c>
      <c r="AB274" s="700"/>
      <c r="AC274" s="607">
        <f t="shared" si="75"/>
        <v>16666.666666666668</v>
      </c>
      <c r="AD274" s="700"/>
      <c r="AE274" s="607">
        <f t="shared" si="84"/>
        <v>19872</v>
      </c>
      <c r="AF274" s="700"/>
      <c r="AG274" s="607">
        <f>OBC!AB269+OBC!AW269</f>
        <v>980362.17648000002</v>
      </c>
      <c r="AH274" s="700"/>
      <c r="AI274" s="607">
        <f>OBC!BR269+OBC!CM269</f>
        <v>41831.25</v>
      </c>
      <c r="AJ274" s="700"/>
      <c r="AK274" s="607">
        <f t="shared" si="76"/>
        <v>4500</v>
      </c>
      <c r="AL274" s="700"/>
      <c r="AM274" s="607"/>
      <c r="AN274" s="700"/>
      <c r="AO274" s="607">
        <f t="shared" si="77"/>
        <v>166666.66666666666</v>
      </c>
      <c r="AP274" s="700"/>
      <c r="AQ274" s="607">
        <f t="shared" si="78"/>
        <v>0</v>
      </c>
      <c r="AR274" s="700"/>
      <c r="AS274" s="607">
        <f t="shared" si="79"/>
        <v>1000000</v>
      </c>
      <c r="AT274" s="700"/>
      <c r="AU274" s="568">
        <v>0</v>
      </c>
      <c r="AV274" s="700"/>
      <c r="AW274" s="567">
        <f t="shared" si="80"/>
        <v>2436782.0931466669</v>
      </c>
      <c r="AX274" s="700"/>
      <c r="AY274" s="607">
        <f>('Revenue OP'!$D$18*(1+DBC!$C$13/100)^B274)/12</f>
        <v>3639373.2667199876</v>
      </c>
      <c r="AZ274" s="700"/>
      <c r="BA274" s="568">
        <v>0</v>
      </c>
      <c r="BB274" s="700"/>
      <c r="BC274" s="562">
        <f t="shared" si="85"/>
        <v>1202591.1735733207</v>
      </c>
      <c r="BD274" s="700"/>
      <c r="BE274" s="562">
        <f>BC274/(1+DBC!$C$10/100)^B274</f>
        <v>411105.63765594905</v>
      </c>
      <c r="BF274" s="700"/>
    </row>
    <row r="275" spans="2:58" x14ac:dyDescent="0.3">
      <c r="B275" s="550">
        <v>22</v>
      </c>
      <c r="C275" s="550">
        <v>12</v>
      </c>
      <c r="D275" s="550">
        <v>264</v>
      </c>
      <c r="E275" s="708"/>
      <c r="F275" s="562">
        <v>0</v>
      </c>
      <c r="G275" s="607">
        <f t="shared" si="67"/>
        <v>5000</v>
      </c>
      <c r="H275" s="700"/>
      <c r="I275" s="607">
        <f t="shared" si="68"/>
        <v>650</v>
      </c>
      <c r="J275" s="700"/>
      <c r="K275" s="607">
        <f t="shared" si="69"/>
        <v>400</v>
      </c>
      <c r="L275" s="700"/>
      <c r="M275" s="607">
        <f t="shared" si="70"/>
        <v>12500</v>
      </c>
      <c r="N275" s="700"/>
      <c r="O275" s="607">
        <f t="shared" si="71"/>
        <v>5000</v>
      </c>
      <c r="P275" s="700"/>
      <c r="Q275" s="607">
        <f t="shared" si="81"/>
        <v>18750</v>
      </c>
      <c r="R275" s="700"/>
      <c r="S275" s="607">
        <f t="shared" si="82"/>
        <v>75000</v>
      </c>
      <c r="T275" s="700"/>
      <c r="U275" s="607">
        <f t="shared" si="83"/>
        <v>56250</v>
      </c>
      <c r="V275" s="700"/>
      <c r="W275" s="607">
        <f t="shared" si="72"/>
        <v>16666.666666666668</v>
      </c>
      <c r="X275" s="700"/>
      <c r="Y275" s="607">
        <f t="shared" si="73"/>
        <v>8333.3333333333339</v>
      </c>
      <c r="Z275" s="700"/>
      <c r="AA275" s="607">
        <f t="shared" si="74"/>
        <v>8333.3333333333339</v>
      </c>
      <c r="AB275" s="700"/>
      <c r="AC275" s="607">
        <f t="shared" si="75"/>
        <v>16666.666666666668</v>
      </c>
      <c r="AD275" s="700"/>
      <c r="AE275" s="607">
        <f t="shared" si="84"/>
        <v>19872</v>
      </c>
      <c r="AF275" s="700"/>
      <c r="AG275" s="607">
        <f>OBC!AB270+OBC!AW270</f>
        <v>1013040.915696</v>
      </c>
      <c r="AH275" s="700"/>
      <c r="AI275" s="607">
        <f>OBC!BR270+OBC!CM270</f>
        <v>43225.625</v>
      </c>
      <c r="AJ275" s="700"/>
      <c r="AK275" s="607">
        <f t="shared" si="76"/>
        <v>4500</v>
      </c>
      <c r="AL275" s="700"/>
      <c r="AM275" s="607"/>
      <c r="AN275" s="700"/>
      <c r="AO275" s="607">
        <f t="shared" si="77"/>
        <v>166666.66666666666</v>
      </c>
      <c r="AP275" s="700"/>
      <c r="AQ275" s="607">
        <f t="shared" si="78"/>
        <v>0</v>
      </c>
      <c r="AR275" s="700"/>
      <c r="AS275" s="607">
        <f t="shared" si="79"/>
        <v>1000000</v>
      </c>
      <c r="AT275" s="700"/>
      <c r="AU275" s="568">
        <v>0</v>
      </c>
      <c r="AV275" s="700"/>
      <c r="AW275" s="567">
        <f t="shared" si="80"/>
        <v>2470855.2073626667</v>
      </c>
      <c r="AX275" s="700"/>
      <c r="AY275" s="607">
        <f>('Revenue OP'!$D$18*(1+DBC!$C$13/100)^B275)/12</f>
        <v>3639373.2667199876</v>
      </c>
      <c r="AZ275" s="700"/>
      <c r="BA275" s="568">
        <v>0</v>
      </c>
      <c r="BB275" s="700"/>
      <c r="BC275" s="562">
        <f t="shared" si="85"/>
        <v>1168518.0593573209</v>
      </c>
      <c r="BD275" s="700"/>
      <c r="BE275" s="562">
        <f>BC275/(1+DBC!$C$10/100)^B275</f>
        <v>399457.74795368972</v>
      </c>
      <c r="BF275" s="700"/>
    </row>
    <row r="276" spans="2:58" x14ac:dyDescent="0.3">
      <c r="B276" s="550">
        <v>23</v>
      </c>
      <c r="C276" s="550">
        <v>1</v>
      </c>
      <c r="D276" s="550">
        <v>265</v>
      </c>
      <c r="E276" s="708">
        <f>DBC!$C$10</f>
        <v>5</v>
      </c>
      <c r="F276" s="562">
        <v>0</v>
      </c>
      <c r="G276" s="607">
        <f t="shared" si="67"/>
        <v>5000</v>
      </c>
      <c r="H276" s="700">
        <f>SUM(G276:G287)</f>
        <v>60000</v>
      </c>
      <c r="I276" s="607">
        <f t="shared" si="68"/>
        <v>650</v>
      </c>
      <c r="J276" s="700">
        <f>SUM(I276:I287)</f>
        <v>7800</v>
      </c>
      <c r="K276" s="607">
        <f t="shared" si="69"/>
        <v>400</v>
      </c>
      <c r="L276" s="700">
        <f>SUM(K276:K287)</f>
        <v>4800</v>
      </c>
      <c r="M276" s="607">
        <f t="shared" si="70"/>
        <v>12500</v>
      </c>
      <c r="N276" s="700">
        <f>SUM(M276:M287)</f>
        <v>150000</v>
      </c>
      <c r="O276" s="607">
        <f t="shared" si="71"/>
        <v>5000</v>
      </c>
      <c r="P276" s="700">
        <f>SUM(O276:O287)</f>
        <v>60000</v>
      </c>
      <c r="Q276" s="607">
        <f t="shared" si="81"/>
        <v>18750</v>
      </c>
      <c r="R276" s="700">
        <f>SUM(Q276:Q287)</f>
        <v>225000</v>
      </c>
      <c r="S276" s="607">
        <f t="shared" si="82"/>
        <v>75000</v>
      </c>
      <c r="T276" s="700">
        <f>SUM(S276:S287)</f>
        <v>900000</v>
      </c>
      <c r="U276" s="607">
        <f t="shared" si="83"/>
        <v>56250</v>
      </c>
      <c r="V276" s="700">
        <f>SUM(U276:U287)</f>
        <v>675000</v>
      </c>
      <c r="W276" s="607">
        <f t="shared" si="72"/>
        <v>16666.666666666668</v>
      </c>
      <c r="X276" s="700">
        <f>SUM(W276:W287)</f>
        <v>199999.99999999997</v>
      </c>
      <c r="Y276" s="607">
        <f t="shared" si="73"/>
        <v>8333.3333333333339</v>
      </c>
      <c r="Z276" s="700">
        <f>SUM(Y276:Y287)</f>
        <v>99999.999999999985</v>
      </c>
      <c r="AA276" s="607">
        <f t="shared" si="74"/>
        <v>8333.3333333333339</v>
      </c>
      <c r="AB276" s="700">
        <f>SUM(AA276:AA287)</f>
        <v>99999.999999999985</v>
      </c>
      <c r="AC276" s="607">
        <f t="shared" si="75"/>
        <v>16666.666666666668</v>
      </c>
      <c r="AD276" s="700">
        <f>SUM(AC276:AC287)</f>
        <v>199999.99999999997</v>
      </c>
      <c r="AE276" s="607">
        <f t="shared" si="84"/>
        <v>19872</v>
      </c>
      <c r="AF276" s="700">
        <f>SUM(AE276:AE287)</f>
        <v>238464</v>
      </c>
      <c r="AG276" s="607">
        <f>OBC!AB271+OBC!AW271</f>
        <v>506520.45784799999</v>
      </c>
      <c r="AH276" s="700">
        <f>SUM(AG276:AG287)</f>
        <v>11421219.355992002</v>
      </c>
      <c r="AI276" s="607">
        <f>OBC!BR271+OBC!CM271</f>
        <v>21612.8125</v>
      </c>
      <c r="AJ276" s="700">
        <f>SUM(AI276:AI287)</f>
        <v>487334.0625</v>
      </c>
      <c r="AK276" s="607">
        <f t="shared" si="76"/>
        <v>4500</v>
      </c>
      <c r="AL276" s="700">
        <f>SUM(AK276:AK287)</f>
        <v>54000</v>
      </c>
      <c r="AM276" s="607"/>
      <c r="AN276" s="700">
        <f>SUM(AM276:AM287)</f>
        <v>0</v>
      </c>
      <c r="AO276" s="607">
        <f t="shared" si="77"/>
        <v>166666.66666666666</v>
      </c>
      <c r="AP276" s="700">
        <f>SUM(AO276:AO287)</f>
        <v>2000000.0000000002</v>
      </c>
      <c r="AQ276" s="607">
        <f t="shared" si="78"/>
        <v>0</v>
      </c>
      <c r="AR276" s="700">
        <f>SUM(AQ276:AQ287)</f>
        <v>0</v>
      </c>
      <c r="AS276" s="607">
        <f t="shared" si="79"/>
        <v>1000000</v>
      </c>
      <c r="AT276" s="700">
        <f>SUM(AS276:AS287)</f>
        <v>12000000</v>
      </c>
      <c r="AU276" s="568">
        <v>0</v>
      </c>
      <c r="AV276" s="700">
        <f>SUM(AU276:AU287)</f>
        <v>0</v>
      </c>
      <c r="AW276" s="567">
        <f t="shared" si="80"/>
        <v>1942721.9370146666</v>
      </c>
      <c r="AX276" s="700">
        <f>SUM(AW276:AW287)</f>
        <v>28883617.418492001</v>
      </c>
      <c r="AY276" s="607">
        <f>('Revenue OP'!$D$18*(1+DBC!$C$13/100)^B276)/12</f>
        <v>3719439.4785878272</v>
      </c>
      <c r="AZ276" s="700">
        <f>SUM(AY276:AY287)</f>
        <v>44633273.743053935</v>
      </c>
      <c r="BA276" s="568">
        <v>0</v>
      </c>
      <c r="BB276" s="700">
        <f>SUM(BA276:BA287)</f>
        <v>0</v>
      </c>
      <c r="BC276" s="562">
        <f t="shared" si="85"/>
        <v>1776717.5415731606</v>
      </c>
      <c r="BD276" s="700">
        <f>SUM(BC276:BC287)</f>
        <v>15749656.324561922</v>
      </c>
      <c r="BE276" s="562">
        <f>BC276/(1+DBC!$C$10/100)^B276</f>
        <v>578448.25004202337</v>
      </c>
      <c r="BF276" s="700">
        <f>SUM(BE276:BE287)</f>
        <v>5127636.1754381824</v>
      </c>
    </row>
    <row r="277" spans="2:58" x14ac:dyDescent="0.3">
      <c r="B277" s="550">
        <v>23</v>
      </c>
      <c r="C277" s="550">
        <v>2</v>
      </c>
      <c r="D277" s="550">
        <v>266</v>
      </c>
      <c r="E277" s="708"/>
      <c r="F277" s="562">
        <v>0</v>
      </c>
      <c r="G277" s="607">
        <f t="shared" si="67"/>
        <v>5000</v>
      </c>
      <c r="H277" s="700"/>
      <c r="I277" s="607">
        <f t="shared" si="68"/>
        <v>650</v>
      </c>
      <c r="J277" s="700"/>
      <c r="K277" s="607">
        <f t="shared" si="69"/>
        <v>400</v>
      </c>
      <c r="L277" s="700"/>
      <c r="M277" s="607">
        <f t="shared" si="70"/>
        <v>12500</v>
      </c>
      <c r="N277" s="700"/>
      <c r="O277" s="607">
        <f t="shared" si="71"/>
        <v>5000</v>
      </c>
      <c r="P277" s="700"/>
      <c r="Q277" s="607">
        <f t="shared" si="81"/>
        <v>18750</v>
      </c>
      <c r="R277" s="700"/>
      <c r="S277" s="607">
        <f t="shared" si="82"/>
        <v>75000</v>
      </c>
      <c r="T277" s="700"/>
      <c r="U277" s="607">
        <f t="shared" si="83"/>
        <v>56250</v>
      </c>
      <c r="V277" s="700"/>
      <c r="W277" s="607">
        <f t="shared" si="72"/>
        <v>16666.666666666668</v>
      </c>
      <c r="X277" s="700"/>
      <c r="Y277" s="607">
        <f t="shared" si="73"/>
        <v>8333.3333333333339</v>
      </c>
      <c r="Z277" s="700"/>
      <c r="AA277" s="607">
        <f t="shared" si="74"/>
        <v>8333.3333333333339</v>
      </c>
      <c r="AB277" s="700"/>
      <c r="AC277" s="607">
        <f t="shared" si="75"/>
        <v>16666.666666666668</v>
      </c>
      <c r="AD277" s="700"/>
      <c r="AE277" s="607">
        <f t="shared" si="84"/>
        <v>19872</v>
      </c>
      <c r="AF277" s="700"/>
      <c r="AG277" s="607">
        <f>OBC!AB272+OBC!AW272</f>
        <v>915004.69804799987</v>
      </c>
      <c r="AH277" s="700"/>
      <c r="AI277" s="607">
        <f>OBC!BR272+OBC!CM272</f>
        <v>39042.5</v>
      </c>
      <c r="AJ277" s="700"/>
      <c r="AK277" s="607">
        <f t="shared" si="76"/>
        <v>4500</v>
      </c>
      <c r="AL277" s="700"/>
      <c r="AM277" s="607"/>
      <c r="AN277" s="700"/>
      <c r="AO277" s="607">
        <f t="shared" si="77"/>
        <v>166666.66666666666</v>
      </c>
      <c r="AP277" s="700"/>
      <c r="AQ277" s="607">
        <f t="shared" si="78"/>
        <v>0</v>
      </c>
      <c r="AR277" s="700"/>
      <c r="AS277" s="607">
        <f t="shared" si="79"/>
        <v>1000000</v>
      </c>
      <c r="AT277" s="700"/>
      <c r="AU277" s="568">
        <v>0</v>
      </c>
      <c r="AV277" s="700"/>
      <c r="AW277" s="567">
        <f t="shared" si="80"/>
        <v>2368635.8647146663</v>
      </c>
      <c r="AX277" s="700"/>
      <c r="AY277" s="607">
        <f>('Revenue OP'!$D$18*(1+DBC!$C$13/100)^B277)/12</f>
        <v>3719439.4785878272</v>
      </c>
      <c r="AZ277" s="700"/>
      <c r="BA277" s="568">
        <v>0</v>
      </c>
      <c r="BB277" s="700"/>
      <c r="BC277" s="562">
        <f t="shared" si="85"/>
        <v>1350803.6138731609</v>
      </c>
      <c r="BD277" s="700"/>
      <c r="BE277" s="562">
        <f>BC277/(1+DBC!$C$10/100)^B277</f>
        <v>439782.89644369803</v>
      </c>
      <c r="BF277" s="700"/>
    </row>
    <row r="278" spans="2:58" x14ac:dyDescent="0.3">
      <c r="B278" s="550">
        <v>23</v>
      </c>
      <c r="C278" s="550">
        <v>3</v>
      </c>
      <c r="D278" s="550">
        <v>267</v>
      </c>
      <c r="E278" s="708"/>
      <c r="F278" s="562">
        <v>0</v>
      </c>
      <c r="G278" s="607">
        <f t="shared" si="67"/>
        <v>5000</v>
      </c>
      <c r="H278" s="700"/>
      <c r="I278" s="607">
        <f t="shared" si="68"/>
        <v>650</v>
      </c>
      <c r="J278" s="700"/>
      <c r="K278" s="607">
        <f t="shared" si="69"/>
        <v>400</v>
      </c>
      <c r="L278" s="700"/>
      <c r="M278" s="607">
        <f t="shared" si="70"/>
        <v>12500</v>
      </c>
      <c r="N278" s="700"/>
      <c r="O278" s="607">
        <f t="shared" si="71"/>
        <v>5000</v>
      </c>
      <c r="P278" s="700"/>
      <c r="Q278" s="607">
        <f t="shared" si="81"/>
        <v>18750</v>
      </c>
      <c r="R278" s="700"/>
      <c r="S278" s="607">
        <f t="shared" si="82"/>
        <v>75000</v>
      </c>
      <c r="T278" s="700"/>
      <c r="U278" s="607">
        <f t="shared" si="83"/>
        <v>56250</v>
      </c>
      <c r="V278" s="700"/>
      <c r="W278" s="607">
        <f t="shared" si="72"/>
        <v>16666.666666666668</v>
      </c>
      <c r="X278" s="700"/>
      <c r="Y278" s="607">
        <f t="shared" si="73"/>
        <v>8333.3333333333339</v>
      </c>
      <c r="Z278" s="700"/>
      <c r="AA278" s="607">
        <f t="shared" si="74"/>
        <v>8333.3333333333339</v>
      </c>
      <c r="AB278" s="700"/>
      <c r="AC278" s="607">
        <f t="shared" si="75"/>
        <v>16666.666666666668</v>
      </c>
      <c r="AD278" s="700"/>
      <c r="AE278" s="607">
        <f t="shared" si="84"/>
        <v>19872</v>
      </c>
      <c r="AF278" s="700"/>
      <c r="AG278" s="607">
        <f>OBC!AB273+OBC!AW273</f>
        <v>1013040.915696</v>
      </c>
      <c r="AH278" s="700"/>
      <c r="AI278" s="607">
        <f>OBC!BR273+OBC!CM273</f>
        <v>43225.625</v>
      </c>
      <c r="AJ278" s="700"/>
      <c r="AK278" s="607">
        <f t="shared" si="76"/>
        <v>4500</v>
      </c>
      <c r="AL278" s="700"/>
      <c r="AM278" s="607"/>
      <c r="AN278" s="700"/>
      <c r="AO278" s="607">
        <f t="shared" si="77"/>
        <v>166666.66666666666</v>
      </c>
      <c r="AP278" s="700"/>
      <c r="AQ278" s="607">
        <f t="shared" si="78"/>
        <v>0</v>
      </c>
      <c r="AR278" s="700"/>
      <c r="AS278" s="607">
        <f t="shared" si="79"/>
        <v>1000000</v>
      </c>
      <c r="AT278" s="700"/>
      <c r="AU278" s="568">
        <v>0</v>
      </c>
      <c r="AV278" s="700"/>
      <c r="AW278" s="567">
        <f t="shared" si="80"/>
        <v>2470855.2073626667</v>
      </c>
      <c r="AX278" s="700"/>
      <c r="AY278" s="607">
        <f>('Revenue OP'!$D$18*(1+DBC!$C$13/100)^B278)/12</f>
        <v>3719439.4785878272</v>
      </c>
      <c r="AZ278" s="700"/>
      <c r="BA278" s="568">
        <v>0</v>
      </c>
      <c r="BB278" s="700"/>
      <c r="BC278" s="562">
        <f t="shared" si="85"/>
        <v>1248584.2712251605</v>
      </c>
      <c r="BD278" s="700"/>
      <c r="BE278" s="562">
        <f>BC278/(1+DBC!$C$10/100)^B278</f>
        <v>406503.21158009977</v>
      </c>
      <c r="BF278" s="700"/>
    </row>
    <row r="279" spans="2:58" x14ac:dyDescent="0.3">
      <c r="B279" s="550">
        <v>23</v>
      </c>
      <c r="C279" s="550">
        <v>4</v>
      </c>
      <c r="D279" s="550">
        <v>268</v>
      </c>
      <c r="E279" s="708"/>
      <c r="F279" s="562">
        <v>0</v>
      </c>
      <c r="G279" s="607">
        <f t="shared" si="67"/>
        <v>5000</v>
      </c>
      <c r="H279" s="700"/>
      <c r="I279" s="607">
        <f t="shared" si="68"/>
        <v>650</v>
      </c>
      <c r="J279" s="700"/>
      <c r="K279" s="607">
        <f t="shared" si="69"/>
        <v>400</v>
      </c>
      <c r="L279" s="700"/>
      <c r="M279" s="607">
        <f t="shared" si="70"/>
        <v>12500</v>
      </c>
      <c r="N279" s="700"/>
      <c r="O279" s="607">
        <f t="shared" si="71"/>
        <v>5000</v>
      </c>
      <c r="P279" s="700"/>
      <c r="Q279" s="607">
        <f t="shared" si="81"/>
        <v>18750</v>
      </c>
      <c r="R279" s="700"/>
      <c r="S279" s="607">
        <f t="shared" si="82"/>
        <v>75000</v>
      </c>
      <c r="T279" s="700"/>
      <c r="U279" s="607">
        <f t="shared" si="83"/>
        <v>56250</v>
      </c>
      <c r="V279" s="700"/>
      <c r="W279" s="607">
        <f t="shared" si="72"/>
        <v>16666.666666666668</v>
      </c>
      <c r="X279" s="700"/>
      <c r="Y279" s="607">
        <f t="shared" si="73"/>
        <v>8333.3333333333339</v>
      </c>
      <c r="Z279" s="700"/>
      <c r="AA279" s="607">
        <f t="shared" si="74"/>
        <v>8333.3333333333339</v>
      </c>
      <c r="AB279" s="700"/>
      <c r="AC279" s="607">
        <f t="shared" si="75"/>
        <v>16666.666666666668</v>
      </c>
      <c r="AD279" s="700"/>
      <c r="AE279" s="607">
        <f t="shared" si="84"/>
        <v>19872</v>
      </c>
      <c r="AF279" s="700"/>
      <c r="AG279" s="607">
        <f>OBC!AB274+OBC!AW274</f>
        <v>980362.17648000002</v>
      </c>
      <c r="AH279" s="700"/>
      <c r="AI279" s="607">
        <f>OBC!BR274+OBC!CM274</f>
        <v>41831.25</v>
      </c>
      <c r="AJ279" s="700"/>
      <c r="AK279" s="607">
        <f t="shared" si="76"/>
        <v>4500</v>
      </c>
      <c r="AL279" s="700"/>
      <c r="AM279" s="607"/>
      <c r="AN279" s="700"/>
      <c r="AO279" s="607">
        <f t="shared" si="77"/>
        <v>166666.66666666666</v>
      </c>
      <c r="AP279" s="700"/>
      <c r="AQ279" s="607">
        <f t="shared" si="78"/>
        <v>0</v>
      </c>
      <c r="AR279" s="700"/>
      <c r="AS279" s="607">
        <f t="shared" si="79"/>
        <v>1000000</v>
      </c>
      <c r="AT279" s="700"/>
      <c r="AU279" s="568">
        <v>0</v>
      </c>
      <c r="AV279" s="700"/>
      <c r="AW279" s="567">
        <f t="shared" si="80"/>
        <v>2436782.0931466669</v>
      </c>
      <c r="AX279" s="700"/>
      <c r="AY279" s="607">
        <f>('Revenue OP'!$D$18*(1+DBC!$C$13/100)^B279)/12</f>
        <v>3719439.4785878272</v>
      </c>
      <c r="AZ279" s="700"/>
      <c r="BA279" s="568">
        <v>0</v>
      </c>
      <c r="BB279" s="700"/>
      <c r="BC279" s="562">
        <f t="shared" si="85"/>
        <v>1282657.3854411603</v>
      </c>
      <c r="BD279" s="700"/>
      <c r="BE279" s="562">
        <f>BC279/(1+DBC!$C$10/100)^B279</f>
        <v>417596.43986796576</v>
      </c>
      <c r="BF279" s="700"/>
    </row>
    <row r="280" spans="2:58" x14ac:dyDescent="0.3">
      <c r="B280" s="550">
        <v>23</v>
      </c>
      <c r="C280" s="550">
        <v>5</v>
      </c>
      <c r="D280" s="550">
        <v>269</v>
      </c>
      <c r="E280" s="708"/>
      <c r="F280" s="562">
        <v>0</v>
      </c>
      <c r="G280" s="607">
        <f t="shared" ref="G280:G335" si="86">H$10/12</f>
        <v>5000</v>
      </c>
      <c r="H280" s="700"/>
      <c r="I280" s="607">
        <f t="shared" ref="I280:I335" si="87">J$10/12</f>
        <v>650</v>
      </c>
      <c r="J280" s="700"/>
      <c r="K280" s="607">
        <f t="shared" ref="K280:K335" si="88">L$10/12</f>
        <v>400</v>
      </c>
      <c r="L280" s="700"/>
      <c r="M280" s="607">
        <f t="shared" ref="M280:M335" si="89">N$10/12</f>
        <v>12500</v>
      </c>
      <c r="N280" s="700"/>
      <c r="O280" s="607">
        <f t="shared" ref="O280:O335" si="90">P$10/12</f>
        <v>5000</v>
      </c>
      <c r="P280" s="700"/>
      <c r="Q280" s="607">
        <f t="shared" si="81"/>
        <v>18750</v>
      </c>
      <c r="R280" s="700"/>
      <c r="S280" s="607">
        <f t="shared" si="82"/>
        <v>75000</v>
      </c>
      <c r="T280" s="700"/>
      <c r="U280" s="607">
        <f t="shared" si="83"/>
        <v>56250</v>
      </c>
      <c r="V280" s="700"/>
      <c r="W280" s="607">
        <f t="shared" ref="W280:W335" si="91">X$10/12</f>
        <v>16666.666666666668</v>
      </c>
      <c r="X280" s="700"/>
      <c r="Y280" s="607">
        <f t="shared" ref="Y280:Y335" si="92">Z$10/12</f>
        <v>8333.3333333333339</v>
      </c>
      <c r="Z280" s="700"/>
      <c r="AA280" s="607">
        <f t="shared" ref="AA280:AA335" si="93">AB$10/12</f>
        <v>8333.3333333333339</v>
      </c>
      <c r="AB280" s="700"/>
      <c r="AC280" s="607">
        <f t="shared" ref="AC280:AC335" si="94">AD$10/12</f>
        <v>16666.666666666668</v>
      </c>
      <c r="AD280" s="700"/>
      <c r="AE280" s="607">
        <f t="shared" si="84"/>
        <v>19872</v>
      </c>
      <c r="AF280" s="700"/>
      <c r="AG280" s="607">
        <f>OBC!AB275+OBC!AW275</f>
        <v>1013040.915696</v>
      </c>
      <c r="AH280" s="700"/>
      <c r="AI280" s="607">
        <f>OBC!BR275+OBC!CM275</f>
        <v>43225.625</v>
      </c>
      <c r="AJ280" s="700"/>
      <c r="AK280" s="607">
        <f t="shared" ref="AK280:AK335" si="95">$AL$10/12</f>
        <v>4500</v>
      </c>
      <c r="AL280" s="700"/>
      <c r="AM280" s="607"/>
      <c r="AN280" s="700"/>
      <c r="AO280" s="607">
        <f t="shared" ref="AO280:AO335" si="96">$AP$10/12</f>
        <v>166666.66666666666</v>
      </c>
      <c r="AP280" s="700"/>
      <c r="AQ280" s="607">
        <f t="shared" ref="AQ280:AQ335" si="97">$AR$10/12</f>
        <v>0</v>
      </c>
      <c r="AR280" s="700"/>
      <c r="AS280" s="607">
        <f t="shared" ref="AS280:AS335" si="98">$AT$10/12</f>
        <v>1000000</v>
      </c>
      <c r="AT280" s="700"/>
      <c r="AU280" s="568">
        <v>0</v>
      </c>
      <c r="AV280" s="700"/>
      <c r="AW280" s="567">
        <f t="shared" si="80"/>
        <v>2470855.2073626667</v>
      </c>
      <c r="AX280" s="700"/>
      <c r="AY280" s="607">
        <f>('Revenue OP'!$D$18*(1+DBC!$C$13/100)^B280)/12</f>
        <v>3719439.4785878272</v>
      </c>
      <c r="AZ280" s="700"/>
      <c r="BA280" s="568">
        <v>0</v>
      </c>
      <c r="BB280" s="700"/>
      <c r="BC280" s="562">
        <f t="shared" si="85"/>
        <v>1248584.2712251605</v>
      </c>
      <c r="BD280" s="700"/>
      <c r="BE280" s="562">
        <f>BC280/(1+DBC!$C$10/100)^B280</f>
        <v>406503.21158009977</v>
      </c>
      <c r="BF280" s="700"/>
    </row>
    <row r="281" spans="2:58" x14ac:dyDescent="0.3">
      <c r="B281" s="550">
        <v>23</v>
      </c>
      <c r="C281" s="550">
        <v>6</v>
      </c>
      <c r="D281" s="550">
        <v>270</v>
      </c>
      <c r="E281" s="708"/>
      <c r="F281" s="562">
        <v>0</v>
      </c>
      <c r="G281" s="607">
        <f t="shared" si="86"/>
        <v>5000</v>
      </c>
      <c r="H281" s="700"/>
      <c r="I281" s="607">
        <f t="shared" si="87"/>
        <v>650</v>
      </c>
      <c r="J281" s="700"/>
      <c r="K281" s="607">
        <f t="shared" si="88"/>
        <v>400</v>
      </c>
      <c r="L281" s="700"/>
      <c r="M281" s="607">
        <f t="shared" si="89"/>
        <v>12500</v>
      </c>
      <c r="N281" s="700"/>
      <c r="O281" s="607">
        <f t="shared" si="90"/>
        <v>5000</v>
      </c>
      <c r="P281" s="700"/>
      <c r="Q281" s="607">
        <f t="shared" si="81"/>
        <v>18750</v>
      </c>
      <c r="R281" s="700"/>
      <c r="S281" s="607">
        <f t="shared" si="82"/>
        <v>75000</v>
      </c>
      <c r="T281" s="700"/>
      <c r="U281" s="607">
        <f t="shared" si="83"/>
        <v>56250</v>
      </c>
      <c r="V281" s="700"/>
      <c r="W281" s="607">
        <f t="shared" si="91"/>
        <v>16666.666666666668</v>
      </c>
      <c r="X281" s="700"/>
      <c r="Y281" s="607">
        <f t="shared" si="92"/>
        <v>8333.3333333333339</v>
      </c>
      <c r="Z281" s="700"/>
      <c r="AA281" s="607">
        <f t="shared" si="93"/>
        <v>8333.3333333333339</v>
      </c>
      <c r="AB281" s="700"/>
      <c r="AC281" s="607">
        <f t="shared" si="94"/>
        <v>16666.666666666668</v>
      </c>
      <c r="AD281" s="700"/>
      <c r="AE281" s="607">
        <f t="shared" si="84"/>
        <v>19872</v>
      </c>
      <c r="AF281" s="700"/>
      <c r="AG281" s="607">
        <f>OBC!AB276+OBC!AW276</f>
        <v>980362.17648000002</v>
      </c>
      <c r="AH281" s="700"/>
      <c r="AI281" s="607">
        <f>OBC!BR276+OBC!CM276</f>
        <v>41831.25</v>
      </c>
      <c r="AJ281" s="700"/>
      <c r="AK281" s="607">
        <f t="shared" si="95"/>
        <v>4500</v>
      </c>
      <c r="AL281" s="700"/>
      <c r="AM281" s="607"/>
      <c r="AN281" s="700"/>
      <c r="AO281" s="607">
        <f t="shared" si="96"/>
        <v>166666.66666666666</v>
      </c>
      <c r="AP281" s="700"/>
      <c r="AQ281" s="607">
        <f t="shared" si="97"/>
        <v>0</v>
      </c>
      <c r="AR281" s="700"/>
      <c r="AS281" s="607">
        <f t="shared" si="98"/>
        <v>1000000</v>
      </c>
      <c r="AT281" s="700"/>
      <c r="AU281" s="568">
        <v>0</v>
      </c>
      <c r="AV281" s="700"/>
      <c r="AW281" s="567">
        <f t="shared" ref="AW281:AW344" si="99">G281+I281+K281+M281+O281+Q281+S281+U281+W281+Y281+AA281+AC281+AE281+AG281+AI281+AK281+AO281+AS281+AU281+AQ281+AM281</f>
        <v>2436782.0931466669</v>
      </c>
      <c r="AX281" s="700"/>
      <c r="AY281" s="607">
        <f>('Revenue OP'!$D$18*(1+DBC!$C$13/100)^B281)/12</f>
        <v>3719439.4785878272</v>
      </c>
      <c r="AZ281" s="700"/>
      <c r="BA281" s="568">
        <v>0</v>
      </c>
      <c r="BB281" s="700"/>
      <c r="BC281" s="562">
        <f t="shared" si="85"/>
        <v>1282657.3854411603</v>
      </c>
      <c r="BD281" s="700"/>
      <c r="BE281" s="562">
        <f>BC281/(1+DBC!$C$10/100)^B281</f>
        <v>417596.43986796576</v>
      </c>
      <c r="BF281" s="700"/>
    </row>
    <row r="282" spans="2:58" x14ac:dyDescent="0.3">
      <c r="B282" s="550">
        <v>23</v>
      </c>
      <c r="C282" s="550">
        <v>7</v>
      </c>
      <c r="D282" s="550">
        <v>271</v>
      </c>
      <c r="E282" s="708"/>
      <c r="F282" s="562">
        <v>0</v>
      </c>
      <c r="G282" s="607">
        <f t="shared" si="86"/>
        <v>5000</v>
      </c>
      <c r="H282" s="700"/>
      <c r="I282" s="607">
        <f t="shared" si="87"/>
        <v>650</v>
      </c>
      <c r="J282" s="700"/>
      <c r="K282" s="607">
        <f t="shared" si="88"/>
        <v>400</v>
      </c>
      <c r="L282" s="700"/>
      <c r="M282" s="607">
        <f t="shared" si="89"/>
        <v>12500</v>
      </c>
      <c r="N282" s="700"/>
      <c r="O282" s="607">
        <f t="shared" si="90"/>
        <v>5000</v>
      </c>
      <c r="P282" s="700"/>
      <c r="Q282" s="607">
        <f t="shared" si="81"/>
        <v>18750</v>
      </c>
      <c r="R282" s="700"/>
      <c r="S282" s="607">
        <f t="shared" si="82"/>
        <v>75000</v>
      </c>
      <c r="T282" s="700"/>
      <c r="U282" s="607">
        <f t="shared" si="83"/>
        <v>56250</v>
      </c>
      <c r="V282" s="700"/>
      <c r="W282" s="607">
        <f t="shared" si="91"/>
        <v>16666.666666666668</v>
      </c>
      <c r="X282" s="700"/>
      <c r="Y282" s="607">
        <f t="shared" si="92"/>
        <v>8333.3333333333339</v>
      </c>
      <c r="Z282" s="700"/>
      <c r="AA282" s="607">
        <f t="shared" si="93"/>
        <v>8333.3333333333339</v>
      </c>
      <c r="AB282" s="700"/>
      <c r="AC282" s="607">
        <f t="shared" si="94"/>
        <v>16666.666666666668</v>
      </c>
      <c r="AD282" s="700"/>
      <c r="AE282" s="607">
        <f t="shared" si="84"/>
        <v>19872</v>
      </c>
      <c r="AF282" s="700"/>
      <c r="AG282" s="607">
        <f>OBC!AB277+OBC!AW277</f>
        <v>1013040.915696</v>
      </c>
      <c r="AH282" s="700"/>
      <c r="AI282" s="607">
        <f>OBC!BR277+OBC!CM277</f>
        <v>43225.625</v>
      </c>
      <c r="AJ282" s="700"/>
      <c r="AK282" s="607">
        <f t="shared" si="95"/>
        <v>4500</v>
      </c>
      <c r="AL282" s="700"/>
      <c r="AM282" s="607"/>
      <c r="AN282" s="700"/>
      <c r="AO282" s="607">
        <f t="shared" si="96"/>
        <v>166666.66666666666</v>
      </c>
      <c r="AP282" s="700"/>
      <c r="AQ282" s="607">
        <f t="shared" si="97"/>
        <v>0</v>
      </c>
      <c r="AR282" s="700"/>
      <c r="AS282" s="607">
        <f t="shared" si="98"/>
        <v>1000000</v>
      </c>
      <c r="AT282" s="700"/>
      <c r="AU282" s="568">
        <v>0</v>
      </c>
      <c r="AV282" s="700"/>
      <c r="AW282" s="567">
        <f t="shared" si="99"/>
        <v>2470855.2073626667</v>
      </c>
      <c r="AX282" s="700"/>
      <c r="AY282" s="607">
        <f>('Revenue OP'!$D$18*(1+DBC!$C$13/100)^B282)/12</f>
        <v>3719439.4785878272</v>
      </c>
      <c r="AZ282" s="700"/>
      <c r="BA282" s="568">
        <v>0</v>
      </c>
      <c r="BB282" s="700"/>
      <c r="BC282" s="562">
        <f t="shared" si="85"/>
        <v>1248584.2712251605</v>
      </c>
      <c r="BD282" s="700"/>
      <c r="BE282" s="562">
        <f>BC282/(1+DBC!$C$10/100)^B282</f>
        <v>406503.21158009977</v>
      </c>
      <c r="BF282" s="700"/>
    </row>
    <row r="283" spans="2:58" x14ac:dyDescent="0.3">
      <c r="B283" s="550">
        <v>23</v>
      </c>
      <c r="C283" s="550">
        <v>8</v>
      </c>
      <c r="D283" s="550">
        <v>272</v>
      </c>
      <c r="E283" s="708"/>
      <c r="F283" s="562">
        <v>0</v>
      </c>
      <c r="G283" s="607">
        <f t="shared" si="86"/>
        <v>5000</v>
      </c>
      <c r="H283" s="700"/>
      <c r="I283" s="607">
        <f t="shared" si="87"/>
        <v>650</v>
      </c>
      <c r="J283" s="700"/>
      <c r="K283" s="607">
        <f t="shared" si="88"/>
        <v>400</v>
      </c>
      <c r="L283" s="700"/>
      <c r="M283" s="607">
        <f t="shared" si="89"/>
        <v>12500</v>
      </c>
      <c r="N283" s="700"/>
      <c r="O283" s="607">
        <f t="shared" si="90"/>
        <v>5000</v>
      </c>
      <c r="P283" s="700"/>
      <c r="Q283" s="607">
        <f t="shared" si="81"/>
        <v>18750</v>
      </c>
      <c r="R283" s="700"/>
      <c r="S283" s="607">
        <f t="shared" si="82"/>
        <v>75000</v>
      </c>
      <c r="T283" s="700"/>
      <c r="U283" s="607">
        <f t="shared" si="83"/>
        <v>56250</v>
      </c>
      <c r="V283" s="700"/>
      <c r="W283" s="607">
        <f t="shared" si="91"/>
        <v>16666.666666666668</v>
      </c>
      <c r="X283" s="700"/>
      <c r="Y283" s="607">
        <f t="shared" si="92"/>
        <v>8333.3333333333339</v>
      </c>
      <c r="Z283" s="700"/>
      <c r="AA283" s="607">
        <f t="shared" si="93"/>
        <v>8333.3333333333339</v>
      </c>
      <c r="AB283" s="700"/>
      <c r="AC283" s="607">
        <f t="shared" si="94"/>
        <v>16666.666666666668</v>
      </c>
      <c r="AD283" s="700"/>
      <c r="AE283" s="607">
        <f t="shared" si="84"/>
        <v>19872</v>
      </c>
      <c r="AF283" s="700"/>
      <c r="AG283" s="607">
        <f>OBC!AB278+OBC!AW278</f>
        <v>1013040.915696</v>
      </c>
      <c r="AH283" s="700"/>
      <c r="AI283" s="607">
        <f>OBC!BR278+OBC!CM278</f>
        <v>43225.625</v>
      </c>
      <c r="AJ283" s="700"/>
      <c r="AK283" s="607">
        <f t="shared" si="95"/>
        <v>4500</v>
      </c>
      <c r="AL283" s="700"/>
      <c r="AM283" s="607"/>
      <c r="AN283" s="700"/>
      <c r="AO283" s="607">
        <f t="shared" si="96"/>
        <v>166666.66666666666</v>
      </c>
      <c r="AP283" s="700"/>
      <c r="AQ283" s="607">
        <f t="shared" si="97"/>
        <v>0</v>
      </c>
      <c r="AR283" s="700"/>
      <c r="AS283" s="607">
        <f t="shared" si="98"/>
        <v>1000000</v>
      </c>
      <c r="AT283" s="700"/>
      <c r="AU283" s="568">
        <v>0</v>
      </c>
      <c r="AV283" s="700"/>
      <c r="AW283" s="567">
        <f t="shared" si="99"/>
        <v>2470855.2073626667</v>
      </c>
      <c r="AX283" s="700"/>
      <c r="AY283" s="607">
        <f>('Revenue OP'!$D$18*(1+DBC!$C$13/100)^B283)/12</f>
        <v>3719439.4785878272</v>
      </c>
      <c r="AZ283" s="700"/>
      <c r="BA283" s="568">
        <v>0</v>
      </c>
      <c r="BB283" s="700"/>
      <c r="BC283" s="562">
        <f t="shared" si="85"/>
        <v>1248584.2712251605</v>
      </c>
      <c r="BD283" s="700"/>
      <c r="BE283" s="562">
        <f>BC283/(1+DBC!$C$10/100)^B283</f>
        <v>406503.21158009977</v>
      </c>
      <c r="BF283" s="700"/>
    </row>
    <row r="284" spans="2:58" x14ac:dyDescent="0.3">
      <c r="B284" s="550">
        <v>23</v>
      </c>
      <c r="C284" s="550">
        <v>9</v>
      </c>
      <c r="D284" s="550">
        <v>273</v>
      </c>
      <c r="E284" s="708"/>
      <c r="F284" s="562">
        <v>0</v>
      </c>
      <c r="G284" s="607">
        <f t="shared" si="86"/>
        <v>5000</v>
      </c>
      <c r="H284" s="700"/>
      <c r="I284" s="607">
        <f t="shared" si="87"/>
        <v>650</v>
      </c>
      <c r="J284" s="700"/>
      <c r="K284" s="607">
        <f t="shared" si="88"/>
        <v>400</v>
      </c>
      <c r="L284" s="700"/>
      <c r="M284" s="607">
        <f t="shared" si="89"/>
        <v>12500</v>
      </c>
      <c r="N284" s="700"/>
      <c r="O284" s="607">
        <f t="shared" si="90"/>
        <v>5000</v>
      </c>
      <c r="P284" s="700"/>
      <c r="Q284" s="607">
        <f t="shared" si="81"/>
        <v>18750</v>
      </c>
      <c r="R284" s="700"/>
      <c r="S284" s="607">
        <f t="shared" si="82"/>
        <v>75000</v>
      </c>
      <c r="T284" s="700"/>
      <c r="U284" s="607">
        <f t="shared" si="83"/>
        <v>56250</v>
      </c>
      <c r="V284" s="700"/>
      <c r="W284" s="607">
        <f t="shared" si="91"/>
        <v>16666.666666666668</v>
      </c>
      <c r="X284" s="700"/>
      <c r="Y284" s="607">
        <f t="shared" si="92"/>
        <v>8333.3333333333339</v>
      </c>
      <c r="Z284" s="700"/>
      <c r="AA284" s="607">
        <f t="shared" si="93"/>
        <v>8333.3333333333339</v>
      </c>
      <c r="AB284" s="700"/>
      <c r="AC284" s="607">
        <f t="shared" si="94"/>
        <v>16666.666666666668</v>
      </c>
      <c r="AD284" s="700"/>
      <c r="AE284" s="607">
        <f t="shared" si="84"/>
        <v>19872</v>
      </c>
      <c r="AF284" s="700"/>
      <c r="AG284" s="607">
        <f>OBC!AB279+OBC!AW279</f>
        <v>980362.17648000002</v>
      </c>
      <c r="AH284" s="700"/>
      <c r="AI284" s="607">
        <f>OBC!BR279+OBC!CM279</f>
        <v>41831.25</v>
      </c>
      <c r="AJ284" s="700"/>
      <c r="AK284" s="607">
        <f t="shared" si="95"/>
        <v>4500</v>
      </c>
      <c r="AL284" s="700"/>
      <c r="AM284" s="607"/>
      <c r="AN284" s="700"/>
      <c r="AO284" s="607">
        <f t="shared" si="96"/>
        <v>166666.66666666666</v>
      </c>
      <c r="AP284" s="700"/>
      <c r="AQ284" s="607">
        <f t="shared" si="97"/>
        <v>0</v>
      </c>
      <c r="AR284" s="700"/>
      <c r="AS284" s="607">
        <f t="shared" si="98"/>
        <v>1000000</v>
      </c>
      <c r="AT284" s="700"/>
      <c r="AU284" s="568">
        <v>0</v>
      </c>
      <c r="AV284" s="700"/>
      <c r="AW284" s="567">
        <f t="shared" si="99"/>
        <v>2436782.0931466669</v>
      </c>
      <c r="AX284" s="700"/>
      <c r="AY284" s="607">
        <f>('Revenue OP'!$D$18*(1+DBC!$C$13/100)^B284)/12</f>
        <v>3719439.4785878272</v>
      </c>
      <c r="AZ284" s="700"/>
      <c r="BA284" s="568">
        <v>0</v>
      </c>
      <c r="BB284" s="700"/>
      <c r="BC284" s="562">
        <f t="shared" si="85"/>
        <v>1282657.3854411603</v>
      </c>
      <c r="BD284" s="700"/>
      <c r="BE284" s="562">
        <f>BC284/(1+DBC!$C$10/100)^B284</f>
        <v>417596.43986796576</v>
      </c>
      <c r="BF284" s="700"/>
    </row>
    <row r="285" spans="2:58" x14ac:dyDescent="0.3">
      <c r="B285" s="550">
        <v>23</v>
      </c>
      <c r="C285" s="550">
        <v>10</v>
      </c>
      <c r="D285" s="550">
        <v>274</v>
      </c>
      <c r="E285" s="708"/>
      <c r="F285" s="562">
        <v>0</v>
      </c>
      <c r="G285" s="607">
        <f t="shared" si="86"/>
        <v>5000</v>
      </c>
      <c r="H285" s="700"/>
      <c r="I285" s="607">
        <f t="shared" si="87"/>
        <v>650</v>
      </c>
      <c r="J285" s="700"/>
      <c r="K285" s="607">
        <f t="shared" si="88"/>
        <v>400</v>
      </c>
      <c r="L285" s="700"/>
      <c r="M285" s="607">
        <f t="shared" si="89"/>
        <v>12500</v>
      </c>
      <c r="N285" s="700"/>
      <c r="O285" s="607">
        <f t="shared" si="90"/>
        <v>5000</v>
      </c>
      <c r="P285" s="700"/>
      <c r="Q285" s="607">
        <f t="shared" si="81"/>
        <v>18750</v>
      </c>
      <c r="R285" s="700"/>
      <c r="S285" s="607">
        <f t="shared" si="82"/>
        <v>75000</v>
      </c>
      <c r="T285" s="700"/>
      <c r="U285" s="607">
        <f t="shared" si="83"/>
        <v>56250</v>
      </c>
      <c r="V285" s="700"/>
      <c r="W285" s="607">
        <f t="shared" si="91"/>
        <v>16666.666666666668</v>
      </c>
      <c r="X285" s="700"/>
      <c r="Y285" s="607">
        <f t="shared" si="92"/>
        <v>8333.3333333333339</v>
      </c>
      <c r="Z285" s="700"/>
      <c r="AA285" s="607">
        <f t="shared" si="93"/>
        <v>8333.3333333333339</v>
      </c>
      <c r="AB285" s="700"/>
      <c r="AC285" s="607">
        <f t="shared" si="94"/>
        <v>16666.666666666668</v>
      </c>
      <c r="AD285" s="700"/>
      <c r="AE285" s="607">
        <f t="shared" si="84"/>
        <v>19872</v>
      </c>
      <c r="AF285" s="700"/>
      <c r="AG285" s="607">
        <f>OBC!AB280+OBC!AW280</f>
        <v>1013040.915696</v>
      </c>
      <c r="AH285" s="700"/>
      <c r="AI285" s="607">
        <f>OBC!BR280+OBC!CM280</f>
        <v>43225.625</v>
      </c>
      <c r="AJ285" s="700"/>
      <c r="AK285" s="607">
        <f t="shared" si="95"/>
        <v>4500</v>
      </c>
      <c r="AL285" s="700"/>
      <c r="AM285" s="607"/>
      <c r="AN285" s="700"/>
      <c r="AO285" s="607">
        <f t="shared" si="96"/>
        <v>166666.66666666666</v>
      </c>
      <c r="AP285" s="700"/>
      <c r="AQ285" s="607">
        <f t="shared" si="97"/>
        <v>0</v>
      </c>
      <c r="AR285" s="700"/>
      <c r="AS285" s="607">
        <f t="shared" si="98"/>
        <v>1000000</v>
      </c>
      <c r="AT285" s="700"/>
      <c r="AU285" s="568">
        <v>0</v>
      </c>
      <c r="AV285" s="700"/>
      <c r="AW285" s="567">
        <f t="shared" si="99"/>
        <v>2470855.2073626667</v>
      </c>
      <c r="AX285" s="700"/>
      <c r="AY285" s="607">
        <f>('Revenue OP'!$D$18*(1+DBC!$C$13/100)^B285)/12</f>
        <v>3719439.4785878272</v>
      </c>
      <c r="AZ285" s="700"/>
      <c r="BA285" s="568">
        <v>0</v>
      </c>
      <c r="BB285" s="700"/>
      <c r="BC285" s="562">
        <f t="shared" si="85"/>
        <v>1248584.2712251605</v>
      </c>
      <c r="BD285" s="700"/>
      <c r="BE285" s="562">
        <f>BC285/(1+DBC!$C$10/100)^B285</f>
        <v>406503.21158009977</v>
      </c>
      <c r="BF285" s="700"/>
    </row>
    <row r="286" spans="2:58" x14ac:dyDescent="0.3">
      <c r="B286" s="550">
        <v>23</v>
      </c>
      <c r="C286" s="550">
        <v>11</v>
      </c>
      <c r="D286" s="550">
        <v>275</v>
      </c>
      <c r="E286" s="708"/>
      <c r="F286" s="562">
        <v>0</v>
      </c>
      <c r="G286" s="607">
        <f t="shared" si="86"/>
        <v>5000</v>
      </c>
      <c r="H286" s="700"/>
      <c r="I286" s="607">
        <f t="shared" si="87"/>
        <v>650</v>
      </c>
      <c r="J286" s="700"/>
      <c r="K286" s="607">
        <f t="shared" si="88"/>
        <v>400</v>
      </c>
      <c r="L286" s="700"/>
      <c r="M286" s="607">
        <f t="shared" si="89"/>
        <v>12500</v>
      </c>
      <c r="N286" s="700"/>
      <c r="O286" s="607">
        <f t="shared" si="90"/>
        <v>5000</v>
      </c>
      <c r="P286" s="700"/>
      <c r="Q286" s="607">
        <f t="shared" si="81"/>
        <v>18750</v>
      </c>
      <c r="R286" s="700"/>
      <c r="S286" s="607">
        <f t="shared" si="82"/>
        <v>75000</v>
      </c>
      <c r="T286" s="700"/>
      <c r="U286" s="607">
        <f t="shared" si="83"/>
        <v>56250</v>
      </c>
      <c r="V286" s="700"/>
      <c r="W286" s="607">
        <f t="shared" si="91"/>
        <v>16666.666666666668</v>
      </c>
      <c r="X286" s="700"/>
      <c r="Y286" s="607">
        <f t="shared" si="92"/>
        <v>8333.3333333333339</v>
      </c>
      <c r="Z286" s="700"/>
      <c r="AA286" s="607">
        <f t="shared" si="93"/>
        <v>8333.3333333333339</v>
      </c>
      <c r="AB286" s="700"/>
      <c r="AC286" s="607">
        <f t="shared" si="94"/>
        <v>16666.666666666668</v>
      </c>
      <c r="AD286" s="700"/>
      <c r="AE286" s="607">
        <f t="shared" si="84"/>
        <v>19872</v>
      </c>
      <c r="AF286" s="700"/>
      <c r="AG286" s="607">
        <f>OBC!AB281+OBC!AW281</f>
        <v>980362.17648000002</v>
      </c>
      <c r="AH286" s="700"/>
      <c r="AI286" s="607">
        <f>OBC!BR281+OBC!CM281</f>
        <v>41831.25</v>
      </c>
      <c r="AJ286" s="700"/>
      <c r="AK286" s="607">
        <f t="shared" si="95"/>
        <v>4500</v>
      </c>
      <c r="AL286" s="700"/>
      <c r="AM286" s="607"/>
      <c r="AN286" s="700"/>
      <c r="AO286" s="607">
        <f t="shared" si="96"/>
        <v>166666.66666666666</v>
      </c>
      <c r="AP286" s="700"/>
      <c r="AQ286" s="607">
        <f t="shared" si="97"/>
        <v>0</v>
      </c>
      <c r="AR286" s="700"/>
      <c r="AS286" s="607">
        <f t="shared" si="98"/>
        <v>1000000</v>
      </c>
      <c r="AT286" s="700"/>
      <c r="AU286" s="568">
        <v>0</v>
      </c>
      <c r="AV286" s="700"/>
      <c r="AW286" s="567">
        <f t="shared" si="99"/>
        <v>2436782.0931466669</v>
      </c>
      <c r="AX286" s="700"/>
      <c r="AY286" s="607">
        <f>('Revenue OP'!$D$18*(1+DBC!$C$13/100)^B286)/12</f>
        <v>3719439.4785878272</v>
      </c>
      <c r="AZ286" s="700"/>
      <c r="BA286" s="568">
        <v>0</v>
      </c>
      <c r="BB286" s="700"/>
      <c r="BC286" s="562">
        <f t="shared" si="85"/>
        <v>1282657.3854411603</v>
      </c>
      <c r="BD286" s="700"/>
      <c r="BE286" s="562">
        <f>BC286/(1+DBC!$C$10/100)^B286</f>
        <v>417596.43986796576</v>
      </c>
      <c r="BF286" s="700"/>
    </row>
    <row r="287" spans="2:58" x14ac:dyDescent="0.3">
      <c r="B287" s="550">
        <v>23</v>
      </c>
      <c r="C287" s="550">
        <v>12</v>
      </c>
      <c r="D287" s="550">
        <v>276</v>
      </c>
      <c r="E287" s="708"/>
      <c r="F287" s="562">
        <v>0</v>
      </c>
      <c r="G287" s="607">
        <f t="shared" si="86"/>
        <v>5000</v>
      </c>
      <c r="H287" s="700"/>
      <c r="I287" s="607">
        <f t="shared" si="87"/>
        <v>650</v>
      </c>
      <c r="J287" s="700"/>
      <c r="K287" s="607">
        <f t="shared" si="88"/>
        <v>400</v>
      </c>
      <c r="L287" s="700"/>
      <c r="M287" s="607">
        <f t="shared" si="89"/>
        <v>12500</v>
      </c>
      <c r="N287" s="700"/>
      <c r="O287" s="607">
        <f t="shared" si="90"/>
        <v>5000</v>
      </c>
      <c r="P287" s="700"/>
      <c r="Q287" s="607">
        <f t="shared" si="81"/>
        <v>18750</v>
      </c>
      <c r="R287" s="700"/>
      <c r="S287" s="607">
        <f t="shared" si="82"/>
        <v>75000</v>
      </c>
      <c r="T287" s="700"/>
      <c r="U287" s="607">
        <f t="shared" si="83"/>
        <v>56250</v>
      </c>
      <c r="V287" s="700"/>
      <c r="W287" s="607">
        <f t="shared" si="91"/>
        <v>16666.666666666668</v>
      </c>
      <c r="X287" s="700"/>
      <c r="Y287" s="607">
        <f t="shared" si="92"/>
        <v>8333.3333333333339</v>
      </c>
      <c r="Z287" s="700"/>
      <c r="AA287" s="607">
        <f t="shared" si="93"/>
        <v>8333.3333333333339</v>
      </c>
      <c r="AB287" s="700"/>
      <c r="AC287" s="607">
        <f t="shared" si="94"/>
        <v>16666.666666666668</v>
      </c>
      <c r="AD287" s="700"/>
      <c r="AE287" s="607">
        <f t="shared" si="84"/>
        <v>19872</v>
      </c>
      <c r="AF287" s="700"/>
      <c r="AG287" s="607">
        <f>OBC!AB282+OBC!AW282</f>
        <v>1013040.915696</v>
      </c>
      <c r="AH287" s="700"/>
      <c r="AI287" s="607">
        <f>OBC!BR282+OBC!CM282</f>
        <v>43225.625</v>
      </c>
      <c r="AJ287" s="700"/>
      <c r="AK287" s="607">
        <f t="shared" si="95"/>
        <v>4500</v>
      </c>
      <c r="AL287" s="700"/>
      <c r="AM287" s="607"/>
      <c r="AN287" s="700"/>
      <c r="AO287" s="607">
        <f t="shared" si="96"/>
        <v>166666.66666666666</v>
      </c>
      <c r="AP287" s="700"/>
      <c r="AQ287" s="607">
        <f t="shared" si="97"/>
        <v>0</v>
      </c>
      <c r="AR287" s="700"/>
      <c r="AS287" s="607">
        <f t="shared" si="98"/>
        <v>1000000</v>
      </c>
      <c r="AT287" s="700"/>
      <c r="AU287" s="568">
        <v>0</v>
      </c>
      <c r="AV287" s="700"/>
      <c r="AW287" s="567">
        <f t="shared" si="99"/>
        <v>2470855.2073626667</v>
      </c>
      <c r="AX287" s="700"/>
      <c r="AY287" s="607">
        <f>('Revenue OP'!$D$18*(1+DBC!$C$13/100)^B287)/12</f>
        <v>3719439.4785878272</v>
      </c>
      <c r="AZ287" s="700"/>
      <c r="BA287" s="568">
        <v>0</v>
      </c>
      <c r="BB287" s="700"/>
      <c r="BC287" s="562">
        <f t="shared" si="85"/>
        <v>1248584.2712251605</v>
      </c>
      <c r="BD287" s="700"/>
      <c r="BE287" s="562">
        <f>BC287/(1+DBC!$C$10/100)^B287</f>
        <v>406503.21158009977</v>
      </c>
      <c r="BF287" s="700"/>
    </row>
    <row r="288" spans="2:58" x14ac:dyDescent="0.3">
      <c r="B288" s="550">
        <v>24</v>
      </c>
      <c r="C288" s="550">
        <v>1</v>
      </c>
      <c r="D288" s="550">
        <v>277</v>
      </c>
      <c r="E288" s="708">
        <f>DBC!$C$10</f>
        <v>5</v>
      </c>
      <c r="F288" s="562">
        <v>0</v>
      </c>
      <c r="G288" s="607">
        <f t="shared" si="86"/>
        <v>5000</v>
      </c>
      <c r="H288" s="700">
        <f>SUM(G288:G299)</f>
        <v>60000</v>
      </c>
      <c r="I288" s="607">
        <f t="shared" si="87"/>
        <v>650</v>
      </c>
      <c r="J288" s="700">
        <f>SUM(I288:I299)</f>
        <v>7800</v>
      </c>
      <c r="K288" s="607">
        <f t="shared" si="88"/>
        <v>400</v>
      </c>
      <c r="L288" s="700">
        <f>SUM(K288:K299)</f>
        <v>4800</v>
      </c>
      <c r="M288" s="607">
        <f t="shared" si="89"/>
        <v>12500</v>
      </c>
      <c r="N288" s="700">
        <f>SUM(M288:M299)</f>
        <v>150000</v>
      </c>
      <c r="O288" s="607">
        <f t="shared" si="90"/>
        <v>5000</v>
      </c>
      <c r="P288" s="700">
        <f>SUM(O288:O299)</f>
        <v>60000</v>
      </c>
      <c r="Q288" s="607">
        <f t="shared" si="81"/>
        <v>18750</v>
      </c>
      <c r="R288" s="700">
        <f>SUM(Q288:Q299)</f>
        <v>225000</v>
      </c>
      <c r="S288" s="607">
        <f t="shared" si="82"/>
        <v>75000</v>
      </c>
      <c r="T288" s="700">
        <f>SUM(S288:S299)</f>
        <v>900000</v>
      </c>
      <c r="U288" s="607">
        <f t="shared" si="83"/>
        <v>56250</v>
      </c>
      <c r="V288" s="700">
        <f>SUM(U288:U299)</f>
        <v>675000</v>
      </c>
      <c r="W288" s="607">
        <f t="shared" si="91"/>
        <v>16666.666666666668</v>
      </c>
      <c r="X288" s="700">
        <f>SUM(W288:W299)</f>
        <v>199999.99999999997</v>
      </c>
      <c r="Y288" s="607">
        <f t="shared" si="92"/>
        <v>8333.3333333333339</v>
      </c>
      <c r="Z288" s="700">
        <f>SUM(Y288:Y299)</f>
        <v>99999.999999999985</v>
      </c>
      <c r="AA288" s="607">
        <f t="shared" si="93"/>
        <v>8333.3333333333339</v>
      </c>
      <c r="AB288" s="700">
        <f>SUM(AA288:AA299)</f>
        <v>99999.999999999985</v>
      </c>
      <c r="AC288" s="607">
        <f t="shared" si="94"/>
        <v>16666.666666666668</v>
      </c>
      <c r="AD288" s="700">
        <f>SUM(AC288:AC299)</f>
        <v>199999.99999999997</v>
      </c>
      <c r="AE288" s="607">
        <f t="shared" si="84"/>
        <v>19872</v>
      </c>
      <c r="AF288" s="700">
        <f>SUM(AE288:AE299)</f>
        <v>238464</v>
      </c>
      <c r="AG288" s="607">
        <f>OBC!AB283+OBC!AW283</f>
        <v>506520.45784799999</v>
      </c>
      <c r="AH288" s="700">
        <f>SUM(AG288:AG299)</f>
        <v>11421219.355992002</v>
      </c>
      <c r="AI288" s="607">
        <f>OBC!BR283+OBC!CM283</f>
        <v>21612.8125</v>
      </c>
      <c r="AJ288" s="700">
        <f>SUM(AI288:AI299)</f>
        <v>487334.0625</v>
      </c>
      <c r="AK288" s="607">
        <f t="shared" si="95"/>
        <v>4500</v>
      </c>
      <c r="AL288" s="700">
        <f>SUM(AK288:AK299)</f>
        <v>54000</v>
      </c>
      <c r="AM288" s="607"/>
      <c r="AN288" s="700">
        <f>SUM(AM288:AM299)</f>
        <v>0</v>
      </c>
      <c r="AO288" s="607">
        <f t="shared" si="96"/>
        <v>166666.66666666666</v>
      </c>
      <c r="AP288" s="700">
        <f>SUM(AO288:AO299)</f>
        <v>2000000.0000000002</v>
      </c>
      <c r="AQ288" s="607">
        <f t="shared" si="97"/>
        <v>0</v>
      </c>
      <c r="AR288" s="700">
        <f>SUM(AQ288:AQ299)</f>
        <v>0</v>
      </c>
      <c r="AS288" s="607">
        <f t="shared" si="98"/>
        <v>1000000</v>
      </c>
      <c r="AT288" s="700">
        <f>SUM(AS288:AS299)</f>
        <v>12000000</v>
      </c>
      <c r="AU288" s="568">
        <v>0</v>
      </c>
      <c r="AV288" s="700">
        <f>SUM(AU288:AU299)</f>
        <v>0</v>
      </c>
      <c r="AW288" s="567">
        <f t="shared" si="99"/>
        <v>1942721.9370146666</v>
      </c>
      <c r="AX288" s="700">
        <f>SUM(AW288:AW299)</f>
        <v>28883617.418492001</v>
      </c>
      <c r="AY288" s="607">
        <f>('Revenue OP'!$D$18*(1+DBC!$C$13/100)^B288)/12</f>
        <v>3801267.1471167598</v>
      </c>
      <c r="AZ288" s="700">
        <f>SUM(AY288:AY299)</f>
        <v>45615205.765401103</v>
      </c>
      <c r="BA288" s="568">
        <v>0</v>
      </c>
      <c r="BB288" s="700">
        <f>SUM(BA288:BA299)</f>
        <v>0</v>
      </c>
      <c r="BC288" s="562">
        <f t="shared" si="85"/>
        <v>1858545.2101020932</v>
      </c>
      <c r="BD288" s="700">
        <f>SUM(BC288:BC299)</f>
        <v>16731588.346909117</v>
      </c>
      <c r="BE288" s="562">
        <f>BC288/(1+DBC!$C$10/100)^B288</f>
        <v>576275.22946218518</v>
      </c>
      <c r="BF288" s="700">
        <f>SUM(BE288:BE299)</f>
        <v>5187928.6344356528</v>
      </c>
    </row>
    <row r="289" spans="2:58" x14ac:dyDescent="0.3">
      <c r="B289" s="550">
        <v>24</v>
      </c>
      <c r="C289" s="550">
        <v>2</v>
      </c>
      <c r="D289" s="550">
        <v>278</v>
      </c>
      <c r="E289" s="708"/>
      <c r="F289" s="562">
        <v>0</v>
      </c>
      <c r="G289" s="607">
        <f t="shared" si="86"/>
        <v>5000</v>
      </c>
      <c r="H289" s="700"/>
      <c r="I289" s="607">
        <f t="shared" si="87"/>
        <v>650</v>
      </c>
      <c r="J289" s="700"/>
      <c r="K289" s="607">
        <f t="shared" si="88"/>
        <v>400</v>
      </c>
      <c r="L289" s="700"/>
      <c r="M289" s="607">
        <f t="shared" si="89"/>
        <v>12500</v>
      </c>
      <c r="N289" s="700"/>
      <c r="O289" s="607">
        <f t="shared" si="90"/>
        <v>5000</v>
      </c>
      <c r="P289" s="700"/>
      <c r="Q289" s="607">
        <f t="shared" si="81"/>
        <v>18750</v>
      </c>
      <c r="R289" s="700"/>
      <c r="S289" s="607">
        <f t="shared" si="82"/>
        <v>75000</v>
      </c>
      <c r="T289" s="700"/>
      <c r="U289" s="607">
        <f t="shared" si="83"/>
        <v>56250</v>
      </c>
      <c r="V289" s="700"/>
      <c r="W289" s="607">
        <f t="shared" si="91"/>
        <v>16666.666666666668</v>
      </c>
      <c r="X289" s="700"/>
      <c r="Y289" s="607">
        <f t="shared" si="92"/>
        <v>8333.3333333333339</v>
      </c>
      <c r="Z289" s="700"/>
      <c r="AA289" s="607">
        <f t="shared" si="93"/>
        <v>8333.3333333333339</v>
      </c>
      <c r="AB289" s="700"/>
      <c r="AC289" s="607">
        <f t="shared" si="94"/>
        <v>16666.666666666668</v>
      </c>
      <c r="AD289" s="700"/>
      <c r="AE289" s="607">
        <f t="shared" si="84"/>
        <v>19872</v>
      </c>
      <c r="AF289" s="700"/>
      <c r="AG289" s="607">
        <f>OBC!AB284+OBC!AW284</f>
        <v>915004.69804799987</v>
      </c>
      <c r="AH289" s="700"/>
      <c r="AI289" s="607">
        <f>OBC!BR284+OBC!CM284</f>
        <v>39042.5</v>
      </c>
      <c r="AJ289" s="700"/>
      <c r="AK289" s="607">
        <f t="shared" si="95"/>
        <v>4500</v>
      </c>
      <c r="AL289" s="700"/>
      <c r="AM289" s="607"/>
      <c r="AN289" s="700"/>
      <c r="AO289" s="607">
        <f t="shared" si="96"/>
        <v>166666.66666666666</v>
      </c>
      <c r="AP289" s="700"/>
      <c r="AQ289" s="607">
        <f t="shared" si="97"/>
        <v>0</v>
      </c>
      <c r="AR289" s="700"/>
      <c r="AS289" s="607">
        <f t="shared" si="98"/>
        <v>1000000</v>
      </c>
      <c r="AT289" s="700"/>
      <c r="AU289" s="568">
        <v>0</v>
      </c>
      <c r="AV289" s="700"/>
      <c r="AW289" s="567">
        <f t="shared" si="99"/>
        <v>2368635.8647146663</v>
      </c>
      <c r="AX289" s="700"/>
      <c r="AY289" s="607">
        <f>('Revenue OP'!$D$18*(1+DBC!$C$13/100)^B289)/12</f>
        <v>3801267.1471167598</v>
      </c>
      <c r="AZ289" s="700"/>
      <c r="BA289" s="568">
        <v>0</v>
      </c>
      <c r="BB289" s="700"/>
      <c r="BC289" s="562">
        <f t="shared" si="85"/>
        <v>1432631.2824020935</v>
      </c>
      <c r="BD289" s="700"/>
      <c r="BE289" s="562">
        <f>BC289/(1+DBC!$C$10/100)^B289</f>
        <v>444212.98793997045</v>
      </c>
      <c r="BF289" s="700"/>
    </row>
    <row r="290" spans="2:58" x14ac:dyDescent="0.3">
      <c r="B290" s="550">
        <v>24</v>
      </c>
      <c r="C290" s="550">
        <v>3</v>
      </c>
      <c r="D290" s="550">
        <v>279</v>
      </c>
      <c r="E290" s="708"/>
      <c r="F290" s="562">
        <v>0</v>
      </c>
      <c r="G290" s="607">
        <f t="shared" si="86"/>
        <v>5000</v>
      </c>
      <c r="H290" s="700"/>
      <c r="I290" s="607">
        <f t="shared" si="87"/>
        <v>650</v>
      </c>
      <c r="J290" s="700"/>
      <c r="K290" s="607">
        <f t="shared" si="88"/>
        <v>400</v>
      </c>
      <c r="L290" s="700"/>
      <c r="M290" s="607">
        <f t="shared" si="89"/>
        <v>12500</v>
      </c>
      <c r="N290" s="700"/>
      <c r="O290" s="607">
        <f t="shared" si="90"/>
        <v>5000</v>
      </c>
      <c r="P290" s="700"/>
      <c r="Q290" s="607">
        <f t="shared" si="81"/>
        <v>18750</v>
      </c>
      <c r="R290" s="700"/>
      <c r="S290" s="607">
        <f t="shared" si="82"/>
        <v>75000</v>
      </c>
      <c r="T290" s="700"/>
      <c r="U290" s="607">
        <f t="shared" si="83"/>
        <v>56250</v>
      </c>
      <c r="V290" s="700"/>
      <c r="W290" s="607">
        <f t="shared" si="91"/>
        <v>16666.666666666668</v>
      </c>
      <c r="X290" s="700"/>
      <c r="Y290" s="607">
        <f t="shared" si="92"/>
        <v>8333.3333333333339</v>
      </c>
      <c r="Z290" s="700"/>
      <c r="AA290" s="607">
        <f t="shared" si="93"/>
        <v>8333.3333333333339</v>
      </c>
      <c r="AB290" s="700"/>
      <c r="AC290" s="607">
        <f t="shared" si="94"/>
        <v>16666.666666666668</v>
      </c>
      <c r="AD290" s="700"/>
      <c r="AE290" s="607">
        <f t="shared" si="84"/>
        <v>19872</v>
      </c>
      <c r="AF290" s="700"/>
      <c r="AG290" s="607">
        <f>OBC!AB285+OBC!AW285</f>
        <v>1013040.915696</v>
      </c>
      <c r="AH290" s="700"/>
      <c r="AI290" s="607">
        <f>OBC!BR285+OBC!CM285</f>
        <v>43225.625</v>
      </c>
      <c r="AJ290" s="700"/>
      <c r="AK290" s="607">
        <f t="shared" si="95"/>
        <v>4500</v>
      </c>
      <c r="AL290" s="700"/>
      <c r="AM290" s="607"/>
      <c r="AN290" s="700"/>
      <c r="AO290" s="607">
        <f t="shared" si="96"/>
        <v>166666.66666666666</v>
      </c>
      <c r="AP290" s="700"/>
      <c r="AQ290" s="607">
        <f t="shared" si="97"/>
        <v>0</v>
      </c>
      <c r="AR290" s="700"/>
      <c r="AS290" s="607">
        <f t="shared" si="98"/>
        <v>1000000</v>
      </c>
      <c r="AT290" s="700"/>
      <c r="AU290" s="568">
        <v>0</v>
      </c>
      <c r="AV290" s="700"/>
      <c r="AW290" s="567">
        <f t="shared" si="99"/>
        <v>2470855.2073626667</v>
      </c>
      <c r="AX290" s="700"/>
      <c r="AY290" s="607">
        <f>('Revenue OP'!$D$18*(1+DBC!$C$13/100)^B290)/12</f>
        <v>3801267.1471167598</v>
      </c>
      <c r="AZ290" s="700"/>
      <c r="BA290" s="568">
        <v>0</v>
      </c>
      <c r="BB290" s="700"/>
      <c r="BC290" s="562">
        <f t="shared" si="85"/>
        <v>1330411.9397540931</v>
      </c>
      <c r="BD290" s="700"/>
      <c r="BE290" s="562">
        <f>BC290/(1+DBC!$C$10/100)^B290</f>
        <v>412518.04997463879</v>
      </c>
      <c r="BF290" s="700"/>
    </row>
    <row r="291" spans="2:58" x14ac:dyDescent="0.3">
      <c r="B291" s="550">
        <v>24</v>
      </c>
      <c r="C291" s="550">
        <v>4</v>
      </c>
      <c r="D291" s="550">
        <v>280</v>
      </c>
      <c r="E291" s="708"/>
      <c r="F291" s="562">
        <v>0</v>
      </c>
      <c r="G291" s="607">
        <f t="shared" si="86"/>
        <v>5000</v>
      </c>
      <c r="H291" s="700"/>
      <c r="I291" s="607">
        <f t="shared" si="87"/>
        <v>650</v>
      </c>
      <c r="J291" s="700"/>
      <c r="K291" s="607">
        <f t="shared" si="88"/>
        <v>400</v>
      </c>
      <c r="L291" s="700"/>
      <c r="M291" s="607">
        <f t="shared" si="89"/>
        <v>12500</v>
      </c>
      <c r="N291" s="700"/>
      <c r="O291" s="607">
        <f t="shared" si="90"/>
        <v>5000</v>
      </c>
      <c r="P291" s="700"/>
      <c r="Q291" s="607">
        <f t="shared" si="81"/>
        <v>18750</v>
      </c>
      <c r="R291" s="700"/>
      <c r="S291" s="607">
        <f t="shared" si="82"/>
        <v>75000</v>
      </c>
      <c r="T291" s="700"/>
      <c r="U291" s="607">
        <f t="shared" si="83"/>
        <v>56250</v>
      </c>
      <c r="V291" s="700"/>
      <c r="W291" s="607">
        <f t="shared" si="91"/>
        <v>16666.666666666668</v>
      </c>
      <c r="X291" s="700"/>
      <c r="Y291" s="607">
        <f t="shared" si="92"/>
        <v>8333.3333333333339</v>
      </c>
      <c r="Z291" s="700"/>
      <c r="AA291" s="607">
        <f t="shared" si="93"/>
        <v>8333.3333333333339</v>
      </c>
      <c r="AB291" s="700"/>
      <c r="AC291" s="607">
        <f t="shared" si="94"/>
        <v>16666.666666666668</v>
      </c>
      <c r="AD291" s="700"/>
      <c r="AE291" s="607">
        <f t="shared" si="84"/>
        <v>19872</v>
      </c>
      <c r="AF291" s="700"/>
      <c r="AG291" s="607">
        <f>OBC!AB286+OBC!AW286</f>
        <v>980362.17648000002</v>
      </c>
      <c r="AH291" s="700"/>
      <c r="AI291" s="607">
        <f>OBC!BR286+OBC!CM286</f>
        <v>41831.25</v>
      </c>
      <c r="AJ291" s="700"/>
      <c r="AK291" s="607">
        <f t="shared" si="95"/>
        <v>4500</v>
      </c>
      <c r="AL291" s="700"/>
      <c r="AM291" s="607"/>
      <c r="AN291" s="700"/>
      <c r="AO291" s="607">
        <f t="shared" si="96"/>
        <v>166666.66666666666</v>
      </c>
      <c r="AP291" s="700"/>
      <c r="AQ291" s="607">
        <f t="shared" si="97"/>
        <v>0</v>
      </c>
      <c r="AR291" s="700"/>
      <c r="AS291" s="607">
        <f t="shared" si="98"/>
        <v>1000000</v>
      </c>
      <c r="AT291" s="700"/>
      <c r="AU291" s="568">
        <v>0</v>
      </c>
      <c r="AV291" s="700"/>
      <c r="AW291" s="567">
        <f t="shared" si="99"/>
        <v>2436782.0931466669</v>
      </c>
      <c r="AX291" s="700"/>
      <c r="AY291" s="607">
        <f>('Revenue OP'!$D$18*(1+DBC!$C$13/100)^B291)/12</f>
        <v>3801267.1471167598</v>
      </c>
      <c r="AZ291" s="700"/>
      <c r="BA291" s="568">
        <v>0</v>
      </c>
      <c r="BB291" s="700"/>
      <c r="BC291" s="562">
        <f t="shared" si="85"/>
        <v>1364485.0539700929</v>
      </c>
      <c r="BD291" s="700"/>
      <c r="BE291" s="562">
        <f>BC291/(1+DBC!$C$10/100)^B291</f>
        <v>423083.02929641592</v>
      </c>
      <c r="BF291" s="700"/>
    </row>
    <row r="292" spans="2:58" x14ac:dyDescent="0.3">
      <c r="B292" s="550">
        <v>24</v>
      </c>
      <c r="C292" s="550">
        <v>5</v>
      </c>
      <c r="D292" s="550">
        <v>281</v>
      </c>
      <c r="E292" s="708"/>
      <c r="F292" s="562">
        <v>0</v>
      </c>
      <c r="G292" s="607">
        <f t="shared" si="86"/>
        <v>5000</v>
      </c>
      <c r="H292" s="700"/>
      <c r="I292" s="607">
        <f t="shared" si="87"/>
        <v>650</v>
      </c>
      <c r="J292" s="700"/>
      <c r="K292" s="607">
        <f t="shared" si="88"/>
        <v>400</v>
      </c>
      <c r="L292" s="700"/>
      <c r="M292" s="607">
        <f t="shared" si="89"/>
        <v>12500</v>
      </c>
      <c r="N292" s="700"/>
      <c r="O292" s="607">
        <f t="shared" si="90"/>
        <v>5000</v>
      </c>
      <c r="P292" s="700"/>
      <c r="Q292" s="607">
        <f t="shared" si="81"/>
        <v>18750</v>
      </c>
      <c r="R292" s="700"/>
      <c r="S292" s="607">
        <f t="shared" si="82"/>
        <v>75000</v>
      </c>
      <c r="T292" s="700"/>
      <c r="U292" s="607">
        <f t="shared" si="83"/>
        <v>56250</v>
      </c>
      <c r="V292" s="700"/>
      <c r="W292" s="607">
        <f t="shared" si="91"/>
        <v>16666.666666666668</v>
      </c>
      <c r="X292" s="700"/>
      <c r="Y292" s="607">
        <f t="shared" si="92"/>
        <v>8333.3333333333339</v>
      </c>
      <c r="Z292" s="700"/>
      <c r="AA292" s="607">
        <f t="shared" si="93"/>
        <v>8333.3333333333339</v>
      </c>
      <c r="AB292" s="700"/>
      <c r="AC292" s="607">
        <f t="shared" si="94"/>
        <v>16666.666666666668</v>
      </c>
      <c r="AD292" s="700"/>
      <c r="AE292" s="607">
        <f t="shared" si="84"/>
        <v>19872</v>
      </c>
      <c r="AF292" s="700"/>
      <c r="AG292" s="607">
        <f>OBC!AB287+OBC!AW287</f>
        <v>1013040.915696</v>
      </c>
      <c r="AH292" s="700"/>
      <c r="AI292" s="607">
        <f>OBC!BR287+OBC!CM287</f>
        <v>43225.625</v>
      </c>
      <c r="AJ292" s="700"/>
      <c r="AK292" s="607">
        <f t="shared" si="95"/>
        <v>4500</v>
      </c>
      <c r="AL292" s="700"/>
      <c r="AM292" s="607"/>
      <c r="AN292" s="700"/>
      <c r="AO292" s="607">
        <f t="shared" si="96"/>
        <v>166666.66666666666</v>
      </c>
      <c r="AP292" s="700"/>
      <c r="AQ292" s="607">
        <f t="shared" si="97"/>
        <v>0</v>
      </c>
      <c r="AR292" s="700"/>
      <c r="AS292" s="607">
        <f t="shared" si="98"/>
        <v>1000000</v>
      </c>
      <c r="AT292" s="700"/>
      <c r="AU292" s="568">
        <v>0</v>
      </c>
      <c r="AV292" s="700"/>
      <c r="AW292" s="567">
        <f t="shared" si="99"/>
        <v>2470855.2073626667</v>
      </c>
      <c r="AX292" s="700"/>
      <c r="AY292" s="607">
        <f>('Revenue OP'!$D$18*(1+DBC!$C$13/100)^B292)/12</f>
        <v>3801267.1471167598</v>
      </c>
      <c r="AZ292" s="700"/>
      <c r="BA292" s="568">
        <v>0</v>
      </c>
      <c r="BB292" s="700"/>
      <c r="BC292" s="562">
        <f t="shared" si="85"/>
        <v>1330411.9397540931</v>
      </c>
      <c r="BD292" s="700"/>
      <c r="BE292" s="562">
        <f>BC292/(1+DBC!$C$10/100)^B292</f>
        <v>412518.04997463879</v>
      </c>
      <c r="BF292" s="700"/>
    </row>
    <row r="293" spans="2:58" x14ac:dyDescent="0.3">
      <c r="B293" s="550">
        <v>24</v>
      </c>
      <c r="C293" s="550">
        <v>6</v>
      </c>
      <c r="D293" s="550">
        <v>282</v>
      </c>
      <c r="E293" s="708"/>
      <c r="F293" s="562">
        <v>0</v>
      </c>
      <c r="G293" s="607">
        <f t="shared" si="86"/>
        <v>5000</v>
      </c>
      <c r="H293" s="700"/>
      <c r="I293" s="607">
        <f t="shared" si="87"/>
        <v>650</v>
      </c>
      <c r="J293" s="700"/>
      <c r="K293" s="607">
        <f t="shared" si="88"/>
        <v>400</v>
      </c>
      <c r="L293" s="700"/>
      <c r="M293" s="607">
        <f t="shared" si="89"/>
        <v>12500</v>
      </c>
      <c r="N293" s="700"/>
      <c r="O293" s="607">
        <f t="shared" si="90"/>
        <v>5000</v>
      </c>
      <c r="P293" s="700"/>
      <c r="Q293" s="607">
        <f t="shared" si="81"/>
        <v>18750</v>
      </c>
      <c r="R293" s="700"/>
      <c r="S293" s="607">
        <f t="shared" si="82"/>
        <v>75000</v>
      </c>
      <c r="T293" s="700"/>
      <c r="U293" s="607">
        <f t="shared" si="83"/>
        <v>56250</v>
      </c>
      <c r="V293" s="700"/>
      <c r="W293" s="607">
        <f t="shared" si="91"/>
        <v>16666.666666666668</v>
      </c>
      <c r="X293" s="700"/>
      <c r="Y293" s="607">
        <f t="shared" si="92"/>
        <v>8333.3333333333339</v>
      </c>
      <c r="Z293" s="700"/>
      <c r="AA293" s="607">
        <f t="shared" si="93"/>
        <v>8333.3333333333339</v>
      </c>
      <c r="AB293" s="700"/>
      <c r="AC293" s="607">
        <f t="shared" si="94"/>
        <v>16666.666666666668</v>
      </c>
      <c r="AD293" s="700"/>
      <c r="AE293" s="607">
        <f t="shared" si="84"/>
        <v>19872</v>
      </c>
      <c r="AF293" s="700"/>
      <c r="AG293" s="607">
        <f>OBC!AB288+OBC!AW288</f>
        <v>980362.17648000002</v>
      </c>
      <c r="AH293" s="700"/>
      <c r="AI293" s="607">
        <f>OBC!BR288+OBC!CM288</f>
        <v>41831.25</v>
      </c>
      <c r="AJ293" s="700"/>
      <c r="AK293" s="607">
        <f t="shared" si="95"/>
        <v>4500</v>
      </c>
      <c r="AL293" s="700"/>
      <c r="AM293" s="607"/>
      <c r="AN293" s="700"/>
      <c r="AO293" s="607">
        <f t="shared" si="96"/>
        <v>166666.66666666666</v>
      </c>
      <c r="AP293" s="700"/>
      <c r="AQ293" s="607">
        <f t="shared" si="97"/>
        <v>0</v>
      </c>
      <c r="AR293" s="700"/>
      <c r="AS293" s="607">
        <f t="shared" si="98"/>
        <v>1000000</v>
      </c>
      <c r="AT293" s="700"/>
      <c r="AU293" s="568">
        <v>0</v>
      </c>
      <c r="AV293" s="700"/>
      <c r="AW293" s="567">
        <f t="shared" si="99"/>
        <v>2436782.0931466669</v>
      </c>
      <c r="AX293" s="700"/>
      <c r="AY293" s="607">
        <f>('Revenue OP'!$D$18*(1+DBC!$C$13/100)^B293)/12</f>
        <v>3801267.1471167598</v>
      </c>
      <c r="AZ293" s="700"/>
      <c r="BA293" s="568">
        <v>0</v>
      </c>
      <c r="BB293" s="700"/>
      <c r="BC293" s="562">
        <f t="shared" si="85"/>
        <v>1364485.0539700929</v>
      </c>
      <c r="BD293" s="700"/>
      <c r="BE293" s="562">
        <f>BC293/(1+DBC!$C$10/100)^B293</f>
        <v>423083.02929641592</v>
      </c>
      <c r="BF293" s="700"/>
    </row>
    <row r="294" spans="2:58" x14ac:dyDescent="0.3">
      <c r="B294" s="550">
        <v>24</v>
      </c>
      <c r="C294" s="550">
        <v>7</v>
      </c>
      <c r="D294" s="550">
        <v>283</v>
      </c>
      <c r="E294" s="708"/>
      <c r="F294" s="562">
        <v>0</v>
      </c>
      <c r="G294" s="607">
        <f t="shared" si="86"/>
        <v>5000</v>
      </c>
      <c r="H294" s="700"/>
      <c r="I294" s="607">
        <f t="shared" si="87"/>
        <v>650</v>
      </c>
      <c r="J294" s="700"/>
      <c r="K294" s="607">
        <f t="shared" si="88"/>
        <v>400</v>
      </c>
      <c r="L294" s="700"/>
      <c r="M294" s="607">
        <f t="shared" si="89"/>
        <v>12500</v>
      </c>
      <c r="N294" s="700"/>
      <c r="O294" s="607">
        <f t="shared" si="90"/>
        <v>5000</v>
      </c>
      <c r="P294" s="700"/>
      <c r="Q294" s="607">
        <f t="shared" si="81"/>
        <v>18750</v>
      </c>
      <c r="R294" s="700"/>
      <c r="S294" s="607">
        <f t="shared" si="82"/>
        <v>75000</v>
      </c>
      <c r="T294" s="700"/>
      <c r="U294" s="607">
        <f t="shared" si="83"/>
        <v>56250</v>
      </c>
      <c r="V294" s="700"/>
      <c r="W294" s="607">
        <f t="shared" si="91"/>
        <v>16666.666666666668</v>
      </c>
      <c r="X294" s="700"/>
      <c r="Y294" s="607">
        <f t="shared" si="92"/>
        <v>8333.3333333333339</v>
      </c>
      <c r="Z294" s="700"/>
      <c r="AA294" s="607">
        <f t="shared" si="93"/>
        <v>8333.3333333333339</v>
      </c>
      <c r="AB294" s="700"/>
      <c r="AC294" s="607">
        <f t="shared" si="94"/>
        <v>16666.666666666668</v>
      </c>
      <c r="AD294" s="700"/>
      <c r="AE294" s="607">
        <f t="shared" si="84"/>
        <v>19872</v>
      </c>
      <c r="AF294" s="700"/>
      <c r="AG294" s="607">
        <f>OBC!AB289+OBC!AW289</f>
        <v>1013040.915696</v>
      </c>
      <c r="AH294" s="700"/>
      <c r="AI294" s="607">
        <f>OBC!BR289+OBC!CM289</f>
        <v>43225.625</v>
      </c>
      <c r="AJ294" s="700"/>
      <c r="AK294" s="607">
        <f t="shared" si="95"/>
        <v>4500</v>
      </c>
      <c r="AL294" s="700"/>
      <c r="AM294" s="607"/>
      <c r="AN294" s="700"/>
      <c r="AO294" s="607">
        <f t="shared" si="96"/>
        <v>166666.66666666666</v>
      </c>
      <c r="AP294" s="700"/>
      <c r="AQ294" s="607">
        <f t="shared" si="97"/>
        <v>0</v>
      </c>
      <c r="AR294" s="700"/>
      <c r="AS294" s="607">
        <f t="shared" si="98"/>
        <v>1000000</v>
      </c>
      <c r="AT294" s="700"/>
      <c r="AU294" s="568">
        <v>0</v>
      </c>
      <c r="AV294" s="700"/>
      <c r="AW294" s="567">
        <f t="shared" si="99"/>
        <v>2470855.2073626667</v>
      </c>
      <c r="AX294" s="700"/>
      <c r="AY294" s="607">
        <f>('Revenue OP'!$D$18*(1+DBC!$C$13/100)^B294)/12</f>
        <v>3801267.1471167598</v>
      </c>
      <c r="AZ294" s="700"/>
      <c r="BA294" s="568">
        <v>0</v>
      </c>
      <c r="BB294" s="700"/>
      <c r="BC294" s="562">
        <f t="shared" si="85"/>
        <v>1330411.9397540931</v>
      </c>
      <c r="BD294" s="700"/>
      <c r="BE294" s="562">
        <f>BC294/(1+DBC!$C$10/100)^B294</f>
        <v>412518.04997463879</v>
      </c>
      <c r="BF294" s="700"/>
    </row>
    <row r="295" spans="2:58" x14ac:dyDescent="0.3">
      <c r="B295" s="550">
        <v>24</v>
      </c>
      <c r="C295" s="550">
        <v>8</v>
      </c>
      <c r="D295" s="550">
        <v>284</v>
      </c>
      <c r="E295" s="708"/>
      <c r="F295" s="562">
        <v>0</v>
      </c>
      <c r="G295" s="607">
        <f t="shared" si="86"/>
        <v>5000</v>
      </c>
      <c r="H295" s="700"/>
      <c r="I295" s="607">
        <f t="shared" si="87"/>
        <v>650</v>
      </c>
      <c r="J295" s="700"/>
      <c r="K295" s="607">
        <f t="shared" si="88"/>
        <v>400</v>
      </c>
      <c r="L295" s="700"/>
      <c r="M295" s="607">
        <f t="shared" si="89"/>
        <v>12500</v>
      </c>
      <c r="N295" s="700"/>
      <c r="O295" s="607">
        <f t="shared" si="90"/>
        <v>5000</v>
      </c>
      <c r="P295" s="700"/>
      <c r="Q295" s="607">
        <f t="shared" si="81"/>
        <v>18750</v>
      </c>
      <c r="R295" s="700"/>
      <c r="S295" s="607">
        <f t="shared" si="82"/>
        <v>75000</v>
      </c>
      <c r="T295" s="700"/>
      <c r="U295" s="607">
        <f t="shared" si="83"/>
        <v>56250</v>
      </c>
      <c r="V295" s="700"/>
      <c r="W295" s="607">
        <f t="shared" si="91"/>
        <v>16666.666666666668</v>
      </c>
      <c r="X295" s="700"/>
      <c r="Y295" s="607">
        <f t="shared" si="92"/>
        <v>8333.3333333333339</v>
      </c>
      <c r="Z295" s="700"/>
      <c r="AA295" s="607">
        <f t="shared" si="93"/>
        <v>8333.3333333333339</v>
      </c>
      <c r="AB295" s="700"/>
      <c r="AC295" s="607">
        <f t="shared" si="94"/>
        <v>16666.666666666668</v>
      </c>
      <c r="AD295" s="700"/>
      <c r="AE295" s="607">
        <f t="shared" si="84"/>
        <v>19872</v>
      </c>
      <c r="AF295" s="700"/>
      <c r="AG295" s="607">
        <f>OBC!AB290+OBC!AW290</f>
        <v>1013040.915696</v>
      </c>
      <c r="AH295" s="700"/>
      <c r="AI295" s="607">
        <f>OBC!BR290+OBC!CM290</f>
        <v>43225.625</v>
      </c>
      <c r="AJ295" s="700"/>
      <c r="AK295" s="607">
        <f t="shared" si="95"/>
        <v>4500</v>
      </c>
      <c r="AL295" s="700"/>
      <c r="AM295" s="607"/>
      <c r="AN295" s="700"/>
      <c r="AO295" s="607">
        <f t="shared" si="96"/>
        <v>166666.66666666666</v>
      </c>
      <c r="AP295" s="700"/>
      <c r="AQ295" s="607">
        <f t="shared" si="97"/>
        <v>0</v>
      </c>
      <c r="AR295" s="700"/>
      <c r="AS295" s="607">
        <f t="shared" si="98"/>
        <v>1000000</v>
      </c>
      <c r="AT295" s="700"/>
      <c r="AU295" s="568">
        <v>0</v>
      </c>
      <c r="AV295" s="700"/>
      <c r="AW295" s="567">
        <f t="shared" si="99"/>
        <v>2470855.2073626667</v>
      </c>
      <c r="AX295" s="700"/>
      <c r="AY295" s="607">
        <f>('Revenue OP'!$D$18*(1+DBC!$C$13/100)^B295)/12</f>
        <v>3801267.1471167598</v>
      </c>
      <c r="AZ295" s="700"/>
      <c r="BA295" s="568">
        <v>0</v>
      </c>
      <c r="BB295" s="700"/>
      <c r="BC295" s="562">
        <f t="shared" si="85"/>
        <v>1330411.9397540931</v>
      </c>
      <c r="BD295" s="700"/>
      <c r="BE295" s="562">
        <f>BC295/(1+DBC!$C$10/100)^B295</f>
        <v>412518.04997463879</v>
      </c>
      <c r="BF295" s="700"/>
    </row>
    <row r="296" spans="2:58" x14ac:dyDescent="0.3">
      <c r="B296" s="550">
        <v>24</v>
      </c>
      <c r="C296" s="550">
        <v>9</v>
      </c>
      <c r="D296" s="550">
        <v>285</v>
      </c>
      <c r="E296" s="708"/>
      <c r="F296" s="562">
        <v>0</v>
      </c>
      <c r="G296" s="607">
        <f t="shared" si="86"/>
        <v>5000</v>
      </c>
      <c r="H296" s="700"/>
      <c r="I296" s="607">
        <f t="shared" si="87"/>
        <v>650</v>
      </c>
      <c r="J296" s="700"/>
      <c r="K296" s="607">
        <f t="shared" si="88"/>
        <v>400</v>
      </c>
      <c r="L296" s="700"/>
      <c r="M296" s="607">
        <f t="shared" si="89"/>
        <v>12500</v>
      </c>
      <c r="N296" s="700"/>
      <c r="O296" s="607">
        <f t="shared" si="90"/>
        <v>5000</v>
      </c>
      <c r="P296" s="700"/>
      <c r="Q296" s="607">
        <f t="shared" si="81"/>
        <v>18750</v>
      </c>
      <c r="R296" s="700"/>
      <c r="S296" s="607">
        <f t="shared" si="82"/>
        <v>75000</v>
      </c>
      <c r="T296" s="700"/>
      <c r="U296" s="607">
        <f t="shared" si="83"/>
        <v>56250</v>
      </c>
      <c r="V296" s="700"/>
      <c r="W296" s="607">
        <f t="shared" si="91"/>
        <v>16666.666666666668</v>
      </c>
      <c r="X296" s="700"/>
      <c r="Y296" s="607">
        <f t="shared" si="92"/>
        <v>8333.3333333333339</v>
      </c>
      <c r="Z296" s="700"/>
      <c r="AA296" s="607">
        <f t="shared" si="93"/>
        <v>8333.3333333333339</v>
      </c>
      <c r="AB296" s="700"/>
      <c r="AC296" s="607">
        <f t="shared" si="94"/>
        <v>16666.666666666668</v>
      </c>
      <c r="AD296" s="700"/>
      <c r="AE296" s="607">
        <f t="shared" si="84"/>
        <v>19872</v>
      </c>
      <c r="AF296" s="700"/>
      <c r="AG296" s="607">
        <f>OBC!AB291+OBC!AW291</f>
        <v>980362.17648000002</v>
      </c>
      <c r="AH296" s="700"/>
      <c r="AI296" s="607">
        <f>OBC!BR291+OBC!CM291</f>
        <v>41831.25</v>
      </c>
      <c r="AJ296" s="700"/>
      <c r="AK296" s="607">
        <f t="shared" si="95"/>
        <v>4500</v>
      </c>
      <c r="AL296" s="700"/>
      <c r="AM296" s="607"/>
      <c r="AN296" s="700"/>
      <c r="AO296" s="607">
        <f t="shared" si="96"/>
        <v>166666.66666666666</v>
      </c>
      <c r="AP296" s="700"/>
      <c r="AQ296" s="607">
        <f t="shared" si="97"/>
        <v>0</v>
      </c>
      <c r="AR296" s="700"/>
      <c r="AS296" s="607">
        <f t="shared" si="98"/>
        <v>1000000</v>
      </c>
      <c r="AT296" s="700"/>
      <c r="AU296" s="568">
        <v>0</v>
      </c>
      <c r="AV296" s="700"/>
      <c r="AW296" s="567">
        <f t="shared" si="99"/>
        <v>2436782.0931466669</v>
      </c>
      <c r="AX296" s="700"/>
      <c r="AY296" s="607">
        <f>('Revenue OP'!$D$18*(1+DBC!$C$13/100)^B296)/12</f>
        <v>3801267.1471167598</v>
      </c>
      <c r="AZ296" s="700"/>
      <c r="BA296" s="568">
        <v>0</v>
      </c>
      <c r="BB296" s="700"/>
      <c r="BC296" s="562">
        <f t="shared" si="85"/>
        <v>1364485.0539700929</v>
      </c>
      <c r="BD296" s="700"/>
      <c r="BE296" s="562">
        <f>BC296/(1+DBC!$C$10/100)^B296</f>
        <v>423083.02929641592</v>
      </c>
      <c r="BF296" s="700"/>
    </row>
    <row r="297" spans="2:58" x14ac:dyDescent="0.3">
      <c r="B297" s="550">
        <v>24</v>
      </c>
      <c r="C297" s="550">
        <v>10</v>
      </c>
      <c r="D297" s="550">
        <v>286</v>
      </c>
      <c r="E297" s="708"/>
      <c r="F297" s="562">
        <v>0</v>
      </c>
      <c r="G297" s="607">
        <f t="shared" si="86"/>
        <v>5000</v>
      </c>
      <c r="H297" s="700"/>
      <c r="I297" s="607">
        <f t="shared" si="87"/>
        <v>650</v>
      </c>
      <c r="J297" s="700"/>
      <c r="K297" s="607">
        <f t="shared" si="88"/>
        <v>400</v>
      </c>
      <c r="L297" s="700"/>
      <c r="M297" s="607">
        <f t="shared" si="89"/>
        <v>12500</v>
      </c>
      <c r="N297" s="700"/>
      <c r="O297" s="607">
        <f t="shared" si="90"/>
        <v>5000</v>
      </c>
      <c r="P297" s="700"/>
      <c r="Q297" s="607">
        <f t="shared" si="81"/>
        <v>18750</v>
      </c>
      <c r="R297" s="700"/>
      <c r="S297" s="607">
        <f t="shared" si="82"/>
        <v>75000</v>
      </c>
      <c r="T297" s="700"/>
      <c r="U297" s="607">
        <f t="shared" si="83"/>
        <v>56250</v>
      </c>
      <c r="V297" s="700"/>
      <c r="W297" s="607">
        <f t="shared" si="91"/>
        <v>16666.666666666668</v>
      </c>
      <c r="X297" s="700"/>
      <c r="Y297" s="607">
        <f t="shared" si="92"/>
        <v>8333.3333333333339</v>
      </c>
      <c r="Z297" s="700"/>
      <c r="AA297" s="607">
        <f t="shared" si="93"/>
        <v>8333.3333333333339</v>
      </c>
      <c r="AB297" s="700"/>
      <c r="AC297" s="607">
        <f t="shared" si="94"/>
        <v>16666.666666666668</v>
      </c>
      <c r="AD297" s="700"/>
      <c r="AE297" s="607">
        <f t="shared" si="84"/>
        <v>19872</v>
      </c>
      <c r="AF297" s="700"/>
      <c r="AG297" s="607">
        <f>OBC!AB292+OBC!AW292</f>
        <v>1013040.915696</v>
      </c>
      <c r="AH297" s="700"/>
      <c r="AI297" s="607">
        <f>OBC!BR292+OBC!CM292</f>
        <v>43225.625</v>
      </c>
      <c r="AJ297" s="700"/>
      <c r="AK297" s="607">
        <f t="shared" si="95"/>
        <v>4500</v>
      </c>
      <c r="AL297" s="700"/>
      <c r="AM297" s="607"/>
      <c r="AN297" s="700"/>
      <c r="AO297" s="607">
        <f t="shared" si="96"/>
        <v>166666.66666666666</v>
      </c>
      <c r="AP297" s="700"/>
      <c r="AQ297" s="607">
        <f t="shared" si="97"/>
        <v>0</v>
      </c>
      <c r="AR297" s="700"/>
      <c r="AS297" s="607">
        <f t="shared" si="98"/>
        <v>1000000</v>
      </c>
      <c r="AT297" s="700"/>
      <c r="AU297" s="568">
        <v>0</v>
      </c>
      <c r="AV297" s="700"/>
      <c r="AW297" s="567">
        <f t="shared" si="99"/>
        <v>2470855.2073626667</v>
      </c>
      <c r="AX297" s="700"/>
      <c r="AY297" s="607">
        <f>('Revenue OP'!$D$18*(1+DBC!$C$13/100)^B297)/12</f>
        <v>3801267.1471167598</v>
      </c>
      <c r="AZ297" s="700"/>
      <c r="BA297" s="568">
        <v>0</v>
      </c>
      <c r="BB297" s="700"/>
      <c r="BC297" s="562">
        <f t="shared" si="85"/>
        <v>1330411.9397540931</v>
      </c>
      <c r="BD297" s="700"/>
      <c r="BE297" s="562">
        <f>BC297/(1+DBC!$C$10/100)^B297</f>
        <v>412518.04997463879</v>
      </c>
      <c r="BF297" s="700"/>
    </row>
    <row r="298" spans="2:58" x14ac:dyDescent="0.3">
      <c r="B298" s="550">
        <v>24</v>
      </c>
      <c r="C298" s="550">
        <v>11</v>
      </c>
      <c r="D298" s="550">
        <v>287</v>
      </c>
      <c r="E298" s="708"/>
      <c r="F298" s="562">
        <v>0</v>
      </c>
      <c r="G298" s="607">
        <f t="shared" si="86"/>
        <v>5000</v>
      </c>
      <c r="H298" s="700"/>
      <c r="I298" s="607">
        <f t="shared" si="87"/>
        <v>650</v>
      </c>
      <c r="J298" s="700"/>
      <c r="K298" s="607">
        <f t="shared" si="88"/>
        <v>400</v>
      </c>
      <c r="L298" s="700"/>
      <c r="M298" s="607">
        <f t="shared" si="89"/>
        <v>12500</v>
      </c>
      <c r="N298" s="700"/>
      <c r="O298" s="607">
        <f t="shared" si="90"/>
        <v>5000</v>
      </c>
      <c r="P298" s="700"/>
      <c r="Q298" s="607">
        <f t="shared" si="81"/>
        <v>18750</v>
      </c>
      <c r="R298" s="700"/>
      <c r="S298" s="607">
        <f t="shared" si="82"/>
        <v>75000</v>
      </c>
      <c r="T298" s="700"/>
      <c r="U298" s="607">
        <f t="shared" si="83"/>
        <v>56250</v>
      </c>
      <c r="V298" s="700"/>
      <c r="W298" s="607">
        <f t="shared" si="91"/>
        <v>16666.666666666668</v>
      </c>
      <c r="X298" s="700"/>
      <c r="Y298" s="607">
        <f t="shared" si="92"/>
        <v>8333.3333333333339</v>
      </c>
      <c r="Z298" s="700"/>
      <c r="AA298" s="607">
        <f t="shared" si="93"/>
        <v>8333.3333333333339</v>
      </c>
      <c r="AB298" s="700"/>
      <c r="AC298" s="607">
        <f t="shared" si="94"/>
        <v>16666.666666666668</v>
      </c>
      <c r="AD298" s="700"/>
      <c r="AE298" s="607">
        <f t="shared" si="84"/>
        <v>19872</v>
      </c>
      <c r="AF298" s="700"/>
      <c r="AG298" s="607">
        <f>OBC!AB293+OBC!AW293</f>
        <v>980362.17648000002</v>
      </c>
      <c r="AH298" s="700"/>
      <c r="AI298" s="607">
        <f>OBC!BR293+OBC!CM293</f>
        <v>41831.25</v>
      </c>
      <c r="AJ298" s="700"/>
      <c r="AK298" s="607">
        <f t="shared" si="95"/>
        <v>4500</v>
      </c>
      <c r="AL298" s="700"/>
      <c r="AM298" s="607"/>
      <c r="AN298" s="700"/>
      <c r="AO298" s="607">
        <f t="shared" si="96"/>
        <v>166666.66666666666</v>
      </c>
      <c r="AP298" s="700"/>
      <c r="AQ298" s="607">
        <f t="shared" si="97"/>
        <v>0</v>
      </c>
      <c r="AR298" s="700"/>
      <c r="AS298" s="607">
        <f t="shared" si="98"/>
        <v>1000000</v>
      </c>
      <c r="AT298" s="700"/>
      <c r="AU298" s="568">
        <v>0</v>
      </c>
      <c r="AV298" s="700"/>
      <c r="AW298" s="567">
        <f t="shared" si="99"/>
        <v>2436782.0931466669</v>
      </c>
      <c r="AX298" s="700"/>
      <c r="AY298" s="607">
        <f>('Revenue OP'!$D$18*(1+DBC!$C$13/100)^B298)/12</f>
        <v>3801267.1471167598</v>
      </c>
      <c r="AZ298" s="700"/>
      <c r="BA298" s="568">
        <v>0</v>
      </c>
      <c r="BB298" s="700"/>
      <c r="BC298" s="562">
        <f t="shared" si="85"/>
        <v>1364485.0539700929</v>
      </c>
      <c r="BD298" s="700"/>
      <c r="BE298" s="562">
        <f>BC298/(1+DBC!$C$10/100)^B298</f>
        <v>423083.02929641592</v>
      </c>
      <c r="BF298" s="700"/>
    </row>
    <row r="299" spans="2:58" x14ac:dyDescent="0.3">
      <c r="B299" s="550">
        <v>24</v>
      </c>
      <c r="C299" s="550">
        <v>12</v>
      </c>
      <c r="D299" s="550">
        <v>288</v>
      </c>
      <c r="E299" s="708"/>
      <c r="F299" s="562">
        <v>0</v>
      </c>
      <c r="G299" s="607">
        <f t="shared" si="86"/>
        <v>5000</v>
      </c>
      <c r="H299" s="700"/>
      <c r="I299" s="607">
        <f t="shared" si="87"/>
        <v>650</v>
      </c>
      <c r="J299" s="700"/>
      <c r="K299" s="607">
        <f t="shared" si="88"/>
        <v>400</v>
      </c>
      <c r="L299" s="700"/>
      <c r="M299" s="607">
        <f t="shared" si="89"/>
        <v>12500</v>
      </c>
      <c r="N299" s="700"/>
      <c r="O299" s="607">
        <f t="shared" si="90"/>
        <v>5000</v>
      </c>
      <c r="P299" s="700"/>
      <c r="Q299" s="607">
        <f t="shared" si="81"/>
        <v>18750</v>
      </c>
      <c r="R299" s="700"/>
      <c r="S299" s="607">
        <f t="shared" si="82"/>
        <v>75000</v>
      </c>
      <c r="T299" s="700"/>
      <c r="U299" s="607">
        <f t="shared" si="83"/>
        <v>56250</v>
      </c>
      <c r="V299" s="700"/>
      <c r="W299" s="607">
        <f t="shared" si="91"/>
        <v>16666.666666666668</v>
      </c>
      <c r="X299" s="700"/>
      <c r="Y299" s="607">
        <f t="shared" si="92"/>
        <v>8333.3333333333339</v>
      </c>
      <c r="Z299" s="700"/>
      <c r="AA299" s="607">
        <f t="shared" si="93"/>
        <v>8333.3333333333339</v>
      </c>
      <c r="AB299" s="700"/>
      <c r="AC299" s="607">
        <f t="shared" si="94"/>
        <v>16666.666666666668</v>
      </c>
      <c r="AD299" s="700"/>
      <c r="AE299" s="607">
        <f t="shared" si="84"/>
        <v>19872</v>
      </c>
      <c r="AF299" s="700"/>
      <c r="AG299" s="607">
        <f>OBC!AB294+OBC!AW294</f>
        <v>1013040.915696</v>
      </c>
      <c r="AH299" s="700"/>
      <c r="AI299" s="607">
        <f>OBC!BR294+OBC!CM294</f>
        <v>43225.625</v>
      </c>
      <c r="AJ299" s="700"/>
      <c r="AK299" s="607">
        <f t="shared" si="95"/>
        <v>4500</v>
      </c>
      <c r="AL299" s="700"/>
      <c r="AM299" s="607"/>
      <c r="AN299" s="700"/>
      <c r="AO299" s="607">
        <f t="shared" si="96"/>
        <v>166666.66666666666</v>
      </c>
      <c r="AP299" s="700"/>
      <c r="AQ299" s="607">
        <f t="shared" si="97"/>
        <v>0</v>
      </c>
      <c r="AR299" s="700"/>
      <c r="AS299" s="607">
        <f t="shared" si="98"/>
        <v>1000000</v>
      </c>
      <c r="AT299" s="700"/>
      <c r="AU299" s="568">
        <v>0</v>
      </c>
      <c r="AV299" s="700"/>
      <c r="AW299" s="567">
        <f t="shared" si="99"/>
        <v>2470855.2073626667</v>
      </c>
      <c r="AX299" s="700"/>
      <c r="AY299" s="607">
        <f>('Revenue OP'!$D$18*(1+DBC!$C$13/100)^B299)/12</f>
        <v>3801267.1471167598</v>
      </c>
      <c r="AZ299" s="700"/>
      <c r="BA299" s="568">
        <v>0</v>
      </c>
      <c r="BB299" s="700"/>
      <c r="BC299" s="562">
        <f t="shared" si="85"/>
        <v>1330411.9397540931</v>
      </c>
      <c r="BD299" s="700"/>
      <c r="BE299" s="562">
        <f>BC299/(1+DBC!$C$10/100)^B299</f>
        <v>412518.04997463879</v>
      </c>
      <c r="BF299" s="700"/>
    </row>
    <row r="300" spans="2:58" x14ac:dyDescent="0.3">
      <c r="B300" s="550">
        <v>25</v>
      </c>
      <c r="C300" s="550">
        <v>1</v>
      </c>
      <c r="D300" s="550">
        <v>289</v>
      </c>
      <c r="E300" s="708">
        <f>DBC!$C$10</f>
        <v>5</v>
      </c>
      <c r="F300" s="562">
        <v>0</v>
      </c>
      <c r="G300" s="607">
        <f t="shared" si="86"/>
        <v>5000</v>
      </c>
      <c r="H300" s="700">
        <f>SUM(G300:G311)</f>
        <v>60000</v>
      </c>
      <c r="I300" s="607">
        <f t="shared" si="87"/>
        <v>650</v>
      </c>
      <c r="J300" s="700">
        <f>SUM(I300:I311)</f>
        <v>7800</v>
      </c>
      <c r="K300" s="607">
        <f t="shared" si="88"/>
        <v>400</v>
      </c>
      <c r="L300" s="700">
        <f>SUM(K300:K311)</f>
        <v>4800</v>
      </c>
      <c r="M300" s="607">
        <f t="shared" si="89"/>
        <v>12500</v>
      </c>
      <c r="N300" s="700">
        <f>SUM(M300:M311)</f>
        <v>150000</v>
      </c>
      <c r="O300" s="607">
        <f t="shared" si="90"/>
        <v>5000</v>
      </c>
      <c r="P300" s="700">
        <f>SUM(O300:O311)</f>
        <v>60000</v>
      </c>
      <c r="Q300" s="607">
        <f t="shared" si="81"/>
        <v>18750</v>
      </c>
      <c r="R300" s="700">
        <f>SUM(Q300:Q311)</f>
        <v>225000</v>
      </c>
      <c r="S300" s="607">
        <f t="shared" si="82"/>
        <v>75000</v>
      </c>
      <c r="T300" s="700">
        <f>SUM(S300:S311)</f>
        <v>900000</v>
      </c>
      <c r="U300" s="607">
        <f t="shared" si="83"/>
        <v>56250</v>
      </c>
      <c r="V300" s="700">
        <f>SUM(U300:U311)</f>
        <v>675000</v>
      </c>
      <c r="W300" s="607">
        <f t="shared" si="91"/>
        <v>16666.666666666668</v>
      </c>
      <c r="X300" s="700">
        <f>SUM(W300:W311)</f>
        <v>199999.99999999997</v>
      </c>
      <c r="Y300" s="607">
        <f t="shared" si="92"/>
        <v>8333.3333333333339</v>
      </c>
      <c r="Z300" s="700">
        <f>SUM(Y300:Y311)</f>
        <v>99999.999999999985</v>
      </c>
      <c r="AA300" s="607">
        <f t="shared" si="93"/>
        <v>8333.3333333333339</v>
      </c>
      <c r="AB300" s="700">
        <f>SUM(AA300:AA311)</f>
        <v>99999.999999999985</v>
      </c>
      <c r="AC300" s="607">
        <f t="shared" si="94"/>
        <v>16666.666666666668</v>
      </c>
      <c r="AD300" s="700">
        <f>SUM(AC300:AC311)</f>
        <v>199999.99999999997</v>
      </c>
      <c r="AE300" s="607">
        <f t="shared" si="84"/>
        <v>19872</v>
      </c>
      <c r="AF300" s="700">
        <f>SUM(AE300:AE311)</f>
        <v>238464</v>
      </c>
      <c r="AG300" s="607">
        <f>OBC!AB295+OBC!AW295</f>
        <v>506520.45784799999</v>
      </c>
      <c r="AH300" s="700">
        <f>SUM(AG300:AG311)</f>
        <v>11421219.355992002</v>
      </c>
      <c r="AI300" s="607">
        <f>OBC!BR295+OBC!CM295</f>
        <v>21612.8125</v>
      </c>
      <c r="AJ300" s="700">
        <f>SUM(AI300:AI311)</f>
        <v>487334.0625</v>
      </c>
      <c r="AK300" s="607">
        <f t="shared" si="95"/>
        <v>4500</v>
      </c>
      <c r="AL300" s="700">
        <f>SUM(AK300:AK311)</f>
        <v>54000</v>
      </c>
      <c r="AM300" s="607"/>
      <c r="AN300" s="700">
        <f>SUM(AM300:AM311)</f>
        <v>0</v>
      </c>
      <c r="AO300" s="607">
        <f t="shared" si="96"/>
        <v>166666.66666666666</v>
      </c>
      <c r="AP300" s="700">
        <f>SUM(AO300:AO311)</f>
        <v>2000000.0000000002</v>
      </c>
      <c r="AQ300" s="607">
        <f t="shared" si="97"/>
        <v>0</v>
      </c>
      <c r="AR300" s="700">
        <f>SUM(AQ300:AQ311)</f>
        <v>0</v>
      </c>
      <c r="AS300" s="607">
        <f t="shared" si="98"/>
        <v>1000000</v>
      </c>
      <c r="AT300" s="700">
        <f>SUM(AS300:AS311)</f>
        <v>12000000</v>
      </c>
      <c r="AU300" s="568">
        <v>0</v>
      </c>
      <c r="AV300" s="700">
        <f>SUM(AU300:AU311)</f>
        <v>0</v>
      </c>
      <c r="AW300" s="567">
        <f t="shared" si="99"/>
        <v>1942721.9370146666</v>
      </c>
      <c r="AX300" s="700">
        <f>SUM(AW300:AW311)</f>
        <v>28883617.418492001</v>
      </c>
      <c r="AY300" s="607">
        <f>('Revenue OP'!$D$18*(1+DBC!$C$13/100)^B300)/12</f>
        <v>3884895.0243533286</v>
      </c>
      <c r="AZ300" s="700">
        <f>SUM(AY300:AY311)</f>
        <v>46618740.292239934</v>
      </c>
      <c r="BA300" s="568">
        <v>0</v>
      </c>
      <c r="BB300" s="700">
        <f>SUM(BA300:BA311)</f>
        <v>0</v>
      </c>
      <c r="BC300" s="562">
        <f t="shared" si="85"/>
        <v>1942173.087338662</v>
      </c>
      <c r="BD300" s="700">
        <f>SUM(BC300:BC311)</f>
        <v>17735122.873747945</v>
      </c>
      <c r="BE300" s="562">
        <f>BC300/(1+DBC!$C$10/100)^B300</f>
        <v>573529.09580790671</v>
      </c>
      <c r="BF300" s="700">
        <f>SUM(BE300:BE311)</f>
        <v>5237230.9410181474</v>
      </c>
    </row>
    <row r="301" spans="2:58" x14ac:dyDescent="0.3">
      <c r="B301" s="550">
        <v>25</v>
      </c>
      <c r="C301" s="550">
        <v>2</v>
      </c>
      <c r="D301" s="550">
        <v>290</v>
      </c>
      <c r="E301" s="708"/>
      <c r="F301" s="562">
        <v>0</v>
      </c>
      <c r="G301" s="607">
        <f t="shared" si="86"/>
        <v>5000</v>
      </c>
      <c r="H301" s="700"/>
      <c r="I301" s="607">
        <f t="shared" si="87"/>
        <v>650</v>
      </c>
      <c r="J301" s="700"/>
      <c r="K301" s="607">
        <f t="shared" si="88"/>
        <v>400</v>
      </c>
      <c r="L301" s="700"/>
      <c r="M301" s="607">
        <f t="shared" si="89"/>
        <v>12500</v>
      </c>
      <c r="N301" s="700"/>
      <c r="O301" s="607">
        <f t="shared" si="90"/>
        <v>5000</v>
      </c>
      <c r="P301" s="700"/>
      <c r="Q301" s="607">
        <f t="shared" si="81"/>
        <v>18750</v>
      </c>
      <c r="R301" s="700"/>
      <c r="S301" s="607">
        <f t="shared" si="82"/>
        <v>75000</v>
      </c>
      <c r="T301" s="700"/>
      <c r="U301" s="607">
        <f t="shared" si="83"/>
        <v>56250</v>
      </c>
      <c r="V301" s="700"/>
      <c r="W301" s="607">
        <f t="shared" si="91"/>
        <v>16666.666666666668</v>
      </c>
      <c r="X301" s="700"/>
      <c r="Y301" s="607">
        <f t="shared" si="92"/>
        <v>8333.3333333333339</v>
      </c>
      <c r="Z301" s="700"/>
      <c r="AA301" s="607">
        <f t="shared" si="93"/>
        <v>8333.3333333333339</v>
      </c>
      <c r="AB301" s="700"/>
      <c r="AC301" s="607">
        <f t="shared" si="94"/>
        <v>16666.666666666668</v>
      </c>
      <c r="AD301" s="700"/>
      <c r="AE301" s="607">
        <f t="shared" si="84"/>
        <v>19872</v>
      </c>
      <c r="AF301" s="700"/>
      <c r="AG301" s="607">
        <f>OBC!AB296+OBC!AW296</f>
        <v>915004.69804799987</v>
      </c>
      <c r="AH301" s="700"/>
      <c r="AI301" s="607">
        <f>OBC!BR296+OBC!CM296</f>
        <v>39042.5</v>
      </c>
      <c r="AJ301" s="700"/>
      <c r="AK301" s="607">
        <f t="shared" si="95"/>
        <v>4500</v>
      </c>
      <c r="AL301" s="700"/>
      <c r="AM301" s="607"/>
      <c r="AN301" s="700"/>
      <c r="AO301" s="607">
        <f t="shared" si="96"/>
        <v>166666.66666666666</v>
      </c>
      <c r="AP301" s="700"/>
      <c r="AQ301" s="607">
        <f t="shared" si="97"/>
        <v>0</v>
      </c>
      <c r="AR301" s="700"/>
      <c r="AS301" s="607">
        <f t="shared" si="98"/>
        <v>1000000</v>
      </c>
      <c r="AT301" s="700"/>
      <c r="AU301" s="568">
        <v>0</v>
      </c>
      <c r="AV301" s="700"/>
      <c r="AW301" s="567">
        <f t="shared" si="99"/>
        <v>2368635.8647146663</v>
      </c>
      <c r="AX301" s="700"/>
      <c r="AY301" s="607">
        <f>('Revenue OP'!$D$18*(1+DBC!$C$13/100)^B301)/12</f>
        <v>3884895.0243533286</v>
      </c>
      <c r="AZ301" s="700"/>
      <c r="BA301" s="568">
        <v>0</v>
      </c>
      <c r="BB301" s="700"/>
      <c r="BC301" s="562">
        <f t="shared" si="85"/>
        <v>1516259.1596386624</v>
      </c>
      <c r="BD301" s="700"/>
      <c r="BE301" s="562">
        <f>BC301/(1+DBC!$C$10/100)^B301</f>
        <v>447755.53245341656</v>
      </c>
      <c r="BF301" s="700"/>
    </row>
    <row r="302" spans="2:58" x14ac:dyDescent="0.3">
      <c r="B302" s="550">
        <v>25</v>
      </c>
      <c r="C302" s="550">
        <v>3</v>
      </c>
      <c r="D302" s="550">
        <v>291</v>
      </c>
      <c r="E302" s="708"/>
      <c r="F302" s="562">
        <v>0</v>
      </c>
      <c r="G302" s="607">
        <f t="shared" si="86"/>
        <v>5000</v>
      </c>
      <c r="H302" s="700"/>
      <c r="I302" s="607">
        <f t="shared" si="87"/>
        <v>650</v>
      </c>
      <c r="J302" s="700"/>
      <c r="K302" s="607">
        <f t="shared" si="88"/>
        <v>400</v>
      </c>
      <c r="L302" s="700"/>
      <c r="M302" s="607">
        <f t="shared" si="89"/>
        <v>12500</v>
      </c>
      <c r="N302" s="700"/>
      <c r="O302" s="607">
        <f t="shared" si="90"/>
        <v>5000</v>
      </c>
      <c r="P302" s="700"/>
      <c r="Q302" s="607">
        <f t="shared" si="81"/>
        <v>18750</v>
      </c>
      <c r="R302" s="700"/>
      <c r="S302" s="607">
        <f t="shared" si="82"/>
        <v>75000</v>
      </c>
      <c r="T302" s="700"/>
      <c r="U302" s="607">
        <f t="shared" si="83"/>
        <v>56250</v>
      </c>
      <c r="V302" s="700"/>
      <c r="W302" s="607">
        <f t="shared" si="91"/>
        <v>16666.666666666668</v>
      </c>
      <c r="X302" s="700"/>
      <c r="Y302" s="607">
        <f t="shared" si="92"/>
        <v>8333.3333333333339</v>
      </c>
      <c r="Z302" s="700"/>
      <c r="AA302" s="607">
        <f t="shared" si="93"/>
        <v>8333.3333333333339</v>
      </c>
      <c r="AB302" s="700"/>
      <c r="AC302" s="607">
        <f t="shared" si="94"/>
        <v>16666.666666666668</v>
      </c>
      <c r="AD302" s="700"/>
      <c r="AE302" s="607">
        <f t="shared" si="84"/>
        <v>19872</v>
      </c>
      <c r="AF302" s="700"/>
      <c r="AG302" s="607">
        <f>OBC!AB297+OBC!AW297</f>
        <v>1013040.915696</v>
      </c>
      <c r="AH302" s="700"/>
      <c r="AI302" s="607">
        <f>OBC!BR297+OBC!CM297</f>
        <v>43225.625</v>
      </c>
      <c r="AJ302" s="700"/>
      <c r="AK302" s="607">
        <f t="shared" si="95"/>
        <v>4500</v>
      </c>
      <c r="AL302" s="700"/>
      <c r="AM302" s="607"/>
      <c r="AN302" s="700"/>
      <c r="AO302" s="607">
        <f t="shared" si="96"/>
        <v>166666.66666666666</v>
      </c>
      <c r="AP302" s="700"/>
      <c r="AQ302" s="607">
        <f t="shared" si="97"/>
        <v>0</v>
      </c>
      <c r="AR302" s="700"/>
      <c r="AS302" s="607">
        <f t="shared" si="98"/>
        <v>1000000</v>
      </c>
      <c r="AT302" s="700"/>
      <c r="AU302" s="568">
        <v>0</v>
      </c>
      <c r="AV302" s="700"/>
      <c r="AW302" s="567">
        <f t="shared" si="99"/>
        <v>2470855.2073626667</v>
      </c>
      <c r="AX302" s="700"/>
      <c r="AY302" s="607">
        <f>('Revenue OP'!$D$18*(1+DBC!$C$13/100)^B302)/12</f>
        <v>3884895.0243533286</v>
      </c>
      <c r="AZ302" s="700"/>
      <c r="BA302" s="568">
        <v>0</v>
      </c>
      <c r="BB302" s="700"/>
      <c r="BC302" s="562">
        <f t="shared" si="85"/>
        <v>1414039.8169906619</v>
      </c>
      <c r="BD302" s="700"/>
      <c r="BE302" s="562">
        <f>BC302/(1+DBC!$C$10/100)^B302</f>
        <v>417569.87724833871</v>
      </c>
      <c r="BF302" s="700"/>
    </row>
    <row r="303" spans="2:58" x14ac:dyDescent="0.3">
      <c r="B303" s="550">
        <v>25</v>
      </c>
      <c r="C303" s="550">
        <v>4</v>
      </c>
      <c r="D303" s="550">
        <v>292</v>
      </c>
      <c r="E303" s="708"/>
      <c r="F303" s="562">
        <v>0</v>
      </c>
      <c r="G303" s="607">
        <f t="shared" si="86"/>
        <v>5000</v>
      </c>
      <c r="H303" s="700"/>
      <c r="I303" s="607">
        <f t="shared" si="87"/>
        <v>650</v>
      </c>
      <c r="J303" s="700"/>
      <c r="K303" s="607">
        <f t="shared" si="88"/>
        <v>400</v>
      </c>
      <c r="L303" s="700"/>
      <c r="M303" s="607">
        <f t="shared" si="89"/>
        <v>12500</v>
      </c>
      <c r="N303" s="700"/>
      <c r="O303" s="607">
        <f t="shared" si="90"/>
        <v>5000</v>
      </c>
      <c r="P303" s="700"/>
      <c r="Q303" s="607">
        <f t="shared" si="81"/>
        <v>18750</v>
      </c>
      <c r="R303" s="700"/>
      <c r="S303" s="607">
        <f t="shared" si="82"/>
        <v>75000</v>
      </c>
      <c r="T303" s="700"/>
      <c r="U303" s="607">
        <f t="shared" si="83"/>
        <v>56250</v>
      </c>
      <c r="V303" s="700"/>
      <c r="W303" s="607">
        <f t="shared" si="91"/>
        <v>16666.666666666668</v>
      </c>
      <c r="X303" s="700"/>
      <c r="Y303" s="607">
        <f t="shared" si="92"/>
        <v>8333.3333333333339</v>
      </c>
      <c r="Z303" s="700"/>
      <c r="AA303" s="607">
        <f t="shared" si="93"/>
        <v>8333.3333333333339</v>
      </c>
      <c r="AB303" s="700"/>
      <c r="AC303" s="607">
        <f t="shared" si="94"/>
        <v>16666.666666666668</v>
      </c>
      <c r="AD303" s="700"/>
      <c r="AE303" s="607">
        <f t="shared" si="84"/>
        <v>19872</v>
      </c>
      <c r="AF303" s="700"/>
      <c r="AG303" s="607">
        <f>OBC!AB298+OBC!AW298</f>
        <v>980362.17648000002</v>
      </c>
      <c r="AH303" s="700"/>
      <c r="AI303" s="607">
        <f>OBC!BR298+OBC!CM298</f>
        <v>41831.25</v>
      </c>
      <c r="AJ303" s="700"/>
      <c r="AK303" s="607">
        <f t="shared" si="95"/>
        <v>4500</v>
      </c>
      <c r="AL303" s="700"/>
      <c r="AM303" s="607"/>
      <c r="AN303" s="700"/>
      <c r="AO303" s="607">
        <f t="shared" si="96"/>
        <v>166666.66666666666</v>
      </c>
      <c r="AP303" s="700"/>
      <c r="AQ303" s="607">
        <f t="shared" si="97"/>
        <v>0</v>
      </c>
      <c r="AR303" s="700"/>
      <c r="AS303" s="607">
        <f t="shared" si="98"/>
        <v>1000000</v>
      </c>
      <c r="AT303" s="700"/>
      <c r="AU303" s="568">
        <v>0</v>
      </c>
      <c r="AV303" s="700"/>
      <c r="AW303" s="567">
        <f t="shared" si="99"/>
        <v>2436782.0931466669</v>
      </c>
      <c r="AX303" s="700"/>
      <c r="AY303" s="607">
        <f>('Revenue OP'!$D$18*(1+DBC!$C$13/100)^B303)/12</f>
        <v>3884895.0243533286</v>
      </c>
      <c r="AZ303" s="700"/>
      <c r="BA303" s="568">
        <v>0</v>
      </c>
      <c r="BB303" s="700"/>
      <c r="BC303" s="562">
        <f t="shared" si="85"/>
        <v>1448112.9312066617</v>
      </c>
      <c r="BD303" s="700"/>
      <c r="BE303" s="562">
        <f>BC303/(1+DBC!$C$10/100)^B303</f>
        <v>427631.76231669792</v>
      </c>
      <c r="BF303" s="700"/>
    </row>
    <row r="304" spans="2:58" x14ac:dyDescent="0.3">
      <c r="B304" s="550">
        <v>25</v>
      </c>
      <c r="C304" s="550">
        <v>5</v>
      </c>
      <c r="D304" s="550">
        <v>293</v>
      </c>
      <c r="E304" s="708"/>
      <c r="F304" s="562">
        <v>0</v>
      </c>
      <c r="G304" s="607">
        <f t="shared" si="86"/>
        <v>5000</v>
      </c>
      <c r="H304" s="700"/>
      <c r="I304" s="607">
        <f t="shared" si="87"/>
        <v>650</v>
      </c>
      <c r="J304" s="700"/>
      <c r="K304" s="607">
        <f t="shared" si="88"/>
        <v>400</v>
      </c>
      <c r="L304" s="700"/>
      <c r="M304" s="607">
        <f t="shared" si="89"/>
        <v>12500</v>
      </c>
      <c r="N304" s="700"/>
      <c r="O304" s="607">
        <f t="shared" si="90"/>
        <v>5000</v>
      </c>
      <c r="P304" s="700"/>
      <c r="Q304" s="607">
        <f t="shared" si="81"/>
        <v>18750</v>
      </c>
      <c r="R304" s="700"/>
      <c r="S304" s="607">
        <f t="shared" si="82"/>
        <v>75000</v>
      </c>
      <c r="T304" s="700"/>
      <c r="U304" s="607">
        <f t="shared" si="83"/>
        <v>56250</v>
      </c>
      <c r="V304" s="700"/>
      <c r="W304" s="607">
        <f t="shared" si="91"/>
        <v>16666.666666666668</v>
      </c>
      <c r="X304" s="700"/>
      <c r="Y304" s="607">
        <f t="shared" si="92"/>
        <v>8333.3333333333339</v>
      </c>
      <c r="Z304" s="700"/>
      <c r="AA304" s="607">
        <f t="shared" si="93"/>
        <v>8333.3333333333339</v>
      </c>
      <c r="AB304" s="700"/>
      <c r="AC304" s="607">
        <f t="shared" si="94"/>
        <v>16666.666666666668</v>
      </c>
      <c r="AD304" s="700"/>
      <c r="AE304" s="607">
        <f t="shared" si="84"/>
        <v>19872</v>
      </c>
      <c r="AF304" s="700"/>
      <c r="AG304" s="607">
        <f>OBC!AB299+OBC!AW299</f>
        <v>1013040.915696</v>
      </c>
      <c r="AH304" s="700"/>
      <c r="AI304" s="607">
        <f>OBC!BR299+OBC!CM299</f>
        <v>43225.625</v>
      </c>
      <c r="AJ304" s="700"/>
      <c r="AK304" s="607">
        <f t="shared" si="95"/>
        <v>4500</v>
      </c>
      <c r="AL304" s="700"/>
      <c r="AM304" s="607"/>
      <c r="AN304" s="700"/>
      <c r="AO304" s="607">
        <f t="shared" si="96"/>
        <v>166666.66666666666</v>
      </c>
      <c r="AP304" s="700"/>
      <c r="AQ304" s="607">
        <f t="shared" si="97"/>
        <v>0</v>
      </c>
      <c r="AR304" s="700"/>
      <c r="AS304" s="607">
        <f t="shared" si="98"/>
        <v>1000000</v>
      </c>
      <c r="AT304" s="700"/>
      <c r="AU304" s="568">
        <v>0</v>
      </c>
      <c r="AV304" s="700"/>
      <c r="AW304" s="567">
        <f t="shared" si="99"/>
        <v>2470855.2073626667</v>
      </c>
      <c r="AX304" s="700"/>
      <c r="AY304" s="607">
        <f>('Revenue OP'!$D$18*(1+DBC!$C$13/100)^B304)/12</f>
        <v>3884895.0243533286</v>
      </c>
      <c r="AZ304" s="700"/>
      <c r="BA304" s="568">
        <v>0</v>
      </c>
      <c r="BB304" s="700"/>
      <c r="BC304" s="562">
        <f t="shared" si="85"/>
        <v>1414039.8169906619</v>
      </c>
      <c r="BD304" s="700"/>
      <c r="BE304" s="562">
        <f>BC304/(1+DBC!$C$10/100)^B304</f>
        <v>417569.87724833871</v>
      </c>
      <c r="BF304" s="700"/>
    </row>
    <row r="305" spans="2:58" x14ac:dyDescent="0.3">
      <c r="B305" s="550">
        <v>25</v>
      </c>
      <c r="C305" s="550">
        <v>6</v>
      </c>
      <c r="D305" s="550">
        <v>294</v>
      </c>
      <c r="E305" s="708"/>
      <c r="F305" s="562">
        <v>0</v>
      </c>
      <c r="G305" s="607">
        <f t="shared" si="86"/>
        <v>5000</v>
      </c>
      <c r="H305" s="700"/>
      <c r="I305" s="607">
        <f t="shared" si="87"/>
        <v>650</v>
      </c>
      <c r="J305" s="700"/>
      <c r="K305" s="607">
        <f t="shared" si="88"/>
        <v>400</v>
      </c>
      <c r="L305" s="700"/>
      <c r="M305" s="607">
        <f t="shared" si="89"/>
        <v>12500</v>
      </c>
      <c r="N305" s="700"/>
      <c r="O305" s="607">
        <f t="shared" si="90"/>
        <v>5000</v>
      </c>
      <c r="P305" s="700"/>
      <c r="Q305" s="607">
        <f t="shared" si="81"/>
        <v>18750</v>
      </c>
      <c r="R305" s="700"/>
      <c r="S305" s="607">
        <f t="shared" si="82"/>
        <v>75000</v>
      </c>
      <c r="T305" s="700"/>
      <c r="U305" s="607">
        <f t="shared" si="83"/>
        <v>56250</v>
      </c>
      <c r="V305" s="700"/>
      <c r="W305" s="607">
        <f t="shared" si="91"/>
        <v>16666.666666666668</v>
      </c>
      <c r="X305" s="700"/>
      <c r="Y305" s="607">
        <f t="shared" si="92"/>
        <v>8333.3333333333339</v>
      </c>
      <c r="Z305" s="700"/>
      <c r="AA305" s="607">
        <f t="shared" si="93"/>
        <v>8333.3333333333339</v>
      </c>
      <c r="AB305" s="700"/>
      <c r="AC305" s="607">
        <f t="shared" si="94"/>
        <v>16666.666666666668</v>
      </c>
      <c r="AD305" s="700"/>
      <c r="AE305" s="607">
        <f t="shared" si="84"/>
        <v>19872</v>
      </c>
      <c r="AF305" s="700"/>
      <c r="AG305" s="607">
        <f>OBC!AB300+OBC!AW300</f>
        <v>980362.17648000002</v>
      </c>
      <c r="AH305" s="700"/>
      <c r="AI305" s="607">
        <f>OBC!BR300+OBC!CM300</f>
        <v>41831.25</v>
      </c>
      <c r="AJ305" s="700"/>
      <c r="AK305" s="607">
        <f t="shared" si="95"/>
        <v>4500</v>
      </c>
      <c r="AL305" s="700"/>
      <c r="AM305" s="607"/>
      <c r="AN305" s="700"/>
      <c r="AO305" s="607">
        <f t="shared" si="96"/>
        <v>166666.66666666666</v>
      </c>
      <c r="AP305" s="700"/>
      <c r="AQ305" s="607">
        <f t="shared" si="97"/>
        <v>0</v>
      </c>
      <c r="AR305" s="700"/>
      <c r="AS305" s="607">
        <f t="shared" si="98"/>
        <v>1000000</v>
      </c>
      <c r="AT305" s="700"/>
      <c r="AU305" s="568">
        <v>0</v>
      </c>
      <c r="AV305" s="700"/>
      <c r="AW305" s="567">
        <f t="shared" si="99"/>
        <v>2436782.0931466669</v>
      </c>
      <c r="AX305" s="700"/>
      <c r="AY305" s="607">
        <f>('Revenue OP'!$D$18*(1+DBC!$C$13/100)^B305)/12</f>
        <v>3884895.0243533286</v>
      </c>
      <c r="AZ305" s="700"/>
      <c r="BA305" s="568">
        <v>0</v>
      </c>
      <c r="BB305" s="700"/>
      <c r="BC305" s="562">
        <f t="shared" si="85"/>
        <v>1448112.9312066617</v>
      </c>
      <c r="BD305" s="700"/>
      <c r="BE305" s="562">
        <f>BC305/(1+DBC!$C$10/100)^B305</f>
        <v>427631.76231669792</v>
      </c>
      <c r="BF305" s="700"/>
    </row>
    <row r="306" spans="2:58" x14ac:dyDescent="0.3">
      <c r="B306" s="550">
        <v>25</v>
      </c>
      <c r="C306" s="550">
        <v>7</v>
      </c>
      <c r="D306" s="550">
        <v>295</v>
      </c>
      <c r="E306" s="708"/>
      <c r="F306" s="562">
        <v>0</v>
      </c>
      <c r="G306" s="607">
        <f t="shared" si="86"/>
        <v>5000</v>
      </c>
      <c r="H306" s="700"/>
      <c r="I306" s="607">
        <f t="shared" si="87"/>
        <v>650</v>
      </c>
      <c r="J306" s="700"/>
      <c r="K306" s="607">
        <f t="shared" si="88"/>
        <v>400</v>
      </c>
      <c r="L306" s="700"/>
      <c r="M306" s="607">
        <f t="shared" si="89"/>
        <v>12500</v>
      </c>
      <c r="N306" s="700"/>
      <c r="O306" s="607">
        <f t="shared" si="90"/>
        <v>5000</v>
      </c>
      <c r="P306" s="700"/>
      <c r="Q306" s="607">
        <f t="shared" si="81"/>
        <v>18750</v>
      </c>
      <c r="R306" s="700"/>
      <c r="S306" s="607">
        <f t="shared" si="82"/>
        <v>75000</v>
      </c>
      <c r="T306" s="700"/>
      <c r="U306" s="607">
        <f t="shared" si="83"/>
        <v>56250</v>
      </c>
      <c r="V306" s="700"/>
      <c r="W306" s="607">
        <f t="shared" si="91"/>
        <v>16666.666666666668</v>
      </c>
      <c r="X306" s="700"/>
      <c r="Y306" s="607">
        <f t="shared" si="92"/>
        <v>8333.3333333333339</v>
      </c>
      <c r="Z306" s="700"/>
      <c r="AA306" s="607">
        <f t="shared" si="93"/>
        <v>8333.3333333333339</v>
      </c>
      <c r="AB306" s="700"/>
      <c r="AC306" s="607">
        <f t="shared" si="94"/>
        <v>16666.666666666668</v>
      </c>
      <c r="AD306" s="700"/>
      <c r="AE306" s="607">
        <f t="shared" si="84"/>
        <v>19872</v>
      </c>
      <c r="AF306" s="700"/>
      <c r="AG306" s="607">
        <f>OBC!AB301+OBC!AW301</f>
        <v>1013040.915696</v>
      </c>
      <c r="AH306" s="700"/>
      <c r="AI306" s="607">
        <f>OBC!BR301+OBC!CM301</f>
        <v>43225.625</v>
      </c>
      <c r="AJ306" s="700"/>
      <c r="AK306" s="607">
        <f t="shared" si="95"/>
        <v>4500</v>
      </c>
      <c r="AL306" s="700"/>
      <c r="AM306" s="607"/>
      <c r="AN306" s="700"/>
      <c r="AO306" s="607">
        <f t="shared" si="96"/>
        <v>166666.66666666666</v>
      </c>
      <c r="AP306" s="700"/>
      <c r="AQ306" s="607">
        <f t="shared" si="97"/>
        <v>0</v>
      </c>
      <c r="AR306" s="700"/>
      <c r="AS306" s="607">
        <f t="shared" si="98"/>
        <v>1000000</v>
      </c>
      <c r="AT306" s="700"/>
      <c r="AU306" s="568">
        <v>0</v>
      </c>
      <c r="AV306" s="700"/>
      <c r="AW306" s="567">
        <f t="shared" si="99"/>
        <v>2470855.2073626667</v>
      </c>
      <c r="AX306" s="700"/>
      <c r="AY306" s="607">
        <f>('Revenue OP'!$D$18*(1+DBC!$C$13/100)^B306)/12</f>
        <v>3884895.0243533286</v>
      </c>
      <c r="AZ306" s="700"/>
      <c r="BA306" s="568">
        <v>0</v>
      </c>
      <c r="BB306" s="700"/>
      <c r="BC306" s="562">
        <f t="shared" si="85"/>
        <v>1414039.8169906619</v>
      </c>
      <c r="BD306" s="700"/>
      <c r="BE306" s="562">
        <f>BC306/(1+DBC!$C$10/100)^B306</f>
        <v>417569.87724833871</v>
      </c>
      <c r="BF306" s="700"/>
    </row>
    <row r="307" spans="2:58" x14ac:dyDescent="0.3">
      <c r="B307" s="550">
        <v>25</v>
      </c>
      <c r="C307" s="550">
        <v>8</v>
      </c>
      <c r="D307" s="550">
        <v>296</v>
      </c>
      <c r="E307" s="708"/>
      <c r="F307" s="562">
        <v>0</v>
      </c>
      <c r="G307" s="607">
        <f t="shared" si="86"/>
        <v>5000</v>
      </c>
      <c r="H307" s="700"/>
      <c r="I307" s="607">
        <f t="shared" si="87"/>
        <v>650</v>
      </c>
      <c r="J307" s="700"/>
      <c r="K307" s="607">
        <f t="shared" si="88"/>
        <v>400</v>
      </c>
      <c r="L307" s="700"/>
      <c r="M307" s="607">
        <f t="shared" si="89"/>
        <v>12500</v>
      </c>
      <c r="N307" s="700"/>
      <c r="O307" s="607">
        <f t="shared" si="90"/>
        <v>5000</v>
      </c>
      <c r="P307" s="700"/>
      <c r="Q307" s="607">
        <f t="shared" si="81"/>
        <v>18750</v>
      </c>
      <c r="R307" s="700"/>
      <c r="S307" s="607">
        <f t="shared" si="82"/>
        <v>75000</v>
      </c>
      <c r="T307" s="700"/>
      <c r="U307" s="607">
        <f t="shared" si="83"/>
        <v>56250</v>
      </c>
      <c r="V307" s="700"/>
      <c r="W307" s="607">
        <f t="shared" si="91"/>
        <v>16666.666666666668</v>
      </c>
      <c r="X307" s="700"/>
      <c r="Y307" s="607">
        <f t="shared" si="92"/>
        <v>8333.3333333333339</v>
      </c>
      <c r="Z307" s="700"/>
      <c r="AA307" s="607">
        <f t="shared" si="93"/>
        <v>8333.3333333333339</v>
      </c>
      <c r="AB307" s="700"/>
      <c r="AC307" s="607">
        <f t="shared" si="94"/>
        <v>16666.666666666668</v>
      </c>
      <c r="AD307" s="700"/>
      <c r="AE307" s="607">
        <f t="shared" si="84"/>
        <v>19872</v>
      </c>
      <c r="AF307" s="700"/>
      <c r="AG307" s="607">
        <f>OBC!AB302+OBC!AW302</f>
        <v>1013040.915696</v>
      </c>
      <c r="AH307" s="700"/>
      <c r="AI307" s="607">
        <f>OBC!BR302+OBC!CM302</f>
        <v>43225.625</v>
      </c>
      <c r="AJ307" s="700"/>
      <c r="AK307" s="607">
        <f t="shared" si="95"/>
        <v>4500</v>
      </c>
      <c r="AL307" s="700"/>
      <c r="AM307" s="607"/>
      <c r="AN307" s="700"/>
      <c r="AO307" s="607">
        <f t="shared" si="96"/>
        <v>166666.66666666666</v>
      </c>
      <c r="AP307" s="700"/>
      <c r="AQ307" s="607">
        <f t="shared" si="97"/>
        <v>0</v>
      </c>
      <c r="AR307" s="700"/>
      <c r="AS307" s="607">
        <f t="shared" si="98"/>
        <v>1000000</v>
      </c>
      <c r="AT307" s="700"/>
      <c r="AU307" s="568">
        <v>0</v>
      </c>
      <c r="AV307" s="700"/>
      <c r="AW307" s="567">
        <f t="shared" si="99"/>
        <v>2470855.2073626667</v>
      </c>
      <c r="AX307" s="700"/>
      <c r="AY307" s="607">
        <f>('Revenue OP'!$D$18*(1+DBC!$C$13/100)^B307)/12</f>
        <v>3884895.0243533286</v>
      </c>
      <c r="AZ307" s="700"/>
      <c r="BA307" s="568">
        <v>0</v>
      </c>
      <c r="BB307" s="700"/>
      <c r="BC307" s="562">
        <f t="shared" si="85"/>
        <v>1414039.8169906619</v>
      </c>
      <c r="BD307" s="700"/>
      <c r="BE307" s="562">
        <f>BC307/(1+DBC!$C$10/100)^B307</f>
        <v>417569.87724833871</v>
      </c>
      <c r="BF307" s="700"/>
    </row>
    <row r="308" spans="2:58" x14ac:dyDescent="0.3">
      <c r="B308" s="550">
        <v>25</v>
      </c>
      <c r="C308" s="550">
        <v>9</v>
      </c>
      <c r="D308" s="550">
        <v>297</v>
      </c>
      <c r="E308" s="708"/>
      <c r="F308" s="562">
        <v>0</v>
      </c>
      <c r="G308" s="607">
        <f t="shared" si="86"/>
        <v>5000</v>
      </c>
      <c r="H308" s="700"/>
      <c r="I308" s="607">
        <f t="shared" si="87"/>
        <v>650</v>
      </c>
      <c r="J308" s="700"/>
      <c r="K308" s="607">
        <f t="shared" si="88"/>
        <v>400</v>
      </c>
      <c r="L308" s="700"/>
      <c r="M308" s="607">
        <f t="shared" si="89"/>
        <v>12500</v>
      </c>
      <c r="N308" s="700"/>
      <c r="O308" s="607">
        <f t="shared" si="90"/>
        <v>5000</v>
      </c>
      <c r="P308" s="700"/>
      <c r="Q308" s="607">
        <f t="shared" si="81"/>
        <v>18750</v>
      </c>
      <c r="R308" s="700"/>
      <c r="S308" s="607">
        <f t="shared" si="82"/>
        <v>75000</v>
      </c>
      <c r="T308" s="700"/>
      <c r="U308" s="607">
        <f t="shared" si="83"/>
        <v>56250</v>
      </c>
      <c r="V308" s="700"/>
      <c r="W308" s="607">
        <f t="shared" si="91"/>
        <v>16666.666666666668</v>
      </c>
      <c r="X308" s="700"/>
      <c r="Y308" s="607">
        <f t="shared" si="92"/>
        <v>8333.3333333333339</v>
      </c>
      <c r="Z308" s="700"/>
      <c r="AA308" s="607">
        <f t="shared" si="93"/>
        <v>8333.3333333333339</v>
      </c>
      <c r="AB308" s="700"/>
      <c r="AC308" s="607">
        <f t="shared" si="94"/>
        <v>16666.666666666668</v>
      </c>
      <c r="AD308" s="700"/>
      <c r="AE308" s="607">
        <f t="shared" si="84"/>
        <v>19872</v>
      </c>
      <c r="AF308" s="700"/>
      <c r="AG308" s="607">
        <f>OBC!AB303+OBC!AW303</f>
        <v>980362.17648000002</v>
      </c>
      <c r="AH308" s="700"/>
      <c r="AI308" s="607">
        <f>OBC!BR303+OBC!CM303</f>
        <v>41831.25</v>
      </c>
      <c r="AJ308" s="700"/>
      <c r="AK308" s="607">
        <f t="shared" si="95"/>
        <v>4500</v>
      </c>
      <c r="AL308" s="700"/>
      <c r="AM308" s="607"/>
      <c r="AN308" s="700"/>
      <c r="AO308" s="607">
        <f t="shared" si="96"/>
        <v>166666.66666666666</v>
      </c>
      <c r="AP308" s="700"/>
      <c r="AQ308" s="607">
        <f t="shared" si="97"/>
        <v>0</v>
      </c>
      <c r="AR308" s="700"/>
      <c r="AS308" s="607">
        <f t="shared" si="98"/>
        <v>1000000</v>
      </c>
      <c r="AT308" s="700"/>
      <c r="AU308" s="568">
        <v>0</v>
      </c>
      <c r="AV308" s="700"/>
      <c r="AW308" s="567">
        <f t="shared" si="99"/>
        <v>2436782.0931466669</v>
      </c>
      <c r="AX308" s="700"/>
      <c r="AY308" s="607">
        <f>('Revenue OP'!$D$18*(1+DBC!$C$13/100)^B308)/12</f>
        <v>3884895.0243533286</v>
      </c>
      <c r="AZ308" s="700"/>
      <c r="BA308" s="568">
        <v>0</v>
      </c>
      <c r="BB308" s="700"/>
      <c r="BC308" s="562">
        <f t="shared" si="85"/>
        <v>1448112.9312066617</v>
      </c>
      <c r="BD308" s="700"/>
      <c r="BE308" s="562">
        <f>BC308/(1+DBC!$C$10/100)^B308</f>
        <v>427631.76231669792</v>
      </c>
      <c r="BF308" s="700"/>
    </row>
    <row r="309" spans="2:58" x14ac:dyDescent="0.3">
      <c r="B309" s="550">
        <v>25</v>
      </c>
      <c r="C309" s="550">
        <v>10</v>
      </c>
      <c r="D309" s="550">
        <v>298</v>
      </c>
      <c r="E309" s="708"/>
      <c r="F309" s="562">
        <v>0</v>
      </c>
      <c r="G309" s="607">
        <f t="shared" si="86"/>
        <v>5000</v>
      </c>
      <c r="H309" s="700"/>
      <c r="I309" s="607">
        <f t="shared" si="87"/>
        <v>650</v>
      </c>
      <c r="J309" s="700"/>
      <c r="K309" s="607">
        <f t="shared" si="88"/>
        <v>400</v>
      </c>
      <c r="L309" s="700"/>
      <c r="M309" s="607">
        <f t="shared" si="89"/>
        <v>12500</v>
      </c>
      <c r="N309" s="700"/>
      <c r="O309" s="607">
        <f t="shared" si="90"/>
        <v>5000</v>
      </c>
      <c r="P309" s="700"/>
      <c r="Q309" s="607">
        <f t="shared" si="81"/>
        <v>18750</v>
      </c>
      <c r="R309" s="700"/>
      <c r="S309" s="607">
        <f t="shared" si="82"/>
        <v>75000</v>
      </c>
      <c r="T309" s="700"/>
      <c r="U309" s="607">
        <f t="shared" si="83"/>
        <v>56250</v>
      </c>
      <c r="V309" s="700"/>
      <c r="W309" s="607">
        <f t="shared" si="91"/>
        <v>16666.666666666668</v>
      </c>
      <c r="X309" s="700"/>
      <c r="Y309" s="607">
        <f t="shared" si="92"/>
        <v>8333.3333333333339</v>
      </c>
      <c r="Z309" s="700"/>
      <c r="AA309" s="607">
        <f t="shared" si="93"/>
        <v>8333.3333333333339</v>
      </c>
      <c r="AB309" s="700"/>
      <c r="AC309" s="607">
        <f t="shared" si="94"/>
        <v>16666.666666666668</v>
      </c>
      <c r="AD309" s="700"/>
      <c r="AE309" s="607">
        <f t="shared" si="84"/>
        <v>19872</v>
      </c>
      <c r="AF309" s="700"/>
      <c r="AG309" s="607">
        <f>OBC!AB304+OBC!AW304</f>
        <v>1013040.915696</v>
      </c>
      <c r="AH309" s="700"/>
      <c r="AI309" s="607">
        <f>OBC!BR304+OBC!CM304</f>
        <v>43225.625</v>
      </c>
      <c r="AJ309" s="700"/>
      <c r="AK309" s="607">
        <f t="shared" si="95"/>
        <v>4500</v>
      </c>
      <c r="AL309" s="700"/>
      <c r="AM309" s="607"/>
      <c r="AN309" s="700"/>
      <c r="AO309" s="607">
        <f t="shared" si="96"/>
        <v>166666.66666666666</v>
      </c>
      <c r="AP309" s="700"/>
      <c r="AQ309" s="607">
        <f t="shared" si="97"/>
        <v>0</v>
      </c>
      <c r="AR309" s="700"/>
      <c r="AS309" s="607">
        <f t="shared" si="98"/>
        <v>1000000</v>
      </c>
      <c r="AT309" s="700"/>
      <c r="AU309" s="568">
        <v>0</v>
      </c>
      <c r="AV309" s="700"/>
      <c r="AW309" s="567">
        <f t="shared" si="99"/>
        <v>2470855.2073626667</v>
      </c>
      <c r="AX309" s="700"/>
      <c r="AY309" s="607">
        <f>('Revenue OP'!$D$18*(1+DBC!$C$13/100)^B309)/12</f>
        <v>3884895.0243533286</v>
      </c>
      <c r="AZ309" s="700"/>
      <c r="BA309" s="568">
        <v>0</v>
      </c>
      <c r="BB309" s="700"/>
      <c r="BC309" s="562">
        <f t="shared" si="85"/>
        <v>1414039.8169906619</v>
      </c>
      <c r="BD309" s="700"/>
      <c r="BE309" s="562">
        <f>BC309/(1+DBC!$C$10/100)^B309</f>
        <v>417569.87724833871</v>
      </c>
      <c r="BF309" s="700"/>
    </row>
    <row r="310" spans="2:58" x14ac:dyDescent="0.3">
      <c r="B310" s="550">
        <v>25</v>
      </c>
      <c r="C310" s="550">
        <v>11</v>
      </c>
      <c r="D310" s="550">
        <v>299</v>
      </c>
      <c r="E310" s="708"/>
      <c r="F310" s="562">
        <v>0</v>
      </c>
      <c r="G310" s="607">
        <f t="shared" si="86"/>
        <v>5000</v>
      </c>
      <c r="H310" s="700"/>
      <c r="I310" s="607">
        <f t="shared" si="87"/>
        <v>650</v>
      </c>
      <c r="J310" s="700"/>
      <c r="K310" s="607">
        <f t="shared" si="88"/>
        <v>400</v>
      </c>
      <c r="L310" s="700"/>
      <c r="M310" s="607">
        <f t="shared" si="89"/>
        <v>12500</v>
      </c>
      <c r="N310" s="700"/>
      <c r="O310" s="607">
        <f t="shared" si="90"/>
        <v>5000</v>
      </c>
      <c r="P310" s="700"/>
      <c r="Q310" s="607">
        <f t="shared" si="81"/>
        <v>18750</v>
      </c>
      <c r="R310" s="700"/>
      <c r="S310" s="607">
        <f t="shared" si="82"/>
        <v>75000</v>
      </c>
      <c r="T310" s="700"/>
      <c r="U310" s="607">
        <f t="shared" si="83"/>
        <v>56250</v>
      </c>
      <c r="V310" s="700"/>
      <c r="W310" s="607">
        <f t="shared" si="91"/>
        <v>16666.666666666668</v>
      </c>
      <c r="X310" s="700"/>
      <c r="Y310" s="607">
        <f t="shared" si="92"/>
        <v>8333.3333333333339</v>
      </c>
      <c r="Z310" s="700"/>
      <c r="AA310" s="607">
        <f t="shared" si="93"/>
        <v>8333.3333333333339</v>
      </c>
      <c r="AB310" s="700"/>
      <c r="AC310" s="607">
        <f t="shared" si="94"/>
        <v>16666.666666666668</v>
      </c>
      <c r="AD310" s="700"/>
      <c r="AE310" s="607">
        <f t="shared" si="84"/>
        <v>19872</v>
      </c>
      <c r="AF310" s="700"/>
      <c r="AG310" s="607">
        <f>OBC!AB305+OBC!AW305</f>
        <v>980362.17648000002</v>
      </c>
      <c r="AH310" s="700"/>
      <c r="AI310" s="607">
        <f>OBC!BR305+OBC!CM305</f>
        <v>41831.25</v>
      </c>
      <c r="AJ310" s="700"/>
      <c r="AK310" s="607">
        <f t="shared" si="95"/>
        <v>4500</v>
      </c>
      <c r="AL310" s="700"/>
      <c r="AM310" s="607"/>
      <c r="AN310" s="700"/>
      <c r="AO310" s="607">
        <f t="shared" si="96"/>
        <v>166666.66666666666</v>
      </c>
      <c r="AP310" s="700"/>
      <c r="AQ310" s="607">
        <f t="shared" si="97"/>
        <v>0</v>
      </c>
      <c r="AR310" s="700"/>
      <c r="AS310" s="607">
        <f t="shared" si="98"/>
        <v>1000000</v>
      </c>
      <c r="AT310" s="700"/>
      <c r="AU310" s="568">
        <v>0</v>
      </c>
      <c r="AV310" s="700"/>
      <c r="AW310" s="567">
        <f t="shared" si="99"/>
        <v>2436782.0931466669</v>
      </c>
      <c r="AX310" s="700"/>
      <c r="AY310" s="607">
        <f>('Revenue OP'!$D$18*(1+DBC!$C$13/100)^B310)/12</f>
        <v>3884895.0243533286</v>
      </c>
      <c r="AZ310" s="700"/>
      <c r="BA310" s="568">
        <v>0</v>
      </c>
      <c r="BB310" s="700"/>
      <c r="BC310" s="562">
        <f t="shared" si="85"/>
        <v>1448112.9312066617</v>
      </c>
      <c r="BD310" s="700"/>
      <c r="BE310" s="562">
        <f>BC310/(1+DBC!$C$10/100)^B310</f>
        <v>427631.76231669792</v>
      </c>
      <c r="BF310" s="700"/>
    </row>
    <row r="311" spans="2:58" x14ac:dyDescent="0.3">
      <c r="B311" s="550">
        <v>25</v>
      </c>
      <c r="C311" s="550">
        <v>12</v>
      </c>
      <c r="D311" s="550">
        <v>300</v>
      </c>
      <c r="E311" s="708"/>
      <c r="F311" s="562">
        <v>0</v>
      </c>
      <c r="G311" s="607">
        <f t="shared" si="86"/>
        <v>5000</v>
      </c>
      <c r="H311" s="700"/>
      <c r="I311" s="607">
        <f t="shared" si="87"/>
        <v>650</v>
      </c>
      <c r="J311" s="700"/>
      <c r="K311" s="607">
        <f t="shared" si="88"/>
        <v>400</v>
      </c>
      <c r="L311" s="700"/>
      <c r="M311" s="607">
        <f t="shared" si="89"/>
        <v>12500</v>
      </c>
      <c r="N311" s="700"/>
      <c r="O311" s="607">
        <f t="shared" si="90"/>
        <v>5000</v>
      </c>
      <c r="P311" s="700"/>
      <c r="Q311" s="607">
        <f t="shared" si="81"/>
        <v>18750</v>
      </c>
      <c r="R311" s="700"/>
      <c r="S311" s="607">
        <f t="shared" si="82"/>
        <v>75000</v>
      </c>
      <c r="T311" s="700"/>
      <c r="U311" s="607">
        <f t="shared" si="83"/>
        <v>56250</v>
      </c>
      <c r="V311" s="700"/>
      <c r="W311" s="607">
        <f t="shared" si="91"/>
        <v>16666.666666666668</v>
      </c>
      <c r="X311" s="700"/>
      <c r="Y311" s="607">
        <f t="shared" si="92"/>
        <v>8333.3333333333339</v>
      </c>
      <c r="Z311" s="700"/>
      <c r="AA311" s="607">
        <f t="shared" si="93"/>
        <v>8333.3333333333339</v>
      </c>
      <c r="AB311" s="700"/>
      <c r="AC311" s="607">
        <f t="shared" si="94"/>
        <v>16666.666666666668</v>
      </c>
      <c r="AD311" s="700"/>
      <c r="AE311" s="607">
        <f t="shared" si="84"/>
        <v>19872</v>
      </c>
      <c r="AF311" s="700"/>
      <c r="AG311" s="607">
        <f>OBC!AB306+OBC!AW306</f>
        <v>1013040.915696</v>
      </c>
      <c r="AH311" s="700"/>
      <c r="AI311" s="607">
        <f>OBC!BR306+OBC!CM306</f>
        <v>43225.625</v>
      </c>
      <c r="AJ311" s="700"/>
      <c r="AK311" s="607">
        <f t="shared" si="95"/>
        <v>4500</v>
      </c>
      <c r="AL311" s="700"/>
      <c r="AM311" s="607"/>
      <c r="AN311" s="700"/>
      <c r="AO311" s="607">
        <f t="shared" si="96"/>
        <v>166666.66666666666</v>
      </c>
      <c r="AP311" s="700"/>
      <c r="AQ311" s="607">
        <f t="shared" si="97"/>
        <v>0</v>
      </c>
      <c r="AR311" s="700"/>
      <c r="AS311" s="607">
        <f t="shared" si="98"/>
        <v>1000000</v>
      </c>
      <c r="AT311" s="700"/>
      <c r="AU311" s="568">
        <v>0</v>
      </c>
      <c r="AV311" s="700"/>
      <c r="AW311" s="567">
        <f t="shared" si="99"/>
        <v>2470855.2073626667</v>
      </c>
      <c r="AX311" s="700"/>
      <c r="AY311" s="607">
        <f>('Revenue OP'!$D$18*(1+DBC!$C$13/100)^B311)/12</f>
        <v>3884895.0243533286</v>
      </c>
      <c r="AZ311" s="700"/>
      <c r="BA311" s="568">
        <v>0</v>
      </c>
      <c r="BB311" s="700"/>
      <c r="BC311" s="562">
        <f t="shared" si="85"/>
        <v>1414039.8169906619</v>
      </c>
      <c r="BD311" s="700"/>
      <c r="BE311" s="562">
        <f>BC311/(1+DBC!$C$10/100)^B311</f>
        <v>417569.87724833871</v>
      </c>
      <c r="BF311" s="700"/>
    </row>
    <row r="312" spans="2:58" x14ac:dyDescent="0.3">
      <c r="B312" s="550">
        <v>26</v>
      </c>
      <c r="C312" s="550">
        <v>1</v>
      </c>
      <c r="D312" s="550">
        <v>301</v>
      </c>
      <c r="E312" s="708">
        <f>DBC!$C$10</f>
        <v>5</v>
      </c>
      <c r="F312" s="562">
        <v>0</v>
      </c>
      <c r="G312" s="607">
        <f t="shared" si="86"/>
        <v>5000</v>
      </c>
      <c r="H312" s="700">
        <f>SUM(G312:G323)</f>
        <v>60000</v>
      </c>
      <c r="I312" s="607">
        <f t="shared" si="87"/>
        <v>650</v>
      </c>
      <c r="J312" s="700">
        <f>SUM(I312:I323)</f>
        <v>7800</v>
      </c>
      <c r="K312" s="607">
        <f t="shared" si="88"/>
        <v>400</v>
      </c>
      <c r="L312" s="700">
        <f>SUM(K312:K323)</f>
        <v>4800</v>
      </c>
      <c r="M312" s="607">
        <f t="shared" si="89"/>
        <v>12500</v>
      </c>
      <c r="N312" s="700">
        <f>SUM(M312:M323)</f>
        <v>150000</v>
      </c>
      <c r="O312" s="607">
        <f t="shared" si="90"/>
        <v>5000</v>
      </c>
      <c r="P312" s="700">
        <f>SUM(O312:O323)</f>
        <v>60000</v>
      </c>
      <c r="Q312" s="607">
        <f t="shared" si="81"/>
        <v>18750</v>
      </c>
      <c r="R312" s="700">
        <f>SUM(Q312:Q323)</f>
        <v>225000</v>
      </c>
      <c r="S312" s="607">
        <f t="shared" si="82"/>
        <v>75000</v>
      </c>
      <c r="T312" s="700">
        <f>SUM(S312:S323)</f>
        <v>900000</v>
      </c>
      <c r="U312" s="607">
        <f t="shared" si="83"/>
        <v>56250</v>
      </c>
      <c r="V312" s="700">
        <f>SUM(U312:U323)</f>
        <v>675000</v>
      </c>
      <c r="W312" s="607">
        <f t="shared" si="91"/>
        <v>16666.666666666668</v>
      </c>
      <c r="X312" s="700">
        <f>SUM(W312:W323)</f>
        <v>199999.99999999997</v>
      </c>
      <c r="Y312" s="607">
        <f t="shared" si="92"/>
        <v>8333.3333333333339</v>
      </c>
      <c r="Z312" s="700">
        <f>SUM(Y312:Y323)</f>
        <v>99999.999999999985</v>
      </c>
      <c r="AA312" s="607">
        <f t="shared" si="93"/>
        <v>8333.3333333333339</v>
      </c>
      <c r="AB312" s="700">
        <f>SUM(AA312:AA323)</f>
        <v>99999.999999999985</v>
      </c>
      <c r="AC312" s="607">
        <f t="shared" si="94"/>
        <v>16666.666666666668</v>
      </c>
      <c r="AD312" s="700">
        <f>SUM(AC312:AC323)</f>
        <v>199999.99999999997</v>
      </c>
      <c r="AE312" s="607">
        <f t="shared" si="84"/>
        <v>19872</v>
      </c>
      <c r="AF312" s="700">
        <f>SUM(AE312:AE323)</f>
        <v>238464</v>
      </c>
      <c r="AG312" s="607">
        <f>OBC!AB307+OBC!AW307</f>
        <v>506520.45784799999</v>
      </c>
      <c r="AH312" s="700">
        <f>SUM(AG312:AG323)</f>
        <v>11421219.355992002</v>
      </c>
      <c r="AI312" s="607">
        <f>OBC!BR307+OBC!CM307</f>
        <v>21612.8125</v>
      </c>
      <c r="AJ312" s="700">
        <f>SUM(AI312:AI323)</f>
        <v>487334.0625</v>
      </c>
      <c r="AK312" s="607">
        <f t="shared" si="95"/>
        <v>4500</v>
      </c>
      <c r="AL312" s="700">
        <f>SUM(AK312:AK323)</f>
        <v>54000</v>
      </c>
      <c r="AM312" s="607"/>
      <c r="AN312" s="700">
        <f>SUM(AM312:AM323)</f>
        <v>0</v>
      </c>
      <c r="AO312" s="607">
        <f t="shared" si="96"/>
        <v>166666.66666666666</v>
      </c>
      <c r="AP312" s="700">
        <f>SUM(AO312:AO323)</f>
        <v>2000000.0000000002</v>
      </c>
      <c r="AQ312" s="607">
        <f t="shared" si="97"/>
        <v>0</v>
      </c>
      <c r="AR312" s="700">
        <f>SUM(AQ312:AQ323)</f>
        <v>0</v>
      </c>
      <c r="AS312" s="607">
        <f t="shared" si="98"/>
        <v>1000000</v>
      </c>
      <c r="AT312" s="700">
        <f>SUM(AS312:AS323)</f>
        <v>12000000</v>
      </c>
      <c r="AU312" s="568">
        <v>0</v>
      </c>
      <c r="AV312" s="700">
        <f>SUM(AU312:AU323)</f>
        <v>0</v>
      </c>
      <c r="AW312" s="567">
        <f t="shared" si="99"/>
        <v>1942721.9370146666</v>
      </c>
      <c r="AX312" s="700">
        <f>SUM(AW312:AW323)</f>
        <v>28883617.418492001</v>
      </c>
      <c r="AY312" s="607">
        <f>('Revenue OP'!$D$18*(1+DBC!$C$13/100)^B312)/12</f>
        <v>3970362.7148891017</v>
      </c>
      <c r="AZ312" s="700">
        <f>SUM(AY312:AY323)</f>
        <v>47644352.57866922</v>
      </c>
      <c r="BA312" s="568">
        <v>0</v>
      </c>
      <c r="BB312" s="700">
        <f>SUM(BA312:BA323)</f>
        <v>0</v>
      </c>
      <c r="BC312" s="562">
        <f t="shared" si="85"/>
        <v>2027640.7778744351</v>
      </c>
      <c r="BD312" s="700">
        <f>SUM(BC312:BC323)</f>
        <v>18760735.16017722</v>
      </c>
      <c r="BE312" s="562">
        <f>BC312/(1+DBC!$C$10/100)^B312</f>
        <v>570255.18258450192</v>
      </c>
      <c r="BF312" s="700">
        <f>SUM(BE312:BE323)</f>
        <v>5276282.9446552293</v>
      </c>
    </row>
    <row r="313" spans="2:58" s="608" customFormat="1" x14ac:dyDescent="0.3">
      <c r="B313" s="550">
        <v>26</v>
      </c>
      <c r="C313" s="550">
        <v>2</v>
      </c>
      <c r="D313" s="550">
        <v>302</v>
      </c>
      <c r="E313" s="708"/>
      <c r="F313" s="562">
        <v>0</v>
      </c>
      <c r="G313" s="607">
        <f t="shared" si="86"/>
        <v>5000</v>
      </c>
      <c r="H313" s="700"/>
      <c r="I313" s="607">
        <f t="shared" si="87"/>
        <v>650</v>
      </c>
      <c r="J313" s="700"/>
      <c r="K313" s="607">
        <f t="shared" si="88"/>
        <v>400</v>
      </c>
      <c r="L313" s="700"/>
      <c r="M313" s="607">
        <f t="shared" si="89"/>
        <v>12500</v>
      </c>
      <c r="N313" s="700"/>
      <c r="O313" s="607">
        <f t="shared" si="90"/>
        <v>5000</v>
      </c>
      <c r="P313" s="700"/>
      <c r="Q313" s="607">
        <f t="shared" si="81"/>
        <v>18750</v>
      </c>
      <c r="R313" s="700"/>
      <c r="S313" s="607">
        <f t="shared" si="82"/>
        <v>75000</v>
      </c>
      <c r="T313" s="700"/>
      <c r="U313" s="607">
        <f t="shared" si="83"/>
        <v>56250</v>
      </c>
      <c r="V313" s="700"/>
      <c r="W313" s="607">
        <f t="shared" si="91"/>
        <v>16666.666666666668</v>
      </c>
      <c r="X313" s="700"/>
      <c r="Y313" s="607">
        <f t="shared" si="92"/>
        <v>8333.3333333333339</v>
      </c>
      <c r="Z313" s="700"/>
      <c r="AA313" s="607">
        <f t="shared" si="93"/>
        <v>8333.3333333333339</v>
      </c>
      <c r="AB313" s="700"/>
      <c r="AC313" s="607">
        <f t="shared" si="94"/>
        <v>16666.666666666668</v>
      </c>
      <c r="AD313" s="700"/>
      <c r="AE313" s="607">
        <f t="shared" si="84"/>
        <v>19872</v>
      </c>
      <c r="AF313" s="700"/>
      <c r="AG313" s="607">
        <f>OBC!AB308+OBC!AW308</f>
        <v>915004.69804799987</v>
      </c>
      <c r="AH313" s="700"/>
      <c r="AI313" s="607">
        <f>OBC!BR308+OBC!CM308</f>
        <v>39042.5</v>
      </c>
      <c r="AJ313" s="700"/>
      <c r="AK313" s="607">
        <f t="shared" si="95"/>
        <v>4500</v>
      </c>
      <c r="AL313" s="700"/>
      <c r="AM313" s="607"/>
      <c r="AN313" s="700"/>
      <c r="AO313" s="607">
        <f t="shared" si="96"/>
        <v>166666.66666666666</v>
      </c>
      <c r="AP313" s="700"/>
      <c r="AQ313" s="607">
        <f t="shared" si="97"/>
        <v>0</v>
      </c>
      <c r="AR313" s="700"/>
      <c r="AS313" s="607">
        <f t="shared" si="98"/>
        <v>1000000</v>
      </c>
      <c r="AT313" s="700"/>
      <c r="AU313" s="568">
        <v>0</v>
      </c>
      <c r="AV313" s="700"/>
      <c r="AW313" s="567">
        <f t="shared" si="99"/>
        <v>2368635.8647146663</v>
      </c>
      <c r="AX313" s="700"/>
      <c r="AY313" s="607">
        <f>('Revenue OP'!$D$18*(1+DBC!$C$13/100)^B313)/12</f>
        <v>3970362.7148891017</v>
      </c>
      <c r="AZ313" s="700"/>
      <c r="BA313" s="568">
        <v>0</v>
      </c>
      <c r="BB313" s="700"/>
      <c r="BC313" s="562">
        <f t="shared" si="85"/>
        <v>1601726.8501744354</v>
      </c>
      <c r="BD313" s="700"/>
      <c r="BE313" s="562">
        <f>BC313/(1+DBC!$C$10/100)^B313</f>
        <v>450470.83653260657</v>
      </c>
      <c r="BF313" s="700"/>
    </row>
    <row r="314" spans="2:58" x14ac:dyDescent="0.3">
      <c r="B314" s="550">
        <v>26</v>
      </c>
      <c r="C314" s="550">
        <v>3</v>
      </c>
      <c r="D314" s="550">
        <v>303</v>
      </c>
      <c r="E314" s="708"/>
      <c r="F314" s="562">
        <v>0</v>
      </c>
      <c r="G314" s="607">
        <f t="shared" si="86"/>
        <v>5000</v>
      </c>
      <c r="H314" s="700"/>
      <c r="I314" s="607">
        <f t="shared" si="87"/>
        <v>650</v>
      </c>
      <c r="J314" s="700"/>
      <c r="K314" s="607">
        <f t="shared" si="88"/>
        <v>400</v>
      </c>
      <c r="L314" s="700"/>
      <c r="M314" s="607">
        <f t="shared" si="89"/>
        <v>12500</v>
      </c>
      <c r="N314" s="700"/>
      <c r="O314" s="607">
        <f t="shared" si="90"/>
        <v>5000</v>
      </c>
      <c r="P314" s="700"/>
      <c r="Q314" s="607">
        <f t="shared" si="81"/>
        <v>18750</v>
      </c>
      <c r="R314" s="700"/>
      <c r="S314" s="607">
        <f t="shared" si="82"/>
        <v>75000</v>
      </c>
      <c r="T314" s="700"/>
      <c r="U314" s="607">
        <f t="shared" si="83"/>
        <v>56250</v>
      </c>
      <c r="V314" s="700"/>
      <c r="W314" s="607">
        <f t="shared" si="91"/>
        <v>16666.666666666668</v>
      </c>
      <c r="X314" s="700"/>
      <c r="Y314" s="607">
        <f t="shared" si="92"/>
        <v>8333.3333333333339</v>
      </c>
      <c r="Z314" s="700"/>
      <c r="AA314" s="607">
        <f t="shared" si="93"/>
        <v>8333.3333333333339</v>
      </c>
      <c r="AB314" s="700"/>
      <c r="AC314" s="607">
        <f t="shared" si="94"/>
        <v>16666.666666666668</v>
      </c>
      <c r="AD314" s="700"/>
      <c r="AE314" s="607">
        <f t="shared" si="84"/>
        <v>19872</v>
      </c>
      <c r="AF314" s="700"/>
      <c r="AG314" s="607">
        <f>OBC!AB309+OBC!AW309</f>
        <v>1013040.915696</v>
      </c>
      <c r="AH314" s="700"/>
      <c r="AI314" s="607">
        <f>OBC!BR309+OBC!CM309</f>
        <v>43225.625</v>
      </c>
      <c r="AJ314" s="700"/>
      <c r="AK314" s="607">
        <f t="shared" si="95"/>
        <v>4500</v>
      </c>
      <c r="AL314" s="700"/>
      <c r="AM314" s="607"/>
      <c r="AN314" s="700"/>
      <c r="AO314" s="607">
        <f t="shared" si="96"/>
        <v>166666.66666666666</v>
      </c>
      <c r="AP314" s="700"/>
      <c r="AQ314" s="607">
        <f t="shared" si="97"/>
        <v>0</v>
      </c>
      <c r="AR314" s="700"/>
      <c r="AS314" s="607">
        <f t="shared" si="98"/>
        <v>1000000</v>
      </c>
      <c r="AT314" s="700"/>
      <c r="AU314" s="568">
        <v>0</v>
      </c>
      <c r="AV314" s="700"/>
      <c r="AW314" s="567">
        <f t="shared" si="99"/>
        <v>2470855.2073626667</v>
      </c>
      <c r="AX314" s="700"/>
      <c r="AY314" s="607">
        <f>('Revenue OP'!$D$18*(1+DBC!$C$13/100)^B314)/12</f>
        <v>3970362.7148891017</v>
      </c>
      <c r="AZ314" s="700"/>
      <c r="BA314" s="568">
        <v>0</v>
      </c>
      <c r="BB314" s="700"/>
      <c r="BC314" s="562">
        <f t="shared" si="85"/>
        <v>1499507.507526435</v>
      </c>
      <c r="BD314" s="700"/>
      <c r="BE314" s="562">
        <f>BC314/(1+DBC!$C$10/100)^B314</f>
        <v>421722.5934801515</v>
      </c>
      <c r="BF314" s="700"/>
    </row>
    <row r="315" spans="2:58" x14ac:dyDescent="0.3">
      <c r="B315" s="550">
        <v>26</v>
      </c>
      <c r="C315" s="550">
        <v>4</v>
      </c>
      <c r="D315" s="550">
        <v>304</v>
      </c>
      <c r="E315" s="708"/>
      <c r="F315" s="562">
        <v>0</v>
      </c>
      <c r="G315" s="607">
        <f t="shared" si="86"/>
        <v>5000</v>
      </c>
      <c r="H315" s="700"/>
      <c r="I315" s="607">
        <f t="shared" si="87"/>
        <v>650</v>
      </c>
      <c r="J315" s="700"/>
      <c r="K315" s="607">
        <f t="shared" si="88"/>
        <v>400</v>
      </c>
      <c r="L315" s="700"/>
      <c r="M315" s="607">
        <f t="shared" si="89"/>
        <v>12500</v>
      </c>
      <c r="N315" s="700"/>
      <c r="O315" s="607">
        <f t="shared" si="90"/>
        <v>5000</v>
      </c>
      <c r="P315" s="700"/>
      <c r="Q315" s="607">
        <f t="shared" si="81"/>
        <v>18750</v>
      </c>
      <c r="R315" s="700"/>
      <c r="S315" s="607">
        <f t="shared" si="82"/>
        <v>75000</v>
      </c>
      <c r="T315" s="700"/>
      <c r="U315" s="607">
        <f t="shared" si="83"/>
        <v>56250</v>
      </c>
      <c r="V315" s="700"/>
      <c r="W315" s="607">
        <f t="shared" si="91"/>
        <v>16666.666666666668</v>
      </c>
      <c r="X315" s="700"/>
      <c r="Y315" s="607">
        <f t="shared" si="92"/>
        <v>8333.3333333333339</v>
      </c>
      <c r="Z315" s="700"/>
      <c r="AA315" s="607">
        <f t="shared" si="93"/>
        <v>8333.3333333333339</v>
      </c>
      <c r="AB315" s="700"/>
      <c r="AC315" s="607">
        <f t="shared" si="94"/>
        <v>16666.666666666668</v>
      </c>
      <c r="AD315" s="700"/>
      <c r="AE315" s="607">
        <f t="shared" si="84"/>
        <v>19872</v>
      </c>
      <c r="AF315" s="700"/>
      <c r="AG315" s="607">
        <f>OBC!AB310+OBC!AW310</f>
        <v>980362.17648000002</v>
      </c>
      <c r="AH315" s="700"/>
      <c r="AI315" s="607">
        <f>OBC!BR310+OBC!CM310</f>
        <v>41831.25</v>
      </c>
      <c r="AJ315" s="700"/>
      <c r="AK315" s="607">
        <f t="shared" si="95"/>
        <v>4500</v>
      </c>
      <c r="AL315" s="700"/>
      <c r="AM315" s="607"/>
      <c r="AN315" s="700"/>
      <c r="AO315" s="607">
        <f t="shared" si="96"/>
        <v>166666.66666666666</v>
      </c>
      <c r="AP315" s="700"/>
      <c r="AQ315" s="607">
        <f t="shared" si="97"/>
        <v>0</v>
      </c>
      <c r="AR315" s="700"/>
      <c r="AS315" s="607">
        <f t="shared" si="98"/>
        <v>1000000</v>
      </c>
      <c r="AT315" s="700"/>
      <c r="AU315" s="568">
        <v>0</v>
      </c>
      <c r="AV315" s="700"/>
      <c r="AW315" s="567">
        <f t="shared" si="99"/>
        <v>2436782.0931466669</v>
      </c>
      <c r="AX315" s="700"/>
      <c r="AY315" s="607">
        <f>('Revenue OP'!$D$18*(1+DBC!$C$13/100)^B315)/12</f>
        <v>3970362.7148891017</v>
      </c>
      <c r="AZ315" s="700"/>
      <c r="BA315" s="568">
        <v>0</v>
      </c>
      <c r="BB315" s="700"/>
      <c r="BC315" s="562">
        <f t="shared" si="85"/>
        <v>1533580.6217424348</v>
      </c>
      <c r="BD315" s="700"/>
      <c r="BE315" s="562">
        <f>BC315/(1+DBC!$C$10/100)^B315</f>
        <v>431305.34116430313</v>
      </c>
      <c r="BF315" s="700"/>
    </row>
    <row r="316" spans="2:58" x14ac:dyDescent="0.3">
      <c r="B316" s="550">
        <v>26</v>
      </c>
      <c r="C316" s="550">
        <v>5</v>
      </c>
      <c r="D316" s="550">
        <v>305</v>
      </c>
      <c r="E316" s="708"/>
      <c r="F316" s="562">
        <v>0</v>
      </c>
      <c r="G316" s="607">
        <f t="shared" si="86"/>
        <v>5000</v>
      </c>
      <c r="H316" s="700"/>
      <c r="I316" s="607">
        <f t="shared" si="87"/>
        <v>650</v>
      </c>
      <c r="J316" s="700"/>
      <c r="K316" s="607">
        <f t="shared" si="88"/>
        <v>400</v>
      </c>
      <c r="L316" s="700"/>
      <c r="M316" s="607">
        <f t="shared" si="89"/>
        <v>12500</v>
      </c>
      <c r="N316" s="700"/>
      <c r="O316" s="607">
        <f t="shared" si="90"/>
        <v>5000</v>
      </c>
      <c r="P316" s="700"/>
      <c r="Q316" s="607">
        <f t="shared" si="81"/>
        <v>18750</v>
      </c>
      <c r="R316" s="700"/>
      <c r="S316" s="607">
        <f t="shared" si="82"/>
        <v>75000</v>
      </c>
      <c r="T316" s="700"/>
      <c r="U316" s="607">
        <f t="shared" si="83"/>
        <v>56250</v>
      </c>
      <c r="V316" s="700"/>
      <c r="W316" s="607">
        <f t="shared" si="91"/>
        <v>16666.666666666668</v>
      </c>
      <c r="X316" s="700"/>
      <c r="Y316" s="607">
        <f t="shared" si="92"/>
        <v>8333.3333333333339</v>
      </c>
      <c r="Z316" s="700"/>
      <c r="AA316" s="607">
        <f t="shared" si="93"/>
        <v>8333.3333333333339</v>
      </c>
      <c r="AB316" s="700"/>
      <c r="AC316" s="607">
        <f t="shared" si="94"/>
        <v>16666.666666666668</v>
      </c>
      <c r="AD316" s="700"/>
      <c r="AE316" s="607">
        <f t="shared" si="84"/>
        <v>19872</v>
      </c>
      <c r="AF316" s="700"/>
      <c r="AG316" s="607">
        <f>OBC!AB311+OBC!AW311</f>
        <v>1013040.915696</v>
      </c>
      <c r="AH316" s="700"/>
      <c r="AI316" s="607">
        <f>OBC!BR311+OBC!CM311</f>
        <v>43225.625</v>
      </c>
      <c r="AJ316" s="700"/>
      <c r="AK316" s="607">
        <f t="shared" si="95"/>
        <v>4500</v>
      </c>
      <c r="AL316" s="700"/>
      <c r="AM316" s="607"/>
      <c r="AN316" s="700"/>
      <c r="AO316" s="607">
        <f t="shared" si="96"/>
        <v>166666.66666666666</v>
      </c>
      <c r="AP316" s="700"/>
      <c r="AQ316" s="607">
        <f t="shared" si="97"/>
        <v>0</v>
      </c>
      <c r="AR316" s="700"/>
      <c r="AS316" s="607">
        <f t="shared" si="98"/>
        <v>1000000</v>
      </c>
      <c r="AT316" s="700"/>
      <c r="AU316" s="568">
        <v>0</v>
      </c>
      <c r="AV316" s="700"/>
      <c r="AW316" s="567">
        <f t="shared" si="99"/>
        <v>2470855.2073626667</v>
      </c>
      <c r="AX316" s="700"/>
      <c r="AY316" s="607">
        <f>('Revenue OP'!$D$18*(1+DBC!$C$13/100)^B316)/12</f>
        <v>3970362.7148891017</v>
      </c>
      <c r="AZ316" s="700"/>
      <c r="BA316" s="568">
        <v>0</v>
      </c>
      <c r="BB316" s="700"/>
      <c r="BC316" s="562">
        <f t="shared" si="85"/>
        <v>1499507.507526435</v>
      </c>
      <c r="BD316" s="700"/>
      <c r="BE316" s="562">
        <f>BC316/(1+DBC!$C$10/100)^B316</f>
        <v>421722.5934801515</v>
      </c>
      <c r="BF316" s="700"/>
    </row>
    <row r="317" spans="2:58" x14ac:dyDescent="0.3">
      <c r="B317" s="550">
        <v>26</v>
      </c>
      <c r="C317" s="550">
        <v>6</v>
      </c>
      <c r="D317" s="550">
        <v>306</v>
      </c>
      <c r="E317" s="708"/>
      <c r="F317" s="562">
        <v>0</v>
      </c>
      <c r="G317" s="607">
        <f t="shared" si="86"/>
        <v>5000</v>
      </c>
      <c r="H317" s="700"/>
      <c r="I317" s="607">
        <f t="shared" si="87"/>
        <v>650</v>
      </c>
      <c r="J317" s="700"/>
      <c r="K317" s="607">
        <f t="shared" si="88"/>
        <v>400</v>
      </c>
      <c r="L317" s="700"/>
      <c r="M317" s="607">
        <f t="shared" si="89"/>
        <v>12500</v>
      </c>
      <c r="N317" s="700"/>
      <c r="O317" s="607">
        <f t="shared" si="90"/>
        <v>5000</v>
      </c>
      <c r="P317" s="700"/>
      <c r="Q317" s="607">
        <f t="shared" ref="Q317:Q335" si="100">Q$251*(1+$R$5/100)</f>
        <v>18750</v>
      </c>
      <c r="R317" s="700"/>
      <c r="S317" s="607">
        <f t="shared" ref="S317:S335" si="101">S$251*(1+$R$5/100)</f>
        <v>75000</v>
      </c>
      <c r="T317" s="700"/>
      <c r="U317" s="607">
        <f t="shared" ref="U317:U335" si="102">U$251*(1+$R$5/100)</f>
        <v>56250</v>
      </c>
      <c r="V317" s="700"/>
      <c r="W317" s="607">
        <f t="shared" si="91"/>
        <v>16666.666666666668</v>
      </c>
      <c r="X317" s="700"/>
      <c r="Y317" s="607">
        <f t="shared" si="92"/>
        <v>8333.3333333333339</v>
      </c>
      <c r="Z317" s="700"/>
      <c r="AA317" s="607">
        <f t="shared" si="93"/>
        <v>8333.3333333333339</v>
      </c>
      <c r="AB317" s="700"/>
      <c r="AC317" s="607">
        <f t="shared" si="94"/>
        <v>16666.666666666668</v>
      </c>
      <c r="AD317" s="700"/>
      <c r="AE317" s="607">
        <f t="shared" si="84"/>
        <v>19872</v>
      </c>
      <c r="AF317" s="700"/>
      <c r="AG317" s="607">
        <f>OBC!AB312+OBC!AW312</f>
        <v>980362.17648000002</v>
      </c>
      <c r="AH317" s="700"/>
      <c r="AI317" s="607">
        <f>OBC!BR312+OBC!CM312</f>
        <v>41831.25</v>
      </c>
      <c r="AJ317" s="700"/>
      <c r="AK317" s="607">
        <f t="shared" si="95"/>
        <v>4500</v>
      </c>
      <c r="AL317" s="700"/>
      <c r="AM317" s="607"/>
      <c r="AN317" s="700"/>
      <c r="AO317" s="607">
        <f t="shared" si="96"/>
        <v>166666.66666666666</v>
      </c>
      <c r="AP317" s="700"/>
      <c r="AQ317" s="607">
        <f t="shared" si="97"/>
        <v>0</v>
      </c>
      <c r="AR317" s="700"/>
      <c r="AS317" s="607">
        <f t="shared" si="98"/>
        <v>1000000</v>
      </c>
      <c r="AT317" s="700"/>
      <c r="AU317" s="568">
        <v>0</v>
      </c>
      <c r="AV317" s="700"/>
      <c r="AW317" s="567">
        <f t="shared" si="99"/>
        <v>2436782.0931466669</v>
      </c>
      <c r="AX317" s="700"/>
      <c r="AY317" s="607">
        <f>('Revenue OP'!$D$18*(1+DBC!$C$13/100)^B317)/12</f>
        <v>3970362.7148891017</v>
      </c>
      <c r="AZ317" s="700"/>
      <c r="BA317" s="568">
        <v>0</v>
      </c>
      <c r="BB317" s="700"/>
      <c r="BC317" s="562">
        <f t="shared" si="85"/>
        <v>1533580.6217424348</v>
      </c>
      <c r="BD317" s="700"/>
      <c r="BE317" s="562">
        <f>BC317/(1+DBC!$C$10/100)^B317</f>
        <v>431305.34116430313</v>
      </c>
      <c r="BF317" s="700"/>
    </row>
    <row r="318" spans="2:58" x14ac:dyDescent="0.3">
      <c r="B318" s="550">
        <v>26</v>
      </c>
      <c r="C318" s="550">
        <v>7</v>
      </c>
      <c r="D318" s="550">
        <v>307</v>
      </c>
      <c r="E318" s="708"/>
      <c r="F318" s="562">
        <v>0</v>
      </c>
      <c r="G318" s="607">
        <f t="shared" si="86"/>
        <v>5000</v>
      </c>
      <c r="H318" s="700"/>
      <c r="I318" s="607">
        <f t="shared" si="87"/>
        <v>650</v>
      </c>
      <c r="J318" s="700"/>
      <c r="K318" s="607">
        <f t="shared" si="88"/>
        <v>400</v>
      </c>
      <c r="L318" s="700"/>
      <c r="M318" s="607">
        <f t="shared" si="89"/>
        <v>12500</v>
      </c>
      <c r="N318" s="700"/>
      <c r="O318" s="607">
        <f t="shared" si="90"/>
        <v>5000</v>
      </c>
      <c r="P318" s="700"/>
      <c r="Q318" s="607">
        <f t="shared" si="100"/>
        <v>18750</v>
      </c>
      <c r="R318" s="700"/>
      <c r="S318" s="607">
        <f t="shared" si="101"/>
        <v>75000</v>
      </c>
      <c r="T318" s="700"/>
      <c r="U318" s="607">
        <f t="shared" si="102"/>
        <v>56250</v>
      </c>
      <c r="V318" s="700"/>
      <c r="W318" s="607">
        <f t="shared" si="91"/>
        <v>16666.666666666668</v>
      </c>
      <c r="X318" s="700"/>
      <c r="Y318" s="607">
        <f t="shared" si="92"/>
        <v>8333.3333333333339</v>
      </c>
      <c r="Z318" s="700"/>
      <c r="AA318" s="607">
        <f t="shared" si="93"/>
        <v>8333.3333333333339</v>
      </c>
      <c r="AB318" s="700"/>
      <c r="AC318" s="607">
        <f t="shared" si="94"/>
        <v>16666.666666666668</v>
      </c>
      <c r="AD318" s="700"/>
      <c r="AE318" s="607">
        <f t="shared" si="84"/>
        <v>19872</v>
      </c>
      <c r="AF318" s="700"/>
      <c r="AG318" s="607">
        <f>OBC!AB313+OBC!AW313</f>
        <v>1013040.915696</v>
      </c>
      <c r="AH318" s="700"/>
      <c r="AI318" s="607">
        <f>OBC!BR313+OBC!CM313</f>
        <v>43225.625</v>
      </c>
      <c r="AJ318" s="700"/>
      <c r="AK318" s="607">
        <f t="shared" si="95"/>
        <v>4500</v>
      </c>
      <c r="AL318" s="700"/>
      <c r="AM318" s="607"/>
      <c r="AN318" s="700"/>
      <c r="AO318" s="607">
        <f t="shared" si="96"/>
        <v>166666.66666666666</v>
      </c>
      <c r="AP318" s="700"/>
      <c r="AQ318" s="607">
        <f t="shared" si="97"/>
        <v>0</v>
      </c>
      <c r="AR318" s="700"/>
      <c r="AS318" s="607">
        <f t="shared" si="98"/>
        <v>1000000</v>
      </c>
      <c r="AT318" s="700"/>
      <c r="AU318" s="568">
        <v>0</v>
      </c>
      <c r="AV318" s="700"/>
      <c r="AW318" s="567">
        <f t="shared" si="99"/>
        <v>2470855.2073626667</v>
      </c>
      <c r="AX318" s="700"/>
      <c r="AY318" s="607">
        <f>('Revenue OP'!$D$18*(1+DBC!$C$13/100)^B318)/12</f>
        <v>3970362.7148891017</v>
      </c>
      <c r="AZ318" s="700"/>
      <c r="BA318" s="568">
        <v>0</v>
      </c>
      <c r="BB318" s="700"/>
      <c r="BC318" s="562">
        <f t="shared" si="85"/>
        <v>1499507.507526435</v>
      </c>
      <c r="BD318" s="700"/>
      <c r="BE318" s="562">
        <f>BC318/(1+DBC!$C$10/100)^B318</f>
        <v>421722.5934801515</v>
      </c>
      <c r="BF318" s="700"/>
    </row>
    <row r="319" spans="2:58" x14ac:dyDescent="0.3">
      <c r="B319" s="550">
        <v>26</v>
      </c>
      <c r="C319" s="550">
        <v>8</v>
      </c>
      <c r="D319" s="550">
        <v>308</v>
      </c>
      <c r="E319" s="708"/>
      <c r="F319" s="562">
        <v>0</v>
      </c>
      <c r="G319" s="607">
        <f t="shared" si="86"/>
        <v>5000</v>
      </c>
      <c r="H319" s="700"/>
      <c r="I319" s="607">
        <f t="shared" si="87"/>
        <v>650</v>
      </c>
      <c r="J319" s="700"/>
      <c r="K319" s="607">
        <f t="shared" si="88"/>
        <v>400</v>
      </c>
      <c r="L319" s="700"/>
      <c r="M319" s="607">
        <f t="shared" si="89"/>
        <v>12500</v>
      </c>
      <c r="N319" s="700"/>
      <c r="O319" s="607">
        <f t="shared" si="90"/>
        <v>5000</v>
      </c>
      <c r="P319" s="700"/>
      <c r="Q319" s="607">
        <f t="shared" si="100"/>
        <v>18750</v>
      </c>
      <c r="R319" s="700"/>
      <c r="S319" s="607">
        <f t="shared" si="101"/>
        <v>75000</v>
      </c>
      <c r="T319" s="700"/>
      <c r="U319" s="607">
        <f t="shared" si="102"/>
        <v>56250</v>
      </c>
      <c r="V319" s="700"/>
      <c r="W319" s="607">
        <f t="shared" si="91"/>
        <v>16666.666666666668</v>
      </c>
      <c r="X319" s="700"/>
      <c r="Y319" s="607">
        <f t="shared" si="92"/>
        <v>8333.3333333333339</v>
      </c>
      <c r="Z319" s="700"/>
      <c r="AA319" s="607">
        <f t="shared" si="93"/>
        <v>8333.3333333333339</v>
      </c>
      <c r="AB319" s="700"/>
      <c r="AC319" s="607">
        <f t="shared" si="94"/>
        <v>16666.666666666668</v>
      </c>
      <c r="AD319" s="700"/>
      <c r="AE319" s="607">
        <f t="shared" si="84"/>
        <v>19872</v>
      </c>
      <c r="AF319" s="700"/>
      <c r="AG319" s="607">
        <f>OBC!AB314+OBC!AW314</f>
        <v>1013040.915696</v>
      </c>
      <c r="AH319" s="700"/>
      <c r="AI319" s="607">
        <f>OBC!BR314+OBC!CM314</f>
        <v>43225.625</v>
      </c>
      <c r="AJ319" s="700"/>
      <c r="AK319" s="607">
        <f t="shared" si="95"/>
        <v>4500</v>
      </c>
      <c r="AL319" s="700"/>
      <c r="AM319" s="607"/>
      <c r="AN319" s="700"/>
      <c r="AO319" s="607">
        <f t="shared" si="96"/>
        <v>166666.66666666666</v>
      </c>
      <c r="AP319" s="700"/>
      <c r="AQ319" s="607">
        <f t="shared" si="97"/>
        <v>0</v>
      </c>
      <c r="AR319" s="700"/>
      <c r="AS319" s="607">
        <f t="shared" si="98"/>
        <v>1000000</v>
      </c>
      <c r="AT319" s="700"/>
      <c r="AU319" s="568">
        <v>0</v>
      </c>
      <c r="AV319" s="700"/>
      <c r="AW319" s="567">
        <f t="shared" si="99"/>
        <v>2470855.2073626667</v>
      </c>
      <c r="AX319" s="700"/>
      <c r="AY319" s="607">
        <f>('Revenue OP'!$D$18*(1+DBC!$C$13/100)^B319)/12</f>
        <v>3970362.7148891017</v>
      </c>
      <c r="AZ319" s="700"/>
      <c r="BA319" s="568">
        <v>0</v>
      </c>
      <c r="BB319" s="700"/>
      <c r="BC319" s="562">
        <f t="shared" si="85"/>
        <v>1499507.507526435</v>
      </c>
      <c r="BD319" s="700"/>
      <c r="BE319" s="562">
        <f>BC319/(1+DBC!$C$10/100)^B319</f>
        <v>421722.5934801515</v>
      </c>
      <c r="BF319" s="700"/>
    </row>
    <row r="320" spans="2:58" x14ac:dyDescent="0.3">
      <c r="B320" s="550">
        <v>26</v>
      </c>
      <c r="C320" s="550">
        <v>9</v>
      </c>
      <c r="D320" s="550">
        <v>309</v>
      </c>
      <c r="E320" s="708"/>
      <c r="F320" s="562">
        <v>0</v>
      </c>
      <c r="G320" s="607">
        <f t="shared" si="86"/>
        <v>5000</v>
      </c>
      <c r="H320" s="700"/>
      <c r="I320" s="607">
        <f t="shared" si="87"/>
        <v>650</v>
      </c>
      <c r="J320" s="700"/>
      <c r="K320" s="607">
        <f t="shared" si="88"/>
        <v>400</v>
      </c>
      <c r="L320" s="700"/>
      <c r="M320" s="607">
        <f t="shared" si="89"/>
        <v>12500</v>
      </c>
      <c r="N320" s="700"/>
      <c r="O320" s="607">
        <f t="shared" si="90"/>
        <v>5000</v>
      </c>
      <c r="P320" s="700"/>
      <c r="Q320" s="607">
        <f t="shared" si="100"/>
        <v>18750</v>
      </c>
      <c r="R320" s="700"/>
      <c r="S320" s="607">
        <f t="shared" si="101"/>
        <v>75000</v>
      </c>
      <c r="T320" s="700"/>
      <c r="U320" s="607">
        <f t="shared" si="102"/>
        <v>56250</v>
      </c>
      <c r="V320" s="700"/>
      <c r="W320" s="607">
        <f t="shared" si="91"/>
        <v>16666.666666666668</v>
      </c>
      <c r="X320" s="700"/>
      <c r="Y320" s="607">
        <f t="shared" si="92"/>
        <v>8333.3333333333339</v>
      </c>
      <c r="Z320" s="700"/>
      <c r="AA320" s="607">
        <f t="shared" si="93"/>
        <v>8333.3333333333339</v>
      </c>
      <c r="AB320" s="700"/>
      <c r="AC320" s="607">
        <f t="shared" si="94"/>
        <v>16666.666666666668</v>
      </c>
      <c r="AD320" s="700"/>
      <c r="AE320" s="607">
        <f t="shared" si="84"/>
        <v>19872</v>
      </c>
      <c r="AF320" s="700"/>
      <c r="AG320" s="607">
        <f>OBC!AB315+OBC!AW315</f>
        <v>980362.17648000002</v>
      </c>
      <c r="AH320" s="700"/>
      <c r="AI320" s="607">
        <f>OBC!BR315+OBC!CM315</f>
        <v>41831.25</v>
      </c>
      <c r="AJ320" s="700"/>
      <c r="AK320" s="607">
        <f t="shared" si="95"/>
        <v>4500</v>
      </c>
      <c r="AL320" s="700"/>
      <c r="AM320" s="607"/>
      <c r="AN320" s="700"/>
      <c r="AO320" s="607">
        <f t="shared" si="96"/>
        <v>166666.66666666666</v>
      </c>
      <c r="AP320" s="700"/>
      <c r="AQ320" s="607">
        <f t="shared" si="97"/>
        <v>0</v>
      </c>
      <c r="AR320" s="700"/>
      <c r="AS320" s="607">
        <f t="shared" si="98"/>
        <v>1000000</v>
      </c>
      <c r="AT320" s="700"/>
      <c r="AU320" s="568">
        <v>0</v>
      </c>
      <c r="AV320" s="700"/>
      <c r="AW320" s="567">
        <f t="shared" si="99"/>
        <v>2436782.0931466669</v>
      </c>
      <c r="AX320" s="700"/>
      <c r="AY320" s="607">
        <f>('Revenue OP'!$D$18*(1+DBC!$C$13/100)^B320)/12</f>
        <v>3970362.7148891017</v>
      </c>
      <c r="AZ320" s="700"/>
      <c r="BA320" s="568">
        <v>0</v>
      </c>
      <c r="BB320" s="700"/>
      <c r="BC320" s="562">
        <f t="shared" si="85"/>
        <v>1533580.6217424348</v>
      </c>
      <c r="BD320" s="700"/>
      <c r="BE320" s="562">
        <f>BC320/(1+DBC!$C$10/100)^B320</f>
        <v>431305.34116430313</v>
      </c>
      <c r="BF320" s="700"/>
    </row>
    <row r="321" spans="2:58" x14ac:dyDescent="0.3">
      <c r="B321" s="550">
        <v>26</v>
      </c>
      <c r="C321" s="550">
        <v>10</v>
      </c>
      <c r="D321" s="550">
        <v>310</v>
      </c>
      <c r="E321" s="708"/>
      <c r="F321" s="562">
        <v>0</v>
      </c>
      <c r="G321" s="607">
        <f t="shared" si="86"/>
        <v>5000</v>
      </c>
      <c r="H321" s="700"/>
      <c r="I321" s="607">
        <f t="shared" si="87"/>
        <v>650</v>
      </c>
      <c r="J321" s="700"/>
      <c r="K321" s="607">
        <f t="shared" si="88"/>
        <v>400</v>
      </c>
      <c r="L321" s="700"/>
      <c r="M321" s="607">
        <f t="shared" si="89"/>
        <v>12500</v>
      </c>
      <c r="N321" s="700"/>
      <c r="O321" s="607">
        <f t="shared" si="90"/>
        <v>5000</v>
      </c>
      <c r="P321" s="700"/>
      <c r="Q321" s="607">
        <f t="shared" si="100"/>
        <v>18750</v>
      </c>
      <c r="R321" s="700"/>
      <c r="S321" s="607">
        <f t="shared" si="101"/>
        <v>75000</v>
      </c>
      <c r="T321" s="700"/>
      <c r="U321" s="607">
        <f t="shared" si="102"/>
        <v>56250</v>
      </c>
      <c r="V321" s="700"/>
      <c r="W321" s="607">
        <f t="shared" si="91"/>
        <v>16666.666666666668</v>
      </c>
      <c r="X321" s="700"/>
      <c r="Y321" s="607">
        <f t="shared" si="92"/>
        <v>8333.3333333333339</v>
      </c>
      <c r="Z321" s="700"/>
      <c r="AA321" s="607">
        <f t="shared" si="93"/>
        <v>8333.3333333333339</v>
      </c>
      <c r="AB321" s="700"/>
      <c r="AC321" s="607">
        <f t="shared" si="94"/>
        <v>16666.666666666668</v>
      </c>
      <c r="AD321" s="700"/>
      <c r="AE321" s="607">
        <f t="shared" si="84"/>
        <v>19872</v>
      </c>
      <c r="AF321" s="700"/>
      <c r="AG321" s="607">
        <f>OBC!AB316+OBC!AW316</f>
        <v>1013040.915696</v>
      </c>
      <c r="AH321" s="700"/>
      <c r="AI321" s="607">
        <f>OBC!BR316+OBC!CM316</f>
        <v>43225.625</v>
      </c>
      <c r="AJ321" s="700"/>
      <c r="AK321" s="607">
        <f t="shared" si="95"/>
        <v>4500</v>
      </c>
      <c r="AL321" s="700"/>
      <c r="AM321" s="607"/>
      <c r="AN321" s="700"/>
      <c r="AO321" s="607">
        <f t="shared" si="96"/>
        <v>166666.66666666666</v>
      </c>
      <c r="AP321" s="700"/>
      <c r="AQ321" s="607">
        <f t="shared" si="97"/>
        <v>0</v>
      </c>
      <c r="AR321" s="700"/>
      <c r="AS321" s="607">
        <f t="shared" si="98"/>
        <v>1000000</v>
      </c>
      <c r="AT321" s="700"/>
      <c r="AU321" s="568">
        <v>0</v>
      </c>
      <c r="AV321" s="700"/>
      <c r="AW321" s="567">
        <f t="shared" si="99"/>
        <v>2470855.2073626667</v>
      </c>
      <c r="AX321" s="700"/>
      <c r="AY321" s="607">
        <f>('Revenue OP'!$D$18*(1+DBC!$C$13/100)^B321)/12</f>
        <v>3970362.7148891017</v>
      </c>
      <c r="AZ321" s="700"/>
      <c r="BA321" s="568">
        <v>0</v>
      </c>
      <c r="BB321" s="700"/>
      <c r="BC321" s="562">
        <f t="shared" si="85"/>
        <v>1499507.507526435</v>
      </c>
      <c r="BD321" s="700"/>
      <c r="BE321" s="562">
        <f>BC321/(1+DBC!$C$10/100)^B321</f>
        <v>421722.5934801515</v>
      </c>
      <c r="BF321" s="700"/>
    </row>
    <row r="322" spans="2:58" x14ac:dyDescent="0.3">
      <c r="B322" s="550">
        <v>26</v>
      </c>
      <c r="C322" s="550">
        <v>11</v>
      </c>
      <c r="D322" s="550">
        <v>311</v>
      </c>
      <c r="E322" s="708"/>
      <c r="F322" s="562">
        <v>0</v>
      </c>
      <c r="G322" s="607">
        <f t="shared" si="86"/>
        <v>5000</v>
      </c>
      <c r="H322" s="700"/>
      <c r="I322" s="607">
        <f t="shared" si="87"/>
        <v>650</v>
      </c>
      <c r="J322" s="700"/>
      <c r="K322" s="607">
        <f t="shared" si="88"/>
        <v>400</v>
      </c>
      <c r="L322" s="700"/>
      <c r="M322" s="607">
        <f t="shared" si="89"/>
        <v>12500</v>
      </c>
      <c r="N322" s="700"/>
      <c r="O322" s="607">
        <f t="shared" si="90"/>
        <v>5000</v>
      </c>
      <c r="P322" s="700"/>
      <c r="Q322" s="607">
        <f t="shared" si="100"/>
        <v>18750</v>
      </c>
      <c r="R322" s="700"/>
      <c r="S322" s="607">
        <f t="shared" si="101"/>
        <v>75000</v>
      </c>
      <c r="T322" s="700"/>
      <c r="U322" s="607">
        <f t="shared" si="102"/>
        <v>56250</v>
      </c>
      <c r="V322" s="700"/>
      <c r="W322" s="607">
        <f t="shared" si="91"/>
        <v>16666.666666666668</v>
      </c>
      <c r="X322" s="700"/>
      <c r="Y322" s="607">
        <f t="shared" si="92"/>
        <v>8333.3333333333339</v>
      </c>
      <c r="Z322" s="700"/>
      <c r="AA322" s="607">
        <f t="shared" si="93"/>
        <v>8333.3333333333339</v>
      </c>
      <c r="AB322" s="700"/>
      <c r="AC322" s="607">
        <f t="shared" si="94"/>
        <v>16666.666666666668</v>
      </c>
      <c r="AD322" s="700"/>
      <c r="AE322" s="607">
        <f t="shared" si="84"/>
        <v>19872</v>
      </c>
      <c r="AF322" s="700"/>
      <c r="AG322" s="607">
        <f>OBC!AB317+OBC!AW317</f>
        <v>980362.17648000002</v>
      </c>
      <c r="AH322" s="700"/>
      <c r="AI322" s="607">
        <f>OBC!BR317+OBC!CM317</f>
        <v>41831.25</v>
      </c>
      <c r="AJ322" s="700"/>
      <c r="AK322" s="607">
        <f t="shared" si="95"/>
        <v>4500</v>
      </c>
      <c r="AL322" s="700"/>
      <c r="AM322" s="607"/>
      <c r="AN322" s="700"/>
      <c r="AO322" s="607">
        <f t="shared" si="96"/>
        <v>166666.66666666666</v>
      </c>
      <c r="AP322" s="700"/>
      <c r="AQ322" s="607">
        <f t="shared" si="97"/>
        <v>0</v>
      </c>
      <c r="AR322" s="700"/>
      <c r="AS322" s="607">
        <f t="shared" si="98"/>
        <v>1000000</v>
      </c>
      <c r="AT322" s="700"/>
      <c r="AU322" s="568">
        <v>0</v>
      </c>
      <c r="AV322" s="700"/>
      <c r="AW322" s="567">
        <f t="shared" si="99"/>
        <v>2436782.0931466669</v>
      </c>
      <c r="AX322" s="700"/>
      <c r="AY322" s="607">
        <f>('Revenue OP'!$D$18*(1+DBC!$C$13/100)^B322)/12</f>
        <v>3970362.7148891017</v>
      </c>
      <c r="AZ322" s="700"/>
      <c r="BA322" s="568">
        <v>0</v>
      </c>
      <c r="BB322" s="700"/>
      <c r="BC322" s="562">
        <f t="shared" si="85"/>
        <v>1533580.6217424348</v>
      </c>
      <c r="BD322" s="700"/>
      <c r="BE322" s="562">
        <f>BC322/(1+DBC!$C$10/100)^B322</f>
        <v>431305.34116430313</v>
      </c>
      <c r="BF322" s="700"/>
    </row>
    <row r="323" spans="2:58" x14ac:dyDescent="0.3">
      <c r="B323" s="550">
        <v>26</v>
      </c>
      <c r="C323" s="550">
        <v>12</v>
      </c>
      <c r="D323" s="550">
        <v>312</v>
      </c>
      <c r="E323" s="708"/>
      <c r="F323" s="562">
        <v>0</v>
      </c>
      <c r="G323" s="607">
        <f t="shared" si="86"/>
        <v>5000</v>
      </c>
      <c r="H323" s="700"/>
      <c r="I323" s="607">
        <f t="shared" si="87"/>
        <v>650</v>
      </c>
      <c r="J323" s="700"/>
      <c r="K323" s="607">
        <f t="shared" si="88"/>
        <v>400</v>
      </c>
      <c r="L323" s="700"/>
      <c r="M323" s="607">
        <f t="shared" si="89"/>
        <v>12500</v>
      </c>
      <c r="N323" s="700"/>
      <c r="O323" s="607">
        <f t="shared" si="90"/>
        <v>5000</v>
      </c>
      <c r="P323" s="700"/>
      <c r="Q323" s="607">
        <f t="shared" si="100"/>
        <v>18750</v>
      </c>
      <c r="R323" s="700"/>
      <c r="S323" s="607">
        <f t="shared" si="101"/>
        <v>75000</v>
      </c>
      <c r="T323" s="700"/>
      <c r="U323" s="607">
        <f t="shared" si="102"/>
        <v>56250</v>
      </c>
      <c r="V323" s="700"/>
      <c r="W323" s="607">
        <f t="shared" si="91"/>
        <v>16666.666666666668</v>
      </c>
      <c r="X323" s="700"/>
      <c r="Y323" s="607">
        <f t="shared" si="92"/>
        <v>8333.3333333333339</v>
      </c>
      <c r="Z323" s="700"/>
      <c r="AA323" s="607">
        <f t="shared" si="93"/>
        <v>8333.3333333333339</v>
      </c>
      <c r="AB323" s="700"/>
      <c r="AC323" s="607">
        <f t="shared" si="94"/>
        <v>16666.666666666668</v>
      </c>
      <c r="AD323" s="700"/>
      <c r="AE323" s="607">
        <f t="shared" si="84"/>
        <v>19872</v>
      </c>
      <c r="AF323" s="700"/>
      <c r="AG323" s="607">
        <f>OBC!AB318+OBC!AW318</f>
        <v>1013040.915696</v>
      </c>
      <c r="AH323" s="700"/>
      <c r="AI323" s="607">
        <f>OBC!BR318+OBC!CM318</f>
        <v>43225.625</v>
      </c>
      <c r="AJ323" s="700"/>
      <c r="AK323" s="607">
        <f t="shared" si="95"/>
        <v>4500</v>
      </c>
      <c r="AL323" s="700"/>
      <c r="AM323" s="607"/>
      <c r="AN323" s="700"/>
      <c r="AO323" s="607">
        <f t="shared" si="96"/>
        <v>166666.66666666666</v>
      </c>
      <c r="AP323" s="700"/>
      <c r="AQ323" s="607">
        <f t="shared" si="97"/>
        <v>0</v>
      </c>
      <c r="AR323" s="700"/>
      <c r="AS323" s="607">
        <f t="shared" si="98"/>
        <v>1000000</v>
      </c>
      <c r="AT323" s="700"/>
      <c r="AU323" s="568">
        <v>0</v>
      </c>
      <c r="AV323" s="700"/>
      <c r="AW323" s="567">
        <f t="shared" si="99"/>
        <v>2470855.2073626667</v>
      </c>
      <c r="AX323" s="700"/>
      <c r="AY323" s="607">
        <f>('Revenue OP'!$D$18*(1+DBC!$C$13/100)^B323)/12</f>
        <v>3970362.7148891017</v>
      </c>
      <c r="AZ323" s="700"/>
      <c r="BA323" s="568">
        <v>0</v>
      </c>
      <c r="BB323" s="700"/>
      <c r="BC323" s="562">
        <f t="shared" si="85"/>
        <v>1499507.507526435</v>
      </c>
      <c r="BD323" s="700"/>
      <c r="BE323" s="562">
        <f>BC323/(1+DBC!$C$10/100)^B323</f>
        <v>421722.5934801515</v>
      </c>
      <c r="BF323" s="700"/>
    </row>
    <row r="324" spans="2:58" x14ac:dyDescent="0.3">
      <c r="B324" s="550">
        <v>27</v>
      </c>
      <c r="C324" s="550">
        <v>1</v>
      </c>
      <c r="D324" s="550">
        <v>313</v>
      </c>
      <c r="E324" s="708">
        <f>DBC!$C$10</f>
        <v>5</v>
      </c>
      <c r="F324" s="562">
        <v>0</v>
      </c>
      <c r="G324" s="607">
        <f t="shared" si="86"/>
        <v>5000</v>
      </c>
      <c r="H324" s="700">
        <f>SUM(G324:G335)</f>
        <v>60000</v>
      </c>
      <c r="I324" s="607">
        <f t="shared" si="87"/>
        <v>650</v>
      </c>
      <c r="J324" s="700">
        <f>SUM(I324:I335)</f>
        <v>7800</v>
      </c>
      <c r="K324" s="607">
        <f t="shared" si="88"/>
        <v>400</v>
      </c>
      <c r="L324" s="700">
        <f>SUM(K324:K335)</f>
        <v>4800</v>
      </c>
      <c r="M324" s="607">
        <f t="shared" si="89"/>
        <v>12500</v>
      </c>
      <c r="N324" s="700">
        <f>SUM(M324:M335)</f>
        <v>150000</v>
      </c>
      <c r="O324" s="607">
        <f t="shared" si="90"/>
        <v>5000</v>
      </c>
      <c r="P324" s="700">
        <f>SUM(O324:O335)</f>
        <v>60000</v>
      </c>
      <c r="Q324" s="607">
        <f t="shared" si="100"/>
        <v>18750</v>
      </c>
      <c r="R324" s="700">
        <f>SUM(Q324:Q335)</f>
        <v>225000</v>
      </c>
      <c r="S324" s="607">
        <f t="shared" si="101"/>
        <v>75000</v>
      </c>
      <c r="T324" s="700">
        <f>SUM(S324:S335)</f>
        <v>900000</v>
      </c>
      <c r="U324" s="607">
        <f t="shared" si="102"/>
        <v>56250</v>
      </c>
      <c r="V324" s="700">
        <f>SUM(U324:U335)</f>
        <v>675000</v>
      </c>
      <c r="W324" s="607">
        <f t="shared" si="91"/>
        <v>16666.666666666668</v>
      </c>
      <c r="X324" s="700">
        <f>SUM(W324:W335)</f>
        <v>199999.99999999997</v>
      </c>
      <c r="Y324" s="607">
        <f t="shared" si="92"/>
        <v>8333.3333333333339</v>
      </c>
      <c r="Z324" s="700">
        <f>SUM(Y324:Y335)</f>
        <v>99999.999999999985</v>
      </c>
      <c r="AA324" s="607">
        <f t="shared" si="93"/>
        <v>8333.3333333333339</v>
      </c>
      <c r="AB324" s="700">
        <f>SUM(AA324:AA335)</f>
        <v>99999.999999999985</v>
      </c>
      <c r="AC324" s="607">
        <f t="shared" si="94"/>
        <v>16666.666666666668</v>
      </c>
      <c r="AD324" s="700">
        <f>SUM(AC324:AC335)</f>
        <v>199999.99999999997</v>
      </c>
      <c r="AE324" s="607">
        <f t="shared" si="84"/>
        <v>19872</v>
      </c>
      <c r="AF324" s="700">
        <f>SUM(AE324:AE335)</f>
        <v>238464</v>
      </c>
      <c r="AG324" s="607">
        <f>OBC!AB319+OBC!AW319</f>
        <v>506520.45784799999</v>
      </c>
      <c r="AH324" s="700">
        <f>SUM(AG324:AG335)</f>
        <v>11421219.355992002</v>
      </c>
      <c r="AI324" s="607">
        <f>OBC!BR319+OBC!CM319</f>
        <v>21612.8125</v>
      </c>
      <c r="AJ324" s="700">
        <f>SUM(AI324:AI335)</f>
        <v>487334.0625</v>
      </c>
      <c r="AK324" s="607">
        <f t="shared" si="95"/>
        <v>4500</v>
      </c>
      <c r="AL324" s="700">
        <f>SUM(AK324:AK335)</f>
        <v>54000</v>
      </c>
      <c r="AM324" s="607"/>
      <c r="AN324" s="700">
        <f>SUM(AM324:AM335)</f>
        <v>0</v>
      </c>
      <c r="AO324" s="607">
        <f t="shared" si="96"/>
        <v>166666.66666666666</v>
      </c>
      <c r="AP324" s="700">
        <f>SUM(AO324:AO335)</f>
        <v>2000000.0000000002</v>
      </c>
      <c r="AQ324" s="607">
        <f t="shared" si="97"/>
        <v>0</v>
      </c>
      <c r="AR324" s="700">
        <f>SUM(AQ324:AQ335)</f>
        <v>0</v>
      </c>
      <c r="AS324" s="607">
        <f t="shared" si="98"/>
        <v>1000000</v>
      </c>
      <c r="AT324" s="700">
        <f>SUM(AS324:AS335)</f>
        <v>12000000</v>
      </c>
      <c r="AU324" s="568">
        <v>0</v>
      </c>
      <c r="AV324" s="700">
        <f>SUM(AU324:AU335)</f>
        <v>0</v>
      </c>
      <c r="AW324" s="567">
        <f t="shared" si="99"/>
        <v>1942721.9370146666</v>
      </c>
      <c r="AX324" s="700">
        <f>SUM(AW324:AW335)</f>
        <v>28883617.418492001</v>
      </c>
      <c r="AY324" s="607">
        <f>('Revenue OP'!$D$18*(1+DBC!$C$13/100)^B324)/12</f>
        <v>4057710.6946166623</v>
      </c>
      <c r="AZ324" s="700">
        <f>SUM(AY324:AY335)</f>
        <v>48692528.335399933</v>
      </c>
      <c r="BA324" s="568">
        <v>0</v>
      </c>
      <c r="BB324" s="700">
        <f>SUM(BA324:BA335)</f>
        <v>0</v>
      </c>
      <c r="BC324" s="562">
        <f t="shared" si="85"/>
        <v>2114988.757601996</v>
      </c>
      <c r="BD324" s="700">
        <f>SUM(BC324:BC335)</f>
        <v>19808910.916907944</v>
      </c>
      <c r="BE324" s="562">
        <f>BC324/(1+DBC!$C$10/100)^B324</f>
        <v>566496.18342809577</v>
      </c>
      <c r="BF324" s="700">
        <f>SUM(BE324:BE335)</f>
        <v>5305783.4903192502</v>
      </c>
    </row>
    <row r="325" spans="2:58" x14ac:dyDescent="0.3">
      <c r="B325" s="550">
        <v>27</v>
      </c>
      <c r="C325" s="550">
        <v>2</v>
      </c>
      <c r="D325" s="550">
        <v>314</v>
      </c>
      <c r="E325" s="708"/>
      <c r="F325" s="562">
        <v>0</v>
      </c>
      <c r="G325" s="607">
        <f t="shared" si="86"/>
        <v>5000</v>
      </c>
      <c r="H325" s="700"/>
      <c r="I325" s="607">
        <f t="shared" si="87"/>
        <v>650</v>
      </c>
      <c r="J325" s="700"/>
      <c r="K325" s="607">
        <f t="shared" si="88"/>
        <v>400</v>
      </c>
      <c r="L325" s="700"/>
      <c r="M325" s="607">
        <f t="shared" si="89"/>
        <v>12500</v>
      </c>
      <c r="N325" s="700"/>
      <c r="O325" s="607">
        <f t="shared" si="90"/>
        <v>5000</v>
      </c>
      <c r="P325" s="700"/>
      <c r="Q325" s="607">
        <f t="shared" si="100"/>
        <v>18750</v>
      </c>
      <c r="R325" s="700"/>
      <c r="S325" s="607">
        <f t="shared" si="101"/>
        <v>75000</v>
      </c>
      <c r="T325" s="700"/>
      <c r="U325" s="607">
        <f t="shared" si="102"/>
        <v>56250</v>
      </c>
      <c r="V325" s="700"/>
      <c r="W325" s="607">
        <f t="shared" si="91"/>
        <v>16666.666666666668</v>
      </c>
      <c r="X325" s="700"/>
      <c r="Y325" s="607">
        <f t="shared" si="92"/>
        <v>8333.3333333333339</v>
      </c>
      <c r="Z325" s="700"/>
      <c r="AA325" s="607">
        <f t="shared" si="93"/>
        <v>8333.3333333333339</v>
      </c>
      <c r="AB325" s="700"/>
      <c r="AC325" s="607">
        <f t="shared" si="94"/>
        <v>16666.666666666668</v>
      </c>
      <c r="AD325" s="700"/>
      <c r="AE325" s="607">
        <f t="shared" si="84"/>
        <v>19872</v>
      </c>
      <c r="AF325" s="700"/>
      <c r="AG325" s="607">
        <f>OBC!AB320+OBC!AW320</f>
        <v>915004.69804799987</v>
      </c>
      <c r="AH325" s="700"/>
      <c r="AI325" s="607">
        <f>OBC!BR320+OBC!CM320</f>
        <v>39042.5</v>
      </c>
      <c r="AJ325" s="700"/>
      <c r="AK325" s="607">
        <f t="shared" si="95"/>
        <v>4500</v>
      </c>
      <c r="AL325" s="700"/>
      <c r="AM325" s="607"/>
      <c r="AN325" s="700"/>
      <c r="AO325" s="607">
        <f t="shared" si="96"/>
        <v>166666.66666666666</v>
      </c>
      <c r="AP325" s="700"/>
      <c r="AQ325" s="607">
        <f t="shared" si="97"/>
        <v>0</v>
      </c>
      <c r="AR325" s="700"/>
      <c r="AS325" s="607">
        <f t="shared" si="98"/>
        <v>1000000</v>
      </c>
      <c r="AT325" s="700"/>
      <c r="AU325" s="568">
        <v>0</v>
      </c>
      <c r="AV325" s="700"/>
      <c r="AW325" s="567">
        <f t="shared" si="99"/>
        <v>2368635.8647146663</v>
      </c>
      <c r="AX325" s="700"/>
      <c r="AY325" s="607">
        <f>('Revenue OP'!$D$18*(1+DBC!$C$13/100)^B325)/12</f>
        <v>4057710.6946166623</v>
      </c>
      <c r="AZ325" s="700"/>
      <c r="BA325" s="568">
        <v>0</v>
      </c>
      <c r="BB325" s="700"/>
      <c r="BC325" s="562">
        <f t="shared" si="85"/>
        <v>1689074.8299019961</v>
      </c>
      <c r="BD325" s="700"/>
      <c r="BE325" s="562">
        <f>BC325/(1+DBC!$C$10/100)^B325</f>
        <v>452415.8538548621</v>
      </c>
      <c r="BF325" s="700"/>
    </row>
    <row r="326" spans="2:58" x14ac:dyDescent="0.3">
      <c r="B326" s="550">
        <v>27</v>
      </c>
      <c r="C326" s="550">
        <v>3</v>
      </c>
      <c r="D326" s="550">
        <v>315</v>
      </c>
      <c r="E326" s="708"/>
      <c r="F326" s="562">
        <v>0</v>
      </c>
      <c r="G326" s="607">
        <f t="shared" si="86"/>
        <v>5000</v>
      </c>
      <c r="H326" s="700"/>
      <c r="I326" s="607">
        <f t="shared" si="87"/>
        <v>650</v>
      </c>
      <c r="J326" s="700"/>
      <c r="K326" s="607">
        <f t="shared" si="88"/>
        <v>400</v>
      </c>
      <c r="L326" s="700"/>
      <c r="M326" s="607">
        <f t="shared" si="89"/>
        <v>12500</v>
      </c>
      <c r="N326" s="700"/>
      <c r="O326" s="607">
        <f t="shared" si="90"/>
        <v>5000</v>
      </c>
      <c r="P326" s="700"/>
      <c r="Q326" s="607">
        <f t="shared" si="100"/>
        <v>18750</v>
      </c>
      <c r="R326" s="700"/>
      <c r="S326" s="607">
        <f t="shared" si="101"/>
        <v>75000</v>
      </c>
      <c r="T326" s="700"/>
      <c r="U326" s="607">
        <f t="shared" si="102"/>
        <v>56250</v>
      </c>
      <c r="V326" s="700"/>
      <c r="W326" s="607">
        <f t="shared" si="91"/>
        <v>16666.666666666668</v>
      </c>
      <c r="X326" s="700"/>
      <c r="Y326" s="607">
        <f t="shared" si="92"/>
        <v>8333.3333333333339</v>
      </c>
      <c r="Z326" s="700"/>
      <c r="AA326" s="607">
        <f t="shared" si="93"/>
        <v>8333.3333333333339</v>
      </c>
      <c r="AB326" s="700"/>
      <c r="AC326" s="607">
        <f t="shared" si="94"/>
        <v>16666.666666666668</v>
      </c>
      <c r="AD326" s="700"/>
      <c r="AE326" s="607">
        <f t="shared" si="84"/>
        <v>19872</v>
      </c>
      <c r="AF326" s="700"/>
      <c r="AG326" s="607">
        <f>OBC!AB321+OBC!AW321</f>
        <v>1013040.915696</v>
      </c>
      <c r="AH326" s="700"/>
      <c r="AI326" s="607">
        <f>OBC!BR321+OBC!CM321</f>
        <v>43225.625</v>
      </c>
      <c r="AJ326" s="700"/>
      <c r="AK326" s="607">
        <f t="shared" si="95"/>
        <v>4500</v>
      </c>
      <c r="AL326" s="700"/>
      <c r="AM326" s="607"/>
      <c r="AN326" s="700"/>
      <c r="AO326" s="607">
        <f t="shared" si="96"/>
        <v>166666.66666666666</v>
      </c>
      <c r="AP326" s="700"/>
      <c r="AQ326" s="607">
        <f t="shared" si="97"/>
        <v>0</v>
      </c>
      <c r="AR326" s="700"/>
      <c r="AS326" s="607">
        <f t="shared" si="98"/>
        <v>1000000</v>
      </c>
      <c r="AT326" s="700"/>
      <c r="AU326" s="568">
        <v>0</v>
      </c>
      <c r="AV326" s="700"/>
      <c r="AW326" s="567">
        <f t="shared" si="99"/>
        <v>2470855.2073626667</v>
      </c>
      <c r="AX326" s="700"/>
      <c r="AY326" s="607">
        <f>('Revenue OP'!$D$18*(1+DBC!$C$13/100)^B326)/12</f>
        <v>4057710.6946166623</v>
      </c>
      <c r="AZ326" s="700"/>
      <c r="BA326" s="568">
        <v>0</v>
      </c>
      <c r="BB326" s="700"/>
      <c r="BC326" s="562">
        <f t="shared" si="85"/>
        <v>1586855.4872539956</v>
      </c>
      <c r="BD326" s="700"/>
      <c r="BE326" s="562">
        <f>BC326/(1+DBC!$C$10/100)^B326</f>
        <v>425036.57475728582</v>
      </c>
      <c r="BF326" s="700"/>
    </row>
    <row r="327" spans="2:58" x14ac:dyDescent="0.3">
      <c r="B327" s="550">
        <v>27</v>
      </c>
      <c r="C327" s="550">
        <v>4</v>
      </c>
      <c r="D327" s="550">
        <v>316</v>
      </c>
      <c r="E327" s="708"/>
      <c r="F327" s="562">
        <v>0</v>
      </c>
      <c r="G327" s="607">
        <f t="shared" si="86"/>
        <v>5000</v>
      </c>
      <c r="H327" s="700"/>
      <c r="I327" s="607">
        <f t="shared" si="87"/>
        <v>650</v>
      </c>
      <c r="J327" s="700"/>
      <c r="K327" s="607">
        <f t="shared" si="88"/>
        <v>400</v>
      </c>
      <c r="L327" s="700"/>
      <c r="M327" s="607">
        <f t="shared" si="89"/>
        <v>12500</v>
      </c>
      <c r="N327" s="700"/>
      <c r="O327" s="607">
        <f t="shared" si="90"/>
        <v>5000</v>
      </c>
      <c r="P327" s="700"/>
      <c r="Q327" s="607">
        <f t="shared" si="100"/>
        <v>18750</v>
      </c>
      <c r="R327" s="700"/>
      <c r="S327" s="607">
        <f t="shared" si="101"/>
        <v>75000</v>
      </c>
      <c r="T327" s="700"/>
      <c r="U327" s="607">
        <f t="shared" si="102"/>
        <v>56250</v>
      </c>
      <c r="V327" s="700"/>
      <c r="W327" s="607">
        <f t="shared" si="91"/>
        <v>16666.666666666668</v>
      </c>
      <c r="X327" s="700"/>
      <c r="Y327" s="607">
        <f t="shared" si="92"/>
        <v>8333.3333333333339</v>
      </c>
      <c r="Z327" s="700"/>
      <c r="AA327" s="607">
        <f t="shared" si="93"/>
        <v>8333.3333333333339</v>
      </c>
      <c r="AB327" s="700"/>
      <c r="AC327" s="607">
        <f t="shared" si="94"/>
        <v>16666.666666666668</v>
      </c>
      <c r="AD327" s="700"/>
      <c r="AE327" s="607">
        <f t="shared" si="84"/>
        <v>19872</v>
      </c>
      <c r="AF327" s="700"/>
      <c r="AG327" s="607">
        <f>OBC!AB322+OBC!AW322</f>
        <v>980362.17648000002</v>
      </c>
      <c r="AH327" s="700"/>
      <c r="AI327" s="607">
        <f>OBC!BR322+OBC!CM322</f>
        <v>41831.25</v>
      </c>
      <c r="AJ327" s="700"/>
      <c r="AK327" s="607">
        <f t="shared" si="95"/>
        <v>4500</v>
      </c>
      <c r="AL327" s="700"/>
      <c r="AM327" s="607"/>
      <c r="AN327" s="700"/>
      <c r="AO327" s="607">
        <f t="shared" si="96"/>
        <v>166666.66666666666</v>
      </c>
      <c r="AP327" s="700"/>
      <c r="AQ327" s="607">
        <f t="shared" si="97"/>
        <v>0</v>
      </c>
      <c r="AR327" s="700"/>
      <c r="AS327" s="607">
        <f t="shared" si="98"/>
        <v>1000000</v>
      </c>
      <c r="AT327" s="700"/>
      <c r="AU327" s="568">
        <v>0</v>
      </c>
      <c r="AV327" s="700"/>
      <c r="AW327" s="567">
        <f t="shared" si="99"/>
        <v>2436782.0931466669</v>
      </c>
      <c r="AX327" s="700"/>
      <c r="AY327" s="607">
        <f>('Revenue OP'!$D$18*(1+DBC!$C$13/100)^B327)/12</f>
        <v>4057710.6946166623</v>
      </c>
      <c r="AZ327" s="700"/>
      <c r="BA327" s="568">
        <v>0</v>
      </c>
      <c r="BB327" s="700"/>
      <c r="BC327" s="562">
        <f t="shared" si="85"/>
        <v>1620928.6014699955</v>
      </c>
      <c r="BD327" s="700"/>
      <c r="BE327" s="562">
        <f>BC327/(1+DBC!$C$10/100)^B327</f>
        <v>434163.00112314452</v>
      </c>
      <c r="BF327" s="700"/>
    </row>
    <row r="328" spans="2:58" x14ac:dyDescent="0.3">
      <c r="B328" s="550">
        <v>27</v>
      </c>
      <c r="C328" s="550">
        <v>5</v>
      </c>
      <c r="D328" s="550">
        <v>317</v>
      </c>
      <c r="E328" s="708"/>
      <c r="F328" s="562">
        <v>0</v>
      </c>
      <c r="G328" s="607">
        <f t="shared" si="86"/>
        <v>5000</v>
      </c>
      <c r="H328" s="700"/>
      <c r="I328" s="607">
        <f t="shared" si="87"/>
        <v>650</v>
      </c>
      <c r="J328" s="700"/>
      <c r="K328" s="607">
        <f t="shared" si="88"/>
        <v>400</v>
      </c>
      <c r="L328" s="700"/>
      <c r="M328" s="607">
        <f t="shared" si="89"/>
        <v>12500</v>
      </c>
      <c r="N328" s="700"/>
      <c r="O328" s="607">
        <f t="shared" si="90"/>
        <v>5000</v>
      </c>
      <c r="P328" s="700"/>
      <c r="Q328" s="607">
        <f t="shared" si="100"/>
        <v>18750</v>
      </c>
      <c r="R328" s="700"/>
      <c r="S328" s="607">
        <f t="shared" si="101"/>
        <v>75000</v>
      </c>
      <c r="T328" s="700"/>
      <c r="U328" s="607">
        <f t="shared" si="102"/>
        <v>56250</v>
      </c>
      <c r="V328" s="700"/>
      <c r="W328" s="607">
        <f t="shared" si="91"/>
        <v>16666.666666666668</v>
      </c>
      <c r="X328" s="700"/>
      <c r="Y328" s="607">
        <f t="shared" si="92"/>
        <v>8333.3333333333339</v>
      </c>
      <c r="Z328" s="700"/>
      <c r="AA328" s="607">
        <f t="shared" si="93"/>
        <v>8333.3333333333339</v>
      </c>
      <c r="AB328" s="700"/>
      <c r="AC328" s="607">
        <f t="shared" si="94"/>
        <v>16666.666666666668</v>
      </c>
      <c r="AD328" s="700"/>
      <c r="AE328" s="607">
        <f t="shared" si="84"/>
        <v>19872</v>
      </c>
      <c r="AF328" s="700"/>
      <c r="AG328" s="607">
        <f>OBC!AB323+OBC!AW323</f>
        <v>1013040.915696</v>
      </c>
      <c r="AH328" s="700"/>
      <c r="AI328" s="607">
        <f>OBC!BR323+OBC!CM323</f>
        <v>43225.625</v>
      </c>
      <c r="AJ328" s="700"/>
      <c r="AK328" s="607">
        <f t="shared" si="95"/>
        <v>4500</v>
      </c>
      <c r="AL328" s="700"/>
      <c r="AM328" s="607"/>
      <c r="AN328" s="700"/>
      <c r="AO328" s="607">
        <f t="shared" si="96"/>
        <v>166666.66666666666</v>
      </c>
      <c r="AP328" s="700"/>
      <c r="AQ328" s="607">
        <f t="shared" si="97"/>
        <v>0</v>
      </c>
      <c r="AR328" s="700"/>
      <c r="AS328" s="607">
        <f t="shared" si="98"/>
        <v>1000000</v>
      </c>
      <c r="AT328" s="700"/>
      <c r="AU328" s="568">
        <v>0</v>
      </c>
      <c r="AV328" s="700"/>
      <c r="AW328" s="567">
        <f t="shared" si="99"/>
        <v>2470855.2073626667</v>
      </c>
      <c r="AX328" s="700"/>
      <c r="AY328" s="607">
        <f>('Revenue OP'!$D$18*(1+DBC!$C$13/100)^B328)/12</f>
        <v>4057710.6946166623</v>
      </c>
      <c r="AZ328" s="700"/>
      <c r="BA328" s="568">
        <v>0</v>
      </c>
      <c r="BB328" s="700"/>
      <c r="BC328" s="562">
        <f t="shared" si="85"/>
        <v>1586855.4872539956</v>
      </c>
      <c r="BD328" s="700"/>
      <c r="BE328" s="562">
        <f>BC328/(1+DBC!$C$10/100)^B328</f>
        <v>425036.57475728582</v>
      </c>
      <c r="BF328" s="700"/>
    </row>
    <row r="329" spans="2:58" x14ac:dyDescent="0.3">
      <c r="B329" s="550">
        <v>27</v>
      </c>
      <c r="C329" s="550">
        <v>6</v>
      </c>
      <c r="D329" s="550">
        <v>318</v>
      </c>
      <c r="E329" s="708"/>
      <c r="F329" s="562">
        <v>0</v>
      </c>
      <c r="G329" s="607">
        <f t="shared" si="86"/>
        <v>5000</v>
      </c>
      <c r="H329" s="700"/>
      <c r="I329" s="607">
        <f t="shared" si="87"/>
        <v>650</v>
      </c>
      <c r="J329" s="700"/>
      <c r="K329" s="607">
        <f t="shared" si="88"/>
        <v>400</v>
      </c>
      <c r="L329" s="700"/>
      <c r="M329" s="607">
        <f t="shared" si="89"/>
        <v>12500</v>
      </c>
      <c r="N329" s="700"/>
      <c r="O329" s="607">
        <f t="shared" si="90"/>
        <v>5000</v>
      </c>
      <c r="P329" s="700"/>
      <c r="Q329" s="607">
        <f t="shared" si="100"/>
        <v>18750</v>
      </c>
      <c r="R329" s="700"/>
      <c r="S329" s="607">
        <f t="shared" si="101"/>
        <v>75000</v>
      </c>
      <c r="T329" s="700"/>
      <c r="U329" s="607">
        <f t="shared" si="102"/>
        <v>56250</v>
      </c>
      <c r="V329" s="700"/>
      <c r="W329" s="607">
        <f t="shared" si="91"/>
        <v>16666.666666666668</v>
      </c>
      <c r="X329" s="700"/>
      <c r="Y329" s="607">
        <f t="shared" si="92"/>
        <v>8333.3333333333339</v>
      </c>
      <c r="Z329" s="700"/>
      <c r="AA329" s="607">
        <f t="shared" si="93"/>
        <v>8333.3333333333339</v>
      </c>
      <c r="AB329" s="700"/>
      <c r="AC329" s="607">
        <f t="shared" si="94"/>
        <v>16666.666666666668</v>
      </c>
      <c r="AD329" s="700"/>
      <c r="AE329" s="607">
        <f t="shared" ref="AE329:AE335" si="103">AE$263*(1+$AF$5/100)</f>
        <v>19872</v>
      </c>
      <c r="AF329" s="700"/>
      <c r="AG329" s="607">
        <f>OBC!AB324+OBC!AW324</f>
        <v>980362.17648000002</v>
      </c>
      <c r="AH329" s="700"/>
      <c r="AI329" s="607">
        <f>OBC!BR324+OBC!CM324</f>
        <v>41831.25</v>
      </c>
      <c r="AJ329" s="700"/>
      <c r="AK329" s="607">
        <f t="shared" si="95"/>
        <v>4500</v>
      </c>
      <c r="AL329" s="700"/>
      <c r="AM329" s="607"/>
      <c r="AN329" s="700"/>
      <c r="AO329" s="607">
        <f t="shared" si="96"/>
        <v>166666.66666666666</v>
      </c>
      <c r="AP329" s="700"/>
      <c r="AQ329" s="607">
        <f t="shared" si="97"/>
        <v>0</v>
      </c>
      <c r="AR329" s="700"/>
      <c r="AS329" s="607">
        <f t="shared" si="98"/>
        <v>1000000</v>
      </c>
      <c r="AT329" s="700"/>
      <c r="AU329" s="568">
        <v>0</v>
      </c>
      <c r="AV329" s="700"/>
      <c r="AW329" s="567">
        <f t="shared" si="99"/>
        <v>2436782.0931466669</v>
      </c>
      <c r="AX329" s="700"/>
      <c r="AY329" s="607">
        <f>('Revenue OP'!$D$18*(1+DBC!$C$13/100)^B329)/12</f>
        <v>4057710.6946166623</v>
      </c>
      <c r="AZ329" s="700"/>
      <c r="BA329" s="568">
        <v>0</v>
      </c>
      <c r="BB329" s="700"/>
      <c r="BC329" s="562">
        <f t="shared" si="85"/>
        <v>1620928.6014699955</v>
      </c>
      <c r="BD329" s="700"/>
      <c r="BE329" s="562">
        <f>BC329/(1+DBC!$C$10/100)^B329</f>
        <v>434163.00112314452</v>
      </c>
      <c r="BF329" s="700"/>
    </row>
    <row r="330" spans="2:58" x14ac:dyDescent="0.3">
      <c r="B330" s="550">
        <v>27</v>
      </c>
      <c r="C330" s="550">
        <v>7</v>
      </c>
      <c r="D330" s="550">
        <v>319</v>
      </c>
      <c r="E330" s="708"/>
      <c r="F330" s="562">
        <v>0</v>
      </c>
      <c r="G330" s="607">
        <f t="shared" si="86"/>
        <v>5000</v>
      </c>
      <c r="H330" s="700"/>
      <c r="I330" s="607">
        <f t="shared" si="87"/>
        <v>650</v>
      </c>
      <c r="J330" s="700"/>
      <c r="K330" s="607">
        <f t="shared" si="88"/>
        <v>400</v>
      </c>
      <c r="L330" s="700"/>
      <c r="M330" s="607">
        <f t="shared" si="89"/>
        <v>12500</v>
      </c>
      <c r="N330" s="700"/>
      <c r="O330" s="607">
        <f t="shared" si="90"/>
        <v>5000</v>
      </c>
      <c r="P330" s="700"/>
      <c r="Q330" s="607">
        <f t="shared" si="100"/>
        <v>18750</v>
      </c>
      <c r="R330" s="700"/>
      <c r="S330" s="607">
        <f t="shared" si="101"/>
        <v>75000</v>
      </c>
      <c r="T330" s="700"/>
      <c r="U330" s="607">
        <f t="shared" si="102"/>
        <v>56250</v>
      </c>
      <c r="V330" s="700"/>
      <c r="W330" s="607">
        <f t="shared" si="91"/>
        <v>16666.666666666668</v>
      </c>
      <c r="X330" s="700"/>
      <c r="Y330" s="607">
        <f t="shared" si="92"/>
        <v>8333.3333333333339</v>
      </c>
      <c r="Z330" s="700"/>
      <c r="AA330" s="607">
        <f t="shared" si="93"/>
        <v>8333.3333333333339</v>
      </c>
      <c r="AB330" s="700"/>
      <c r="AC330" s="607">
        <f t="shared" si="94"/>
        <v>16666.666666666668</v>
      </c>
      <c r="AD330" s="700"/>
      <c r="AE330" s="607">
        <f t="shared" si="103"/>
        <v>19872</v>
      </c>
      <c r="AF330" s="700"/>
      <c r="AG330" s="607">
        <f>OBC!AB325+OBC!AW325</f>
        <v>1013040.915696</v>
      </c>
      <c r="AH330" s="700"/>
      <c r="AI330" s="607">
        <f>OBC!BR325+OBC!CM325</f>
        <v>43225.625</v>
      </c>
      <c r="AJ330" s="700"/>
      <c r="AK330" s="607">
        <f t="shared" si="95"/>
        <v>4500</v>
      </c>
      <c r="AL330" s="700"/>
      <c r="AM330" s="607"/>
      <c r="AN330" s="700"/>
      <c r="AO330" s="607">
        <f t="shared" si="96"/>
        <v>166666.66666666666</v>
      </c>
      <c r="AP330" s="700"/>
      <c r="AQ330" s="607">
        <f t="shared" si="97"/>
        <v>0</v>
      </c>
      <c r="AR330" s="700"/>
      <c r="AS330" s="607">
        <f t="shared" si="98"/>
        <v>1000000</v>
      </c>
      <c r="AT330" s="700"/>
      <c r="AU330" s="568">
        <v>0</v>
      </c>
      <c r="AV330" s="700"/>
      <c r="AW330" s="567">
        <f t="shared" si="99"/>
        <v>2470855.2073626667</v>
      </c>
      <c r="AX330" s="700"/>
      <c r="AY330" s="607">
        <f>('Revenue OP'!$D$18*(1+DBC!$C$13/100)^B330)/12</f>
        <v>4057710.6946166623</v>
      </c>
      <c r="AZ330" s="700"/>
      <c r="BA330" s="568">
        <v>0</v>
      </c>
      <c r="BB330" s="700"/>
      <c r="BC330" s="562">
        <f t="shared" si="85"/>
        <v>1586855.4872539956</v>
      </c>
      <c r="BD330" s="700"/>
      <c r="BE330" s="562">
        <f>BC330/(1+DBC!$C$10/100)^B330</f>
        <v>425036.57475728582</v>
      </c>
      <c r="BF330" s="700"/>
    </row>
    <row r="331" spans="2:58" x14ac:dyDescent="0.3">
      <c r="B331" s="550">
        <v>27</v>
      </c>
      <c r="C331" s="550">
        <v>8</v>
      </c>
      <c r="D331" s="550">
        <v>320</v>
      </c>
      <c r="E331" s="708"/>
      <c r="F331" s="562">
        <v>0</v>
      </c>
      <c r="G331" s="607">
        <f t="shared" si="86"/>
        <v>5000</v>
      </c>
      <c r="H331" s="700"/>
      <c r="I331" s="607">
        <f t="shared" si="87"/>
        <v>650</v>
      </c>
      <c r="J331" s="700"/>
      <c r="K331" s="607">
        <f t="shared" si="88"/>
        <v>400</v>
      </c>
      <c r="L331" s="700"/>
      <c r="M331" s="607">
        <f t="shared" si="89"/>
        <v>12500</v>
      </c>
      <c r="N331" s="700"/>
      <c r="O331" s="607">
        <f t="shared" si="90"/>
        <v>5000</v>
      </c>
      <c r="P331" s="700"/>
      <c r="Q331" s="607">
        <f t="shared" si="100"/>
        <v>18750</v>
      </c>
      <c r="R331" s="700"/>
      <c r="S331" s="607">
        <f t="shared" si="101"/>
        <v>75000</v>
      </c>
      <c r="T331" s="700"/>
      <c r="U331" s="607">
        <f t="shared" si="102"/>
        <v>56250</v>
      </c>
      <c r="V331" s="700"/>
      <c r="W331" s="607">
        <f t="shared" si="91"/>
        <v>16666.666666666668</v>
      </c>
      <c r="X331" s="700"/>
      <c r="Y331" s="607">
        <f t="shared" si="92"/>
        <v>8333.3333333333339</v>
      </c>
      <c r="Z331" s="700"/>
      <c r="AA331" s="607">
        <f t="shared" si="93"/>
        <v>8333.3333333333339</v>
      </c>
      <c r="AB331" s="700"/>
      <c r="AC331" s="607">
        <f t="shared" si="94"/>
        <v>16666.666666666668</v>
      </c>
      <c r="AD331" s="700"/>
      <c r="AE331" s="607">
        <f t="shared" si="103"/>
        <v>19872</v>
      </c>
      <c r="AF331" s="700"/>
      <c r="AG331" s="607">
        <f>OBC!AB326+OBC!AW326</f>
        <v>1013040.915696</v>
      </c>
      <c r="AH331" s="700"/>
      <c r="AI331" s="607">
        <f>OBC!BR326+OBC!CM326</f>
        <v>43225.625</v>
      </c>
      <c r="AJ331" s="700"/>
      <c r="AK331" s="607">
        <f t="shared" si="95"/>
        <v>4500</v>
      </c>
      <c r="AL331" s="700"/>
      <c r="AM331" s="607"/>
      <c r="AN331" s="700"/>
      <c r="AO331" s="607">
        <f t="shared" si="96"/>
        <v>166666.66666666666</v>
      </c>
      <c r="AP331" s="700"/>
      <c r="AQ331" s="607">
        <f t="shared" si="97"/>
        <v>0</v>
      </c>
      <c r="AR331" s="700"/>
      <c r="AS331" s="607">
        <f t="shared" si="98"/>
        <v>1000000</v>
      </c>
      <c r="AT331" s="700"/>
      <c r="AU331" s="568">
        <v>0</v>
      </c>
      <c r="AV331" s="700"/>
      <c r="AW331" s="567">
        <f t="shared" si="99"/>
        <v>2470855.2073626667</v>
      </c>
      <c r="AX331" s="700"/>
      <c r="AY331" s="607">
        <f>('Revenue OP'!$D$18*(1+DBC!$C$13/100)^B331)/12</f>
        <v>4057710.6946166623</v>
      </c>
      <c r="AZ331" s="700"/>
      <c r="BA331" s="568">
        <v>0</v>
      </c>
      <c r="BB331" s="700"/>
      <c r="BC331" s="562">
        <f t="shared" si="85"/>
        <v>1586855.4872539956</v>
      </c>
      <c r="BD331" s="700"/>
      <c r="BE331" s="562">
        <f>BC331/(1+DBC!$C$10/100)^B331</f>
        <v>425036.57475728582</v>
      </c>
      <c r="BF331" s="700"/>
    </row>
    <row r="332" spans="2:58" x14ac:dyDescent="0.3">
      <c r="B332" s="550">
        <v>27</v>
      </c>
      <c r="C332" s="550">
        <v>9</v>
      </c>
      <c r="D332" s="550">
        <v>321</v>
      </c>
      <c r="E332" s="708"/>
      <c r="F332" s="562">
        <v>0</v>
      </c>
      <c r="G332" s="607">
        <f t="shared" si="86"/>
        <v>5000</v>
      </c>
      <c r="H332" s="700"/>
      <c r="I332" s="607">
        <f t="shared" si="87"/>
        <v>650</v>
      </c>
      <c r="J332" s="700"/>
      <c r="K332" s="607">
        <f t="shared" si="88"/>
        <v>400</v>
      </c>
      <c r="L332" s="700"/>
      <c r="M332" s="607">
        <f t="shared" si="89"/>
        <v>12500</v>
      </c>
      <c r="N332" s="700"/>
      <c r="O332" s="607">
        <f t="shared" si="90"/>
        <v>5000</v>
      </c>
      <c r="P332" s="700"/>
      <c r="Q332" s="607">
        <f t="shared" si="100"/>
        <v>18750</v>
      </c>
      <c r="R332" s="700"/>
      <c r="S332" s="607">
        <f t="shared" si="101"/>
        <v>75000</v>
      </c>
      <c r="T332" s="700"/>
      <c r="U332" s="607">
        <f t="shared" si="102"/>
        <v>56250</v>
      </c>
      <c r="V332" s="700"/>
      <c r="W332" s="607">
        <f t="shared" si="91"/>
        <v>16666.666666666668</v>
      </c>
      <c r="X332" s="700"/>
      <c r="Y332" s="607">
        <f t="shared" si="92"/>
        <v>8333.3333333333339</v>
      </c>
      <c r="Z332" s="700"/>
      <c r="AA332" s="607">
        <f t="shared" si="93"/>
        <v>8333.3333333333339</v>
      </c>
      <c r="AB332" s="700"/>
      <c r="AC332" s="607">
        <f t="shared" si="94"/>
        <v>16666.666666666668</v>
      </c>
      <c r="AD332" s="700"/>
      <c r="AE332" s="607">
        <f t="shared" si="103"/>
        <v>19872</v>
      </c>
      <c r="AF332" s="700"/>
      <c r="AG332" s="607">
        <f>OBC!AB327+OBC!AW327</f>
        <v>980362.17648000002</v>
      </c>
      <c r="AH332" s="700"/>
      <c r="AI332" s="607">
        <f>OBC!BR327+OBC!CM327</f>
        <v>41831.25</v>
      </c>
      <c r="AJ332" s="700"/>
      <c r="AK332" s="607">
        <f t="shared" si="95"/>
        <v>4500</v>
      </c>
      <c r="AL332" s="700"/>
      <c r="AM332" s="607"/>
      <c r="AN332" s="700"/>
      <c r="AO332" s="607">
        <f t="shared" si="96"/>
        <v>166666.66666666666</v>
      </c>
      <c r="AP332" s="700"/>
      <c r="AQ332" s="607">
        <f t="shared" si="97"/>
        <v>0</v>
      </c>
      <c r="AR332" s="700"/>
      <c r="AS332" s="607">
        <f t="shared" si="98"/>
        <v>1000000</v>
      </c>
      <c r="AT332" s="700"/>
      <c r="AU332" s="568">
        <v>0</v>
      </c>
      <c r="AV332" s="700"/>
      <c r="AW332" s="567">
        <f t="shared" si="99"/>
        <v>2436782.0931466669</v>
      </c>
      <c r="AX332" s="700"/>
      <c r="AY332" s="607">
        <f>('Revenue OP'!$D$18*(1+DBC!$C$13/100)^B332)/12</f>
        <v>4057710.6946166623</v>
      </c>
      <c r="AZ332" s="700"/>
      <c r="BA332" s="568">
        <v>0</v>
      </c>
      <c r="BB332" s="700"/>
      <c r="BC332" s="562">
        <f t="shared" si="85"/>
        <v>1620928.6014699955</v>
      </c>
      <c r="BD332" s="700"/>
      <c r="BE332" s="562">
        <f>BC332/(1+DBC!$C$10/100)^B332</f>
        <v>434163.00112314452</v>
      </c>
      <c r="BF332" s="700"/>
    </row>
    <row r="333" spans="2:58" x14ac:dyDescent="0.3">
      <c r="B333" s="550">
        <v>27</v>
      </c>
      <c r="C333" s="550">
        <v>10</v>
      </c>
      <c r="D333" s="550">
        <v>322</v>
      </c>
      <c r="E333" s="708"/>
      <c r="F333" s="562">
        <v>0</v>
      </c>
      <c r="G333" s="607">
        <f t="shared" si="86"/>
        <v>5000</v>
      </c>
      <c r="H333" s="700"/>
      <c r="I333" s="607">
        <f t="shared" si="87"/>
        <v>650</v>
      </c>
      <c r="J333" s="700"/>
      <c r="K333" s="607">
        <f t="shared" si="88"/>
        <v>400</v>
      </c>
      <c r="L333" s="700"/>
      <c r="M333" s="607">
        <f t="shared" si="89"/>
        <v>12500</v>
      </c>
      <c r="N333" s="700"/>
      <c r="O333" s="607">
        <f t="shared" si="90"/>
        <v>5000</v>
      </c>
      <c r="P333" s="700"/>
      <c r="Q333" s="607">
        <f t="shared" si="100"/>
        <v>18750</v>
      </c>
      <c r="R333" s="700"/>
      <c r="S333" s="607">
        <f t="shared" si="101"/>
        <v>75000</v>
      </c>
      <c r="T333" s="700"/>
      <c r="U333" s="607">
        <f t="shared" si="102"/>
        <v>56250</v>
      </c>
      <c r="V333" s="700"/>
      <c r="W333" s="607">
        <f t="shared" si="91"/>
        <v>16666.666666666668</v>
      </c>
      <c r="X333" s="700"/>
      <c r="Y333" s="607">
        <f t="shared" si="92"/>
        <v>8333.3333333333339</v>
      </c>
      <c r="Z333" s="700"/>
      <c r="AA333" s="607">
        <f t="shared" si="93"/>
        <v>8333.3333333333339</v>
      </c>
      <c r="AB333" s="700"/>
      <c r="AC333" s="607">
        <f t="shared" si="94"/>
        <v>16666.666666666668</v>
      </c>
      <c r="AD333" s="700"/>
      <c r="AE333" s="607">
        <f t="shared" si="103"/>
        <v>19872</v>
      </c>
      <c r="AF333" s="700"/>
      <c r="AG333" s="607">
        <f>OBC!AB328+OBC!AW328</f>
        <v>1013040.915696</v>
      </c>
      <c r="AH333" s="700"/>
      <c r="AI333" s="607">
        <f>OBC!BR328+OBC!CM328</f>
        <v>43225.625</v>
      </c>
      <c r="AJ333" s="700"/>
      <c r="AK333" s="607">
        <f t="shared" si="95"/>
        <v>4500</v>
      </c>
      <c r="AL333" s="700"/>
      <c r="AM333" s="607"/>
      <c r="AN333" s="700"/>
      <c r="AO333" s="607">
        <f t="shared" si="96"/>
        <v>166666.66666666666</v>
      </c>
      <c r="AP333" s="700"/>
      <c r="AQ333" s="607">
        <f t="shared" si="97"/>
        <v>0</v>
      </c>
      <c r="AR333" s="700"/>
      <c r="AS333" s="607">
        <f t="shared" si="98"/>
        <v>1000000</v>
      </c>
      <c r="AT333" s="700"/>
      <c r="AU333" s="568">
        <v>0</v>
      </c>
      <c r="AV333" s="700"/>
      <c r="AW333" s="567">
        <f t="shared" si="99"/>
        <v>2470855.2073626667</v>
      </c>
      <c r="AX333" s="700"/>
      <c r="AY333" s="607">
        <f>('Revenue OP'!$D$18*(1+DBC!$C$13/100)^B333)/12</f>
        <v>4057710.6946166623</v>
      </c>
      <c r="AZ333" s="700"/>
      <c r="BA333" s="568">
        <v>0</v>
      </c>
      <c r="BB333" s="700"/>
      <c r="BC333" s="562">
        <f t="shared" ref="BC333:BC347" si="104">BA333+AY333-AW333</f>
        <v>1586855.4872539956</v>
      </c>
      <c r="BD333" s="700"/>
      <c r="BE333" s="562">
        <f>BC333/(1+DBC!$C$10/100)^B333</f>
        <v>425036.57475728582</v>
      </c>
      <c r="BF333" s="700"/>
    </row>
    <row r="334" spans="2:58" x14ac:dyDescent="0.3">
      <c r="B334" s="550">
        <v>27</v>
      </c>
      <c r="C334" s="550">
        <v>11</v>
      </c>
      <c r="D334" s="550">
        <v>323</v>
      </c>
      <c r="E334" s="708"/>
      <c r="F334" s="562">
        <v>0</v>
      </c>
      <c r="G334" s="607">
        <f t="shared" si="86"/>
        <v>5000</v>
      </c>
      <c r="H334" s="700"/>
      <c r="I334" s="607">
        <f t="shared" si="87"/>
        <v>650</v>
      </c>
      <c r="J334" s="700"/>
      <c r="K334" s="607">
        <f t="shared" si="88"/>
        <v>400</v>
      </c>
      <c r="L334" s="700"/>
      <c r="M334" s="607">
        <f t="shared" si="89"/>
        <v>12500</v>
      </c>
      <c r="N334" s="700"/>
      <c r="O334" s="607">
        <f t="shared" si="90"/>
        <v>5000</v>
      </c>
      <c r="P334" s="700"/>
      <c r="Q334" s="607">
        <f t="shared" si="100"/>
        <v>18750</v>
      </c>
      <c r="R334" s="700"/>
      <c r="S334" s="607">
        <f t="shared" si="101"/>
        <v>75000</v>
      </c>
      <c r="T334" s="700"/>
      <c r="U334" s="607">
        <f t="shared" si="102"/>
        <v>56250</v>
      </c>
      <c r="V334" s="700"/>
      <c r="W334" s="607">
        <f t="shared" si="91"/>
        <v>16666.666666666668</v>
      </c>
      <c r="X334" s="700"/>
      <c r="Y334" s="607">
        <f t="shared" si="92"/>
        <v>8333.3333333333339</v>
      </c>
      <c r="Z334" s="700"/>
      <c r="AA334" s="607">
        <f t="shared" si="93"/>
        <v>8333.3333333333339</v>
      </c>
      <c r="AB334" s="700"/>
      <c r="AC334" s="607">
        <f t="shared" si="94"/>
        <v>16666.666666666668</v>
      </c>
      <c r="AD334" s="700"/>
      <c r="AE334" s="607">
        <f t="shared" si="103"/>
        <v>19872</v>
      </c>
      <c r="AF334" s="700"/>
      <c r="AG334" s="607">
        <f>OBC!AB329+OBC!AW329</f>
        <v>980362.17648000002</v>
      </c>
      <c r="AH334" s="700"/>
      <c r="AI334" s="607">
        <f>OBC!BR329+OBC!CM329</f>
        <v>41831.25</v>
      </c>
      <c r="AJ334" s="700"/>
      <c r="AK334" s="607">
        <f t="shared" si="95"/>
        <v>4500</v>
      </c>
      <c r="AL334" s="700"/>
      <c r="AM334" s="607"/>
      <c r="AN334" s="700"/>
      <c r="AO334" s="607">
        <f t="shared" si="96"/>
        <v>166666.66666666666</v>
      </c>
      <c r="AP334" s="700"/>
      <c r="AQ334" s="607">
        <f t="shared" si="97"/>
        <v>0</v>
      </c>
      <c r="AR334" s="700"/>
      <c r="AS334" s="607">
        <f t="shared" si="98"/>
        <v>1000000</v>
      </c>
      <c r="AT334" s="700"/>
      <c r="AU334" s="568">
        <v>0</v>
      </c>
      <c r="AV334" s="700"/>
      <c r="AW334" s="567">
        <f t="shared" si="99"/>
        <v>2436782.0931466669</v>
      </c>
      <c r="AX334" s="700"/>
      <c r="AY334" s="607">
        <f>('Revenue OP'!$D$18*(1+DBC!$C$13/100)^B334)/12</f>
        <v>4057710.6946166623</v>
      </c>
      <c r="AZ334" s="700"/>
      <c r="BA334" s="568">
        <v>0</v>
      </c>
      <c r="BB334" s="700"/>
      <c r="BC334" s="562">
        <f t="shared" si="104"/>
        <v>1620928.6014699955</v>
      </c>
      <c r="BD334" s="700"/>
      <c r="BE334" s="562">
        <f>BC334/(1+DBC!$C$10/100)^B334</f>
        <v>434163.00112314452</v>
      </c>
      <c r="BF334" s="700"/>
    </row>
    <row r="335" spans="2:58" x14ac:dyDescent="0.3">
      <c r="B335" s="550">
        <v>27</v>
      </c>
      <c r="C335" s="550">
        <v>12</v>
      </c>
      <c r="D335" s="550">
        <v>324</v>
      </c>
      <c r="E335" s="708"/>
      <c r="F335" s="562">
        <v>0</v>
      </c>
      <c r="G335" s="607">
        <f t="shared" si="86"/>
        <v>5000</v>
      </c>
      <c r="H335" s="700"/>
      <c r="I335" s="607">
        <f t="shared" si="87"/>
        <v>650</v>
      </c>
      <c r="J335" s="700"/>
      <c r="K335" s="607">
        <f t="shared" si="88"/>
        <v>400</v>
      </c>
      <c r="L335" s="700"/>
      <c r="M335" s="607">
        <f t="shared" si="89"/>
        <v>12500</v>
      </c>
      <c r="N335" s="700"/>
      <c r="O335" s="607">
        <f t="shared" si="90"/>
        <v>5000</v>
      </c>
      <c r="P335" s="700"/>
      <c r="Q335" s="607">
        <f t="shared" si="100"/>
        <v>18750</v>
      </c>
      <c r="R335" s="700"/>
      <c r="S335" s="607">
        <f t="shared" si="101"/>
        <v>75000</v>
      </c>
      <c r="T335" s="700"/>
      <c r="U335" s="607">
        <f t="shared" si="102"/>
        <v>56250</v>
      </c>
      <c r="V335" s="700"/>
      <c r="W335" s="607">
        <f t="shared" si="91"/>
        <v>16666.666666666668</v>
      </c>
      <c r="X335" s="700"/>
      <c r="Y335" s="607">
        <f t="shared" si="92"/>
        <v>8333.3333333333339</v>
      </c>
      <c r="Z335" s="700"/>
      <c r="AA335" s="607">
        <f t="shared" si="93"/>
        <v>8333.3333333333339</v>
      </c>
      <c r="AB335" s="700"/>
      <c r="AC335" s="607">
        <f t="shared" si="94"/>
        <v>16666.666666666668</v>
      </c>
      <c r="AD335" s="700"/>
      <c r="AE335" s="607">
        <f t="shared" si="103"/>
        <v>19872</v>
      </c>
      <c r="AF335" s="700"/>
      <c r="AG335" s="607">
        <f>OBC!AB330+OBC!AW330</f>
        <v>1013040.915696</v>
      </c>
      <c r="AH335" s="700"/>
      <c r="AI335" s="607">
        <f>OBC!BR330+OBC!CM330</f>
        <v>43225.625</v>
      </c>
      <c r="AJ335" s="700"/>
      <c r="AK335" s="607">
        <f t="shared" si="95"/>
        <v>4500</v>
      </c>
      <c r="AL335" s="700"/>
      <c r="AM335" s="607"/>
      <c r="AN335" s="700"/>
      <c r="AO335" s="607">
        <f t="shared" si="96"/>
        <v>166666.66666666666</v>
      </c>
      <c r="AP335" s="700"/>
      <c r="AQ335" s="607">
        <f t="shared" si="97"/>
        <v>0</v>
      </c>
      <c r="AR335" s="700"/>
      <c r="AS335" s="607">
        <f t="shared" si="98"/>
        <v>1000000</v>
      </c>
      <c r="AT335" s="700"/>
      <c r="AU335" s="568">
        <v>0</v>
      </c>
      <c r="AV335" s="700"/>
      <c r="AW335" s="567">
        <f t="shared" si="99"/>
        <v>2470855.2073626667</v>
      </c>
      <c r="AX335" s="700"/>
      <c r="AY335" s="607">
        <f>('Revenue OP'!$D$18*(1+DBC!$C$13/100)^B335)/12</f>
        <v>4057710.6946166623</v>
      </c>
      <c r="AZ335" s="700"/>
      <c r="BA335" s="568">
        <v>0</v>
      </c>
      <c r="BB335" s="700"/>
      <c r="BC335" s="562">
        <f t="shared" si="104"/>
        <v>1586855.4872539956</v>
      </c>
      <c r="BD335" s="700"/>
      <c r="BE335" s="562">
        <f>BC335/(1+DBC!$C$10/100)^B335</f>
        <v>425036.57475728582</v>
      </c>
      <c r="BF335" s="700"/>
    </row>
    <row r="336" spans="2:58" x14ac:dyDescent="0.3">
      <c r="B336" s="550">
        <v>28</v>
      </c>
      <c r="C336" s="550">
        <v>1</v>
      </c>
      <c r="D336" s="550">
        <v>325</v>
      </c>
      <c r="E336" s="708">
        <f>DBC!$C$10</f>
        <v>5</v>
      </c>
      <c r="F336" s="607">
        <v>0</v>
      </c>
      <c r="G336" s="607">
        <v>0</v>
      </c>
      <c r="H336" s="700">
        <f>SUM(G336:G347)</f>
        <v>0</v>
      </c>
      <c r="I336" s="607">
        <v>0</v>
      </c>
      <c r="J336" s="700">
        <f>SUM(I336:I347)</f>
        <v>0</v>
      </c>
      <c r="K336" s="607">
        <v>0</v>
      </c>
      <c r="L336" s="700">
        <f>SUM(K336:K347)</f>
        <v>0</v>
      </c>
      <c r="M336" s="607">
        <v>0</v>
      </c>
      <c r="N336" s="700">
        <f>SUM(M336:M347)</f>
        <v>0</v>
      </c>
      <c r="O336" s="607">
        <v>0</v>
      </c>
      <c r="P336" s="700">
        <f>SUM(O336:O347)</f>
        <v>0</v>
      </c>
      <c r="Q336" s="607">
        <v>0</v>
      </c>
      <c r="R336" s="700">
        <f>SUM(Q336:Q347)</f>
        <v>0</v>
      </c>
      <c r="S336" s="607">
        <v>0</v>
      </c>
      <c r="T336" s="700">
        <f>SUM(S336:S347)</f>
        <v>0</v>
      </c>
      <c r="U336" s="607">
        <v>0</v>
      </c>
      <c r="V336" s="700">
        <f>SUM(U336:U347)</f>
        <v>0</v>
      </c>
      <c r="W336" s="607">
        <v>0</v>
      </c>
      <c r="X336" s="700">
        <f>SUM(W336:W347)</f>
        <v>0</v>
      </c>
      <c r="Y336" s="607">
        <v>0</v>
      </c>
      <c r="Z336" s="700">
        <f>SUM(Y336:Y347)</f>
        <v>0</v>
      </c>
      <c r="AA336" s="607">
        <v>0</v>
      </c>
      <c r="AB336" s="700">
        <f>SUM(AA336:AA347)</f>
        <v>0</v>
      </c>
      <c r="AC336" s="607">
        <v>0</v>
      </c>
      <c r="AD336" s="700">
        <f>SUM(AC336:AC347)</f>
        <v>0</v>
      </c>
      <c r="AE336" s="607">
        <v>0</v>
      </c>
      <c r="AF336" s="700">
        <f>SUM(AE336:AE347)</f>
        <v>0</v>
      </c>
      <c r="AG336" s="607">
        <v>0</v>
      </c>
      <c r="AH336" s="700">
        <f>SUM(AG336:AG347)</f>
        <v>0</v>
      </c>
      <c r="AI336" s="607">
        <v>0</v>
      </c>
      <c r="AJ336" s="700">
        <f>SUM(AI336:AI347)</f>
        <v>0</v>
      </c>
      <c r="AK336" s="607">
        <v>0</v>
      </c>
      <c r="AL336" s="700">
        <f>SUM(AK336:AK347)</f>
        <v>0</v>
      </c>
      <c r="AM336" s="607"/>
      <c r="AN336" s="700">
        <f>SUM(AM336:AM347)</f>
        <v>0</v>
      </c>
      <c r="AO336" s="607">
        <v>0</v>
      </c>
      <c r="AP336" s="700">
        <f>SUM(AO336:AO347)</f>
        <v>0</v>
      </c>
      <c r="AQ336" s="607"/>
      <c r="AR336" s="700">
        <f>SUM(AQ336:AQ347)</f>
        <v>0</v>
      </c>
      <c r="AS336" s="607">
        <v>0</v>
      </c>
      <c r="AT336" s="700">
        <f>SUM(AS336:AS347)</f>
        <v>0</v>
      </c>
      <c r="AU336" s="568">
        <v>0</v>
      </c>
      <c r="AV336" s="700">
        <f>SUM(AU336:AU347)</f>
        <v>0</v>
      </c>
      <c r="AW336" s="567">
        <f t="shared" si="99"/>
        <v>0</v>
      </c>
      <c r="AX336" s="700">
        <f>SUM(AW336:AW347)</f>
        <v>0</v>
      </c>
      <c r="AY336" s="609"/>
      <c r="AZ336" s="700">
        <f>SUM(AY336:AY347)</f>
        <v>0</v>
      </c>
      <c r="BA336" s="607">
        <f>DBC!$C$21/12</f>
        <v>316920.83333333331</v>
      </c>
      <c r="BB336" s="700">
        <f>SUM(BA336:BA347)</f>
        <v>3803050.0000000005</v>
      </c>
      <c r="BC336" s="562">
        <f t="shared" si="104"/>
        <v>316920.83333333331</v>
      </c>
      <c r="BD336" s="700">
        <f>SUM(BC336:BC347)</f>
        <v>3803050.0000000005</v>
      </c>
      <c r="BE336" s="562">
        <f>BC336/(1+DBC!$C$10/100)^B336</f>
        <v>80844.488061416996</v>
      </c>
      <c r="BF336" s="700">
        <f>SUM(BE336:BE347)</f>
        <v>970133.85673700401</v>
      </c>
    </row>
    <row r="337" spans="2:58" x14ac:dyDescent="0.3">
      <c r="B337" s="550">
        <v>28</v>
      </c>
      <c r="C337" s="550">
        <v>2</v>
      </c>
      <c r="D337" s="550">
        <v>326</v>
      </c>
      <c r="E337" s="708"/>
      <c r="F337" s="607">
        <v>0</v>
      </c>
      <c r="G337" s="607">
        <v>0</v>
      </c>
      <c r="H337" s="700"/>
      <c r="I337" s="607">
        <v>0</v>
      </c>
      <c r="J337" s="700"/>
      <c r="K337" s="607">
        <v>0</v>
      </c>
      <c r="L337" s="700"/>
      <c r="M337" s="607">
        <v>0</v>
      </c>
      <c r="N337" s="700"/>
      <c r="O337" s="607">
        <v>0</v>
      </c>
      <c r="P337" s="700"/>
      <c r="Q337" s="607">
        <v>0</v>
      </c>
      <c r="R337" s="700"/>
      <c r="S337" s="607">
        <v>0</v>
      </c>
      <c r="T337" s="700"/>
      <c r="U337" s="607">
        <v>0</v>
      </c>
      <c r="V337" s="700"/>
      <c r="W337" s="607">
        <v>0</v>
      </c>
      <c r="X337" s="700"/>
      <c r="Y337" s="607">
        <v>0</v>
      </c>
      <c r="Z337" s="700"/>
      <c r="AA337" s="607">
        <v>0</v>
      </c>
      <c r="AB337" s="700"/>
      <c r="AC337" s="607">
        <v>0</v>
      </c>
      <c r="AD337" s="700"/>
      <c r="AE337" s="607">
        <v>0</v>
      </c>
      <c r="AF337" s="700"/>
      <c r="AG337" s="607">
        <v>0</v>
      </c>
      <c r="AH337" s="700"/>
      <c r="AI337" s="607">
        <v>0</v>
      </c>
      <c r="AJ337" s="700"/>
      <c r="AK337" s="607">
        <v>0</v>
      </c>
      <c r="AL337" s="700"/>
      <c r="AM337" s="607"/>
      <c r="AN337" s="700"/>
      <c r="AO337" s="607">
        <v>0</v>
      </c>
      <c r="AP337" s="700"/>
      <c r="AQ337" s="607"/>
      <c r="AR337" s="700"/>
      <c r="AS337" s="607">
        <v>0</v>
      </c>
      <c r="AT337" s="700"/>
      <c r="AU337" s="568">
        <v>0</v>
      </c>
      <c r="AV337" s="700"/>
      <c r="AW337" s="567">
        <f t="shared" si="99"/>
        <v>0</v>
      </c>
      <c r="AX337" s="700"/>
      <c r="AY337" s="609"/>
      <c r="AZ337" s="700"/>
      <c r="BA337" s="607">
        <f>DBC!$C$21/12</f>
        <v>316920.83333333331</v>
      </c>
      <c r="BB337" s="700"/>
      <c r="BC337" s="562">
        <f t="shared" si="104"/>
        <v>316920.83333333331</v>
      </c>
      <c r="BD337" s="700"/>
      <c r="BE337" s="562">
        <f>BC337/(1+DBC!$C$10/100)^B337</f>
        <v>80844.488061416996</v>
      </c>
      <c r="BF337" s="700"/>
    </row>
    <row r="338" spans="2:58" x14ac:dyDescent="0.3">
      <c r="B338" s="550">
        <v>28</v>
      </c>
      <c r="C338" s="550">
        <v>3</v>
      </c>
      <c r="D338" s="550">
        <v>327</v>
      </c>
      <c r="E338" s="708"/>
      <c r="F338" s="607">
        <v>0</v>
      </c>
      <c r="G338" s="607">
        <v>0</v>
      </c>
      <c r="H338" s="700"/>
      <c r="I338" s="607">
        <v>0</v>
      </c>
      <c r="J338" s="700"/>
      <c r="K338" s="607">
        <v>0</v>
      </c>
      <c r="L338" s="700"/>
      <c r="M338" s="607">
        <v>0</v>
      </c>
      <c r="N338" s="700"/>
      <c r="O338" s="607">
        <v>0</v>
      </c>
      <c r="P338" s="700"/>
      <c r="Q338" s="607">
        <v>0</v>
      </c>
      <c r="R338" s="700"/>
      <c r="S338" s="607">
        <v>0</v>
      </c>
      <c r="T338" s="700"/>
      <c r="U338" s="607">
        <v>0</v>
      </c>
      <c r="V338" s="700"/>
      <c r="W338" s="607">
        <v>0</v>
      </c>
      <c r="X338" s="700"/>
      <c r="Y338" s="607">
        <v>0</v>
      </c>
      <c r="Z338" s="700"/>
      <c r="AA338" s="607">
        <v>0</v>
      </c>
      <c r="AB338" s="700"/>
      <c r="AC338" s="607">
        <v>0</v>
      </c>
      <c r="AD338" s="700"/>
      <c r="AE338" s="607">
        <v>0</v>
      </c>
      <c r="AF338" s="700"/>
      <c r="AG338" s="607">
        <v>0</v>
      </c>
      <c r="AH338" s="700"/>
      <c r="AI338" s="607">
        <v>0</v>
      </c>
      <c r="AJ338" s="700"/>
      <c r="AK338" s="607">
        <v>0</v>
      </c>
      <c r="AL338" s="700"/>
      <c r="AM338" s="607"/>
      <c r="AN338" s="700"/>
      <c r="AO338" s="607">
        <v>0</v>
      </c>
      <c r="AP338" s="700"/>
      <c r="AQ338" s="607"/>
      <c r="AR338" s="700"/>
      <c r="AS338" s="607">
        <v>0</v>
      </c>
      <c r="AT338" s="700"/>
      <c r="AU338" s="568">
        <v>0</v>
      </c>
      <c r="AV338" s="700"/>
      <c r="AW338" s="567">
        <f t="shared" si="99"/>
        <v>0</v>
      </c>
      <c r="AX338" s="700"/>
      <c r="AY338" s="609"/>
      <c r="AZ338" s="700"/>
      <c r="BA338" s="607">
        <f>DBC!$C$21/12</f>
        <v>316920.83333333331</v>
      </c>
      <c r="BB338" s="700"/>
      <c r="BC338" s="562">
        <f t="shared" si="104"/>
        <v>316920.83333333331</v>
      </c>
      <c r="BD338" s="700"/>
      <c r="BE338" s="562">
        <f>BC338/(1+DBC!$C$10/100)^B338</f>
        <v>80844.488061416996</v>
      </c>
      <c r="BF338" s="700"/>
    </row>
    <row r="339" spans="2:58" x14ac:dyDescent="0.3">
      <c r="B339" s="550">
        <v>28</v>
      </c>
      <c r="C339" s="550">
        <v>4</v>
      </c>
      <c r="D339" s="550">
        <v>328</v>
      </c>
      <c r="E339" s="708"/>
      <c r="F339" s="607">
        <v>0</v>
      </c>
      <c r="G339" s="607">
        <v>0</v>
      </c>
      <c r="H339" s="700"/>
      <c r="I339" s="607">
        <v>0</v>
      </c>
      <c r="J339" s="700"/>
      <c r="K339" s="607">
        <v>0</v>
      </c>
      <c r="L339" s="700"/>
      <c r="M339" s="607">
        <v>0</v>
      </c>
      <c r="N339" s="700"/>
      <c r="O339" s="607">
        <v>0</v>
      </c>
      <c r="P339" s="700"/>
      <c r="Q339" s="607">
        <v>0</v>
      </c>
      <c r="R339" s="700"/>
      <c r="S339" s="607">
        <v>0</v>
      </c>
      <c r="T339" s="700"/>
      <c r="U339" s="607">
        <v>0</v>
      </c>
      <c r="V339" s="700"/>
      <c r="W339" s="607">
        <v>0</v>
      </c>
      <c r="X339" s="700"/>
      <c r="Y339" s="607">
        <v>0</v>
      </c>
      <c r="Z339" s="700"/>
      <c r="AA339" s="607">
        <v>0</v>
      </c>
      <c r="AB339" s="700"/>
      <c r="AC339" s="607">
        <v>0</v>
      </c>
      <c r="AD339" s="700"/>
      <c r="AE339" s="607">
        <v>0</v>
      </c>
      <c r="AF339" s="700"/>
      <c r="AG339" s="607">
        <v>0</v>
      </c>
      <c r="AH339" s="700"/>
      <c r="AI339" s="607">
        <v>0</v>
      </c>
      <c r="AJ339" s="700"/>
      <c r="AK339" s="607">
        <v>0</v>
      </c>
      <c r="AL339" s="700"/>
      <c r="AM339" s="607"/>
      <c r="AN339" s="700"/>
      <c r="AO339" s="607">
        <v>0</v>
      </c>
      <c r="AP339" s="700"/>
      <c r="AQ339" s="607"/>
      <c r="AR339" s="700"/>
      <c r="AS339" s="607">
        <v>0</v>
      </c>
      <c r="AT339" s="700"/>
      <c r="AU339" s="568">
        <v>0</v>
      </c>
      <c r="AV339" s="700"/>
      <c r="AW339" s="567">
        <f t="shared" si="99"/>
        <v>0</v>
      </c>
      <c r="AX339" s="700"/>
      <c r="AY339" s="609"/>
      <c r="AZ339" s="700"/>
      <c r="BA339" s="607">
        <f>DBC!$C$21/12</f>
        <v>316920.83333333331</v>
      </c>
      <c r="BB339" s="700"/>
      <c r="BC339" s="562">
        <f t="shared" si="104"/>
        <v>316920.83333333331</v>
      </c>
      <c r="BD339" s="700"/>
      <c r="BE339" s="562">
        <f>BC339/(1+DBC!$C$10/100)^B339</f>
        <v>80844.488061416996</v>
      </c>
      <c r="BF339" s="700"/>
    </row>
    <row r="340" spans="2:58" x14ac:dyDescent="0.3">
      <c r="B340" s="550">
        <v>28</v>
      </c>
      <c r="C340" s="550">
        <v>5</v>
      </c>
      <c r="D340" s="550">
        <v>329</v>
      </c>
      <c r="E340" s="708"/>
      <c r="F340" s="607">
        <v>0</v>
      </c>
      <c r="G340" s="607">
        <v>0</v>
      </c>
      <c r="H340" s="700"/>
      <c r="I340" s="607">
        <v>0</v>
      </c>
      <c r="J340" s="700"/>
      <c r="K340" s="607">
        <v>0</v>
      </c>
      <c r="L340" s="700"/>
      <c r="M340" s="607">
        <v>0</v>
      </c>
      <c r="N340" s="700"/>
      <c r="O340" s="607">
        <v>0</v>
      </c>
      <c r="P340" s="700"/>
      <c r="Q340" s="607">
        <v>0</v>
      </c>
      <c r="R340" s="700"/>
      <c r="S340" s="607">
        <v>0</v>
      </c>
      <c r="T340" s="700"/>
      <c r="U340" s="607">
        <v>0</v>
      </c>
      <c r="V340" s="700"/>
      <c r="W340" s="607">
        <v>0</v>
      </c>
      <c r="X340" s="700"/>
      <c r="Y340" s="607">
        <v>0</v>
      </c>
      <c r="Z340" s="700"/>
      <c r="AA340" s="607">
        <v>0</v>
      </c>
      <c r="AB340" s="700"/>
      <c r="AC340" s="607">
        <v>0</v>
      </c>
      <c r="AD340" s="700"/>
      <c r="AE340" s="607">
        <v>0</v>
      </c>
      <c r="AF340" s="700"/>
      <c r="AG340" s="607">
        <v>0</v>
      </c>
      <c r="AH340" s="700"/>
      <c r="AI340" s="607">
        <v>0</v>
      </c>
      <c r="AJ340" s="700"/>
      <c r="AK340" s="607">
        <v>0</v>
      </c>
      <c r="AL340" s="700"/>
      <c r="AM340" s="607"/>
      <c r="AN340" s="700"/>
      <c r="AO340" s="607">
        <v>0</v>
      </c>
      <c r="AP340" s="700"/>
      <c r="AQ340" s="607"/>
      <c r="AR340" s="700"/>
      <c r="AS340" s="607">
        <v>0</v>
      </c>
      <c r="AT340" s="700"/>
      <c r="AU340" s="568">
        <v>0</v>
      </c>
      <c r="AV340" s="700"/>
      <c r="AW340" s="567">
        <f t="shared" si="99"/>
        <v>0</v>
      </c>
      <c r="AX340" s="700"/>
      <c r="AY340" s="609"/>
      <c r="AZ340" s="700"/>
      <c r="BA340" s="607">
        <f>DBC!$C$21/12</f>
        <v>316920.83333333331</v>
      </c>
      <c r="BB340" s="700"/>
      <c r="BC340" s="562">
        <f t="shared" si="104"/>
        <v>316920.83333333331</v>
      </c>
      <c r="BD340" s="700"/>
      <c r="BE340" s="562">
        <f>BC340/(1+DBC!$C$10/100)^B340</f>
        <v>80844.488061416996</v>
      </c>
      <c r="BF340" s="700"/>
    </row>
    <row r="341" spans="2:58" x14ac:dyDescent="0.3">
      <c r="B341" s="550">
        <v>28</v>
      </c>
      <c r="C341" s="550">
        <v>6</v>
      </c>
      <c r="D341" s="550">
        <v>330</v>
      </c>
      <c r="E341" s="708"/>
      <c r="F341" s="607">
        <v>0</v>
      </c>
      <c r="G341" s="607">
        <v>0</v>
      </c>
      <c r="H341" s="700"/>
      <c r="I341" s="607">
        <v>0</v>
      </c>
      <c r="J341" s="700"/>
      <c r="K341" s="607">
        <v>0</v>
      </c>
      <c r="L341" s="700"/>
      <c r="M341" s="607">
        <v>0</v>
      </c>
      <c r="N341" s="700"/>
      <c r="O341" s="607">
        <v>0</v>
      </c>
      <c r="P341" s="700"/>
      <c r="Q341" s="607">
        <v>0</v>
      </c>
      <c r="R341" s="700"/>
      <c r="S341" s="607">
        <v>0</v>
      </c>
      <c r="T341" s="700"/>
      <c r="U341" s="607">
        <v>0</v>
      </c>
      <c r="V341" s="700"/>
      <c r="W341" s="607">
        <v>0</v>
      </c>
      <c r="X341" s="700"/>
      <c r="Y341" s="607">
        <v>0</v>
      </c>
      <c r="Z341" s="700"/>
      <c r="AA341" s="607">
        <v>0</v>
      </c>
      <c r="AB341" s="700"/>
      <c r="AC341" s="607">
        <v>0</v>
      </c>
      <c r="AD341" s="700"/>
      <c r="AE341" s="607">
        <v>0</v>
      </c>
      <c r="AF341" s="700"/>
      <c r="AG341" s="607">
        <v>0</v>
      </c>
      <c r="AH341" s="700"/>
      <c r="AI341" s="607">
        <v>0</v>
      </c>
      <c r="AJ341" s="700"/>
      <c r="AK341" s="607">
        <v>0</v>
      </c>
      <c r="AL341" s="700"/>
      <c r="AM341" s="607"/>
      <c r="AN341" s="700"/>
      <c r="AO341" s="607">
        <v>0</v>
      </c>
      <c r="AP341" s="700"/>
      <c r="AQ341" s="607"/>
      <c r="AR341" s="700"/>
      <c r="AS341" s="607">
        <v>0</v>
      </c>
      <c r="AT341" s="700"/>
      <c r="AU341" s="568">
        <v>0</v>
      </c>
      <c r="AV341" s="700"/>
      <c r="AW341" s="567">
        <f t="shared" si="99"/>
        <v>0</v>
      </c>
      <c r="AX341" s="700"/>
      <c r="AY341" s="609"/>
      <c r="AZ341" s="700"/>
      <c r="BA341" s="607">
        <f>DBC!$C$21/12</f>
        <v>316920.83333333331</v>
      </c>
      <c r="BB341" s="700"/>
      <c r="BC341" s="562">
        <f t="shared" si="104"/>
        <v>316920.83333333331</v>
      </c>
      <c r="BD341" s="700"/>
      <c r="BE341" s="562">
        <f>BC341/(1+DBC!$C$10/100)^B341</f>
        <v>80844.488061416996</v>
      </c>
      <c r="BF341" s="700"/>
    </row>
    <row r="342" spans="2:58" x14ac:dyDescent="0.3">
      <c r="B342" s="550">
        <v>28</v>
      </c>
      <c r="C342" s="550">
        <v>7</v>
      </c>
      <c r="D342" s="550">
        <v>331</v>
      </c>
      <c r="E342" s="708"/>
      <c r="F342" s="607">
        <v>0</v>
      </c>
      <c r="G342" s="607">
        <v>0</v>
      </c>
      <c r="H342" s="700"/>
      <c r="I342" s="607">
        <v>0</v>
      </c>
      <c r="J342" s="700"/>
      <c r="K342" s="607">
        <v>0</v>
      </c>
      <c r="L342" s="700"/>
      <c r="M342" s="607">
        <v>0</v>
      </c>
      <c r="N342" s="700"/>
      <c r="O342" s="607">
        <v>0</v>
      </c>
      <c r="P342" s="700"/>
      <c r="Q342" s="607">
        <v>0</v>
      </c>
      <c r="R342" s="700"/>
      <c r="S342" s="607">
        <v>0</v>
      </c>
      <c r="T342" s="700"/>
      <c r="U342" s="607">
        <v>0</v>
      </c>
      <c r="V342" s="700"/>
      <c r="W342" s="607">
        <v>0</v>
      </c>
      <c r="X342" s="700"/>
      <c r="Y342" s="607">
        <v>0</v>
      </c>
      <c r="Z342" s="700"/>
      <c r="AA342" s="607">
        <v>0</v>
      </c>
      <c r="AB342" s="700"/>
      <c r="AC342" s="607">
        <v>0</v>
      </c>
      <c r="AD342" s="700"/>
      <c r="AE342" s="607">
        <v>0</v>
      </c>
      <c r="AF342" s="700"/>
      <c r="AG342" s="607">
        <v>0</v>
      </c>
      <c r="AH342" s="700"/>
      <c r="AI342" s="607">
        <v>0</v>
      </c>
      <c r="AJ342" s="700"/>
      <c r="AK342" s="607">
        <v>0</v>
      </c>
      <c r="AL342" s="700"/>
      <c r="AM342" s="607"/>
      <c r="AN342" s="700"/>
      <c r="AO342" s="607">
        <v>0</v>
      </c>
      <c r="AP342" s="700"/>
      <c r="AQ342" s="607"/>
      <c r="AR342" s="700"/>
      <c r="AS342" s="607">
        <v>0</v>
      </c>
      <c r="AT342" s="700"/>
      <c r="AU342" s="568">
        <v>0</v>
      </c>
      <c r="AV342" s="700"/>
      <c r="AW342" s="567">
        <f t="shared" si="99"/>
        <v>0</v>
      </c>
      <c r="AX342" s="700"/>
      <c r="AY342" s="609"/>
      <c r="AZ342" s="700"/>
      <c r="BA342" s="607">
        <f>DBC!$C$21/12</f>
        <v>316920.83333333331</v>
      </c>
      <c r="BB342" s="700"/>
      <c r="BC342" s="562">
        <f t="shared" si="104"/>
        <v>316920.83333333331</v>
      </c>
      <c r="BD342" s="700"/>
      <c r="BE342" s="562">
        <f>BC342/(1+DBC!$C$10/100)^B342</f>
        <v>80844.488061416996</v>
      </c>
      <c r="BF342" s="700"/>
    </row>
    <row r="343" spans="2:58" x14ac:dyDescent="0.3">
      <c r="B343" s="550">
        <v>28</v>
      </c>
      <c r="C343" s="550">
        <v>8</v>
      </c>
      <c r="D343" s="550">
        <v>332</v>
      </c>
      <c r="E343" s="708"/>
      <c r="F343" s="607">
        <v>0</v>
      </c>
      <c r="G343" s="607">
        <v>0</v>
      </c>
      <c r="H343" s="700"/>
      <c r="I343" s="607">
        <v>0</v>
      </c>
      <c r="J343" s="700"/>
      <c r="K343" s="607">
        <v>0</v>
      </c>
      <c r="L343" s="700"/>
      <c r="M343" s="607">
        <v>0</v>
      </c>
      <c r="N343" s="700"/>
      <c r="O343" s="607">
        <v>0</v>
      </c>
      <c r="P343" s="700"/>
      <c r="Q343" s="607">
        <v>0</v>
      </c>
      <c r="R343" s="700"/>
      <c r="S343" s="607">
        <v>0</v>
      </c>
      <c r="T343" s="700"/>
      <c r="U343" s="607">
        <v>0</v>
      </c>
      <c r="V343" s="700"/>
      <c r="W343" s="607">
        <v>0</v>
      </c>
      <c r="X343" s="700"/>
      <c r="Y343" s="607">
        <v>0</v>
      </c>
      <c r="Z343" s="700"/>
      <c r="AA343" s="607">
        <v>0</v>
      </c>
      <c r="AB343" s="700"/>
      <c r="AC343" s="607">
        <v>0</v>
      </c>
      <c r="AD343" s="700"/>
      <c r="AE343" s="607">
        <v>0</v>
      </c>
      <c r="AF343" s="700"/>
      <c r="AG343" s="607">
        <v>0</v>
      </c>
      <c r="AH343" s="700"/>
      <c r="AI343" s="607">
        <v>0</v>
      </c>
      <c r="AJ343" s="700"/>
      <c r="AK343" s="607">
        <v>0</v>
      </c>
      <c r="AL343" s="700"/>
      <c r="AM343" s="607"/>
      <c r="AN343" s="700"/>
      <c r="AO343" s="607">
        <v>0</v>
      </c>
      <c r="AP343" s="700"/>
      <c r="AQ343" s="607"/>
      <c r="AR343" s="700"/>
      <c r="AS343" s="607">
        <v>0</v>
      </c>
      <c r="AT343" s="700"/>
      <c r="AU343" s="568">
        <v>0</v>
      </c>
      <c r="AV343" s="700"/>
      <c r="AW343" s="567">
        <f t="shared" si="99"/>
        <v>0</v>
      </c>
      <c r="AX343" s="700"/>
      <c r="AY343" s="609"/>
      <c r="AZ343" s="700"/>
      <c r="BA343" s="607">
        <f>DBC!$C$21/12</f>
        <v>316920.83333333331</v>
      </c>
      <c r="BB343" s="700"/>
      <c r="BC343" s="562">
        <f t="shared" si="104"/>
        <v>316920.83333333331</v>
      </c>
      <c r="BD343" s="700"/>
      <c r="BE343" s="562">
        <f>BC343/(1+DBC!$C$10/100)^B343</f>
        <v>80844.488061416996</v>
      </c>
      <c r="BF343" s="700"/>
    </row>
    <row r="344" spans="2:58" x14ac:dyDescent="0.3">
      <c r="B344" s="550">
        <v>28</v>
      </c>
      <c r="C344" s="550">
        <v>9</v>
      </c>
      <c r="D344" s="550">
        <v>333</v>
      </c>
      <c r="E344" s="708"/>
      <c r="F344" s="607">
        <v>0</v>
      </c>
      <c r="G344" s="607">
        <v>0</v>
      </c>
      <c r="H344" s="700"/>
      <c r="I344" s="607">
        <v>0</v>
      </c>
      <c r="J344" s="700"/>
      <c r="K344" s="607">
        <v>0</v>
      </c>
      <c r="L344" s="700"/>
      <c r="M344" s="607">
        <v>0</v>
      </c>
      <c r="N344" s="700"/>
      <c r="O344" s="607">
        <v>0</v>
      </c>
      <c r="P344" s="700"/>
      <c r="Q344" s="607">
        <v>0</v>
      </c>
      <c r="R344" s="700"/>
      <c r="S344" s="607">
        <v>0</v>
      </c>
      <c r="T344" s="700"/>
      <c r="U344" s="607">
        <v>0</v>
      </c>
      <c r="V344" s="700"/>
      <c r="W344" s="607">
        <v>0</v>
      </c>
      <c r="X344" s="700"/>
      <c r="Y344" s="607">
        <v>0</v>
      </c>
      <c r="Z344" s="700"/>
      <c r="AA344" s="607">
        <v>0</v>
      </c>
      <c r="AB344" s="700"/>
      <c r="AC344" s="607">
        <v>0</v>
      </c>
      <c r="AD344" s="700"/>
      <c r="AE344" s="607">
        <v>0</v>
      </c>
      <c r="AF344" s="700"/>
      <c r="AG344" s="607">
        <v>0</v>
      </c>
      <c r="AH344" s="700"/>
      <c r="AI344" s="607">
        <v>0</v>
      </c>
      <c r="AJ344" s="700"/>
      <c r="AK344" s="607">
        <v>0</v>
      </c>
      <c r="AL344" s="700"/>
      <c r="AM344" s="607"/>
      <c r="AN344" s="700"/>
      <c r="AO344" s="607">
        <v>0</v>
      </c>
      <c r="AP344" s="700"/>
      <c r="AQ344" s="607"/>
      <c r="AR344" s="700"/>
      <c r="AS344" s="607">
        <v>0</v>
      </c>
      <c r="AT344" s="700"/>
      <c r="AU344" s="568">
        <v>0</v>
      </c>
      <c r="AV344" s="700"/>
      <c r="AW344" s="567">
        <f t="shared" si="99"/>
        <v>0</v>
      </c>
      <c r="AX344" s="700"/>
      <c r="AY344" s="609"/>
      <c r="AZ344" s="700"/>
      <c r="BA344" s="607">
        <f>DBC!$C$21/12</f>
        <v>316920.83333333331</v>
      </c>
      <c r="BB344" s="700"/>
      <c r="BC344" s="562">
        <f t="shared" si="104"/>
        <v>316920.83333333331</v>
      </c>
      <c r="BD344" s="700"/>
      <c r="BE344" s="562">
        <f>BC344/(1+DBC!$C$10/100)^B344</f>
        <v>80844.488061416996</v>
      </c>
      <c r="BF344" s="700"/>
    </row>
    <row r="345" spans="2:58" x14ac:dyDescent="0.3">
      <c r="B345" s="550">
        <v>28</v>
      </c>
      <c r="C345" s="550">
        <v>10</v>
      </c>
      <c r="D345" s="550">
        <v>334</v>
      </c>
      <c r="E345" s="708"/>
      <c r="F345" s="607">
        <v>0</v>
      </c>
      <c r="G345" s="607">
        <v>0</v>
      </c>
      <c r="H345" s="700"/>
      <c r="I345" s="607">
        <v>0</v>
      </c>
      <c r="J345" s="700"/>
      <c r="K345" s="607">
        <v>0</v>
      </c>
      <c r="L345" s="700"/>
      <c r="M345" s="607">
        <v>0</v>
      </c>
      <c r="N345" s="700"/>
      <c r="O345" s="607">
        <v>0</v>
      </c>
      <c r="P345" s="700"/>
      <c r="Q345" s="607">
        <v>0</v>
      </c>
      <c r="R345" s="700"/>
      <c r="S345" s="607">
        <v>0</v>
      </c>
      <c r="T345" s="700"/>
      <c r="U345" s="607">
        <v>0</v>
      </c>
      <c r="V345" s="700"/>
      <c r="W345" s="607">
        <v>0</v>
      </c>
      <c r="X345" s="700"/>
      <c r="Y345" s="607">
        <v>0</v>
      </c>
      <c r="Z345" s="700"/>
      <c r="AA345" s="607">
        <v>0</v>
      </c>
      <c r="AB345" s="700"/>
      <c r="AC345" s="607">
        <v>0</v>
      </c>
      <c r="AD345" s="700"/>
      <c r="AE345" s="607">
        <v>0</v>
      </c>
      <c r="AF345" s="700"/>
      <c r="AG345" s="607">
        <v>0</v>
      </c>
      <c r="AH345" s="700"/>
      <c r="AI345" s="607">
        <v>0</v>
      </c>
      <c r="AJ345" s="700"/>
      <c r="AK345" s="607">
        <v>0</v>
      </c>
      <c r="AL345" s="700"/>
      <c r="AM345" s="607"/>
      <c r="AN345" s="700"/>
      <c r="AO345" s="607">
        <v>0</v>
      </c>
      <c r="AP345" s="700"/>
      <c r="AQ345" s="607"/>
      <c r="AR345" s="700"/>
      <c r="AS345" s="607">
        <v>0</v>
      </c>
      <c r="AT345" s="700"/>
      <c r="AU345" s="568">
        <v>0</v>
      </c>
      <c r="AV345" s="700"/>
      <c r="AW345" s="567">
        <f t="shared" ref="AW345:AW347" si="105">G345+I345+K345+M345+O345+Q345+S345+U345+W345+Y345+AA345+AC345+AE345+AG345+AI345+AK345+AO345+AS345+AU345+AQ345+AM345</f>
        <v>0</v>
      </c>
      <c r="AX345" s="700"/>
      <c r="AY345" s="609"/>
      <c r="AZ345" s="700"/>
      <c r="BA345" s="607">
        <f>DBC!$C$21/12</f>
        <v>316920.83333333331</v>
      </c>
      <c r="BB345" s="700"/>
      <c r="BC345" s="562">
        <f t="shared" si="104"/>
        <v>316920.83333333331</v>
      </c>
      <c r="BD345" s="700"/>
      <c r="BE345" s="562">
        <f>BC345/(1+DBC!$C$10/100)^B345</f>
        <v>80844.488061416996</v>
      </c>
      <c r="BF345" s="700"/>
    </row>
    <row r="346" spans="2:58" x14ac:dyDescent="0.3">
      <c r="B346" s="550">
        <v>28</v>
      </c>
      <c r="C346" s="550">
        <v>11</v>
      </c>
      <c r="D346" s="550">
        <v>335</v>
      </c>
      <c r="E346" s="708"/>
      <c r="F346" s="607">
        <v>0</v>
      </c>
      <c r="G346" s="607">
        <v>0</v>
      </c>
      <c r="H346" s="700"/>
      <c r="I346" s="607">
        <v>0</v>
      </c>
      <c r="J346" s="700"/>
      <c r="K346" s="607">
        <v>0</v>
      </c>
      <c r="L346" s="700"/>
      <c r="M346" s="607">
        <v>0</v>
      </c>
      <c r="N346" s="700"/>
      <c r="O346" s="607">
        <v>0</v>
      </c>
      <c r="P346" s="700"/>
      <c r="Q346" s="607">
        <v>0</v>
      </c>
      <c r="R346" s="700"/>
      <c r="S346" s="607">
        <v>0</v>
      </c>
      <c r="T346" s="700"/>
      <c r="U346" s="607">
        <v>0</v>
      </c>
      <c r="V346" s="700"/>
      <c r="W346" s="607">
        <v>0</v>
      </c>
      <c r="X346" s="700"/>
      <c r="Y346" s="607">
        <v>0</v>
      </c>
      <c r="Z346" s="700"/>
      <c r="AA346" s="607">
        <v>0</v>
      </c>
      <c r="AB346" s="700"/>
      <c r="AC346" s="607">
        <v>0</v>
      </c>
      <c r="AD346" s="700"/>
      <c r="AE346" s="607">
        <v>0</v>
      </c>
      <c r="AF346" s="700"/>
      <c r="AG346" s="607">
        <v>0</v>
      </c>
      <c r="AH346" s="700"/>
      <c r="AI346" s="607">
        <v>0</v>
      </c>
      <c r="AJ346" s="700"/>
      <c r="AK346" s="607">
        <v>0</v>
      </c>
      <c r="AL346" s="700"/>
      <c r="AM346" s="607"/>
      <c r="AN346" s="700"/>
      <c r="AO346" s="607">
        <v>0</v>
      </c>
      <c r="AP346" s="700"/>
      <c r="AQ346" s="607"/>
      <c r="AR346" s="700"/>
      <c r="AS346" s="607">
        <v>0</v>
      </c>
      <c r="AT346" s="700"/>
      <c r="AU346" s="568">
        <v>0</v>
      </c>
      <c r="AV346" s="700"/>
      <c r="AW346" s="567">
        <f t="shared" si="105"/>
        <v>0</v>
      </c>
      <c r="AX346" s="700"/>
      <c r="AY346" s="609"/>
      <c r="AZ346" s="700"/>
      <c r="BA346" s="607">
        <f>DBC!$C$21/12</f>
        <v>316920.83333333331</v>
      </c>
      <c r="BB346" s="700"/>
      <c r="BC346" s="562">
        <f t="shared" si="104"/>
        <v>316920.83333333331</v>
      </c>
      <c r="BD346" s="700"/>
      <c r="BE346" s="562">
        <f>BC346/(1+DBC!$C$10/100)^B346</f>
        <v>80844.488061416996</v>
      </c>
      <c r="BF346" s="700"/>
    </row>
    <row r="347" spans="2:58" x14ac:dyDescent="0.3">
      <c r="B347" s="550">
        <v>28</v>
      </c>
      <c r="C347" s="550">
        <v>12</v>
      </c>
      <c r="D347" s="550">
        <v>336</v>
      </c>
      <c r="E347" s="708"/>
      <c r="F347" s="607">
        <v>0</v>
      </c>
      <c r="G347" s="607">
        <v>0</v>
      </c>
      <c r="H347" s="700"/>
      <c r="I347" s="607">
        <v>0</v>
      </c>
      <c r="J347" s="700"/>
      <c r="K347" s="607">
        <v>0</v>
      </c>
      <c r="L347" s="700"/>
      <c r="M347" s="607">
        <v>0</v>
      </c>
      <c r="N347" s="700"/>
      <c r="O347" s="607">
        <v>0</v>
      </c>
      <c r="P347" s="700"/>
      <c r="Q347" s="607">
        <v>0</v>
      </c>
      <c r="R347" s="700"/>
      <c r="S347" s="607">
        <v>0</v>
      </c>
      <c r="T347" s="700"/>
      <c r="U347" s="607">
        <v>0</v>
      </c>
      <c r="V347" s="700"/>
      <c r="W347" s="607">
        <v>0</v>
      </c>
      <c r="X347" s="700"/>
      <c r="Y347" s="607">
        <v>0</v>
      </c>
      <c r="Z347" s="700"/>
      <c r="AA347" s="607">
        <v>0</v>
      </c>
      <c r="AB347" s="700"/>
      <c r="AC347" s="607">
        <v>0</v>
      </c>
      <c r="AD347" s="700"/>
      <c r="AE347" s="607">
        <v>0</v>
      </c>
      <c r="AF347" s="700"/>
      <c r="AG347" s="607">
        <v>0</v>
      </c>
      <c r="AH347" s="700"/>
      <c r="AI347" s="607">
        <v>0</v>
      </c>
      <c r="AJ347" s="700"/>
      <c r="AK347" s="607">
        <v>0</v>
      </c>
      <c r="AL347" s="700"/>
      <c r="AM347" s="607"/>
      <c r="AN347" s="700"/>
      <c r="AO347" s="607">
        <v>0</v>
      </c>
      <c r="AP347" s="700"/>
      <c r="AQ347" s="607"/>
      <c r="AR347" s="700"/>
      <c r="AS347" s="607">
        <v>0</v>
      </c>
      <c r="AT347" s="700"/>
      <c r="AU347" s="568">
        <v>0</v>
      </c>
      <c r="AV347" s="700"/>
      <c r="AW347" s="567">
        <f t="shared" si="105"/>
        <v>0</v>
      </c>
      <c r="AX347" s="700"/>
      <c r="AY347" s="609"/>
      <c r="AZ347" s="700"/>
      <c r="BA347" s="607">
        <f>DBC!$C$21/12</f>
        <v>316920.83333333331</v>
      </c>
      <c r="BB347" s="700"/>
      <c r="BC347" s="562">
        <f t="shared" si="104"/>
        <v>316920.83333333331</v>
      </c>
      <c r="BD347" s="700"/>
      <c r="BE347" s="562">
        <f>BC347/(1+DBC!$C$10/100)^B347</f>
        <v>80844.488061416996</v>
      </c>
      <c r="BF347" s="700"/>
    </row>
    <row r="348" spans="2:58" x14ac:dyDescent="0.3">
      <c r="BA348" s="609"/>
      <c r="BB348" s="609"/>
    </row>
    <row r="349" spans="2:58" x14ac:dyDescent="0.3">
      <c r="BA349" s="609"/>
      <c r="BB349" s="609"/>
    </row>
    <row r="350" spans="2:58" x14ac:dyDescent="0.3">
      <c r="BA350" s="609"/>
      <c r="BB350" s="609"/>
    </row>
    <row r="351" spans="2:58" x14ac:dyDescent="0.3">
      <c r="BA351" s="609"/>
      <c r="BB351" s="609"/>
    </row>
  </sheetData>
  <mergeCells count="849">
    <mergeCell ref="F1:P1"/>
    <mergeCell ref="BD336:BD347"/>
    <mergeCell ref="BD264:BD275"/>
    <mergeCell ref="BD276:BD287"/>
    <mergeCell ref="BD288:BD299"/>
    <mergeCell ref="BD300:BD311"/>
    <mergeCell ref="BD312:BD323"/>
    <mergeCell ref="BD204:BD215"/>
    <mergeCell ref="BD216:BD227"/>
    <mergeCell ref="BD228:BD239"/>
    <mergeCell ref="BD240:BD251"/>
    <mergeCell ref="BD252:BD263"/>
    <mergeCell ref="BD168:BD179"/>
    <mergeCell ref="BD180:BD191"/>
    <mergeCell ref="BD192:BD203"/>
    <mergeCell ref="BD84:BD95"/>
    <mergeCell ref="BD96:BD107"/>
    <mergeCell ref="BD108:BD119"/>
    <mergeCell ref="BD120:BD131"/>
    <mergeCell ref="BD132:BD143"/>
    <mergeCell ref="BD324:BD335"/>
    <mergeCell ref="G2:H2"/>
    <mergeCell ref="BC3:BF4"/>
    <mergeCell ref="BC5:BD9"/>
    <mergeCell ref="AY2:BB2"/>
    <mergeCell ref="AW2:AX2"/>
    <mergeCell ref="AG5:AJ5"/>
    <mergeCell ref="AK5:AN5"/>
    <mergeCell ref="AO5:AR5"/>
    <mergeCell ref="AS4:AT4"/>
    <mergeCell ref="AS5:AT5"/>
    <mergeCell ref="AU5:AV5"/>
    <mergeCell ref="AU4:AV4"/>
    <mergeCell ref="AE4:AF4"/>
    <mergeCell ref="AG4:AR4"/>
    <mergeCell ref="AG6:AJ6"/>
    <mergeCell ref="AK6:AN6"/>
    <mergeCell ref="AO6:AR6"/>
    <mergeCell ref="AS6:AT6"/>
    <mergeCell ref="AU6:AV6"/>
    <mergeCell ref="G7:L7"/>
    <mergeCell ref="M7:P7"/>
    <mergeCell ref="Q7:V7"/>
    <mergeCell ref="W7:Z7"/>
    <mergeCell ref="AA7:AD7"/>
    <mergeCell ref="AE7:AF7"/>
    <mergeCell ref="AG7:AJ7"/>
    <mergeCell ref="AK7:AN7"/>
    <mergeCell ref="AO7:AR7"/>
    <mergeCell ref="AS7:AT7"/>
    <mergeCell ref="AU7:AV7"/>
    <mergeCell ref="E180:E191"/>
    <mergeCell ref="E192:E203"/>
    <mergeCell ref="E204:E215"/>
    <mergeCell ref="E216:E227"/>
    <mergeCell ref="E228:E239"/>
    <mergeCell ref="E120:E131"/>
    <mergeCell ref="E132:E143"/>
    <mergeCell ref="C11:D11"/>
    <mergeCell ref="AL12:AL23"/>
    <mergeCell ref="AL24:AL35"/>
    <mergeCell ref="AL36:AL47"/>
    <mergeCell ref="AL48:AL59"/>
    <mergeCell ref="AL60:AL71"/>
    <mergeCell ref="AL72:AL83"/>
    <mergeCell ref="E168:E179"/>
    <mergeCell ref="E60:E71"/>
    <mergeCell ref="H60:H71"/>
    <mergeCell ref="H72:H83"/>
    <mergeCell ref="H84:H95"/>
    <mergeCell ref="H96:H107"/>
    <mergeCell ref="H108:H119"/>
    <mergeCell ref="H120:H131"/>
    <mergeCell ref="H132:H143"/>
    <mergeCell ref="H144:H155"/>
    <mergeCell ref="E336:E347"/>
    <mergeCell ref="E240:E251"/>
    <mergeCell ref="E252:E263"/>
    <mergeCell ref="E264:E275"/>
    <mergeCell ref="E276:E287"/>
    <mergeCell ref="E288:E299"/>
    <mergeCell ref="E300:E311"/>
    <mergeCell ref="E312:E323"/>
    <mergeCell ref="E324:E335"/>
    <mergeCell ref="BI8:BK8"/>
    <mergeCell ref="BL8:BM8"/>
    <mergeCell ref="BN8:BP8"/>
    <mergeCell ref="BQ8:BR8"/>
    <mergeCell ref="BS8:BT8"/>
    <mergeCell ref="H12:H23"/>
    <mergeCell ref="H24:H35"/>
    <mergeCell ref="H36:H47"/>
    <mergeCell ref="H48:H59"/>
    <mergeCell ref="AD12:AD23"/>
    <mergeCell ref="AD24:AD35"/>
    <mergeCell ref="AD36:AD47"/>
    <mergeCell ref="AD48:AD59"/>
    <mergeCell ref="BF24:BF35"/>
    <mergeCell ref="BF36:BF47"/>
    <mergeCell ref="BF48:BF59"/>
    <mergeCell ref="G9:H9"/>
    <mergeCell ref="I9:J9"/>
    <mergeCell ref="K9:L9"/>
    <mergeCell ref="M9:N9"/>
    <mergeCell ref="O9:P9"/>
    <mergeCell ref="Q9:R9"/>
    <mergeCell ref="S9:T9"/>
    <mergeCell ref="U9:V9"/>
    <mergeCell ref="H156:H167"/>
    <mergeCell ref="H168:H179"/>
    <mergeCell ref="L12:L23"/>
    <mergeCell ref="E72:E83"/>
    <mergeCell ref="E84:E95"/>
    <mergeCell ref="BF12:BF23"/>
    <mergeCell ref="BE5:BF9"/>
    <mergeCell ref="BV8:BW8"/>
    <mergeCell ref="BX8:BY8"/>
    <mergeCell ref="L84:L95"/>
    <mergeCell ref="L96:L107"/>
    <mergeCell ref="L108:L119"/>
    <mergeCell ref="L120:L131"/>
    <mergeCell ref="L132:L143"/>
    <mergeCell ref="L144:L155"/>
    <mergeCell ref="L156:L167"/>
    <mergeCell ref="L168:L179"/>
    <mergeCell ref="P12:P23"/>
    <mergeCell ref="P24:P35"/>
    <mergeCell ref="P36:P47"/>
    <mergeCell ref="P48:P59"/>
    <mergeCell ref="P60:P71"/>
    <mergeCell ref="P72:P83"/>
    <mergeCell ref="P84:P95"/>
    <mergeCell ref="BZ8:CA8"/>
    <mergeCell ref="BI7:BT7"/>
    <mergeCell ref="BV7:CA7"/>
    <mergeCell ref="E144:E155"/>
    <mergeCell ref="E156:E167"/>
    <mergeCell ref="E96:E107"/>
    <mergeCell ref="E108:E119"/>
    <mergeCell ref="E12:E23"/>
    <mergeCell ref="E24:E35"/>
    <mergeCell ref="E36:E47"/>
    <mergeCell ref="E48:E59"/>
    <mergeCell ref="BD24:BD35"/>
    <mergeCell ref="BD36:BD47"/>
    <mergeCell ref="BD48:BD59"/>
    <mergeCell ref="BD60:BD71"/>
    <mergeCell ref="BD72:BD83"/>
    <mergeCell ref="BD12:BD23"/>
    <mergeCell ref="BD144:BD155"/>
    <mergeCell ref="BD156:BD167"/>
    <mergeCell ref="L24:L35"/>
    <mergeCell ref="L36:L47"/>
    <mergeCell ref="L48:L59"/>
    <mergeCell ref="L60:L71"/>
    <mergeCell ref="L72:L83"/>
    <mergeCell ref="H180:H191"/>
    <mergeCell ref="H192:H203"/>
    <mergeCell ref="H204:H215"/>
    <mergeCell ref="H216:H227"/>
    <mergeCell ref="H228:H239"/>
    <mergeCell ref="H240:H251"/>
    <mergeCell ref="H252:H263"/>
    <mergeCell ref="H264:H275"/>
    <mergeCell ref="H276:H287"/>
    <mergeCell ref="H288:H299"/>
    <mergeCell ref="H300:H311"/>
    <mergeCell ref="H312:H323"/>
    <mergeCell ref="H324:H335"/>
    <mergeCell ref="H336:H347"/>
    <mergeCell ref="J12:J23"/>
    <mergeCell ref="J24:J35"/>
    <mergeCell ref="J36:J47"/>
    <mergeCell ref="J48:J59"/>
    <mergeCell ref="J60:J71"/>
    <mergeCell ref="J72:J83"/>
    <mergeCell ref="J84:J95"/>
    <mergeCell ref="J96:J107"/>
    <mergeCell ref="J108:J119"/>
    <mergeCell ref="J120:J131"/>
    <mergeCell ref="J132:J143"/>
    <mergeCell ref="J144:J155"/>
    <mergeCell ref="J156:J167"/>
    <mergeCell ref="J168:J179"/>
    <mergeCell ref="J180:J191"/>
    <mergeCell ref="J192:J203"/>
    <mergeCell ref="J204:J215"/>
    <mergeCell ref="J216:J227"/>
    <mergeCell ref="J228:J239"/>
    <mergeCell ref="J240:J251"/>
    <mergeCell ref="J252:J263"/>
    <mergeCell ref="J264:J275"/>
    <mergeCell ref="J276:J287"/>
    <mergeCell ref="J288:J299"/>
    <mergeCell ref="J300:J311"/>
    <mergeCell ref="J312:J323"/>
    <mergeCell ref="J324:J335"/>
    <mergeCell ref="J336:J347"/>
    <mergeCell ref="L180:L191"/>
    <mergeCell ref="L192:L203"/>
    <mergeCell ref="L204:L215"/>
    <mergeCell ref="L216:L227"/>
    <mergeCell ref="L228:L239"/>
    <mergeCell ref="L240:L251"/>
    <mergeCell ref="L252:L263"/>
    <mergeCell ref="L264:L275"/>
    <mergeCell ref="L276:L287"/>
    <mergeCell ref="L288:L299"/>
    <mergeCell ref="L300:L311"/>
    <mergeCell ref="L312:L323"/>
    <mergeCell ref="L324:L335"/>
    <mergeCell ref="L336:L347"/>
    <mergeCell ref="N12:N23"/>
    <mergeCell ref="N24:N35"/>
    <mergeCell ref="N36:N47"/>
    <mergeCell ref="N48:N59"/>
    <mergeCell ref="N60:N71"/>
    <mergeCell ref="N72:N83"/>
    <mergeCell ref="N84:N95"/>
    <mergeCell ref="N96:N107"/>
    <mergeCell ref="N108:N119"/>
    <mergeCell ref="N120:N131"/>
    <mergeCell ref="N132:N143"/>
    <mergeCell ref="N144:N155"/>
    <mergeCell ref="N156:N167"/>
    <mergeCell ref="N168:N179"/>
    <mergeCell ref="N180:N191"/>
    <mergeCell ref="N192:N203"/>
    <mergeCell ref="N204:N215"/>
    <mergeCell ref="N216:N227"/>
    <mergeCell ref="N228:N239"/>
    <mergeCell ref="N240:N251"/>
    <mergeCell ref="N252:N263"/>
    <mergeCell ref="N264:N275"/>
    <mergeCell ref="N276:N287"/>
    <mergeCell ref="N288:N299"/>
    <mergeCell ref="N300:N311"/>
    <mergeCell ref="N312:N323"/>
    <mergeCell ref="N324:N335"/>
    <mergeCell ref="N336:N347"/>
    <mergeCell ref="P96:P107"/>
    <mergeCell ref="P108:P119"/>
    <mergeCell ref="P120:P131"/>
    <mergeCell ref="P132:P143"/>
    <mergeCell ref="P144:P155"/>
    <mergeCell ref="P156:P167"/>
    <mergeCell ref="P168:P179"/>
    <mergeCell ref="P180:P191"/>
    <mergeCell ref="P192:P203"/>
    <mergeCell ref="P204:P215"/>
    <mergeCell ref="P216:P227"/>
    <mergeCell ref="P228:P239"/>
    <mergeCell ref="P240:P251"/>
    <mergeCell ref="P252:P263"/>
    <mergeCell ref="P264:P275"/>
    <mergeCell ref="P276:P287"/>
    <mergeCell ref="P288:P299"/>
    <mergeCell ref="P300:P311"/>
    <mergeCell ref="P312:P323"/>
    <mergeCell ref="P324:P335"/>
    <mergeCell ref="P336:P347"/>
    <mergeCell ref="R12:R23"/>
    <mergeCell ref="R24:R35"/>
    <mergeCell ref="R36:R47"/>
    <mergeCell ref="R48:R59"/>
    <mergeCell ref="R60:R71"/>
    <mergeCell ref="R72:R83"/>
    <mergeCell ref="R84:R95"/>
    <mergeCell ref="R96:R107"/>
    <mergeCell ref="R108:R119"/>
    <mergeCell ref="R120:R131"/>
    <mergeCell ref="R132:R143"/>
    <mergeCell ref="R144:R155"/>
    <mergeCell ref="R156:R167"/>
    <mergeCell ref="R168:R179"/>
    <mergeCell ref="R180:R191"/>
    <mergeCell ref="R192:R203"/>
    <mergeCell ref="R204:R215"/>
    <mergeCell ref="R216:R227"/>
    <mergeCell ref="R228:R239"/>
    <mergeCell ref="R240:R251"/>
    <mergeCell ref="R252:R263"/>
    <mergeCell ref="R264:R275"/>
    <mergeCell ref="R276:R287"/>
    <mergeCell ref="R288:R299"/>
    <mergeCell ref="R300:R311"/>
    <mergeCell ref="R312:R323"/>
    <mergeCell ref="R324:R335"/>
    <mergeCell ref="R336:R347"/>
    <mergeCell ref="T12:T23"/>
    <mergeCell ref="T24:T35"/>
    <mergeCell ref="T36:T47"/>
    <mergeCell ref="T48:T59"/>
    <mergeCell ref="T60:T71"/>
    <mergeCell ref="T72:T83"/>
    <mergeCell ref="T84:T95"/>
    <mergeCell ref="T96:T107"/>
    <mergeCell ref="T108:T119"/>
    <mergeCell ref="T120:T131"/>
    <mergeCell ref="T132:T143"/>
    <mergeCell ref="T144:T155"/>
    <mergeCell ref="T156:T167"/>
    <mergeCell ref="T168:T179"/>
    <mergeCell ref="T180:T191"/>
    <mergeCell ref="T192:T203"/>
    <mergeCell ref="T204:T215"/>
    <mergeCell ref="T216:T227"/>
    <mergeCell ref="T228:T239"/>
    <mergeCell ref="T240:T251"/>
    <mergeCell ref="T252:T263"/>
    <mergeCell ref="T264:T275"/>
    <mergeCell ref="T276:T287"/>
    <mergeCell ref="T288:T299"/>
    <mergeCell ref="T300:T311"/>
    <mergeCell ref="T312:T323"/>
    <mergeCell ref="T324:T335"/>
    <mergeCell ref="T336:T347"/>
    <mergeCell ref="V12:V23"/>
    <mergeCell ref="V24:V35"/>
    <mergeCell ref="V36:V47"/>
    <mergeCell ref="V48:V59"/>
    <mergeCell ref="V60:V71"/>
    <mergeCell ref="V72:V83"/>
    <mergeCell ref="V84:V95"/>
    <mergeCell ref="V96:V107"/>
    <mergeCell ref="V108:V119"/>
    <mergeCell ref="V120:V131"/>
    <mergeCell ref="V132:V143"/>
    <mergeCell ref="V144:V155"/>
    <mergeCell ref="V156:V167"/>
    <mergeCell ref="V168:V179"/>
    <mergeCell ref="V180:V191"/>
    <mergeCell ref="V192:V203"/>
    <mergeCell ref="V204:V215"/>
    <mergeCell ref="V216:V227"/>
    <mergeCell ref="V228:V239"/>
    <mergeCell ref="V240:V251"/>
    <mergeCell ref="V252:V263"/>
    <mergeCell ref="V264:V275"/>
    <mergeCell ref="V276:V287"/>
    <mergeCell ref="V288:V299"/>
    <mergeCell ref="V300:V311"/>
    <mergeCell ref="V312:V323"/>
    <mergeCell ref="V324:V335"/>
    <mergeCell ref="V336:V347"/>
    <mergeCell ref="X12:X23"/>
    <mergeCell ref="X24:X35"/>
    <mergeCell ref="X36:X47"/>
    <mergeCell ref="X48:X59"/>
    <mergeCell ref="X60:X71"/>
    <mergeCell ref="X72:X83"/>
    <mergeCell ref="X84:X95"/>
    <mergeCell ref="X96:X107"/>
    <mergeCell ref="X108:X119"/>
    <mergeCell ref="X120:X131"/>
    <mergeCell ref="X132:X143"/>
    <mergeCell ref="X144:X155"/>
    <mergeCell ref="X156:X167"/>
    <mergeCell ref="X168:X179"/>
    <mergeCell ref="X180:X191"/>
    <mergeCell ref="X192:X203"/>
    <mergeCell ref="X204:X215"/>
    <mergeCell ref="X216:X227"/>
    <mergeCell ref="X228:X239"/>
    <mergeCell ref="X240:X251"/>
    <mergeCell ref="X252:X263"/>
    <mergeCell ref="X264:X275"/>
    <mergeCell ref="X276:X287"/>
    <mergeCell ref="X288:X299"/>
    <mergeCell ref="X300:X311"/>
    <mergeCell ref="X312:X323"/>
    <mergeCell ref="X324:X335"/>
    <mergeCell ref="X336:X347"/>
    <mergeCell ref="Z12:Z23"/>
    <mergeCell ref="Z24:Z35"/>
    <mergeCell ref="Z36:Z47"/>
    <mergeCell ref="Z48:Z59"/>
    <mergeCell ref="Z60:Z71"/>
    <mergeCell ref="Z72:Z83"/>
    <mergeCell ref="Z84:Z95"/>
    <mergeCell ref="Z96:Z107"/>
    <mergeCell ref="Z108:Z119"/>
    <mergeCell ref="Z120:Z131"/>
    <mergeCell ref="Z132:Z143"/>
    <mergeCell ref="Z144:Z155"/>
    <mergeCell ref="Z156:Z167"/>
    <mergeCell ref="Z168:Z179"/>
    <mergeCell ref="Z180:Z191"/>
    <mergeCell ref="Z192:Z203"/>
    <mergeCell ref="Z204:Z215"/>
    <mergeCell ref="Z216:Z227"/>
    <mergeCell ref="Z228:Z239"/>
    <mergeCell ref="Z240:Z251"/>
    <mergeCell ref="Z252:Z263"/>
    <mergeCell ref="Z264:Z275"/>
    <mergeCell ref="Z276:Z287"/>
    <mergeCell ref="Z288:Z299"/>
    <mergeCell ref="Z300:Z311"/>
    <mergeCell ref="Z312:Z323"/>
    <mergeCell ref="Z324:Z335"/>
    <mergeCell ref="Z336:Z347"/>
    <mergeCell ref="AB12:AB23"/>
    <mergeCell ref="AB24:AB35"/>
    <mergeCell ref="AB36:AB47"/>
    <mergeCell ref="AB48:AB59"/>
    <mergeCell ref="AB60:AB71"/>
    <mergeCell ref="AB72:AB83"/>
    <mergeCell ref="AB84:AB95"/>
    <mergeCell ref="AB96:AB107"/>
    <mergeCell ref="AB108:AB119"/>
    <mergeCell ref="AB120:AB131"/>
    <mergeCell ref="AB132:AB143"/>
    <mergeCell ref="AB144:AB155"/>
    <mergeCell ref="AB156:AB167"/>
    <mergeCell ref="AB168:AB179"/>
    <mergeCell ref="AB180:AB191"/>
    <mergeCell ref="AB192:AB203"/>
    <mergeCell ref="AB204:AB215"/>
    <mergeCell ref="AB216:AB227"/>
    <mergeCell ref="AB228:AB239"/>
    <mergeCell ref="AB240:AB251"/>
    <mergeCell ref="AB252:AB263"/>
    <mergeCell ref="AB264:AB275"/>
    <mergeCell ref="AB276:AB287"/>
    <mergeCell ref="AB288:AB299"/>
    <mergeCell ref="AB300:AB311"/>
    <mergeCell ref="AB312:AB323"/>
    <mergeCell ref="AB324:AB335"/>
    <mergeCell ref="AB336:AB347"/>
    <mergeCell ref="AD60:AD71"/>
    <mergeCell ref="AD72:AD83"/>
    <mergeCell ref="AD84:AD95"/>
    <mergeCell ref="AD96:AD107"/>
    <mergeCell ref="AD108:AD119"/>
    <mergeCell ref="AD120:AD131"/>
    <mergeCell ref="AD132:AD143"/>
    <mergeCell ref="AD144:AD155"/>
    <mergeCell ref="AD156:AD167"/>
    <mergeCell ref="AD168:AD179"/>
    <mergeCell ref="AD180:AD191"/>
    <mergeCell ref="AD192:AD203"/>
    <mergeCell ref="AD204:AD215"/>
    <mergeCell ref="AD216:AD227"/>
    <mergeCell ref="AD228:AD239"/>
    <mergeCell ref="AD240:AD251"/>
    <mergeCell ref="AD252:AD263"/>
    <mergeCell ref="AD264:AD275"/>
    <mergeCell ref="AD276:AD287"/>
    <mergeCell ref="AD288:AD299"/>
    <mergeCell ref="AD300:AD311"/>
    <mergeCell ref="AD312:AD323"/>
    <mergeCell ref="AD324:AD335"/>
    <mergeCell ref="AD336:AD347"/>
    <mergeCell ref="AF12:AF23"/>
    <mergeCell ref="AF24:AF35"/>
    <mergeCell ref="AF36:AF47"/>
    <mergeCell ref="AF48:AF59"/>
    <mergeCell ref="AF60:AF71"/>
    <mergeCell ref="AF72:AF83"/>
    <mergeCell ref="AF84:AF95"/>
    <mergeCell ref="AF96:AF107"/>
    <mergeCell ref="AF108:AF119"/>
    <mergeCell ref="AF120:AF131"/>
    <mergeCell ref="AF132:AF143"/>
    <mergeCell ref="AF144:AF155"/>
    <mergeCell ref="AF156:AF167"/>
    <mergeCell ref="AF168:AF179"/>
    <mergeCell ref="AF180:AF191"/>
    <mergeCell ref="AF192:AF203"/>
    <mergeCell ref="AF204:AF215"/>
    <mergeCell ref="AF216:AF227"/>
    <mergeCell ref="AF228:AF239"/>
    <mergeCell ref="AF240:AF251"/>
    <mergeCell ref="AF252:AF263"/>
    <mergeCell ref="AF264:AF275"/>
    <mergeCell ref="AF276:AF287"/>
    <mergeCell ref="AF288:AF299"/>
    <mergeCell ref="AF300:AF311"/>
    <mergeCell ref="AF312:AF323"/>
    <mergeCell ref="AF324:AF335"/>
    <mergeCell ref="AF336:AF347"/>
    <mergeCell ref="AH12:AH23"/>
    <mergeCell ref="AH24:AH35"/>
    <mergeCell ref="AH36:AH47"/>
    <mergeCell ref="AH48:AH59"/>
    <mergeCell ref="AH60:AH71"/>
    <mergeCell ref="AH72:AH83"/>
    <mergeCell ref="AH84:AH95"/>
    <mergeCell ref="AH96:AH107"/>
    <mergeCell ref="AH108:AH119"/>
    <mergeCell ref="AH120:AH131"/>
    <mergeCell ref="AH132:AH143"/>
    <mergeCell ref="AH144:AH155"/>
    <mergeCell ref="AH156:AH167"/>
    <mergeCell ref="AH168:AH179"/>
    <mergeCell ref="AH180:AH191"/>
    <mergeCell ref="AH192:AH203"/>
    <mergeCell ref="AH204:AH215"/>
    <mergeCell ref="AH216:AH227"/>
    <mergeCell ref="AH228:AH239"/>
    <mergeCell ref="AH240:AH251"/>
    <mergeCell ref="AH252:AH263"/>
    <mergeCell ref="AH264:AH275"/>
    <mergeCell ref="AH276:AH287"/>
    <mergeCell ref="AH288:AH299"/>
    <mergeCell ref="AH300:AH311"/>
    <mergeCell ref="AH312:AH323"/>
    <mergeCell ref="AH324:AH335"/>
    <mergeCell ref="AH336:AH347"/>
    <mergeCell ref="AJ12:AJ23"/>
    <mergeCell ref="AJ24:AJ35"/>
    <mergeCell ref="AJ36:AJ47"/>
    <mergeCell ref="AJ48:AJ59"/>
    <mergeCell ref="AJ60:AJ71"/>
    <mergeCell ref="AJ72:AJ83"/>
    <mergeCell ref="AJ84:AJ95"/>
    <mergeCell ref="AJ96:AJ107"/>
    <mergeCell ref="AJ108:AJ119"/>
    <mergeCell ref="AJ120:AJ131"/>
    <mergeCell ref="AJ132:AJ143"/>
    <mergeCell ref="AJ144:AJ155"/>
    <mergeCell ref="AJ156:AJ167"/>
    <mergeCell ref="AJ168:AJ179"/>
    <mergeCell ref="AJ180:AJ191"/>
    <mergeCell ref="AJ192:AJ203"/>
    <mergeCell ref="AJ204:AJ215"/>
    <mergeCell ref="AJ216:AJ227"/>
    <mergeCell ref="AJ228:AJ239"/>
    <mergeCell ref="AJ240:AJ251"/>
    <mergeCell ref="AJ252:AJ263"/>
    <mergeCell ref="AJ264:AJ275"/>
    <mergeCell ref="AJ276:AJ287"/>
    <mergeCell ref="AJ288:AJ299"/>
    <mergeCell ref="AJ300:AJ311"/>
    <mergeCell ref="AJ312:AJ323"/>
    <mergeCell ref="AJ324:AJ335"/>
    <mergeCell ref="AJ336:AJ347"/>
    <mergeCell ref="AL84:AL95"/>
    <mergeCell ref="AL96:AL107"/>
    <mergeCell ref="AL108:AL119"/>
    <mergeCell ref="AL120:AL131"/>
    <mergeCell ref="AL132:AL143"/>
    <mergeCell ref="AL144:AL155"/>
    <mergeCell ref="AL156:AL167"/>
    <mergeCell ref="AL168:AL179"/>
    <mergeCell ref="AL180:AL191"/>
    <mergeCell ref="AL192:AL203"/>
    <mergeCell ref="AL204:AL215"/>
    <mergeCell ref="AL216:AL227"/>
    <mergeCell ref="AL228:AL239"/>
    <mergeCell ref="AL240:AL251"/>
    <mergeCell ref="AL252:AL263"/>
    <mergeCell ref="AL264:AL275"/>
    <mergeCell ref="AL276:AL287"/>
    <mergeCell ref="AL288:AL299"/>
    <mergeCell ref="AL300:AL311"/>
    <mergeCell ref="AL312:AL323"/>
    <mergeCell ref="AL324:AL335"/>
    <mergeCell ref="AL336:AL347"/>
    <mergeCell ref="AN12:AN23"/>
    <mergeCell ref="AN24:AN35"/>
    <mergeCell ref="AN36:AN47"/>
    <mergeCell ref="AN48:AN59"/>
    <mergeCell ref="AN60:AN71"/>
    <mergeCell ref="AN72:AN83"/>
    <mergeCell ref="AN84:AN95"/>
    <mergeCell ref="AN96:AN107"/>
    <mergeCell ref="AN108:AN119"/>
    <mergeCell ref="AN120:AN131"/>
    <mergeCell ref="AN132:AN143"/>
    <mergeCell ref="AN144:AN155"/>
    <mergeCell ref="AN156:AN167"/>
    <mergeCell ref="AN168:AN179"/>
    <mergeCell ref="AN180:AN191"/>
    <mergeCell ref="AN192:AN203"/>
    <mergeCell ref="AN204:AN215"/>
    <mergeCell ref="AN216:AN227"/>
    <mergeCell ref="AN228:AN239"/>
    <mergeCell ref="AN240:AN251"/>
    <mergeCell ref="AN252:AN263"/>
    <mergeCell ref="AN264:AN275"/>
    <mergeCell ref="AN276:AN287"/>
    <mergeCell ref="AN288:AN299"/>
    <mergeCell ref="AN300:AN311"/>
    <mergeCell ref="AN312:AN323"/>
    <mergeCell ref="AN324:AN335"/>
    <mergeCell ref="AN336:AN347"/>
    <mergeCell ref="AP12:AP23"/>
    <mergeCell ref="AP24:AP35"/>
    <mergeCell ref="AP36:AP47"/>
    <mergeCell ref="AP48:AP59"/>
    <mergeCell ref="AP60:AP71"/>
    <mergeCell ref="AP72:AP83"/>
    <mergeCell ref="AP84:AP95"/>
    <mergeCell ref="AP96:AP107"/>
    <mergeCell ref="AP108:AP119"/>
    <mergeCell ref="AP120:AP131"/>
    <mergeCell ref="AP132:AP143"/>
    <mergeCell ref="AP144:AP155"/>
    <mergeCell ref="AP156:AP167"/>
    <mergeCell ref="AP168:AP179"/>
    <mergeCell ref="AP180:AP191"/>
    <mergeCell ref="AP192:AP203"/>
    <mergeCell ref="AP204:AP215"/>
    <mergeCell ref="AP216:AP227"/>
    <mergeCell ref="AP228:AP239"/>
    <mergeCell ref="AP240:AP251"/>
    <mergeCell ref="AP252:AP263"/>
    <mergeCell ref="AP264:AP275"/>
    <mergeCell ref="AP276:AP287"/>
    <mergeCell ref="AP288:AP299"/>
    <mergeCell ref="AP300:AP311"/>
    <mergeCell ref="AP312:AP323"/>
    <mergeCell ref="AP324:AP335"/>
    <mergeCell ref="AP336:AP347"/>
    <mergeCell ref="AR12:AR23"/>
    <mergeCell ref="AR24:AR35"/>
    <mergeCell ref="AR36:AR47"/>
    <mergeCell ref="AR48:AR59"/>
    <mergeCell ref="AR60:AR71"/>
    <mergeCell ref="AR72:AR83"/>
    <mergeCell ref="AR84:AR95"/>
    <mergeCell ref="AR96:AR107"/>
    <mergeCell ref="AR108:AR119"/>
    <mergeCell ref="AR120:AR131"/>
    <mergeCell ref="AR132:AR143"/>
    <mergeCell ref="AR144:AR155"/>
    <mergeCell ref="AR156:AR167"/>
    <mergeCell ref="AR168:AR179"/>
    <mergeCell ref="AR180:AR191"/>
    <mergeCell ref="AR192:AR203"/>
    <mergeCell ref="AR204:AR215"/>
    <mergeCell ref="AR216:AR227"/>
    <mergeCell ref="AR228:AR239"/>
    <mergeCell ref="AR240:AR251"/>
    <mergeCell ref="AR252:AR263"/>
    <mergeCell ref="AR264:AR275"/>
    <mergeCell ref="AR276:AR287"/>
    <mergeCell ref="AR288:AR299"/>
    <mergeCell ref="AR300:AR311"/>
    <mergeCell ref="AR312:AR323"/>
    <mergeCell ref="AR324:AR335"/>
    <mergeCell ref="AR336:AR347"/>
    <mergeCell ref="AT12:AT23"/>
    <mergeCell ref="AT24:AT35"/>
    <mergeCell ref="AT36:AT47"/>
    <mergeCell ref="AT48:AT59"/>
    <mergeCell ref="AT60:AT71"/>
    <mergeCell ref="AT72:AT83"/>
    <mergeCell ref="AT84:AT95"/>
    <mergeCell ref="AT96:AT107"/>
    <mergeCell ref="AT108:AT119"/>
    <mergeCell ref="AT120:AT131"/>
    <mergeCell ref="AT132:AT143"/>
    <mergeCell ref="AT144:AT155"/>
    <mergeCell ref="AT156:AT167"/>
    <mergeCell ref="AT168:AT179"/>
    <mergeCell ref="AT180:AT191"/>
    <mergeCell ref="AT192:AT203"/>
    <mergeCell ref="AT204:AT215"/>
    <mergeCell ref="AT216:AT227"/>
    <mergeCell ref="AT228:AT239"/>
    <mergeCell ref="AT240:AT251"/>
    <mergeCell ref="AT252:AT263"/>
    <mergeCell ref="AT264:AT275"/>
    <mergeCell ref="AT276:AT287"/>
    <mergeCell ref="AT288:AT299"/>
    <mergeCell ref="AT300:AT311"/>
    <mergeCell ref="AT312:AT323"/>
    <mergeCell ref="AT324:AT335"/>
    <mergeCell ref="AT336:AT347"/>
    <mergeCell ref="AV12:AV23"/>
    <mergeCell ref="AV24:AV35"/>
    <mergeCell ref="AV36:AV47"/>
    <mergeCell ref="AV48:AV59"/>
    <mergeCell ref="AV60:AV71"/>
    <mergeCell ref="AV72:AV83"/>
    <mergeCell ref="AV84:AV95"/>
    <mergeCell ref="AV96:AV107"/>
    <mergeCell ref="AV108:AV119"/>
    <mergeCell ref="AV120:AV131"/>
    <mergeCell ref="AV132:AV143"/>
    <mergeCell ref="AV144:AV155"/>
    <mergeCell ref="AV156:AV167"/>
    <mergeCell ref="AV168:AV179"/>
    <mergeCell ref="AV180:AV191"/>
    <mergeCell ref="AV192:AV203"/>
    <mergeCell ref="AV204:AV215"/>
    <mergeCell ref="AV216:AV227"/>
    <mergeCell ref="AV228:AV239"/>
    <mergeCell ref="AV240:AV251"/>
    <mergeCell ref="AV252:AV263"/>
    <mergeCell ref="AV264:AV275"/>
    <mergeCell ref="AV276:AV287"/>
    <mergeCell ref="AV288:AV299"/>
    <mergeCell ref="AV300:AV311"/>
    <mergeCell ref="AV312:AV323"/>
    <mergeCell ref="AV324:AV335"/>
    <mergeCell ref="AV336:AV347"/>
    <mergeCell ref="AX12:AX23"/>
    <mergeCell ref="AX24:AX35"/>
    <mergeCell ref="AX36:AX47"/>
    <mergeCell ref="AX48:AX59"/>
    <mergeCell ref="AX60:AX71"/>
    <mergeCell ref="AX72:AX83"/>
    <mergeCell ref="AX84:AX95"/>
    <mergeCell ref="AX96:AX107"/>
    <mergeCell ref="AX108:AX119"/>
    <mergeCell ref="AX120:AX131"/>
    <mergeCell ref="AX132:AX143"/>
    <mergeCell ref="AX144:AX155"/>
    <mergeCell ref="AX156:AX167"/>
    <mergeCell ref="AX168:AX179"/>
    <mergeCell ref="AX180:AX191"/>
    <mergeCell ref="AX192:AX203"/>
    <mergeCell ref="AX204:AX215"/>
    <mergeCell ref="AX216:AX227"/>
    <mergeCell ref="AX228:AX239"/>
    <mergeCell ref="AX240:AX251"/>
    <mergeCell ref="AX252:AX263"/>
    <mergeCell ref="AX264:AX275"/>
    <mergeCell ref="AX276:AX287"/>
    <mergeCell ref="AX288:AX299"/>
    <mergeCell ref="AX300:AX311"/>
    <mergeCell ref="AX312:AX323"/>
    <mergeCell ref="AX324:AX335"/>
    <mergeCell ref="AX336:AX347"/>
    <mergeCell ref="AZ12:AZ23"/>
    <mergeCell ref="AZ24:AZ35"/>
    <mergeCell ref="AZ36:AZ47"/>
    <mergeCell ref="AZ48:AZ59"/>
    <mergeCell ref="AZ60:AZ71"/>
    <mergeCell ref="AZ72:AZ83"/>
    <mergeCell ref="AZ84:AZ95"/>
    <mergeCell ref="AZ96:AZ107"/>
    <mergeCell ref="AZ108:AZ119"/>
    <mergeCell ref="AZ120:AZ131"/>
    <mergeCell ref="AZ132:AZ143"/>
    <mergeCell ref="AZ144:AZ155"/>
    <mergeCell ref="AZ156:AZ167"/>
    <mergeCell ref="AZ168:AZ179"/>
    <mergeCell ref="AZ180:AZ191"/>
    <mergeCell ref="AZ192:AZ203"/>
    <mergeCell ref="AZ204:AZ215"/>
    <mergeCell ref="AZ216:AZ227"/>
    <mergeCell ref="AZ228:AZ239"/>
    <mergeCell ref="AZ240:AZ251"/>
    <mergeCell ref="AZ252:AZ263"/>
    <mergeCell ref="AZ264:AZ275"/>
    <mergeCell ref="AZ276:AZ287"/>
    <mergeCell ref="AZ288:AZ299"/>
    <mergeCell ref="AZ300:AZ311"/>
    <mergeCell ref="AZ312:AZ323"/>
    <mergeCell ref="AZ324:AZ335"/>
    <mergeCell ref="AZ336:AZ347"/>
    <mergeCell ref="BB12:BB23"/>
    <mergeCell ref="BB24:BB35"/>
    <mergeCell ref="BB36:BB47"/>
    <mergeCell ref="BB48:BB59"/>
    <mergeCell ref="BB60:BB71"/>
    <mergeCell ref="BB72:BB83"/>
    <mergeCell ref="BB84:BB95"/>
    <mergeCell ref="BB96:BB107"/>
    <mergeCell ref="BB108:BB119"/>
    <mergeCell ref="BB120:BB131"/>
    <mergeCell ref="BB132:BB143"/>
    <mergeCell ref="BB144:BB155"/>
    <mergeCell ref="BB156:BB167"/>
    <mergeCell ref="BB168:BB179"/>
    <mergeCell ref="BB180:BB191"/>
    <mergeCell ref="BB192:BB203"/>
    <mergeCell ref="BB204:BB215"/>
    <mergeCell ref="BB216:BB227"/>
    <mergeCell ref="BB228:BB239"/>
    <mergeCell ref="BB240:BB251"/>
    <mergeCell ref="BB252:BB263"/>
    <mergeCell ref="BB264:BB275"/>
    <mergeCell ref="BB276:BB287"/>
    <mergeCell ref="BB288:BB299"/>
    <mergeCell ref="BB300:BB311"/>
    <mergeCell ref="BB312:BB323"/>
    <mergeCell ref="BB324:BB335"/>
    <mergeCell ref="BB336:BB347"/>
    <mergeCell ref="BF60:BF71"/>
    <mergeCell ref="BF72:BF83"/>
    <mergeCell ref="BF84:BF95"/>
    <mergeCell ref="BF96:BF107"/>
    <mergeCell ref="BF108:BF119"/>
    <mergeCell ref="BF120:BF131"/>
    <mergeCell ref="BF132:BF143"/>
    <mergeCell ref="BF144:BF155"/>
    <mergeCell ref="BF156:BF167"/>
    <mergeCell ref="BF168:BF179"/>
    <mergeCell ref="BF180:BF191"/>
    <mergeCell ref="BF192:BF203"/>
    <mergeCell ref="BF204:BF215"/>
    <mergeCell ref="BF216:BF227"/>
    <mergeCell ref="BF228:BF239"/>
    <mergeCell ref="BF240:BF251"/>
    <mergeCell ref="BF252:BF263"/>
    <mergeCell ref="BF264:BF275"/>
    <mergeCell ref="BF276:BF287"/>
    <mergeCell ref="BF288:BF299"/>
    <mergeCell ref="BF300:BF311"/>
    <mergeCell ref="BF312:BF323"/>
    <mergeCell ref="BF324:BF335"/>
    <mergeCell ref="BF336:BF347"/>
    <mergeCell ref="F5:F8"/>
    <mergeCell ref="G4:AD4"/>
    <mergeCell ref="G5:L5"/>
    <mergeCell ref="M5:P5"/>
    <mergeCell ref="W5:Z5"/>
    <mergeCell ref="AA5:AD5"/>
    <mergeCell ref="G6:L6"/>
    <mergeCell ref="M6:P6"/>
    <mergeCell ref="Q6:V6"/>
    <mergeCell ref="W6:Z6"/>
    <mergeCell ref="AA6:AD6"/>
    <mergeCell ref="AE6:AF6"/>
    <mergeCell ref="G8:L8"/>
    <mergeCell ref="M8:P8"/>
    <mergeCell ref="Q8:V8"/>
    <mergeCell ref="W8:Z8"/>
    <mergeCell ref="AA8:AD8"/>
    <mergeCell ref="AE8:AF8"/>
    <mergeCell ref="W9:X9"/>
    <mergeCell ref="AU9:AV9"/>
    <mergeCell ref="AW10:AX10"/>
    <mergeCell ref="AY10:AZ10"/>
    <mergeCell ref="BA10:BB10"/>
    <mergeCell ref="BC10:BD10"/>
    <mergeCell ref="BE10:BF10"/>
    <mergeCell ref="AK8:AN8"/>
    <mergeCell ref="AO8:AR8"/>
    <mergeCell ref="AS8:AT8"/>
    <mergeCell ref="AU8:AV8"/>
    <mergeCell ref="AQ9:AR9"/>
    <mergeCell ref="AS9:AT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BA5:BB9"/>
    <mergeCell ref="AY5:AZ9"/>
  </mergeCells>
  <phoneticPr fontId="33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CM342"/>
  <sheetViews>
    <sheetView zoomScale="60" zoomScaleNormal="60" workbookViewId="0">
      <pane ySplit="6" topLeftCell="A7" activePane="bottomLeft" state="frozen"/>
      <selection pane="bottomLeft" sqref="A1:K1"/>
    </sheetView>
  </sheetViews>
  <sheetFormatPr defaultColWidth="9" defaultRowHeight="15.6" x14ac:dyDescent="0.35"/>
  <cols>
    <col min="1" max="1" width="11.109375" style="1" customWidth="1"/>
    <col min="2" max="2" width="11.21875" style="1" customWidth="1"/>
    <col min="3" max="3" width="7.109375" style="1" customWidth="1"/>
    <col min="4" max="4" width="9.21875" style="1" customWidth="1"/>
    <col min="5" max="5" width="10.77734375" style="1" customWidth="1"/>
    <col min="6" max="6" width="15.88671875" style="1" customWidth="1"/>
    <col min="7" max="7" width="12.88671875" style="1" customWidth="1"/>
    <col min="8" max="10" width="9.109375" style="1" customWidth="1"/>
    <col min="11" max="11" width="4" style="1" customWidth="1"/>
    <col min="12" max="14" width="6.44140625" style="1" customWidth="1"/>
    <col min="15" max="15" width="9.109375" style="1" customWidth="1"/>
    <col min="16" max="16" width="9.88671875" style="1" bestFit="1" customWidth="1"/>
    <col min="17" max="23" width="9.109375" style="1" customWidth="1"/>
    <col min="24" max="24" width="13.33203125" style="1" customWidth="1"/>
    <col min="25" max="25" width="9.109375" style="1" customWidth="1"/>
    <col min="26" max="26" width="9.77734375" style="1" bestFit="1" customWidth="1"/>
    <col min="27" max="27" width="9.109375" style="1" customWidth="1"/>
    <col min="28" max="28" width="11.44140625" style="426" bestFit="1" customWidth="1"/>
    <col min="29" max="48" width="9.77734375" style="1" customWidth="1"/>
    <col min="49" max="49" width="9.77734375" style="426" customWidth="1"/>
    <col min="50" max="69" width="9" style="1"/>
    <col min="70" max="70" width="9" style="426"/>
    <col min="71" max="90" width="9" style="1"/>
    <col min="91" max="91" width="9" style="426"/>
    <col min="92" max="16384" width="9" style="1"/>
  </cols>
  <sheetData>
    <row r="1" spans="1:91" ht="27.6" customHeight="1" x14ac:dyDescent="0.35">
      <c r="A1" s="747" t="s">
        <v>586</v>
      </c>
      <c r="B1" s="747"/>
      <c r="C1" s="747"/>
      <c r="D1" s="747"/>
      <c r="E1" s="747"/>
      <c r="F1" s="747"/>
      <c r="G1" s="747"/>
      <c r="H1" s="747"/>
      <c r="I1" s="747"/>
      <c r="J1" s="747"/>
      <c r="K1" s="747"/>
    </row>
    <row r="2" spans="1:91" ht="26.4" x14ac:dyDescent="0.6">
      <c r="A2" s="748" t="s">
        <v>7</v>
      </c>
      <c r="B2" s="749"/>
      <c r="C2" s="749"/>
      <c r="D2" s="749"/>
      <c r="E2" s="749"/>
      <c r="F2" s="749"/>
      <c r="G2" s="749"/>
      <c r="H2" s="750" t="s">
        <v>6</v>
      </c>
      <c r="I2" s="751"/>
      <c r="J2" s="751"/>
      <c r="K2" s="751"/>
      <c r="L2" s="751"/>
      <c r="M2" s="751"/>
      <c r="N2" s="751"/>
      <c r="O2" s="751"/>
      <c r="P2" s="751"/>
      <c r="Q2" s="751"/>
      <c r="R2" s="751"/>
      <c r="S2" s="751"/>
      <c r="T2" s="751"/>
      <c r="U2" s="751"/>
      <c r="V2" s="751"/>
      <c r="W2" s="751"/>
      <c r="X2" s="751"/>
      <c r="Y2" s="751"/>
      <c r="Z2" s="751"/>
      <c r="AA2" s="751"/>
      <c r="AB2" s="751"/>
      <c r="AC2" s="751"/>
      <c r="AD2" s="751"/>
      <c r="AE2" s="751"/>
      <c r="AF2" s="751"/>
      <c r="AG2" s="751"/>
      <c r="AH2" s="751"/>
      <c r="AI2" s="751"/>
      <c r="AJ2" s="751"/>
      <c r="AK2" s="751"/>
      <c r="AL2" s="751"/>
      <c r="AM2" s="751"/>
      <c r="AN2" s="751"/>
      <c r="AO2" s="751"/>
      <c r="AP2" s="751"/>
      <c r="AQ2" s="751"/>
      <c r="AR2" s="751"/>
      <c r="AS2" s="751"/>
      <c r="AT2" s="751"/>
      <c r="AU2" s="751"/>
      <c r="AV2" s="751"/>
      <c r="AW2" s="751"/>
      <c r="AX2" s="751"/>
      <c r="AY2" s="751"/>
      <c r="AZ2" s="751"/>
      <c r="BA2" s="751"/>
      <c r="BB2" s="751"/>
      <c r="BC2" s="751"/>
      <c r="BD2" s="751"/>
      <c r="BE2" s="751"/>
      <c r="BF2" s="751"/>
      <c r="BG2" s="751"/>
      <c r="BH2" s="751"/>
      <c r="BI2" s="751"/>
      <c r="BJ2" s="751"/>
      <c r="BK2" s="751"/>
      <c r="BL2" s="751"/>
      <c r="BM2" s="751"/>
      <c r="BN2" s="751"/>
      <c r="BO2" s="751"/>
      <c r="BP2" s="751"/>
      <c r="BQ2" s="751"/>
      <c r="BR2" s="751"/>
      <c r="BS2" s="751"/>
      <c r="BT2" s="751"/>
      <c r="BU2" s="751"/>
      <c r="BV2" s="751"/>
      <c r="BW2" s="751"/>
      <c r="BX2" s="751"/>
      <c r="BY2" s="751"/>
      <c r="BZ2" s="751"/>
      <c r="CA2" s="751"/>
      <c r="CB2" s="751"/>
      <c r="CC2" s="751"/>
      <c r="CD2" s="751"/>
      <c r="CE2" s="751"/>
      <c r="CF2" s="751"/>
      <c r="CG2" s="751"/>
      <c r="CH2" s="751"/>
      <c r="CI2" s="751"/>
      <c r="CJ2" s="751"/>
      <c r="CK2" s="751"/>
      <c r="CL2" s="751"/>
      <c r="CM2" s="751"/>
    </row>
    <row r="3" spans="1:91" ht="15" customHeight="1" x14ac:dyDescent="0.35">
      <c r="A3" s="731" t="s">
        <v>4</v>
      </c>
      <c r="B3" s="729" t="s">
        <v>5</v>
      </c>
      <c r="C3" s="729" t="s">
        <v>8</v>
      </c>
      <c r="D3" s="729" t="s">
        <v>9</v>
      </c>
      <c r="E3" s="729" t="s">
        <v>10</v>
      </c>
      <c r="F3" s="729" t="s">
        <v>11</v>
      </c>
      <c r="G3" s="732" t="s">
        <v>12</v>
      </c>
      <c r="H3" s="736" t="str">
        <f>"Engine " &amp;"#"&amp; I4 &amp; " load profile"</f>
        <v>Engine #1 load profile</v>
      </c>
      <c r="I3" s="737"/>
      <c r="J3" s="737"/>
      <c r="K3" s="737"/>
      <c r="L3" s="737"/>
      <c r="M3" s="737"/>
      <c r="N3" s="737"/>
      <c r="O3" s="737"/>
      <c r="P3" s="737"/>
      <c r="Q3" s="737"/>
      <c r="R3" s="737"/>
      <c r="S3" s="737"/>
      <c r="T3" s="737"/>
      <c r="U3" s="737"/>
      <c r="V3" s="737"/>
      <c r="W3" s="737"/>
      <c r="X3" s="737"/>
      <c r="Y3" s="737"/>
      <c r="Z3" s="737"/>
      <c r="AA3" s="737"/>
      <c r="AB3" s="738"/>
      <c r="AC3" s="736" t="str">
        <f>"Engine " &amp;"#"&amp; AD4 &amp; " load profile"</f>
        <v>Engine #2 load profile</v>
      </c>
      <c r="AD3" s="737"/>
      <c r="AE3" s="737"/>
      <c r="AF3" s="737"/>
      <c r="AG3" s="737"/>
      <c r="AH3" s="737"/>
      <c r="AI3" s="737"/>
      <c r="AJ3" s="737"/>
      <c r="AK3" s="737"/>
      <c r="AL3" s="737"/>
      <c r="AM3" s="737"/>
      <c r="AN3" s="737"/>
      <c r="AO3" s="737"/>
      <c r="AP3" s="737"/>
      <c r="AQ3" s="737"/>
      <c r="AR3" s="737"/>
      <c r="AS3" s="737"/>
      <c r="AT3" s="737"/>
      <c r="AU3" s="737"/>
      <c r="AV3" s="737"/>
      <c r="AW3" s="738"/>
      <c r="AX3" s="725" t="s">
        <v>349</v>
      </c>
      <c r="AY3" s="726"/>
      <c r="AZ3" s="726"/>
      <c r="BA3" s="726"/>
      <c r="BB3" s="726"/>
      <c r="BC3" s="726"/>
      <c r="BD3" s="726"/>
      <c r="BE3" s="726"/>
      <c r="BF3" s="726"/>
      <c r="BG3" s="726"/>
      <c r="BH3" s="726"/>
      <c r="BI3" s="726"/>
      <c r="BJ3" s="726"/>
      <c r="BK3" s="726"/>
      <c r="BL3" s="726"/>
      <c r="BM3" s="726"/>
      <c r="BN3" s="726"/>
      <c r="BO3" s="726"/>
      <c r="BP3" s="726"/>
      <c r="BQ3" s="726"/>
      <c r="BR3" s="726"/>
      <c r="BS3" s="725" t="s">
        <v>374</v>
      </c>
      <c r="BT3" s="726"/>
      <c r="BU3" s="726"/>
      <c r="BV3" s="726"/>
      <c r="BW3" s="726"/>
      <c r="BX3" s="726"/>
      <c r="BY3" s="726"/>
      <c r="BZ3" s="726"/>
      <c r="CA3" s="726"/>
      <c r="CB3" s="726"/>
      <c r="CC3" s="726"/>
      <c r="CD3" s="726"/>
      <c r="CE3" s="726"/>
      <c r="CF3" s="726"/>
      <c r="CG3" s="726"/>
      <c r="CH3" s="726"/>
      <c r="CI3" s="726"/>
      <c r="CJ3" s="726"/>
      <c r="CK3" s="726"/>
      <c r="CL3" s="726"/>
      <c r="CM3" s="726"/>
    </row>
    <row r="4" spans="1:91" ht="30.6" customHeight="1" x14ac:dyDescent="0.35">
      <c r="A4" s="743"/>
      <c r="B4" s="690"/>
      <c r="C4" s="690"/>
      <c r="D4" s="690"/>
      <c r="E4" s="690"/>
      <c r="F4" s="690"/>
      <c r="G4" s="745"/>
      <c r="H4" s="3" t="s">
        <v>13</v>
      </c>
      <c r="I4" s="4">
        <v>1</v>
      </c>
      <c r="J4" s="5" t="s">
        <v>351</v>
      </c>
      <c r="K4" s="739" t="str">
        <f>DBC!C40</f>
        <v>HFO</v>
      </c>
      <c r="L4" s="735"/>
      <c r="M4" s="735"/>
      <c r="N4" s="735"/>
      <c r="O4" s="735"/>
      <c r="P4" s="735"/>
      <c r="Q4" s="690" t="s">
        <v>14</v>
      </c>
      <c r="R4" s="690"/>
      <c r="S4" s="735" t="s">
        <v>536</v>
      </c>
      <c r="T4" s="735"/>
      <c r="U4" s="728" t="s">
        <v>15</v>
      </c>
      <c r="V4" s="728"/>
      <c r="W4" s="735" t="s">
        <v>537</v>
      </c>
      <c r="X4" s="735"/>
      <c r="Y4" s="735"/>
      <c r="Z4" s="735"/>
      <c r="AA4" s="6" t="s">
        <v>16</v>
      </c>
      <c r="AB4" s="421">
        <f>DBC!C38</f>
        <v>36560</v>
      </c>
      <c r="AC4" s="414" t="s">
        <v>13</v>
      </c>
      <c r="AD4" s="416">
        <v>2</v>
      </c>
      <c r="AE4" s="415" t="s">
        <v>351</v>
      </c>
      <c r="AF4" s="739" t="str">
        <f>DBC!C40</f>
        <v>HFO</v>
      </c>
      <c r="AG4" s="735"/>
      <c r="AH4" s="735"/>
      <c r="AI4" s="735"/>
      <c r="AJ4" s="735"/>
      <c r="AK4" s="735"/>
      <c r="AL4" s="690" t="s">
        <v>14</v>
      </c>
      <c r="AM4" s="690"/>
      <c r="AN4" s="735" t="s">
        <v>536</v>
      </c>
      <c r="AO4" s="735"/>
      <c r="AP4" s="728" t="s">
        <v>15</v>
      </c>
      <c r="AQ4" s="728"/>
      <c r="AR4" s="735" t="s">
        <v>537</v>
      </c>
      <c r="AS4" s="735"/>
      <c r="AT4" s="735"/>
      <c r="AU4" s="735"/>
      <c r="AV4" s="6" t="s">
        <v>16</v>
      </c>
      <c r="AW4" s="421">
        <f>DBC!C39</f>
        <v>0</v>
      </c>
      <c r="AX4" s="414" t="s">
        <v>350</v>
      </c>
      <c r="AY4" s="417">
        <v>1</v>
      </c>
      <c r="AZ4" s="415" t="s">
        <v>351</v>
      </c>
      <c r="BA4" s="740" t="str">
        <f>DBC!C67</f>
        <v>MDO</v>
      </c>
      <c r="BB4" s="741"/>
      <c r="BC4" s="741"/>
      <c r="BD4" s="741"/>
      <c r="BE4" s="741"/>
      <c r="BF4" s="742"/>
      <c r="BG4" s="690" t="s">
        <v>14</v>
      </c>
      <c r="BH4" s="690"/>
      <c r="BI4" s="727"/>
      <c r="BJ4" s="727"/>
      <c r="BK4" s="728" t="s">
        <v>15</v>
      </c>
      <c r="BL4" s="728"/>
      <c r="BM4" s="727"/>
      <c r="BN4" s="727"/>
      <c r="BO4" s="727"/>
      <c r="BP4" s="727"/>
      <c r="BQ4" s="6" t="s">
        <v>16</v>
      </c>
      <c r="BR4" s="427">
        <f>DBC!C65</f>
        <v>5000</v>
      </c>
      <c r="BS4" s="414" t="s">
        <v>350</v>
      </c>
      <c r="BT4" s="417">
        <v>2</v>
      </c>
      <c r="BU4" s="415" t="s">
        <v>351</v>
      </c>
      <c r="BV4" s="727" t="str">
        <f>DBC!C67</f>
        <v>MDO</v>
      </c>
      <c r="BW4" s="727"/>
      <c r="BX4" s="727"/>
      <c r="BY4" s="727"/>
      <c r="BZ4" s="727"/>
      <c r="CA4" s="727"/>
      <c r="CB4" s="690" t="s">
        <v>14</v>
      </c>
      <c r="CC4" s="690"/>
      <c r="CD4" s="727"/>
      <c r="CE4" s="727"/>
      <c r="CF4" s="728" t="s">
        <v>15</v>
      </c>
      <c r="CG4" s="728"/>
      <c r="CH4" s="727"/>
      <c r="CI4" s="727"/>
      <c r="CJ4" s="727"/>
      <c r="CK4" s="727"/>
      <c r="CL4" s="6" t="s">
        <v>16</v>
      </c>
      <c r="CM4" s="427">
        <f>DBC!C66</f>
        <v>0</v>
      </c>
    </row>
    <row r="5" spans="1:91" ht="15" customHeight="1" x14ac:dyDescent="0.35">
      <c r="A5" s="743"/>
      <c r="B5" s="690"/>
      <c r="C5" s="690"/>
      <c r="D5" s="690"/>
      <c r="E5" s="690"/>
      <c r="F5" s="690"/>
      <c r="G5" s="745"/>
      <c r="H5" s="731" t="s">
        <v>17</v>
      </c>
      <c r="I5" s="729"/>
      <c r="J5" s="732"/>
      <c r="K5" s="729" t="s">
        <v>18</v>
      </c>
      <c r="L5" s="731" t="s">
        <v>19</v>
      </c>
      <c r="M5" s="729"/>
      <c r="N5" s="732"/>
      <c r="O5" s="729" t="s">
        <v>20</v>
      </c>
      <c r="P5" s="729"/>
      <c r="Q5" s="729"/>
      <c r="R5" s="731" t="s">
        <v>21</v>
      </c>
      <c r="S5" s="729"/>
      <c r="T5" s="732"/>
      <c r="U5" s="731" t="s">
        <v>22</v>
      </c>
      <c r="V5" s="729"/>
      <c r="W5" s="732"/>
      <c r="X5" s="733" t="s">
        <v>23</v>
      </c>
      <c r="Y5" s="731" t="s">
        <v>24</v>
      </c>
      <c r="Z5" s="729"/>
      <c r="AA5" s="729"/>
      <c r="AB5" s="732"/>
      <c r="AC5" s="731" t="s">
        <v>17</v>
      </c>
      <c r="AD5" s="729"/>
      <c r="AE5" s="732"/>
      <c r="AF5" s="729" t="s">
        <v>18</v>
      </c>
      <c r="AG5" s="731" t="s">
        <v>19</v>
      </c>
      <c r="AH5" s="729"/>
      <c r="AI5" s="732"/>
      <c r="AJ5" s="729" t="s">
        <v>20</v>
      </c>
      <c r="AK5" s="729"/>
      <c r="AL5" s="729"/>
      <c r="AM5" s="731" t="s">
        <v>21</v>
      </c>
      <c r="AN5" s="729"/>
      <c r="AO5" s="732"/>
      <c r="AP5" s="731" t="s">
        <v>22</v>
      </c>
      <c r="AQ5" s="729"/>
      <c r="AR5" s="732"/>
      <c r="AS5" s="733" t="s">
        <v>23</v>
      </c>
      <c r="AT5" s="731" t="s">
        <v>24</v>
      </c>
      <c r="AU5" s="729"/>
      <c r="AV5" s="729"/>
      <c r="AW5" s="732"/>
      <c r="AX5" s="731" t="s">
        <v>17</v>
      </c>
      <c r="AY5" s="729"/>
      <c r="AZ5" s="732"/>
      <c r="BA5" s="729" t="s">
        <v>18</v>
      </c>
      <c r="BB5" s="731" t="s">
        <v>19</v>
      </c>
      <c r="BC5" s="729"/>
      <c r="BD5" s="732"/>
      <c r="BE5" s="729" t="s">
        <v>20</v>
      </c>
      <c r="BF5" s="729"/>
      <c r="BG5" s="729"/>
      <c r="BH5" s="731" t="s">
        <v>21</v>
      </c>
      <c r="BI5" s="729"/>
      <c r="BJ5" s="732"/>
      <c r="BK5" s="731" t="s">
        <v>22</v>
      </c>
      <c r="BL5" s="729"/>
      <c r="BM5" s="732"/>
      <c r="BN5" s="733" t="s">
        <v>23</v>
      </c>
      <c r="BO5" s="731" t="s">
        <v>24</v>
      </c>
      <c r="BP5" s="729"/>
      <c r="BQ5" s="729"/>
      <c r="BR5" s="729"/>
      <c r="BS5" s="731" t="s">
        <v>17</v>
      </c>
      <c r="BT5" s="729"/>
      <c r="BU5" s="732"/>
      <c r="BV5" s="729" t="s">
        <v>18</v>
      </c>
      <c r="BW5" s="731" t="s">
        <v>19</v>
      </c>
      <c r="BX5" s="729"/>
      <c r="BY5" s="732"/>
      <c r="BZ5" s="729" t="s">
        <v>20</v>
      </c>
      <c r="CA5" s="729"/>
      <c r="CB5" s="729"/>
      <c r="CC5" s="731" t="s">
        <v>21</v>
      </c>
      <c r="CD5" s="729"/>
      <c r="CE5" s="732"/>
      <c r="CF5" s="731" t="s">
        <v>22</v>
      </c>
      <c r="CG5" s="729"/>
      <c r="CH5" s="732"/>
      <c r="CI5" s="733" t="s">
        <v>23</v>
      </c>
      <c r="CJ5" s="731" t="s">
        <v>24</v>
      </c>
      <c r="CK5" s="729"/>
      <c r="CL5" s="729"/>
      <c r="CM5" s="729"/>
    </row>
    <row r="6" spans="1:91" ht="54.6" customHeight="1" x14ac:dyDescent="0.35">
      <c r="A6" s="744"/>
      <c r="B6" s="730"/>
      <c r="C6" s="730"/>
      <c r="D6" s="730"/>
      <c r="E6" s="730"/>
      <c r="F6" s="730"/>
      <c r="G6" s="746"/>
      <c r="H6" s="283">
        <f>DBC!$B$45</f>
        <v>0.25</v>
      </c>
      <c r="I6" s="278">
        <f>DBC!$B$44</f>
        <v>0.85</v>
      </c>
      <c r="J6" s="284">
        <f>DBC!$B$43</f>
        <v>1</v>
      </c>
      <c r="K6" s="730"/>
      <c r="L6" s="283">
        <f>DBC!$B$45</f>
        <v>0.25</v>
      </c>
      <c r="M6" s="278">
        <f>DBC!$B$44</f>
        <v>0.85</v>
      </c>
      <c r="N6" s="284">
        <f>DBC!$B$43</f>
        <v>1</v>
      </c>
      <c r="O6" s="557">
        <f>AB$4*H$6</f>
        <v>9140</v>
      </c>
      <c r="P6" s="557">
        <f>AB$4*I$6</f>
        <v>31076</v>
      </c>
      <c r="Q6" s="557">
        <f>AB$4*J$6</f>
        <v>36560</v>
      </c>
      <c r="R6" s="283">
        <f>DBC!$B$45</f>
        <v>0.25</v>
      </c>
      <c r="S6" s="278">
        <f>DBC!$B$44</f>
        <v>0.85</v>
      </c>
      <c r="T6" s="284">
        <f>DBC!$B$43</f>
        <v>1</v>
      </c>
      <c r="U6" s="283">
        <f>DBC!$B$45</f>
        <v>0.25</v>
      </c>
      <c r="V6" s="278">
        <f>DBC!$B$44</f>
        <v>0.85</v>
      </c>
      <c r="W6" s="284">
        <f>DBC!$B$43</f>
        <v>1</v>
      </c>
      <c r="X6" s="734"/>
      <c r="Y6" s="283">
        <f>DBC!$B$45</f>
        <v>0.25</v>
      </c>
      <c r="Z6" s="278">
        <f>DBC!$B$44</f>
        <v>0.85</v>
      </c>
      <c r="AA6" s="284">
        <f>DBC!$B$43</f>
        <v>1</v>
      </c>
      <c r="AB6" s="553" t="s">
        <v>3</v>
      </c>
      <c r="AC6" s="283">
        <f>DBC!$B$45</f>
        <v>0.25</v>
      </c>
      <c r="AD6" s="278">
        <f>DBC!$B$44</f>
        <v>0.85</v>
      </c>
      <c r="AE6" s="284">
        <f>DBC!$B$43</f>
        <v>1</v>
      </c>
      <c r="AF6" s="730"/>
      <c r="AG6" s="283">
        <f>DBC!$B$45</f>
        <v>0.25</v>
      </c>
      <c r="AH6" s="278">
        <f>DBC!$B$44</f>
        <v>0.85</v>
      </c>
      <c r="AI6" s="284">
        <f>DBC!$B$43</f>
        <v>1</v>
      </c>
      <c r="AJ6" s="7">
        <f>AW$4*AC$6</f>
        <v>0</v>
      </c>
      <c r="AK6" s="7">
        <f>AW$4*AD$6</f>
        <v>0</v>
      </c>
      <c r="AL6" s="7">
        <f>AW$4*AE$6</f>
        <v>0</v>
      </c>
      <c r="AM6" s="283">
        <f>DBC!$B$45</f>
        <v>0.25</v>
      </c>
      <c r="AN6" s="278">
        <f>DBC!$B$44</f>
        <v>0.85</v>
      </c>
      <c r="AO6" s="284">
        <f>DBC!$B$43</f>
        <v>1</v>
      </c>
      <c r="AP6" s="283">
        <f>DBC!$B$45</f>
        <v>0.25</v>
      </c>
      <c r="AQ6" s="278">
        <f>DBC!$B$44</f>
        <v>0.85</v>
      </c>
      <c r="AR6" s="284">
        <f>DBC!$B$43</f>
        <v>1</v>
      </c>
      <c r="AS6" s="734"/>
      <c r="AT6" s="283">
        <f>DBC!$B$45</f>
        <v>0.25</v>
      </c>
      <c r="AU6" s="278">
        <f>DBC!$B$44</f>
        <v>0.85</v>
      </c>
      <c r="AV6" s="284">
        <f>DBC!$B$43</f>
        <v>1</v>
      </c>
      <c r="AW6" s="422" t="s">
        <v>3</v>
      </c>
      <c r="AX6" s="283">
        <f>DBC!$B$72</f>
        <v>0.25</v>
      </c>
      <c r="AY6" s="278">
        <f>DBC!$B$71</f>
        <v>0.85</v>
      </c>
      <c r="AZ6" s="284">
        <f>DBC!$B$70</f>
        <v>1</v>
      </c>
      <c r="BA6" s="730"/>
      <c r="BB6" s="283">
        <f>DBC!$B$72</f>
        <v>0.25</v>
      </c>
      <c r="BC6" s="278">
        <f>DBC!$B$71</f>
        <v>0.85</v>
      </c>
      <c r="BD6" s="284">
        <f>DBC!$B$70</f>
        <v>1</v>
      </c>
      <c r="BE6" s="7">
        <f>BR$4*AX$6</f>
        <v>1250</v>
      </c>
      <c r="BF6" s="7">
        <f>BR$4*AY$6</f>
        <v>4250</v>
      </c>
      <c r="BG6" s="7">
        <f>BR$4*AZ$6</f>
        <v>5000</v>
      </c>
      <c r="BH6" s="283">
        <f>DBC!$B$72</f>
        <v>0.25</v>
      </c>
      <c r="BI6" s="278">
        <f>DBC!$B$71</f>
        <v>0.85</v>
      </c>
      <c r="BJ6" s="284">
        <f>DBC!$B$70</f>
        <v>1</v>
      </c>
      <c r="BK6" s="283">
        <f>DBC!$B$72</f>
        <v>0.25</v>
      </c>
      <c r="BL6" s="278">
        <f>DBC!$B$71</f>
        <v>0.85</v>
      </c>
      <c r="BM6" s="284">
        <f>DBC!$B$70</f>
        <v>1</v>
      </c>
      <c r="BN6" s="734"/>
      <c r="BO6" s="283">
        <f>DBC!$B$72</f>
        <v>0.25</v>
      </c>
      <c r="BP6" s="278">
        <f>DBC!$B$71</f>
        <v>0.85</v>
      </c>
      <c r="BQ6" s="284">
        <f>DBC!$B$70</f>
        <v>1</v>
      </c>
      <c r="BR6" s="428" t="s">
        <v>3</v>
      </c>
      <c r="BS6" s="283">
        <f>DBC!$B$72</f>
        <v>0.25</v>
      </c>
      <c r="BT6" s="278">
        <f>DBC!$B$71</f>
        <v>0.85</v>
      </c>
      <c r="BU6" s="284">
        <f>DBC!$B$70</f>
        <v>1</v>
      </c>
      <c r="BV6" s="730"/>
      <c r="BW6" s="283">
        <f>DBC!$B$72</f>
        <v>0.25</v>
      </c>
      <c r="BX6" s="278">
        <f>DBC!$B$71</f>
        <v>0.85</v>
      </c>
      <c r="BY6" s="284">
        <f>DBC!$B$70</f>
        <v>1</v>
      </c>
      <c r="BZ6" s="7">
        <f>CM$4*BS$6</f>
        <v>0</v>
      </c>
      <c r="CA6" s="7">
        <f>CM$4*BT$6</f>
        <v>0</v>
      </c>
      <c r="CB6" s="7">
        <f>CM$4*BU$6</f>
        <v>0</v>
      </c>
      <c r="CC6" s="283">
        <f>DBC!$B$72</f>
        <v>0.25</v>
      </c>
      <c r="CD6" s="278">
        <f>DBC!$B$71</f>
        <v>0.85</v>
      </c>
      <c r="CE6" s="284">
        <f>DBC!$B$70</f>
        <v>1</v>
      </c>
      <c r="CF6" s="283">
        <f>DBC!$B$72</f>
        <v>0.25</v>
      </c>
      <c r="CG6" s="278">
        <f>DBC!$B$71</f>
        <v>0.85</v>
      </c>
      <c r="CH6" s="284">
        <f>DBC!$B$70</f>
        <v>1</v>
      </c>
      <c r="CI6" s="734"/>
      <c r="CJ6" s="283">
        <f>DBC!$B$72</f>
        <v>0.25</v>
      </c>
      <c r="CK6" s="278">
        <f>DBC!$B$71</f>
        <v>0.85</v>
      </c>
      <c r="CL6" s="284">
        <f>DBC!$B$70</f>
        <v>1</v>
      </c>
      <c r="CM6" s="428" t="s">
        <v>3</v>
      </c>
    </row>
    <row r="7" spans="1:91" ht="15" customHeight="1" x14ac:dyDescent="0.35">
      <c r="A7" s="731">
        <v>1</v>
      </c>
      <c r="B7" s="9" t="s">
        <v>25</v>
      </c>
      <c r="C7" s="9">
        <v>31</v>
      </c>
      <c r="D7" s="9">
        <v>1</v>
      </c>
      <c r="E7" s="10">
        <v>0</v>
      </c>
      <c r="F7" s="10">
        <f t="shared" ref="F7:F70" si="0">C7*E7</f>
        <v>0</v>
      </c>
      <c r="G7" s="732">
        <f>SUM(F7:F18)</f>
        <v>0</v>
      </c>
      <c r="H7" s="286">
        <v>0</v>
      </c>
      <c r="I7" s="287">
        <v>0</v>
      </c>
      <c r="J7" s="288">
        <v>0</v>
      </c>
      <c r="K7" s="12" t="str">
        <f>IF(SUM(H7:J7)=1,"OK","X")</f>
        <v>X</v>
      </c>
      <c r="L7" s="13">
        <f>$F7*H7</f>
        <v>0</v>
      </c>
      <c r="M7" s="14">
        <f t="shared" ref="M7:N22" si="1">$F7*I7</f>
        <v>0</v>
      </c>
      <c r="N7" s="15">
        <f t="shared" si="1"/>
        <v>0</v>
      </c>
      <c r="O7" s="16">
        <f t="shared" ref="O7:Q70" si="2">O$6*L7</f>
        <v>0</v>
      </c>
      <c r="P7" s="16">
        <f t="shared" si="2"/>
        <v>0</v>
      </c>
      <c r="Q7" s="16">
        <f t="shared" si="2"/>
        <v>0</v>
      </c>
      <c r="R7" s="17">
        <v>0</v>
      </c>
      <c r="S7" s="16">
        <v>0</v>
      </c>
      <c r="T7" s="18">
        <v>0</v>
      </c>
      <c r="U7" s="19">
        <f>O7*R7/10^6</f>
        <v>0</v>
      </c>
      <c r="V7" s="19">
        <f t="shared" ref="V7:W22" si="3">P7*S7/10^6</f>
        <v>0</v>
      </c>
      <c r="W7" s="20">
        <f t="shared" si="3"/>
        <v>0</v>
      </c>
      <c r="X7" s="11">
        <v>0</v>
      </c>
      <c r="Y7" s="21">
        <f>U7*$X7</f>
        <v>0</v>
      </c>
      <c r="Z7" s="19">
        <f t="shared" ref="Z7:AA22" si="4">V7*$X7</f>
        <v>0</v>
      </c>
      <c r="AA7" s="19">
        <f t="shared" si="4"/>
        <v>0</v>
      </c>
      <c r="AB7" s="424">
        <v>0</v>
      </c>
      <c r="AC7" s="287">
        <v>0</v>
      </c>
      <c r="AD7" s="287">
        <v>0</v>
      </c>
      <c r="AE7" s="288">
        <v>0</v>
      </c>
      <c r="AF7" s="12" t="str">
        <f>IF(SUM(AC7:AE7)=1,"OK","X")</f>
        <v>X</v>
      </c>
      <c r="AG7" s="13">
        <f>$F7*AC7</f>
        <v>0</v>
      </c>
      <c r="AH7" s="14">
        <f t="shared" ref="AH7:AH26" si="5">$F7*AD7</f>
        <v>0</v>
      </c>
      <c r="AI7" s="15">
        <f t="shared" ref="AI7:AI31" si="6">$F7*AE7</f>
        <v>0</v>
      </c>
      <c r="AJ7" s="16">
        <f t="shared" ref="AJ7:AJ70" si="7">AJ$6*AG7</f>
        <v>0</v>
      </c>
      <c r="AK7" s="16">
        <f t="shared" ref="AK7:AK70" si="8">AK$6*AH7</f>
        <v>0</v>
      </c>
      <c r="AL7" s="16">
        <f t="shared" ref="AL7:AL70" si="9">AL$6*AI7</f>
        <v>0</v>
      </c>
      <c r="AM7" s="17">
        <v>0</v>
      </c>
      <c r="AN7" s="16">
        <v>0</v>
      </c>
      <c r="AO7" s="18">
        <v>0</v>
      </c>
      <c r="AP7" s="19">
        <f>AJ7*AM7/10^6</f>
        <v>0</v>
      </c>
      <c r="AQ7" s="19">
        <f t="shared" ref="AQ7:AQ70" si="10">AK7*AN7/10^6</f>
        <v>0</v>
      </c>
      <c r="AR7" s="20">
        <f t="shared" ref="AR7:AR70" si="11">AL7*AO7/10^6</f>
        <v>0</v>
      </c>
      <c r="AS7" s="11">
        <v>0</v>
      </c>
      <c r="AT7" s="21">
        <f>AP7*$X7</f>
        <v>0</v>
      </c>
      <c r="AU7" s="19">
        <f t="shared" ref="AU7:AU30" si="12">AQ7*$X7</f>
        <v>0</v>
      </c>
      <c r="AV7" s="19">
        <f t="shared" ref="AV7:AV31" si="13">AR7*$X7</f>
        <v>0</v>
      </c>
      <c r="AW7" s="423">
        <v>0</v>
      </c>
      <c r="AX7" s="286">
        <v>0</v>
      </c>
      <c r="AY7" s="287">
        <v>0</v>
      </c>
      <c r="AZ7" s="288">
        <v>0</v>
      </c>
      <c r="BA7" s="12" t="str">
        <f>IF(SUM(AX7:AZ7)=1,"OK","X")</f>
        <v>X</v>
      </c>
      <c r="BB7" s="13">
        <f>$F7*AX7</f>
        <v>0</v>
      </c>
      <c r="BC7" s="14">
        <f t="shared" ref="BC7:BC26" si="14">$F7*AY7</f>
        <v>0</v>
      </c>
      <c r="BD7" s="15">
        <f t="shared" ref="BD7:BD31" si="15">$F7*AZ7</f>
        <v>0</v>
      </c>
      <c r="BE7" s="16">
        <f t="shared" ref="BE7:BE70" si="16">BE$6*BB7</f>
        <v>0</v>
      </c>
      <c r="BF7" s="16">
        <f t="shared" ref="BF7:BF70" si="17">BF$6*BC7</f>
        <v>0</v>
      </c>
      <c r="BG7" s="16">
        <f t="shared" ref="BG7:BG70" si="18">BG$6*BD7</f>
        <v>0</v>
      </c>
      <c r="BH7" s="17">
        <v>0</v>
      </c>
      <c r="BI7" s="16">
        <v>0</v>
      </c>
      <c r="BJ7" s="18">
        <v>0</v>
      </c>
      <c r="BK7" s="19">
        <f>BE7*BH7/10^6</f>
        <v>0</v>
      </c>
      <c r="BL7" s="19">
        <f t="shared" ref="BL7:BL70" si="19">BF7*BI7/10^6</f>
        <v>0</v>
      </c>
      <c r="BM7" s="20">
        <f t="shared" ref="BM7:BM70" si="20">BG7*BJ7/10^6</f>
        <v>0</v>
      </c>
      <c r="BN7" s="11">
        <v>0</v>
      </c>
      <c r="BO7" s="21">
        <f>BK7*$X7</f>
        <v>0</v>
      </c>
      <c r="BP7" s="19">
        <f t="shared" ref="BP7:BP18" si="21">BL7*$X7</f>
        <v>0</v>
      </c>
      <c r="BQ7" s="19">
        <f t="shared" ref="BQ7:BQ18" si="22">BM7*$X7</f>
        <v>0</v>
      </c>
      <c r="BR7" s="423">
        <v>0</v>
      </c>
      <c r="BS7" s="286">
        <v>0</v>
      </c>
      <c r="BT7" s="287">
        <v>0</v>
      </c>
      <c r="BU7" s="288">
        <v>0</v>
      </c>
      <c r="BV7" s="12" t="str">
        <f>IF(SUM(BS7:BU7)=1,"OK","X")</f>
        <v>X</v>
      </c>
      <c r="BW7" s="13">
        <f>$F7*BS7</f>
        <v>0</v>
      </c>
      <c r="BX7" s="14">
        <f t="shared" ref="BX7:BX26" si="23">$F7*BT7</f>
        <v>0</v>
      </c>
      <c r="BY7" s="15">
        <f t="shared" ref="BY7:BY31" si="24">$F7*BU7</f>
        <v>0</v>
      </c>
      <c r="BZ7" s="16">
        <f t="shared" ref="BZ7:BZ70" si="25">BZ$6*BW7</f>
        <v>0</v>
      </c>
      <c r="CA7" s="16">
        <f t="shared" ref="CA7:CA70" si="26">CA$6*BX7</f>
        <v>0</v>
      </c>
      <c r="CB7" s="16">
        <f t="shared" ref="CB7:CB70" si="27">CB$6*BY7</f>
        <v>0</v>
      </c>
      <c r="CC7" s="17">
        <v>0</v>
      </c>
      <c r="CD7" s="16">
        <v>0</v>
      </c>
      <c r="CE7" s="18">
        <v>0</v>
      </c>
      <c r="CF7" s="19">
        <f>BZ7*CC7/10^6</f>
        <v>0</v>
      </c>
      <c r="CG7" s="19">
        <f t="shared" ref="CG7:CG70" si="28">CA7*CD7/10^6</f>
        <v>0</v>
      </c>
      <c r="CH7" s="20">
        <f t="shared" ref="CH7:CH70" si="29">CB7*CE7/10^6</f>
        <v>0</v>
      </c>
      <c r="CI7" s="11">
        <v>0</v>
      </c>
      <c r="CJ7" s="21">
        <f>CF7*$X7</f>
        <v>0</v>
      </c>
      <c r="CK7" s="19">
        <f t="shared" ref="CK7:CK18" si="30">CG7*$X7</f>
        <v>0</v>
      </c>
      <c r="CL7" s="19">
        <f t="shared" ref="CL7:CL18" si="31">CH7*$X7</f>
        <v>0</v>
      </c>
      <c r="CM7" s="423">
        <v>0</v>
      </c>
    </row>
    <row r="8" spans="1:91" x14ac:dyDescent="0.35">
      <c r="A8" s="743"/>
      <c r="B8" s="5" t="s">
        <v>26</v>
      </c>
      <c r="C8" s="5">
        <v>28</v>
      </c>
      <c r="D8" s="5">
        <v>2</v>
      </c>
      <c r="E8" s="22">
        <v>0</v>
      </c>
      <c r="F8" s="22">
        <f t="shared" si="0"/>
        <v>0</v>
      </c>
      <c r="G8" s="745"/>
      <c r="H8" s="289">
        <v>0</v>
      </c>
      <c r="I8" s="285">
        <v>0</v>
      </c>
      <c r="J8" s="290">
        <v>0</v>
      </c>
      <c r="K8" s="24" t="str">
        <f t="shared" ref="K8:K71" si="32">IF(SUM(H8:J8)=1,"OK","X")</f>
        <v>X</v>
      </c>
      <c r="L8" s="25">
        <f t="shared" ref="L8:N71" si="33">$F8*H8</f>
        <v>0</v>
      </c>
      <c r="M8" s="26">
        <f t="shared" si="1"/>
        <v>0</v>
      </c>
      <c r="N8" s="27">
        <f t="shared" si="1"/>
        <v>0</v>
      </c>
      <c r="O8" s="28">
        <f t="shared" si="2"/>
        <v>0</v>
      </c>
      <c r="P8" s="28">
        <f t="shared" si="2"/>
        <v>0</v>
      </c>
      <c r="Q8" s="28">
        <f t="shared" si="2"/>
        <v>0</v>
      </c>
      <c r="R8" s="29">
        <v>0</v>
      </c>
      <c r="S8" s="28">
        <v>0</v>
      </c>
      <c r="T8" s="30">
        <v>0</v>
      </c>
      <c r="U8" s="31">
        <f t="shared" ref="U8:W71" si="34">O8*R8/10^6</f>
        <v>0</v>
      </c>
      <c r="V8" s="31">
        <f t="shared" si="3"/>
        <v>0</v>
      </c>
      <c r="W8" s="32">
        <f t="shared" si="3"/>
        <v>0</v>
      </c>
      <c r="X8" s="23">
        <v>0</v>
      </c>
      <c r="Y8" s="33">
        <f t="shared" ref="Y8:AA71" si="35">U8*$X8</f>
        <v>0</v>
      </c>
      <c r="Z8" s="31">
        <f t="shared" si="4"/>
        <v>0</v>
      </c>
      <c r="AA8" s="31">
        <f t="shared" si="4"/>
        <v>0</v>
      </c>
      <c r="AB8" s="424">
        <v>0</v>
      </c>
      <c r="AC8" s="285">
        <v>0</v>
      </c>
      <c r="AD8" s="285">
        <v>0</v>
      </c>
      <c r="AE8" s="290">
        <v>0</v>
      </c>
      <c r="AF8" s="24" t="str">
        <f t="shared" ref="AF8:AF15" si="36">IF(SUM(AC8:AE8)=1,"OK","X")</f>
        <v>X</v>
      </c>
      <c r="AG8" s="25">
        <f t="shared" ref="AG8:AG71" si="37">$F8*AC8</f>
        <v>0</v>
      </c>
      <c r="AH8" s="26">
        <f t="shared" si="5"/>
        <v>0</v>
      </c>
      <c r="AI8" s="27">
        <f t="shared" si="6"/>
        <v>0</v>
      </c>
      <c r="AJ8" s="28">
        <f t="shared" si="7"/>
        <v>0</v>
      </c>
      <c r="AK8" s="28">
        <f t="shared" si="8"/>
        <v>0</v>
      </c>
      <c r="AL8" s="28">
        <f t="shared" si="9"/>
        <v>0</v>
      </c>
      <c r="AM8" s="29">
        <v>0</v>
      </c>
      <c r="AN8" s="28">
        <v>0</v>
      </c>
      <c r="AO8" s="30">
        <v>0</v>
      </c>
      <c r="AP8" s="31">
        <f t="shared" ref="AP8:AP32" si="38">AJ8*AM8/10^6</f>
        <v>0</v>
      </c>
      <c r="AQ8" s="31">
        <f t="shared" si="10"/>
        <v>0</v>
      </c>
      <c r="AR8" s="32">
        <f t="shared" si="11"/>
        <v>0</v>
      </c>
      <c r="AS8" s="23">
        <v>0</v>
      </c>
      <c r="AT8" s="33">
        <f t="shared" ref="AT8:AT30" si="39">AP8*$X8</f>
        <v>0</v>
      </c>
      <c r="AU8" s="31">
        <f t="shared" si="12"/>
        <v>0</v>
      </c>
      <c r="AV8" s="31">
        <f t="shared" si="13"/>
        <v>0</v>
      </c>
      <c r="AW8" s="424">
        <v>0</v>
      </c>
      <c r="AX8" s="289">
        <v>0</v>
      </c>
      <c r="AY8" s="285">
        <v>0</v>
      </c>
      <c r="AZ8" s="290">
        <v>0</v>
      </c>
      <c r="BA8" s="24" t="str">
        <f t="shared" ref="BA8:BA15" si="40">IF(SUM(AX8:AZ8)=1,"OK","X")</f>
        <v>X</v>
      </c>
      <c r="BB8" s="25">
        <f t="shared" ref="BB8:BB71" si="41">$F8*AX8</f>
        <v>0</v>
      </c>
      <c r="BC8" s="26">
        <f t="shared" si="14"/>
        <v>0</v>
      </c>
      <c r="BD8" s="27">
        <f t="shared" si="15"/>
        <v>0</v>
      </c>
      <c r="BE8" s="28">
        <f t="shared" si="16"/>
        <v>0</v>
      </c>
      <c r="BF8" s="28">
        <f t="shared" si="17"/>
        <v>0</v>
      </c>
      <c r="BG8" s="28">
        <f t="shared" si="18"/>
        <v>0</v>
      </c>
      <c r="BH8" s="29">
        <v>0</v>
      </c>
      <c r="BI8" s="28">
        <v>0</v>
      </c>
      <c r="BJ8" s="30">
        <v>0</v>
      </c>
      <c r="BK8" s="31">
        <f t="shared" ref="BK8:BK32" si="42">BE8*BH8/10^6</f>
        <v>0</v>
      </c>
      <c r="BL8" s="31">
        <f t="shared" si="19"/>
        <v>0</v>
      </c>
      <c r="BM8" s="32">
        <f t="shared" si="20"/>
        <v>0</v>
      </c>
      <c r="BN8" s="23">
        <v>0</v>
      </c>
      <c r="BO8" s="33">
        <f t="shared" ref="BO8:BO18" si="43">BK8*$X8</f>
        <v>0</v>
      </c>
      <c r="BP8" s="31">
        <f t="shared" si="21"/>
        <v>0</v>
      </c>
      <c r="BQ8" s="31">
        <f t="shared" si="22"/>
        <v>0</v>
      </c>
      <c r="BR8" s="423">
        <v>0</v>
      </c>
      <c r="BS8" s="289">
        <v>0</v>
      </c>
      <c r="BT8" s="285">
        <v>0</v>
      </c>
      <c r="BU8" s="290">
        <v>0</v>
      </c>
      <c r="BV8" s="24" t="str">
        <f t="shared" ref="BV8:BV15" si="44">IF(SUM(BS8:BU8)=1,"OK","X")</f>
        <v>X</v>
      </c>
      <c r="BW8" s="25">
        <f t="shared" ref="BW8:BW71" si="45">$F8*BS8</f>
        <v>0</v>
      </c>
      <c r="BX8" s="26">
        <f t="shared" si="23"/>
        <v>0</v>
      </c>
      <c r="BY8" s="27">
        <f t="shared" si="24"/>
        <v>0</v>
      </c>
      <c r="BZ8" s="28">
        <f t="shared" si="25"/>
        <v>0</v>
      </c>
      <c r="CA8" s="28">
        <f t="shared" si="26"/>
        <v>0</v>
      </c>
      <c r="CB8" s="28">
        <f t="shared" si="27"/>
        <v>0</v>
      </c>
      <c r="CC8" s="29">
        <v>0</v>
      </c>
      <c r="CD8" s="28">
        <v>0</v>
      </c>
      <c r="CE8" s="30">
        <v>0</v>
      </c>
      <c r="CF8" s="31">
        <f t="shared" ref="CF8:CF32" si="46">BZ8*CC8/10^6</f>
        <v>0</v>
      </c>
      <c r="CG8" s="31">
        <f t="shared" si="28"/>
        <v>0</v>
      </c>
      <c r="CH8" s="32">
        <f t="shared" si="29"/>
        <v>0</v>
      </c>
      <c r="CI8" s="23">
        <v>0</v>
      </c>
      <c r="CJ8" s="33">
        <f t="shared" ref="CJ8:CJ18" si="47">CF8*$X8</f>
        <v>0</v>
      </c>
      <c r="CK8" s="31">
        <f t="shared" si="30"/>
        <v>0</v>
      </c>
      <c r="CL8" s="31">
        <f t="shared" si="31"/>
        <v>0</v>
      </c>
      <c r="CM8" s="423">
        <v>0</v>
      </c>
    </row>
    <row r="9" spans="1:91" x14ac:dyDescent="0.35">
      <c r="A9" s="743"/>
      <c r="B9" s="5" t="s">
        <v>27</v>
      </c>
      <c r="C9" s="5">
        <v>31</v>
      </c>
      <c r="D9" s="5">
        <v>3</v>
      </c>
      <c r="E9" s="22">
        <v>0</v>
      </c>
      <c r="F9" s="22">
        <f t="shared" si="0"/>
        <v>0</v>
      </c>
      <c r="G9" s="745"/>
      <c r="H9" s="289">
        <v>0</v>
      </c>
      <c r="I9" s="285">
        <v>0</v>
      </c>
      <c r="J9" s="290">
        <v>0</v>
      </c>
      <c r="K9" s="24" t="str">
        <f t="shared" si="32"/>
        <v>X</v>
      </c>
      <c r="L9" s="25">
        <f t="shared" si="33"/>
        <v>0</v>
      </c>
      <c r="M9" s="26">
        <f t="shared" si="1"/>
        <v>0</v>
      </c>
      <c r="N9" s="27">
        <f t="shared" si="1"/>
        <v>0</v>
      </c>
      <c r="O9" s="28">
        <f t="shared" si="2"/>
        <v>0</v>
      </c>
      <c r="P9" s="28">
        <f t="shared" si="2"/>
        <v>0</v>
      </c>
      <c r="Q9" s="28">
        <f t="shared" si="2"/>
        <v>0</v>
      </c>
      <c r="R9" s="29">
        <v>0</v>
      </c>
      <c r="S9" s="28">
        <v>0</v>
      </c>
      <c r="T9" s="30">
        <v>0</v>
      </c>
      <c r="U9" s="31">
        <f t="shared" si="34"/>
        <v>0</v>
      </c>
      <c r="V9" s="31">
        <f t="shared" si="3"/>
        <v>0</v>
      </c>
      <c r="W9" s="32">
        <f t="shared" si="3"/>
        <v>0</v>
      </c>
      <c r="X9" s="23">
        <v>0</v>
      </c>
      <c r="Y9" s="33">
        <f t="shared" si="35"/>
        <v>0</v>
      </c>
      <c r="Z9" s="31">
        <f t="shared" si="4"/>
        <v>0</v>
      </c>
      <c r="AA9" s="31">
        <f t="shared" si="4"/>
        <v>0</v>
      </c>
      <c r="AB9" s="424">
        <v>0</v>
      </c>
      <c r="AC9" s="285">
        <v>0</v>
      </c>
      <c r="AD9" s="285">
        <v>0</v>
      </c>
      <c r="AE9" s="290">
        <v>0</v>
      </c>
      <c r="AF9" s="24" t="str">
        <f t="shared" si="36"/>
        <v>X</v>
      </c>
      <c r="AG9" s="25">
        <f t="shared" si="37"/>
        <v>0</v>
      </c>
      <c r="AH9" s="26">
        <f t="shared" si="5"/>
        <v>0</v>
      </c>
      <c r="AI9" s="27">
        <f t="shared" si="6"/>
        <v>0</v>
      </c>
      <c r="AJ9" s="28">
        <f t="shared" si="7"/>
        <v>0</v>
      </c>
      <c r="AK9" s="28">
        <f t="shared" si="8"/>
        <v>0</v>
      </c>
      <c r="AL9" s="28">
        <f t="shared" si="9"/>
        <v>0</v>
      </c>
      <c r="AM9" s="29">
        <v>0</v>
      </c>
      <c r="AN9" s="28">
        <v>0</v>
      </c>
      <c r="AO9" s="30">
        <v>0</v>
      </c>
      <c r="AP9" s="31">
        <f t="shared" si="38"/>
        <v>0</v>
      </c>
      <c r="AQ9" s="31">
        <f t="shared" si="10"/>
        <v>0</v>
      </c>
      <c r="AR9" s="32">
        <f t="shared" si="11"/>
        <v>0</v>
      </c>
      <c r="AS9" s="23">
        <v>0</v>
      </c>
      <c r="AT9" s="33">
        <f t="shared" si="39"/>
        <v>0</v>
      </c>
      <c r="AU9" s="31">
        <f t="shared" si="12"/>
        <v>0</v>
      </c>
      <c r="AV9" s="31">
        <f t="shared" si="13"/>
        <v>0</v>
      </c>
      <c r="AW9" s="424">
        <v>0</v>
      </c>
      <c r="AX9" s="289">
        <v>0</v>
      </c>
      <c r="AY9" s="285">
        <v>0</v>
      </c>
      <c r="AZ9" s="290">
        <v>0</v>
      </c>
      <c r="BA9" s="24" t="str">
        <f t="shared" si="40"/>
        <v>X</v>
      </c>
      <c r="BB9" s="25">
        <f t="shared" si="41"/>
        <v>0</v>
      </c>
      <c r="BC9" s="26">
        <f t="shared" si="14"/>
        <v>0</v>
      </c>
      <c r="BD9" s="27">
        <f t="shared" si="15"/>
        <v>0</v>
      </c>
      <c r="BE9" s="28">
        <f t="shared" si="16"/>
        <v>0</v>
      </c>
      <c r="BF9" s="28">
        <f t="shared" si="17"/>
        <v>0</v>
      </c>
      <c r="BG9" s="28">
        <f t="shared" si="18"/>
        <v>0</v>
      </c>
      <c r="BH9" s="29">
        <v>0</v>
      </c>
      <c r="BI9" s="28">
        <v>0</v>
      </c>
      <c r="BJ9" s="30">
        <v>0</v>
      </c>
      <c r="BK9" s="31">
        <f t="shared" si="42"/>
        <v>0</v>
      </c>
      <c r="BL9" s="31">
        <f t="shared" si="19"/>
        <v>0</v>
      </c>
      <c r="BM9" s="32">
        <f t="shared" si="20"/>
        <v>0</v>
      </c>
      <c r="BN9" s="23">
        <v>0</v>
      </c>
      <c r="BO9" s="33">
        <f t="shared" si="43"/>
        <v>0</v>
      </c>
      <c r="BP9" s="31">
        <f t="shared" si="21"/>
        <v>0</v>
      </c>
      <c r="BQ9" s="31">
        <f t="shared" si="22"/>
        <v>0</v>
      </c>
      <c r="BR9" s="423">
        <v>0</v>
      </c>
      <c r="BS9" s="289">
        <v>0</v>
      </c>
      <c r="BT9" s="285">
        <v>0</v>
      </c>
      <c r="BU9" s="290">
        <v>0</v>
      </c>
      <c r="BV9" s="24" t="str">
        <f t="shared" si="44"/>
        <v>X</v>
      </c>
      <c r="BW9" s="25">
        <f t="shared" si="45"/>
        <v>0</v>
      </c>
      <c r="BX9" s="26">
        <f t="shared" si="23"/>
        <v>0</v>
      </c>
      <c r="BY9" s="27">
        <f t="shared" si="24"/>
        <v>0</v>
      </c>
      <c r="BZ9" s="28">
        <f t="shared" si="25"/>
        <v>0</v>
      </c>
      <c r="CA9" s="28">
        <f t="shared" si="26"/>
        <v>0</v>
      </c>
      <c r="CB9" s="28">
        <f t="shared" si="27"/>
        <v>0</v>
      </c>
      <c r="CC9" s="29">
        <v>0</v>
      </c>
      <c r="CD9" s="28">
        <v>0</v>
      </c>
      <c r="CE9" s="30">
        <v>0</v>
      </c>
      <c r="CF9" s="31">
        <f t="shared" si="46"/>
        <v>0</v>
      </c>
      <c r="CG9" s="31">
        <f t="shared" si="28"/>
        <v>0</v>
      </c>
      <c r="CH9" s="32">
        <f t="shared" si="29"/>
        <v>0</v>
      </c>
      <c r="CI9" s="23">
        <v>0</v>
      </c>
      <c r="CJ9" s="33">
        <f t="shared" si="47"/>
        <v>0</v>
      </c>
      <c r="CK9" s="31">
        <f t="shared" si="30"/>
        <v>0</v>
      </c>
      <c r="CL9" s="31">
        <f t="shared" si="31"/>
        <v>0</v>
      </c>
      <c r="CM9" s="423">
        <v>0</v>
      </c>
    </row>
    <row r="10" spans="1:91" x14ac:dyDescent="0.35">
      <c r="A10" s="743"/>
      <c r="B10" s="5" t="s">
        <v>28</v>
      </c>
      <c r="C10" s="5">
        <v>30</v>
      </c>
      <c r="D10" s="5">
        <v>4</v>
      </c>
      <c r="E10" s="22">
        <v>0</v>
      </c>
      <c r="F10" s="22">
        <f t="shared" si="0"/>
        <v>0</v>
      </c>
      <c r="G10" s="745"/>
      <c r="H10" s="289">
        <v>0</v>
      </c>
      <c r="I10" s="285">
        <v>0</v>
      </c>
      <c r="J10" s="290">
        <v>0</v>
      </c>
      <c r="K10" s="24" t="str">
        <f t="shared" si="32"/>
        <v>X</v>
      </c>
      <c r="L10" s="25">
        <f t="shared" si="33"/>
        <v>0</v>
      </c>
      <c r="M10" s="26">
        <f t="shared" si="1"/>
        <v>0</v>
      </c>
      <c r="N10" s="27">
        <f t="shared" si="1"/>
        <v>0</v>
      </c>
      <c r="O10" s="28">
        <f t="shared" si="2"/>
        <v>0</v>
      </c>
      <c r="P10" s="28">
        <f t="shared" si="2"/>
        <v>0</v>
      </c>
      <c r="Q10" s="28">
        <f t="shared" si="2"/>
        <v>0</v>
      </c>
      <c r="R10" s="29">
        <v>0</v>
      </c>
      <c r="S10" s="28">
        <v>0</v>
      </c>
      <c r="T10" s="30">
        <v>0</v>
      </c>
      <c r="U10" s="31">
        <f t="shared" si="34"/>
        <v>0</v>
      </c>
      <c r="V10" s="31">
        <f t="shared" si="3"/>
        <v>0</v>
      </c>
      <c r="W10" s="32">
        <f t="shared" si="3"/>
        <v>0</v>
      </c>
      <c r="X10" s="23">
        <v>0</v>
      </c>
      <c r="Y10" s="33">
        <f t="shared" si="35"/>
        <v>0</v>
      </c>
      <c r="Z10" s="31">
        <f t="shared" si="4"/>
        <v>0</v>
      </c>
      <c r="AA10" s="31">
        <f t="shared" si="4"/>
        <v>0</v>
      </c>
      <c r="AB10" s="424">
        <v>0</v>
      </c>
      <c r="AC10" s="285">
        <v>0</v>
      </c>
      <c r="AD10" s="285">
        <v>0</v>
      </c>
      <c r="AE10" s="290">
        <v>0</v>
      </c>
      <c r="AF10" s="24" t="str">
        <f t="shared" si="36"/>
        <v>X</v>
      </c>
      <c r="AG10" s="25">
        <f t="shared" si="37"/>
        <v>0</v>
      </c>
      <c r="AH10" s="26">
        <f t="shared" si="5"/>
        <v>0</v>
      </c>
      <c r="AI10" s="27">
        <f t="shared" si="6"/>
        <v>0</v>
      </c>
      <c r="AJ10" s="28">
        <f t="shared" si="7"/>
        <v>0</v>
      </c>
      <c r="AK10" s="28">
        <f t="shared" si="8"/>
        <v>0</v>
      </c>
      <c r="AL10" s="28">
        <f t="shared" si="9"/>
        <v>0</v>
      </c>
      <c r="AM10" s="29">
        <v>0</v>
      </c>
      <c r="AN10" s="28">
        <v>0</v>
      </c>
      <c r="AO10" s="30">
        <v>0</v>
      </c>
      <c r="AP10" s="31">
        <f t="shared" si="38"/>
        <v>0</v>
      </c>
      <c r="AQ10" s="31">
        <f t="shared" si="10"/>
        <v>0</v>
      </c>
      <c r="AR10" s="32">
        <f t="shared" si="11"/>
        <v>0</v>
      </c>
      <c r="AS10" s="23">
        <v>0</v>
      </c>
      <c r="AT10" s="33">
        <f t="shared" si="39"/>
        <v>0</v>
      </c>
      <c r="AU10" s="31">
        <f t="shared" si="12"/>
        <v>0</v>
      </c>
      <c r="AV10" s="31">
        <f t="shared" si="13"/>
        <v>0</v>
      </c>
      <c r="AW10" s="424">
        <v>0</v>
      </c>
      <c r="AX10" s="289">
        <v>0</v>
      </c>
      <c r="AY10" s="285">
        <v>0</v>
      </c>
      <c r="AZ10" s="290">
        <v>0</v>
      </c>
      <c r="BA10" s="24" t="str">
        <f t="shared" si="40"/>
        <v>X</v>
      </c>
      <c r="BB10" s="25">
        <f t="shared" si="41"/>
        <v>0</v>
      </c>
      <c r="BC10" s="26">
        <f t="shared" si="14"/>
        <v>0</v>
      </c>
      <c r="BD10" s="27">
        <f t="shared" si="15"/>
        <v>0</v>
      </c>
      <c r="BE10" s="28">
        <f t="shared" si="16"/>
        <v>0</v>
      </c>
      <c r="BF10" s="28">
        <f t="shared" si="17"/>
        <v>0</v>
      </c>
      <c r="BG10" s="28">
        <f t="shared" si="18"/>
        <v>0</v>
      </c>
      <c r="BH10" s="29">
        <v>0</v>
      </c>
      <c r="BI10" s="28">
        <v>0</v>
      </c>
      <c r="BJ10" s="30">
        <v>0</v>
      </c>
      <c r="BK10" s="31">
        <f t="shared" si="42"/>
        <v>0</v>
      </c>
      <c r="BL10" s="31">
        <f t="shared" si="19"/>
        <v>0</v>
      </c>
      <c r="BM10" s="32">
        <f t="shared" si="20"/>
        <v>0</v>
      </c>
      <c r="BN10" s="23">
        <v>0</v>
      </c>
      <c r="BO10" s="33">
        <f t="shared" si="43"/>
        <v>0</v>
      </c>
      <c r="BP10" s="31">
        <f t="shared" si="21"/>
        <v>0</v>
      </c>
      <c r="BQ10" s="31">
        <f t="shared" si="22"/>
        <v>0</v>
      </c>
      <c r="BR10" s="423">
        <v>0</v>
      </c>
      <c r="BS10" s="289">
        <v>0</v>
      </c>
      <c r="BT10" s="285">
        <v>0</v>
      </c>
      <c r="BU10" s="290">
        <v>0</v>
      </c>
      <c r="BV10" s="24" t="str">
        <f t="shared" si="44"/>
        <v>X</v>
      </c>
      <c r="BW10" s="25">
        <f t="shared" si="45"/>
        <v>0</v>
      </c>
      <c r="BX10" s="26">
        <f t="shared" si="23"/>
        <v>0</v>
      </c>
      <c r="BY10" s="27">
        <f t="shared" si="24"/>
        <v>0</v>
      </c>
      <c r="BZ10" s="28">
        <f t="shared" si="25"/>
        <v>0</v>
      </c>
      <c r="CA10" s="28">
        <f t="shared" si="26"/>
        <v>0</v>
      </c>
      <c r="CB10" s="28">
        <f t="shared" si="27"/>
        <v>0</v>
      </c>
      <c r="CC10" s="29">
        <v>0</v>
      </c>
      <c r="CD10" s="28">
        <v>0</v>
      </c>
      <c r="CE10" s="30">
        <v>0</v>
      </c>
      <c r="CF10" s="31">
        <f t="shared" si="46"/>
        <v>0</v>
      </c>
      <c r="CG10" s="31">
        <f t="shared" si="28"/>
        <v>0</v>
      </c>
      <c r="CH10" s="32">
        <f t="shared" si="29"/>
        <v>0</v>
      </c>
      <c r="CI10" s="23">
        <v>0</v>
      </c>
      <c r="CJ10" s="33">
        <f t="shared" si="47"/>
        <v>0</v>
      </c>
      <c r="CK10" s="31">
        <f t="shared" si="30"/>
        <v>0</v>
      </c>
      <c r="CL10" s="31">
        <f t="shared" si="31"/>
        <v>0</v>
      </c>
      <c r="CM10" s="423">
        <v>0</v>
      </c>
    </row>
    <row r="11" spans="1:91" x14ac:dyDescent="0.35">
      <c r="A11" s="743"/>
      <c r="B11" s="5" t="s">
        <v>29</v>
      </c>
      <c r="C11" s="5">
        <v>31</v>
      </c>
      <c r="D11" s="5">
        <v>5</v>
      </c>
      <c r="E11" s="22">
        <v>0</v>
      </c>
      <c r="F11" s="22">
        <f t="shared" si="0"/>
        <v>0</v>
      </c>
      <c r="G11" s="745"/>
      <c r="H11" s="289">
        <v>0</v>
      </c>
      <c r="I11" s="285">
        <v>0</v>
      </c>
      <c r="J11" s="290">
        <v>0</v>
      </c>
      <c r="K11" s="24" t="str">
        <f t="shared" si="32"/>
        <v>X</v>
      </c>
      <c r="L11" s="25">
        <f t="shared" si="33"/>
        <v>0</v>
      </c>
      <c r="M11" s="26">
        <f t="shared" si="1"/>
        <v>0</v>
      </c>
      <c r="N11" s="27">
        <f t="shared" si="1"/>
        <v>0</v>
      </c>
      <c r="O11" s="28">
        <f t="shared" si="2"/>
        <v>0</v>
      </c>
      <c r="P11" s="28">
        <f t="shared" si="2"/>
        <v>0</v>
      </c>
      <c r="Q11" s="28">
        <f t="shared" si="2"/>
        <v>0</v>
      </c>
      <c r="R11" s="29">
        <v>0</v>
      </c>
      <c r="S11" s="28">
        <v>0</v>
      </c>
      <c r="T11" s="30">
        <v>0</v>
      </c>
      <c r="U11" s="31">
        <f t="shared" si="34"/>
        <v>0</v>
      </c>
      <c r="V11" s="31">
        <f t="shared" si="3"/>
        <v>0</v>
      </c>
      <c r="W11" s="32">
        <f t="shared" si="3"/>
        <v>0</v>
      </c>
      <c r="X11" s="23">
        <v>0</v>
      </c>
      <c r="Y11" s="33">
        <f t="shared" si="35"/>
        <v>0</v>
      </c>
      <c r="Z11" s="31">
        <f t="shared" si="4"/>
        <v>0</v>
      </c>
      <c r="AA11" s="31">
        <f t="shared" si="4"/>
        <v>0</v>
      </c>
      <c r="AB11" s="424">
        <v>0</v>
      </c>
      <c r="AC11" s="285">
        <v>0</v>
      </c>
      <c r="AD11" s="285">
        <v>0</v>
      </c>
      <c r="AE11" s="290">
        <v>0</v>
      </c>
      <c r="AF11" s="24" t="str">
        <f t="shared" si="36"/>
        <v>X</v>
      </c>
      <c r="AG11" s="25">
        <f t="shared" si="37"/>
        <v>0</v>
      </c>
      <c r="AH11" s="26">
        <f t="shared" si="5"/>
        <v>0</v>
      </c>
      <c r="AI11" s="27">
        <f t="shared" si="6"/>
        <v>0</v>
      </c>
      <c r="AJ11" s="28">
        <f t="shared" si="7"/>
        <v>0</v>
      </c>
      <c r="AK11" s="28">
        <f t="shared" si="8"/>
        <v>0</v>
      </c>
      <c r="AL11" s="28">
        <f t="shared" si="9"/>
        <v>0</v>
      </c>
      <c r="AM11" s="29">
        <v>0</v>
      </c>
      <c r="AN11" s="28">
        <v>0</v>
      </c>
      <c r="AO11" s="30">
        <v>0</v>
      </c>
      <c r="AP11" s="31">
        <f t="shared" si="38"/>
        <v>0</v>
      </c>
      <c r="AQ11" s="31">
        <f t="shared" si="10"/>
        <v>0</v>
      </c>
      <c r="AR11" s="32">
        <f t="shared" si="11"/>
        <v>0</v>
      </c>
      <c r="AS11" s="23">
        <v>0</v>
      </c>
      <c r="AT11" s="33">
        <f t="shared" si="39"/>
        <v>0</v>
      </c>
      <c r="AU11" s="31">
        <f t="shared" si="12"/>
        <v>0</v>
      </c>
      <c r="AV11" s="31">
        <f t="shared" si="13"/>
        <v>0</v>
      </c>
      <c r="AW11" s="424">
        <v>0</v>
      </c>
      <c r="AX11" s="289">
        <v>0</v>
      </c>
      <c r="AY11" s="285">
        <v>0</v>
      </c>
      <c r="AZ11" s="290">
        <v>0</v>
      </c>
      <c r="BA11" s="24" t="str">
        <f t="shared" si="40"/>
        <v>X</v>
      </c>
      <c r="BB11" s="25">
        <f t="shared" si="41"/>
        <v>0</v>
      </c>
      <c r="BC11" s="26">
        <f t="shared" si="14"/>
        <v>0</v>
      </c>
      <c r="BD11" s="27">
        <f t="shared" si="15"/>
        <v>0</v>
      </c>
      <c r="BE11" s="28">
        <f t="shared" si="16"/>
        <v>0</v>
      </c>
      <c r="BF11" s="28">
        <f t="shared" si="17"/>
        <v>0</v>
      </c>
      <c r="BG11" s="28">
        <f t="shared" si="18"/>
        <v>0</v>
      </c>
      <c r="BH11" s="29">
        <v>0</v>
      </c>
      <c r="BI11" s="28">
        <v>0</v>
      </c>
      <c r="BJ11" s="30">
        <v>0</v>
      </c>
      <c r="BK11" s="31">
        <f t="shared" si="42"/>
        <v>0</v>
      </c>
      <c r="BL11" s="31">
        <f t="shared" si="19"/>
        <v>0</v>
      </c>
      <c r="BM11" s="32">
        <f t="shared" si="20"/>
        <v>0</v>
      </c>
      <c r="BN11" s="23">
        <v>0</v>
      </c>
      <c r="BO11" s="33">
        <f t="shared" si="43"/>
        <v>0</v>
      </c>
      <c r="BP11" s="31">
        <f t="shared" si="21"/>
        <v>0</v>
      </c>
      <c r="BQ11" s="31">
        <f t="shared" si="22"/>
        <v>0</v>
      </c>
      <c r="BR11" s="423">
        <v>0</v>
      </c>
      <c r="BS11" s="289">
        <v>0</v>
      </c>
      <c r="BT11" s="285">
        <v>0</v>
      </c>
      <c r="BU11" s="290">
        <v>0</v>
      </c>
      <c r="BV11" s="24" t="str">
        <f t="shared" si="44"/>
        <v>X</v>
      </c>
      <c r="BW11" s="25">
        <f t="shared" si="45"/>
        <v>0</v>
      </c>
      <c r="BX11" s="26">
        <f t="shared" si="23"/>
        <v>0</v>
      </c>
      <c r="BY11" s="27">
        <f t="shared" si="24"/>
        <v>0</v>
      </c>
      <c r="BZ11" s="28">
        <f t="shared" si="25"/>
        <v>0</v>
      </c>
      <c r="CA11" s="28">
        <f t="shared" si="26"/>
        <v>0</v>
      </c>
      <c r="CB11" s="28">
        <f t="shared" si="27"/>
        <v>0</v>
      </c>
      <c r="CC11" s="29">
        <v>0</v>
      </c>
      <c r="CD11" s="28">
        <v>0</v>
      </c>
      <c r="CE11" s="30">
        <v>0</v>
      </c>
      <c r="CF11" s="31">
        <f t="shared" si="46"/>
        <v>0</v>
      </c>
      <c r="CG11" s="31">
        <f t="shared" si="28"/>
        <v>0</v>
      </c>
      <c r="CH11" s="32">
        <f t="shared" si="29"/>
        <v>0</v>
      </c>
      <c r="CI11" s="23">
        <v>0</v>
      </c>
      <c r="CJ11" s="33">
        <f t="shared" si="47"/>
        <v>0</v>
      </c>
      <c r="CK11" s="31">
        <f t="shared" si="30"/>
        <v>0</v>
      </c>
      <c r="CL11" s="31">
        <f t="shared" si="31"/>
        <v>0</v>
      </c>
      <c r="CM11" s="423">
        <v>0</v>
      </c>
    </row>
    <row r="12" spans="1:91" x14ac:dyDescent="0.35">
      <c r="A12" s="743"/>
      <c r="B12" s="5" t="s">
        <v>30</v>
      </c>
      <c r="C12" s="5">
        <v>30</v>
      </c>
      <c r="D12" s="5">
        <v>6</v>
      </c>
      <c r="E12" s="22">
        <v>0</v>
      </c>
      <c r="F12" s="22">
        <f t="shared" si="0"/>
        <v>0</v>
      </c>
      <c r="G12" s="745"/>
      <c r="H12" s="289">
        <v>0</v>
      </c>
      <c r="I12" s="285">
        <v>0</v>
      </c>
      <c r="J12" s="290">
        <v>0</v>
      </c>
      <c r="K12" s="24" t="str">
        <f t="shared" si="32"/>
        <v>X</v>
      </c>
      <c r="L12" s="25">
        <f t="shared" si="33"/>
        <v>0</v>
      </c>
      <c r="M12" s="26">
        <f t="shared" si="1"/>
        <v>0</v>
      </c>
      <c r="N12" s="27">
        <f t="shared" si="1"/>
        <v>0</v>
      </c>
      <c r="O12" s="28">
        <f t="shared" si="2"/>
        <v>0</v>
      </c>
      <c r="P12" s="28">
        <f t="shared" si="2"/>
        <v>0</v>
      </c>
      <c r="Q12" s="28">
        <f t="shared" si="2"/>
        <v>0</v>
      </c>
      <c r="R12" s="29">
        <v>0</v>
      </c>
      <c r="S12" s="28">
        <v>0</v>
      </c>
      <c r="T12" s="30">
        <v>0</v>
      </c>
      <c r="U12" s="31">
        <f t="shared" si="34"/>
        <v>0</v>
      </c>
      <c r="V12" s="31">
        <f t="shared" si="3"/>
        <v>0</v>
      </c>
      <c r="W12" s="32">
        <f t="shared" si="3"/>
        <v>0</v>
      </c>
      <c r="X12" s="23">
        <v>0</v>
      </c>
      <c r="Y12" s="33">
        <f t="shared" si="35"/>
        <v>0</v>
      </c>
      <c r="Z12" s="31">
        <f t="shared" si="4"/>
        <v>0</v>
      </c>
      <c r="AA12" s="31">
        <f t="shared" si="4"/>
        <v>0</v>
      </c>
      <c r="AB12" s="424">
        <v>0</v>
      </c>
      <c r="AC12" s="285">
        <v>0</v>
      </c>
      <c r="AD12" s="285">
        <v>0</v>
      </c>
      <c r="AE12" s="290">
        <v>0</v>
      </c>
      <c r="AF12" s="24" t="str">
        <f t="shared" si="36"/>
        <v>X</v>
      </c>
      <c r="AG12" s="25">
        <f t="shared" si="37"/>
        <v>0</v>
      </c>
      <c r="AH12" s="26">
        <f t="shared" si="5"/>
        <v>0</v>
      </c>
      <c r="AI12" s="27">
        <f t="shared" si="6"/>
        <v>0</v>
      </c>
      <c r="AJ12" s="28">
        <f t="shared" si="7"/>
        <v>0</v>
      </c>
      <c r="AK12" s="28">
        <f t="shared" si="8"/>
        <v>0</v>
      </c>
      <c r="AL12" s="28">
        <f t="shared" si="9"/>
        <v>0</v>
      </c>
      <c r="AM12" s="29">
        <v>0</v>
      </c>
      <c r="AN12" s="28">
        <v>0</v>
      </c>
      <c r="AO12" s="30">
        <v>0</v>
      </c>
      <c r="AP12" s="31">
        <f t="shared" si="38"/>
        <v>0</v>
      </c>
      <c r="AQ12" s="31">
        <f t="shared" si="10"/>
        <v>0</v>
      </c>
      <c r="AR12" s="32">
        <f t="shared" si="11"/>
        <v>0</v>
      </c>
      <c r="AS12" s="23">
        <v>0</v>
      </c>
      <c r="AT12" s="33">
        <f t="shared" si="39"/>
        <v>0</v>
      </c>
      <c r="AU12" s="31">
        <f t="shared" si="12"/>
        <v>0</v>
      </c>
      <c r="AV12" s="31">
        <f t="shared" si="13"/>
        <v>0</v>
      </c>
      <c r="AW12" s="424">
        <v>0</v>
      </c>
      <c r="AX12" s="289">
        <v>0</v>
      </c>
      <c r="AY12" s="285">
        <v>0</v>
      </c>
      <c r="AZ12" s="290">
        <v>0</v>
      </c>
      <c r="BA12" s="24" t="str">
        <f t="shared" si="40"/>
        <v>X</v>
      </c>
      <c r="BB12" s="25">
        <f t="shared" si="41"/>
        <v>0</v>
      </c>
      <c r="BC12" s="26">
        <f t="shared" si="14"/>
        <v>0</v>
      </c>
      <c r="BD12" s="27">
        <f t="shared" si="15"/>
        <v>0</v>
      </c>
      <c r="BE12" s="28">
        <f t="shared" si="16"/>
        <v>0</v>
      </c>
      <c r="BF12" s="28">
        <f t="shared" si="17"/>
        <v>0</v>
      </c>
      <c r="BG12" s="28">
        <f t="shared" si="18"/>
        <v>0</v>
      </c>
      <c r="BH12" s="29">
        <v>0</v>
      </c>
      <c r="BI12" s="28">
        <v>0</v>
      </c>
      <c r="BJ12" s="30">
        <v>0</v>
      </c>
      <c r="BK12" s="31">
        <f t="shared" si="42"/>
        <v>0</v>
      </c>
      <c r="BL12" s="31">
        <f t="shared" si="19"/>
        <v>0</v>
      </c>
      <c r="BM12" s="32">
        <f t="shared" si="20"/>
        <v>0</v>
      </c>
      <c r="BN12" s="23">
        <v>0</v>
      </c>
      <c r="BO12" s="33">
        <f t="shared" si="43"/>
        <v>0</v>
      </c>
      <c r="BP12" s="31">
        <f t="shared" si="21"/>
        <v>0</v>
      </c>
      <c r="BQ12" s="31">
        <f t="shared" si="22"/>
        <v>0</v>
      </c>
      <c r="BR12" s="423">
        <v>0</v>
      </c>
      <c r="BS12" s="289">
        <v>0</v>
      </c>
      <c r="BT12" s="285">
        <v>0</v>
      </c>
      <c r="BU12" s="290">
        <v>0</v>
      </c>
      <c r="BV12" s="24" t="str">
        <f t="shared" si="44"/>
        <v>X</v>
      </c>
      <c r="BW12" s="25">
        <f t="shared" si="45"/>
        <v>0</v>
      </c>
      <c r="BX12" s="26">
        <f t="shared" si="23"/>
        <v>0</v>
      </c>
      <c r="BY12" s="27">
        <f t="shared" si="24"/>
        <v>0</v>
      </c>
      <c r="BZ12" s="28">
        <f t="shared" si="25"/>
        <v>0</v>
      </c>
      <c r="CA12" s="28">
        <f t="shared" si="26"/>
        <v>0</v>
      </c>
      <c r="CB12" s="28">
        <f t="shared" si="27"/>
        <v>0</v>
      </c>
      <c r="CC12" s="29">
        <v>0</v>
      </c>
      <c r="CD12" s="28">
        <v>0</v>
      </c>
      <c r="CE12" s="30">
        <v>0</v>
      </c>
      <c r="CF12" s="31">
        <f t="shared" si="46"/>
        <v>0</v>
      </c>
      <c r="CG12" s="31">
        <f t="shared" si="28"/>
        <v>0</v>
      </c>
      <c r="CH12" s="32">
        <f t="shared" si="29"/>
        <v>0</v>
      </c>
      <c r="CI12" s="23">
        <v>0</v>
      </c>
      <c r="CJ12" s="33">
        <f t="shared" si="47"/>
        <v>0</v>
      </c>
      <c r="CK12" s="31">
        <f t="shared" si="30"/>
        <v>0</v>
      </c>
      <c r="CL12" s="31">
        <f t="shared" si="31"/>
        <v>0</v>
      </c>
      <c r="CM12" s="423">
        <v>0</v>
      </c>
    </row>
    <row r="13" spans="1:91" x14ac:dyDescent="0.35">
      <c r="A13" s="743"/>
      <c r="B13" s="5" t="s">
        <v>31</v>
      </c>
      <c r="C13" s="5">
        <v>31</v>
      </c>
      <c r="D13" s="5">
        <v>7</v>
      </c>
      <c r="E13" s="22">
        <v>0</v>
      </c>
      <c r="F13" s="22">
        <f t="shared" si="0"/>
        <v>0</v>
      </c>
      <c r="G13" s="745"/>
      <c r="H13" s="289">
        <v>0</v>
      </c>
      <c r="I13" s="285">
        <v>0</v>
      </c>
      <c r="J13" s="290">
        <v>0</v>
      </c>
      <c r="K13" s="24" t="str">
        <f t="shared" si="32"/>
        <v>X</v>
      </c>
      <c r="L13" s="25">
        <f t="shared" si="33"/>
        <v>0</v>
      </c>
      <c r="M13" s="26">
        <f t="shared" si="1"/>
        <v>0</v>
      </c>
      <c r="N13" s="27">
        <f t="shared" si="1"/>
        <v>0</v>
      </c>
      <c r="O13" s="28">
        <f t="shared" si="2"/>
        <v>0</v>
      </c>
      <c r="P13" s="28">
        <f t="shared" si="2"/>
        <v>0</v>
      </c>
      <c r="Q13" s="28">
        <f t="shared" si="2"/>
        <v>0</v>
      </c>
      <c r="R13" s="29">
        <v>0</v>
      </c>
      <c r="S13" s="28">
        <v>0</v>
      </c>
      <c r="T13" s="30">
        <v>0</v>
      </c>
      <c r="U13" s="31">
        <f t="shared" si="34"/>
        <v>0</v>
      </c>
      <c r="V13" s="31">
        <f t="shared" si="3"/>
        <v>0</v>
      </c>
      <c r="W13" s="32">
        <f t="shared" si="3"/>
        <v>0</v>
      </c>
      <c r="X13" s="23">
        <v>0</v>
      </c>
      <c r="Y13" s="33">
        <f t="shared" si="35"/>
        <v>0</v>
      </c>
      <c r="Z13" s="31">
        <f t="shared" si="4"/>
        <v>0</v>
      </c>
      <c r="AA13" s="31">
        <f t="shared" si="4"/>
        <v>0</v>
      </c>
      <c r="AB13" s="424">
        <v>0</v>
      </c>
      <c r="AC13" s="285">
        <v>0</v>
      </c>
      <c r="AD13" s="285">
        <v>0</v>
      </c>
      <c r="AE13" s="290">
        <v>0</v>
      </c>
      <c r="AF13" s="24" t="str">
        <f t="shared" si="36"/>
        <v>X</v>
      </c>
      <c r="AG13" s="25">
        <f t="shared" si="37"/>
        <v>0</v>
      </c>
      <c r="AH13" s="26">
        <f t="shared" si="5"/>
        <v>0</v>
      </c>
      <c r="AI13" s="27">
        <f t="shared" si="6"/>
        <v>0</v>
      </c>
      <c r="AJ13" s="28">
        <f t="shared" si="7"/>
        <v>0</v>
      </c>
      <c r="AK13" s="28">
        <f t="shared" si="8"/>
        <v>0</v>
      </c>
      <c r="AL13" s="28">
        <f t="shared" si="9"/>
        <v>0</v>
      </c>
      <c r="AM13" s="29">
        <v>0</v>
      </c>
      <c r="AN13" s="28">
        <v>0</v>
      </c>
      <c r="AO13" s="30">
        <v>0</v>
      </c>
      <c r="AP13" s="31">
        <f t="shared" si="38"/>
        <v>0</v>
      </c>
      <c r="AQ13" s="31">
        <f t="shared" si="10"/>
        <v>0</v>
      </c>
      <c r="AR13" s="32">
        <f t="shared" si="11"/>
        <v>0</v>
      </c>
      <c r="AS13" s="23">
        <v>0</v>
      </c>
      <c r="AT13" s="33">
        <f t="shared" si="39"/>
        <v>0</v>
      </c>
      <c r="AU13" s="31">
        <f t="shared" si="12"/>
        <v>0</v>
      </c>
      <c r="AV13" s="31">
        <f t="shared" si="13"/>
        <v>0</v>
      </c>
      <c r="AW13" s="424">
        <v>0</v>
      </c>
      <c r="AX13" s="289">
        <v>0</v>
      </c>
      <c r="AY13" s="285">
        <v>0</v>
      </c>
      <c r="AZ13" s="290">
        <v>0</v>
      </c>
      <c r="BA13" s="24" t="str">
        <f t="shared" si="40"/>
        <v>X</v>
      </c>
      <c r="BB13" s="25">
        <f t="shared" si="41"/>
        <v>0</v>
      </c>
      <c r="BC13" s="26">
        <f t="shared" si="14"/>
        <v>0</v>
      </c>
      <c r="BD13" s="27">
        <f t="shared" si="15"/>
        <v>0</v>
      </c>
      <c r="BE13" s="28">
        <f t="shared" si="16"/>
        <v>0</v>
      </c>
      <c r="BF13" s="28">
        <f t="shared" si="17"/>
        <v>0</v>
      </c>
      <c r="BG13" s="28">
        <f t="shared" si="18"/>
        <v>0</v>
      </c>
      <c r="BH13" s="29">
        <v>0</v>
      </c>
      <c r="BI13" s="28">
        <v>0</v>
      </c>
      <c r="BJ13" s="30">
        <v>0</v>
      </c>
      <c r="BK13" s="31">
        <f t="shared" si="42"/>
        <v>0</v>
      </c>
      <c r="BL13" s="31">
        <f t="shared" si="19"/>
        <v>0</v>
      </c>
      <c r="BM13" s="32">
        <f t="shared" si="20"/>
        <v>0</v>
      </c>
      <c r="BN13" s="23">
        <v>0</v>
      </c>
      <c r="BO13" s="33">
        <f t="shared" si="43"/>
        <v>0</v>
      </c>
      <c r="BP13" s="31">
        <f t="shared" si="21"/>
        <v>0</v>
      </c>
      <c r="BQ13" s="31">
        <f t="shared" si="22"/>
        <v>0</v>
      </c>
      <c r="BR13" s="423">
        <v>0</v>
      </c>
      <c r="BS13" s="289">
        <v>0</v>
      </c>
      <c r="BT13" s="285">
        <v>0</v>
      </c>
      <c r="BU13" s="290">
        <v>0</v>
      </c>
      <c r="BV13" s="24" t="str">
        <f t="shared" si="44"/>
        <v>X</v>
      </c>
      <c r="BW13" s="25">
        <f t="shared" si="45"/>
        <v>0</v>
      </c>
      <c r="BX13" s="26">
        <f t="shared" si="23"/>
        <v>0</v>
      </c>
      <c r="BY13" s="27">
        <f t="shared" si="24"/>
        <v>0</v>
      </c>
      <c r="BZ13" s="28">
        <f t="shared" si="25"/>
        <v>0</v>
      </c>
      <c r="CA13" s="28">
        <f t="shared" si="26"/>
        <v>0</v>
      </c>
      <c r="CB13" s="28">
        <f t="shared" si="27"/>
        <v>0</v>
      </c>
      <c r="CC13" s="29">
        <v>0</v>
      </c>
      <c r="CD13" s="28">
        <v>0</v>
      </c>
      <c r="CE13" s="30">
        <v>0</v>
      </c>
      <c r="CF13" s="31">
        <f t="shared" si="46"/>
        <v>0</v>
      </c>
      <c r="CG13" s="31">
        <f t="shared" si="28"/>
        <v>0</v>
      </c>
      <c r="CH13" s="32">
        <f t="shared" si="29"/>
        <v>0</v>
      </c>
      <c r="CI13" s="23">
        <v>0</v>
      </c>
      <c r="CJ13" s="33">
        <f t="shared" si="47"/>
        <v>0</v>
      </c>
      <c r="CK13" s="31">
        <f t="shared" si="30"/>
        <v>0</v>
      </c>
      <c r="CL13" s="31">
        <f t="shared" si="31"/>
        <v>0</v>
      </c>
      <c r="CM13" s="423">
        <v>0</v>
      </c>
    </row>
    <row r="14" spans="1:91" x14ac:dyDescent="0.35">
      <c r="A14" s="743"/>
      <c r="B14" s="5" t="s">
        <v>32</v>
      </c>
      <c r="C14" s="5">
        <v>31</v>
      </c>
      <c r="D14" s="5">
        <v>8</v>
      </c>
      <c r="E14" s="22">
        <v>0</v>
      </c>
      <c r="F14" s="22">
        <f t="shared" si="0"/>
        <v>0</v>
      </c>
      <c r="G14" s="745"/>
      <c r="H14" s="289">
        <v>0</v>
      </c>
      <c r="I14" s="285">
        <v>0</v>
      </c>
      <c r="J14" s="290">
        <v>0</v>
      </c>
      <c r="K14" s="24" t="str">
        <f t="shared" si="32"/>
        <v>X</v>
      </c>
      <c r="L14" s="25">
        <f t="shared" si="33"/>
        <v>0</v>
      </c>
      <c r="M14" s="26">
        <f t="shared" si="1"/>
        <v>0</v>
      </c>
      <c r="N14" s="27">
        <f t="shared" si="1"/>
        <v>0</v>
      </c>
      <c r="O14" s="28">
        <f t="shared" si="2"/>
        <v>0</v>
      </c>
      <c r="P14" s="28">
        <f t="shared" si="2"/>
        <v>0</v>
      </c>
      <c r="Q14" s="28">
        <f t="shared" si="2"/>
        <v>0</v>
      </c>
      <c r="R14" s="29">
        <v>0</v>
      </c>
      <c r="S14" s="28">
        <v>0</v>
      </c>
      <c r="T14" s="30">
        <v>0</v>
      </c>
      <c r="U14" s="31">
        <f t="shared" si="34"/>
        <v>0</v>
      </c>
      <c r="V14" s="31">
        <f t="shared" si="3"/>
        <v>0</v>
      </c>
      <c r="W14" s="32">
        <f t="shared" si="3"/>
        <v>0</v>
      </c>
      <c r="X14" s="23">
        <v>0</v>
      </c>
      <c r="Y14" s="33">
        <f t="shared" si="35"/>
        <v>0</v>
      </c>
      <c r="Z14" s="31">
        <f t="shared" si="4"/>
        <v>0</v>
      </c>
      <c r="AA14" s="31">
        <f t="shared" si="4"/>
        <v>0</v>
      </c>
      <c r="AB14" s="424">
        <v>0</v>
      </c>
      <c r="AC14" s="285">
        <v>0</v>
      </c>
      <c r="AD14" s="285">
        <v>0</v>
      </c>
      <c r="AE14" s="290">
        <v>0</v>
      </c>
      <c r="AF14" s="24" t="str">
        <f t="shared" si="36"/>
        <v>X</v>
      </c>
      <c r="AG14" s="25">
        <f t="shared" si="37"/>
        <v>0</v>
      </c>
      <c r="AH14" s="26">
        <f t="shared" si="5"/>
        <v>0</v>
      </c>
      <c r="AI14" s="27">
        <f t="shared" si="6"/>
        <v>0</v>
      </c>
      <c r="AJ14" s="28">
        <f t="shared" si="7"/>
        <v>0</v>
      </c>
      <c r="AK14" s="28">
        <f t="shared" si="8"/>
        <v>0</v>
      </c>
      <c r="AL14" s="28">
        <f t="shared" si="9"/>
        <v>0</v>
      </c>
      <c r="AM14" s="29">
        <v>0</v>
      </c>
      <c r="AN14" s="28">
        <v>0</v>
      </c>
      <c r="AO14" s="30">
        <v>0</v>
      </c>
      <c r="AP14" s="31">
        <f t="shared" si="38"/>
        <v>0</v>
      </c>
      <c r="AQ14" s="31">
        <f t="shared" si="10"/>
        <v>0</v>
      </c>
      <c r="AR14" s="32">
        <f t="shared" si="11"/>
        <v>0</v>
      </c>
      <c r="AS14" s="23">
        <v>0</v>
      </c>
      <c r="AT14" s="33">
        <f t="shared" si="39"/>
        <v>0</v>
      </c>
      <c r="AU14" s="31">
        <f t="shared" si="12"/>
        <v>0</v>
      </c>
      <c r="AV14" s="31">
        <f t="shared" si="13"/>
        <v>0</v>
      </c>
      <c r="AW14" s="424">
        <v>0</v>
      </c>
      <c r="AX14" s="289">
        <v>0</v>
      </c>
      <c r="AY14" s="285">
        <v>0</v>
      </c>
      <c r="AZ14" s="290">
        <v>0</v>
      </c>
      <c r="BA14" s="24" t="str">
        <f t="shared" si="40"/>
        <v>X</v>
      </c>
      <c r="BB14" s="25">
        <f t="shared" si="41"/>
        <v>0</v>
      </c>
      <c r="BC14" s="26">
        <f t="shared" si="14"/>
        <v>0</v>
      </c>
      <c r="BD14" s="27">
        <f t="shared" si="15"/>
        <v>0</v>
      </c>
      <c r="BE14" s="28">
        <f t="shared" si="16"/>
        <v>0</v>
      </c>
      <c r="BF14" s="28">
        <f t="shared" si="17"/>
        <v>0</v>
      </c>
      <c r="BG14" s="28">
        <f t="shared" si="18"/>
        <v>0</v>
      </c>
      <c r="BH14" s="29">
        <v>0</v>
      </c>
      <c r="BI14" s="28">
        <v>0</v>
      </c>
      <c r="BJ14" s="30">
        <v>0</v>
      </c>
      <c r="BK14" s="31">
        <f t="shared" si="42"/>
        <v>0</v>
      </c>
      <c r="BL14" s="31">
        <f t="shared" si="19"/>
        <v>0</v>
      </c>
      <c r="BM14" s="32">
        <f t="shared" si="20"/>
        <v>0</v>
      </c>
      <c r="BN14" s="23">
        <v>0</v>
      </c>
      <c r="BO14" s="33">
        <f t="shared" si="43"/>
        <v>0</v>
      </c>
      <c r="BP14" s="31">
        <f t="shared" si="21"/>
        <v>0</v>
      </c>
      <c r="BQ14" s="31">
        <f t="shared" si="22"/>
        <v>0</v>
      </c>
      <c r="BR14" s="423">
        <v>0</v>
      </c>
      <c r="BS14" s="289">
        <v>0</v>
      </c>
      <c r="BT14" s="285">
        <v>0</v>
      </c>
      <c r="BU14" s="290">
        <v>0</v>
      </c>
      <c r="BV14" s="24" t="str">
        <f t="shared" si="44"/>
        <v>X</v>
      </c>
      <c r="BW14" s="25">
        <f t="shared" si="45"/>
        <v>0</v>
      </c>
      <c r="BX14" s="26">
        <f t="shared" si="23"/>
        <v>0</v>
      </c>
      <c r="BY14" s="27">
        <f t="shared" si="24"/>
        <v>0</v>
      </c>
      <c r="BZ14" s="28">
        <f t="shared" si="25"/>
        <v>0</v>
      </c>
      <c r="CA14" s="28">
        <f t="shared" si="26"/>
        <v>0</v>
      </c>
      <c r="CB14" s="28">
        <f t="shared" si="27"/>
        <v>0</v>
      </c>
      <c r="CC14" s="29">
        <v>0</v>
      </c>
      <c r="CD14" s="28">
        <v>0</v>
      </c>
      <c r="CE14" s="30">
        <v>0</v>
      </c>
      <c r="CF14" s="31">
        <f t="shared" si="46"/>
        <v>0</v>
      </c>
      <c r="CG14" s="31">
        <f t="shared" si="28"/>
        <v>0</v>
      </c>
      <c r="CH14" s="32">
        <f t="shared" si="29"/>
        <v>0</v>
      </c>
      <c r="CI14" s="23">
        <v>0</v>
      </c>
      <c r="CJ14" s="33">
        <f t="shared" si="47"/>
        <v>0</v>
      </c>
      <c r="CK14" s="31">
        <f t="shared" si="30"/>
        <v>0</v>
      </c>
      <c r="CL14" s="31">
        <f t="shared" si="31"/>
        <v>0</v>
      </c>
      <c r="CM14" s="423">
        <v>0</v>
      </c>
    </row>
    <row r="15" spans="1:91" x14ac:dyDescent="0.35">
      <c r="A15" s="743"/>
      <c r="B15" s="5" t="s">
        <v>33</v>
      </c>
      <c r="C15" s="5">
        <v>30</v>
      </c>
      <c r="D15" s="5">
        <v>9</v>
      </c>
      <c r="E15" s="22">
        <v>0</v>
      </c>
      <c r="F15" s="22">
        <f t="shared" si="0"/>
        <v>0</v>
      </c>
      <c r="G15" s="745"/>
      <c r="H15" s="289">
        <v>0</v>
      </c>
      <c r="I15" s="285">
        <v>0</v>
      </c>
      <c r="J15" s="290">
        <v>0</v>
      </c>
      <c r="K15" s="24" t="str">
        <f t="shared" si="32"/>
        <v>X</v>
      </c>
      <c r="L15" s="25">
        <f t="shared" si="33"/>
        <v>0</v>
      </c>
      <c r="M15" s="26">
        <f t="shared" si="1"/>
        <v>0</v>
      </c>
      <c r="N15" s="27">
        <f t="shared" si="1"/>
        <v>0</v>
      </c>
      <c r="O15" s="28">
        <f t="shared" si="2"/>
        <v>0</v>
      </c>
      <c r="P15" s="28">
        <f t="shared" si="2"/>
        <v>0</v>
      </c>
      <c r="Q15" s="28">
        <f t="shared" si="2"/>
        <v>0</v>
      </c>
      <c r="R15" s="29">
        <v>0</v>
      </c>
      <c r="S15" s="28">
        <v>0</v>
      </c>
      <c r="T15" s="30">
        <v>0</v>
      </c>
      <c r="U15" s="31">
        <f t="shared" si="34"/>
        <v>0</v>
      </c>
      <c r="V15" s="31">
        <f t="shared" si="3"/>
        <v>0</v>
      </c>
      <c r="W15" s="32">
        <f t="shared" si="3"/>
        <v>0</v>
      </c>
      <c r="X15" s="23">
        <v>0</v>
      </c>
      <c r="Y15" s="33">
        <f t="shared" si="35"/>
        <v>0</v>
      </c>
      <c r="Z15" s="31">
        <f t="shared" si="4"/>
        <v>0</v>
      </c>
      <c r="AA15" s="31">
        <f t="shared" si="4"/>
        <v>0</v>
      </c>
      <c r="AB15" s="424">
        <v>0</v>
      </c>
      <c r="AC15" s="285">
        <v>0</v>
      </c>
      <c r="AD15" s="285">
        <v>0</v>
      </c>
      <c r="AE15" s="290">
        <v>0</v>
      </c>
      <c r="AF15" s="24" t="str">
        <f t="shared" si="36"/>
        <v>X</v>
      </c>
      <c r="AG15" s="25">
        <f t="shared" si="37"/>
        <v>0</v>
      </c>
      <c r="AH15" s="26">
        <f t="shared" si="5"/>
        <v>0</v>
      </c>
      <c r="AI15" s="27">
        <f t="shared" si="6"/>
        <v>0</v>
      </c>
      <c r="AJ15" s="28">
        <f t="shared" si="7"/>
        <v>0</v>
      </c>
      <c r="AK15" s="28">
        <f t="shared" si="8"/>
        <v>0</v>
      </c>
      <c r="AL15" s="28">
        <f t="shared" si="9"/>
        <v>0</v>
      </c>
      <c r="AM15" s="29">
        <v>0</v>
      </c>
      <c r="AN15" s="28">
        <v>0</v>
      </c>
      <c r="AO15" s="30">
        <v>0</v>
      </c>
      <c r="AP15" s="31">
        <f t="shared" si="38"/>
        <v>0</v>
      </c>
      <c r="AQ15" s="31">
        <f t="shared" si="10"/>
        <v>0</v>
      </c>
      <c r="AR15" s="32">
        <f t="shared" si="11"/>
        <v>0</v>
      </c>
      <c r="AS15" s="23">
        <v>0</v>
      </c>
      <c r="AT15" s="33">
        <f t="shared" si="39"/>
        <v>0</v>
      </c>
      <c r="AU15" s="31">
        <f t="shared" si="12"/>
        <v>0</v>
      </c>
      <c r="AV15" s="31">
        <f t="shared" si="13"/>
        <v>0</v>
      </c>
      <c r="AW15" s="424">
        <v>0</v>
      </c>
      <c r="AX15" s="289">
        <v>0</v>
      </c>
      <c r="AY15" s="285">
        <v>0</v>
      </c>
      <c r="AZ15" s="290">
        <v>0</v>
      </c>
      <c r="BA15" s="24" t="str">
        <f t="shared" si="40"/>
        <v>X</v>
      </c>
      <c r="BB15" s="25">
        <f t="shared" si="41"/>
        <v>0</v>
      </c>
      <c r="BC15" s="26">
        <f t="shared" si="14"/>
        <v>0</v>
      </c>
      <c r="BD15" s="27">
        <f t="shared" si="15"/>
        <v>0</v>
      </c>
      <c r="BE15" s="28">
        <f t="shared" si="16"/>
        <v>0</v>
      </c>
      <c r="BF15" s="28">
        <f t="shared" si="17"/>
        <v>0</v>
      </c>
      <c r="BG15" s="28">
        <f t="shared" si="18"/>
        <v>0</v>
      </c>
      <c r="BH15" s="29">
        <v>0</v>
      </c>
      <c r="BI15" s="28">
        <v>0</v>
      </c>
      <c r="BJ15" s="30">
        <v>0</v>
      </c>
      <c r="BK15" s="31">
        <f t="shared" si="42"/>
        <v>0</v>
      </c>
      <c r="BL15" s="31">
        <f t="shared" si="19"/>
        <v>0</v>
      </c>
      <c r="BM15" s="32">
        <f t="shared" si="20"/>
        <v>0</v>
      </c>
      <c r="BN15" s="23">
        <v>0</v>
      </c>
      <c r="BO15" s="33">
        <f t="shared" si="43"/>
        <v>0</v>
      </c>
      <c r="BP15" s="31">
        <f t="shared" si="21"/>
        <v>0</v>
      </c>
      <c r="BQ15" s="31">
        <f t="shared" si="22"/>
        <v>0</v>
      </c>
      <c r="BR15" s="423">
        <v>0</v>
      </c>
      <c r="BS15" s="289">
        <v>0</v>
      </c>
      <c r="BT15" s="285">
        <v>0</v>
      </c>
      <c r="BU15" s="290">
        <v>0</v>
      </c>
      <c r="BV15" s="24" t="str">
        <f t="shared" si="44"/>
        <v>X</v>
      </c>
      <c r="BW15" s="25">
        <f t="shared" si="45"/>
        <v>0</v>
      </c>
      <c r="BX15" s="26">
        <f t="shared" si="23"/>
        <v>0</v>
      </c>
      <c r="BY15" s="27">
        <f t="shared" si="24"/>
        <v>0</v>
      </c>
      <c r="BZ15" s="28">
        <f t="shared" si="25"/>
        <v>0</v>
      </c>
      <c r="CA15" s="28">
        <f t="shared" si="26"/>
        <v>0</v>
      </c>
      <c r="CB15" s="28">
        <f t="shared" si="27"/>
        <v>0</v>
      </c>
      <c r="CC15" s="29">
        <v>0</v>
      </c>
      <c r="CD15" s="28">
        <v>0</v>
      </c>
      <c r="CE15" s="30">
        <v>0</v>
      </c>
      <c r="CF15" s="31">
        <f t="shared" si="46"/>
        <v>0</v>
      </c>
      <c r="CG15" s="31">
        <f t="shared" si="28"/>
        <v>0</v>
      </c>
      <c r="CH15" s="32">
        <f t="shared" si="29"/>
        <v>0</v>
      </c>
      <c r="CI15" s="23">
        <v>0</v>
      </c>
      <c r="CJ15" s="33">
        <f t="shared" si="47"/>
        <v>0</v>
      </c>
      <c r="CK15" s="31">
        <f t="shared" si="30"/>
        <v>0</v>
      </c>
      <c r="CL15" s="31">
        <f t="shared" si="31"/>
        <v>0</v>
      </c>
      <c r="CM15" s="423">
        <v>0</v>
      </c>
    </row>
    <row r="16" spans="1:91" x14ac:dyDescent="0.35">
      <c r="A16" s="743"/>
      <c r="B16" s="5" t="s">
        <v>34</v>
      </c>
      <c r="C16" s="5">
        <v>31</v>
      </c>
      <c r="D16" s="5">
        <v>10</v>
      </c>
      <c r="E16" s="22">
        <v>0</v>
      </c>
      <c r="F16" s="22">
        <f t="shared" si="0"/>
        <v>0</v>
      </c>
      <c r="G16" s="745"/>
      <c r="H16" s="289">
        <v>0</v>
      </c>
      <c r="I16" s="285">
        <v>0</v>
      </c>
      <c r="J16" s="290">
        <v>0</v>
      </c>
      <c r="K16" s="24" t="str">
        <f>IF(SUM(H16:J16)=1,"OK","X")</f>
        <v>X</v>
      </c>
      <c r="L16" s="25">
        <f t="shared" si="33"/>
        <v>0</v>
      </c>
      <c r="M16" s="26">
        <f t="shared" si="1"/>
        <v>0</v>
      </c>
      <c r="N16" s="27">
        <f t="shared" si="1"/>
        <v>0</v>
      </c>
      <c r="O16" s="28">
        <f t="shared" si="2"/>
        <v>0</v>
      </c>
      <c r="P16" s="28">
        <f t="shared" si="2"/>
        <v>0</v>
      </c>
      <c r="Q16" s="28">
        <f t="shared" si="2"/>
        <v>0</v>
      </c>
      <c r="R16" s="29">
        <v>0</v>
      </c>
      <c r="S16" s="28">
        <v>0</v>
      </c>
      <c r="T16" s="30">
        <v>0</v>
      </c>
      <c r="U16" s="31">
        <f t="shared" si="34"/>
        <v>0</v>
      </c>
      <c r="V16" s="31">
        <f t="shared" si="3"/>
        <v>0</v>
      </c>
      <c r="W16" s="32">
        <f t="shared" si="3"/>
        <v>0</v>
      </c>
      <c r="X16" s="23">
        <v>0</v>
      </c>
      <c r="Y16" s="33">
        <f t="shared" si="35"/>
        <v>0</v>
      </c>
      <c r="Z16" s="31">
        <f t="shared" si="4"/>
        <v>0</v>
      </c>
      <c r="AA16" s="31">
        <f t="shared" si="4"/>
        <v>0</v>
      </c>
      <c r="AB16" s="424">
        <v>0</v>
      </c>
      <c r="AC16" s="285">
        <v>0</v>
      </c>
      <c r="AD16" s="285">
        <v>0</v>
      </c>
      <c r="AE16" s="290">
        <v>0</v>
      </c>
      <c r="AF16" s="24" t="str">
        <f>IF(SUM(AC16:AE16)=1,"OK","X")</f>
        <v>X</v>
      </c>
      <c r="AG16" s="25">
        <f t="shared" si="37"/>
        <v>0</v>
      </c>
      <c r="AH16" s="26">
        <f t="shared" si="5"/>
        <v>0</v>
      </c>
      <c r="AI16" s="27">
        <f t="shared" si="6"/>
        <v>0</v>
      </c>
      <c r="AJ16" s="28">
        <f t="shared" si="7"/>
        <v>0</v>
      </c>
      <c r="AK16" s="28">
        <f t="shared" si="8"/>
        <v>0</v>
      </c>
      <c r="AL16" s="28">
        <f t="shared" si="9"/>
        <v>0</v>
      </c>
      <c r="AM16" s="29">
        <v>0</v>
      </c>
      <c r="AN16" s="28">
        <v>0</v>
      </c>
      <c r="AO16" s="30">
        <v>0</v>
      </c>
      <c r="AP16" s="31">
        <f t="shared" si="38"/>
        <v>0</v>
      </c>
      <c r="AQ16" s="31">
        <f t="shared" si="10"/>
        <v>0</v>
      </c>
      <c r="AR16" s="32">
        <f t="shared" si="11"/>
        <v>0</v>
      </c>
      <c r="AS16" s="23">
        <v>0</v>
      </c>
      <c r="AT16" s="33">
        <f t="shared" si="39"/>
        <v>0</v>
      </c>
      <c r="AU16" s="31">
        <f t="shared" si="12"/>
        <v>0</v>
      </c>
      <c r="AV16" s="31">
        <f t="shared" si="13"/>
        <v>0</v>
      </c>
      <c r="AW16" s="424">
        <v>0</v>
      </c>
      <c r="AX16" s="289">
        <v>0</v>
      </c>
      <c r="AY16" s="285">
        <v>0</v>
      </c>
      <c r="AZ16" s="290">
        <v>0</v>
      </c>
      <c r="BA16" s="24" t="str">
        <f>IF(SUM(AX16:AZ16)=1,"OK","X")</f>
        <v>X</v>
      </c>
      <c r="BB16" s="25">
        <f t="shared" si="41"/>
        <v>0</v>
      </c>
      <c r="BC16" s="26">
        <f t="shared" si="14"/>
        <v>0</v>
      </c>
      <c r="BD16" s="27">
        <f t="shared" si="15"/>
        <v>0</v>
      </c>
      <c r="BE16" s="28">
        <f t="shared" si="16"/>
        <v>0</v>
      </c>
      <c r="BF16" s="28">
        <f t="shared" si="17"/>
        <v>0</v>
      </c>
      <c r="BG16" s="28">
        <f t="shared" si="18"/>
        <v>0</v>
      </c>
      <c r="BH16" s="29">
        <v>0</v>
      </c>
      <c r="BI16" s="28">
        <v>0</v>
      </c>
      <c r="BJ16" s="30">
        <v>0</v>
      </c>
      <c r="BK16" s="31">
        <f t="shared" si="42"/>
        <v>0</v>
      </c>
      <c r="BL16" s="31">
        <f t="shared" si="19"/>
        <v>0</v>
      </c>
      <c r="BM16" s="32">
        <f t="shared" si="20"/>
        <v>0</v>
      </c>
      <c r="BN16" s="23">
        <v>0</v>
      </c>
      <c r="BO16" s="33">
        <f t="shared" si="43"/>
        <v>0</v>
      </c>
      <c r="BP16" s="31">
        <f t="shared" si="21"/>
        <v>0</v>
      </c>
      <c r="BQ16" s="31">
        <f t="shared" si="22"/>
        <v>0</v>
      </c>
      <c r="BR16" s="423">
        <v>0</v>
      </c>
      <c r="BS16" s="289">
        <v>0</v>
      </c>
      <c r="BT16" s="285">
        <v>0</v>
      </c>
      <c r="BU16" s="290">
        <v>0</v>
      </c>
      <c r="BV16" s="24" t="str">
        <f>IF(SUM(BS16:BU16)=1,"OK","X")</f>
        <v>X</v>
      </c>
      <c r="BW16" s="25">
        <f t="shared" si="45"/>
        <v>0</v>
      </c>
      <c r="BX16" s="26">
        <f t="shared" si="23"/>
        <v>0</v>
      </c>
      <c r="BY16" s="27">
        <f t="shared" si="24"/>
        <v>0</v>
      </c>
      <c r="BZ16" s="28">
        <f t="shared" si="25"/>
        <v>0</v>
      </c>
      <c r="CA16" s="28">
        <f t="shared" si="26"/>
        <v>0</v>
      </c>
      <c r="CB16" s="28">
        <f t="shared" si="27"/>
        <v>0</v>
      </c>
      <c r="CC16" s="29">
        <v>0</v>
      </c>
      <c r="CD16" s="28">
        <v>0</v>
      </c>
      <c r="CE16" s="30">
        <v>0</v>
      </c>
      <c r="CF16" s="31">
        <f t="shared" si="46"/>
        <v>0</v>
      </c>
      <c r="CG16" s="31">
        <f t="shared" si="28"/>
        <v>0</v>
      </c>
      <c r="CH16" s="32">
        <f t="shared" si="29"/>
        <v>0</v>
      </c>
      <c r="CI16" s="23">
        <v>0</v>
      </c>
      <c r="CJ16" s="33">
        <f t="shared" si="47"/>
        <v>0</v>
      </c>
      <c r="CK16" s="31">
        <f t="shared" si="30"/>
        <v>0</v>
      </c>
      <c r="CL16" s="31">
        <f t="shared" si="31"/>
        <v>0</v>
      </c>
      <c r="CM16" s="423">
        <v>0</v>
      </c>
    </row>
    <row r="17" spans="1:91" x14ac:dyDescent="0.35">
      <c r="A17" s="743"/>
      <c r="B17" s="5" t="s">
        <v>35</v>
      </c>
      <c r="C17" s="5">
        <v>30</v>
      </c>
      <c r="D17" s="5">
        <v>11</v>
      </c>
      <c r="E17" s="22">
        <v>0</v>
      </c>
      <c r="F17" s="22">
        <f t="shared" si="0"/>
        <v>0</v>
      </c>
      <c r="G17" s="745"/>
      <c r="H17" s="289">
        <v>0</v>
      </c>
      <c r="I17" s="285">
        <v>0</v>
      </c>
      <c r="J17" s="290">
        <v>0</v>
      </c>
      <c r="K17" s="24" t="str">
        <f t="shared" si="32"/>
        <v>X</v>
      </c>
      <c r="L17" s="25">
        <f t="shared" si="33"/>
        <v>0</v>
      </c>
      <c r="M17" s="26">
        <f t="shared" si="1"/>
        <v>0</v>
      </c>
      <c r="N17" s="27">
        <f t="shared" si="1"/>
        <v>0</v>
      </c>
      <c r="O17" s="28">
        <f t="shared" si="2"/>
        <v>0</v>
      </c>
      <c r="P17" s="28">
        <f t="shared" si="2"/>
        <v>0</v>
      </c>
      <c r="Q17" s="28">
        <f t="shared" si="2"/>
        <v>0</v>
      </c>
      <c r="R17" s="29">
        <v>0</v>
      </c>
      <c r="S17" s="28">
        <v>0</v>
      </c>
      <c r="T17" s="30">
        <v>0</v>
      </c>
      <c r="U17" s="31">
        <f t="shared" si="34"/>
        <v>0</v>
      </c>
      <c r="V17" s="31">
        <f t="shared" si="3"/>
        <v>0</v>
      </c>
      <c r="W17" s="32">
        <f t="shared" si="3"/>
        <v>0</v>
      </c>
      <c r="X17" s="23">
        <v>0</v>
      </c>
      <c r="Y17" s="33">
        <f t="shared" si="35"/>
        <v>0</v>
      </c>
      <c r="Z17" s="31">
        <f t="shared" si="4"/>
        <v>0</v>
      </c>
      <c r="AA17" s="31">
        <f t="shared" si="4"/>
        <v>0</v>
      </c>
      <c r="AB17" s="424">
        <v>0</v>
      </c>
      <c r="AC17" s="285">
        <v>0</v>
      </c>
      <c r="AD17" s="285">
        <v>0</v>
      </c>
      <c r="AE17" s="290">
        <v>0</v>
      </c>
      <c r="AF17" s="24" t="str">
        <f t="shared" ref="AF17:AF71" si="48">IF(SUM(AC17:AE17)=1,"OK","X")</f>
        <v>X</v>
      </c>
      <c r="AG17" s="25">
        <f t="shared" si="37"/>
        <v>0</v>
      </c>
      <c r="AH17" s="26">
        <f t="shared" si="5"/>
        <v>0</v>
      </c>
      <c r="AI17" s="27">
        <f t="shared" si="6"/>
        <v>0</v>
      </c>
      <c r="AJ17" s="28">
        <f t="shared" si="7"/>
        <v>0</v>
      </c>
      <c r="AK17" s="28">
        <f t="shared" si="8"/>
        <v>0</v>
      </c>
      <c r="AL17" s="28">
        <f t="shared" si="9"/>
        <v>0</v>
      </c>
      <c r="AM17" s="29">
        <v>0</v>
      </c>
      <c r="AN17" s="28">
        <v>0</v>
      </c>
      <c r="AO17" s="30">
        <v>0</v>
      </c>
      <c r="AP17" s="31">
        <f t="shared" si="38"/>
        <v>0</v>
      </c>
      <c r="AQ17" s="31">
        <f t="shared" si="10"/>
        <v>0</v>
      </c>
      <c r="AR17" s="32">
        <f t="shared" si="11"/>
        <v>0</v>
      </c>
      <c r="AS17" s="23">
        <v>0</v>
      </c>
      <c r="AT17" s="33">
        <f t="shared" si="39"/>
        <v>0</v>
      </c>
      <c r="AU17" s="31">
        <f t="shared" si="12"/>
        <v>0</v>
      </c>
      <c r="AV17" s="31">
        <f t="shared" si="13"/>
        <v>0</v>
      </c>
      <c r="AW17" s="424">
        <v>0</v>
      </c>
      <c r="AX17" s="289">
        <v>0</v>
      </c>
      <c r="AY17" s="285">
        <v>0</v>
      </c>
      <c r="AZ17" s="290">
        <v>0</v>
      </c>
      <c r="BA17" s="24" t="str">
        <f t="shared" ref="BA17:BA71" si="49">IF(SUM(AX17:AZ17)=1,"OK","X")</f>
        <v>X</v>
      </c>
      <c r="BB17" s="25">
        <f t="shared" si="41"/>
        <v>0</v>
      </c>
      <c r="BC17" s="26">
        <f t="shared" si="14"/>
        <v>0</v>
      </c>
      <c r="BD17" s="27">
        <f t="shared" si="15"/>
        <v>0</v>
      </c>
      <c r="BE17" s="28">
        <f t="shared" si="16"/>
        <v>0</v>
      </c>
      <c r="BF17" s="28">
        <f t="shared" si="17"/>
        <v>0</v>
      </c>
      <c r="BG17" s="28">
        <f t="shared" si="18"/>
        <v>0</v>
      </c>
      <c r="BH17" s="29">
        <v>0</v>
      </c>
      <c r="BI17" s="28">
        <v>0</v>
      </c>
      <c r="BJ17" s="30">
        <v>0</v>
      </c>
      <c r="BK17" s="31">
        <f t="shared" si="42"/>
        <v>0</v>
      </c>
      <c r="BL17" s="31">
        <f t="shared" si="19"/>
        <v>0</v>
      </c>
      <c r="BM17" s="32">
        <f t="shared" si="20"/>
        <v>0</v>
      </c>
      <c r="BN17" s="23">
        <v>0</v>
      </c>
      <c r="BO17" s="33">
        <f t="shared" si="43"/>
        <v>0</v>
      </c>
      <c r="BP17" s="31">
        <f t="shared" si="21"/>
        <v>0</v>
      </c>
      <c r="BQ17" s="31">
        <f t="shared" si="22"/>
        <v>0</v>
      </c>
      <c r="BR17" s="423">
        <v>0</v>
      </c>
      <c r="BS17" s="289">
        <v>0</v>
      </c>
      <c r="BT17" s="285">
        <v>0</v>
      </c>
      <c r="BU17" s="290">
        <v>0</v>
      </c>
      <c r="BV17" s="24" t="str">
        <f t="shared" ref="BV17:BV71" si="50">IF(SUM(BS17:BU17)=1,"OK","X")</f>
        <v>X</v>
      </c>
      <c r="BW17" s="25">
        <f t="shared" si="45"/>
        <v>0</v>
      </c>
      <c r="BX17" s="26">
        <f t="shared" si="23"/>
        <v>0</v>
      </c>
      <c r="BY17" s="27">
        <f t="shared" si="24"/>
        <v>0</v>
      </c>
      <c r="BZ17" s="28">
        <f t="shared" si="25"/>
        <v>0</v>
      </c>
      <c r="CA17" s="28">
        <f t="shared" si="26"/>
        <v>0</v>
      </c>
      <c r="CB17" s="28">
        <f t="shared" si="27"/>
        <v>0</v>
      </c>
      <c r="CC17" s="29">
        <v>0</v>
      </c>
      <c r="CD17" s="28">
        <v>0</v>
      </c>
      <c r="CE17" s="30">
        <v>0</v>
      </c>
      <c r="CF17" s="31">
        <f t="shared" si="46"/>
        <v>0</v>
      </c>
      <c r="CG17" s="31">
        <f t="shared" si="28"/>
        <v>0</v>
      </c>
      <c r="CH17" s="32">
        <f t="shared" si="29"/>
        <v>0</v>
      </c>
      <c r="CI17" s="23">
        <v>0</v>
      </c>
      <c r="CJ17" s="33">
        <f t="shared" si="47"/>
        <v>0</v>
      </c>
      <c r="CK17" s="31">
        <f t="shared" si="30"/>
        <v>0</v>
      </c>
      <c r="CL17" s="31">
        <f t="shared" si="31"/>
        <v>0</v>
      </c>
      <c r="CM17" s="423">
        <v>0</v>
      </c>
    </row>
    <row r="18" spans="1:91" x14ac:dyDescent="0.35">
      <c r="A18" s="744"/>
      <c r="B18" s="34" t="s">
        <v>36</v>
      </c>
      <c r="C18" s="34">
        <v>31</v>
      </c>
      <c r="D18" s="34">
        <v>12</v>
      </c>
      <c r="E18" s="35">
        <v>0</v>
      </c>
      <c r="F18" s="35">
        <f t="shared" si="0"/>
        <v>0</v>
      </c>
      <c r="G18" s="746"/>
      <c r="H18" s="289">
        <v>0</v>
      </c>
      <c r="I18" s="285">
        <v>0</v>
      </c>
      <c r="J18" s="290">
        <v>0</v>
      </c>
      <c r="K18" s="8" t="str">
        <f t="shared" si="32"/>
        <v>X</v>
      </c>
      <c r="L18" s="37">
        <f t="shared" si="33"/>
        <v>0</v>
      </c>
      <c r="M18" s="38">
        <f t="shared" si="1"/>
        <v>0</v>
      </c>
      <c r="N18" s="39">
        <f t="shared" si="1"/>
        <v>0</v>
      </c>
      <c r="O18" s="40">
        <f t="shared" si="2"/>
        <v>0</v>
      </c>
      <c r="P18" s="40">
        <f t="shared" si="2"/>
        <v>0</v>
      </c>
      <c r="Q18" s="40">
        <f t="shared" si="2"/>
        <v>0</v>
      </c>
      <c r="R18" s="41">
        <v>0</v>
      </c>
      <c r="S18" s="40">
        <v>0</v>
      </c>
      <c r="T18" s="42">
        <v>0</v>
      </c>
      <c r="U18" s="43">
        <f t="shared" si="34"/>
        <v>0</v>
      </c>
      <c r="V18" s="43">
        <f t="shared" si="3"/>
        <v>0</v>
      </c>
      <c r="W18" s="44">
        <f t="shared" si="3"/>
        <v>0</v>
      </c>
      <c r="X18" s="36">
        <v>0</v>
      </c>
      <c r="Y18" s="45">
        <f t="shared" si="35"/>
        <v>0</v>
      </c>
      <c r="Z18" s="43">
        <f t="shared" si="4"/>
        <v>0</v>
      </c>
      <c r="AA18" s="43">
        <f t="shared" si="4"/>
        <v>0</v>
      </c>
      <c r="AB18" s="424">
        <v>0</v>
      </c>
      <c r="AC18" s="289">
        <v>0</v>
      </c>
      <c r="AD18" s="285">
        <v>0</v>
      </c>
      <c r="AE18" s="290">
        <v>0</v>
      </c>
      <c r="AF18" s="8" t="str">
        <f t="shared" si="48"/>
        <v>X</v>
      </c>
      <c r="AG18" s="37">
        <f t="shared" si="37"/>
        <v>0</v>
      </c>
      <c r="AH18" s="38">
        <f t="shared" si="5"/>
        <v>0</v>
      </c>
      <c r="AI18" s="39">
        <f t="shared" si="6"/>
        <v>0</v>
      </c>
      <c r="AJ18" s="40">
        <f t="shared" si="7"/>
        <v>0</v>
      </c>
      <c r="AK18" s="40">
        <f t="shared" si="8"/>
        <v>0</v>
      </c>
      <c r="AL18" s="40">
        <f t="shared" si="9"/>
        <v>0</v>
      </c>
      <c r="AM18" s="41">
        <v>0</v>
      </c>
      <c r="AN18" s="40">
        <v>0</v>
      </c>
      <c r="AO18" s="42">
        <v>0</v>
      </c>
      <c r="AP18" s="43">
        <f t="shared" si="38"/>
        <v>0</v>
      </c>
      <c r="AQ18" s="43">
        <f t="shared" si="10"/>
        <v>0</v>
      </c>
      <c r="AR18" s="44">
        <f t="shared" si="11"/>
        <v>0</v>
      </c>
      <c r="AS18" s="36">
        <v>0</v>
      </c>
      <c r="AT18" s="45">
        <f t="shared" si="39"/>
        <v>0</v>
      </c>
      <c r="AU18" s="43">
        <f t="shared" si="12"/>
        <v>0</v>
      </c>
      <c r="AV18" s="43">
        <f t="shared" si="13"/>
        <v>0</v>
      </c>
      <c r="AW18" s="425">
        <v>0</v>
      </c>
      <c r="AX18" s="289">
        <v>0</v>
      </c>
      <c r="AY18" s="285">
        <v>0</v>
      </c>
      <c r="AZ18" s="290">
        <v>0</v>
      </c>
      <c r="BA18" s="8" t="str">
        <f t="shared" si="49"/>
        <v>X</v>
      </c>
      <c r="BB18" s="37">
        <f t="shared" si="41"/>
        <v>0</v>
      </c>
      <c r="BC18" s="38">
        <f t="shared" si="14"/>
        <v>0</v>
      </c>
      <c r="BD18" s="39">
        <f t="shared" si="15"/>
        <v>0</v>
      </c>
      <c r="BE18" s="40">
        <f t="shared" si="16"/>
        <v>0</v>
      </c>
      <c r="BF18" s="40">
        <f t="shared" si="17"/>
        <v>0</v>
      </c>
      <c r="BG18" s="40">
        <f t="shared" si="18"/>
        <v>0</v>
      </c>
      <c r="BH18" s="41">
        <v>0</v>
      </c>
      <c r="BI18" s="40">
        <v>0</v>
      </c>
      <c r="BJ18" s="42">
        <v>0</v>
      </c>
      <c r="BK18" s="43">
        <f t="shared" si="42"/>
        <v>0</v>
      </c>
      <c r="BL18" s="43">
        <f t="shared" si="19"/>
        <v>0</v>
      </c>
      <c r="BM18" s="44">
        <f t="shared" si="20"/>
        <v>0</v>
      </c>
      <c r="BN18" s="36">
        <v>0</v>
      </c>
      <c r="BO18" s="45">
        <f t="shared" si="43"/>
        <v>0</v>
      </c>
      <c r="BP18" s="43">
        <f t="shared" si="21"/>
        <v>0</v>
      </c>
      <c r="BQ18" s="43">
        <f t="shared" si="22"/>
        <v>0</v>
      </c>
      <c r="BR18" s="423">
        <v>0</v>
      </c>
      <c r="BS18" s="289">
        <v>0</v>
      </c>
      <c r="BT18" s="285">
        <v>0</v>
      </c>
      <c r="BU18" s="290">
        <v>0</v>
      </c>
      <c r="BV18" s="8" t="str">
        <f t="shared" si="50"/>
        <v>X</v>
      </c>
      <c r="BW18" s="37">
        <f t="shared" si="45"/>
        <v>0</v>
      </c>
      <c r="BX18" s="38">
        <f t="shared" si="23"/>
        <v>0</v>
      </c>
      <c r="BY18" s="39">
        <f t="shared" si="24"/>
        <v>0</v>
      </c>
      <c r="BZ18" s="40">
        <f t="shared" si="25"/>
        <v>0</v>
      </c>
      <c r="CA18" s="40">
        <f t="shared" si="26"/>
        <v>0</v>
      </c>
      <c r="CB18" s="40">
        <f t="shared" si="27"/>
        <v>0</v>
      </c>
      <c r="CC18" s="41">
        <v>0</v>
      </c>
      <c r="CD18" s="40">
        <v>0</v>
      </c>
      <c r="CE18" s="42">
        <v>0</v>
      </c>
      <c r="CF18" s="43">
        <f t="shared" si="46"/>
        <v>0</v>
      </c>
      <c r="CG18" s="43">
        <f t="shared" si="28"/>
        <v>0</v>
      </c>
      <c r="CH18" s="44">
        <f t="shared" si="29"/>
        <v>0</v>
      </c>
      <c r="CI18" s="36">
        <v>0</v>
      </c>
      <c r="CJ18" s="45">
        <f t="shared" si="47"/>
        <v>0</v>
      </c>
      <c r="CK18" s="43">
        <f t="shared" si="30"/>
        <v>0</v>
      </c>
      <c r="CL18" s="43">
        <f t="shared" si="31"/>
        <v>0</v>
      </c>
      <c r="CM18" s="423">
        <v>0</v>
      </c>
    </row>
    <row r="19" spans="1:91" x14ac:dyDescent="0.35">
      <c r="A19" s="731">
        <v>2</v>
      </c>
      <c r="B19" s="9" t="s">
        <v>25</v>
      </c>
      <c r="C19" s="546">
        <v>31</v>
      </c>
      <c r="D19" s="9">
        <v>13</v>
      </c>
      <c r="E19" s="10">
        <f>DBC!C$52</f>
        <v>10</v>
      </c>
      <c r="F19" s="10">
        <f t="shared" si="0"/>
        <v>310</v>
      </c>
      <c r="G19" s="732">
        <f>SUM(F19:F30)</f>
        <v>6990</v>
      </c>
      <c r="H19" s="295">
        <f>DBC!$C$45</f>
        <v>0.1</v>
      </c>
      <c r="I19" s="291">
        <f>DBC!$C$44</f>
        <v>0.7</v>
      </c>
      <c r="J19" s="292">
        <f>DBC!$C$43</f>
        <v>0.2</v>
      </c>
      <c r="K19" s="12" t="str">
        <f t="shared" si="32"/>
        <v>OK</v>
      </c>
      <c r="L19" s="13">
        <f t="shared" si="33"/>
        <v>31</v>
      </c>
      <c r="M19" s="14">
        <f t="shared" si="1"/>
        <v>217</v>
      </c>
      <c r="N19" s="15">
        <f t="shared" si="1"/>
        <v>62</v>
      </c>
      <c r="O19" s="16">
        <f t="shared" si="2"/>
        <v>283340</v>
      </c>
      <c r="P19" s="16">
        <f t="shared" si="2"/>
        <v>6743492</v>
      </c>
      <c r="Q19" s="16">
        <f t="shared" si="2"/>
        <v>2266720</v>
      </c>
      <c r="R19" s="17">
        <f>DBC!$C$50</f>
        <v>152</v>
      </c>
      <c r="S19" s="16">
        <f>DBC!$C$49</f>
        <v>146.19999999999999</v>
      </c>
      <c r="T19" s="18">
        <f>DBC!$C$48</f>
        <v>150</v>
      </c>
      <c r="U19" s="19">
        <f t="shared" si="34"/>
        <v>43.067680000000003</v>
      </c>
      <c r="V19" s="19">
        <f t="shared" si="3"/>
        <v>985.89853040000003</v>
      </c>
      <c r="W19" s="20">
        <f t="shared" si="3"/>
        <v>340.00799999999998</v>
      </c>
      <c r="X19" s="23">
        <f>DBC!$C$41</f>
        <v>370</v>
      </c>
      <c r="Y19" s="21">
        <f t="shared" si="35"/>
        <v>15935.0416</v>
      </c>
      <c r="Z19" s="19">
        <f t="shared" si="4"/>
        <v>364782.45624800003</v>
      </c>
      <c r="AA19" s="19">
        <f t="shared" si="4"/>
        <v>125802.95999999999</v>
      </c>
      <c r="AB19" s="423">
        <f>SUM(Y19:AA19)</f>
        <v>506520.45784799999</v>
      </c>
      <c r="AC19" s="295">
        <f>DBC!$C$45</f>
        <v>0.1</v>
      </c>
      <c r="AD19" s="291">
        <f>DBC!$C$44</f>
        <v>0.7</v>
      </c>
      <c r="AE19" s="292">
        <f>DBC!$C$43</f>
        <v>0.2</v>
      </c>
      <c r="AF19" s="12" t="str">
        <f t="shared" si="48"/>
        <v>OK</v>
      </c>
      <c r="AG19" s="13">
        <f t="shared" si="37"/>
        <v>31</v>
      </c>
      <c r="AH19" s="14">
        <f t="shared" si="5"/>
        <v>217</v>
      </c>
      <c r="AI19" s="15">
        <f t="shared" si="6"/>
        <v>62</v>
      </c>
      <c r="AJ19" s="16">
        <f t="shared" si="7"/>
        <v>0</v>
      </c>
      <c r="AK19" s="16">
        <f t="shared" si="8"/>
        <v>0</v>
      </c>
      <c r="AL19" s="16">
        <f t="shared" si="9"/>
        <v>0</v>
      </c>
      <c r="AM19" s="17">
        <f>DBC!$C$50</f>
        <v>152</v>
      </c>
      <c r="AN19" s="16">
        <f>DBC!$C$49</f>
        <v>146.19999999999999</v>
      </c>
      <c r="AO19" s="18">
        <f>DBC!$C$48</f>
        <v>150</v>
      </c>
      <c r="AP19" s="19">
        <f t="shared" si="38"/>
        <v>0</v>
      </c>
      <c r="AQ19" s="19">
        <f t="shared" si="10"/>
        <v>0</v>
      </c>
      <c r="AR19" s="20">
        <f t="shared" si="11"/>
        <v>0</v>
      </c>
      <c r="AS19" s="23">
        <f>DBC!$C$41</f>
        <v>370</v>
      </c>
      <c r="AT19" s="21">
        <f t="shared" si="39"/>
        <v>0</v>
      </c>
      <c r="AU19" s="19">
        <f t="shared" si="12"/>
        <v>0</v>
      </c>
      <c r="AV19" s="19">
        <f t="shared" si="13"/>
        <v>0</v>
      </c>
      <c r="AW19" s="423">
        <f>SUM(AT19:AV19)</f>
        <v>0</v>
      </c>
      <c r="AX19" s="561">
        <f>DBC!$C$72</f>
        <v>0.15</v>
      </c>
      <c r="AY19" s="559">
        <f>DBC!$C$71</f>
        <v>0.75</v>
      </c>
      <c r="AZ19" s="560">
        <f>DBC!$C$70</f>
        <v>0.1</v>
      </c>
      <c r="BA19" s="12" t="str">
        <f t="shared" si="49"/>
        <v>OK</v>
      </c>
      <c r="BB19" s="13">
        <f t="shared" si="41"/>
        <v>46.5</v>
      </c>
      <c r="BC19" s="14">
        <f t="shared" si="14"/>
        <v>232.5</v>
      </c>
      <c r="BD19" s="15">
        <f t="shared" si="15"/>
        <v>31</v>
      </c>
      <c r="BE19" s="16">
        <f t="shared" si="16"/>
        <v>58125</v>
      </c>
      <c r="BF19" s="16">
        <f t="shared" si="17"/>
        <v>988125</v>
      </c>
      <c r="BG19" s="16">
        <f t="shared" si="18"/>
        <v>155000</v>
      </c>
      <c r="BH19" s="17">
        <f>DBC!$C$77</f>
        <v>42</v>
      </c>
      <c r="BI19" s="28">
        <f>DBC!$C$76</f>
        <v>35</v>
      </c>
      <c r="BJ19" s="30">
        <f>DBC!$C$75</f>
        <v>40</v>
      </c>
      <c r="BK19" s="19">
        <f t="shared" si="42"/>
        <v>2.4412500000000001</v>
      </c>
      <c r="BL19" s="19">
        <f t="shared" si="19"/>
        <v>34.584375000000001</v>
      </c>
      <c r="BM19" s="20">
        <f t="shared" si="20"/>
        <v>6.2</v>
      </c>
      <c r="BN19" s="11">
        <f>DBC!$C$68</f>
        <v>500</v>
      </c>
      <c r="BO19" s="21">
        <f>BK19*BN19</f>
        <v>1220.625</v>
      </c>
      <c r="BP19" s="19">
        <f>BL19*BN19</f>
        <v>17292.1875</v>
      </c>
      <c r="BQ19" s="19">
        <f>BM19*BN19</f>
        <v>3100</v>
      </c>
      <c r="BR19" s="423">
        <f>SUM(BO19:BQ19)</f>
        <v>21612.8125</v>
      </c>
      <c r="BS19" s="561">
        <f>DBC!$C$72</f>
        <v>0.15</v>
      </c>
      <c r="BT19" s="559">
        <f>DBC!$C$71</f>
        <v>0.75</v>
      </c>
      <c r="BU19" s="560">
        <f>DBC!$C$70</f>
        <v>0.1</v>
      </c>
      <c r="BV19" s="12" t="str">
        <f t="shared" si="50"/>
        <v>OK</v>
      </c>
      <c r="BW19" s="13">
        <f t="shared" si="45"/>
        <v>46.5</v>
      </c>
      <c r="BX19" s="14">
        <f t="shared" si="23"/>
        <v>232.5</v>
      </c>
      <c r="BY19" s="15">
        <f t="shared" si="24"/>
        <v>31</v>
      </c>
      <c r="BZ19" s="16">
        <f t="shared" si="25"/>
        <v>0</v>
      </c>
      <c r="CA19" s="16">
        <f t="shared" si="26"/>
        <v>0</v>
      </c>
      <c r="CB19" s="16">
        <f t="shared" si="27"/>
        <v>0</v>
      </c>
      <c r="CC19" s="17">
        <f>DBC!$C$77</f>
        <v>42</v>
      </c>
      <c r="CD19" s="28">
        <f>DBC!$C$76</f>
        <v>35</v>
      </c>
      <c r="CE19" s="30">
        <f>DBC!$C$75</f>
        <v>40</v>
      </c>
      <c r="CF19" s="19">
        <f t="shared" si="46"/>
        <v>0</v>
      </c>
      <c r="CG19" s="19">
        <f t="shared" si="28"/>
        <v>0</v>
      </c>
      <c r="CH19" s="20">
        <f t="shared" si="29"/>
        <v>0</v>
      </c>
      <c r="CI19" s="11">
        <f>DBC!$C$68</f>
        <v>500</v>
      </c>
      <c r="CJ19" s="21">
        <f>CF19*$CI19</f>
        <v>0</v>
      </c>
      <c r="CK19" s="21">
        <f t="shared" ref="CK19:CL19" si="51">CG19*$CI19</f>
        <v>0</v>
      </c>
      <c r="CL19" s="21">
        <f t="shared" si="51"/>
        <v>0</v>
      </c>
      <c r="CM19" s="423">
        <f>SUM(CJ19:CL19)</f>
        <v>0</v>
      </c>
    </row>
    <row r="20" spans="1:91" x14ac:dyDescent="0.35">
      <c r="A20" s="743"/>
      <c r="B20" s="5" t="s">
        <v>26</v>
      </c>
      <c r="C20" s="543">
        <v>28</v>
      </c>
      <c r="D20" s="5">
        <v>14</v>
      </c>
      <c r="E20" s="10">
        <f>DBC!C$53</f>
        <v>20</v>
      </c>
      <c r="F20" s="22">
        <f t="shared" si="0"/>
        <v>560</v>
      </c>
      <c r="G20" s="745"/>
      <c r="H20" s="295">
        <f>DBC!$C$45</f>
        <v>0.1</v>
      </c>
      <c r="I20" s="291">
        <f>DBC!$C$44</f>
        <v>0.7</v>
      </c>
      <c r="J20" s="292">
        <f>DBC!$C$43</f>
        <v>0.2</v>
      </c>
      <c r="K20" s="24" t="str">
        <f t="shared" si="32"/>
        <v>OK</v>
      </c>
      <c r="L20" s="25">
        <f t="shared" si="33"/>
        <v>56</v>
      </c>
      <c r="M20" s="26">
        <f t="shared" si="1"/>
        <v>392</v>
      </c>
      <c r="N20" s="27">
        <f t="shared" si="1"/>
        <v>112</v>
      </c>
      <c r="O20" s="28">
        <f t="shared" si="2"/>
        <v>511840</v>
      </c>
      <c r="P20" s="28">
        <f t="shared" si="2"/>
        <v>12181792</v>
      </c>
      <c r="Q20" s="28">
        <f t="shared" si="2"/>
        <v>4094720</v>
      </c>
      <c r="R20" s="29">
        <f>DBC!$C$50</f>
        <v>152</v>
      </c>
      <c r="S20" s="28">
        <f>DBC!$C$49</f>
        <v>146.19999999999999</v>
      </c>
      <c r="T20" s="30">
        <f>DBC!$C$48</f>
        <v>150</v>
      </c>
      <c r="U20" s="31">
        <f t="shared" si="34"/>
        <v>77.799679999999995</v>
      </c>
      <c r="V20" s="31">
        <f t="shared" si="3"/>
        <v>1780.9779904</v>
      </c>
      <c r="W20" s="32">
        <f t="shared" si="3"/>
        <v>614.20799999999997</v>
      </c>
      <c r="X20" s="23">
        <f>DBC!$C$41</f>
        <v>370</v>
      </c>
      <c r="Y20" s="33">
        <f t="shared" si="35"/>
        <v>28785.881599999997</v>
      </c>
      <c r="Z20" s="31">
        <f t="shared" si="4"/>
        <v>658961.85644799995</v>
      </c>
      <c r="AA20" s="31">
        <f t="shared" si="4"/>
        <v>227256.95999999999</v>
      </c>
      <c r="AB20" s="423">
        <f t="shared" ref="AB20:AB83" si="52">SUM(Y20:AA20)</f>
        <v>915004.69804799987</v>
      </c>
      <c r="AC20" s="295">
        <f>DBC!$C$45</f>
        <v>0.1</v>
      </c>
      <c r="AD20" s="291">
        <f>DBC!$C$44</f>
        <v>0.7</v>
      </c>
      <c r="AE20" s="292">
        <f>DBC!$C$43</f>
        <v>0.2</v>
      </c>
      <c r="AF20" s="24" t="str">
        <f t="shared" si="48"/>
        <v>OK</v>
      </c>
      <c r="AG20" s="25">
        <f t="shared" si="37"/>
        <v>56</v>
      </c>
      <c r="AH20" s="26">
        <f t="shared" si="5"/>
        <v>392</v>
      </c>
      <c r="AI20" s="27">
        <f t="shared" si="6"/>
        <v>112</v>
      </c>
      <c r="AJ20" s="28">
        <f t="shared" si="7"/>
        <v>0</v>
      </c>
      <c r="AK20" s="28">
        <f t="shared" si="8"/>
        <v>0</v>
      </c>
      <c r="AL20" s="28">
        <f t="shared" si="9"/>
        <v>0</v>
      </c>
      <c r="AM20" s="17">
        <f>DBC!$C$50</f>
        <v>152</v>
      </c>
      <c r="AN20" s="16">
        <f>DBC!$C$49</f>
        <v>146.19999999999999</v>
      </c>
      <c r="AO20" s="18">
        <f>DBC!$C$48</f>
        <v>150</v>
      </c>
      <c r="AP20" s="31">
        <f t="shared" si="38"/>
        <v>0</v>
      </c>
      <c r="AQ20" s="31">
        <f t="shared" si="10"/>
        <v>0</v>
      </c>
      <c r="AR20" s="32">
        <f t="shared" si="11"/>
        <v>0</v>
      </c>
      <c r="AS20" s="23">
        <f>DBC!$C$41</f>
        <v>370</v>
      </c>
      <c r="AT20" s="33">
        <f t="shared" si="39"/>
        <v>0</v>
      </c>
      <c r="AU20" s="31">
        <f t="shared" si="12"/>
        <v>0</v>
      </c>
      <c r="AV20" s="31">
        <f t="shared" si="13"/>
        <v>0</v>
      </c>
      <c r="AW20" s="423">
        <f t="shared" ref="AW20:AW83" si="53">SUM(AT20:AV20)</f>
        <v>0</v>
      </c>
      <c r="AX20" s="561">
        <f>DBC!$C$72</f>
        <v>0.15</v>
      </c>
      <c r="AY20" s="559">
        <f>DBC!$C$71</f>
        <v>0.75</v>
      </c>
      <c r="AZ20" s="560">
        <f>DBC!$C$70</f>
        <v>0.1</v>
      </c>
      <c r="BA20" s="24" t="str">
        <f t="shared" si="49"/>
        <v>OK</v>
      </c>
      <c r="BB20" s="25">
        <f t="shared" si="41"/>
        <v>84</v>
      </c>
      <c r="BC20" s="26">
        <f t="shared" si="14"/>
        <v>420</v>
      </c>
      <c r="BD20" s="27">
        <f t="shared" si="15"/>
        <v>56</v>
      </c>
      <c r="BE20" s="28">
        <f t="shared" si="16"/>
        <v>105000</v>
      </c>
      <c r="BF20" s="28">
        <f t="shared" si="17"/>
        <v>1785000</v>
      </c>
      <c r="BG20" s="28">
        <f t="shared" si="18"/>
        <v>280000</v>
      </c>
      <c r="BH20" s="17">
        <f>DBC!$C$77</f>
        <v>42</v>
      </c>
      <c r="BI20" s="28">
        <f>DBC!$C$76</f>
        <v>35</v>
      </c>
      <c r="BJ20" s="30">
        <f>DBC!$C$75</f>
        <v>40</v>
      </c>
      <c r="BK20" s="31">
        <f t="shared" si="42"/>
        <v>4.41</v>
      </c>
      <c r="BL20" s="31">
        <f t="shared" si="19"/>
        <v>62.475000000000001</v>
      </c>
      <c r="BM20" s="32">
        <f t="shared" si="20"/>
        <v>11.2</v>
      </c>
      <c r="BN20" s="11">
        <f>DBC!$C$68</f>
        <v>500</v>
      </c>
      <c r="BO20" s="21">
        <f t="shared" ref="BO20:BO83" si="54">BK20*BN20</f>
        <v>2205</v>
      </c>
      <c r="BP20" s="19">
        <f t="shared" ref="BP20:BP83" si="55">BL20*BN20</f>
        <v>31237.5</v>
      </c>
      <c r="BQ20" s="19">
        <f t="shared" ref="BQ20:BQ83" si="56">BM20*BN20</f>
        <v>5600</v>
      </c>
      <c r="BR20" s="423">
        <f t="shared" ref="BR20:BR83" si="57">SUM(BO20:BQ20)</f>
        <v>39042.5</v>
      </c>
      <c r="BS20" s="561">
        <f>DBC!$C$72</f>
        <v>0.15</v>
      </c>
      <c r="BT20" s="559">
        <f>DBC!$C$71</f>
        <v>0.75</v>
      </c>
      <c r="BU20" s="560">
        <f>DBC!$C$70</f>
        <v>0.1</v>
      </c>
      <c r="BV20" s="24" t="str">
        <f t="shared" si="50"/>
        <v>OK</v>
      </c>
      <c r="BW20" s="25">
        <f t="shared" si="45"/>
        <v>84</v>
      </c>
      <c r="BX20" s="26">
        <f t="shared" si="23"/>
        <v>420</v>
      </c>
      <c r="BY20" s="27">
        <f t="shared" si="24"/>
        <v>56</v>
      </c>
      <c r="BZ20" s="28">
        <f t="shared" si="25"/>
        <v>0</v>
      </c>
      <c r="CA20" s="28">
        <f t="shared" si="26"/>
        <v>0</v>
      </c>
      <c r="CB20" s="28">
        <f t="shared" si="27"/>
        <v>0</v>
      </c>
      <c r="CC20" s="17">
        <f>DBC!$C$77</f>
        <v>42</v>
      </c>
      <c r="CD20" s="28">
        <f>DBC!$C$76</f>
        <v>35</v>
      </c>
      <c r="CE20" s="30">
        <f>DBC!$C$75</f>
        <v>40</v>
      </c>
      <c r="CF20" s="31">
        <f t="shared" si="46"/>
        <v>0</v>
      </c>
      <c r="CG20" s="31">
        <f t="shared" si="28"/>
        <v>0</v>
      </c>
      <c r="CH20" s="32">
        <f t="shared" si="29"/>
        <v>0</v>
      </c>
      <c r="CI20" s="11">
        <f>DBC!$C$68</f>
        <v>500</v>
      </c>
      <c r="CJ20" s="21">
        <f t="shared" ref="CJ20:CJ83" si="58">CF20*$CI20</f>
        <v>0</v>
      </c>
      <c r="CK20" s="21">
        <f t="shared" ref="CK20:CK83" si="59">CG20*$CI20</f>
        <v>0</v>
      </c>
      <c r="CL20" s="21">
        <f t="shared" ref="CL20:CL83" si="60">CH20*$CI20</f>
        <v>0</v>
      </c>
      <c r="CM20" s="423">
        <f t="shared" ref="CM20:CM83" si="61">SUM(CJ20:CL20)</f>
        <v>0</v>
      </c>
    </row>
    <row r="21" spans="1:91" x14ac:dyDescent="0.35">
      <c r="A21" s="743"/>
      <c r="B21" s="5" t="s">
        <v>27</v>
      </c>
      <c r="C21" s="543">
        <v>31</v>
      </c>
      <c r="D21" s="5">
        <v>15</v>
      </c>
      <c r="E21" s="10">
        <f>DBC!C$54</f>
        <v>20</v>
      </c>
      <c r="F21" s="22">
        <f t="shared" si="0"/>
        <v>620</v>
      </c>
      <c r="G21" s="745"/>
      <c r="H21" s="295">
        <f>DBC!$C$45</f>
        <v>0.1</v>
      </c>
      <c r="I21" s="291">
        <f>DBC!$C$44</f>
        <v>0.7</v>
      </c>
      <c r="J21" s="292">
        <f>DBC!$C$43</f>
        <v>0.2</v>
      </c>
      <c r="K21" s="24" t="str">
        <f t="shared" si="32"/>
        <v>OK</v>
      </c>
      <c r="L21" s="25">
        <f t="shared" si="33"/>
        <v>62</v>
      </c>
      <c r="M21" s="26">
        <f t="shared" si="1"/>
        <v>434</v>
      </c>
      <c r="N21" s="27">
        <f t="shared" si="1"/>
        <v>124</v>
      </c>
      <c r="O21" s="28">
        <f t="shared" si="2"/>
        <v>566680</v>
      </c>
      <c r="P21" s="28">
        <f t="shared" si="2"/>
        <v>13486984</v>
      </c>
      <c r="Q21" s="28">
        <f t="shared" si="2"/>
        <v>4533440</v>
      </c>
      <c r="R21" s="29">
        <f>DBC!$C$50</f>
        <v>152</v>
      </c>
      <c r="S21" s="28">
        <f>DBC!$C$49</f>
        <v>146.19999999999999</v>
      </c>
      <c r="T21" s="30">
        <f>DBC!$C$48</f>
        <v>150</v>
      </c>
      <c r="U21" s="31">
        <f t="shared" si="34"/>
        <v>86.135360000000006</v>
      </c>
      <c r="V21" s="31">
        <f t="shared" si="3"/>
        <v>1971.7970608000001</v>
      </c>
      <c r="W21" s="32">
        <f t="shared" si="3"/>
        <v>680.01599999999996</v>
      </c>
      <c r="X21" s="23">
        <f>DBC!$C$41</f>
        <v>370</v>
      </c>
      <c r="Y21" s="33">
        <f t="shared" si="35"/>
        <v>31870.083200000001</v>
      </c>
      <c r="Z21" s="31">
        <f t="shared" si="4"/>
        <v>729564.91249600006</v>
      </c>
      <c r="AA21" s="31">
        <f t="shared" si="4"/>
        <v>251605.91999999998</v>
      </c>
      <c r="AB21" s="423">
        <f t="shared" si="52"/>
        <v>1013040.915696</v>
      </c>
      <c r="AC21" s="295">
        <f>DBC!$C$45</f>
        <v>0.1</v>
      </c>
      <c r="AD21" s="291">
        <f>DBC!$C$44</f>
        <v>0.7</v>
      </c>
      <c r="AE21" s="292">
        <f>DBC!$C$43</f>
        <v>0.2</v>
      </c>
      <c r="AF21" s="24" t="str">
        <f t="shared" si="48"/>
        <v>OK</v>
      </c>
      <c r="AG21" s="25">
        <f t="shared" si="37"/>
        <v>62</v>
      </c>
      <c r="AH21" s="26">
        <f t="shared" si="5"/>
        <v>434</v>
      </c>
      <c r="AI21" s="27">
        <f t="shared" si="6"/>
        <v>124</v>
      </c>
      <c r="AJ21" s="28">
        <f t="shared" si="7"/>
        <v>0</v>
      </c>
      <c r="AK21" s="28">
        <f t="shared" si="8"/>
        <v>0</v>
      </c>
      <c r="AL21" s="28">
        <f t="shared" si="9"/>
        <v>0</v>
      </c>
      <c r="AM21" s="17">
        <f>DBC!$C$50</f>
        <v>152</v>
      </c>
      <c r="AN21" s="16">
        <f>DBC!$C$49</f>
        <v>146.19999999999999</v>
      </c>
      <c r="AO21" s="18">
        <f>DBC!$C$48</f>
        <v>150</v>
      </c>
      <c r="AP21" s="31">
        <f t="shared" si="38"/>
        <v>0</v>
      </c>
      <c r="AQ21" s="31">
        <f t="shared" si="10"/>
        <v>0</v>
      </c>
      <c r="AR21" s="32">
        <f t="shared" si="11"/>
        <v>0</v>
      </c>
      <c r="AS21" s="23">
        <f>DBC!$C$41</f>
        <v>370</v>
      </c>
      <c r="AT21" s="33">
        <f t="shared" si="39"/>
        <v>0</v>
      </c>
      <c r="AU21" s="31">
        <f t="shared" si="12"/>
        <v>0</v>
      </c>
      <c r="AV21" s="31">
        <f t="shared" si="13"/>
        <v>0</v>
      </c>
      <c r="AW21" s="423">
        <f t="shared" si="53"/>
        <v>0</v>
      </c>
      <c r="AX21" s="561">
        <f>DBC!$C$72</f>
        <v>0.15</v>
      </c>
      <c r="AY21" s="559">
        <f>DBC!$C$71</f>
        <v>0.75</v>
      </c>
      <c r="AZ21" s="560">
        <f>DBC!$C$70</f>
        <v>0.1</v>
      </c>
      <c r="BA21" s="24" t="str">
        <f t="shared" si="49"/>
        <v>OK</v>
      </c>
      <c r="BB21" s="25">
        <f t="shared" si="41"/>
        <v>93</v>
      </c>
      <c r="BC21" s="26">
        <f t="shared" si="14"/>
        <v>465</v>
      </c>
      <c r="BD21" s="27">
        <f t="shared" si="15"/>
        <v>62</v>
      </c>
      <c r="BE21" s="28">
        <f t="shared" si="16"/>
        <v>116250</v>
      </c>
      <c r="BF21" s="28">
        <f t="shared" si="17"/>
        <v>1976250</v>
      </c>
      <c r="BG21" s="28">
        <f t="shared" si="18"/>
        <v>310000</v>
      </c>
      <c r="BH21" s="17">
        <f>DBC!$C$77</f>
        <v>42</v>
      </c>
      <c r="BI21" s="28">
        <f>DBC!$C$76</f>
        <v>35</v>
      </c>
      <c r="BJ21" s="30">
        <f>DBC!$C$75</f>
        <v>40</v>
      </c>
      <c r="BK21" s="31">
        <f t="shared" si="42"/>
        <v>4.8825000000000003</v>
      </c>
      <c r="BL21" s="31">
        <f t="shared" si="19"/>
        <v>69.168750000000003</v>
      </c>
      <c r="BM21" s="32">
        <f t="shared" si="20"/>
        <v>12.4</v>
      </c>
      <c r="BN21" s="11">
        <f>DBC!$C$68</f>
        <v>500</v>
      </c>
      <c r="BO21" s="21">
        <f t="shared" si="54"/>
        <v>2441.25</v>
      </c>
      <c r="BP21" s="19">
        <f t="shared" si="55"/>
        <v>34584.375</v>
      </c>
      <c r="BQ21" s="19">
        <f t="shared" si="56"/>
        <v>6200</v>
      </c>
      <c r="BR21" s="423">
        <f t="shared" si="57"/>
        <v>43225.625</v>
      </c>
      <c r="BS21" s="561">
        <f>DBC!$C$72</f>
        <v>0.15</v>
      </c>
      <c r="BT21" s="559">
        <f>DBC!$C$71</f>
        <v>0.75</v>
      </c>
      <c r="BU21" s="560">
        <f>DBC!$C$70</f>
        <v>0.1</v>
      </c>
      <c r="BV21" s="24" t="str">
        <f t="shared" si="50"/>
        <v>OK</v>
      </c>
      <c r="BW21" s="25">
        <f t="shared" si="45"/>
        <v>93</v>
      </c>
      <c r="BX21" s="26">
        <f t="shared" si="23"/>
        <v>465</v>
      </c>
      <c r="BY21" s="27">
        <f t="shared" si="24"/>
        <v>62</v>
      </c>
      <c r="BZ21" s="28">
        <f t="shared" si="25"/>
        <v>0</v>
      </c>
      <c r="CA21" s="28">
        <f t="shared" si="26"/>
        <v>0</v>
      </c>
      <c r="CB21" s="28">
        <f t="shared" si="27"/>
        <v>0</v>
      </c>
      <c r="CC21" s="17">
        <f>DBC!$C$77</f>
        <v>42</v>
      </c>
      <c r="CD21" s="28">
        <f>DBC!$C$76</f>
        <v>35</v>
      </c>
      <c r="CE21" s="30">
        <f>DBC!$C$75</f>
        <v>40</v>
      </c>
      <c r="CF21" s="31">
        <f t="shared" si="46"/>
        <v>0</v>
      </c>
      <c r="CG21" s="31">
        <f t="shared" si="28"/>
        <v>0</v>
      </c>
      <c r="CH21" s="32">
        <f t="shared" si="29"/>
        <v>0</v>
      </c>
      <c r="CI21" s="11">
        <f>DBC!$C$68</f>
        <v>500</v>
      </c>
      <c r="CJ21" s="21">
        <f t="shared" si="58"/>
        <v>0</v>
      </c>
      <c r="CK21" s="21">
        <f t="shared" si="59"/>
        <v>0</v>
      </c>
      <c r="CL21" s="21">
        <f t="shared" si="60"/>
        <v>0</v>
      </c>
      <c r="CM21" s="423">
        <f t="shared" si="61"/>
        <v>0</v>
      </c>
    </row>
    <row r="22" spans="1:91" x14ac:dyDescent="0.35">
      <c r="A22" s="743"/>
      <c r="B22" s="5" t="s">
        <v>28</v>
      </c>
      <c r="C22" s="543">
        <v>30</v>
      </c>
      <c r="D22" s="5">
        <v>16</v>
      </c>
      <c r="E22" s="10">
        <f>DBC!C$55</f>
        <v>20</v>
      </c>
      <c r="F22" s="22">
        <f t="shared" si="0"/>
        <v>600</v>
      </c>
      <c r="G22" s="745"/>
      <c r="H22" s="295">
        <f>DBC!$C$45</f>
        <v>0.1</v>
      </c>
      <c r="I22" s="291">
        <f>DBC!$C$44</f>
        <v>0.7</v>
      </c>
      <c r="J22" s="292">
        <f>DBC!$C$43</f>
        <v>0.2</v>
      </c>
      <c r="K22" s="24" t="str">
        <f t="shared" si="32"/>
        <v>OK</v>
      </c>
      <c r="L22" s="25">
        <f t="shared" si="33"/>
        <v>60</v>
      </c>
      <c r="M22" s="26">
        <f t="shared" si="1"/>
        <v>420</v>
      </c>
      <c r="N22" s="27">
        <f t="shared" si="1"/>
        <v>120</v>
      </c>
      <c r="O22" s="28">
        <f t="shared" si="2"/>
        <v>548400</v>
      </c>
      <c r="P22" s="28">
        <f t="shared" si="2"/>
        <v>13051920</v>
      </c>
      <c r="Q22" s="28">
        <f t="shared" si="2"/>
        <v>4387200</v>
      </c>
      <c r="R22" s="29">
        <f>DBC!$C$50</f>
        <v>152</v>
      </c>
      <c r="S22" s="28">
        <f>DBC!$C$49</f>
        <v>146.19999999999999</v>
      </c>
      <c r="T22" s="30">
        <f>DBC!$C$48</f>
        <v>150</v>
      </c>
      <c r="U22" s="31">
        <f t="shared" si="34"/>
        <v>83.356800000000007</v>
      </c>
      <c r="V22" s="31">
        <f t="shared" si="3"/>
        <v>1908.1907039999999</v>
      </c>
      <c r="W22" s="32">
        <f t="shared" si="3"/>
        <v>658.08</v>
      </c>
      <c r="X22" s="23">
        <f>DBC!$C$41</f>
        <v>370</v>
      </c>
      <c r="Y22" s="33">
        <f t="shared" si="35"/>
        <v>30842.016000000003</v>
      </c>
      <c r="Z22" s="31">
        <f t="shared" si="4"/>
        <v>706030.56047999999</v>
      </c>
      <c r="AA22" s="31">
        <f t="shared" si="4"/>
        <v>243489.6</v>
      </c>
      <c r="AB22" s="423">
        <f t="shared" si="52"/>
        <v>980362.17648000002</v>
      </c>
      <c r="AC22" s="295">
        <f>DBC!$C$45</f>
        <v>0.1</v>
      </c>
      <c r="AD22" s="291">
        <f>DBC!$C$44</f>
        <v>0.7</v>
      </c>
      <c r="AE22" s="292">
        <f>DBC!$C$43</f>
        <v>0.2</v>
      </c>
      <c r="AF22" s="24" t="str">
        <f t="shared" si="48"/>
        <v>OK</v>
      </c>
      <c r="AG22" s="25">
        <f t="shared" si="37"/>
        <v>60</v>
      </c>
      <c r="AH22" s="26">
        <f t="shared" si="5"/>
        <v>420</v>
      </c>
      <c r="AI22" s="27">
        <f t="shared" si="6"/>
        <v>120</v>
      </c>
      <c r="AJ22" s="28">
        <f t="shared" si="7"/>
        <v>0</v>
      </c>
      <c r="AK22" s="28">
        <f t="shared" si="8"/>
        <v>0</v>
      </c>
      <c r="AL22" s="28">
        <f t="shared" si="9"/>
        <v>0</v>
      </c>
      <c r="AM22" s="17">
        <f>DBC!$C$50</f>
        <v>152</v>
      </c>
      <c r="AN22" s="16">
        <f>DBC!$C$49</f>
        <v>146.19999999999999</v>
      </c>
      <c r="AO22" s="18">
        <f>DBC!$C$48</f>
        <v>150</v>
      </c>
      <c r="AP22" s="31">
        <f t="shared" si="38"/>
        <v>0</v>
      </c>
      <c r="AQ22" s="31">
        <f t="shared" si="10"/>
        <v>0</v>
      </c>
      <c r="AR22" s="32">
        <f t="shared" si="11"/>
        <v>0</v>
      </c>
      <c r="AS22" s="23">
        <f>DBC!$C$41</f>
        <v>370</v>
      </c>
      <c r="AT22" s="33">
        <f t="shared" si="39"/>
        <v>0</v>
      </c>
      <c r="AU22" s="31">
        <f t="shared" si="12"/>
        <v>0</v>
      </c>
      <c r="AV22" s="31">
        <f t="shared" si="13"/>
        <v>0</v>
      </c>
      <c r="AW22" s="423">
        <f t="shared" si="53"/>
        <v>0</v>
      </c>
      <c r="AX22" s="561">
        <f>DBC!$C$72</f>
        <v>0.15</v>
      </c>
      <c r="AY22" s="559">
        <f>DBC!$C$71</f>
        <v>0.75</v>
      </c>
      <c r="AZ22" s="560">
        <f>DBC!$C$70</f>
        <v>0.1</v>
      </c>
      <c r="BA22" s="24" t="str">
        <f t="shared" si="49"/>
        <v>OK</v>
      </c>
      <c r="BB22" s="25">
        <f t="shared" si="41"/>
        <v>90</v>
      </c>
      <c r="BC22" s="26">
        <f t="shared" si="14"/>
        <v>450</v>
      </c>
      <c r="BD22" s="27">
        <f t="shared" si="15"/>
        <v>60</v>
      </c>
      <c r="BE22" s="28">
        <f t="shared" si="16"/>
        <v>112500</v>
      </c>
      <c r="BF22" s="28">
        <f t="shared" si="17"/>
        <v>1912500</v>
      </c>
      <c r="BG22" s="28">
        <f t="shared" si="18"/>
        <v>300000</v>
      </c>
      <c r="BH22" s="17">
        <f>DBC!$C$77</f>
        <v>42</v>
      </c>
      <c r="BI22" s="28">
        <f>DBC!$C$76</f>
        <v>35</v>
      </c>
      <c r="BJ22" s="30">
        <f>DBC!$C$75</f>
        <v>40</v>
      </c>
      <c r="BK22" s="31">
        <f t="shared" si="42"/>
        <v>4.7249999999999996</v>
      </c>
      <c r="BL22" s="31">
        <f t="shared" si="19"/>
        <v>66.9375</v>
      </c>
      <c r="BM22" s="32">
        <f t="shared" si="20"/>
        <v>12</v>
      </c>
      <c r="BN22" s="11">
        <f>DBC!$C$68</f>
        <v>500</v>
      </c>
      <c r="BO22" s="21">
        <f t="shared" si="54"/>
        <v>2362.5</v>
      </c>
      <c r="BP22" s="19">
        <f t="shared" si="55"/>
        <v>33468.75</v>
      </c>
      <c r="BQ22" s="19">
        <f t="shared" si="56"/>
        <v>6000</v>
      </c>
      <c r="BR22" s="423">
        <f t="shared" si="57"/>
        <v>41831.25</v>
      </c>
      <c r="BS22" s="561">
        <f>DBC!$C$72</f>
        <v>0.15</v>
      </c>
      <c r="BT22" s="559">
        <f>DBC!$C$71</f>
        <v>0.75</v>
      </c>
      <c r="BU22" s="560">
        <f>DBC!$C$70</f>
        <v>0.1</v>
      </c>
      <c r="BV22" s="24" t="str">
        <f t="shared" si="50"/>
        <v>OK</v>
      </c>
      <c r="BW22" s="25">
        <f t="shared" si="45"/>
        <v>90</v>
      </c>
      <c r="BX22" s="26">
        <f t="shared" si="23"/>
        <v>450</v>
      </c>
      <c r="BY22" s="27">
        <f t="shared" si="24"/>
        <v>60</v>
      </c>
      <c r="BZ22" s="28">
        <f t="shared" si="25"/>
        <v>0</v>
      </c>
      <c r="CA22" s="28">
        <f t="shared" si="26"/>
        <v>0</v>
      </c>
      <c r="CB22" s="28">
        <f t="shared" si="27"/>
        <v>0</v>
      </c>
      <c r="CC22" s="17">
        <f>DBC!$C$77</f>
        <v>42</v>
      </c>
      <c r="CD22" s="28">
        <f>DBC!$C$76</f>
        <v>35</v>
      </c>
      <c r="CE22" s="30">
        <f>DBC!$C$75</f>
        <v>40</v>
      </c>
      <c r="CF22" s="31">
        <f t="shared" si="46"/>
        <v>0</v>
      </c>
      <c r="CG22" s="31">
        <f t="shared" si="28"/>
        <v>0</v>
      </c>
      <c r="CH22" s="32">
        <f t="shared" si="29"/>
        <v>0</v>
      </c>
      <c r="CI22" s="11">
        <f>DBC!$C$68</f>
        <v>500</v>
      </c>
      <c r="CJ22" s="21">
        <f t="shared" si="58"/>
        <v>0</v>
      </c>
      <c r="CK22" s="21">
        <f t="shared" si="59"/>
        <v>0</v>
      </c>
      <c r="CL22" s="21">
        <f t="shared" si="60"/>
        <v>0</v>
      </c>
      <c r="CM22" s="423">
        <f t="shared" si="61"/>
        <v>0</v>
      </c>
    </row>
    <row r="23" spans="1:91" x14ac:dyDescent="0.35">
      <c r="A23" s="743"/>
      <c r="B23" s="5" t="s">
        <v>29</v>
      </c>
      <c r="C23" s="543">
        <v>31</v>
      </c>
      <c r="D23" s="5">
        <v>17</v>
      </c>
      <c r="E23" s="10">
        <f>DBC!C$56</f>
        <v>20</v>
      </c>
      <c r="F23" s="22">
        <f t="shared" si="0"/>
        <v>620</v>
      </c>
      <c r="G23" s="745"/>
      <c r="H23" s="295">
        <f>DBC!$C$45</f>
        <v>0.1</v>
      </c>
      <c r="I23" s="291">
        <f>DBC!$C$44</f>
        <v>0.7</v>
      </c>
      <c r="J23" s="292">
        <f>DBC!$C$43</f>
        <v>0.2</v>
      </c>
      <c r="K23" s="24" t="str">
        <f t="shared" si="32"/>
        <v>OK</v>
      </c>
      <c r="L23" s="25">
        <f t="shared" si="33"/>
        <v>62</v>
      </c>
      <c r="M23" s="26">
        <f t="shared" si="33"/>
        <v>434</v>
      </c>
      <c r="N23" s="27">
        <f t="shared" si="33"/>
        <v>124</v>
      </c>
      <c r="O23" s="28">
        <f t="shared" si="2"/>
        <v>566680</v>
      </c>
      <c r="P23" s="28">
        <f t="shared" si="2"/>
        <v>13486984</v>
      </c>
      <c r="Q23" s="28">
        <f t="shared" si="2"/>
        <v>4533440</v>
      </c>
      <c r="R23" s="29">
        <f>DBC!$C$50</f>
        <v>152</v>
      </c>
      <c r="S23" s="28">
        <f>DBC!$C$49</f>
        <v>146.19999999999999</v>
      </c>
      <c r="T23" s="30">
        <f>DBC!$C$48</f>
        <v>150</v>
      </c>
      <c r="U23" s="31">
        <f t="shared" si="34"/>
        <v>86.135360000000006</v>
      </c>
      <c r="V23" s="31">
        <f t="shared" si="34"/>
        <v>1971.7970608000001</v>
      </c>
      <c r="W23" s="32">
        <f t="shared" si="34"/>
        <v>680.01599999999996</v>
      </c>
      <c r="X23" s="23">
        <f>DBC!$C$41</f>
        <v>370</v>
      </c>
      <c r="Y23" s="33">
        <f t="shared" si="35"/>
        <v>31870.083200000001</v>
      </c>
      <c r="Z23" s="31">
        <f t="shared" si="35"/>
        <v>729564.91249600006</v>
      </c>
      <c r="AA23" s="31">
        <f t="shared" si="35"/>
        <v>251605.91999999998</v>
      </c>
      <c r="AB23" s="423">
        <f t="shared" si="52"/>
        <v>1013040.915696</v>
      </c>
      <c r="AC23" s="295">
        <f>DBC!$C$45</f>
        <v>0.1</v>
      </c>
      <c r="AD23" s="291">
        <f>DBC!$C$44</f>
        <v>0.7</v>
      </c>
      <c r="AE23" s="292">
        <f>DBC!$C$43</f>
        <v>0.2</v>
      </c>
      <c r="AF23" s="24" t="str">
        <f t="shared" si="48"/>
        <v>OK</v>
      </c>
      <c r="AG23" s="25">
        <f t="shared" si="37"/>
        <v>62</v>
      </c>
      <c r="AH23" s="26">
        <f t="shared" si="5"/>
        <v>434</v>
      </c>
      <c r="AI23" s="27">
        <f t="shared" si="6"/>
        <v>124</v>
      </c>
      <c r="AJ23" s="28">
        <f t="shared" si="7"/>
        <v>0</v>
      </c>
      <c r="AK23" s="28">
        <f t="shared" si="8"/>
        <v>0</v>
      </c>
      <c r="AL23" s="28">
        <f t="shared" si="9"/>
        <v>0</v>
      </c>
      <c r="AM23" s="17">
        <f>DBC!$C$50</f>
        <v>152</v>
      </c>
      <c r="AN23" s="16">
        <f>DBC!$C$49</f>
        <v>146.19999999999999</v>
      </c>
      <c r="AO23" s="18">
        <f>DBC!$C$48</f>
        <v>150</v>
      </c>
      <c r="AP23" s="31">
        <f t="shared" si="38"/>
        <v>0</v>
      </c>
      <c r="AQ23" s="31">
        <f t="shared" si="10"/>
        <v>0</v>
      </c>
      <c r="AR23" s="32">
        <f t="shared" si="11"/>
        <v>0</v>
      </c>
      <c r="AS23" s="23">
        <f>DBC!$C$41</f>
        <v>370</v>
      </c>
      <c r="AT23" s="33">
        <f t="shared" si="39"/>
        <v>0</v>
      </c>
      <c r="AU23" s="31">
        <f t="shared" si="12"/>
        <v>0</v>
      </c>
      <c r="AV23" s="31">
        <f t="shared" si="13"/>
        <v>0</v>
      </c>
      <c r="AW23" s="423">
        <f t="shared" si="53"/>
        <v>0</v>
      </c>
      <c r="AX23" s="561">
        <f>DBC!$C$72</f>
        <v>0.15</v>
      </c>
      <c r="AY23" s="559">
        <f>DBC!$C$71</f>
        <v>0.75</v>
      </c>
      <c r="AZ23" s="560">
        <f>DBC!$C$70</f>
        <v>0.1</v>
      </c>
      <c r="BA23" s="24" t="str">
        <f t="shared" si="49"/>
        <v>OK</v>
      </c>
      <c r="BB23" s="25">
        <f t="shared" si="41"/>
        <v>93</v>
      </c>
      <c r="BC23" s="26">
        <f t="shared" si="14"/>
        <v>465</v>
      </c>
      <c r="BD23" s="27">
        <f t="shared" si="15"/>
        <v>62</v>
      </c>
      <c r="BE23" s="28">
        <f t="shared" si="16"/>
        <v>116250</v>
      </c>
      <c r="BF23" s="28">
        <f t="shared" si="17"/>
        <v>1976250</v>
      </c>
      <c r="BG23" s="28">
        <f t="shared" si="18"/>
        <v>310000</v>
      </c>
      <c r="BH23" s="17">
        <f>DBC!$C$77</f>
        <v>42</v>
      </c>
      <c r="BI23" s="28">
        <f>DBC!$C$76</f>
        <v>35</v>
      </c>
      <c r="BJ23" s="30">
        <f>DBC!$C$75</f>
        <v>40</v>
      </c>
      <c r="BK23" s="31">
        <f t="shared" si="42"/>
        <v>4.8825000000000003</v>
      </c>
      <c r="BL23" s="31">
        <f t="shared" si="19"/>
        <v>69.168750000000003</v>
      </c>
      <c r="BM23" s="32">
        <f t="shared" si="20"/>
        <v>12.4</v>
      </c>
      <c r="BN23" s="11">
        <f>DBC!$C$68</f>
        <v>500</v>
      </c>
      <c r="BO23" s="21">
        <f t="shared" si="54"/>
        <v>2441.25</v>
      </c>
      <c r="BP23" s="19">
        <f t="shared" si="55"/>
        <v>34584.375</v>
      </c>
      <c r="BQ23" s="19">
        <f t="shared" si="56"/>
        <v>6200</v>
      </c>
      <c r="BR23" s="423">
        <f t="shared" si="57"/>
        <v>43225.625</v>
      </c>
      <c r="BS23" s="561">
        <f>DBC!$C$72</f>
        <v>0.15</v>
      </c>
      <c r="BT23" s="559">
        <f>DBC!$C$71</f>
        <v>0.75</v>
      </c>
      <c r="BU23" s="560">
        <f>DBC!$C$70</f>
        <v>0.1</v>
      </c>
      <c r="BV23" s="24" t="str">
        <f t="shared" si="50"/>
        <v>OK</v>
      </c>
      <c r="BW23" s="25">
        <f t="shared" si="45"/>
        <v>93</v>
      </c>
      <c r="BX23" s="26">
        <f t="shared" si="23"/>
        <v>465</v>
      </c>
      <c r="BY23" s="27">
        <f t="shared" si="24"/>
        <v>62</v>
      </c>
      <c r="BZ23" s="28">
        <f t="shared" si="25"/>
        <v>0</v>
      </c>
      <c r="CA23" s="28">
        <f t="shared" si="26"/>
        <v>0</v>
      </c>
      <c r="CB23" s="28">
        <f t="shared" si="27"/>
        <v>0</v>
      </c>
      <c r="CC23" s="17">
        <f>DBC!$C$77</f>
        <v>42</v>
      </c>
      <c r="CD23" s="28">
        <f>DBC!$C$76</f>
        <v>35</v>
      </c>
      <c r="CE23" s="30">
        <f>DBC!$C$75</f>
        <v>40</v>
      </c>
      <c r="CF23" s="31">
        <f t="shared" si="46"/>
        <v>0</v>
      </c>
      <c r="CG23" s="31">
        <f t="shared" si="28"/>
        <v>0</v>
      </c>
      <c r="CH23" s="32">
        <f t="shared" si="29"/>
        <v>0</v>
      </c>
      <c r="CI23" s="11">
        <f>DBC!$C$68</f>
        <v>500</v>
      </c>
      <c r="CJ23" s="21">
        <f t="shared" si="58"/>
        <v>0</v>
      </c>
      <c r="CK23" s="21">
        <f t="shared" si="59"/>
        <v>0</v>
      </c>
      <c r="CL23" s="21">
        <f t="shared" si="60"/>
        <v>0</v>
      </c>
      <c r="CM23" s="423">
        <f t="shared" si="61"/>
        <v>0</v>
      </c>
    </row>
    <row r="24" spans="1:91" x14ac:dyDescent="0.35">
      <c r="A24" s="743"/>
      <c r="B24" s="5" t="s">
        <v>30</v>
      </c>
      <c r="C24" s="543">
        <v>30</v>
      </c>
      <c r="D24" s="5">
        <v>18</v>
      </c>
      <c r="E24" s="10">
        <f>DBC!C$57</f>
        <v>20</v>
      </c>
      <c r="F24" s="22">
        <f t="shared" si="0"/>
        <v>600</v>
      </c>
      <c r="G24" s="745"/>
      <c r="H24" s="295">
        <f>DBC!$C$45</f>
        <v>0.1</v>
      </c>
      <c r="I24" s="291">
        <f>DBC!$C$44</f>
        <v>0.7</v>
      </c>
      <c r="J24" s="292">
        <f>DBC!$C$43</f>
        <v>0.2</v>
      </c>
      <c r="K24" s="24" t="str">
        <f t="shared" si="32"/>
        <v>OK</v>
      </c>
      <c r="L24" s="25">
        <f t="shared" si="33"/>
        <v>60</v>
      </c>
      <c r="M24" s="26">
        <f t="shared" si="33"/>
        <v>420</v>
      </c>
      <c r="N24" s="27">
        <f t="shared" si="33"/>
        <v>120</v>
      </c>
      <c r="O24" s="28">
        <f t="shared" si="2"/>
        <v>548400</v>
      </c>
      <c r="P24" s="28">
        <f t="shared" si="2"/>
        <v>13051920</v>
      </c>
      <c r="Q24" s="28">
        <f t="shared" si="2"/>
        <v>4387200</v>
      </c>
      <c r="R24" s="29">
        <f>DBC!$C$50</f>
        <v>152</v>
      </c>
      <c r="S24" s="28">
        <f>DBC!$C$49</f>
        <v>146.19999999999999</v>
      </c>
      <c r="T24" s="30">
        <f>DBC!$C$48</f>
        <v>150</v>
      </c>
      <c r="U24" s="31">
        <f t="shared" si="34"/>
        <v>83.356800000000007</v>
      </c>
      <c r="V24" s="31">
        <f t="shared" si="34"/>
        <v>1908.1907039999999</v>
      </c>
      <c r="W24" s="32">
        <f t="shared" si="34"/>
        <v>658.08</v>
      </c>
      <c r="X24" s="23">
        <f>DBC!$C$41</f>
        <v>370</v>
      </c>
      <c r="Y24" s="33">
        <f t="shared" si="35"/>
        <v>30842.016000000003</v>
      </c>
      <c r="Z24" s="31">
        <f t="shared" si="35"/>
        <v>706030.56047999999</v>
      </c>
      <c r="AA24" s="31">
        <f t="shared" si="35"/>
        <v>243489.6</v>
      </c>
      <c r="AB24" s="423">
        <f t="shared" si="52"/>
        <v>980362.17648000002</v>
      </c>
      <c r="AC24" s="295">
        <f>DBC!$C$45</f>
        <v>0.1</v>
      </c>
      <c r="AD24" s="291">
        <f>DBC!$C$44</f>
        <v>0.7</v>
      </c>
      <c r="AE24" s="292">
        <f>DBC!$C$43</f>
        <v>0.2</v>
      </c>
      <c r="AF24" s="24" t="str">
        <f t="shared" si="48"/>
        <v>OK</v>
      </c>
      <c r="AG24" s="25">
        <f t="shared" si="37"/>
        <v>60</v>
      </c>
      <c r="AH24" s="26">
        <f t="shared" si="5"/>
        <v>420</v>
      </c>
      <c r="AI24" s="27">
        <f t="shared" si="6"/>
        <v>120</v>
      </c>
      <c r="AJ24" s="28">
        <f t="shared" si="7"/>
        <v>0</v>
      </c>
      <c r="AK24" s="28">
        <f t="shared" si="8"/>
        <v>0</v>
      </c>
      <c r="AL24" s="28">
        <f t="shared" si="9"/>
        <v>0</v>
      </c>
      <c r="AM24" s="17">
        <f>DBC!$C$50</f>
        <v>152</v>
      </c>
      <c r="AN24" s="16">
        <f>DBC!$C$49</f>
        <v>146.19999999999999</v>
      </c>
      <c r="AO24" s="18">
        <f>DBC!$C$48</f>
        <v>150</v>
      </c>
      <c r="AP24" s="31">
        <f t="shared" si="38"/>
        <v>0</v>
      </c>
      <c r="AQ24" s="31">
        <f t="shared" si="10"/>
        <v>0</v>
      </c>
      <c r="AR24" s="32">
        <f t="shared" si="11"/>
        <v>0</v>
      </c>
      <c r="AS24" s="23">
        <f>DBC!$C$41</f>
        <v>370</v>
      </c>
      <c r="AT24" s="33">
        <f t="shared" si="39"/>
        <v>0</v>
      </c>
      <c r="AU24" s="31">
        <f t="shared" si="12"/>
        <v>0</v>
      </c>
      <c r="AV24" s="31">
        <f t="shared" si="13"/>
        <v>0</v>
      </c>
      <c r="AW24" s="423">
        <f t="shared" si="53"/>
        <v>0</v>
      </c>
      <c r="AX24" s="561">
        <f>DBC!$C$72</f>
        <v>0.15</v>
      </c>
      <c r="AY24" s="559">
        <f>DBC!$C$71</f>
        <v>0.75</v>
      </c>
      <c r="AZ24" s="560">
        <f>DBC!$C$70</f>
        <v>0.1</v>
      </c>
      <c r="BA24" s="24" t="str">
        <f t="shared" si="49"/>
        <v>OK</v>
      </c>
      <c r="BB24" s="25">
        <f t="shared" si="41"/>
        <v>90</v>
      </c>
      <c r="BC24" s="26">
        <f t="shared" si="14"/>
        <v>450</v>
      </c>
      <c r="BD24" s="27">
        <f t="shared" si="15"/>
        <v>60</v>
      </c>
      <c r="BE24" s="28">
        <f t="shared" si="16"/>
        <v>112500</v>
      </c>
      <c r="BF24" s="28">
        <f t="shared" si="17"/>
        <v>1912500</v>
      </c>
      <c r="BG24" s="28">
        <f t="shared" si="18"/>
        <v>300000</v>
      </c>
      <c r="BH24" s="17">
        <f>DBC!$C$77</f>
        <v>42</v>
      </c>
      <c r="BI24" s="28">
        <f>DBC!$C$76</f>
        <v>35</v>
      </c>
      <c r="BJ24" s="30">
        <f>DBC!$C$75</f>
        <v>40</v>
      </c>
      <c r="BK24" s="31">
        <f t="shared" si="42"/>
        <v>4.7249999999999996</v>
      </c>
      <c r="BL24" s="31">
        <f t="shared" si="19"/>
        <v>66.9375</v>
      </c>
      <c r="BM24" s="32">
        <f t="shared" si="20"/>
        <v>12</v>
      </c>
      <c r="BN24" s="11">
        <f>DBC!$C$68</f>
        <v>500</v>
      </c>
      <c r="BO24" s="21">
        <f t="shared" si="54"/>
        <v>2362.5</v>
      </c>
      <c r="BP24" s="19">
        <f t="shared" si="55"/>
        <v>33468.75</v>
      </c>
      <c r="BQ24" s="19">
        <f t="shared" si="56"/>
        <v>6000</v>
      </c>
      <c r="BR24" s="423">
        <f t="shared" si="57"/>
        <v>41831.25</v>
      </c>
      <c r="BS24" s="561">
        <f>DBC!$C$72</f>
        <v>0.15</v>
      </c>
      <c r="BT24" s="559">
        <f>DBC!$C$71</f>
        <v>0.75</v>
      </c>
      <c r="BU24" s="560">
        <f>DBC!$C$70</f>
        <v>0.1</v>
      </c>
      <c r="BV24" s="24" t="str">
        <f t="shared" si="50"/>
        <v>OK</v>
      </c>
      <c r="BW24" s="25">
        <f t="shared" si="45"/>
        <v>90</v>
      </c>
      <c r="BX24" s="26">
        <f t="shared" si="23"/>
        <v>450</v>
      </c>
      <c r="BY24" s="27">
        <f t="shared" si="24"/>
        <v>60</v>
      </c>
      <c r="BZ24" s="28">
        <f t="shared" si="25"/>
        <v>0</v>
      </c>
      <c r="CA24" s="28">
        <f t="shared" si="26"/>
        <v>0</v>
      </c>
      <c r="CB24" s="28">
        <f t="shared" si="27"/>
        <v>0</v>
      </c>
      <c r="CC24" s="17">
        <f>DBC!$C$77</f>
        <v>42</v>
      </c>
      <c r="CD24" s="28">
        <f>DBC!$C$76</f>
        <v>35</v>
      </c>
      <c r="CE24" s="30">
        <f>DBC!$C$75</f>
        <v>40</v>
      </c>
      <c r="CF24" s="31">
        <f t="shared" si="46"/>
        <v>0</v>
      </c>
      <c r="CG24" s="31">
        <f t="shared" si="28"/>
        <v>0</v>
      </c>
      <c r="CH24" s="32">
        <f t="shared" si="29"/>
        <v>0</v>
      </c>
      <c r="CI24" s="11">
        <f>DBC!$C$68</f>
        <v>500</v>
      </c>
      <c r="CJ24" s="21">
        <f t="shared" si="58"/>
        <v>0</v>
      </c>
      <c r="CK24" s="21">
        <f t="shared" si="59"/>
        <v>0</v>
      </c>
      <c r="CL24" s="21">
        <f t="shared" si="60"/>
        <v>0</v>
      </c>
      <c r="CM24" s="423">
        <f t="shared" si="61"/>
        <v>0</v>
      </c>
    </row>
    <row r="25" spans="1:91" x14ac:dyDescent="0.35">
      <c r="A25" s="743"/>
      <c r="B25" s="5" t="s">
        <v>31</v>
      </c>
      <c r="C25" s="543">
        <v>31</v>
      </c>
      <c r="D25" s="5">
        <v>19</v>
      </c>
      <c r="E25" s="10">
        <f>DBC!C$58</f>
        <v>20</v>
      </c>
      <c r="F25" s="22">
        <f t="shared" si="0"/>
        <v>620</v>
      </c>
      <c r="G25" s="745"/>
      <c r="H25" s="295">
        <f>DBC!$C$45</f>
        <v>0.1</v>
      </c>
      <c r="I25" s="291">
        <f>DBC!$C$44</f>
        <v>0.7</v>
      </c>
      <c r="J25" s="292">
        <f>DBC!$C$43</f>
        <v>0.2</v>
      </c>
      <c r="K25" s="24" t="str">
        <f t="shared" si="32"/>
        <v>OK</v>
      </c>
      <c r="L25" s="25">
        <f t="shared" si="33"/>
        <v>62</v>
      </c>
      <c r="M25" s="26">
        <f t="shared" si="33"/>
        <v>434</v>
      </c>
      <c r="N25" s="27">
        <f t="shared" si="33"/>
        <v>124</v>
      </c>
      <c r="O25" s="28">
        <f t="shared" si="2"/>
        <v>566680</v>
      </c>
      <c r="P25" s="28">
        <f t="shared" si="2"/>
        <v>13486984</v>
      </c>
      <c r="Q25" s="28">
        <f t="shared" si="2"/>
        <v>4533440</v>
      </c>
      <c r="R25" s="29">
        <f>DBC!$C$50</f>
        <v>152</v>
      </c>
      <c r="S25" s="28">
        <f>DBC!$C$49</f>
        <v>146.19999999999999</v>
      </c>
      <c r="T25" s="30">
        <f>DBC!$C$48</f>
        <v>150</v>
      </c>
      <c r="U25" s="31">
        <f t="shared" si="34"/>
        <v>86.135360000000006</v>
      </c>
      <c r="V25" s="31">
        <f t="shared" si="34"/>
        <v>1971.7970608000001</v>
      </c>
      <c r="W25" s="32">
        <f t="shared" si="34"/>
        <v>680.01599999999996</v>
      </c>
      <c r="X25" s="23">
        <f>DBC!$C$41</f>
        <v>370</v>
      </c>
      <c r="Y25" s="33">
        <f t="shared" si="35"/>
        <v>31870.083200000001</v>
      </c>
      <c r="Z25" s="31">
        <f t="shared" si="35"/>
        <v>729564.91249600006</v>
      </c>
      <c r="AA25" s="31">
        <f t="shared" si="35"/>
        <v>251605.91999999998</v>
      </c>
      <c r="AB25" s="423">
        <f t="shared" si="52"/>
        <v>1013040.915696</v>
      </c>
      <c r="AC25" s="295">
        <f>DBC!$C$45</f>
        <v>0.1</v>
      </c>
      <c r="AD25" s="291">
        <f>DBC!$C$44</f>
        <v>0.7</v>
      </c>
      <c r="AE25" s="292">
        <f>DBC!$C$43</f>
        <v>0.2</v>
      </c>
      <c r="AF25" s="24" t="str">
        <f t="shared" si="48"/>
        <v>OK</v>
      </c>
      <c r="AG25" s="25">
        <f t="shared" si="37"/>
        <v>62</v>
      </c>
      <c r="AH25" s="26">
        <f t="shared" si="5"/>
        <v>434</v>
      </c>
      <c r="AI25" s="27">
        <f t="shared" si="6"/>
        <v>124</v>
      </c>
      <c r="AJ25" s="28">
        <f t="shared" si="7"/>
        <v>0</v>
      </c>
      <c r="AK25" s="28">
        <f t="shared" si="8"/>
        <v>0</v>
      </c>
      <c r="AL25" s="28">
        <f t="shared" si="9"/>
        <v>0</v>
      </c>
      <c r="AM25" s="17">
        <f>DBC!$C$50</f>
        <v>152</v>
      </c>
      <c r="AN25" s="16">
        <f>DBC!$C$49</f>
        <v>146.19999999999999</v>
      </c>
      <c r="AO25" s="18">
        <f>DBC!$C$48</f>
        <v>150</v>
      </c>
      <c r="AP25" s="31">
        <f t="shared" si="38"/>
        <v>0</v>
      </c>
      <c r="AQ25" s="31">
        <f t="shared" si="10"/>
        <v>0</v>
      </c>
      <c r="AR25" s="32">
        <f t="shared" si="11"/>
        <v>0</v>
      </c>
      <c r="AS25" s="23">
        <f>DBC!$C$41</f>
        <v>370</v>
      </c>
      <c r="AT25" s="33">
        <f t="shared" si="39"/>
        <v>0</v>
      </c>
      <c r="AU25" s="31">
        <f t="shared" si="12"/>
        <v>0</v>
      </c>
      <c r="AV25" s="31">
        <f t="shared" si="13"/>
        <v>0</v>
      </c>
      <c r="AW25" s="423">
        <f t="shared" si="53"/>
        <v>0</v>
      </c>
      <c r="AX25" s="561">
        <f>DBC!$C$72</f>
        <v>0.15</v>
      </c>
      <c r="AY25" s="559">
        <f>DBC!$C$71</f>
        <v>0.75</v>
      </c>
      <c r="AZ25" s="560">
        <f>DBC!$C$70</f>
        <v>0.1</v>
      </c>
      <c r="BA25" s="24" t="str">
        <f t="shared" si="49"/>
        <v>OK</v>
      </c>
      <c r="BB25" s="25">
        <f t="shared" si="41"/>
        <v>93</v>
      </c>
      <c r="BC25" s="26">
        <f t="shared" si="14"/>
        <v>465</v>
      </c>
      <c r="BD25" s="27">
        <f t="shared" si="15"/>
        <v>62</v>
      </c>
      <c r="BE25" s="28">
        <f t="shared" si="16"/>
        <v>116250</v>
      </c>
      <c r="BF25" s="28">
        <f t="shared" si="17"/>
        <v>1976250</v>
      </c>
      <c r="BG25" s="28">
        <f t="shared" si="18"/>
        <v>310000</v>
      </c>
      <c r="BH25" s="17">
        <f>DBC!$C$77</f>
        <v>42</v>
      </c>
      <c r="BI25" s="28">
        <f>DBC!$C$76</f>
        <v>35</v>
      </c>
      <c r="BJ25" s="30">
        <f>DBC!$C$75</f>
        <v>40</v>
      </c>
      <c r="BK25" s="31">
        <f t="shared" si="42"/>
        <v>4.8825000000000003</v>
      </c>
      <c r="BL25" s="31">
        <f t="shared" si="19"/>
        <v>69.168750000000003</v>
      </c>
      <c r="BM25" s="32">
        <f t="shared" si="20"/>
        <v>12.4</v>
      </c>
      <c r="BN25" s="11">
        <f>DBC!$C$68</f>
        <v>500</v>
      </c>
      <c r="BO25" s="21">
        <f t="shared" si="54"/>
        <v>2441.25</v>
      </c>
      <c r="BP25" s="19">
        <f t="shared" si="55"/>
        <v>34584.375</v>
      </c>
      <c r="BQ25" s="19">
        <f t="shared" si="56"/>
        <v>6200</v>
      </c>
      <c r="BR25" s="423">
        <f t="shared" si="57"/>
        <v>43225.625</v>
      </c>
      <c r="BS25" s="561">
        <f>DBC!$C$72</f>
        <v>0.15</v>
      </c>
      <c r="BT25" s="559">
        <f>DBC!$C$71</f>
        <v>0.75</v>
      </c>
      <c r="BU25" s="560">
        <f>DBC!$C$70</f>
        <v>0.1</v>
      </c>
      <c r="BV25" s="24" t="str">
        <f t="shared" si="50"/>
        <v>OK</v>
      </c>
      <c r="BW25" s="25">
        <f t="shared" si="45"/>
        <v>93</v>
      </c>
      <c r="BX25" s="26">
        <f t="shared" si="23"/>
        <v>465</v>
      </c>
      <c r="BY25" s="27">
        <f t="shared" si="24"/>
        <v>62</v>
      </c>
      <c r="BZ25" s="28">
        <f t="shared" si="25"/>
        <v>0</v>
      </c>
      <c r="CA25" s="28">
        <f t="shared" si="26"/>
        <v>0</v>
      </c>
      <c r="CB25" s="28">
        <f t="shared" si="27"/>
        <v>0</v>
      </c>
      <c r="CC25" s="17">
        <f>DBC!$C$77</f>
        <v>42</v>
      </c>
      <c r="CD25" s="28">
        <f>DBC!$C$76</f>
        <v>35</v>
      </c>
      <c r="CE25" s="30">
        <f>DBC!$C$75</f>
        <v>40</v>
      </c>
      <c r="CF25" s="31">
        <f t="shared" si="46"/>
        <v>0</v>
      </c>
      <c r="CG25" s="31">
        <f t="shared" si="28"/>
        <v>0</v>
      </c>
      <c r="CH25" s="32">
        <f t="shared" si="29"/>
        <v>0</v>
      </c>
      <c r="CI25" s="11">
        <f>DBC!$C$68</f>
        <v>500</v>
      </c>
      <c r="CJ25" s="21">
        <f t="shared" si="58"/>
        <v>0</v>
      </c>
      <c r="CK25" s="21">
        <f t="shared" si="59"/>
        <v>0</v>
      </c>
      <c r="CL25" s="21">
        <f t="shared" si="60"/>
        <v>0</v>
      </c>
      <c r="CM25" s="423">
        <f t="shared" si="61"/>
        <v>0</v>
      </c>
    </row>
    <row r="26" spans="1:91" x14ac:dyDescent="0.35">
      <c r="A26" s="743"/>
      <c r="B26" s="5" t="s">
        <v>32</v>
      </c>
      <c r="C26" s="543">
        <v>31</v>
      </c>
      <c r="D26" s="5">
        <v>20</v>
      </c>
      <c r="E26" s="10">
        <f>DBC!C$59</f>
        <v>20</v>
      </c>
      <c r="F26" s="22">
        <f t="shared" si="0"/>
        <v>620</v>
      </c>
      <c r="G26" s="745"/>
      <c r="H26" s="295">
        <f>DBC!$C$45</f>
        <v>0.1</v>
      </c>
      <c r="I26" s="291">
        <f>DBC!$C$44</f>
        <v>0.7</v>
      </c>
      <c r="J26" s="292">
        <f>DBC!$C$43</f>
        <v>0.2</v>
      </c>
      <c r="K26" s="24" t="str">
        <f t="shared" si="32"/>
        <v>OK</v>
      </c>
      <c r="L26" s="25">
        <f t="shared" si="33"/>
        <v>62</v>
      </c>
      <c r="M26" s="26">
        <f t="shared" si="33"/>
        <v>434</v>
      </c>
      <c r="N26" s="27">
        <f t="shared" si="33"/>
        <v>124</v>
      </c>
      <c r="O26" s="28">
        <f t="shared" si="2"/>
        <v>566680</v>
      </c>
      <c r="P26" s="28">
        <f t="shared" si="2"/>
        <v>13486984</v>
      </c>
      <c r="Q26" s="28">
        <f t="shared" si="2"/>
        <v>4533440</v>
      </c>
      <c r="R26" s="29">
        <f>DBC!$C$50</f>
        <v>152</v>
      </c>
      <c r="S26" s="28">
        <f>DBC!$C$49</f>
        <v>146.19999999999999</v>
      </c>
      <c r="T26" s="30">
        <f>DBC!$C$48</f>
        <v>150</v>
      </c>
      <c r="U26" s="31">
        <f t="shared" si="34"/>
        <v>86.135360000000006</v>
      </c>
      <c r="V26" s="31">
        <f t="shared" si="34"/>
        <v>1971.7970608000001</v>
      </c>
      <c r="W26" s="32">
        <f t="shared" si="34"/>
        <v>680.01599999999996</v>
      </c>
      <c r="X26" s="23">
        <f>DBC!$C$41</f>
        <v>370</v>
      </c>
      <c r="Y26" s="33">
        <f t="shared" si="35"/>
        <v>31870.083200000001</v>
      </c>
      <c r="Z26" s="31">
        <f t="shared" si="35"/>
        <v>729564.91249600006</v>
      </c>
      <c r="AA26" s="31">
        <f t="shared" si="35"/>
        <v>251605.91999999998</v>
      </c>
      <c r="AB26" s="423">
        <f t="shared" si="52"/>
        <v>1013040.915696</v>
      </c>
      <c r="AC26" s="295">
        <f>DBC!$C$45</f>
        <v>0.1</v>
      </c>
      <c r="AD26" s="291">
        <f>DBC!$C$44</f>
        <v>0.7</v>
      </c>
      <c r="AE26" s="292">
        <f>DBC!$C$43</f>
        <v>0.2</v>
      </c>
      <c r="AF26" s="24" t="str">
        <f t="shared" si="48"/>
        <v>OK</v>
      </c>
      <c r="AG26" s="25">
        <f t="shared" si="37"/>
        <v>62</v>
      </c>
      <c r="AH26" s="26">
        <f t="shared" si="5"/>
        <v>434</v>
      </c>
      <c r="AI26" s="27">
        <f t="shared" si="6"/>
        <v>124</v>
      </c>
      <c r="AJ26" s="28">
        <f t="shared" si="7"/>
        <v>0</v>
      </c>
      <c r="AK26" s="28">
        <f t="shared" si="8"/>
        <v>0</v>
      </c>
      <c r="AL26" s="28">
        <f t="shared" si="9"/>
        <v>0</v>
      </c>
      <c r="AM26" s="17">
        <f>DBC!$C$50</f>
        <v>152</v>
      </c>
      <c r="AN26" s="16">
        <f>DBC!$C$49</f>
        <v>146.19999999999999</v>
      </c>
      <c r="AO26" s="18">
        <f>DBC!$C$48</f>
        <v>150</v>
      </c>
      <c r="AP26" s="31">
        <f t="shared" si="38"/>
        <v>0</v>
      </c>
      <c r="AQ26" s="31">
        <f t="shared" si="10"/>
        <v>0</v>
      </c>
      <c r="AR26" s="32">
        <f t="shared" si="11"/>
        <v>0</v>
      </c>
      <c r="AS26" s="23">
        <f>DBC!$C$41</f>
        <v>370</v>
      </c>
      <c r="AT26" s="33">
        <f t="shared" si="39"/>
        <v>0</v>
      </c>
      <c r="AU26" s="31">
        <f t="shared" si="12"/>
        <v>0</v>
      </c>
      <c r="AV26" s="31">
        <f t="shared" si="13"/>
        <v>0</v>
      </c>
      <c r="AW26" s="423">
        <f t="shared" si="53"/>
        <v>0</v>
      </c>
      <c r="AX26" s="561">
        <f>DBC!$C$72</f>
        <v>0.15</v>
      </c>
      <c r="AY26" s="559">
        <f>DBC!$C$71</f>
        <v>0.75</v>
      </c>
      <c r="AZ26" s="560">
        <f>DBC!$C$70</f>
        <v>0.1</v>
      </c>
      <c r="BA26" s="24" t="str">
        <f t="shared" si="49"/>
        <v>OK</v>
      </c>
      <c r="BB26" s="25">
        <f t="shared" si="41"/>
        <v>93</v>
      </c>
      <c r="BC26" s="26">
        <f t="shared" si="14"/>
        <v>465</v>
      </c>
      <c r="BD26" s="27">
        <f t="shared" si="15"/>
        <v>62</v>
      </c>
      <c r="BE26" s="28">
        <f t="shared" si="16"/>
        <v>116250</v>
      </c>
      <c r="BF26" s="28">
        <f t="shared" si="17"/>
        <v>1976250</v>
      </c>
      <c r="BG26" s="28">
        <f t="shared" si="18"/>
        <v>310000</v>
      </c>
      <c r="BH26" s="17">
        <f>DBC!$C$77</f>
        <v>42</v>
      </c>
      <c r="BI26" s="28">
        <f>DBC!$C$76</f>
        <v>35</v>
      </c>
      <c r="BJ26" s="30">
        <f>DBC!$C$75</f>
        <v>40</v>
      </c>
      <c r="BK26" s="31">
        <f t="shared" si="42"/>
        <v>4.8825000000000003</v>
      </c>
      <c r="BL26" s="31">
        <f t="shared" si="19"/>
        <v>69.168750000000003</v>
      </c>
      <c r="BM26" s="32">
        <f t="shared" si="20"/>
        <v>12.4</v>
      </c>
      <c r="BN26" s="11">
        <f>DBC!$C$68</f>
        <v>500</v>
      </c>
      <c r="BO26" s="21">
        <f t="shared" si="54"/>
        <v>2441.25</v>
      </c>
      <c r="BP26" s="19">
        <f t="shared" si="55"/>
        <v>34584.375</v>
      </c>
      <c r="BQ26" s="19">
        <f t="shared" si="56"/>
        <v>6200</v>
      </c>
      <c r="BR26" s="423">
        <f t="shared" si="57"/>
        <v>43225.625</v>
      </c>
      <c r="BS26" s="561">
        <f>DBC!$C$72</f>
        <v>0.15</v>
      </c>
      <c r="BT26" s="559">
        <f>DBC!$C$71</f>
        <v>0.75</v>
      </c>
      <c r="BU26" s="560">
        <f>DBC!$C$70</f>
        <v>0.1</v>
      </c>
      <c r="BV26" s="24" t="str">
        <f t="shared" si="50"/>
        <v>OK</v>
      </c>
      <c r="BW26" s="25">
        <f t="shared" si="45"/>
        <v>93</v>
      </c>
      <c r="BX26" s="26">
        <f t="shared" si="23"/>
        <v>465</v>
      </c>
      <c r="BY26" s="27">
        <f t="shared" si="24"/>
        <v>62</v>
      </c>
      <c r="BZ26" s="28">
        <f t="shared" si="25"/>
        <v>0</v>
      </c>
      <c r="CA26" s="28">
        <f t="shared" si="26"/>
        <v>0</v>
      </c>
      <c r="CB26" s="28">
        <f t="shared" si="27"/>
        <v>0</v>
      </c>
      <c r="CC26" s="17">
        <f>DBC!$C$77</f>
        <v>42</v>
      </c>
      <c r="CD26" s="28">
        <f>DBC!$C$76</f>
        <v>35</v>
      </c>
      <c r="CE26" s="30">
        <f>DBC!$C$75</f>
        <v>40</v>
      </c>
      <c r="CF26" s="31">
        <f t="shared" si="46"/>
        <v>0</v>
      </c>
      <c r="CG26" s="31">
        <f t="shared" si="28"/>
        <v>0</v>
      </c>
      <c r="CH26" s="32">
        <f t="shared" si="29"/>
        <v>0</v>
      </c>
      <c r="CI26" s="11">
        <f>DBC!$C$68</f>
        <v>500</v>
      </c>
      <c r="CJ26" s="21">
        <f t="shared" si="58"/>
        <v>0</v>
      </c>
      <c r="CK26" s="21">
        <f t="shared" si="59"/>
        <v>0</v>
      </c>
      <c r="CL26" s="21">
        <f t="shared" si="60"/>
        <v>0</v>
      </c>
      <c r="CM26" s="423">
        <f t="shared" si="61"/>
        <v>0</v>
      </c>
    </row>
    <row r="27" spans="1:91" x14ac:dyDescent="0.35">
      <c r="A27" s="743"/>
      <c r="B27" s="5" t="s">
        <v>33</v>
      </c>
      <c r="C27" s="543">
        <v>30</v>
      </c>
      <c r="D27" s="5">
        <v>21</v>
      </c>
      <c r="E27" s="10">
        <f>DBC!C$60</f>
        <v>20</v>
      </c>
      <c r="F27" s="22">
        <f t="shared" si="0"/>
        <v>600</v>
      </c>
      <c r="G27" s="745"/>
      <c r="H27" s="295">
        <f>DBC!$C$45</f>
        <v>0.1</v>
      </c>
      <c r="I27" s="291">
        <f>DBC!$C$44</f>
        <v>0.7</v>
      </c>
      <c r="J27" s="292">
        <f>DBC!$C$43</f>
        <v>0.2</v>
      </c>
      <c r="K27" s="24" t="str">
        <f t="shared" si="32"/>
        <v>OK</v>
      </c>
      <c r="L27" s="25">
        <f t="shared" si="33"/>
        <v>60</v>
      </c>
      <c r="M27" s="26">
        <f>$F27*I27</f>
        <v>420</v>
      </c>
      <c r="N27" s="27">
        <f t="shared" si="33"/>
        <v>120</v>
      </c>
      <c r="O27" s="28">
        <f t="shared" si="2"/>
        <v>548400</v>
      </c>
      <c r="P27" s="28">
        <f t="shared" si="2"/>
        <v>13051920</v>
      </c>
      <c r="Q27" s="28">
        <f t="shared" si="2"/>
        <v>4387200</v>
      </c>
      <c r="R27" s="29">
        <f>DBC!$C$50</f>
        <v>152</v>
      </c>
      <c r="S27" s="28">
        <f>DBC!$C$49</f>
        <v>146.19999999999999</v>
      </c>
      <c r="T27" s="30">
        <f>DBC!$C$48</f>
        <v>150</v>
      </c>
      <c r="U27" s="31">
        <f t="shared" si="34"/>
        <v>83.356800000000007</v>
      </c>
      <c r="V27" s="31">
        <f t="shared" si="34"/>
        <v>1908.1907039999999</v>
      </c>
      <c r="W27" s="32">
        <f t="shared" si="34"/>
        <v>658.08</v>
      </c>
      <c r="X27" s="23">
        <f>DBC!$C$41</f>
        <v>370</v>
      </c>
      <c r="Y27" s="33">
        <f t="shared" si="35"/>
        <v>30842.016000000003</v>
      </c>
      <c r="Z27" s="31">
        <f t="shared" si="35"/>
        <v>706030.56047999999</v>
      </c>
      <c r="AA27" s="31">
        <f t="shared" si="35"/>
        <v>243489.6</v>
      </c>
      <c r="AB27" s="423">
        <f t="shared" si="52"/>
        <v>980362.17648000002</v>
      </c>
      <c r="AC27" s="295">
        <f>DBC!$C$45</f>
        <v>0.1</v>
      </c>
      <c r="AD27" s="291">
        <f>DBC!$C$44</f>
        <v>0.7</v>
      </c>
      <c r="AE27" s="292">
        <f>DBC!$C$43</f>
        <v>0.2</v>
      </c>
      <c r="AF27" s="24" t="str">
        <f t="shared" si="48"/>
        <v>OK</v>
      </c>
      <c r="AG27" s="25">
        <f t="shared" si="37"/>
        <v>60</v>
      </c>
      <c r="AH27" s="26">
        <f>$F27*AD27</f>
        <v>420</v>
      </c>
      <c r="AI27" s="27">
        <f t="shared" si="6"/>
        <v>120</v>
      </c>
      <c r="AJ27" s="28">
        <f t="shared" si="7"/>
        <v>0</v>
      </c>
      <c r="AK27" s="28">
        <f t="shared" si="8"/>
        <v>0</v>
      </c>
      <c r="AL27" s="28">
        <f t="shared" si="9"/>
        <v>0</v>
      </c>
      <c r="AM27" s="17">
        <f>DBC!$C$50</f>
        <v>152</v>
      </c>
      <c r="AN27" s="16">
        <f>DBC!$C$49</f>
        <v>146.19999999999999</v>
      </c>
      <c r="AO27" s="18">
        <f>DBC!$C$48</f>
        <v>150</v>
      </c>
      <c r="AP27" s="31">
        <f t="shared" si="38"/>
        <v>0</v>
      </c>
      <c r="AQ27" s="31">
        <f t="shared" si="10"/>
        <v>0</v>
      </c>
      <c r="AR27" s="32">
        <f t="shared" si="11"/>
        <v>0</v>
      </c>
      <c r="AS27" s="23">
        <f>DBC!$C$41</f>
        <v>370</v>
      </c>
      <c r="AT27" s="33">
        <f t="shared" si="39"/>
        <v>0</v>
      </c>
      <c r="AU27" s="31">
        <f t="shared" si="12"/>
        <v>0</v>
      </c>
      <c r="AV27" s="31">
        <f t="shared" si="13"/>
        <v>0</v>
      </c>
      <c r="AW27" s="423">
        <f t="shared" si="53"/>
        <v>0</v>
      </c>
      <c r="AX27" s="561">
        <f>DBC!$C$72</f>
        <v>0.15</v>
      </c>
      <c r="AY27" s="559">
        <f>DBC!$C$71</f>
        <v>0.75</v>
      </c>
      <c r="AZ27" s="560">
        <f>DBC!$C$70</f>
        <v>0.1</v>
      </c>
      <c r="BA27" s="24" t="str">
        <f t="shared" si="49"/>
        <v>OK</v>
      </c>
      <c r="BB27" s="25">
        <f t="shared" si="41"/>
        <v>90</v>
      </c>
      <c r="BC27" s="26">
        <f>$F27*AY27</f>
        <v>450</v>
      </c>
      <c r="BD27" s="27">
        <f t="shared" si="15"/>
        <v>60</v>
      </c>
      <c r="BE27" s="28">
        <f t="shared" si="16"/>
        <v>112500</v>
      </c>
      <c r="BF27" s="28">
        <f t="shared" si="17"/>
        <v>1912500</v>
      </c>
      <c r="BG27" s="28">
        <f t="shared" si="18"/>
        <v>300000</v>
      </c>
      <c r="BH27" s="17">
        <f>DBC!$C$77</f>
        <v>42</v>
      </c>
      <c r="BI27" s="28">
        <f>DBC!$C$76</f>
        <v>35</v>
      </c>
      <c r="BJ27" s="30">
        <f>DBC!$C$75</f>
        <v>40</v>
      </c>
      <c r="BK27" s="31">
        <f t="shared" si="42"/>
        <v>4.7249999999999996</v>
      </c>
      <c r="BL27" s="31">
        <f t="shared" si="19"/>
        <v>66.9375</v>
      </c>
      <c r="BM27" s="32">
        <f t="shared" si="20"/>
        <v>12</v>
      </c>
      <c r="BN27" s="11">
        <f>DBC!$C$68</f>
        <v>500</v>
      </c>
      <c r="BO27" s="21">
        <f t="shared" si="54"/>
        <v>2362.5</v>
      </c>
      <c r="BP27" s="19">
        <f t="shared" si="55"/>
        <v>33468.75</v>
      </c>
      <c r="BQ27" s="19">
        <f t="shared" si="56"/>
        <v>6000</v>
      </c>
      <c r="BR27" s="423">
        <f t="shared" si="57"/>
        <v>41831.25</v>
      </c>
      <c r="BS27" s="561">
        <f>DBC!$C$72</f>
        <v>0.15</v>
      </c>
      <c r="BT27" s="559">
        <f>DBC!$C$71</f>
        <v>0.75</v>
      </c>
      <c r="BU27" s="560">
        <f>DBC!$C$70</f>
        <v>0.1</v>
      </c>
      <c r="BV27" s="24" t="str">
        <f t="shared" si="50"/>
        <v>OK</v>
      </c>
      <c r="BW27" s="25">
        <f t="shared" si="45"/>
        <v>90</v>
      </c>
      <c r="BX27" s="26">
        <f>$F27*BT27</f>
        <v>450</v>
      </c>
      <c r="BY27" s="27">
        <f t="shared" si="24"/>
        <v>60</v>
      </c>
      <c r="BZ27" s="28">
        <f t="shared" si="25"/>
        <v>0</v>
      </c>
      <c r="CA27" s="28">
        <f t="shared" si="26"/>
        <v>0</v>
      </c>
      <c r="CB27" s="28">
        <f t="shared" si="27"/>
        <v>0</v>
      </c>
      <c r="CC27" s="17">
        <f>DBC!$C$77</f>
        <v>42</v>
      </c>
      <c r="CD27" s="28">
        <f>DBC!$C$76</f>
        <v>35</v>
      </c>
      <c r="CE27" s="30">
        <f>DBC!$C$75</f>
        <v>40</v>
      </c>
      <c r="CF27" s="31">
        <f t="shared" si="46"/>
        <v>0</v>
      </c>
      <c r="CG27" s="31">
        <f t="shared" si="28"/>
        <v>0</v>
      </c>
      <c r="CH27" s="32">
        <f t="shared" si="29"/>
        <v>0</v>
      </c>
      <c r="CI27" s="11">
        <f>DBC!$C$68</f>
        <v>500</v>
      </c>
      <c r="CJ27" s="21">
        <f t="shared" si="58"/>
        <v>0</v>
      </c>
      <c r="CK27" s="21">
        <f t="shared" si="59"/>
        <v>0</v>
      </c>
      <c r="CL27" s="21">
        <f t="shared" si="60"/>
        <v>0</v>
      </c>
      <c r="CM27" s="423">
        <f t="shared" si="61"/>
        <v>0</v>
      </c>
    </row>
    <row r="28" spans="1:91" x14ac:dyDescent="0.35">
      <c r="A28" s="743"/>
      <c r="B28" s="5" t="s">
        <v>34</v>
      </c>
      <c r="C28" s="543">
        <v>31</v>
      </c>
      <c r="D28" s="5">
        <v>22</v>
      </c>
      <c r="E28" s="10">
        <f>DBC!C$61</f>
        <v>20</v>
      </c>
      <c r="F28" s="22">
        <f t="shared" si="0"/>
        <v>620</v>
      </c>
      <c r="G28" s="745"/>
      <c r="H28" s="295">
        <f>DBC!$C$45</f>
        <v>0.1</v>
      </c>
      <c r="I28" s="291">
        <f>DBC!$C$44</f>
        <v>0.7</v>
      </c>
      <c r="J28" s="292">
        <f>DBC!$C$43</f>
        <v>0.2</v>
      </c>
      <c r="K28" s="24" t="str">
        <f t="shared" si="32"/>
        <v>OK</v>
      </c>
      <c r="L28" s="25">
        <f t="shared" si="33"/>
        <v>62</v>
      </c>
      <c r="M28" s="26">
        <f t="shared" si="33"/>
        <v>434</v>
      </c>
      <c r="N28" s="27">
        <f t="shared" si="33"/>
        <v>124</v>
      </c>
      <c r="O28" s="28">
        <f t="shared" si="2"/>
        <v>566680</v>
      </c>
      <c r="P28" s="28">
        <f t="shared" si="2"/>
        <v>13486984</v>
      </c>
      <c r="Q28" s="28">
        <f t="shared" si="2"/>
        <v>4533440</v>
      </c>
      <c r="R28" s="29">
        <f>DBC!$C$50</f>
        <v>152</v>
      </c>
      <c r="S28" s="28">
        <f>DBC!$C$49</f>
        <v>146.19999999999999</v>
      </c>
      <c r="T28" s="30">
        <f>DBC!$C$48</f>
        <v>150</v>
      </c>
      <c r="U28" s="31">
        <f t="shared" si="34"/>
        <v>86.135360000000006</v>
      </c>
      <c r="V28" s="31">
        <f t="shared" si="34"/>
        <v>1971.7970608000001</v>
      </c>
      <c r="W28" s="32">
        <f t="shared" si="34"/>
        <v>680.01599999999996</v>
      </c>
      <c r="X28" s="23">
        <f>DBC!$C$41</f>
        <v>370</v>
      </c>
      <c r="Y28" s="33">
        <f t="shared" si="35"/>
        <v>31870.083200000001</v>
      </c>
      <c r="Z28" s="31">
        <f t="shared" si="35"/>
        <v>729564.91249600006</v>
      </c>
      <c r="AA28" s="31">
        <f t="shared" si="35"/>
        <v>251605.91999999998</v>
      </c>
      <c r="AB28" s="423">
        <f t="shared" si="52"/>
        <v>1013040.915696</v>
      </c>
      <c r="AC28" s="295">
        <f>DBC!$C$45</f>
        <v>0.1</v>
      </c>
      <c r="AD28" s="291">
        <f>DBC!$C$44</f>
        <v>0.7</v>
      </c>
      <c r="AE28" s="292">
        <f>DBC!$C$43</f>
        <v>0.2</v>
      </c>
      <c r="AF28" s="24" t="str">
        <f t="shared" si="48"/>
        <v>OK</v>
      </c>
      <c r="AG28" s="25">
        <f t="shared" si="37"/>
        <v>62</v>
      </c>
      <c r="AH28" s="26">
        <f t="shared" ref="AH28:AH31" si="62">$F28*AD28</f>
        <v>434</v>
      </c>
      <c r="AI28" s="27">
        <f t="shared" si="6"/>
        <v>124</v>
      </c>
      <c r="AJ28" s="28">
        <f t="shared" si="7"/>
        <v>0</v>
      </c>
      <c r="AK28" s="28">
        <f t="shared" si="8"/>
        <v>0</v>
      </c>
      <c r="AL28" s="28">
        <f t="shared" si="9"/>
        <v>0</v>
      </c>
      <c r="AM28" s="17">
        <f>DBC!$C$50</f>
        <v>152</v>
      </c>
      <c r="AN28" s="16">
        <f>DBC!$C$49</f>
        <v>146.19999999999999</v>
      </c>
      <c r="AO28" s="18">
        <f>DBC!$C$48</f>
        <v>150</v>
      </c>
      <c r="AP28" s="31">
        <f t="shared" si="38"/>
        <v>0</v>
      </c>
      <c r="AQ28" s="31">
        <f t="shared" si="10"/>
        <v>0</v>
      </c>
      <c r="AR28" s="32">
        <f t="shared" si="11"/>
        <v>0</v>
      </c>
      <c r="AS28" s="23">
        <f>DBC!$C$41</f>
        <v>370</v>
      </c>
      <c r="AT28" s="33">
        <f t="shared" si="39"/>
        <v>0</v>
      </c>
      <c r="AU28" s="31">
        <f t="shared" si="12"/>
        <v>0</v>
      </c>
      <c r="AV28" s="31">
        <f t="shared" si="13"/>
        <v>0</v>
      </c>
      <c r="AW28" s="423">
        <f t="shared" si="53"/>
        <v>0</v>
      </c>
      <c r="AX28" s="561">
        <f>DBC!$C$72</f>
        <v>0.15</v>
      </c>
      <c r="AY28" s="559">
        <f>DBC!$C$71</f>
        <v>0.75</v>
      </c>
      <c r="AZ28" s="560">
        <f>DBC!$C$70</f>
        <v>0.1</v>
      </c>
      <c r="BA28" s="24" t="str">
        <f t="shared" si="49"/>
        <v>OK</v>
      </c>
      <c r="BB28" s="25">
        <f t="shared" si="41"/>
        <v>93</v>
      </c>
      <c r="BC28" s="26">
        <f t="shared" ref="BC28:BC31" si="63">$F28*AY28</f>
        <v>465</v>
      </c>
      <c r="BD28" s="27">
        <f t="shared" si="15"/>
        <v>62</v>
      </c>
      <c r="BE28" s="28">
        <f t="shared" si="16"/>
        <v>116250</v>
      </c>
      <c r="BF28" s="28">
        <f t="shared" si="17"/>
        <v>1976250</v>
      </c>
      <c r="BG28" s="28">
        <f t="shared" si="18"/>
        <v>310000</v>
      </c>
      <c r="BH28" s="17">
        <f>DBC!$C$77</f>
        <v>42</v>
      </c>
      <c r="BI28" s="28">
        <f>DBC!$C$76</f>
        <v>35</v>
      </c>
      <c r="BJ28" s="30">
        <f>DBC!$C$75</f>
        <v>40</v>
      </c>
      <c r="BK28" s="31">
        <f t="shared" si="42"/>
        <v>4.8825000000000003</v>
      </c>
      <c r="BL28" s="31">
        <f t="shared" si="19"/>
        <v>69.168750000000003</v>
      </c>
      <c r="BM28" s="32">
        <f t="shared" si="20"/>
        <v>12.4</v>
      </c>
      <c r="BN28" s="11">
        <f>DBC!$C$68</f>
        <v>500</v>
      </c>
      <c r="BO28" s="21">
        <f t="shared" si="54"/>
        <v>2441.25</v>
      </c>
      <c r="BP28" s="19">
        <f t="shared" si="55"/>
        <v>34584.375</v>
      </c>
      <c r="BQ28" s="19">
        <f t="shared" si="56"/>
        <v>6200</v>
      </c>
      <c r="BR28" s="423">
        <f t="shared" si="57"/>
        <v>43225.625</v>
      </c>
      <c r="BS28" s="561">
        <f>DBC!$C$72</f>
        <v>0.15</v>
      </c>
      <c r="BT28" s="559">
        <f>DBC!$C$71</f>
        <v>0.75</v>
      </c>
      <c r="BU28" s="560">
        <f>DBC!$C$70</f>
        <v>0.1</v>
      </c>
      <c r="BV28" s="24" t="str">
        <f t="shared" si="50"/>
        <v>OK</v>
      </c>
      <c r="BW28" s="25">
        <f t="shared" si="45"/>
        <v>93</v>
      </c>
      <c r="BX28" s="26">
        <f t="shared" ref="BX28:BX31" si="64">$F28*BT28</f>
        <v>465</v>
      </c>
      <c r="BY28" s="27">
        <f t="shared" si="24"/>
        <v>62</v>
      </c>
      <c r="BZ28" s="28">
        <f t="shared" si="25"/>
        <v>0</v>
      </c>
      <c r="CA28" s="28">
        <f t="shared" si="26"/>
        <v>0</v>
      </c>
      <c r="CB28" s="28">
        <f t="shared" si="27"/>
        <v>0</v>
      </c>
      <c r="CC28" s="17">
        <f>DBC!$C$77</f>
        <v>42</v>
      </c>
      <c r="CD28" s="28">
        <f>DBC!$C$76</f>
        <v>35</v>
      </c>
      <c r="CE28" s="30">
        <f>DBC!$C$75</f>
        <v>40</v>
      </c>
      <c r="CF28" s="31">
        <f t="shared" si="46"/>
        <v>0</v>
      </c>
      <c r="CG28" s="31">
        <f t="shared" si="28"/>
        <v>0</v>
      </c>
      <c r="CH28" s="32">
        <f t="shared" si="29"/>
        <v>0</v>
      </c>
      <c r="CI28" s="11">
        <f>DBC!$C$68</f>
        <v>500</v>
      </c>
      <c r="CJ28" s="21">
        <f t="shared" si="58"/>
        <v>0</v>
      </c>
      <c r="CK28" s="21">
        <f t="shared" si="59"/>
        <v>0</v>
      </c>
      <c r="CL28" s="21">
        <f t="shared" si="60"/>
        <v>0</v>
      </c>
      <c r="CM28" s="423">
        <f t="shared" si="61"/>
        <v>0</v>
      </c>
    </row>
    <row r="29" spans="1:91" x14ac:dyDescent="0.35">
      <c r="A29" s="743"/>
      <c r="B29" s="5" t="s">
        <v>35</v>
      </c>
      <c r="C29" s="543">
        <v>30</v>
      </c>
      <c r="D29" s="5">
        <v>23</v>
      </c>
      <c r="E29" s="10">
        <f>DBC!C$62</f>
        <v>20</v>
      </c>
      <c r="F29" s="22">
        <f t="shared" si="0"/>
        <v>600</v>
      </c>
      <c r="G29" s="745"/>
      <c r="H29" s="295">
        <f>DBC!$C$45</f>
        <v>0.1</v>
      </c>
      <c r="I29" s="291">
        <f>DBC!$C$44</f>
        <v>0.7</v>
      </c>
      <c r="J29" s="292">
        <f>DBC!$C$43</f>
        <v>0.2</v>
      </c>
      <c r="K29" s="24" t="str">
        <f t="shared" si="32"/>
        <v>OK</v>
      </c>
      <c r="L29" s="25">
        <f t="shared" si="33"/>
        <v>60</v>
      </c>
      <c r="M29" s="26">
        <f t="shared" si="33"/>
        <v>420</v>
      </c>
      <c r="N29" s="27">
        <f t="shared" si="33"/>
        <v>120</v>
      </c>
      <c r="O29" s="28">
        <f t="shared" si="2"/>
        <v>548400</v>
      </c>
      <c r="P29" s="28">
        <f t="shared" si="2"/>
        <v>13051920</v>
      </c>
      <c r="Q29" s="28">
        <f t="shared" si="2"/>
        <v>4387200</v>
      </c>
      <c r="R29" s="29">
        <f>DBC!$C$50</f>
        <v>152</v>
      </c>
      <c r="S29" s="28">
        <f>DBC!$C$49</f>
        <v>146.19999999999999</v>
      </c>
      <c r="T29" s="30">
        <f>DBC!$C$48</f>
        <v>150</v>
      </c>
      <c r="U29" s="31">
        <f t="shared" si="34"/>
        <v>83.356800000000007</v>
      </c>
      <c r="V29" s="31">
        <f t="shared" si="34"/>
        <v>1908.1907039999999</v>
      </c>
      <c r="W29" s="32">
        <f t="shared" si="34"/>
        <v>658.08</v>
      </c>
      <c r="X29" s="23">
        <f>DBC!$C$41</f>
        <v>370</v>
      </c>
      <c r="Y29" s="33">
        <f t="shared" si="35"/>
        <v>30842.016000000003</v>
      </c>
      <c r="Z29" s="31">
        <f t="shared" si="35"/>
        <v>706030.56047999999</v>
      </c>
      <c r="AA29" s="31">
        <f t="shared" si="35"/>
        <v>243489.6</v>
      </c>
      <c r="AB29" s="423">
        <f t="shared" si="52"/>
        <v>980362.17648000002</v>
      </c>
      <c r="AC29" s="295">
        <f>DBC!$C$45</f>
        <v>0.1</v>
      </c>
      <c r="AD29" s="291">
        <f>DBC!$C$44</f>
        <v>0.7</v>
      </c>
      <c r="AE29" s="292">
        <f>DBC!$C$43</f>
        <v>0.2</v>
      </c>
      <c r="AF29" s="24" t="str">
        <f t="shared" si="48"/>
        <v>OK</v>
      </c>
      <c r="AG29" s="25">
        <f t="shared" si="37"/>
        <v>60</v>
      </c>
      <c r="AH29" s="26">
        <f t="shared" si="62"/>
        <v>420</v>
      </c>
      <c r="AI29" s="27">
        <f t="shared" si="6"/>
        <v>120</v>
      </c>
      <c r="AJ29" s="28">
        <f t="shared" si="7"/>
        <v>0</v>
      </c>
      <c r="AK29" s="28">
        <f t="shared" si="8"/>
        <v>0</v>
      </c>
      <c r="AL29" s="28">
        <f t="shared" si="9"/>
        <v>0</v>
      </c>
      <c r="AM29" s="17">
        <f>DBC!$C$50</f>
        <v>152</v>
      </c>
      <c r="AN29" s="16">
        <f>DBC!$C$49</f>
        <v>146.19999999999999</v>
      </c>
      <c r="AO29" s="18">
        <f>DBC!$C$48</f>
        <v>150</v>
      </c>
      <c r="AP29" s="31">
        <f t="shared" si="38"/>
        <v>0</v>
      </c>
      <c r="AQ29" s="31">
        <f t="shared" si="10"/>
        <v>0</v>
      </c>
      <c r="AR29" s="32">
        <f t="shared" si="11"/>
        <v>0</v>
      </c>
      <c r="AS29" s="23">
        <f>DBC!$C$41</f>
        <v>370</v>
      </c>
      <c r="AT29" s="33">
        <f t="shared" si="39"/>
        <v>0</v>
      </c>
      <c r="AU29" s="31">
        <f t="shared" si="12"/>
        <v>0</v>
      </c>
      <c r="AV29" s="31">
        <f t="shared" si="13"/>
        <v>0</v>
      </c>
      <c r="AW29" s="423">
        <f t="shared" si="53"/>
        <v>0</v>
      </c>
      <c r="AX29" s="561">
        <f>DBC!$C$72</f>
        <v>0.15</v>
      </c>
      <c r="AY29" s="559">
        <f>DBC!$C$71</f>
        <v>0.75</v>
      </c>
      <c r="AZ29" s="560">
        <f>DBC!$C$70</f>
        <v>0.1</v>
      </c>
      <c r="BA29" s="24" t="str">
        <f t="shared" si="49"/>
        <v>OK</v>
      </c>
      <c r="BB29" s="25">
        <f t="shared" si="41"/>
        <v>90</v>
      </c>
      <c r="BC29" s="26">
        <f t="shared" si="63"/>
        <v>450</v>
      </c>
      <c r="BD29" s="27">
        <f t="shared" si="15"/>
        <v>60</v>
      </c>
      <c r="BE29" s="28">
        <f t="shared" si="16"/>
        <v>112500</v>
      </c>
      <c r="BF29" s="28">
        <f t="shared" si="17"/>
        <v>1912500</v>
      </c>
      <c r="BG29" s="28">
        <f t="shared" si="18"/>
        <v>300000</v>
      </c>
      <c r="BH29" s="17">
        <f>DBC!$C$77</f>
        <v>42</v>
      </c>
      <c r="BI29" s="28">
        <f>DBC!$C$76</f>
        <v>35</v>
      </c>
      <c r="BJ29" s="30">
        <f>DBC!$C$75</f>
        <v>40</v>
      </c>
      <c r="BK29" s="31">
        <f t="shared" si="42"/>
        <v>4.7249999999999996</v>
      </c>
      <c r="BL29" s="31">
        <f t="shared" si="19"/>
        <v>66.9375</v>
      </c>
      <c r="BM29" s="32">
        <f t="shared" si="20"/>
        <v>12</v>
      </c>
      <c r="BN29" s="11">
        <f>DBC!$C$68</f>
        <v>500</v>
      </c>
      <c r="BO29" s="21">
        <f t="shared" si="54"/>
        <v>2362.5</v>
      </c>
      <c r="BP29" s="19">
        <f t="shared" si="55"/>
        <v>33468.75</v>
      </c>
      <c r="BQ29" s="19">
        <f t="shared" si="56"/>
        <v>6000</v>
      </c>
      <c r="BR29" s="423">
        <f t="shared" si="57"/>
        <v>41831.25</v>
      </c>
      <c r="BS29" s="561">
        <f>DBC!$C$72</f>
        <v>0.15</v>
      </c>
      <c r="BT29" s="559">
        <f>DBC!$C$71</f>
        <v>0.75</v>
      </c>
      <c r="BU29" s="560">
        <f>DBC!$C$70</f>
        <v>0.1</v>
      </c>
      <c r="BV29" s="24" t="str">
        <f t="shared" si="50"/>
        <v>OK</v>
      </c>
      <c r="BW29" s="25">
        <f t="shared" si="45"/>
        <v>90</v>
      </c>
      <c r="BX29" s="26">
        <f t="shared" si="64"/>
        <v>450</v>
      </c>
      <c r="BY29" s="27">
        <f t="shared" si="24"/>
        <v>60</v>
      </c>
      <c r="BZ29" s="28">
        <f t="shared" si="25"/>
        <v>0</v>
      </c>
      <c r="CA29" s="28">
        <f t="shared" si="26"/>
        <v>0</v>
      </c>
      <c r="CB29" s="28">
        <f t="shared" si="27"/>
        <v>0</v>
      </c>
      <c r="CC29" s="17">
        <f>DBC!$C$77</f>
        <v>42</v>
      </c>
      <c r="CD29" s="28">
        <f>DBC!$C$76</f>
        <v>35</v>
      </c>
      <c r="CE29" s="30">
        <f>DBC!$C$75</f>
        <v>40</v>
      </c>
      <c r="CF29" s="31">
        <f t="shared" si="46"/>
        <v>0</v>
      </c>
      <c r="CG29" s="31">
        <f t="shared" si="28"/>
        <v>0</v>
      </c>
      <c r="CH29" s="32">
        <f t="shared" si="29"/>
        <v>0</v>
      </c>
      <c r="CI29" s="11">
        <f>DBC!$C$68</f>
        <v>500</v>
      </c>
      <c r="CJ29" s="21">
        <f t="shared" si="58"/>
        <v>0</v>
      </c>
      <c r="CK29" s="21">
        <f t="shared" si="59"/>
        <v>0</v>
      </c>
      <c r="CL29" s="21">
        <f t="shared" si="60"/>
        <v>0</v>
      </c>
      <c r="CM29" s="423">
        <f t="shared" si="61"/>
        <v>0</v>
      </c>
    </row>
    <row r="30" spans="1:91" x14ac:dyDescent="0.35">
      <c r="A30" s="744"/>
      <c r="B30" s="34" t="s">
        <v>36</v>
      </c>
      <c r="C30" s="544">
        <v>31</v>
      </c>
      <c r="D30" s="34">
        <v>24</v>
      </c>
      <c r="E30" s="10">
        <f>DBC!C$63</f>
        <v>20</v>
      </c>
      <c r="F30" s="35">
        <f t="shared" si="0"/>
        <v>620</v>
      </c>
      <c r="G30" s="746"/>
      <c r="H30" s="295">
        <f>DBC!$C$45</f>
        <v>0.1</v>
      </c>
      <c r="I30" s="291">
        <f>DBC!$C$44</f>
        <v>0.7</v>
      </c>
      <c r="J30" s="292">
        <f>DBC!$C$43</f>
        <v>0.2</v>
      </c>
      <c r="K30" s="8" t="str">
        <f t="shared" si="32"/>
        <v>OK</v>
      </c>
      <c r="L30" s="37">
        <f t="shared" si="33"/>
        <v>62</v>
      </c>
      <c r="M30" s="38">
        <f t="shared" si="33"/>
        <v>434</v>
      </c>
      <c r="N30" s="39">
        <f t="shared" si="33"/>
        <v>124</v>
      </c>
      <c r="O30" s="40">
        <f t="shared" si="2"/>
        <v>566680</v>
      </c>
      <c r="P30" s="40">
        <f t="shared" si="2"/>
        <v>13486984</v>
      </c>
      <c r="Q30" s="40">
        <f t="shared" si="2"/>
        <v>4533440</v>
      </c>
      <c r="R30" s="41">
        <f>DBC!$C$50</f>
        <v>152</v>
      </c>
      <c r="S30" s="40">
        <f>DBC!$C$49</f>
        <v>146.19999999999999</v>
      </c>
      <c r="T30" s="42">
        <f>DBC!$C$48</f>
        <v>150</v>
      </c>
      <c r="U30" s="43">
        <f t="shared" si="34"/>
        <v>86.135360000000006</v>
      </c>
      <c r="V30" s="43">
        <f t="shared" si="34"/>
        <v>1971.7970608000001</v>
      </c>
      <c r="W30" s="44">
        <f t="shared" si="34"/>
        <v>680.01599999999996</v>
      </c>
      <c r="X30" s="23">
        <f>DBC!$C$41</f>
        <v>370</v>
      </c>
      <c r="Y30" s="45">
        <f t="shared" si="35"/>
        <v>31870.083200000001</v>
      </c>
      <c r="Z30" s="43">
        <f t="shared" si="35"/>
        <v>729564.91249600006</v>
      </c>
      <c r="AA30" s="43">
        <f t="shared" si="35"/>
        <v>251605.91999999998</v>
      </c>
      <c r="AB30" s="423">
        <f t="shared" si="52"/>
        <v>1013040.915696</v>
      </c>
      <c r="AC30" s="295">
        <f>DBC!$C$45</f>
        <v>0.1</v>
      </c>
      <c r="AD30" s="291">
        <f>DBC!$C$44</f>
        <v>0.7</v>
      </c>
      <c r="AE30" s="292">
        <f>DBC!$C$43</f>
        <v>0.2</v>
      </c>
      <c r="AF30" s="8" t="str">
        <f t="shared" si="48"/>
        <v>OK</v>
      </c>
      <c r="AG30" s="37">
        <f t="shared" si="37"/>
        <v>62</v>
      </c>
      <c r="AH30" s="38">
        <f t="shared" si="62"/>
        <v>434</v>
      </c>
      <c r="AI30" s="39">
        <f t="shared" si="6"/>
        <v>124</v>
      </c>
      <c r="AJ30" s="40">
        <f t="shared" si="7"/>
        <v>0</v>
      </c>
      <c r="AK30" s="40">
        <f t="shared" si="8"/>
        <v>0</v>
      </c>
      <c r="AL30" s="40">
        <f t="shared" si="9"/>
        <v>0</v>
      </c>
      <c r="AM30" s="17">
        <f>DBC!$C$50</f>
        <v>152</v>
      </c>
      <c r="AN30" s="16">
        <f>DBC!$C$49</f>
        <v>146.19999999999999</v>
      </c>
      <c r="AO30" s="18">
        <f>DBC!$C$48</f>
        <v>150</v>
      </c>
      <c r="AP30" s="43">
        <f t="shared" si="38"/>
        <v>0</v>
      </c>
      <c r="AQ30" s="43">
        <f t="shared" si="10"/>
        <v>0</v>
      </c>
      <c r="AR30" s="44">
        <f t="shared" si="11"/>
        <v>0</v>
      </c>
      <c r="AS30" s="23">
        <f>DBC!$C$41</f>
        <v>370</v>
      </c>
      <c r="AT30" s="45">
        <f t="shared" si="39"/>
        <v>0</v>
      </c>
      <c r="AU30" s="43">
        <f t="shared" si="12"/>
        <v>0</v>
      </c>
      <c r="AV30" s="43">
        <f t="shared" si="13"/>
        <v>0</v>
      </c>
      <c r="AW30" s="423">
        <f t="shared" si="53"/>
        <v>0</v>
      </c>
      <c r="AX30" s="561">
        <f>DBC!$C$72</f>
        <v>0.15</v>
      </c>
      <c r="AY30" s="559">
        <f>DBC!$C$71</f>
        <v>0.75</v>
      </c>
      <c r="AZ30" s="560">
        <f>DBC!$C$70</f>
        <v>0.1</v>
      </c>
      <c r="BA30" s="8" t="str">
        <f t="shared" si="49"/>
        <v>OK</v>
      </c>
      <c r="BB30" s="37">
        <f t="shared" si="41"/>
        <v>93</v>
      </c>
      <c r="BC30" s="38">
        <f t="shared" si="63"/>
        <v>465</v>
      </c>
      <c r="BD30" s="39">
        <f t="shared" si="15"/>
        <v>62</v>
      </c>
      <c r="BE30" s="40">
        <f t="shared" si="16"/>
        <v>116250</v>
      </c>
      <c r="BF30" s="40">
        <f t="shared" si="17"/>
        <v>1976250</v>
      </c>
      <c r="BG30" s="40">
        <f t="shared" si="18"/>
        <v>310000</v>
      </c>
      <c r="BH30" s="17">
        <f>DBC!$C$77</f>
        <v>42</v>
      </c>
      <c r="BI30" s="28">
        <f>DBC!$C$76</f>
        <v>35</v>
      </c>
      <c r="BJ30" s="30">
        <f>DBC!$C$75</f>
        <v>40</v>
      </c>
      <c r="BK30" s="43">
        <f t="shared" si="42"/>
        <v>4.8825000000000003</v>
      </c>
      <c r="BL30" s="43">
        <f t="shared" si="19"/>
        <v>69.168750000000003</v>
      </c>
      <c r="BM30" s="44">
        <f t="shared" si="20"/>
        <v>12.4</v>
      </c>
      <c r="BN30" s="11">
        <f>DBC!$C$68</f>
        <v>500</v>
      </c>
      <c r="BO30" s="21">
        <f t="shared" si="54"/>
        <v>2441.25</v>
      </c>
      <c r="BP30" s="19">
        <f t="shared" si="55"/>
        <v>34584.375</v>
      </c>
      <c r="BQ30" s="19">
        <f t="shared" si="56"/>
        <v>6200</v>
      </c>
      <c r="BR30" s="423">
        <f t="shared" si="57"/>
        <v>43225.625</v>
      </c>
      <c r="BS30" s="561">
        <f>DBC!$C$72</f>
        <v>0.15</v>
      </c>
      <c r="BT30" s="559">
        <f>DBC!$C$71</f>
        <v>0.75</v>
      </c>
      <c r="BU30" s="560">
        <f>DBC!$C$70</f>
        <v>0.1</v>
      </c>
      <c r="BV30" s="8" t="str">
        <f t="shared" si="50"/>
        <v>OK</v>
      </c>
      <c r="BW30" s="37">
        <f t="shared" si="45"/>
        <v>93</v>
      </c>
      <c r="BX30" s="38">
        <f t="shared" si="64"/>
        <v>465</v>
      </c>
      <c r="BY30" s="39">
        <f t="shared" si="24"/>
        <v>62</v>
      </c>
      <c r="BZ30" s="40">
        <f t="shared" si="25"/>
        <v>0</v>
      </c>
      <c r="CA30" s="40">
        <f t="shared" si="26"/>
        <v>0</v>
      </c>
      <c r="CB30" s="40">
        <f t="shared" si="27"/>
        <v>0</v>
      </c>
      <c r="CC30" s="17">
        <f>DBC!$C$77</f>
        <v>42</v>
      </c>
      <c r="CD30" s="28">
        <f>DBC!$C$76</f>
        <v>35</v>
      </c>
      <c r="CE30" s="30">
        <f>DBC!$C$75</f>
        <v>40</v>
      </c>
      <c r="CF30" s="43">
        <f t="shared" si="46"/>
        <v>0</v>
      </c>
      <c r="CG30" s="43">
        <f t="shared" si="28"/>
        <v>0</v>
      </c>
      <c r="CH30" s="44">
        <f t="shared" si="29"/>
        <v>0</v>
      </c>
      <c r="CI30" s="11">
        <f>DBC!$C$68</f>
        <v>500</v>
      </c>
      <c r="CJ30" s="21">
        <f t="shared" si="58"/>
        <v>0</v>
      </c>
      <c r="CK30" s="21">
        <f t="shared" si="59"/>
        <v>0</v>
      </c>
      <c r="CL30" s="21">
        <f t="shared" si="60"/>
        <v>0</v>
      </c>
      <c r="CM30" s="423">
        <f t="shared" si="61"/>
        <v>0</v>
      </c>
    </row>
    <row r="31" spans="1:91" x14ac:dyDescent="0.35">
      <c r="A31" s="731">
        <v>3</v>
      </c>
      <c r="B31" s="9" t="s">
        <v>25</v>
      </c>
      <c r="C31" s="546">
        <v>31</v>
      </c>
      <c r="D31" s="9">
        <v>25</v>
      </c>
      <c r="E31" s="10">
        <f>DBC!C$52</f>
        <v>10</v>
      </c>
      <c r="F31" s="10">
        <f t="shared" si="0"/>
        <v>310</v>
      </c>
      <c r="G31" s="732">
        <f>SUM(F31:F42)</f>
        <v>6990</v>
      </c>
      <c r="H31" s="295">
        <f>DBC!$C$45</f>
        <v>0.1</v>
      </c>
      <c r="I31" s="291">
        <f>DBC!$C$44</f>
        <v>0.7</v>
      </c>
      <c r="J31" s="292">
        <f>DBC!$C$43</f>
        <v>0.2</v>
      </c>
      <c r="K31" s="12" t="str">
        <f t="shared" si="32"/>
        <v>OK</v>
      </c>
      <c r="L31" s="13">
        <f t="shared" si="33"/>
        <v>31</v>
      </c>
      <c r="M31" s="14">
        <f t="shared" si="33"/>
        <v>217</v>
      </c>
      <c r="N31" s="15">
        <f t="shared" si="33"/>
        <v>62</v>
      </c>
      <c r="O31" s="16">
        <f t="shared" si="2"/>
        <v>283340</v>
      </c>
      <c r="P31" s="16">
        <f t="shared" si="2"/>
        <v>6743492</v>
      </c>
      <c r="Q31" s="16">
        <f t="shared" si="2"/>
        <v>2266720</v>
      </c>
      <c r="R31" s="29">
        <f>DBC!$C$50</f>
        <v>152</v>
      </c>
      <c r="S31" s="28">
        <f>DBC!$C$49</f>
        <v>146.19999999999999</v>
      </c>
      <c r="T31" s="30">
        <f>DBC!$C$48</f>
        <v>150</v>
      </c>
      <c r="U31" s="19">
        <f t="shared" si="34"/>
        <v>43.067680000000003</v>
      </c>
      <c r="V31" s="19">
        <f t="shared" si="34"/>
        <v>985.89853040000003</v>
      </c>
      <c r="W31" s="20">
        <f t="shared" si="34"/>
        <v>340.00799999999998</v>
      </c>
      <c r="X31" s="23">
        <f>DBC!$C$41</f>
        <v>370</v>
      </c>
      <c r="Y31" s="21">
        <f>U31*$X31</f>
        <v>15935.0416</v>
      </c>
      <c r="Z31" s="19">
        <f>V31*$X31</f>
        <v>364782.45624800003</v>
      </c>
      <c r="AA31" s="19">
        <f t="shared" si="35"/>
        <v>125802.95999999999</v>
      </c>
      <c r="AB31" s="423">
        <f t="shared" si="52"/>
        <v>506520.45784799999</v>
      </c>
      <c r="AC31" s="295">
        <f>DBC!$C$45</f>
        <v>0.1</v>
      </c>
      <c r="AD31" s="291">
        <f>DBC!$C$44</f>
        <v>0.7</v>
      </c>
      <c r="AE31" s="292">
        <f>DBC!$C$43</f>
        <v>0.2</v>
      </c>
      <c r="AF31" s="12" t="str">
        <f t="shared" si="48"/>
        <v>OK</v>
      </c>
      <c r="AG31" s="13">
        <f t="shared" si="37"/>
        <v>31</v>
      </c>
      <c r="AH31" s="14">
        <f t="shared" si="62"/>
        <v>217</v>
      </c>
      <c r="AI31" s="15">
        <f t="shared" si="6"/>
        <v>62</v>
      </c>
      <c r="AJ31" s="16">
        <f t="shared" si="7"/>
        <v>0</v>
      </c>
      <c r="AK31" s="16">
        <f t="shared" si="8"/>
        <v>0</v>
      </c>
      <c r="AL31" s="16">
        <f t="shared" si="9"/>
        <v>0</v>
      </c>
      <c r="AM31" s="17">
        <f>DBC!$C$50</f>
        <v>152</v>
      </c>
      <c r="AN31" s="16">
        <f>DBC!$C$49</f>
        <v>146.19999999999999</v>
      </c>
      <c r="AO31" s="18">
        <f>DBC!$C$48</f>
        <v>150</v>
      </c>
      <c r="AP31" s="19">
        <f t="shared" si="38"/>
        <v>0</v>
      </c>
      <c r="AQ31" s="19">
        <f t="shared" si="10"/>
        <v>0</v>
      </c>
      <c r="AR31" s="20">
        <f t="shared" si="11"/>
        <v>0</v>
      </c>
      <c r="AS31" s="23">
        <f>DBC!$C$41</f>
        <v>370</v>
      </c>
      <c r="AT31" s="21">
        <f>AP31*$X31</f>
        <v>0</v>
      </c>
      <c r="AU31" s="19">
        <f>AQ31*$X31</f>
        <v>0</v>
      </c>
      <c r="AV31" s="19">
        <f t="shared" si="13"/>
        <v>0</v>
      </c>
      <c r="AW31" s="423">
        <f t="shared" si="53"/>
        <v>0</v>
      </c>
      <c r="AX31" s="561">
        <f>DBC!$C$72</f>
        <v>0.15</v>
      </c>
      <c r="AY31" s="559">
        <f>DBC!$C$71</f>
        <v>0.75</v>
      </c>
      <c r="AZ31" s="560">
        <f>DBC!$C$70</f>
        <v>0.1</v>
      </c>
      <c r="BA31" s="12" t="str">
        <f t="shared" si="49"/>
        <v>OK</v>
      </c>
      <c r="BB31" s="13">
        <f t="shared" si="41"/>
        <v>46.5</v>
      </c>
      <c r="BC31" s="14">
        <f t="shared" si="63"/>
        <v>232.5</v>
      </c>
      <c r="BD31" s="15">
        <f t="shared" si="15"/>
        <v>31</v>
      </c>
      <c r="BE31" s="16">
        <f t="shared" si="16"/>
        <v>58125</v>
      </c>
      <c r="BF31" s="16">
        <f t="shared" si="17"/>
        <v>988125</v>
      </c>
      <c r="BG31" s="16">
        <f t="shared" si="18"/>
        <v>155000</v>
      </c>
      <c r="BH31" s="17">
        <f>DBC!$C$77</f>
        <v>42</v>
      </c>
      <c r="BI31" s="28">
        <f>DBC!$C$76</f>
        <v>35</v>
      </c>
      <c r="BJ31" s="30">
        <f>DBC!$C$75</f>
        <v>40</v>
      </c>
      <c r="BK31" s="19">
        <f t="shared" si="42"/>
        <v>2.4412500000000001</v>
      </c>
      <c r="BL31" s="19">
        <f t="shared" si="19"/>
        <v>34.584375000000001</v>
      </c>
      <c r="BM31" s="20">
        <f t="shared" si="20"/>
        <v>6.2</v>
      </c>
      <c r="BN31" s="11">
        <f>DBC!$C$68</f>
        <v>500</v>
      </c>
      <c r="BO31" s="21">
        <f t="shared" si="54"/>
        <v>1220.625</v>
      </c>
      <c r="BP31" s="19">
        <f t="shared" si="55"/>
        <v>17292.1875</v>
      </c>
      <c r="BQ31" s="19">
        <f t="shared" si="56"/>
        <v>3100</v>
      </c>
      <c r="BR31" s="423">
        <f t="shared" si="57"/>
        <v>21612.8125</v>
      </c>
      <c r="BS31" s="561">
        <f>DBC!$C$72</f>
        <v>0.15</v>
      </c>
      <c r="BT31" s="559">
        <f>DBC!$C$71</f>
        <v>0.75</v>
      </c>
      <c r="BU31" s="560">
        <f>DBC!$C$70</f>
        <v>0.1</v>
      </c>
      <c r="BV31" s="12" t="str">
        <f t="shared" si="50"/>
        <v>OK</v>
      </c>
      <c r="BW31" s="13">
        <f t="shared" si="45"/>
        <v>46.5</v>
      </c>
      <c r="BX31" s="14">
        <f t="shared" si="64"/>
        <v>232.5</v>
      </c>
      <c r="BY31" s="15">
        <f t="shared" si="24"/>
        <v>31</v>
      </c>
      <c r="BZ31" s="16">
        <f t="shared" si="25"/>
        <v>0</v>
      </c>
      <c r="CA31" s="16">
        <f t="shared" si="26"/>
        <v>0</v>
      </c>
      <c r="CB31" s="16">
        <f t="shared" si="27"/>
        <v>0</v>
      </c>
      <c r="CC31" s="17">
        <f>DBC!$C$77</f>
        <v>42</v>
      </c>
      <c r="CD31" s="28">
        <f>DBC!$C$76</f>
        <v>35</v>
      </c>
      <c r="CE31" s="30">
        <f>DBC!$C$75</f>
        <v>40</v>
      </c>
      <c r="CF31" s="19">
        <f t="shared" si="46"/>
        <v>0</v>
      </c>
      <c r="CG31" s="19">
        <f t="shared" si="28"/>
        <v>0</v>
      </c>
      <c r="CH31" s="20">
        <f t="shared" si="29"/>
        <v>0</v>
      </c>
      <c r="CI31" s="11">
        <f>DBC!$C$68</f>
        <v>500</v>
      </c>
      <c r="CJ31" s="21">
        <f t="shared" si="58"/>
        <v>0</v>
      </c>
      <c r="CK31" s="21">
        <f t="shared" si="59"/>
        <v>0</v>
      </c>
      <c r="CL31" s="21">
        <f t="shared" si="60"/>
        <v>0</v>
      </c>
      <c r="CM31" s="423">
        <f t="shared" si="61"/>
        <v>0</v>
      </c>
    </row>
    <row r="32" spans="1:91" x14ac:dyDescent="0.35">
      <c r="A32" s="743"/>
      <c r="B32" s="5" t="s">
        <v>26</v>
      </c>
      <c r="C32" s="543">
        <v>28</v>
      </c>
      <c r="D32" s="5">
        <v>26</v>
      </c>
      <c r="E32" s="10">
        <f>DBC!C$53</f>
        <v>20</v>
      </c>
      <c r="F32" s="22">
        <f t="shared" si="0"/>
        <v>560</v>
      </c>
      <c r="G32" s="745"/>
      <c r="H32" s="295">
        <f>DBC!$C$45</f>
        <v>0.1</v>
      </c>
      <c r="I32" s="291">
        <f>DBC!$C$44</f>
        <v>0.7</v>
      </c>
      <c r="J32" s="292">
        <f>DBC!$C$43</f>
        <v>0.2</v>
      </c>
      <c r="K32" s="24" t="str">
        <f t="shared" si="32"/>
        <v>OK</v>
      </c>
      <c r="L32" s="25">
        <f t="shared" si="33"/>
        <v>56</v>
      </c>
      <c r="M32" s="26">
        <f>$F32*I32</f>
        <v>392</v>
      </c>
      <c r="N32" s="27">
        <f>$F32*J32</f>
        <v>112</v>
      </c>
      <c r="O32" s="28">
        <f t="shared" si="2"/>
        <v>511840</v>
      </c>
      <c r="P32" s="28">
        <f t="shared" si="2"/>
        <v>12181792</v>
      </c>
      <c r="Q32" s="28">
        <f t="shared" si="2"/>
        <v>4094720</v>
      </c>
      <c r="R32" s="29">
        <f>DBC!$C$50</f>
        <v>152</v>
      </c>
      <c r="S32" s="28">
        <f>DBC!$C$49</f>
        <v>146.19999999999999</v>
      </c>
      <c r="T32" s="30">
        <f>DBC!$C$48</f>
        <v>150</v>
      </c>
      <c r="U32" s="31">
        <f t="shared" si="34"/>
        <v>77.799679999999995</v>
      </c>
      <c r="V32" s="31">
        <f t="shared" si="34"/>
        <v>1780.9779904</v>
      </c>
      <c r="W32" s="32">
        <f t="shared" si="34"/>
        <v>614.20799999999997</v>
      </c>
      <c r="X32" s="23">
        <f>DBC!$C$41</f>
        <v>370</v>
      </c>
      <c r="Y32" s="33">
        <f>U32*X32</f>
        <v>28785.881599999997</v>
      </c>
      <c r="Z32" s="31">
        <f>V32*X32</f>
        <v>658961.85644799995</v>
      </c>
      <c r="AA32" s="31">
        <f>W32*X32</f>
        <v>227256.95999999999</v>
      </c>
      <c r="AB32" s="423">
        <f t="shared" si="52"/>
        <v>915004.69804799987</v>
      </c>
      <c r="AC32" s="295">
        <f>DBC!$C$45</f>
        <v>0.1</v>
      </c>
      <c r="AD32" s="291">
        <f>DBC!$C$44</f>
        <v>0.7</v>
      </c>
      <c r="AE32" s="292">
        <f>DBC!$C$43</f>
        <v>0.2</v>
      </c>
      <c r="AF32" s="24" t="str">
        <f t="shared" si="48"/>
        <v>OK</v>
      </c>
      <c r="AG32" s="25">
        <f t="shared" si="37"/>
        <v>56</v>
      </c>
      <c r="AH32" s="26">
        <f>$F32*AD32</f>
        <v>392</v>
      </c>
      <c r="AI32" s="27">
        <f>$F32*AE32</f>
        <v>112</v>
      </c>
      <c r="AJ32" s="28">
        <f t="shared" si="7"/>
        <v>0</v>
      </c>
      <c r="AK32" s="28">
        <f t="shared" si="8"/>
        <v>0</v>
      </c>
      <c r="AL32" s="28">
        <f t="shared" si="9"/>
        <v>0</v>
      </c>
      <c r="AM32" s="17">
        <f>DBC!$C$50</f>
        <v>152</v>
      </c>
      <c r="AN32" s="16">
        <f>DBC!$C$49</f>
        <v>146.19999999999999</v>
      </c>
      <c r="AO32" s="18">
        <f>DBC!$C$48</f>
        <v>150</v>
      </c>
      <c r="AP32" s="31">
        <f t="shared" si="38"/>
        <v>0</v>
      </c>
      <c r="AQ32" s="31">
        <f t="shared" si="10"/>
        <v>0</v>
      </c>
      <c r="AR32" s="32">
        <f t="shared" si="11"/>
        <v>0</v>
      </c>
      <c r="AS32" s="23">
        <f>DBC!$C$41</f>
        <v>370</v>
      </c>
      <c r="AT32" s="33">
        <f>AP32*AS32</f>
        <v>0</v>
      </c>
      <c r="AU32" s="31">
        <f>AQ32*AS32</f>
        <v>0</v>
      </c>
      <c r="AV32" s="31">
        <f>AR32*AS32</f>
        <v>0</v>
      </c>
      <c r="AW32" s="423">
        <f t="shared" si="53"/>
        <v>0</v>
      </c>
      <c r="AX32" s="561">
        <f>DBC!$C$72</f>
        <v>0.15</v>
      </c>
      <c r="AY32" s="559">
        <f>DBC!$C$71</f>
        <v>0.75</v>
      </c>
      <c r="AZ32" s="560">
        <f>DBC!$C$70</f>
        <v>0.1</v>
      </c>
      <c r="BA32" s="24" t="str">
        <f t="shared" si="49"/>
        <v>OK</v>
      </c>
      <c r="BB32" s="25">
        <f t="shared" si="41"/>
        <v>84</v>
      </c>
      <c r="BC32" s="26">
        <f>$F32*AY32</f>
        <v>420</v>
      </c>
      <c r="BD32" s="27">
        <f>$F32*AZ32</f>
        <v>56</v>
      </c>
      <c r="BE32" s="28">
        <f t="shared" si="16"/>
        <v>105000</v>
      </c>
      <c r="BF32" s="28">
        <f t="shared" si="17"/>
        <v>1785000</v>
      </c>
      <c r="BG32" s="28">
        <f t="shared" si="18"/>
        <v>280000</v>
      </c>
      <c r="BH32" s="17">
        <f>DBC!$C$77</f>
        <v>42</v>
      </c>
      <c r="BI32" s="28">
        <f>DBC!$C$76</f>
        <v>35</v>
      </c>
      <c r="BJ32" s="30">
        <f>DBC!$C$75</f>
        <v>40</v>
      </c>
      <c r="BK32" s="31">
        <f t="shared" si="42"/>
        <v>4.41</v>
      </c>
      <c r="BL32" s="31">
        <f t="shared" si="19"/>
        <v>62.475000000000001</v>
      </c>
      <c r="BM32" s="32">
        <f t="shared" si="20"/>
        <v>11.2</v>
      </c>
      <c r="BN32" s="11">
        <f>DBC!$C$68</f>
        <v>500</v>
      </c>
      <c r="BO32" s="21">
        <f t="shared" si="54"/>
        <v>2205</v>
      </c>
      <c r="BP32" s="19">
        <f t="shared" si="55"/>
        <v>31237.5</v>
      </c>
      <c r="BQ32" s="19">
        <f t="shared" si="56"/>
        <v>5600</v>
      </c>
      <c r="BR32" s="423">
        <f t="shared" si="57"/>
        <v>39042.5</v>
      </c>
      <c r="BS32" s="561">
        <f>DBC!$C$72</f>
        <v>0.15</v>
      </c>
      <c r="BT32" s="559">
        <f>DBC!$C$71</f>
        <v>0.75</v>
      </c>
      <c r="BU32" s="560">
        <f>DBC!$C$70</f>
        <v>0.1</v>
      </c>
      <c r="BV32" s="24" t="str">
        <f t="shared" si="50"/>
        <v>OK</v>
      </c>
      <c r="BW32" s="25">
        <f t="shared" si="45"/>
        <v>84</v>
      </c>
      <c r="BX32" s="26">
        <f>$F32*BT32</f>
        <v>420</v>
      </c>
      <c r="BY32" s="27">
        <f>$F32*BU32</f>
        <v>56</v>
      </c>
      <c r="BZ32" s="28">
        <f t="shared" si="25"/>
        <v>0</v>
      </c>
      <c r="CA32" s="28">
        <f t="shared" si="26"/>
        <v>0</v>
      </c>
      <c r="CB32" s="28">
        <f t="shared" si="27"/>
        <v>0</v>
      </c>
      <c r="CC32" s="17">
        <f>DBC!$C$77</f>
        <v>42</v>
      </c>
      <c r="CD32" s="28">
        <f>DBC!$C$76</f>
        <v>35</v>
      </c>
      <c r="CE32" s="30">
        <f>DBC!$C$75</f>
        <v>40</v>
      </c>
      <c r="CF32" s="31">
        <f t="shared" si="46"/>
        <v>0</v>
      </c>
      <c r="CG32" s="31">
        <f t="shared" si="28"/>
        <v>0</v>
      </c>
      <c r="CH32" s="32">
        <f t="shared" si="29"/>
        <v>0</v>
      </c>
      <c r="CI32" s="11">
        <f>DBC!$C$68</f>
        <v>500</v>
      </c>
      <c r="CJ32" s="21">
        <f t="shared" si="58"/>
        <v>0</v>
      </c>
      <c r="CK32" s="21">
        <f t="shared" si="59"/>
        <v>0</v>
      </c>
      <c r="CL32" s="21">
        <f t="shared" si="60"/>
        <v>0</v>
      </c>
      <c r="CM32" s="423">
        <f t="shared" si="61"/>
        <v>0</v>
      </c>
    </row>
    <row r="33" spans="1:91" x14ac:dyDescent="0.35">
      <c r="A33" s="743"/>
      <c r="B33" s="5" t="s">
        <v>27</v>
      </c>
      <c r="C33" s="543">
        <v>31</v>
      </c>
      <c r="D33" s="5">
        <v>27</v>
      </c>
      <c r="E33" s="10">
        <f>DBC!C$54</f>
        <v>20</v>
      </c>
      <c r="F33" s="22">
        <f t="shared" si="0"/>
        <v>620</v>
      </c>
      <c r="G33" s="745"/>
      <c r="H33" s="295">
        <f>DBC!$C$45</f>
        <v>0.1</v>
      </c>
      <c r="I33" s="291">
        <f>DBC!$C$44</f>
        <v>0.7</v>
      </c>
      <c r="J33" s="292">
        <f>DBC!$C$43</f>
        <v>0.2</v>
      </c>
      <c r="K33" s="24" t="str">
        <f t="shared" si="32"/>
        <v>OK</v>
      </c>
      <c r="L33" s="25">
        <f t="shared" si="33"/>
        <v>62</v>
      </c>
      <c r="M33" s="26">
        <f t="shared" si="33"/>
        <v>434</v>
      </c>
      <c r="N33" s="27">
        <f t="shared" si="33"/>
        <v>124</v>
      </c>
      <c r="O33" s="28">
        <f t="shared" si="2"/>
        <v>566680</v>
      </c>
      <c r="P33" s="28">
        <f t="shared" si="2"/>
        <v>13486984</v>
      </c>
      <c r="Q33" s="28">
        <f t="shared" si="2"/>
        <v>4533440</v>
      </c>
      <c r="R33" s="29">
        <f>DBC!$C$50</f>
        <v>152</v>
      </c>
      <c r="S33" s="28">
        <f>DBC!$C$49</f>
        <v>146.19999999999999</v>
      </c>
      <c r="T33" s="30">
        <f>DBC!$C$48</f>
        <v>150</v>
      </c>
      <c r="U33" s="31">
        <f>O33*R33/10^6</f>
        <v>86.135360000000006</v>
      </c>
      <c r="V33" s="31">
        <f t="shared" si="34"/>
        <v>1971.7970608000001</v>
      </c>
      <c r="W33" s="32">
        <f t="shared" si="34"/>
        <v>680.01599999999996</v>
      </c>
      <c r="X33" s="23">
        <f>DBC!$C$41</f>
        <v>370</v>
      </c>
      <c r="Y33" s="33">
        <f t="shared" si="35"/>
        <v>31870.083200000001</v>
      </c>
      <c r="Z33" s="31">
        <f t="shared" si="35"/>
        <v>729564.91249600006</v>
      </c>
      <c r="AA33" s="31">
        <f t="shared" si="35"/>
        <v>251605.91999999998</v>
      </c>
      <c r="AB33" s="423">
        <f t="shared" si="52"/>
        <v>1013040.915696</v>
      </c>
      <c r="AC33" s="295">
        <f>DBC!$C$45</f>
        <v>0.1</v>
      </c>
      <c r="AD33" s="291">
        <f>DBC!$C$44</f>
        <v>0.7</v>
      </c>
      <c r="AE33" s="292">
        <f>DBC!$C$43</f>
        <v>0.2</v>
      </c>
      <c r="AF33" s="24" t="str">
        <f t="shared" si="48"/>
        <v>OK</v>
      </c>
      <c r="AG33" s="25">
        <f t="shared" si="37"/>
        <v>62</v>
      </c>
      <c r="AH33" s="26">
        <f t="shared" ref="AH33:AH96" si="65">$F33*AD33</f>
        <v>434</v>
      </c>
      <c r="AI33" s="27">
        <f t="shared" ref="AI33:AI96" si="66">$F33*AE33</f>
        <v>124</v>
      </c>
      <c r="AJ33" s="28">
        <f t="shared" si="7"/>
        <v>0</v>
      </c>
      <c r="AK33" s="28">
        <f t="shared" si="8"/>
        <v>0</v>
      </c>
      <c r="AL33" s="28">
        <f t="shared" si="9"/>
        <v>0</v>
      </c>
      <c r="AM33" s="17">
        <f>DBC!$C$50</f>
        <v>152</v>
      </c>
      <c r="AN33" s="16">
        <f>DBC!$C$49</f>
        <v>146.19999999999999</v>
      </c>
      <c r="AO33" s="18">
        <f>DBC!$C$48</f>
        <v>150</v>
      </c>
      <c r="AP33" s="31">
        <f>AJ33*AM33/10^6</f>
        <v>0</v>
      </c>
      <c r="AQ33" s="31">
        <f t="shared" si="10"/>
        <v>0</v>
      </c>
      <c r="AR33" s="32">
        <f t="shared" si="11"/>
        <v>0</v>
      </c>
      <c r="AS33" s="23">
        <f>DBC!$C$41</f>
        <v>370</v>
      </c>
      <c r="AT33" s="33">
        <f t="shared" ref="AT33:AT96" si="67">AP33*$X33</f>
        <v>0</v>
      </c>
      <c r="AU33" s="31">
        <f t="shared" ref="AU33:AU96" si="68">AQ33*$X33</f>
        <v>0</v>
      </c>
      <c r="AV33" s="31">
        <f t="shared" ref="AV33:AV96" si="69">AR33*$X33</f>
        <v>0</v>
      </c>
      <c r="AW33" s="423">
        <f t="shared" si="53"/>
        <v>0</v>
      </c>
      <c r="AX33" s="561">
        <f>DBC!$C$72</f>
        <v>0.15</v>
      </c>
      <c r="AY33" s="559">
        <f>DBC!$C$71</f>
        <v>0.75</v>
      </c>
      <c r="AZ33" s="560">
        <f>DBC!$C$70</f>
        <v>0.1</v>
      </c>
      <c r="BA33" s="24" t="str">
        <f t="shared" si="49"/>
        <v>OK</v>
      </c>
      <c r="BB33" s="25">
        <f t="shared" si="41"/>
        <v>93</v>
      </c>
      <c r="BC33" s="26">
        <f t="shared" ref="BC33:BC96" si="70">$F33*AY33</f>
        <v>465</v>
      </c>
      <c r="BD33" s="27">
        <f t="shared" ref="BD33:BD96" si="71">$F33*AZ33</f>
        <v>62</v>
      </c>
      <c r="BE33" s="28">
        <f t="shared" si="16"/>
        <v>116250</v>
      </c>
      <c r="BF33" s="28">
        <f t="shared" si="17"/>
        <v>1976250</v>
      </c>
      <c r="BG33" s="28">
        <f t="shared" si="18"/>
        <v>310000</v>
      </c>
      <c r="BH33" s="17">
        <f>DBC!$C$77</f>
        <v>42</v>
      </c>
      <c r="BI33" s="28">
        <f>DBC!$C$76</f>
        <v>35</v>
      </c>
      <c r="BJ33" s="30">
        <f>DBC!$C$75</f>
        <v>40</v>
      </c>
      <c r="BK33" s="31">
        <f>BE33*BH33/10^6</f>
        <v>4.8825000000000003</v>
      </c>
      <c r="BL33" s="31">
        <f t="shared" si="19"/>
        <v>69.168750000000003</v>
      </c>
      <c r="BM33" s="32">
        <f t="shared" si="20"/>
        <v>12.4</v>
      </c>
      <c r="BN33" s="11">
        <f>DBC!$C$68</f>
        <v>500</v>
      </c>
      <c r="BO33" s="21">
        <f t="shared" si="54"/>
        <v>2441.25</v>
      </c>
      <c r="BP33" s="19">
        <f t="shared" si="55"/>
        <v>34584.375</v>
      </c>
      <c r="BQ33" s="19">
        <f t="shared" si="56"/>
        <v>6200</v>
      </c>
      <c r="BR33" s="423">
        <f t="shared" si="57"/>
        <v>43225.625</v>
      </c>
      <c r="BS33" s="561">
        <f>DBC!$C$72</f>
        <v>0.15</v>
      </c>
      <c r="BT33" s="559">
        <f>DBC!$C$71</f>
        <v>0.75</v>
      </c>
      <c r="BU33" s="560">
        <f>DBC!$C$70</f>
        <v>0.1</v>
      </c>
      <c r="BV33" s="24" t="str">
        <f t="shared" si="50"/>
        <v>OK</v>
      </c>
      <c r="BW33" s="25">
        <f t="shared" si="45"/>
        <v>93</v>
      </c>
      <c r="BX33" s="26">
        <f t="shared" ref="BX33:BX96" si="72">$F33*BT33</f>
        <v>465</v>
      </c>
      <c r="BY33" s="27">
        <f t="shared" ref="BY33:BY96" si="73">$F33*BU33</f>
        <v>62</v>
      </c>
      <c r="BZ33" s="28">
        <f t="shared" si="25"/>
        <v>0</v>
      </c>
      <c r="CA33" s="28">
        <f t="shared" si="26"/>
        <v>0</v>
      </c>
      <c r="CB33" s="28">
        <f t="shared" si="27"/>
        <v>0</v>
      </c>
      <c r="CC33" s="17">
        <f>DBC!$C$77</f>
        <v>42</v>
      </c>
      <c r="CD33" s="28">
        <f>DBC!$C$76</f>
        <v>35</v>
      </c>
      <c r="CE33" s="30">
        <f>DBC!$C$75</f>
        <v>40</v>
      </c>
      <c r="CF33" s="31">
        <f>BZ33*CC33/10^6</f>
        <v>0</v>
      </c>
      <c r="CG33" s="31">
        <f t="shared" si="28"/>
        <v>0</v>
      </c>
      <c r="CH33" s="32">
        <f t="shared" si="29"/>
        <v>0</v>
      </c>
      <c r="CI33" s="11">
        <f>DBC!$C$68</f>
        <v>500</v>
      </c>
      <c r="CJ33" s="21">
        <f t="shared" si="58"/>
        <v>0</v>
      </c>
      <c r="CK33" s="21">
        <f t="shared" si="59"/>
        <v>0</v>
      </c>
      <c r="CL33" s="21">
        <f t="shared" si="60"/>
        <v>0</v>
      </c>
      <c r="CM33" s="423">
        <f t="shared" si="61"/>
        <v>0</v>
      </c>
    </row>
    <row r="34" spans="1:91" x14ac:dyDescent="0.35">
      <c r="A34" s="743"/>
      <c r="B34" s="5" t="s">
        <v>28</v>
      </c>
      <c r="C34" s="543">
        <v>30</v>
      </c>
      <c r="D34" s="5">
        <v>28</v>
      </c>
      <c r="E34" s="10">
        <f>DBC!C$55</f>
        <v>20</v>
      </c>
      <c r="F34" s="22">
        <f t="shared" si="0"/>
        <v>600</v>
      </c>
      <c r="G34" s="745"/>
      <c r="H34" s="295">
        <f>DBC!$C$45</f>
        <v>0.1</v>
      </c>
      <c r="I34" s="291">
        <f>DBC!$C$44</f>
        <v>0.7</v>
      </c>
      <c r="J34" s="292">
        <f>DBC!$C$43</f>
        <v>0.2</v>
      </c>
      <c r="K34" s="24" t="str">
        <f t="shared" si="32"/>
        <v>OK</v>
      </c>
      <c r="L34" s="25">
        <f t="shared" si="33"/>
        <v>60</v>
      </c>
      <c r="M34" s="26">
        <f t="shared" si="33"/>
        <v>420</v>
      </c>
      <c r="N34" s="27">
        <f t="shared" si="33"/>
        <v>120</v>
      </c>
      <c r="O34" s="28">
        <f t="shared" si="2"/>
        <v>548400</v>
      </c>
      <c r="P34" s="28">
        <f t="shared" si="2"/>
        <v>13051920</v>
      </c>
      <c r="Q34" s="28">
        <f t="shared" si="2"/>
        <v>4387200</v>
      </c>
      <c r="R34" s="29">
        <f>DBC!$C$50</f>
        <v>152</v>
      </c>
      <c r="S34" s="28">
        <f>DBC!$C$49</f>
        <v>146.19999999999999</v>
      </c>
      <c r="T34" s="30">
        <f>DBC!$C$48</f>
        <v>150</v>
      </c>
      <c r="U34" s="31">
        <f t="shared" si="34"/>
        <v>83.356800000000007</v>
      </c>
      <c r="V34" s="31">
        <f t="shared" si="34"/>
        <v>1908.1907039999999</v>
      </c>
      <c r="W34" s="32">
        <f t="shared" si="34"/>
        <v>658.08</v>
      </c>
      <c r="X34" s="23">
        <f>DBC!$C$41</f>
        <v>370</v>
      </c>
      <c r="Y34" s="33">
        <f t="shared" si="35"/>
        <v>30842.016000000003</v>
      </c>
      <c r="Z34" s="31">
        <f t="shared" si="35"/>
        <v>706030.56047999999</v>
      </c>
      <c r="AA34" s="31">
        <f t="shared" si="35"/>
        <v>243489.6</v>
      </c>
      <c r="AB34" s="423">
        <f t="shared" si="52"/>
        <v>980362.17648000002</v>
      </c>
      <c r="AC34" s="295">
        <f>DBC!$C$45</f>
        <v>0.1</v>
      </c>
      <c r="AD34" s="291">
        <f>DBC!$C$44</f>
        <v>0.7</v>
      </c>
      <c r="AE34" s="292">
        <f>DBC!$C$43</f>
        <v>0.2</v>
      </c>
      <c r="AF34" s="24" t="str">
        <f t="shared" si="48"/>
        <v>OK</v>
      </c>
      <c r="AG34" s="25">
        <f t="shared" si="37"/>
        <v>60</v>
      </c>
      <c r="AH34" s="26">
        <f t="shared" si="65"/>
        <v>420</v>
      </c>
      <c r="AI34" s="27">
        <f t="shared" si="66"/>
        <v>120</v>
      </c>
      <c r="AJ34" s="28">
        <f t="shared" si="7"/>
        <v>0</v>
      </c>
      <c r="AK34" s="28">
        <f t="shared" si="8"/>
        <v>0</v>
      </c>
      <c r="AL34" s="28">
        <f t="shared" si="9"/>
        <v>0</v>
      </c>
      <c r="AM34" s="17">
        <f>DBC!$C$50</f>
        <v>152</v>
      </c>
      <c r="AN34" s="16">
        <f>DBC!$C$49</f>
        <v>146.19999999999999</v>
      </c>
      <c r="AO34" s="18">
        <f>DBC!$C$48</f>
        <v>150</v>
      </c>
      <c r="AP34" s="31">
        <f t="shared" ref="AP34:AP97" si="74">AJ34*AM34/10^6</f>
        <v>0</v>
      </c>
      <c r="AQ34" s="31">
        <f t="shared" si="10"/>
        <v>0</v>
      </c>
      <c r="AR34" s="32">
        <f t="shared" si="11"/>
        <v>0</v>
      </c>
      <c r="AS34" s="23">
        <f>DBC!$C$41</f>
        <v>370</v>
      </c>
      <c r="AT34" s="33">
        <f t="shared" si="67"/>
        <v>0</v>
      </c>
      <c r="AU34" s="31">
        <f t="shared" si="68"/>
        <v>0</v>
      </c>
      <c r="AV34" s="31">
        <f t="shared" si="69"/>
        <v>0</v>
      </c>
      <c r="AW34" s="423">
        <f t="shared" si="53"/>
        <v>0</v>
      </c>
      <c r="AX34" s="561">
        <f>DBC!$C$72</f>
        <v>0.15</v>
      </c>
      <c r="AY34" s="559">
        <f>DBC!$C$71</f>
        <v>0.75</v>
      </c>
      <c r="AZ34" s="560">
        <f>DBC!$C$70</f>
        <v>0.1</v>
      </c>
      <c r="BA34" s="24" t="str">
        <f t="shared" si="49"/>
        <v>OK</v>
      </c>
      <c r="BB34" s="25">
        <f t="shared" si="41"/>
        <v>90</v>
      </c>
      <c r="BC34" s="26">
        <f t="shared" si="70"/>
        <v>450</v>
      </c>
      <c r="BD34" s="27">
        <f t="shared" si="71"/>
        <v>60</v>
      </c>
      <c r="BE34" s="28">
        <f t="shared" si="16"/>
        <v>112500</v>
      </c>
      <c r="BF34" s="28">
        <f t="shared" si="17"/>
        <v>1912500</v>
      </c>
      <c r="BG34" s="28">
        <f t="shared" si="18"/>
        <v>300000</v>
      </c>
      <c r="BH34" s="17">
        <f>DBC!$C$77</f>
        <v>42</v>
      </c>
      <c r="BI34" s="28">
        <f>DBC!$C$76</f>
        <v>35</v>
      </c>
      <c r="BJ34" s="30">
        <f>DBC!$C$75</f>
        <v>40</v>
      </c>
      <c r="BK34" s="31">
        <f t="shared" ref="BK34:BK97" si="75">BE34*BH34/10^6</f>
        <v>4.7249999999999996</v>
      </c>
      <c r="BL34" s="31">
        <f t="shared" si="19"/>
        <v>66.9375</v>
      </c>
      <c r="BM34" s="32">
        <f t="shared" si="20"/>
        <v>12</v>
      </c>
      <c r="BN34" s="11">
        <f>DBC!$C$68</f>
        <v>500</v>
      </c>
      <c r="BO34" s="21">
        <f t="shared" si="54"/>
        <v>2362.5</v>
      </c>
      <c r="BP34" s="19">
        <f t="shared" si="55"/>
        <v>33468.75</v>
      </c>
      <c r="BQ34" s="19">
        <f t="shared" si="56"/>
        <v>6000</v>
      </c>
      <c r="BR34" s="423">
        <f t="shared" si="57"/>
        <v>41831.25</v>
      </c>
      <c r="BS34" s="561">
        <f>DBC!$C$72</f>
        <v>0.15</v>
      </c>
      <c r="BT34" s="559">
        <f>DBC!$C$71</f>
        <v>0.75</v>
      </c>
      <c r="BU34" s="560">
        <f>DBC!$C$70</f>
        <v>0.1</v>
      </c>
      <c r="BV34" s="24" t="str">
        <f t="shared" si="50"/>
        <v>OK</v>
      </c>
      <c r="BW34" s="25">
        <f t="shared" si="45"/>
        <v>90</v>
      </c>
      <c r="BX34" s="26">
        <f t="shared" si="72"/>
        <v>450</v>
      </c>
      <c r="BY34" s="27">
        <f t="shared" si="73"/>
        <v>60</v>
      </c>
      <c r="BZ34" s="28">
        <f t="shared" si="25"/>
        <v>0</v>
      </c>
      <c r="CA34" s="28">
        <f t="shared" si="26"/>
        <v>0</v>
      </c>
      <c r="CB34" s="28">
        <f t="shared" si="27"/>
        <v>0</v>
      </c>
      <c r="CC34" s="17">
        <f>DBC!$C$77</f>
        <v>42</v>
      </c>
      <c r="CD34" s="28">
        <f>DBC!$C$76</f>
        <v>35</v>
      </c>
      <c r="CE34" s="30">
        <f>DBC!$C$75</f>
        <v>40</v>
      </c>
      <c r="CF34" s="31">
        <f t="shared" ref="CF34:CF97" si="76">BZ34*CC34/10^6</f>
        <v>0</v>
      </c>
      <c r="CG34" s="31">
        <f t="shared" si="28"/>
        <v>0</v>
      </c>
      <c r="CH34" s="32">
        <f t="shared" si="29"/>
        <v>0</v>
      </c>
      <c r="CI34" s="11">
        <f>DBC!$C$68</f>
        <v>500</v>
      </c>
      <c r="CJ34" s="21">
        <f t="shared" si="58"/>
        <v>0</v>
      </c>
      <c r="CK34" s="21">
        <f t="shared" si="59"/>
        <v>0</v>
      </c>
      <c r="CL34" s="21">
        <f t="shared" si="60"/>
        <v>0</v>
      </c>
      <c r="CM34" s="423">
        <f t="shared" si="61"/>
        <v>0</v>
      </c>
    </row>
    <row r="35" spans="1:91" ht="15" customHeight="1" x14ac:dyDescent="0.35">
      <c r="A35" s="743"/>
      <c r="B35" s="5" t="s">
        <v>29</v>
      </c>
      <c r="C35" s="543">
        <v>31</v>
      </c>
      <c r="D35" s="5">
        <v>29</v>
      </c>
      <c r="E35" s="10">
        <f>DBC!C$56</f>
        <v>20</v>
      </c>
      <c r="F35" s="22">
        <f t="shared" si="0"/>
        <v>620</v>
      </c>
      <c r="G35" s="745"/>
      <c r="H35" s="295">
        <f>DBC!$C$45</f>
        <v>0.1</v>
      </c>
      <c r="I35" s="291">
        <f>DBC!$C$44</f>
        <v>0.7</v>
      </c>
      <c r="J35" s="292">
        <f>DBC!$C$43</f>
        <v>0.2</v>
      </c>
      <c r="K35" s="24" t="str">
        <f t="shared" si="32"/>
        <v>OK</v>
      </c>
      <c r="L35" s="25">
        <f t="shared" si="33"/>
        <v>62</v>
      </c>
      <c r="M35" s="26">
        <f t="shared" si="33"/>
        <v>434</v>
      </c>
      <c r="N35" s="27">
        <f t="shared" si="33"/>
        <v>124</v>
      </c>
      <c r="O35" s="28">
        <f t="shared" si="2"/>
        <v>566680</v>
      </c>
      <c r="P35" s="28">
        <f t="shared" si="2"/>
        <v>13486984</v>
      </c>
      <c r="Q35" s="28">
        <f t="shared" si="2"/>
        <v>4533440</v>
      </c>
      <c r="R35" s="29">
        <f>DBC!$C$50</f>
        <v>152</v>
      </c>
      <c r="S35" s="28">
        <f>DBC!$C$49</f>
        <v>146.19999999999999</v>
      </c>
      <c r="T35" s="30">
        <f>DBC!$C$48</f>
        <v>150</v>
      </c>
      <c r="U35" s="31">
        <f t="shared" si="34"/>
        <v>86.135360000000006</v>
      </c>
      <c r="V35" s="31">
        <f t="shared" si="34"/>
        <v>1971.7970608000001</v>
      </c>
      <c r="W35" s="32">
        <f t="shared" si="34"/>
        <v>680.01599999999996</v>
      </c>
      <c r="X35" s="23">
        <f>DBC!$C$41</f>
        <v>370</v>
      </c>
      <c r="Y35" s="33">
        <f t="shared" si="35"/>
        <v>31870.083200000001</v>
      </c>
      <c r="Z35" s="31">
        <f t="shared" si="35"/>
        <v>729564.91249600006</v>
      </c>
      <c r="AA35" s="31">
        <f t="shared" si="35"/>
        <v>251605.91999999998</v>
      </c>
      <c r="AB35" s="423">
        <f t="shared" si="52"/>
        <v>1013040.915696</v>
      </c>
      <c r="AC35" s="295">
        <f>DBC!$C$45</f>
        <v>0.1</v>
      </c>
      <c r="AD35" s="291">
        <f>DBC!$C$44</f>
        <v>0.7</v>
      </c>
      <c r="AE35" s="292">
        <f>DBC!$C$43</f>
        <v>0.2</v>
      </c>
      <c r="AF35" s="24" t="str">
        <f t="shared" si="48"/>
        <v>OK</v>
      </c>
      <c r="AG35" s="25">
        <f t="shared" si="37"/>
        <v>62</v>
      </c>
      <c r="AH35" s="26">
        <f t="shared" si="65"/>
        <v>434</v>
      </c>
      <c r="AI35" s="27">
        <f t="shared" si="66"/>
        <v>124</v>
      </c>
      <c r="AJ35" s="28">
        <f t="shared" si="7"/>
        <v>0</v>
      </c>
      <c r="AK35" s="28">
        <f t="shared" si="8"/>
        <v>0</v>
      </c>
      <c r="AL35" s="28">
        <f t="shared" si="9"/>
        <v>0</v>
      </c>
      <c r="AM35" s="17">
        <f>DBC!$C$50</f>
        <v>152</v>
      </c>
      <c r="AN35" s="16">
        <f>DBC!$C$49</f>
        <v>146.19999999999999</v>
      </c>
      <c r="AO35" s="18">
        <f>DBC!$C$48</f>
        <v>150</v>
      </c>
      <c r="AP35" s="31">
        <f t="shared" si="74"/>
        <v>0</v>
      </c>
      <c r="AQ35" s="31">
        <f t="shared" si="10"/>
        <v>0</v>
      </c>
      <c r="AR35" s="32">
        <f t="shared" si="11"/>
        <v>0</v>
      </c>
      <c r="AS35" s="23">
        <f>DBC!$C$41</f>
        <v>370</v>
      </c>
      <c r="AT35" s="33">
        <f t="shared" si="67"/>
        <v>0</v>
      </c>
      <c r="AU35" s="31">
        <f t="shared" si="68"/>
        <v>0</v>
      </c>
      <c r="AV35" s="31">
        <f t="shared" si="69"/>
        <v>0</v>
      </c>
      <c r="AW35" s="423">
        <f t="shared" si="53"/>
        <v>0</v>
      </c>
      <c r="AX35" s="561">
        <f>DBC!$C$72</f>
        <v>0.15</v>
      </c>
      <c r="AY35" s="559">
        <f>DBC!$C$71</f>
        <v>0.75</v>
      </c>
      <c r="AZ35" s="560">
        <f>DBC!$C$70</f>
        <v>0.1</v>
      </c>
      <c r="BA35" s="24" t="str">
        <f t="shared" si="49"/>
        <v>OK</v>
      </c>
      <c r="BB35" s="25">
        <f t="shared" si="41"/>
        <v>93</v>
      </c>
      <c r="BC35" s="26">
        <f t="shared" si="70"/>
        <v>465</v>
      </c>
      <c r="BD35" s="27">
        <f t="shared" si="71"/>
        <v>62</v>
      </c>
      <c r="BE35" s="28">
        <f t="shared" si="16"/>
        <v>116250</v>
      </c>
      <c r="BF35" s="28">
        <f t="shared" si="17"/>
        <v>1976250</v>
      </c>
      <c r="BG35" s="28">
        <f t="shared" si="18"/>
        <v>310000</v>
      </c>
      <c r="BH35" s="17">
        <f>DBC!$C$77</f>
        <v>42</v>
      </c>
      <c r="BI35" s="28">
        <f>DBC!$C$76</f>
        <v>35</v>
      </c>
      <c r="BJ35" s="30">
        <f>DBC!$C$75</f>
        <v>40</v>
      </c>
      <c r="BK35" s="31">
        <f t="shared" si="75"/>
        <v>4.8825000000000003</v>
      </c>
      <c r="BL35" s="31">
        <f t="shared" si="19"/>
        <v>69.168750000000003</v>
      </c>
      <c r="BM35" s="32">
        <f t="shared" si="20"/>
        <v>12.4</v>
      </c>
      <c r="BN35" s="11">
        <f>DBC!$C$68</f>
        <v>500</v>
      </c>
      <c r="BO35" s="21">
        <f t="shared" si="54"/>
        <v>2441.25</v>
      </c>
      <c r="BP35" s="19">
        <f t="shared" si="55"/>
        <v>34584.375</v>
      </c>
      <c r="BQ35" s="19">
        <f t="shared" si="56"/>
        <v>6200</v>
      </c>
      <c r="BR35" s="423">
        <f t="shared" si="57"/>
        <v>43225.625</v>
      </c>
      <c r="BS35" s="561">
        <f>DBC!$C$72</f>
        <v>0.15</v>
      </c>
      <c r="BT35" s="559">
        <f>DBC!$C$71</f>
        <v>0.75</v>
      </c>
      <c r="BU35" s="560">
        <f>DBC!$C$70</f>
        <v>0.1</v>
      </c>
      <c r="BV35" s="24" t="str">
        <f t="shared" si="50"/>
        <v>OK</v>
      </c>
      <c r="BW35" s="25">
        <f t="shared" si="45"/>
        <v>93</v>
      </c>
      <c r="BX35" s="26">
        <f t="shared" si="72"/>
        <v>465</v>
      </c>
      <c r="BY35" s="27">
        <f t="shared" si="73"/>
        <v>62</v>
      </c>
      <c r="BZ35" s="28">
        <f t="shared" si="25"/>
        <v>0</v>
      </c>
      <c r="CA35" s="28">
        <f t="shared" si="26"/>
        <v>0</v>
      </c>
      <c r="CB35" s="28">
        <f t="shared" si="27"/>
        <v>0</v>
      </c>
      <c r="CC35" s="17">
        <f>DBC!$C$77</f>
        <v>42</v>
      </c>
      <c r="CD35" s="28">
        <f>DBC!$C$76</f>
        <v>35</v>
      </c>
      <c r="CE35" s="30">
        <f>DBC!$C$75</f>
        <v>40</v>
      </c>
      <c r="CF35" s="31">
        <f t="shared" si="76"/>
        <v>0</v>
      </c>
      <c r="CG35" s="31">
        <f t="shared" si="28"/>
        <v>0</v>
      </c>
      <c r="CH35" s="32">
        <f t="shared" si="29"/>
        <v>0</v>
      </c>
      <c r="CI35" s="11">
        <f>DBC!$C$68</f>
        <v>500</v>
      </c>
      <c r="CJ35" s="21">
        <f t="shared" si="58"/>
        <v>0</v>
      </c>
      <c r="CK35" s="21">
        <f t="shared" si="59"/>
        <v>0</v>
      </c>
      <c r="CL35" s="21">
        <f t="shared" si="60"/>
        <v>0</v>
      </c>
      <c r="CM35" s="423">
        <f t="shared" si="61"/>
        <v>0</v>
      </c>
    </row>
    <row r="36" spans="1:91" ht="15" customHeight="1" x14ac:dyDescent="0.35">
      <c r="A36" s="743"/>
      <c r="B36" s="5" t="s">
        <v>30</v>
      </c>
      <c r="C36" s="543">
        <v>30</v>
      </c>
      <c r="D36" s="5">
        <v>30</v>
      </c>
      <c r="E36" s="10">
        <f>DBC!C$57</f>
        <v>20</v>
      </c>
      <c r="F36" s="22">
        <f t="shared" si="0"/>
        <v>600</v>
      </c>
      <c r="G36" s="745"/>
      <c r="H36" s="295">
        <f>DBC!$C$45</f>
        <v>0.1</v>
      </c>
      <c r="I36" s="291">
        <f>DBC!$C$44</f>
        <v>0.7</v>
      </c>
      <c r="J36" s="292">
        <f>DBC!$C$43</f>
        <v>0.2</v>
      </c>
      <c r="K36" s="24" t="str">
        <f t="shared" si="32"/>
        <v>OK</v>
      </c>
      <c r="L36" s="25">
        <f t="shared" si="33"/>
        <v>60</v>
      </c>
      <c r="M36" s="26">
        <f t="shared" si="33"/>
        <v>420</v>
      </c>
      <c r="N36" s="27">
        <f t="shared" si="33"/>
        <v>120</v>
      </c>
      <c r="O36" s="28">
        <f t="shared" si="2"/>
        <v>548400</v>
      </c>
      <c r="P36" s="28">
        <f t="shared" si="2"/>
        <v>13051920</v>
      </c>
      <c r="Q36" s="28">
        <f t="shared" si="2"/>
        <v>4387200</v>
      </c>
      <c r="R36" s="29">
        <f>DBC!$C$50</f>
        <v>152</v>
      </c>
      <c r="S36" s="28">
        <f>DBC!$C$49</f>
        <v>146.19999999999999</v>
      </c>
      <c r="T36" s="30">
        <f>DBC!$C$48</f>
        <v>150</v>
      </c>
      <c r="U36" s="31">
        <f t="shared" si="34"/>
        <v>83.356800000000007</v>
      </c>
      <c r="V36" s="31">
        <f t="shared" si="34"/>
        <v>1908.1907039999999</v>
      </c>
      <c r="W36" s="32">
        <f t="shared" si="34"/>
        <v>658.08</v>
      </c>
      <c r="X36" s="23">
        <f>DBC!$C$41</f>
        <v>370</v>
      </c>
      <c r="Y36" s="33">
        <f t="shared" si="35"/>
        <v>30842.016000000003</v>
      </c>
      <c r="Z36" s="31">
        <f t="shared" si="35"/>
        <v>706030.56047999999</v>
      </c>
      <c r="AA36" s="31">
        <f t="shared" si="35"/>
        <v>243489.6</v>
      </c>
      <c r="AB36" s="423">
        <f t="shared" si="52"/>
        <v>980362.17648000002</v>
      </c>
      <c r="AC36" s="295">
        <f>DBC!$C$45</f>
        <v>0.1</v>
      </c>
      <c r="AD36" s="291">
        <f>DBC!$C$44</f>
        <v>0.7</v>
      </c>
      <c r="AE36" s="292">
        <f>DBC!$C$43</f>
        <v>0.2</v>
      </c>
      <c r="AF36" s="24" t="str">
        <f t="shared" si="48"/>
        <v>OK</v>
      </c>
      <c r="AG36" s="25">
        <f t="shared" si="37"/>
        <v>60</v>
      </c>
      <c r="AH36" s="26">
        <f t="shared" si="65"/>
        <v>420</v>
      </c>
      <c r="AI36" s="27">
        <f t="shared" si="66"/>
        <v>120</v>
      </c>
      <c r="AJ36" s="28">
        <f t="shared" si="7"/>
        <v>0</v>
      </c>
      <c r="AK36" s="28">
        <f t="shared" si="8"/>
        <v>0</v>
      </c>
      <c r="AL36" s="28">
        <f t="shared" si="9"/>
        <v>0</v>
      </c>
      <c r="AM36" s="17">
        <f>DBC!$C$50</f>
        <v>152</v>
      </c>
      <c r="AN36" s="16">
        <f>DBC!$C$49</f>
        <v>146.19999999999999</v>
      </c>
      <c r="AO36" s="18">
        <f>DBC!$C$48</f>
        <v>150</v>
      </c>
      <c r="AP36" s="31">
        <f t="shared" si="74"/>
        <v>0</v>
      </c>
      <c r="AQ36" s="31">
        <f t="shared" si="10"/>
        <v>0</v>
      </c>
      <c r="AR36" s="32">
        <f t="shared" si="11"/>
        <v>0</v>
      </c>
      <c r="AS36" s="23">
        <f>DBC!$C$41</f>
        <v>370</v>
      </c>
      <c r="AT36" s="33">
        <f t="shared" si="67"/>
        <v>0</v>
      </c>
      <c r="AU36" s="31">
        <f t="shared" si="68"/>
        <v>0</v>
      </c>
      <c r="AV36" s="31">
        <f t="shared" si="69"/>
        <v>0</v>
      </c>
      <c r="AW36" s="423">
        <f t="shared" si="53"/>
        <v>0</v>
      </c>
      <c r="AX36" s="561">
        <f>DBC!$C$72</f>
        <v>0.15</v>
      </c>
      <c r="AY36" s="559">
        <f>DBC!$C$71</f>
        <v>0.75</v>
      </c>
      <c r="AZ36" s="560">
        <f>DBC!$C$70</f>
        <v>0.1</v>
      </c>
      <c r="BA36" s="24" t="str">
        <f t="shared" si="49"/>
        <v>OK</v>
      </c>
      <c r="BB36" s="25">
        <f t="shared" si="41"/>
        <v>90</v>
      </c>
      <c r="BC36" s="26">
        <f t="shared" si="70"/>
        <v>450</v>
      </c>
      <c r="BD36" s="27">
        <f t="shared" si="71"/>
        <v>60</v>
      </c>
      <c r="BE36" s="28">
        <f t="shared" si="16"/>
        <v>112500</v>
      </c>
      <c r="BF36" s="28">
        <f t="shared" si="17"/>
        <v>1912500</v>
      </c>
      <c r="BG36" s="28">
        <f t="shared" si="18"/>
        <v>300000</v>
      </c>
      <c r="BH36" s="17">
        <f>DBC!$C$77</f>
        <v>42</v>
      </c>
      <c r="BI36" s="28">
        <f>DBC!$C$76</f>
        <v>35</v>
      </c>
      <c r="BJ36" s="30">
        <f>DBC!$C$75</f>
        <v>40</v>
      </c>
      <c r="BK36" s="31">
        <f t="shared" si="75"/>
        <v>4.7249999999999996</v>
      </c>
      <c r="BL36" s="31">
        <f t="shared" si="19"/>
        <v>66.9375</v>
      </c>
      <c r="BM36" s="32">
        <f t="shared" si="20"/>
        <v>12</v>
      </c>
      <c r="BN36" s="11">
        <f>DBC!$C$68</f>
        <v>500</v>
      </c>
      <c r="BO36" s="21">
        <f t="shared" si="54"/>
        <v>2362.5</v>
      </c>
      <c r="BP36" s="19">
        <f t="shared" si="55"/>
        <v>33468.75</v>
      </c>
      <c r="BQ36" s="19">
        <f t="shared" si="56"/>
        <v>6000</v>
      </c>
      <c r="BR36" s="423">
        <f t="shared" si="57"/>
        <v>41831.25</v>
      </c>
      <c r="BS36" s="561">
        <f>DBC!$C$72</f>
        <v>0.15</v>
      </c>
      <c r="BT36" s="559">
        <f>DBC!$C$71</f>
        <v>0.75</v>
      </c>
      <c r="BU36" s="560">
        <f>DBC!$C$70</f>
        <v>0.1</v>
      </c>
      <c r="BV36" s="24" t="str">
        <f t="shared" si="50"/>
        <v>OK</v>
      </c>
      <c r="BW36" s="25">
        <f t="shared" si="45"/>
        <v>90</v>
      </c>
      <c r="BX36" s="26">
        <f t="shared" si="72"/>
        <v>450</v>
      </c>
      <c r="BY36" s="27">
        <f t="shared" si="73"/>
        <v>60</v>
      </c>
      <c r="BZ36" s="28">
        <f t="shared" si="25"/>
        <v>0</v>
      </c>
      <c r="CA36" s="28">
        <f t="shared" si="26"/>
        <v>0</v>
      </c>
      <c r="CB36" s="28">
        <f t="shared" si="27"/>
        <v>0</v>
      </c>
      <c r="CC36" s="17">
        <f>DBC!$C$77</f>
        <v>42</v>
      </c>
      <c r="CD36" s="28">
        <f>DBC!$C$76</f>
        <v>35</v>
      </c>
      <c r="CE36" s="30">
        <f>DBC!$C$75</f>
        <v>40</v>
      </c>
      <c r="CF36" s="31">
        <f t="shared" si="76"/>
        <v>0</v>
      </c>
      <c r="CG36" s="31">
        <f t="shared" si="28"/>
        <v>0</v>
      </c>
      <c r="CH36" s="32">
        <f t="shared" si="29"/>
        <v>0</v>
      </c>
      <c r="CI36" s="11">
        <f>DBC!$C$68</f>
        <v>500</v>
      </c>
      <c r="CJ36" s="21">
        <f t="shared" si="58"/>
        <v>0</v>
      </c>
      <c r="CK36" s="21">
        <f t="shared" si="59"/>
        <v>0</v>
      </c>
      <c r="CL36" s="21">
        <f t="shared" si="60"/>
        <v>0</v>
      </c>
      <c r="CM36" s="423">
        <f t="shared" si="61"/>
        <v>0</v>
      </c>
    </row>
    <row r="37" spans="1:91" x14ac:dyDescent="0.35">
      <c r="A37" s="743"/>
      <c r="B37" s="5" t="s">
        <v>31</v>
      </c>
      <c r="C37" s="543">
        <v>31</v>
      </c>
      <c r="D37" s="5">
        <v>31</v>
      </c>
      <c r="E37" s="10">
        <f>DBC!C$58</f>
        <v>20</v>
      </c>
      <c r="F37" s="22">
        <f t="shared" si="0"/>
        <v>620</v>
      </c>
      <c r="G37" s="745"/>
      <c r="H37" s="295">
        <f>DBC!$C$45</f>
        <v>0.1</v>
      </c>
      <c r="I37" s="291">
        <f>DBC!$C$44</f>
        <v>0.7</v>
      </c>
      <c r="J37" s="292">
        <f>DBC!$C$43</f>
        <v>0.2</v>
      </c>
      <c r="K37" s="24" t="str">
        <f t="shared" si="32"/>
        <v>OK</v>
      </c>
      <c r="L37" s="25">
        <f t="shared" si="33"/>
        <v>62</v>
      </c>
      <c r="M37" s="26">
        <f t="shared" si="33"/>
        <v>434</v>
      </c>
      <c r="N37" s="27">
        <f t="shared" si="33"/>
        <v>124</v>
      </c>
      <c r="O37" s="28">
        <f t="shared" si="2"/>
        <v>566680</v>
      </c>
      <c r="P37" s="28">
        <f t="shared" si="2"/>
        <v>13486984</v>
      </c>
      <c r="Q37" s="28">
        <f t="shared" si="2"/>
        <v>4533440</v>
      </c>
      <c r="R37" s="29">
        <f>DBC!$C$50</f>
        <v>152</v>
      </c>
      <c r="S37" s="28">
        <f>DBC!$C$49</f>
        <v>146.19999999999999</v>
      </c>
      <c r="T37" s="30">
        <f>DBC!$C$48</f>
        <v>150</v>
      </c>
      <c r="U37" s="31">
        <f t="shared" si="34"/>
        <v>86.135360000000006</v>
      </c>
      <c r="V37" s="31">
        <f t="shared" si="34"/>
        <v>1971.7970608000001</v>
      </c>
      <c r="W37" s="32">
        <f t="shared" si="34"/>
        <v>680.01599999999996</v>
      </c>
      <c r="X37" s="23">
        <f>DBC!$C$41</f>
        <v>370</v>
      </c>
      <c r="Y37" s="33">
        <f t="shared" si="35"/>
        <v>31870.083200000001</v>
      </c>
      <c r="Z37" s="31">
        <f t="shared" si="35"/>
        <v>729564.91249600006</v>
      </c>
      <c r="AA37" s="31">
        <f t="shared" si="35"/>
        <v>251605.91999999998</v>
      </c>
      <c r="AB37" s="423">
        <f t="shared" si="52"/>
        <v>1013040.915696</v>
      </c>
      <c r="AC37" s="295">
        <f>DBC!$C$45</f>
        <v>0.1</v>
      </c>
      <c r="AD37" s="291">
        <f>DBC!$C$44</f>
        <v>0.7</v>
      </c>
      <c r="AE37" s="292">
        <f>DBC!$C$43</f>
        <v>0.2</v>
      </c>
      <c r="AF37" s="24" t="str">
        <f t="shared" si="48"/>
        <v>OK</v>
      </c>
      <c r="AG37" s="25">
        <f t="shared" si="37"/>
        <v>62</v>
      </c>
      <c r="AH37" s="26">
        <f t="shared" si="65"/>
        <v>434</v>
      </c>
      <c r="AI37" s="27">
        <f t="shared" si="66"/>
        <v>124</v>
      </c>
      <c r="AJ37" s="28">
        <f t="shared" si="7"/>
        <v>0</v>
      </c>
      <c r="AK37" s="28">
        <f t="shared" si="8"/>
        <v>0</v>
      </c>
      <c r="AL37" s="28">
        <f t="shared" si="9"/>
        <v>0</v>
      </c>
      <c r="AM37" s="17">
        <f>DBC!$C$50</f>
        <v>152</v>
      </c>
      <c r="AN37" s="16">
        <f>DBC!$C$49</f>
        <v>146.19999999999999</v>
      </c>
      <c r="AO37" s="18">
        <f>DBC!$C$48</f>
        <v>150</v>
      </c>
      <c r="AP37" s="31">
        <f t="shared" si="74"/>
        <v>0</v>
      </c>
      <c r="AQ37" s="31">
        <f t="shared" si="10"/>
        <v>0</v>
      </c>
      <c r="AR37" s="32">
        <f t="shared" si="11"/>
        <v>0</v>
      </c>
      <c r="AS37" s="23">
        <f>DBC!$C$41</f>
        <v>370</v>
      </c>
      <c r="AT37" s="33">
        <f t="shared" si="67"/>
        <v>0</v>
      </c>
      <c r="AU37" s="31">
        <f t="shared" si="68"/>
        <v>0</v>
      </c>
      <c r="AV37" s="31">
        <f t="shared" si="69"/>
        <v>0</v>
      </c>
      <c r="AW37" s="423">
        <f t="shared" si="53"/>
        <v>0</v>
      </c>
      <c r="AX37" s="561">
        <f>DBC!$C$72</f>
        <v>0.15</v>
      </c>
      <c r="AY37" s="559">
        <f>DBC!$C$71</f>
        <v>0.75</v>
      </c>
      <c r="AZ37" s="560">
        <f>DBC!$C$70</f>
        <v>0.1</v>
      </c>
      <c r="BA37" s="24" t="str">
        <f t="shared" si="49"/>
        <v>OK</v>
      </c>
      <c r="BB37" s="25">
        <f t="shared" si="41"/>
        <v>93</v>
      </c>
      <c r="BC37" s="26">
        <f t="shared" si="70"/>
        <v>465</v>
      </c>
      <c r="BD37" s="27">
        <f t="shared" si="71"/>
        <v>62</v>
      </c>
      <c r="BE37" s="28">
        <f t="shared" si="16"/>
        <v>116250</v>
      </c>
      <c r="BF37" s="28">
        <f t="shared" si="17"/>
        <v>1976250</v>
      </c>
      <c r="BG37" s="28">
        <f t="shared" si="18"/>
        <v>310000</v>
      </c>
      <c r="BH37" s="17">
        <f>DBC!$C$77</f>
        <v>42</v>
      </c>
      <c r="BI37" s="28">
        <f>DBC!$C$76</f>
        <v>35</v>
      </c>
      <c r="BJ37" s="30">
        <f>DBC!$C$75</f>
        <v>40</v>
      </c>
      <c r="BK37" s="31">
        <f t="shared" si="75"/>
        <v>4.8825000000000003</v>
      </c>
      <c r="BL37" s="31">
        <f t="shared" si="19"/>
        <v>69.168750000000003</v>
      </c>
      <c r="BM37" s="32">
        <f t="shared" si="20"/>
        <v>12.4</v>
      </c>
      <c r="BN37" s="11">
        <f>DBC!$C$68</f>
        <v>500</v>
      </c>
      <c r="BO37" s="21">
        <f t="shared" si="54"/>
        <v>2441.25</v>
      </c>
      <c r="BP37" s="19">
        <f t="shared" si="55"/>
        <v>34584.375</v>
      </c>
      <c r="BQ37" s="19">
        <f t="shared" si="56"/>
        <v>6200</v>
      </c>
      <c r="BR37" s="423">
        <f t="shared" si="57"/>
        <v>43225.625</v>
      </c>
      <c r="BS37" s="561">
        <f>DBC!$C$72</f>
        <v>0.15</v>
      </c>
      <c r="BT37" s="559">
        <f>DBC!$C$71</f>
        <v>0.75</v>
      </c>
      <c r="BU37" s="560">
        <f>DBC!$C$70</f>
        <v>0.1</v>
      </c>
      <c r="BV37" s="24" t="str">
        <f t="shared" si="50"/>
        <v>OK</v>
      </c>
      <c r="BW37" s="25">
        <f t="shared" si="45"/>
        <v>93</v>
      </c>
      <c r="BX37" s="26">
        <f t="shared" si="72"/>
        <v>465</v>
      </c>
      <c r="BY37" s="27">
        <f t="shared" si="73"/>
        <v>62</v>
      </c>
      <c r="BZ37" s="28">
        <f t="shared" si="25"/>
        <v>0</v>
      </c>
      <c r="CA37" s="28">
        <f t="shared" si="26"/>
        <v>0</v>
      </c>
      <c r="CB37" s="28">
        <f t="shared" si="27"/>
        <v>0</v>
      </c>
      <c r="CC37" s="17">
        <f>DBC!$C$77</f>
        <v>42</v>
      </c>
      <c r="CD37" s="28">
        <f>DBC!$C$76</f>
        <v>35</v>
      </c>
      <c r="CE37" s="30">
        <f>DBC!$C$75</f>
        <v>40</v>
      </c>
      <c r="CF37" s="31">
        <f t="shared" si="76"/>
        <v>0</v>
      </c>
      <c r="CG37" s="31">
        <f t="shared" si="28"/>
        <v>0</v>
      </c>
      <c r="CH37" s="32">
        <f t="shared" si="29"/>
        <v>0</v>
      </c>
      <c r="CI37" s="11">
        <f>DBC!$C$68</f>
        <v>500</v>
      </c>
      <c r="CJ37" s="21">
        <f t="shared" si="58"/>
        <v>0</v>
      </c>
      <c r="CK37" s="21">
        <f t="shared" si="59"/>
        <v>0</v>
      </c>
      <c r="CL37" s="21">
        <f t="shared" si="60"/>
        <v>0</v>
      </c>
      <c r="CM37" s="423">
        <f t="shared" si="61"/>
        <v>0</v>
      </c>
    </row>
    <row r="38" spans="1:91" x14ac:dyDescent="0.35">
      <c r="A38" s="743"/>
      <c r="B38" s="5" t="s">
        <v>32</v>
      </c>
      <c r="C38" s="543">
        <v>31</v>
      </c>
      <c r="D38" s="5">
        <v>32</v>
      </c>
      <c r="E38" s="10">
        <f>DBC!C$59</f>
        <v>20</v>
      </c>
      <c r="F38" s="22">
        <f t="shared" si="0"/>
        <v>620</v>
      </c>
      <c r="G38" s="745"/>
      <c r="H38" s="295">
        <f>DBC!$C$45</f>
        <v>0.1</v>
      </c>
      <c r="I38" s="291">
        <f>DBC!$C$44</f>
        <v>0.7</v>
      </c>
      <c r="J38" s="292">
        <f>DBC!$C$43</f>
        <v>0.2</v>
      </c>
      <c r="K38" s="24" t="str">
        <f t="shared" si="32"/>
        <v>OK</v>
      </c>
      <c r="L38" s="25">
        <f t="shared" si="33"/>
        <v>62</v>
      </c>
      <c r="M38" s="26">
        <f t="shared" si="33"/>
        <v>434</v>
      </c>
      <c r="N38" s="27">
        <f t="shared" si="33"/>
        <v>124</v>
      </c>
      <c r="O38" s="28">
        <f t="shared" si="2"/>
        <v>566680</v>
      </c>
      <c r="P38" s="28">
        <f t="shared" si="2"/>
        <v>13486984</v>
      </c>
      <c r="Q38" s="28">
        <f t="shared" si="2"/>
        <v>4533440</v>
      </c>
      <c r="R38" s="29">
        <f>DBC!$C$50</f>
        <v>152</v>
      </c>
      <c r="S38" s="28">
        <f>DBC!$C$49</f>
        <v>146.19999999999999</v>
      </c>
      <c r="T38" s="30">
        <f>DBC!$C$48</f>
        <v>150</v>
      </c>
      <c r="U38" s="31">
        <f t="shared" si="34"/>
        <v>86.135360000000006</v>
      </c>
      <c r="V38" s="31">
        <f t="shared" si="34"/>
        <v>1971.7970608000001</v>
      </c>
      <c r="W38" s="32">
        <f t="shared" si="34"/>
        <v>680.01599999999996</v>
      </c>
      <c r="X38" s="23">
        <f>DBC!$C$41</f>
        <v>370</v>
      </c>
      <c r="Y38" s="33">
        <f t="shared" si="35"/>
        <v>31870.083200000001</v>
      </c>
      <c r="Z38" s="31">
        <f t="shared" si="35"/>
        <v>729564.91249600006</v>
      </c>
      <c r="AA38" s="31">
        <f t="shared" si="35"/>
        <v>251605.91999999998</v>
      </c>
      <c r="AB38" s="423">
        <f t="shared" si="52"/>
        <v>1013040.915696</v>
      </c>
      <c r="AC38" s="295">
        <f>DBC!$C$45</f>
        <v>0.1</v>
      </c>
      <c r="AD38" s="291">
        <f>DBC!$C$44</f>
        <v>0.7</v>
      </c>
      <c r="AE38" s="292">
        <f>DBC!$C$43</f>
        <v>0.2</v>
      </c>
      <c r="AF38" s="24" t="str">
        <f t="shared" si="48"/>
        <v>OK</v>
      </c>
      <c r="AG38" s="25">
        <f t="shared" si="37"/>
        <v>62</v>
      </c>
      <c r="AH38" s="26">
        <f t="shared" si="65"/>
        <v>434</v>
      </c>
      <c r="AI38" s="27">
        <f t="shared" si="66"/>
        <v>124</v>
      </c>
      <c r="AJ38" s="28">
        <f t="shared" si="7"/>
        <v>0</v>
      </c>
      <c r="AK38" s="28">
        <f t="shared" si="8"/>
        <v>0</v>
      </c>
      <c r="AL38" s="28">
        <f t="shared" si="9"/>
        <v>0</v>
      </c>
      <c r="AM38" s="17">
        <f>DBC!$C$50</f>
        <v>152</v>
      </c>
      <c r="AN38" s="16">
        <f>DBC!$C$49</f>
        <v>146.19999999999999</v>
      </c>
      <c r="AO38" s="18">
        <f>DBC!$C$48</f>
        <v>150</v>
      </c>
      <c r="AP38" s="31">
        <f t="shared" si="74"/>
        <v>0</v>
      </c>
      <c r="AQ38" s="31">
        <f t="shared" si="10"/>
        <v>0</v>
      </c>
      <c r="AR38" s="32">
        <f t="shared" si="11"/>
        <v>0</v>
      </c>
      <c r="AS38" s="23">
        <f>DBC!$C$41</f>
        <v>370</v>
      </c>
      <c r="AT38" s="33">
        <f t="shared" si="67"/>
        <v>0</v>
      </c>
      <c r="AU38" s="31">
        <f t="shared" si="68"/>
        <v>0</v>
      </c>
      <c r="AV38" s="31">
        <f t="shared" si="69"/>
        <v>0</v>
      </c>
      <c r="AW38" s="423">
        <f t="shared" si="53"/>
        <v>0</v>
      </c>
      <c r="AX38" s="561">
        <f>DBC!$C$72</f>
        <v>0.15</v>
      </c>
      <c r="AY38" s="559">
        <f>DBC!$C$71</f>
        <v>0.75</v>
      </c>
      <c r="AZ38" s="560">
        <f>DBC!$C$70</f>
        <v>0.1</v>
      </c>
      <c r="BA38" s="24" t="str">
        <f t="shared" si="49"/>
        <v>OK</v>
      </c>
      <c r="BB38" s="25">
        <f t="shared" si="41"/>
        <v>93</v>
      </c>
      <c r="BC38" s="26">
        <f t="shared" si="70"/>
        <v>465</v>
      </c>
      <c r="BD38" s="27">
        <f t="shared" si="71"/>
        <v>62</v>
      </c>
      <c r="BE38" s="28">
        <f t="shared" si="16"/>
        <v>116250</v>
      </c>
      <c r="BF38" s="28">
        <f t="shared" si="17"/>
        <v>1976250</v>
      </c>
      <c r="BG38" s="28">
        <f t="shared" si="18"/>
        <v>310000</v>
      </c>
      <c r="BH38" s="17">
        <f>DBC!$C$77</f>
        <v>42</v>
      </c>
      <c r="BI38" s="28">
        <f>DBC!$C$76</f>
        <v>35</v>
      </c>
      <c r="BJ38" s="30">
        <f>DBC!$C$75</f>
        <v>40</v>
      </c>
      <c r="BK38" s="31">
        <f t="shared" si="75"/>
        <v>4.8825000000000003</v>
      </c>
      <c r="BL38" s="31">
        <f t="shared" si="19"/>
        <v>69.168750000000003</v>
      </c>
      <c r="BM38" s="32">
        <f t="shared" si="20"/>
        <v>12.4</v>
      </c>
      <c r="BN38" s="11">
        <f>DBC!$C$68</f>
        <v>500</v>
      </c>
      <c r="BO38" s="21">
        <f t="shared" si="54"/>
        <v>2441.25</v>
      </c>
      <c r="BP38" s="19">
        <f t="shared" si="55"/>
        <v>34584.375</v>
      </c>
      <c r="BQ38" s="19">
        <f t="shared" si="56"/>
        <v>6200</v>
      </c>
      <c r="BR38" s="423">
        <f t="shared" si="57"/>
        <v>43225.625</v>
      </c>
      <c r="BS38" s="561">
        <f>DBC!$C$72</f>
        <v>0.15</v>
      </c>
      <c r="BT38" s="559">
        <f>DBC!$C$71</f>
        <v>0.75</v>
      </c>
      <c r="BU38" s="560">
        <f>DBC!$C$70</f>
        <v>0.1</v>
      </c>
      <c r="BV38" s="24" t="str">
        <f t="shared" si="50"/>
        <v>OK</v>
      </c>
      <c r="BW38" s="25">
        <f t="shared" si="45"/>
        <v>93</v>
      </c>
      <c r="BX38" s="26">
        <f t="shared" si="72"/>
        <v>465</v>
      </c>
      <c r="BY38" s="27">
        <f t="shared" si="73"/>
        <v>62</v>
      </c>
      <c r="BZ38" s="28">
        <f t="shared" si="25"/>
        <v>0</v>
      </c>
      <c r="CA38" s="28">
        <f t="shared" si="26"/>
        <v>0</v>
      </c>
      <c r="CB38" s="28">
        <f t="shared" si="27"/>
        <v>0</v>
      </c>
      <c r="CC38" s="17">
        <f>DBC!$C$77</f>
        <v>42</v>
      </c>
      <c r="CD38" s="28">
        <f>DBC!$C$76</f>
        <v>35</v>
      </c>
      <c r="CE38" s="30">
        <f>DBC!$C$75</f>
        <v>40</v>
      </c>
      <c r="CF38" s="31">
        <f t="shared" si="76"/>
        <v>0</v>
      </c>
      <c r="CG38" s="31">
        <f t="shared" si="28"/>
        <v>0</v>
      </c>
      <c r="CH38" s="32">
        <f t="shared" si="29"/>
        <v>0</v>
      </c>
      <c r="CI38" s="11">
        <f>DBC!$C$68</f>
        <v>500</v>
      </c>
      <c r="CJ38" s="21">
        <f t="shared" si="58"/>
        <v>0</v>
      </c>
      <c r="CK38" s="21">
        <f t="shared" si="59"/>
        <v>0</v>
      </c>
      <c r="CL38" s="21">
        <f t="shared" si="60"/>
        <v>0</v>
      </c>
      <c r="CM38" s="423">
        <f t="shared" si="61"/>
        <v>0</v>
      </c>
    </row>
    <row r="39" spans="1:91" x14ac:dyDescent="0.35">
      <c r="A39" s="743"/>
      <c r="B39" s="5" t="s">
        <v>33</v>
      </c>
      <c r="C39" s="543">
        <v>30</v>
      </c>
      <c r="D39" s="5">
        <v>33</v>
      </c>
      <c r="E39" s="10">
        <f>DBC!C$60</f>
        <v>20</v>
      </c>
      <c r="F39" s="22">
        <f t="shared" si="0"/>
        <v>600</v>
      </c>
      <c r="G39" s="745"/>
      <c r="H39" s="295">
        <f>DBC!$C$45</f>
        <v>0.1</v>
      </c>
      <c r="I39" s="291">
        <f>DBC!$C$44</f>
        <v>0.7</v>
      </c>
      <c r="J39" s="292">
        <f>DBC!$C$43</f>
        <v>0.2</v>
      </c>
      <c r="K39" s="24" t="str">
        <f t="shared" si="32"/>
        <v>OK</v>
      </c>
      <c r="L39" s="25">
        <f t="shared" si="33"/>
        <v>60</v>
      </c>
      <c r="M39" s="26">
        <f t="shared" si="33"/>
        <v>420</v>
      </c>
      <c r="N39" s="27">
        <f t="shared" si="33"/>
        <v>120</v>
      </c>
      <c r="O39" s="28">
        <f t="shared" si="2"/>
        <v>548400</v>
      </c>
      <c r="P39" s="28">
        <f t="shared" si="2"/>
        <v>13051920</v>
      </c>
      <c r="Q39" s="28">
        <f t="shared" si="2"/>
        <v>4387200</v>
      </c>
      <c r="R39" s="29">
        <f>DBC!$C$50</f>
        <v>152</v>
      </c>
      <c r="S39" s="28">
        <f>DBC!$C$49</f>
        <v>146.19999999999999</v>
      </c>
      <c r="T39" s="30">
        <f>DBC!$C$48</f>
        <v>150</v>
      </c>
      <c r="U39" s="31">
        <f t="shared" si="34"/>
        <v>83.356800000000007</v>
      </c>
      <c r="V39" s="31">
        <f t="shared" si="34"/>
        <v>1908.1907039999999</v>
      </c>
      <c r="W39" s="32">
        <f t="shared" si="34"/>
        <v>658.08</v>
      </c>
      <c r="X39" s="23">
        <f>DBC!$C$41</f>
        <v>370</v>
      </c>
      <c r="Y39" s="33">
        <f t="shared" si="35"/>
        <v>30842.016000000003</v>
      </c>
      <c r="Z39" s="31">
        <f t="shared" si="35"/>
        <v>706030.56047999999</v>
      </c>
      <c r="AA39" s="31">
        <f t="shared" si="35"/>
        <v>243489.6</v>
      </c>
      <c r="AB39" s="423">
        <f t="shared" si="52"/>
        <v>980362.17648000002</v>
      </c>
      <c r="AC39" s="295">
        <f>DBC!$C$45</f>
        <v>0.1</v>
      </c>
      <c r="AD39" s="291">
        <f>DBC!$C$44</f>
        <v>0.7</v>
      </c>
      <c r="AE39" s="292">
        <f>DBC!$C$43</f>
        <v>0.2</v>
      </c>
      <c r="AF39" s="24" t="str">
        <f t="shared" si="48"/>
        <v>OK</v>
      </c>
      <c r="AG39" s="25">
        <f t="shared" si="37"/>
        <v>60</v>
      </c>
      <c r="AH39" s="26">
        <f t="shared" si="65"/>
        <v>420</v>
      </c>
      <c r="AI39" s="27">
        <f t="shared" si="66"/>
        <v>120</v>
      </c>
      <c r="AJ39" s="28">
        <f t="shared" si="7"/>
        <v>0</v>
      </c>
      <c r="AK39" s="28">
        <f t="shared" si="8"/>
        <v>0</v>
      </c>
      <c r="AL39" s="28">
        <f t="shared" si="9"/>
        <v>0</v>
      </c>
      <c r="AM39" s="17">
        <f>DBC!$C$50</f>
        <v>152</v>
      </c>
      <c r="AN39" s="16">
        <f>DBC!$C$49</f>
        <v>146.19999999999999</v>
      </c>
      <c r="AO39" s="18">
        <f>DBC!$C$48</f>
        <v>150</v>
      </c>
      <c r="AP39" s="31">
        <f t="shared" si="74"/>
        <v>0</v>
      </c>
      <c r="AQ39" s="31">
        <f t="shared" si="10"/>
        <v>0</v>
      </c>
      <c r="AR39" s="32">
        <f t="shared" si="11"/>
        <v>0</v>
      </c>
      <c r="AS39" s="23">
        <f>DBC!$C$41</f>
        <v>370</v>
      </c>
      <c r="AT39" s="33">
        <f t="shared" si="67"/>
        <v>0</v>
      </c>
      <c r="AU39" s="31">
        <f t="shared" si="68"/>
        <v>0</v>
      </c>
      <c r="AV39" s="31">
        <f t="shared" si="69"/>
        <v>0</v>
      </c>
      <c r="AW39" s="423">
        <f t="shared" si="53"/>
        <v>0</v>
      </c>
      <c r="AX39" s="561">
        <f>DBC!$C$72</f>
        <v>0.15</v>
      </c>
      <c r="AY39" s="559">
        <f>DBC!$C$71</f>
        <v>0.75</v>
      </c>
      <c r="AZ39" s="560">
        <f>DBC!$C$70</f>
        <v>0.1</v>
      </c>
      <c r="BA39" s="24" t="str">
        <f t="shared" si="49"/>
        <v>OK</v>
      </c>
      <c r="BB39" s="25">
        <f t="shared" si="41"/>
        <v>90</v>
      </c>
      <c r="BC39" s="26">
        <f t="shared" si="70"/>
        <v>450</v>
      </c>
      <c r="BD39" s="27">
        <f t="shared" si="71"/>
        <v>60</v>
      </c>
      <c r="BE39" s="28">
        <f t="shared" si="16"/>
        <v>112500</v>
      </c>
      <c r="BF39" s="28">
        <f t="shared" si="17"/>
        <v>1912500</v>
      </c>
      <c r="BG39" s="28">
        <f t="shared" si="18"/>
        <v>300000</v>
      </c>
      <c r="BH39" s="17">
        <f>DBC!$C$77</f>
        <v>42</v>
      </c>
      <c r="BI39" s="28">
        <f>DBC!$C$76</f>
        <v>35</v>
      </c>
      <c r="BJ39" s="30">
        <f>DBC!$C$75</f>
        <v>40</v>
      </c>
      <c r="BK39" s="31">
        <f t="shared" si="75"/>
        <v>4.7249999999999996</v>
      </c>
      <c r="BL39" s="31">
        <f t="shared" si="19"/>
        <v>66.9375</v>
      </c>
      <c r="BM39" s="32">
        <f t="shared" si="20"/>
        <v>12</v>
      </c>
      <c r="BN39" s="11">
        <f>DBC!$C$68</f>
        <v>500</v>
      </c>
      <c r="BO39" s="21">
        <f t="shared" si="54"/>
        <v>2362.5</v>
      </c>
      <c r="BP39" s="19">
        <f t="shared" si="55"/>
        <v>33468.75</v>
      </c>
      <c r="BQ39" s="19">
        <f t="shared" si="56"/>
        <v>6000</v>
      </c>
      <c r="BR39" s="423">
        <f t="shared" si="57"/>
        <v>41831.25</v>
      </c>
      <c r="BS39" s="561">
        <f>DBC!$C$72</f>
        <v>0.15</v>
      </c>
      <c r="BT39" s="559">
        <f>DBC!$C$71</f>
        <v>0.75</v>
      </c>
      <c r="BU39" s="560">
        <f>DBC!$C$70</f>
        <v>0.1</v>
      </c>
      <c r="BV39" s="24" t="str">
        <f t="shared" si="50"/>
        <v>OK</v>
      </c>
      <c r="BW39" s="25">
        <f t="shared" si="45"/>
        <v>90</v>
      </c>
      <c r="BX39" s="26">
        <f t="shared" si="72"/>
        <v>450</v>
      </c>
      <c r="BY39" s="27">
        <f t="shared" si="73"/>
        <v>60</v>
      </c>
      <c r="BZ39" s="28">
        <f t="shared" si="25"/>
        <v>0</v>
      </c>
      <c r="CA39" s="28">
        <f t="shared" si="26"/>
        <v>0</v>
      </c>
      <c r="CB39" s="28">
        <f t="shared" si="27"/>
        <v>0</v>
      </c>
      <c r="CC39" s="17">
        <f>DBC!$C$77</f>
        <v>42</v>
      </c>
      <c r="CD39" s="28">
        <f>DBC!$C$76</f>
        <v>35</v>
      </c>
      <c r="CE39" s="30">
        <f>DBC!$C$75</f>
        <v>40</v>
      </c>
      <c r="CF39" s="31">
        <f t="shared" si="76"/>
        <v>0</v>
      </c>
      <c r="CG39" s="31">
        <f t="shared" si="28"/>
        <v>0</v>
      </c>
      <c r="CH39" s="32">
        <f t="shared" si="29"/>
        <v>0</v>
      </c>
      <c r="CI39" s="11">
        <f>DBC!$C$68</f>
        <v>500</v>
      </c>
      <c r="CJ39" s="21">
        <f t="shared" si="58"/>
        <v>0</v>
      </c>
      <c r="CK39" s="21">
        <f t="shared" si="59"/>
        <v>0</v>
      </c>
      <c r="CL39" s="21">
        <f t="shared" si="60"/>
        <v>0</v>
      </c>
      <c r="CM39" s="423">
        <f t="shared" si="61"/>
        <v>0</v>
      </c>
    </row>
    <row r="40" spans="1:91" x14ac:dyDescent="0.35">
      <c r="A40" s="743"/>
      <c r="B40" s="5" t="s">
        <v>34</v>
      </c>
      <c r="C40" s="543">
        <v>31</v>
      </c>
      <c r="D40" s="5">
        <v>34</v>
      </c>
      <c r="E40" s="10">
        <f>DBC!C$61</f>
        <v>20</v>
      </c>
      <c r="F40" s="22">
        <f t="shared" si="0"/>
        <v>620</v>
      </c>
      <c r="G40" s="745"/>
      <c r="H40" s="295">
        <f>DBC!$C$45</f>
        <v>0.1</v>
      </c>
      <c r="I40" s="291">
        <f>DBC!$C$44</f>
        <v>0.7</v>
      </c>
      <c r="J40" s="292">
        <f>DBC!$C$43</f>
        <v>0.2</v>
      </c>
      <c r="K40" s="24" t="str">
        <f t="shared" si="32"/>
        <v>OK</v>
      </c>
      <c r="L40" s="25">
        <f t="shared" si="33"/>
        <v>62</v>
      </c>
      <c r="M40" s="26">
        <f t="shared" si="33"/>
        <v>434</v>
      </c>
      <c r="N40" s="27">
        <f t="shared" si="33"/>
        <v>124</v>
      </c>
      <c r="O40" s="28">
        <f t="shared" si="2"/>
        <v>566680</v>
      </c>
      <c r="P40" s="28">
        <f t="shared" si="2"/>
        <v>13486984</v>
      </c>
      <c r="Q40" s="28">
        <f t="shared" si="2"/>
        <v>4533440</v>
      </c>
      <c r="R40" s="29">
        <f>DBC!$C$50</f>
        <v>152</v>
      </c>
      <c r="S40" s="28">
        <f>DBC!$C$49</f>
        <v>146.19999999999999</v>
      </c>
      <c r="T40" s="30">
        <f>DBC!$C$48</f>
        <v>150</v>
      </c>
      <c r="U40" s="31">
        <f t="shared" si="34"/>
        <v>86.135360000000006</v>
      </c>
      <c r="V40" s="31">
        <f t="shared" si="34"/>
        <v>1971.7970608000001</v>
      </c>
      <c r="W40" s="32">
        <f t="shared" si="34"/>
        <v>680.01599999999996</v>
      </c>
      <c r="X40" s="23">
        <f>DBC!$C$41</f>
        <v>370</v>
      </c>
      <c r="Y40" s="33">
        <f t="shared" si="35"/>
        <v>31870.083200000001</v>
      </c>
      <c r="Z40" s="31">
        <f t="shared" si="35"/>
        <v>729564.91249600006</v>
      </c>
      <c r="AA40" s="31">
        <f t="shared" si="35"/>
        <v>251605.91999999998</v>
      </c>
      <c r="AB40" s="423">
        <f t="shared" si="52"/>
        <v>1013040.915696</v>
      </c>
      <c r="AC40" s="295">
        <f>DBC!$C$45</f>
        <v>0.1</v>
      </c>
      <c r="AD40" s="291">
        <f>DBC!$C$44</f>
        <v>0.7</v>
      </c>
      <c r="AE40" s="292">
        <f>DBC!$C$43</f>
        <v>0.2</v>
      </c>
      <c r="AF40" s="24" t="str">
        <f t="shared" si="48"/>
        <v>OK</v>
      </c>
      <c r="AG40" s="25">
        <f t="shared" si="37"/>
        <v>62</v>
      </c>
      <c r="AH40" s="26">
        <f t="shared" si="65"/>
        <v>434</v>
      </c>
      <c r="AI40" s="27">
        <f t="shared" si="66"/>
        <v>124</v>
      </c>
      <c r="AJ40" s="28">
        <f t="shared" si="7"/>
        <v>0</v>
      </c>
      <c r="AK40" s="28">
        <f t="shared" si="8"/>
        <v>0</v>
      </c>
      <c r="AL40" s="28">
        <f t="shared" si="9"/>
        <v>0</v>
      </c>
      <c r="AM40" s="17">
        <f>DBC!$C$50</f>
        <v>152</v>
      </c>
      <c r="AN40" s="16">
        <f>DBC!$C$49</f>
        <v>146.19999999999999</v>
      </c>
      <c r="AO40" s="18">
        <f>DBC!$C$48</f>
        <v>150</v>
      </c>
      <c r="AP40" s="31">
        <f t="shared" si="74"/>
        <v>0</v>
      </c>
      <c r="AQ40" s="31">
        <f t="shared" si="10"/>
        <v>0</v>
      </c>
      <c r="AR40" s="32">
        <f t="shared" si="11"/>
        <v>0</v>
      </c>
      <c r="AS40" s="23">
        <f>DBC!$C$41</f>
        <v>370</v>
      </c>
      <c r="AT40" s="33">
        <f t="shared" si="67"/>
        <v>0</v>
      </c>
      <c r="AU40" s="31">
        <f t="shared" si="68"/>
        <v>0</v>
      </c>
      <c r="AV40" s="31">
        <f t="shared" si="69"/>
        <v>0</v>
      </c>
      <c r="AW40" s="423">
        <f t="shared" si="53"/>
        <v>0</v>
      </c>
      <c r="AX40" s="561">
        <f>DBC!$C$72</f>
        <v>0.15</v>
      </c>
      <c r="AY40" s="559">
        <f>DBC!$C$71</f>
        <v>0.75</v>
      </c>
      <c r="AZ40" s="560">
        <f>DBC!$C$70</f>
        <v>0.1</v>
      </c>
      <c r="BA40" s="24" t="str">
        <f t="shared" si="49"/>
        <v>OK</v>
      </c>
      <c r="BB40" s="25">
        <f t="shared" si="41"/>
        <v>93</v>
      </c>
      <c r="BC40" s="26">
        <f t="shared" si="70"/>
        <v>465</v>
      </c>
      <c r="BD40" s="27">
        <f t="shared" si="71"/>
        <v>62</v>
      </c>
      <c r="BE40" s="28">
        <f t="shared" si="16"/>
        <v>116250</v>
      </c>
      <c r="BF40" s="28">
        <f t="shared" si="17"/>
        <v>1976250</v>
      </c>
      <c r="BG40" s="28">
        <f t="shared" si="18"/>
        <v>310000</v>
      </c>
      <c r="BH40" s="17">
        <f>DBC!$C$77</f>
        <v>42</v>
      </c>
      <c r="BI40" s="28">
        <f>DBC!$C$76</f>
        <v>35</v>
      </c>
      <c r="BJ40" s="30">
        <f>DBC!$C$75</f>
        <v>40</v>
      </c>
      <c r="BK40" s="31">
        <f t="shared" si="75"/>
        <v>4.8825000000000003</v>
      </c>
      <c r="BL40" s="31">
        <f t="shared" si="19"/>
        <v>69.168750000000003</v>
      </c>
      <c r="BM40" s="32">
        <f t="shared" si="20"/>
        <v>12.4</v>
      </c>
      <c r="BN40" s="11">
        <f>DBC!$C$68</f>
        <v>500</v>
      </c>
      <c r="BO40" s="21">
        <f t="shared" si="54"/>
        <v>2441.25</v>
      </c>
      <c r="BP40" s="19">
        <f t="shared" si="55"/>
        <v>34584.375</v>
      </c>
      <c r="BQ40" s="19">
        <f t="shared" si="56"/>
        <v>6200</v>
      </c>
      <c r="BR40" s="423">
        <f t="shared" si="57"/>
        <v>43225.625</v>
      </c>
      <c r="BS40" s="561">
        <f>DBC!$C$72</f>
        <v>0.15</v>
      </c>
      <c r="BT40" s="559">
        <f>DBC!$C$71</f>
        <v>0.75</v>
      </c>
      <c r="BU40" s="560">
        <f>DBC!$C$70</f>
        <v>0.1</v>
      </c>
      <c r="BV40" s="24" t="str">
        <f t="shared" si="50"/>
        <v>OK</v>
      </c>
      <c r="BW40" s="25">
        <f t="shared" si="45"/>
        <v>93</v>
      </c>
      <c r="BX40" s="26">
        <f t="shared" si="72"/>
        <v>465</v>
      </c>
      <c r="BY40" s="27">
        <f t="shared" si="73"/>
        <v>62</v>
      </c>
      <c r="BZ40" s="28">
        <f t="shared" si="25"/>
        <v>0</v>
      </c>
      <c r="CA40" s="28">
        <f t="shared" si="26"/>
        <v>0</v>
      </c>
      <c r="CB40" s="28">
        <f t="shared" si="27"/>
        <v>0</v>
      </c>
      <c r="CC40" s="17">
        <f>DBC!$C$77</f>
        <v>42</v>
      </c>
      <c r="CD40" s="28">
        <f>DBC!$C$76</f>
        <v>35</v>
      </c>
      <c r="CE40" s="30">
        <f>DBC!$C$75</f>
        <v>40</v>
      </c>
      <c r="CF40" s="31">
        <f t="shared" si="76"/>
        <v>0</v>
      </c>
      <c r="CG40" s="31">
        <f t="shared" si="28"/>
        <v>0</v>
      </c>
      <c r="CH40" s="32">
        <f t="shared" si="29"/>
        <v>0</v>
      </c>
      <c r="CI40" s="11">
        <f>DBC!$C$68</f>
        <v>500</v>
      </c>
      <c r="CJ40" s="21">
        <f t="shared" si="58"/>
        <v>0</v>
      </c>
      <c r="CK40" s="21">
        <f t="shared" si="59"/>
        <v>0</v>
      </c>
      <c r="CL40" s="21">
        <f t="shared" si="60"/>
        <v>0</v>
      </c>
      <c r="CM40" s="423">
        <f t="shared" si="61"/>
        <v>0</v>
      </c>
    </row>
    <row r="41" spans="1:91" x14ac:dyDescent="0.35">
      <c r="A41" s="743"/>
      <c r="B41" s="5" t="s">
        <v>35</v>
      </c>
      <c r="C41" s="543">
        <v>30</v>
      </c>
      <c r="D41" s="5">
        <v>35</v>
      </c>
      <c r="E41" s="10">
        <f>DBC!C$62</f>
        <v>20</v>
      </c>
      <c r="F41" s="22">
        <f t="shared" si="0"/>
        <v>600</v>
      </c>
      <c r="G41" s="745"/>
      <c r="H41" s="295">
        <f>DBC!$C$45</f>
        <v>0.1</v>
      </c>
      <c r="I41" s="291">
        <f>DBC!$C$44</f>
        <v>0.7</v>
      </c>
      <c r="J41" s="292">
        <f>DBC!$C$43</f>
        <v>0.2</v>
      </c>
      <c r="K41" s="24" t="str">
        <f t="shared" si="32"/>
        <v>OK</v>
      </c>
      <c r="L41" s="25">
        <f t="shared" si="33"/>
        <v>60</v>
      </c>
      <c r="M41" s="26">
        <f t="shared" si="33"/>
        <v>420</v>
      </c>
      <c r="N41" s="27">
        <f t="shared" si="33"/>
        <v>120</v>
      </c>
      <c r="O41" s="28">
        <f t="shared" si="2"/>
        <v>548400</v>
      </c>
      <c r="P41" s="28">
        <f t="shared" si="2"/>
        <v>13051920</v>
      </c>
      <c r="Q41" s="28">
        <f t="shared" si="2"/>
        <v>4387200</v>
      </c>
      <c r="R41" s="29">
        <f>DBC!$C$50</f>
        <v>152</v>
      </c>
      <c r="S41" s="28">
        <f>DBC!$C$49</f>
        <v>146.19999999999999</v>
      </c>
      <c r="T41" s="30">
        <f>DBC!$C$48</f>
        <v>150</v>
      </c>
      <c r="U41" s="31">
        <f t="shared" si="34"/>
        <v>83.356800000000007</v>
      </c>
      <c r="V41" s="31">
        <f t="shared" si="34"/>
        <v>1908.1907039999999</v>
      </c>
      <c r="W41" s="32">
        <f t="shared" si="34"/>
        <v>658.08</v>
      </c>
      <c r="X41" s="23">
        <f>DBC!$C$41</f>
        <v>370</v>
      </c>
      <c r="Y41" s="33">
        <f t="shared" si="35"/>
        <v>30842.016000000003</v>
      </c>
      <c r="Z41" s="31">
        <f t="shared" si="35"/>
        <v>706030.56047999999</v>
      </c>
      <c r="AA41" s="31">
        <f t="shared" si="35"/>
        <v>243489.6</v>
      </c>
      <c r="AB41" s="423">
        <f t="shared" si="52"/>
        <v>980362.17648000002</v>
      </c>
      <c r="AC41" s="295">
        <f>DBC!$C$45</f>
        <v>0.1</v>
      </c>
      <c r="AD41" s="291">
        <f>DBC!$C$44</f>
        <v>0.7</v>
      </c>
      <c r="AE41" s="292">
        <f>DBC!$C$43</f>
        <v>0.2</v>
      </c>
      <c r="AF41" s="24" t="str">
        <f t="shared" si="48"/>
        <v>OK</v>
      </c>
      <c r="AG41" s="25">
        <f t="shared" si="37"/>
        <v>60</v>
      </c>
      <c r="AH41" s="26">
        <f t="shared" si="65"/>
        <v>420</v>
      </c>
      <c r="AI41" s="27">
        <f t="shared" si="66"/>
        <v>120</v>
      </c>
      <c r="AJ41" s="28">
        <f t="shared" si="7"/>
        <v>0</v>
      </c>
      <c r="AK41" s="28">
        <f t="shared" si="8"/>
        <v>0</v>
      </c>
      <c r="AL41" s="28">
        <f t="shared" si="9"/>
        <v>0</v>
      </c>
      <c r="AM41" s="17">
        <f>DBC!$C$50</f>
        <v>152</v>
      </c>
      <c r="AN41" s="16">
        <f>DBC!$C$49</f>
        <v>146.19999999999999</v>
      </c>
      <c r="AO41" s="18">
        <f>DBC!$C$48</f>
        <v>150</v>
      </c>
      <c r="AP41" s="31">
        <f t="shared" si="74"/>
        <v>0</v>
      </c>
      <c r="AQ41" s="31">
        <f t="shared" si="10"/>
        <v>0</v>
      </c>
      <c r="AR41" s="32">
        <f t="shared" si="11"/>
        <v>0</v>
      </c>
      <c r="AS41" s="23">
        <f>DBC!$C$41</f>
        <v>370</v>
      </c>
      <c r="AT41" s="33">
        <f t="shared" si="67"/>
        <v>0</v>
      </c>
      <c r="AU41" s="31">
        <f t="shared" si="68"/>
        <v>0</v>
      </c>
      <c r="AV41" s="31">
        <f t="shared" si="69"/>
        <v>0</v>
      </c>
      <c r="AW41" s="423">
        <f t="shared" si="53"/>
        <v>0</v>
      </c>
      <c r="AX41" s="561">
        <f>DBC!$C$72</f>
        <v>0.15</v>
      </c>
      <c r="AY41" s="559">
        <f>DBC!$C$71</f>
        <v>0.75</v>
      </c>
      <c r="AZ41" s="560">
        <f>DBC!$C$70</f>
        <v>0.1</v>
      </c>
      <c r="BA41" s="24" t="str">
        <f t="shared" si="49"/>
        <v>OK</v>
      </c>
      <c r="BB41" s="25">
        <f t="shared" si="41"/>
        <v>90</v>
      </c>
      <c r="BC41" s="26">
        <f t="shared" si="70"/>
        <v>450</v>
      </c>
      <c r="BD41" s="27">
        <f t="shared" si="71"/>
        <v>60</v>
      </c>
      <c r="BE41" s="28">
        <f t="shared" si="16"/>
        <v>112500</v>
      </c>
      <c r="BF41" s="28">
        <f t="shared" si="17"/>
        <v>1912500</v>
      </c>
      <c r="BG41" s="28">
        <f t="shared" si="18"/>
        <v>300000</v>
      </c>
      <c r="BH41" s="17">
        <f>DBC!$C$77</f>
        <v>42</v>
      </c>
      <c r="BI41" s="28">
        <f>DBC!$C$76</f>
        <v>35</v>
      </c>
      <c r="BJ41" s="30">
        <f>DBC!$C$75</f>
        <v>40</v>
      </c>
      <c r="BK41" s="31">
        <f t="shared" si="75"/>
        <v>4.7249999999999996</v>
      </c>
      <c r="BL41" s="31">
        <f t="shared" si="19"/>
        <v>66.9375</v>
      </c>
      <c r="BM41" s="32">
        <f t="shared" si="20"/>
        <v>12</v>
      </c>
      <c r="BN41" s="11">
        <f>DBC!$C$68</f>
        <v>500</v>
      </c>
      <c r="BO41" s="21">
        <f t="shared" si="54"/>
        <v>2362.5</v>
      </c>
      <c r="BP41" s="19">
        <f t="shared" si="55"/>
        <v>33468.75</v>
      </c>
      <c r="BQ41" s="19">
        <f t="shared" si="56"/>
        <v>6000</v>
      </c>
      <c r="BR41" s="423">
        <f t="shared" si="57"/>
        <v>41831.25</v>
      </c>
      <c r="BS41" s="561">
        <f>DBC!$C$72</f>
        <v>0.15</v>
      </c>
      <c r="BT41" s="559">
        <f>DBC!$C$71</f>
        <v>0.75</v>
      </c>
      <c r="BU41" s="560">
        <f>DBC!$C$70</f>
        <v>0.1</v>
      </c>
      <c r="BV41" s="24" t="str">
        <f t="shared" si="50"/>
        <v>OK</v>
      </c>
      <c r="BW41" s="25">
        <f t="shared" si="45"/>
        <v>90</v>
      </c>
      <c r="BX41" s="26">
        <f t="shared" si="72"/>
        <v>450</v>
      </c>
      <c r="BY41" s="27">
        <f t="shared" si="73"/>
        <v>60</v>
      </c>
      <c r="BZ41" s="28">
        <f t="shared" si="25"/>
        <v>0</v>
      </c>
      <c r="CA41" s="28">
        <f t="shared" si="26"/>
        <v>0</v>
      </c>
      <c r="CB41" s="28">
        <f t="shared" si="27"/>
        <v>0</v>
      </c>
      <c r="CC41" s="17">
        <f>DBC!$C$77</f>
        <v>42</v>
      </c>
      <c r="CD41" s="28">
        <f>DBC!$C$76</f>
        <v>35</v>
      </c>
      <c r="CE41" s="30">
        <f>DBC!$C$75</f>
        <v>40</v>
      </c>
      <c r="CF41" s="31">
        <f t="shared" si="76"/>
        <v>0</v>
      </c>
      <c r="CG41" s="31">
        <f t="shared" si="28"/>
        <v>0</v>
      </c>
      <c r="CH41" s="32">
        <f t="shared" si="29"/>
        <v>0</v>
      </c>
      <c r="CI41" s="11">
        <f>DBC!$C$68</f>
        <v>500</v>
      </c>
      <c r="CJ41" s="21">
        <f t="shared" si="58"/>
        <v>0</v>
      </c>
      <c r="CK41" s="21">
        <f t="shared" si="59"/>
        <v>0</v>
      </c>
      <c r="CL41" s="21">
        <f t="shared" si="60"/>
        <v>0</v>
      </c>
      <c r="CM41" s="423">
        <f t="shared" si="61"/>
        <v>0</v>
      </c>
    </row>
    <row r="42" spans="1:91" x14ac:dyDescent="0.35">
      <c r="A42" s="744"/>
      <c r="B42" s="34" t="s">
        <v>36</v>
      </c>
      <c r="C42" s="544">
        <v>31</v>
      </c>
      <c r="D42" s="34">
        <v>36</v>
      </c>
      <c r="E42" s="10">
        <f>DBC!C$63</f>
        <v>20</v>
      </c>
      <c r="F42" s="35">
        <f t="shared" si="0"/>
        <v>620</v>
      </c>
      <c r="G42" s="746"/>
      <c r="H42" s="49">
        <f>DBC!$C$45</f>
        <v>0.1</v>
      </c>
      <c r="I42" s="293">
        <f>DBC!$C$44</f>
        <v>0.7</v>
      </c>
      <c r="J42" s="294">
        <f>DBC!$C$43</f>
        <v>0.2</v>
      </c>
      <c r="K42" s="8" t="str">
        <f t="shared" si="32"/>
        <v>OK</v>
      </c>
      <c r="L42" s="37">
        <f t="shared" si="33"/>
        <v>62</v>
      </c>
      <c r="M42" s="38">
        <f t="shared" si="33"/>
        <v>434</v>
      </c>
      <c r="N42" s="39">
        <f t="shared" si="33"/>
        <v>124</v>
      </c>
      <c r="O42" s="40">
        <f t="shared" si="2"/>
        <v>566680</v>
      </c>
      <c r="P42" s="40">
        <f t="shared" si="2"/>
        <v>13486984</v>
      </c>
      <c r="Q42" s="40">
        <f t="shared" si="2"/>
        <v>4533440</v>
      </c>
      <c r="R42" s="29">
        <f>DBC!$C$50</f>
        <v>152</v>
      </c>
      <c r="S42" s="28">
        <f>DBC!$C$49</f>
        <v>146.19999999999999</v>
      </c>
      <c r="T42" s="30">
        <f>DBC!$C$48</f>
        <v>150</v>
      </c>
      <c r="U42" s="43">
        <f t="shared" si="34"/>
        <v>86.135360000000006</v>
      </c>
      <c r="V42" s="43">
        <f t="shared" si="34"/>
        <v>1971.7970608000001</v>
      </c>
      <c r="W42" s="44">
        <f t="shared" si="34"/>
        <v>680.01599999999996</v>
      </c>
      <c r="X42" s="23">
        <f>DBC!$C$41</f>
        <v>370</v>
      </c>
      <c r="Y42" s="45">
        <f t="shared" si="35"/>
        <v>31870.083200000001</v>
      </c>
      <c r="Z42" s="43">
        <f t="shared" si="35"/>
        <v>729564.91249600006</v>
      </c>
      <c r="AA42" s="43">
        <f t="shared" si="35"/>
        <v>251605.91999999998</v>
      </c>
      <c r="AB42" s="423">
        <f t="shared" si="52"/>
        <v>1013040.915696</v>
      </c>
      <c r="AC42" s="295">
        <f>DBC!$C$45</f>
        <v>0.1</v>
      </c>
      <c r="AD42" s="291">
        <f>DBC!$C$44</f>
        <v>0.7</v>
      </c>
      <c r="AE42" s="292">
        <f>DBC!$C$43</f>
        <v>0.2</v>
      </c>
      <c r="AF42" s="8" t="str">
        <f t="shared" si="48"/>
        <v>OK</v>
      </c>
      <c r="AG42" s="37">
        <f t="shared" si="37"/>
        <v>62</v>
      </c>
      <c r="AH42" s="38">
        <f t="shared" si="65"/>
        <v>434</v>
      </c>
      <c r="AI42" s="39">
        <f t="shared" si="66"/>
        <v>124</v>
      </c>
      <c r="AJ42" s="40">
        <f t="shared" si="7"/>
        <v>0</v>
      </c>
      <c r="AK42" s="40">
        <f t="shared" si="8"/>
        <v>0</v>
      </c>
      <c r="AL42" s="40">
        <f t="shared" si="9"/>
        <v>0</v>
      </c>
      <c r="AM42" s="17">
        <f>DBC!$C$50</f>
        <v>152</v>
      </c>
      <c r="AN42" s="16">
        <f>DBC!$C$49</f>
        <v>146.19999999999999</v>
      </c>
      <c r="AO42" s="18">
        <f>DBC!$C$48</f>
        <v>150</v>
      </c>
      <c r="AP42" s="43">
        <f t="shared" si="74"/>
        <v>0</v>
      </c>
      <c r="AQ42" s="43">
        <f t="shared" si="10"/>
        <v>0</v>
      </c>
      <c r="AR42" s="44">
        <f t="shared" si="11"/>
        <v>0</v>
      </c>
      <c r="AS42" s="23">
        <f>DBC!$C$41</f>
        <v>370</v>
      </c>
      <c r="AT42" s="45">
        <f t="shared" si="67"/>
        <v>0</v>
      </c>
      <c r="AU42" s="43">
        <f t="shared" si="68"/>
        <v>0</v>
      </c>
      <c r="AV42" s="43">
        <f t="shared" si="69"/>
        <v>0</v>
      </c>
      <c r="AW42" s="423">
        <f t="shared" si="53"/>
        <v>0</v>
      </c>
      <c r="AX42" s="561">
        <f>DBC!$C$72</f>
        <v>0.15</v>
      </c>
      <c r="AY42" s="559">
        <f>DBC!$C$71</f>
        <v>0.75</v>
      </c>
      <c r="AZ42" s="560">
        <f>DBC!$C$70</f>
        <v>0.1</v>
      </c>
      <c r="BA42" s="8" t="str">
        <f t="shared" si="49"/>
        <v>OK</v>
      </c>
      <c r="BB42" s="37">
        <f t="shared" si="41"/>
        <v>93</v>
      </c>
      <c r="BC42" s="38">
        <f t="shared" si="70"/>
        <v>465</v>
      </c>
      <c r="BD42" s="39">
        <f t="shared" si="71"/>
        <v>62</v>
      </c>
      <c r="BE42" s="40">
        <f t="shared" si="16"/>
        <v>116250</v>
      </c>
      <c r="BF42" s="40">
        <f t="shared" si="17"/>
        <v>1976250</v>
      </c>
      <c r="BG42" s="40">
        <f t="shared" si="18"/>
        <v>310000</v>
      </c>
      <c r="BH42" s="17">
        <f>DBC!$C$77</f>
        <v>42</v>
      </c>
      <c r="BI42" s="28">
        <f>DBC!$C$76</f>
        <v>35</v>
      </c>
      <c r="BJ42" s="30">
        <f>DBC!$C$75</f>
        <v>40</v>
      </c>
      <c r="BK42" s="43">
        <f t="shared" si="75"/>
        <v>4.8825000000000003</v>
      </c>
      <c r="BL42" s="43">
        <f t="shared" si="19"/>
        <v>69.168750000000003</v>
      </c>
      <c r="BM42" s="44">
        <f t="shared" si="20"/>
        <v>12.4</v>
      </c>
      <c r="BN42" s="11">
        <f>DBC!$C$68</f>
        <v>500</v>
      </c>
      <c r="BO42" s="21">
        <f t="shared" si="54"/>
        <v>2441.25</v>
      </c>
      <c r="BP42" s="19">
        <f t="shared" si="55"/>
        <v>34584.375</v>
      </c>
      <c r="BQ42" s="19">
        <f t="shared" si="56"/>
        <v>6200</v>
      </c>
      <c r="BR42" s="423">
        <f t="shared" si="57"/>
        <v>43225.625</v>
      </c>
      <c r="BS42" s="561">
        <f>DBC!$C$72</f>
        <v>0.15</v>
      </c>
      <c r="BT42" s="559">
        <f>DBC!$C$71</f>
        <v>0.75</v>
      </c>
      <c r="BU42" s="560">
        <f>DBC!$C$70</f>
        <v>0.1</v>
      </c>
      <c r="BV42" s="8" t="str">
        <f t="shared" si="50"/>
        <v>OK</v>
      </c>
      <c r="BW42" s="37">
        <f t="shared" si="45"/>
        <v>93</v>
      </c>
      <c r="BX42" s="38">
        <f t="shared" si="72"/>
        <v>465</v>
      </c>
      <c r="BY42" s="39">
        <f t="shared" si="73"/>
        <v>62</v>
      </c>
      <c r="BZ42" s="40">
        <f t="shared" si="25"/>
        <v>0</v>
      </c>
      <c r="CA42" s="40">
        <f t="shared" si="26"/>
        <v>0</v>
      </c>
      <c r="CB42" s="40">
        <f t="shared" si="27"/>
        <v>0</v>
      </c>
      <c r="CC42" s="17">
        <f>DBC!$C$77</f>
        <v>42</v>
      </c>
      <c r="CD42" s="28">
        <f>DBC!$C$76</f>
        <v>35</v>
      </c>
      <c r="CE42" s="30">
        <f>DBC!$C$75</f>
        <v>40</v>
      </c>
      <c r="CF42" s="43">
        <f t="shared" si="76"/>
        <v>0</v>
      </c>
      <c r="CG42" s="43">
        <f t="shared" si="28"/>
        <v>0</v>
      </c>
      <c r="CH42" s="44">
        <f t="shared" si="29"/>
        <v>0</v>
      </c>
      <c r="CI42" s="11">
        <f>DBC!$C$68</f>
        <v>500</v>
      </c>
      <c r="CJ42" s="21">
        <f t="shared" si="58"/>
        <v>0</v>
      </c>
      <c r="CK42" s="21">
        <f t="shared" si="59"/>
        <v>0</v>
      </c>
      <c r="CL42" s="21">
        <f t="shared" si="60"/>
        <v>0</v>
      </c>
      <c r="CM42" s="423">
        <f t="shared" si="61"/>
        <v>0</v>
      </c>
    </row>
    <row r="43" spans="1:91" x14ac:dyDescent="0.35">
      <c r="A43" s="731">
        <v>4</v>
      </c>
      <c r="B43" s="9" t="s">
        <v>25</v>
      </c>
      <c r="C43" s="546">
        <v>31</v>
      </c>
      <c r="D43" s="9">
        <v>37</v>
      </c>
      <c r="E43" s="10">
        <f>DBC!C$52</f>
        <v>10</v>
      </c>
      <c r="F43" s="10">
        <f t="shared" si="0"/>
        <v>310</v>
      </c>
      <c r="G43" s="732">
        <f>SUM(F43:F54)</f>
        <v>6990</v>
      </c>
      <c r="H43" s="49">
        <f>DBC!$C$45</f>
        <v>0.1</v>
      </c>
      <c r="I43" s="47">
        <f>DBC!$C$44</f>
        <v>0.7</v>
      </c>
      <c r="J43" s="48">
        <f>DBC!$C$43</f>
        <v>0.2</v>
      </c>
      <c r="K43" s="12" t="str">
        <f t="shared" si="32"/>
        <v>OK</v>
      </c>
      <c r="L43" s="13">
        <f t="shared" si="33"/>
        <v>31</v>
      </c>
      <c r="M43" s="14">
        <f t="shared" si="33"/>
        <v>217</v>
      </c>
      <c r="N43" s="15">
        <f t="shared" si="33"/>
        <v>62</v>
      </c>
      <c r="O43" s="16">
        <f t="shared" si="2"/>
        <v>283340</v>
      </c>
      <c r="P43" s="16">
        <f t="shared" si="2"/>
        <v>6743492</v>
      </c>
      <c r="Q43" s="16">
        <f t="shared" si="2"/>
        <v>2266720</v>
      </c>
      <c r="R43" s="29">
        <f>DBC!$C$50</f>
        <v>152</v>
      </c>
      <c r="S43" s="28">
        <f>DBC!$C$49</f>
        <v>146.19999999999999</v>
      </c>
      <c r="T43" s="30">
        <f>DBC!$C$48</f>
        <v>150</v>
      </c>
      <c r="U43" s="31">
        <f t="shared" ref="U43" si="77">O43*R43/10^6</f>
        <v>43.067680000000003</v>
      </c>
      <c r="V43" s="31">
        <f t="shared" ref="V43" si="78">P43*S43/10^6</f>
        <v>985.89853040000003</v>
      </c>
      <c r="W43" s="32">
        <f t="shared" ref="W43" si="79">Q43*T43/10^6</f>
        <v>340.00799999999998</v>
      </c>
      <c r="X43" s="296">
        <f>DBC!$C$41</f>
        <v>370</v>
      </c>
      <c r="Y43" s="33">
        <f t="shared" ref="Y43" si="80">U43*$X43</f>
        <v>15935.0416</v>
      </c>
      <c r="Z43" s="31">
        <f t="shared" ref="Z43" si="81">V43*$X43</f>
        <v>364782.45624800003</v>
      </c>
      <c r="AA43" s="31">
        <f t="shared" ref="AA43" si="82">W43*$X43</f>
        <v>125802.95999999999</v>
      </c>
      <c r="AB43" s="423">
        <f t="shared" ref="AB43" si="83">SUM(Y43:AA43)</f>
        <v>506520.45784799999</v>
      </c>
      <c r="AC43" s="295">
        <f>DBC!$C$45</f>
        <v>0.1</v>
      </c>
      <c r="AD43" s="291">
        <f>DBC!$C$44</f>
        <v>0.7</v>
      </c>
      <c r="AE43" s="292">
        <f>DBC!$C$43</f>
        <v>0.2</v>
      </c>
      <c r="AF43" s="12" t="str">
        <f t="shared" si="48"/>
        <v>OK</v>
      </c>
      <c r="AG43" s="13">
        <f t="shared" si="37"/>
        <v>31</v>
      </c>
      <c r="AH43" s="14">
        <f t="shared" si="65"/>
        <v>217</v>
      </c>
      <c r="AI43" s="15">
        <f t="shared" si="66"/>
        <v>62</v>
      </c>
      <c r="AJ43" s="16">
        <f t="shared" si="7"/>
        <v>0</v>
      </c>
      <c r="AK43" s="16">
        <f t="shared" si="8"/>
        <v>0</v>
      </c>
      <c r="AL43" s="16">
        <f t="shared" si="9"/>
        <v>0</v>
      </c>
      <c r="AM43" s="17">
        <f>DBC!$C$50</f>
        <v>152</v>
      </c>
      <c r="AN43" s="16">
        <f>DBC!$C$49</f>
        <v>146.19999999999999</v>
      </c>
      <c r="AO43" s="18">
        <f>DBC!$C$48</f>
        <v>150</v>
      </c>
      <c r="AP43" s="19">
        <f t="shared" si="74"/>
        <v>0</v>
      </c>
      <c r="AQ43" s="19">
        <f t="shared" si="10"/>
        <v>0</v>
      </c>
      <c r="AR43" s="20">
        <f t="shared" si="11"/>
        <v>0</v>
      </c>
      <c r="AS43" s="23">
        <f>DBC!$C$41</f>
        <v>370</v>
      </c>
      <c r="AT43" s="21">
        <f t="shared" si="67"/>
        <v>0</v>
      </c>
      <c r="AU43" s="19">
        <f t="shared" si="68"/>
        <v>0</v>
      </c>
      <c r="AV43" s="19">
        <f t="shared" si="69"/>
        <v>0</v>
      </c>
      <c r="AW43" s="423">
        <f t="shared" si="53"/>
        <v>0</v>
      </c>
      <c r="AX43" s="561">
        <f>DBC!$C$72</f>
        <v>0.15</v>
      </c>
      <c r="AY43" s="559">
        <f>DBC!$C$71</f>
        <v>0.75</v>
      </c>
      <c r="AZ43" s="560">
        <f>DBC!$C$70</f>
        <v>0.1</v>
      </c>
      <c r="BA43" s="12" t="str">
        <f t="shared" si="49"/>
        <v>OK</v>
      </c>
      <c r="BB43" s="13">
        <f t="shared" si="41"/>
        <v>46.5</v>
      </c>
      <c r="BC43" s="14">
        <f t="shared" si="70"/>
        <v>232.5</v>
      </c>
      <c r="BD43" s="15">
        <f t="shared" si="71"/>
        <v>31</v>
      </c>
      <c r="BE43" s="16">
        <f t="shared" si="16"/>
        <v>58125</v>
      </c>
      <c r="BF43" s="16">
        <f t="shared" si="17"/>
        <v>988125</v>
      </c>
      <c r="BG43" s="16">
        <f t="shared" si="18"/>
        <v>155000</v>
      </c>
      <c r="BH43" s="17">
        <f>DBC!$C$77</f>
        <v>42</v>
      </c>
      <c r="BI43" s="28">
        <f>DBC!$C$76</f>
        <v>35</v>
      </c>
      <c r="BJ43" s="30">
        <f>DBC!$C$75</f>
        <v>40</v>
      </c>
      <c r="BK43" s="19">
        <f t="shared" si="75"/>
        <v>2.4412500000000001</v>
      </c>
      <c r="BL43" s="19">
        <f t="shared" si="19"/>
        <v>34.584375000000001</v>
      </c>
      <c r="BM43" s="20">
        <f t="shared" si="20"/>
        <v>6.2</v>
      </c>
      <c r="BN43" s="11">
        <f>DBC!$C$68</f>
        <v>500</v>
      </c>
      <c r="BO43" s="21">
        <f t="shared" si="54"/>
        <v>1220.625</v>
      </c>
      <c r="BP43" s="19">
        <f t="shared" si="55"/>
        <v>17292.1875</v>
      </c>
      <c r="BQ43" s="19">
        <f t="shared" si="56"/>
        <v>3100</v>
      </c>
      <c r="BR43" s="423">
        <f t="shared" si="57"/>
        <v>21612.8125</v>
      </c>
      <c r="BS43" s="561">
        <f>DBC!$C$72</f>
        <v>0.15</v>
      </c>
      <c r="BT43" s="559">
        <f>DBC!$C$71</f>
        <v>0.75</v>
      </c>
      <c r="BU43" s="560">
        <f>DBC!$C$70</f>
        <v>0.1</v>
      </c>
      <c r="BV43" s="12" t="str">
        <f t="shared" si="50"/>
        <v>OK</v>
      </c>
      <c r="BW43" s="13">
        <f t="shared" si="45"/>
        <v>46.5</v>
      </c>
      <c r="BX43" s="14">
        <f t="shared" si="72"/>
        <v>232.5</v>
      </c>
      <c r="BY43" s="15">
        <f t="shared" si="73"/>
        <v>31</v>
      </c>
      <c r="BZ43" s="16">
        <f t="shared" si="25"/>
        <v>0</v>
      </c>
      <c r="CA43" s="16">
        <f t="shared" si="26"/>
        <v>0</v>
      </c>
      <c r="CB43" s="16">
        <f t="shared" si="27"/>
        <v>0</v>
      </c>
      <c r="CC43" s="17">
        <f>DBC!$C$77</f>
        <v>42</v>
      </c>
      <c r="CD43" s="28">
        <f>DBC!$C$76</f>
        <v>35</v>
      </c>
      <c r="CE43" s="30">
        <f>DBC!$C$75</f>
        <v>40</v>
      </c>
      <c r="CF43" s="19">
        <f t="shared" si="76"/>
        <v>0</v>
      </c>
      <c r="CG43" s="19">
        <f t="shared" si="28"/>
        <v>0</v>
      </c>
      <c r="CH43" s="20">
        <f t="shared" si="29"/>
        <v>0</v>
      </c>
      <c r="CI43" s="11">
        <f>DBC!$C$68</f>
        <v>500</v>
      </c>
      <c r="CJ43" s="21">
        <f t="shared" si="58"/>
        <v>0</v>
      </c>
      <c r="CK43" s="21">
        <f t="shared" si="59"/>
        <v>0</v>
      </c>
      <c r="CL43" s="21">
        <f t="shared" si="60"/>
        <v>0</v>
      </c>
      <c r="CM43" s="423">
        <f t="shared" si="61"/>
        <v>0</v>
      </c>
    </row>
    <row r="44" spans="1:91" x14ac:dyDescent="0.35">
      <c r="A44" s="743"/>
      <c r="B44" s="5" t="s">
        <v>26</v>
      </c>
      <c r="C44" s="543">
        <v>28</v>
      </c>
      <c r="D44" s="5">
        <v>38</v>
      </c>
      <c r="E44" s="10">
        <f>DBC!C$53</f>
        <v>20</v>
      </c>
      <c r="F44" s="22">
        <f t="shared" si="0"/>
        <v>560</v>
      </c>
      <c r="G44" s="745"/>
      <c r="H44" s="49">
        <f>DBC!$C$45</f>
        <v>0.1</v>
      </c>
      <c r="I44" s="47">
        <f>DBC!$C$44</f>
        <v>0.7</v>
      </c>
      <c r="J44" s="48">
        <f>DBC!$C$43</f>
        <v>0.2</v>
      </c>
      <c r="K44" s="24" t="str">
        <f t="shared" si="32"/>
        <v>OK</v>
      </c>
      <c r="L44" s="25">
        <f t="shared" si="33"/>
        <v>56</v>
      </c>
      <c r="M44" s="26">
        <f t="shared" si="33"/>
        <v>392</v>
      </c>
      <c r="N44" s="27">
        <f t="shared" si="33"/>
        <v>112</v>
      </c>
      <c r="O44" s="28">
        <f t="shared" si="2"/>
        <v>511840</v>
      </c>
      <c r="P44" s="28">
        <f t="shared" si="2"/>
        <v>12181792</v>
      </c>
      <c r="Q44" s="28">
        <f t="shared" si="2"/>
        <v>4094720</v>
      </c>
      <c r="R44" s="29">
        <f>DBC!$C$50</f>
        <v>152</v>
      </c>
      <c r="S44" s="28">
        <f>DBC!$C$49</f>
        <v>146.19999999999999</v>
      </c>
      <c r="T44" s="30">
        <f>DBC!$C$48</f>
        <v>150</v>
      </c>
      <c r="U44" s="31">
        <f t="shared" si="34"/>
        <v>77.799679999999995</v>
      </c>
      <c r="V44" s="31">
        <f t="shared" si="34"/>
        <v>1780.9779904</v>
      </c>
      <c r="W44" s="32">
        <f t="shared" si="34"/>
        <v>614.20799999999997</v>
      </c>
      <c r="X44" s="296">
        <f>DBC!$C$41</f>
        <v>370</v>
      </c>
      <c r="Y44" s="33">
        <f t="shared" si="35"/>
        <v>28785.881599999997</v>
      </c>
      <c r="Z44" s="31">
        <f t="shared" si="35"/>
        <v>658961.85644799995</v>
      </c>
      <c r="AA44" s="31">
        <f t="shared" si="35"/>
        <v>227256.95999999999</v>
      </c>
      <c r="AB44" s="423">
        <f t="shared" si="52"/>
        <v>915004.69804799987</v>
      </c>
      <c r="AC44" s="295">
        <f>DBC!$C$45</f>
        <v>0.1</v>
      </c>
      <c r="AD44" s="291">
        <f>DBC!$C$44</f>
        <v>0.7</v>
      </c>
      <c r="AE44" s="292">
        <f>DBC!$C$43</f>
        <v>0.2</v>
      </c>
      <c r="AF44" s="24" t="str">
        <f t="shared" si="48"/>
        <v>OK</v>
      </c>
      <c r="AG44" s="25">
        <f t="shared" si="37"/>
        <v>56</v>
      </c>
      <c r="AH44" s="26">
        <f t="shared" si="65"/>
        <v>392</v>
      </c>
      <c r="AI44" s="27">
        <f t="shared" si="66"/>
        <v>112</v>
      </c>
      <c r="AJ44" s="28">
        <f t="shared" si="7"/>
        <v>0</v>
      </c>
      <c r="AK44" s="28">
        <f t="shared" si="8"/>
        <v>0</v>
      </c>
      <c r="AL44" s="28">
        <f t="shared" si="9"/>
        <v>0</v>
      </c>
      <c r="AM44" s="17">
        <f>DBC!$C$50</f>
        <v>152</v>
      </c>
      <c r="AN44" s="16">
        <f>DBC!$C$49</f>
        <v>146.19999999999999</v>
      </c>
      <c r="AO44" s="18">
        <f>DBC!$C$48</f>
        <v>150</v>
      </c>
      <c r="AP44" s="31">
        <f t="shared" si="74"/>
        <v>0</v>
      </c>
      <c r="AQ44" s="31">
        <f t="shared" si="10"/>
        <v>0</v>
      </c>
      <c r="AR44" s="32">
        <f t="shared" si="11"/>
        <v>0</v>
      </c>
      <c r="AS44" s="23">
        <f>DBC!$C$41</f>
        <v>370</v>
      </c>
      <c r="AT44" s="33">
        <f t="shared" si="67"/>
        <v>0</v>
      </c>
      <c r="AU44" s="31">
        <f t="shared" si="68"/>
        <v>0</v>
      </c>
      <c r="AV44" s="31">
        <f t="shared" si="69"/>
        <v>0</v>
      </c>
      <c r="AW44" s="423">
        <f t="shared" si="53"/>
        <v>0</v>
      </c>
      <c r="AX44" s="561">
        <f>DBC!$C$72</f>
        <v>0.15</v>
      </c>
      <c r="AY44" s="559">
        <f>DBC!$C$71</f>
        <v>0.75</v>
      </c>
      <c r="AZ44" s="560">
        <f>DBC!$C$70</f>
        <v>0.1</v>
      </c>
      <c r="BA44" s="24" t="str">
        <f t="shared" si="49"/>
        <v>OK</v>
      </c>
      <c r="BB44" s="25">
        <f t="shared" si="41"/>
        <v>84</v>
      </c>
      <c r="BC44" s="26">
        <f t="shared" si="70"/>
        <v>420</v>
      </c>
      <c r="BD44" s="27">
        <f t="shared" si="71"/>
        <v>56</v>
      </c>
      <c r="BE44" s="28">
        <f t="shared" si="16"/>
        <v>105000</v>
      </c>
      <c r="BF44" s="28">
        <f t="shared" si="17"/>
        <v>1785000</v>
      </c>
      <c r="BG44" s="28">
        <f t="shared" si="18"/>
        <v>280000</v>
      </c>
      <c r="BH44" s="17">
        <f>DBC!$C$77</f>
        <v>42</v>
      </c>
      <c r="BI44" s="28">
        <f>DBC!$C$76</f>
        <v>35</v>
      </c>
      <c r="BJ44" s="30">
        <f>DBC!$C$75</f>
        <v>40</v>
      </c>
      <c r="BK44" s="31">
        <f t="shared" si="75"/>
        <v>4.41</v>
      </c>
      <c r="BL44" s="31">
        <f t="shared" si="19"/>
        <v>62.475000000000001</v>
      </c>
      <c r="BM44" s="32">
        <f t="shared" si="20"/>
        <v>11.2</v>
      </c>
      <c r="BN44" s="11">
        <f>DBC!$C$68</f>
        <v>500</v>
      </c>
      <c r="BO44" s="21">
        <f t="shared" si="54"/>
        <v>2205</v>
      </c>
      <c r="BP44" s="19">
        <f t="shared" si="55"/>
        <v>31237.5</v>
      </c>
      <c r="BQ44" s="19">
        <f t="shared" si="56"/>
        <v>5600</v>
      </c>
      <c r="BR44" s="423">
        <f t="shared" si="57"/>
        <v>39042.5</v>
      </c>
      <c r="BS44" s="561">
        <f>DBC!$C$72</f>
        <v>0.15</v>
      </c>
      <c r="BT44" s="559">
        <f>DBC!$C$71</f>
        <v>0.75</v>
      </c>
      <c r="BU44" s="560">
        <f>DBC!$C$70</f>
        <v>0.1</v>
      </c>
      <c r="BV44" s="24" t="str">
        <f t="shared" si="50"/>
        <v>OK</v>
      </c>
      <c r="BW44" s="25">
        <f t="shared" si="45"/>
        <v>84</v>
      </c>
      <c r="BX44" s="26">
        <f t="shared" si="72"/>
        <v>420</v>
      </c>
      <c r="BY44" s="27">
        <f t="shared" si="73"/>
        <v>56</v>
      </c>
      <c r="BZ44" s="28">
        <f t="shared" si="25"/>
        <v>0</v>
      </c>
      <c r="CA44" s="28">
        <f t="shared" si="26"/>
        <v>0</v>
      </c>
      <c r="CB44" s="28">
        <f t="shared" si="27"/>
        <v>0</v>
      </c>
      <c r="CC44" s="17">
        <f>DBC!$C$77</f>
        <v>42</v>
      </c>
      <c r="CD44" s="28">
        <f>DBC!$C$76</f>
        <v>35</v>
      </c>
      <c r="CE44" s="30">
        <f>DBC!$C$75</f>
        <v>40</v>
      </c>
      <c r="CF44" s="31">
        <f t="shared" si="76"/>
        <v>0</v>
      </c>
      <c r="CG44" s="31">
        <f t="shared" si="28"/>
        <v>0</v>
      </c>
      <c r="CH44" s="32">
        <f t="shared" si="29"/>
        <v>0</v>
      </c>
      <c r="CI44" s="11">
        <f>DBC!$C$68</f>
        <v>500</v>
      </c>
      <c r="CJ44" s="21">
        <f t="shared" si="58"/>
        <v>0</v>
      </c>
      <c r="CK44" s="21">
        <f t="shared" si="59"/>
        <v>0</v>
      </c>
      <c r="CL44" s="21">
        <f t="shared" si="60"/>
        <v>0</v>
      </c>
      <c r="CM44" s="423">
        <f t="shared" si="61"/>
        <v>0</v>
      </c>
    </row>
    <row r="45" spans="1:91" x14ac:dyDescent="0.35">
      <c r="A45" s="743"/>
      <c r="B45" s="5" t="s">
        <v>27</v>
      </c>
      <c r="C45" s="543">
        <v>31</v>
      </c>
      <c r="D45" s="5">
        <v>39</v>
      </c>
      <c r="E45" s="10">
        <f>DBC!C$54</f>
        <v>20</v>
      </c>
      <c r="F45" s="22">
        <f t="shared" si="0"/>
        <v>620</v>
      </c>
      <c r="G45" s="745"/>
      <c r="H45" s="49">
        <f>DBC!$C$45</f>
        <v>0.1</v>
      </c>
      <c r="I45" s="47">
        <f>DBC!$C$44</f>
        <v>0.7</v>
      </c>
      <c r="J45" s="48">
        <f>DBC!$C$43</f>
        <v>0.2</v>
      </c>
      <c r="K45" s="24" t="str">
        <f t="shared" si="32"/>
        <v>OK</v>
      </c>
      <c r="L45" s="25">
        <f t="shared" si="33"/>
        <v>62</v>
      </c>
      <c r="M45" s="26">
        <f t="shared" si="33"/>
        <v>434</v>
      </c>
      <c r="N45" s="27">
        <f t="shared" si="33"/>
        <v>124</v>
      </c>
      <c r="O45" s="28">
        <f t="shared" si="2"/>
        <v>566680</v>
      </c>
      <c r="P45" s="28">
        <f t="shared" si="2"/>
        <v>13486984</v>
      </c>
      <c r="Q45" s="28">
        <f t="shared" si="2"/>
        <v>4533440</v>
      </c>
      <c r="R45" s="29">
        <f>DBC!$C$50</f>
        <v>152</v>
      </c>
      <c r="S45" s="28">
        <f>DBC!$C$49</f>
        <v>146.19999999999999</v>
      </c>
      <c r="T45" s="30">
        <f>DBC!$C$48</f>
        <v>150</v>
      </c>
      <c r="U45" s="31">
        <f t="shared" si="34"/>
        <v>86.135360000000006</v>
      </c>
      <c r="V45" s="31">
        <f t="shared" si="34"/>
        <v>1971.7970608000001</v>
      </c>
      <c r="W45" s="32">
        <f t="shared" si="34"/>
        <v>680.01599999999996</v>
      </c>
      <c r="X45" s="296">
        <f>DBC!$C$41</f>
        <v>370</v>
      </c>
      <c r="Y45" s="33">
        <f t="shared" si="35"/>
        <v>31870.083200000001</v>
      </c>
      <c r="Z45" s="31">
        <f t="shared" si="35"/>
        <v>729564.91249600006</v>
      </c>
      <c r="AA45" s="31">
        <f t="shared" si="35"/>
        <v>251605.91999999998</v>
      </c>
      <c r="AB45" s="423">
        <f t="shared" si="52"/>
        <v>1013040.915696</v>
      </c>
      <c r="AC45" s="295">
        <f>DBC!$C$45</f>
        <v>0.1</v>
      </c>
      <c r="AD45" s="291">
        <f>DBC!$C$44</f>
        <v>0.7</v>
      </c>
      <c r="AE45" s="292">
        <f>DBC!$C$43</f>
        <v>0.2</v>
      </c>
      <c r="AF45" s="24" t="str">
        <f t="shared" si="48"/>
        <v>OK</v>
      </c>
      <c r="AG45" s="25">
        <f t="shared" si="37"/>
        <v>62</v>
      </c>
      <c r="AH45" s="26">
        <f t="shared" si="65"/>
        <v>434</v>
      </c>
      <c r="AI45" s="27">
        <f t="shared" si="66"/>
        <v>124</v>
      </c>
      <c r="AJ45" s="28">
        <f t="shared" si="7"/>
        <v>0</v>
      </c>
      <c r="AK45" s="28">
        <f t="shared" si="8"/>
        <v>0</v>
      </c>
      <c r="AL45" s="28">
        <f t="shared" si="9"/>
        <v>0</v>
      </c>
      <c r="AM45" s="17">
        <f>DBC!$C$50</f>
        <v>152</v>
      </c>
      <c r="AN45" s="16">
        <f>DBC!$C$49</f>
        <v>146.19999999999999</v>
      </c>
      <c r="AO45" s="18">
        <f>DBC!$C$48</f>
        <v>150</v>
      </c>
      <c r="AP45" s="31">
        <f t="shared" si="74"/>
        <v>0</v>
      </c>
      <c r="AQ45" s="31">
        <f t="shared" si="10"/>
        <v>0</v>
      </c>
      <c r="AR45" s="32">
        <f t="shared" si="11"/>
        <v>0</v>
      </c>
      <c r="AS45" s="23">
        <f>DBC!$C$41</f>
        <v>370</v>
      </c>
      <c r="AT45" s="33">
        <f t="shared" si="67"/>
        <v>0</v>
      </c>
      <c r="AU45" s="31">
        <f t="shared" si="68"/>
        <v>0</v>
      </c>
      <c r="AV45" s="31">
        <f t="shared" si="69"/>
        <v>0</v>
      </c>
      <c r="AW45" s="423">
        <f t="shared" si="53"/>
        <v>0</v>
      </c>
      <c r="AX45" s="561">
        <f>DBC!$C$72</f>
        <v>0.15</v>
      </c>
      <c r="AY45" s="559">
        <f>DBC!$C$71</f>
        <v>0.75</v>
      </c>
      <c r="AZ45" s="560">
        <f>DBC!$C$70</f>
        <v>0.1</v>
      </c>
      <c r="BA45" s="24" t="str">
        <f t="shared" si="49"/>
        <v>OK</v>
      </c>
      <c r="BB45" s="25">
        <f t="shared" si="41"/>
        <v>93</v>
      </c>
      <c r="BC45" s="26">
        <f t="shared" si="70"/>
        <v>465</v>
      </c>
      <c r="BD45" s="27">
        <f t="shared" si="71"/>
        <v>62</v>
      </c>
      <c r="BE45" s="28">
        <f t="shared" si="16"/>
        <v>116250</v>
      </c>
      <c r="BF45" s="28">
        <f t="shared" si="17"/>
        <v>1976250</v>
      </c>
      <c r="BG45" s="28">
        <f t="shared" si="18"/>
        <v>310000</v>
      </c>
      <c r="BH45" s="17">
        <f>DBC!$C$77</f>
        <v>42</v>
      </c>
      <c r="BI45" s="28">
        <f>DBC!$C$76</f>
        <v>35</v>
      </c>
      <c r="BJ45" s="30">
        <f>DBC!$C$75</f>
        <v>40</v>
      </c>
      <c r="BK45" s="31">
        <f t="shared" si="75"/>
        <v>4.8825000000000003</v>
      </c>
      <c r="BL45" s="31">
        <f t="shared" si="19"/>
        <v>69.168750000000003</v>
      </c>
      <c r="BM45" s="32">
        <f t="shared" si="20"/>
        <v>12.4</v>
      </c>
      <c r="BN45" s="11">
        <f>DBC!$C$68</f>
        <v>500</v>
      </c>
      <c r="BO45" s="21">
        <f t="shared" si="54"/>
        <v>2441.25</v>
      </c>
      <c r="BP45" s="19">
        <f t="shared" si="55"/>
        <v>34584.375</v>
      </c>
      <c r="BQ45" s="19">
        <f t="shared" si="56"/>
        <v>6200</v>
      </c>
      <c r="BR45" s="423">
        <f t="shared" si="57"/>
        <v>43225.625</v>
      </c>
      <c r="BS45" s="561">
        <f>DBC!$C$72</f>
        <v>0.15</v>
      </c>
      <c r="BT45" s="559">
        <f>DBC!$C$71</f>
        <v>0.75</v>
      </c>
      <c r="BU45" s="560">
        <f>DBC!$C$70</f>
        <v>0.1</v>
      </c>
      <c r="BV45" s="24" t="str">
        <f t="shared" si="50"/>
        <v>OK</v>
      </c>
      <c r="BW45" s="25">
        <f t="shared" si="45"/>
        <v>93</v>
      </c>
      <c r="BX45" s="26">
        <f t="shared" si="72"/>
        <v>465</v>
      </c>
      <c r="BY45" s="27">
        <f t="shared" si="73"/>
        <v>62</v>
      </c>
      <c r="BZ45" s="28">
        <f t="shared" si="25"/>
        <v>0</v>
      </c>
      <c r="CA45" s="28">
        <f t="shared" si="26"/>
        <v>0</v>
      </c>
      <c r="CB45" s="28">
        <f t="shared" si="27"/>
        <v>0</v>
      </c>
      <c r="CC45" s="17">
        <f>DBC!$C$77</f>
        <v>42</v>
      </c>
      <c r="CD45" s="28">
        <f>DBC!$C$76</f>
        <v>35</v>
      </c>
      <c r="CE45" s="30">
        <f>DBC!$C$75</f>
        <v>40</v>
      </c>
      <c r="CF45" s="31">
        <f t="shared" si="76"/>
        <v>0</v>
      </c>
      <c r="CG45" s="31">
        <f t="shared" si="28"/>
        <v>0</v>
      </c>
      <c r="CH45" s="32">
        <f t="shared" si="29"/>
        <v>0</v>
      </c>
      <c r="CI45" s="11">
        <f>DBC!$C$68</f>
        <v>500</v>
      </c>
      <c r="CJ45" s="21">
        <f t="shared" si="58"/>
        <v>0</v>
      </c>
      <c r="CK45" s="21">
        <f t="shared" si="59"/>
        <v>0</v>
      </c>
      <c r="CL45" s="21">
        <f t="shared" si="60"/>
        <v>0</v>
      </c>
      <c r="CM45" s="423">
        <f t="shared" si="61"/>
        <v>0</v>
      </c>
    </row>
    <row r="46" spans="1:91" x14ac:dyDescent="0.35">
      <c r="A46" s="743"/>
      <c r="B46" s="5" t="s">
        <v>28</v>
      </c>
      <c r="C46" s="543">
        <v>30</v>
      </c>
      <c r="D46" s="5">
        <v>40</v>
      </c>
      <c r="E46" s="10">
        <f>DBC!C$55</f>
        <v>20</v>
      </c>
      <c r="F46" s="22">
        <f t="shared" si="0"/>
        <v>600</v>
      </c>
      <c r="G46" s="745"/>
      <c r="H46" s="49">
        <f>DBC!$C$45</f>
        <v>0.1</v>
      </c>
      <c r="I46" s="47">
        <f>DBC!$C$44</f>
        <v>0.7</v>
      </c>
      <c r="J46" s="48">
        <f>DBC!$C$43</f>
        <v>0.2</v>
      </c>
      <c r="K46" s="24" t="str">
        <f t="shared" si="32"/>
        <v>OK</v>
      </c>
      <c r="L46" s="25">
        <f t="shared" si="33"/>
        <v>60</v>
      </c>
      <c r="M46" s="26">
        <f t="shared" si="33"/>
        <v>420</v>
      </c>
      <c r="N46" s="27">
        <f t="shared" si="33"/>
        <v>120</v>
      </c>
      <c r="O46" s="28">
        <f t="shared" si="2"/>
        <v>548400</v>
      </c>
      <c r="P46" s="28">
        <f t="shared" si="2"/>
        <v>13051920</v>
      </c>
      <c r="Q46" s="28">
        <f t="shared" si="2"/>
        <v>4387200</v>
      </c>
      <c r="R46" s="29">
        <f>DBC!$C$50</f>
        <v>152</v>
      </c>
      <c r="S46" s="28">
        <f>DBC!$C$49</f>
        <v>146.19999999999999</v>
      </c>
      <c r="T46" s="30">
        <f>DBC!$C$48</f>
        <v>150</v>
      </c>
      <c r="U46" s="31">
        <f t="shared" si="34"/>
        <v>83.356800000000007</v>
      </c>
      <c r="V46" s="31">
        <f t="shared" si="34"/>
        <v>1908.1907039999999</v>
      </c>
      <c r="W46" s="32">
        <f t="shared" si="34"/>
        <v>658.08</v>
      </c>
      <c r="X46" s="296">
        <f>DBC!$C$41</f>
        <v>370</v>
      </c>
      <c r="Y46" s="33">
        <f t="shared" si="35"/>
        <v>30842.016000000003</v>
      </c>
      <c r="Z46" s="31">
        <f t="shared" si="35"/>
        <v>706030.56047999999</v>
      </c>
      <c r="AA46" s="31">
        <f t="shared" si="35"/>
        <v>243489.6</v>
      </c>
      <c r="AB46" s="423">
        <f t="shared" si="52"/>
        <v>980362.17648000002</v>
      </c>
      <c r="AC46" s="295">
        <f>DBC!$C$45</f>
        <v>0.1</v>
      </c>
      <c r="AD46" s="291">
        <f>DBC!$C$44</f>
        <v>0.7</v>
      </c>
      <c r="AE46" s="292">
        <f>DBC!$C$43</f>
        <v>0.2</v>
      </c>
      <c r="AF46" s="24" t="str">
        <f t="shared" si="48"/>
        <v>OK</v>
      </c>
      <c r="AG46" s="25">
        <f t="shared" si="37"/>
        <v>60</v>
      </c>
      <c r="AH46" s="26">
        <f t="shared" si="65"/>
        <v>420</v>
      </c>
      <c r="AI46" s="27">
        <f t="shared" si="66"/>
        <v>120</v>
      </c>
      <c r="AJ46" s="28">
        <f t="shared" si="7"/>
        <v>0</v>
      </c>
      <c r="AK46" s="28">
        <f t="shared" si="8"/>
        <v>0</v>
      </c>
      <c r="AL46" s="28">
        <f t="shared" si="9"/>
        <v>0</v>
      </c>
      <c r="AM46" s="17">
        <f>DBC!$C$50</f>
        <v>152</v>
      </c>
      <c r="AN46" s="16">
        <f>DBC!$C$49</f>
        <v>146.19999999999999</v>
      </c>
      <c r="AO46" s="18">
        <f>DBC!$C$48</f>
        <v>150</v>
      </c>
      <c r="AP46" s="31">
        <f t="shared" si="74"/>
        <v>0</v>
      </c>
      <c r="AQ46" s="31">
        <f t="shared" si="10"/>
        <v>0</v>
      </c>
      <c r="AR46" s="32">
        <f t="shared" si="11"/>
        <v>0</v>
      </c>
      <c r="AS46" s="23">
        <f>DBC!$C$41</f>
        <v>370</v>
      </c>
      <c r="AT46" s="33">
        <f t="shared" si="67"/>
        <v>0</v>
      </c>
      <c r="AU46" s="31">
        <f t="shared" si="68"/>
        <v>0</v>
      </c>
      <c r="AV46" s="31">
        <f t="shared" si="69"/>
        <v>0</v>
      </c>
      <c r="AW46" s="423">
        <f t="shared" si="53"/>
        <v>0</v>
      </c>
      <c r="AX46" s="561">
        <f>DBC!$C$72</f>
        <v>0.15</v>
      </c>
      <c r="AY46" s="559">
        <f>DBC!$C$71</f>
        <v>0.75</v>
      </c>
      <c r="AZ46" s="560">
        <f>DBC!$C$70</f>
        <v>0.1</v>
      </c>
      <c r="BA46" s="24" t="str">
        <f t="shared" si="49"/>
        <v>OK</v>
      </c>
      <c r="BB46" s="25">
        <f t="shared" si="41"/>
        <v>90</v>
      </c>
      <c r="BC46" s="26">
        <f t="shared" si="70"/>
        <v>450</v>
      </c>
      <c r="BD46" s="27">
        <f t="shared" si="71"/>
        <v>60</v>
      </c>
      <c r="BE46" s="28">
        <f t="shared" si="16"/>
        <v>112500</v>
      </c>
      <c r="BF46" s="28">
        <f t="shared" si="17"/>
        <v>1912500</v>
      </c>
      <c r="BG46" s="28">
        <f t="shared" si="18"/>
        <v>300000</v>
      </c>
      <c r="BH46" s="17">
        <f>DBC!$C$77</f>
        <v>42</v>
      </c>
      <c r="BI46" s="28">
        <f>DBC!$C$76</f>
        <v>35</v>
      </c>
      <c r="BJ46" s="30">
        <f>DBC!$C$75</f>
        <v>40</v>
      </c>
      <c r="BK46" s="31">
        <f t="shared" si="75"/>
        <v>4.7249999999999996</v>
      </c>
      <c r="BL46" s="31">
        <f t="shared" si="19"/>
        <v>66.9375</v>
      </c>
      <c r="BM46" s="32">
        <f t="shared" si="20"/>
        <v>12</v>
      </c>
      <c r="BN46" s="11">
        <f>DBC!$C$68</f>
        <v>500</v>
      </c>
      <c r="BO46" s="21">
        <f t="shared" si="54"/>
        <v>2362.5</v>
      </c>
      <c r="BP46" s="19">
        <f t="shared" si="55"/>
        <v>33468.75</v>
      </c>
      <c r="BQ46" s="19">
        <f t="shared" si="56"/>
        <v>6000</v>
      </c>
      <c r="BR46" s="423">
        <f t="shared" si="57"/>
        <v>41831.25</v>
      </c>
      <c r="BS46" s="561">
        <f>DBC!$C$72</f>
        <v>0.15</v>
      </c>
      <c r="BT46" s="559">
        <f>DBC!$C$71</f>
        <v>0.75</v>
      </c>
      <c r="BU46" s="560">
        <f>DBC!$C$70</f>
        <v>0.1</v>
      </c>
      <c r="BV46" s="24" t="str">
        <f t="shared" si="50"/>
        <v>OK</v>
      </c>
      <c r="BW46" s="25">
        <f t="shared" si="45"/>
        <v>90</v>
      </c>
      <c r="BX46" s="26">
        <f t="shared" si="72"/>
        <v>450</v>
      </c>
      <c r="BY46" s="27">
        <f t="shared" si="73"/>
        <v>60</v>
      </c>
      <c r="BZ46" s="28">
        <f t="shared" si="25"/>
        <v>0</v>
      </c>
      <c r="CA46" s="28">
        <f t="shared" si="26"/>
        <v>0</v>
      </c>
      <c r="CB46" s="28">
        <f t="shared" si="27"/>
        <v>0</v>
      </c>
      <c r="CC46" s="17">
        <f>DBC!$C$77</f>
        <v>42</v>
      </c>
      <c r="CD46" s="28">
        <f>DBC!$C$76</f>
        <v>35</v>
      </c>
      <c r="CE46" s="30">
        <f>DBC!$C$75</f>
        <v>40</v>
      </c>
      <c r="CF46" s="31">
        <f t="shared" si="76"/>
        <v>0</v>
      </c>
      <c r="CG46" s="31">
        <f t="shared" si="28"/>
        <v>0</v>
      </c>
      <c r="CH46" s="32">
        <f t="shared" si="29"/>
        <v>0</v>
      </c>
      <c r="CI46" s="11">
        <f>DBC!$C$68</f>
        <v>500</v>
      </c>
      <c r="CJ46" s="21">
        <f t="shared" si="58"/>
        <v>0</v>
      </c>
      <c r="CK46" s="21">
        <f t="shared" si="59"/>
        <v>0</v>
      </c>
      <c r="CL46" s="21">
        <f t="shared" si="60"/>
        <v>0</v>
      </c>
      <c r="CM46" s="423">
        <f t="shared" si="61"/>
        <v>0</v>
      </c>
    </row>
    <row r="47" spans="1:91" x14ac:dyDescent="0.35">
      <c r="A47" s="743"/>
      <c r="B47" s="5" t="s">
        <v>29</v>
      </c>
      <c r="C47" s="543">
        <v>31</v>
      </c>
      <c r="D47" s="5">
        <v>41</v>
      </c>
      <c r="E47" s="10">
        <f>DBC!C$56</f>
        <v>20</v>
      </c>
      <c r="F47" s="22">
        <f t="shared" si="0"/>
        <v>620</v>
      </c>
      <c r="G47" s="745"/>
      <c r="H47" s="49">
        <f>DBC!$C$45</f>
        <v>0.1</v>
      </c>
      <c r="I47" s="47">
        <f>DBC!$C$44</f>
        <v>0.7</v>
      </c>
      <c r="J47" s="48">
        <f>DBC!$C$43</f>
        <v>0.2</v>
      </c>
      <c r="K47" s="24" t="str">
        <f t="shared" si="32"/>
        <v>OK</v>
      </c>
      <c r="L47" s="25">
        <f t="shared" si="33"/>
        <v>62</v>
      </c>
      <c r="M47" s="26">
        <f t="shared" si="33"/>
        <v>434</v>
      </c>
      <c r="N47" s="27">
        <f t="shared" si="33"/>
        <v>124</v>
      </c>
      <c r="O47" s="28">
        <f t="shared" si="2"/>
        <v>566680</v>
      </c>
      <c r="P47" s="28">
        <f t="shared" si="2"/>
        <v>13486984</v>
      </c>
      <c r="Q47" s="28">
        <f t="shared" si="2"/>
        <v>4533440</v>
      </c>
      <c r="R47" s="29">
        <f>DBC!$C$50</f>
        <v>152</v>
      </c>
      <c r="S47" s="28">
        <f>DBC!$C$49</f>
        <v>146.19999999999999</v>
      </c>
      <c r="T47" s="30">
        <f>DBC!$C$48</f>
        <v>150</v>
      </c>
      <c r="U47" s="31">
        <f t="shared" si="34"/>
        <v>86.135360000000006</v>
      </c>
      <c r="V47" s="31">
        <f t="shared" si="34"/>
        <v>1971.7970608000001</v>
      </c>
      <c r="W47" s="32">
        <f t="shared" si="34"/>
        <v>680.01599999999996</v>
      </c>
      <c r="X47" s="296">
        <f>DBC!$C$41</f>
        <v>370</v>
      </c>
      <c r="Y47" s="33">
        <f t="shared" si="35"/>
        <v>31870.083200000001</v>
      </c>
      <c r="Z47" s="31">
        <f t="shared" si="35"/>
        <v>729564.91249600006</v>
      </c>
      <c r="AA47" s="31">
        <f t="shared" si="35"/>
        <v>251605.91999999998</v>
      </c>
      <c r="AB47" s="423">
        <f t="shared" si="52"/>
        <v>1013040.915696</v>
      </c>
      <c r="AC47" s="295">
        <f>DBC!$C$45</f>
        <v>0.1</v>
      </c>
      <c r="AD47" s="291">
        <f>DBC!$C$44</f>
        <v>0.7</v>
      </c>
      <c r="AE47" s="292">
        <f>DBC!$C$43</f>
        <v>0.2</v>
      </c>
      <c r="AF47" s="24" t="str">
        <f t="shared" si="48"/>
        <v>OK</v>
      </c>
      <c r="AG47" s="25">
        <f t="shared" si="37"/>
        <v>62</v>
      </c>
      <c r="AH47" s="26">
        <f t="shared" si="65"/>
        <v>434</v>
      </c>
      <c r="AI47" s="27">
        <f t="shared" si="66"/>
        <v>124</v>
      </c>
      <c r="AJ47" s="28">
        <f t="shared" si="7"/>
        <v>0</v>
      </c>
      <c r="AK47" s="28">
        <f t="shared" si="8"/>
        <v>0</v>
      </c>
      <c r="AL47" s="28">
        <f t="shared" si="9"/>
        <v>0</v>
      </c>
      <c r="AM47" s="17">
        <f>DBC!$C$50</f>
        <v>152</v>
      </c>
      <c r="AN47" s="16">
        <f>DBC!$C$49</f>
        <v>146.19999999999999</v>
      </c>
      <c r="AO47" s="18">
        <f>DBC!$C$48</f>
        <v>150</v>
      </c>
      <c r="AP47" s="31">
        <f t="shared" si="74"/>
        <v>0</v>
      </c>
      <c r="AQ47" s="31">
        <f t="shared" si="10"/>
        <v>0</v>
      </c>
      <c r="AR47" s="32">
        <f t="shared" si="11"/>
        <v>0</v>
      </c>
      <c r="AS47" s="23">
        <f>DBC!$C$41</f>
        <v>370</v>
      </c>
      <c r="AT47" s="33">
        <f t="shared" si="67"/>
        <v>0</v>
      </c>
      <c r="AU47" s="31">
        <f t="shared" si="68"/>
        <v>0</v>
      </c>
      <c r="AV47" s="31">
        <f t="shared" si="69"/>
        <v>0</v>
      </c>
      <c r="AW47" s="423">
        <f t="shared" si="53"/>
        <v>0</v>
      </c>
      <c r="AX47" s="561">
        <f>DBC!$C$72</f>
        <v>0.15</v>
      </c>
      <c r="AY47" s="559">
        <f>DBC!$C$71</f>
        <v>0.75</v>
      </c>
      <c r="AZ47" s="560">
        <f>DBC!$C$70</f>
        <v>0.1</v>
      </c>
      <c r="BA47" s="24" t="str">
        <f t="shared" si="49"/>
        <v>OK</v>
      </c>
      <c r="BB47" s="25">
        <f t="shared" si="41"/>
        <v>93</v>
      </c>
      <c r="BC47" s="26">
        <f t="shared" si="70"/>
        <v>465</v>
      </c>
      <c r="BD47" s="27">
        <f t="shared" si="71"/>
        <v>62</v>
      </c>
      <c r="BE47" s="28">
        <f t="shared" si="16"/>
        <v>116250</v>
      </c>
      <c r="BF47" s="28">
        <f t="shared" si="17"/>
        <v>1976250</v>
      </c>
      <c r="BG47" s="28">
        <f t="shared" si="18"/>
        <v>310000</v>
      </c>
      <c r="BH47" s="17">
        <f>DBC!$C$77</f>
        <v>42</v>
      </c>
      <c r="BI47" s="28">
        <f>DBC!$C$76</f>
        <v>35</v>
      </c>
      <c r="BJ47" s="30">
        <f>DBC!$C$75</f>
        <v>40</v>
      </c>
      <c r="BK47" s="31">
        <f t="shared" si="75"/>
        <v>4.8825000000000003</v>
      </c>
      <c r="BL47" s="31">
        <f t="shared" si="19"/>
        <v>69.168750000000003</v>
      </c>
      <c r="BM47" s="32">
        <f t="shared" si="20"/>
        <v>12.4</v>
      </c>
      <c r="BN47" s="11">
        <f>DBC!$C$68</f>
        <v>500</v>
      </c>
      <c r="BO47" s="21">
        <f t="shared" si="54"/>
        <v>2441.25</v>
      </c>
      <c r="BP47" s="19">
        <f t="shared" si="55"/>
        <v>34584.375</v>
      </c>
      <c r="BQ47" s="19">
        <f t="shared" si="56"/>
        <v>6200</v>
      </c>
      <c r="BR47" s="423">
        <f t="shared" si="57"/>
        <v>43225.625</v>
      </c>
      <c r="BS47" s="561">
        <f>DBC!$C$72</f>
        <v>0.15</v>
      </c>
      <c r="BT47" s="559">
        <f>DBC!$C$71</f>
        <v>0.75</v>
      </c>
      <c r="BU47" s="560">
        <f>DBC!$C$70</f>
        <v>0.1</v>
      </c>
      <c r="BV47" s="24" t="str">
        <f t="shared" si="50"/>
        <v>OK</v>
      </c>
      <c r="BW47" s="25">
        <f t="shared" si="45"/>
        <v>93</v>
      </c>
      <c r="BX47" s="26">
        <f t="shared" si="72"/>
        <v>465</v>
      </c>
      <c r="BY47" s="27">
        <f t="shared" si="73"/>
        <v>62</v>
      </c>
      <c r="BZ47" s="28">
        <f t="shared" si="25"/>
        <v>0</v>
      </c>
      <c r="CA47" s="28">
        <f t="shared" si="26"/>
        <v>0</v>
      </c>
      <c r="CB47" s="28">
        <f t="shared" si="27"/>
        <v>0</v>
      </c>
      <c r="CC47" s="17">
        <f>DBC!$C$77</f>
        <v>42</v>
      </c>
      <c r="CD47" s="28">
        <f>DBC!$C$76</f>
        <v>35</v>
      </c>
      <c r="CE47" s="30">
        <f>DBC!$C$75</f>
        <v>40</v>
      </c>
      <c r="CF47" s="31">
        <f t="shared" si="76"/>
        <v>0</v>
      </c>
      <c r="CG47" s="31">
        <f t="shared" si="28"/>
        <v>0</v>
      </c>
      <c r="CH47" s="32">
        <f t="shared" si="29"/>
        <v>0</v>
      </c>
      <c r="CI47" s="11">
        <f>DBC!$C$68</f>
        <v>500</v>
      </c>
      <c r="CJ47" s="21">
        <f t="shared" si="58"/>
        <v>0</v>
      </c>
      <c r="CK47" s="21">
        <f t="shared" si="59"/>
        <v>0</v>
      </c>
      <c r="CL47" s="21">
        <f t="shared" si="60"/>
        <v>0</v>
      </c>
      <c r="CM47" s="423">
        <f t="shared" si="61"/>
        <v>0</v>
      </c>
    </row>
    <row r="48" spans="1:91" x14ac:dyDescent="0.35">
      <c r="A48" s="743"/>
      <c r="B48" s="5" t="s">
        <v>30</v>
      </c>
      <c r="C48" s="543">
        <v>30</v>
      </c>
      <c r="D48" s="5">
        <v>42</v>
      </c>
      <c r="E48" s="10">
        <f>DBC!C$57</f>
        <v>20</v>
      </c>
      <c r="F48" s="22">
        <f t="shared" si="0"/>
        <v>600</v>
      </c>
      <c r="G48" s="745"/>
      <c r="H48" s="49">
        <f>DBC!$C$45</f>
        <v>0.1</v>
      </c>
      <c r="I48" s="47">
        <f>DBC!$C$44</f>
        <v>0.7</v>
      </c>
      <c r="J48" s="48">
        <f>DBC!$C$43</f>
        <v>0.2</v>
      </c>
      <c r="K48" s="24" t="str">
        <f t="shared" si="32"/>
        <v>OK</v>
      </c>
      <c r="L48" s="25">
        <f t="shared" si="33"/>
        <v>60</v>
      </c>
      <c r="M48" s="26">
        <f t="shared" si="33"/>
        <v>420</v>
      </c>
      <c r="N48" s="27">
        <f t="shared" si="33"/>
        <v>120</v>
      </c>
      <c r="O48" s="28">
        <f t="shared" si="2"/>
        <v>548400</v>
      </c>
      <c r="P48" s="28">
        <f t="shared" si="2"/>
        <v>13051920</v>
      </c>
      <c r="Q48" s="28">
        <f t="shared" si="2"/>
        <v>4387200</v>
      </c>
      <c r="R48" s="29">
        <f>DBC!$C$50</f>
        <v>152</v>
      </c>
      <c r="S48" s="28">
        <f>DBC!$C$49</f>
        <v>146.19999999999999</v>
      </c>
      <c r="T48" s="30">
        <f>DBC!$C$48</f>
        <v>150</v>
      </c>
      <c r="U48" s="31">
        <f t="shared" si="34"/>
        <v>83.356800000000007</v>
      </c>
      <c r="V48" s="31">
        <f t="shared" si="34"/>
        <v>1908.1907039999999</v>
      </c>
      <c r="W48" s="32">
        <f t="shared" si="34"/>
        <v>658.08</v>
      </c>
      <c r="X48" s="296">
        <f>DBC!$C$41</f>
        <v>370</v>
      </c>
      <c r="Y48" s="33">
        <f t="shared" si="35"/>
        <v>30842.016000000003</v>
      </c>
      <c r="Z48" s="31">
        <f t="shared" si="35"/>
        <v>706030.56047999999</v>
      </c>
      <c r="AA48" s="31">
        <f t="shared" si="35"/>
        <v>243489.6</v>
      </c>
      <c r="AB48" s="423">
        <f t="shared" si="52"/>
        <v>980362.17648000002</v>
      </c>
      <c r="AC48" s="295">
        <f>DBC!$C$45</f>
        <v>0.1</v>
      </c>
      <c r="AD48" s="291">
        <f>DBC!$C$44</f>
        <v>0.7</v>
      </c>
      <c r="AE48" s="292">
        <f>DBC!$C$43</f>
        <v>0.2</v>
      </c>
      <c r="AF48" s="24" t="str">
        <f t="shared" si="48"/>
        <v>OK</v>
      </c>
      <c r="AG48" s="25">
        <f t="shared" si="37"/>
        <v>60</v>
      </c>
      <c r="AH48" s="26">
        <f t="shared" si="65"/>
        <v>420</v>
      </c>
      <c r="AI48" s="27">
        <f t="shared" si="66"/>
        <v>120</v>
      </c>
      <c r="AJ48" s="28">
        <f t="shared" si="7"/>
        <v>0</v>
      </c>
      <c r="AK48" s="28">
        <f t="shared" si="8"/>
        <v>0</v>
      </c>
      <c r="AL48" s="28">
        <f t="shared" si="9"/>
        <v>0</v>
      </c>
      <c r="AM48" s="17">
        <f>DBC!$C$50</f>
        <v>152</v>
      </c>
      <c r="AN48" s="16">
        <f>DBC!$C$49</f>
        <v>146.19999999999999</v>
      </c>
      <c r="AO48" s="18">
        <f>DBC!$C$48</f>
        <v>150</v>
      </c>
      <c r="AP48" s="31">
        <f t="shared" si="74"/>
        <v>0</v>
      </c>
      <c r="AQ48" s="31">
        <f t="shared" si="10"/>
        <v>0</v>
      </c>
      <c r="AR48" s="32">
        <f t="shared" si="11"/>
        <v>0</v>
      </c>
      <c r="AS48" s="23">
        <f>DBC!$C$41</f>
        <v>370</v>
      </c>
      <c r="AT48" s="33">
        <f t="shared" si="67"/>
        <v>0</v>
      </c>
      <c r="AU48" s="31">
        <f t="shared" si="68"/>
        <v>0</v>
      </c>
      <c r="AV48" s="31">
        <f t="shared" si="69"/>
        <v>0</v>
      </c>
      <c r="AW48" s="423">
        <f t="shared" si="53"/>
        <v>0</v>
      </c>
      <c r="AX48" s="561">
        <f>DBC!$C$72</f>
        <v>0.15</v>
      </c>
      <c r="AY48" s="559">
        <f>DBC!$C$71</f>
        <v>0.75</v>
      </c>
      <c r="AZ48" s="560">
        <f>DBC!$C$70</f>
        <v>0.1</v>
      </c>
      <c r="BA48" s="24" t="str">
        <f t="shared" si="49"/>
        <v>OK</v>
      </c>
      <c r="BB48" s="25">
        <f t="shared" si="41"/>
        <v>90</v>
      </c>
      <c r="BC48" s="26">
        <f t="shared" si="70"/>
        <v>450</v>
      </c>
      <c r="BD48" s="27">
        <f t="shared" si="71"/>
        <v>60</v>
      </c>
      <c r="BE48" s="28">
        <f t="shared" si="16"/>
        <v>112500</v>
      </c>
      <c r="BF48" s="28">
        <f t="shared" si="17"/>
        <v>1912500</v>
      </c>
      <c r="BG48" s="28">
        <f t="shared" si="18"/>
        <v>300000</v>
      </c>
      <c r="BH48" s="17">
        <f>DBC!$C$77</f>
        <v>42</v>
      </c>
      <c r="BI48" s="28">
        <f>DBC!$C$76</f>
        <v>35</v>
      </c>
      <c r="BJ48" s="30">
        <f>DBC!$C$75</f>
        <v>40</v>
      </c>
      <c r="BK48" s="31">
        <f t="shared" si="75"/>
        <v>4.7249999999999996</v>
      </c>
      <c r="BL48" s="31">
        <f t="shared" si="19"/>
        <v>66.9375</v>
      </c>
      <c r="BM48" s="32">
        <f t="shared" si="20"/>
        <v>12</v>
      </c>
      <c r="BN48" s="11">
        <f>DBC!$C$68</f>
        <v>500</v>
      </c>
      <c r="BO48" s="21">
        <f t="shared" si="54"/>
        <v>2362.5</v>
      </c>
      <c r="BP48" s="19">
        <f t="shared" si="55"/>
        <v>33468.75</v>
      </c>
      <c r="BQ48" s="19">
        <f t="shared" si="56"/>
        <v>6000</v>
      </c>
      <c r="BR48" s="423">
        <f t="shared" si="57"/>
        <v>41831.25</v>
      </c>
      <c r="BS48" s="561">
        <f>DBC!$C$72</f>
        <v>0.15</v>
      </c>
      <c r="BT48" s="559">
        <f>DBC!$C$71</f>
        <v>0.75</v>
      </c>
      <c r="BU48" s="560">
        <f>DBC!$C$70</f>
        <v>0.1</v>
      </c>
      <c r="BV48" s="24" t="str">
        <f t="shared" si="50"/>
        <v>OK</v>
      </c>
      <c r="BW48" s="25">
        <f t="shared" si="45"/>
        <v>90</v>
      </c>
      <c r="BX48" s="26">
        <f t="shared" si="72"/>
        <v>450</v>
      </c>
      <c r="BY48" s="27">
        <f t="shared" si="73"/>
        <v>60</v>
      </c>
      <c r="BZ48" s="28">
        <f t="shared" si="25"/>
        <v>0</v>
      </c>
      <c r="CA48" s="28">
        <f t="shared" si="26"/>
        <v>0</v>
      </c>
      <c r="CB48" s="28">
        <f t="shared" si="27"/>
        <v>0</v>
      </c>
      <c r="CC48" s="17">
        <f>DBC!$C$77</f>
        <v>42</v>
      </c>
      <c r="CD48" s="28">
        <f>DBC!$C$76</f>
        <v>35</v>
      </c>
      <c r="CE48" s="30">
        <f>DBC!$C$75</f>
        <v>40</v>
      </c>
      <c r="CF48" s="31">
        <f t="shared" si="76"/>
        <v>0</v>
      </c>
      <c r="CG48" s="31">
        <f t="shared" si="28"/>
        <v>0</v>
      </c>
      <c r="CH48" s="32">
        <f t="shared" si="29"/>
        <v>0</v>
      </c>
      <c r="CI48" s="11">
        <f>DBC!$C$68</f>
        <v>500</v>
      </c>
      <c r="CJ48" s="21">
        <f t="shared" si="58"/>
        <v>0</v>
      </c>
      <c r="CK48" s="21">
        <f t="shared" si="59"/>
        <v>0</v>
      </c>
      <c r="CL48" s="21">
        <f t="shared" si="60"/>
        <v>0</v>
      </c>
      <c r="CM48" s="423">
        <f t="shared" si="61"/>
        <v>0</v>
      </c>
    </row>
    <row r="49" spans="1:91" x14ac:dyDescent="0.35">
      <c r="A49" s="743"/>
      <c r="B49" s="5" t="s">
        <v>31</v>
      </c>
      <c r="C49" s="543">
        <v>31</v>
      </c>
      <c r="D49" s="5">
        <v>43</v>
      </c>
      <c r="E49" s="10">
        <f>DBC!C$58</f>
        <v>20</v>
      </c>
      <c r="F49" s="22">
        <f t="shared" si="0"/>
        <v>620</v>
      </c>
      <c r="G49" s="745"/>
      <c r="H49" s="49">
        <f>DBC!$C$45</f>
        <v>0.1</v>
      </c>
      <c r="I49" s="47">
        <f>DBC!$C$44</f>
        <v>0.7</v>
      </c>
      <c r="J49" s="48">
        <f>DBC!$C$43</f>
        <v>0.2</v>
      </c>
      <c r="K49" s="24" t="str">
        <f t="shared" si="32"/>
        <v>OK</v>
      </c>
      <c r="L49" s="25">
        <f t="shared" si="33"/>
        <v>62</v>
      </c>
      <c r="M49" s="26">
        <f t="shared" si="33"/>
        <v>434</v>
      </c>
      <c r="N49" s="27">
        <f t="shared" si="33"/>
        <v>124</v>
      </c>
      <c r="O49" s="28">
        <f t="shared" si="2"/>
        <v>566680</v>
      </c>
      <c r="P49" s="28">
        <f t="shared" si="2"/>
        <v>13486984</v>
      </c>
      <c r="Q49" s="28">
        <f t="shared" si="2"/>
        <v>4533440</v>
      </c>
      <c r="R49" s="29">
        <f>DBC!$C$50</f>
        <v>152</v>
      </c>
      <c r="S49" s="28">
        <f>DBC!$C$49</f>
        <v>146.19999999999999</v>
      </c>
      <c r="T49" s="30">
        <f>DBC!$C$48</f>
        <v>150</v>
      </c>
      <c r="U49" s="31">
        <f t="shared" si="34"/>
        <v>86.135360000000006</v>
      </c>
      <c r="V49" s="31">
        <f t="shared" si="34"/>
        <v>1971.7970608000001</v>
      </c>
      <c r="W49" s="32">
        <f t="shared" si="34"/>
        <v>680.01599999999996</v>
      </c>
      <c r="X49" s="296">
        <f>DBC!$C$41</f>
        <v>370</v>
      </c>
      <c r="Y49" s="33">
        <f t="shared" si="35"/>
        <v>31870.083200000001</v>
      </c>
      <c r="Z49" s="31">
        <f t="shared" si="35"/>
        <v>729564.91249600006</v>
      </c>
      <c r="AA49" s="31">
        <f t="shared" si="35"/>
        <v>251605.91999999998</v>
      </c>
      <c r="AB49" s="423">
        <f t="shared" si="52"/>
        <v>1013040.915696</v>
      </c>
      <c r="AC49" s="295">
        <f>DBC!$C$45</f>
        <v>0.1</v>
      </c>
      <c r="AD49" s="291">
        <f>DBC!$C$44</f>
        <v>0.7</v>
      </c>
      <c r="AE49" s="292">
        <f>DBC!$C$43</f>
        <v>0.2</v>
      </c>
      <c r="AF49" s="24" t="str">
        <f t="shared" si="48"/>
        <v>OK</v>
      </c>
      <c r="AG49" s="25">
        <f t="shared" si="37"/>
        <v>62</v>
      </c>
      <c r="AH49" s="26">
        <f t="shared" si="65"/>
        <v>434</v>
      </c>
      <c r="AI49" s="27">
        <f t="shared" si="66"/>
        <v>124</v>
      </c>
      <c r="AJ49" s="28">
        <f t="shared" si="7"/>
        <v>0</v>
      </c>
      <c r="AK49" s="28">
        <f t="shared" si="8"/>
        <v>0</v>
      </c>
      <c r="AL49" s="28">
        <f t="shared" si="9"/>
        <v>0</v>
      </c>
      <c r="AM49" s="17">
        <f>DBC!$C$50</f>
        <v>152</v>
      </c>
      <c r="AN49" s="16">
        <f>DBC!$C$49</f>
        <v>146.19999999999999</v>
      </c>
      <c r="AO49" s="18">
        <f>DBC!$C$48</f>
        <v>150</v>
      </c>
      <c r="AP49" s="31">
        <f t="shared" si="74"/>
        <v>0</v>
      </c>
      <c r="AQ49" s="31">
        <f t="shared" si="10"/>
        <v>0</v>
      </c>
      <c r="AR49" s="32">
        <f t="shared" si="11"/>
        <v>0</v>
      </c>
      <c r="AS49" s="23">
        <f>DBC!$C$41</f>
        <v>370</v>
      </c>
      <c r="AT49" s="33">
        <f t="shared" si="67"/>
        <v>0</v>
      </c>
      <c r="AU49" s="31">
        <f t="shared" si="68"/>
        <v>0</v>
      </c>
      <c r="AV49" s="31">
        <f t="shared" si="69"/>
        <v>0</v>
      </c>
      <c r="AW49" s="423">
        <f t="shared" si="53"/>
        <v>0</v>
      </c>
      <c r="AX49" s="561">
        <f>DBC!$C$72</f>
        <v>0.15</v>
      </c>
      <c r="AY49" s="559">
        <f>DBC!$C$71</f>
        <v>0.75</v>
      </c>
      <c r="AZ49" s="560">
        <f>DBC!$C$70</f>
        <v>0.1</v>
      </c>
      <c r="BA49" s="24" t="str">
        <f t="shared" si="49"/>
        <v>OK</v>
      </c>
      <c r="BB49" s="25">
        <f t="shared" si="41"/>
        <v>93</v>
      </c>
      <c r="BC49" s="26">
        <f t="shared" si="70"/>
        <v>465</v>
      </c>
      <c r="BD49" s="27">
        <f t="shared" si="71"/>
        <v>62</v>
      </c>
      <c r="BE49" s="28">
        <f t="shared" si="16"/>
        <v>116250</v>
      </c>
      <c r="BF49" s="28">
        <f t="shared" si="17"/>
        <v>1976250</v>
      </c>
      <c r="BG49" s="28">
        <f t="shared" si="18"/>
        <v>310000</v>
      </c>
      <c r="BH49" s="17">
        <f>DBC!$C$77</f>
        <v>42</v>
      </c>
      <c r="BI49" s="28">
        <f>DBC!$C$76</f>
        <v>35</v>
      </c>
      <c r="BJ49" s="30">
        <f>DBC!$C$75</f>
        <v>40</v>
      </c>
      <c r="BK49" s="31">
        <f t="shared" si="75"/>
        <v>4.8825000000000003</v>
      </c>
      <c r="BL49" s="31">
        <f t="shared" si="19"/>
        <v>69.168750000000003</v>
      </c>
      <c r="BM49" s="32">
        <f t="shared" si="20"/>
        <v>12.4</v>
      </c>
      <c r="BN49" s="11">
        <f>DBC!$C$68</f>
        <v>500</v>
      </c>
      <c r="BO49" s="21">
        <f t="shared" si="54"/>
        <v>2441.25</v>
      </c>
      <c r="BP49" s="19">
        <f t="shared" si="55"/>
        <v>34584.375</v>
      </c>
      <c r="BQ49" s="19">
        <f t="shared" si="56"/>
        <v>6200</v>
      </c>
      <c r="BR49" s="423">
        <f t="shared" si="57"/>
        <v>43225.625</v>
      </c>
      <c r="BS49" s="561">
        <f>DBC!$C$72</f>
        <v>0.15</v>
      </c>
      <c r="BT49" s="559">
        <f>DBC!$C$71</f>
        <v>0.75</v>
      </c>
      <c r="BU49" s="560">
        <f>DBC!$C$70</f>
        <v>0.1</v>
      </c>
      <c r="BV49" s="24" t="str">
        <f t="shared" si="50"/>
        <v>OK</v>
      </c>
      <c r="BW49" s="25">
        <f t="shared" si="45"/>
        <v>93</v>
      </c>
      <c r="BX49" s="26">
        <f t="shared" si="72"/>
        <v>465</v>
      </c>
      <c r="BY49" s="27">
        <f t="shared" si="73"/>
        <v>62</v>
      </c>
      <c r="BZ49" s="28">
        <f t="shared" si="25"/>
        <v>0</v>
      </c>
      <c r="CA49" s="28">
        <f t="shared" si="26"/>
        <v>0</v>
      </c>
      <c r="CB49" s="28">
        <f t="shared" si="27"/>
        <v>0</v>
      </c>
      <c r="CC49" s="17">
        <f>DBC!$C$77</f>
        <v>42</v>
      </c>
      <c r="CD49" s="28">
        <f>DBC!$C$76</f>
        <v>35</v>
      </c>
      <c r="CE49" s="30">
        <f>DBC!$C$75</f>
        <v>40</v>
      </c>
      <c r="CF49" s="31">
        <f t="shared" si="76"/>
        <v>0</v>
      </c>
      <c r="CG49" s="31">
        <f t="shared" si="28"/>
        <v>0</v>
      </c>
      <c r="CH49" s="32">
        <f t="shared" si="29"/>
        <v>0</v>
      </c>
      <c r="CI49" s="11">
        <f>DBC!$C$68</f>
        <v>500</v>
      </c>
      <c r="CJ49" s="21">
        <f t="shared" si="58"/>
        <v>0</v>
      </c>
      <c r="CK49" s="21">
        <f t="shared" si="59"/>
        <v>0</v>
      </c>
      <c r="CL49" s="21">
        <f t="shared" si="60"/>
        <v>0</v>
      </c>
      <c r="CM49" s="423">
        <f t="shared" si="61"/>
        <v>0</v>
      </c>
    </row>
    <row r="50" spans="1:91" x14ac:dyDescent="0.35">
      <c r="A50" s="743"/>
      <c r="B50" s="5" t="s">
        <v>32</v>
      </c>
      <c r="C50" s="543">
        <v>31</v>
      </c>
      <c r="D50" s="5">
        <v>44</v>
      </c>
      <c r="E50" s="10">
        <f>DBC!C$59</f>
        <v>20</v>
      </c>
      <c r="F50" s="22">
        <f t="shared" si="0"/>
        <v>620</v>
      </c>
      <c r="G50" s="745"/>
      <c r="H50" s="49">
        <f>DBC!$C$45</f>
        <v>0.1</v>
      </c>
      <c r="I50" s="47">
        <f>DBC!$C$44</f>
        <v>0.7</v>
      </c>
      <c r="J50" s="48">
        <f>DBC!$C$43</f>
        <v>0.2</v>
      </c>
      <c r="K50" s="24" t="str">
        <f t="shared" si="32"/>
        <v>OK</v>
      </c>
      <c r="L50" s="25">
        <f t="shared" si="33"/>
        <v>62</v>
      </c>
      <c r="M50" s="26">
        <f t="shared" si="33"/>
        <v>434</v>
      </c>
      <c r="N50" s="27">
        <f t="shared" si="33"/>
        <v>124</v>
      </c>
      <c r="O50" s="28">
        <f t="shared" si="2"/>
        <v>566680</v>
      </c>
      <c r="P50" s="28">
        <f t="shared" si="2"/>
        <v>13486984</v>
      </c>
      <c r="Q50" s="28">
        <f t="shared" si="2"/>
        <v>4533440</v>
      </c>
      <c r="R50" s="29">
        <f>DBC!$C$50</f>
        <v>152</v>
      </c>
      <c r="S50" s="28">
        <f>DBC!$C$49</f>
        <v>146.19999999999999</v>
      </c>
      <c r="T50" s="30">
        <f>DBC!$C$48</f>
        <v>150</v>
      </c>
      <c r="U50" s="31">
        <f t="shared" si="34"/>
        <v>86.135360000000006</v>
      </c>
      <c r="V50" s="31">
        <f t="shared" si="34"/>
        <v>1971.7970608000001</v>
      </c>
      <c r="W50" s="32">
        <f t="shared" si="34"/>
        <v>680.01599999999996</v>
      </c>
      <c r="X50" s="296">
        <f>DBC!$C$41</f>
        <v>370</v>
      </c>
      <c r="Y50" s="33">
        <f t="shared" si="35"/>
        <v>31870.083200000001</v>
      </c>
      <c r="Z50" s="31">
        <f t="shared" si="35"/>
        <v>729564.91249600006</v>
      </c>
      <c r="AA50" s="31">
        <f t="shared" si="35"/>
        <v>251605.91999999998</v>
      </c>
      <c r="AB50" s="423">
        <f t="shared" si="52"/>
        <v>1013040.915696</v>
      </c>
      <c r="AC50" s="295">
        <f>DBC!$C$45</f>
        <v>0.1</v>
      </c>
      <c r="AD50" s="291">
        <f>DBC!$C$44</f>
        <v>0.7</v>
      </c>
      <c r="AE50" s="292">
        <f>DBC!$C$43</f>
        <v>0.2</v>
      </c>
      <c r="AF50" s="24" t="str">
        <f t="shared" si="48"/>
        <v>OK</v>
      </c>
      <c r="AG50" s="25">
        <f t="shared" si="37"/>
        <v>62</v>
      </c>
      <c r="AH50" s="26">
        <f t="shared" si="65"/>
        <v>434</v>
      </c>
      <c r="AI50" s="27">
        <f t="shared" si="66"/>
        <v>124</v>
      </c>
      <c r="AJ50" s="28">
        <f t="shared" si="7"/>
        <v>0</v>
      </c>
      <c r="AK50" s="28">
        <f t="shared" si="8"/>
        <v>0</v>
      </c>
      <c r="AL50" s="28">
        <f t="shared" si="9"/>
        <v>0</v>
      </c>
      <c r="AM50" s="17">
        <f>DBC!$C$50</f>
        <v>152</v>
      </c>
      <c r="AN50" s="16">
        <f>DBC!$C$49</f>
        <v>146.19999999999999</v>
      </c>
      <c r="AO50" s="18">
        <f>DBC!$C$48</f>
        <v>150</v>
      </c>
      <c r="AP50" s="31">
        <f t="shared" si="74"/>
        <v>0</v>
      </c>
      <c r="AQ50" s="31">
        <f t="shared" si="10"/>
        <v>0</v>
      </c>
      <c r="AR50" s="32">
        <f t="shared" si="11"/>
        <v>0</v>
      </c>
      <c r="AS50" s="23">
        <f>DBC!$C$41</f>
        <v>370</v>
      </c>
      <c r="AT50" s="33">
        <f t="shared" si="67"/>
        <v>0</v>
      </c>
      <c r="AU50" s="31">
        <f t="shared" si="68"/>
        <v>0</v>
      </c>
      <c r="AV50" s="31">
        <f t="shared" si="69"/>
        <v>0</v>
      </c>
      <c r="AW50" s="423">
        <f t="shared" si="53"/>
        <v>0</v>
      </c>
      <c r="AX50" s="561">
        <f>DBC!$C$72</f>
        <v>0.15</v>
      </c>
      <c r="AY50" s="559">
        <f>DBC!$C$71</f>
        <v>0.75</v>
      </c>
      <c r="AZ50" s="560">
        <f>DBC!$C$70</f>
        <v>0.1</v>
      </c>
      <c r="BA50" s="24" t="str">
        <f t="shared" si="49"/>
        <v>OK</v>
      </c>
      <c r="BB50" s="25">
        <f t="shared" si="41"/>
        <v>93</v>
      </c>
      <c r="BC50" s="26">
        <f t="shared" si="70"/>
        <v>465</v>
      </c>
      <c r="BD50" s="27">
        <f t="shared" si="71"/>
        <v>62</v>
      </c>
      <c r="BE50" s="28">
        <f t="shared" si="16"/>
        <v>116250</v>
      </c>
      <c r="BF50" s="28">
        <f t="shared" si="17"/>
        <v>1976250</v>
      </c>
      <c r="BG50" s="28">
        <f t="shared" si="18"/>
        <v>310000</v>
      </c>
      <c r="BH50" s="17">
        <f>DBC!$C$77</f>
        <v>42</v>
      </c>
      <c r="BI50" s="28">
        <f>DBC!$C$76</f>
        <v>35</v>
      </c>
      <c r="BJ50" s="30">
        <f>DBC!$C$75</f>
        <v>40</v>
      </c>
      <c r="BK50" s="31">
        <f t="shared" si="75"/>
        <v>4.8825000000000003</v>
      </c>
      <c r="BL50" s="31">
        <f t="shared" si="19"/>
        <v>69.168750000000003</v>
      </c>
      <c r="BM50" s="32">
        <f t="shared" si="20"/>
        <v>12.4</v>
      </c>
      <c r="BN50" s="11">
        <f>DBC!$C$68</f>
        <v>500</v>
      </c>
      <c r="BO50" s="21">
        <f t="shared" si="54"/>
        <v>2441.25</v>
      </c>
      <c r="BP50" s="19">
        <f t="shared" si="55"/>
        <v>34584.375</v>
      </c>
      <c r="BQ50" s="19">
        <f t="shared" si="56"/>
        <v>6200</v>
      </c>
      <c r="BR50" s="423">
        <f t="shared" si="57"/>
        <v>43225.625</v>
      </c>
      <c r="BS50" s="561">
        <f>DBC!$C$72</f>
        <v>0.15</v>
      </c>
      <c r="BT50" s="559">
        <f>DBC!$C$71</f>
        <v>0.75</v>
      </c>
      <c r="BU50" s="560">
        <f>DBC!$C$70</f>
        <v>0.1</v>
      </c>
      <c r="BV50" s="24" t="str">
        <f t="shared" si="50"/>
        <v>OK</v>
      </c>
      <c r="BW50" s="25">
        <f t="shared" si="45"/>
        <v>93</v>
      </c>
      <c r="BX50" s="26">
        <f t="shared" si="72"/>
        <v>465</v>
      </c>
      <c r="BY50" s="27">
        <f t="shared" si="73"/>
        <v>62</v>
      </c>
      <c r="BZ50" s="28">
        <f t="shared" si="25"/>
        <v>0</v>
      </c>
      <c r="CA50" s="28">
        <f t="shared" si="26"/>
        <v>0</v>
      </c>
      <c r="CB50" s="28">
        <f t="shared" si="27"/>
        <v>0</v>
      </c>
      <c r="CC50" s="17">
        <f>DBC!$C$77</f>
        <v>42</v>
      </c>
      <c r="CD50" s="28">
        <f>DBC!$C$76</f>
        <v>35</v>
      </c>
      <c r="CE50" s="30">
        <f>DBC!$C$75</f>
        <v>40</v>
      </c>
      <c r="CF50" s="31">
        <f t="shared" si="76"/>
        <v>0</v>
      </c>
      <c r="CG50" s="31">
        <f t="shared" si="28"/>
        <v>0</v>
      </c>
      <c r="CH50" s="32">
        <f t="shared" si="29"/>
        <v>0</v>
      </c>
      <c r="CI50" s="11">
        <f>DBC!$C$68</f>
        <v>500</v>
      </c>
      <c r="CJ50" s="21">
        <f t="shared" si="58"/>
        <v>0</v>
      </c>
      <c r="CK50" s="21">
        <f t="shared" si="59"/>
        <v>0</v>
      </c>
      <c r="CL50" s="21">
        <f t="shared" si="60"/>
        <v>0</v>
      </c>
      <c r="CM50" s="423">
        <f t="shared" si="61"/>
        <v>0</v>
      </c>
    </row>
    <row r="51" spans="1:91" x14ac:dyDescent="0.35">
      <c r="A51" s="743"/>
      <c r="B51" s="5" t="s">
        <v>33</v>
      </c>
      <c r="C51" s="543">
        <v>30</v>
      </c>
      <c r="D51" s="5">
        <v>45</v>
      </c>
      <c r="E51" s="10">
        <f>DBC!C$60</f>
        <v>20</v>
      </c>
      <c r="F51" s="22">
        <f t="shared" si="0"/>
        <v>600</v>
      </c>
      <c r="G51" s="745"/>
      <c r="H51" s="49">
        <f>DBC!$C$45</f>
        <v>0.1</v>
      </c>
      <c r="I51" s="47">
        <f>DBC!$C$44</f>
        <v>0.7</v>
      </c>
      <c r="J51" s="48">
        <f>DBC!$C$43</f>
        <v>0.2</v>
      </c>
      <c r="K51" s="24" t="str">
        <f t="shared" si="32"/>
        <v>OK</v>
      </c>
      <c r="L51" s="25">
        <f t="shared" si="33"/>
        <v>60</v>
      </c>
      <c r="M51" s="26">
        <f t="shared" si="33"/>
        <v>420</v>
      </c>
      <c r="N51" s="27">
        <f t="shared" si="33"/>
        <v>120</v>
      </c>
      <c r="O51" s="28">
        <f t="shared" si="2"/>
        <v>548400</v>
      </c>
      <c r="P51" s="28">
        <f t="shared" si="2"/>
        <v>13051920</v>
      </c>
      <c r="Q51" s="28">
        <f t="shared" si="2"/>
        <v>4387200</v>
      </c>
      <c r="R51" s="29">
        <f>DBC!$C$50</f>
        <v>152</v>
      </c>
      <c r="S51" s="28">
        <f>DBC!$C$49</f>
        <v>146.19999999999999</v>
      </c>
      <c r="T51" s="30">
        <f>DBC!$C$48</f>
        <v>150</v>
      </c>
      <c r="U51" s="31">
        <f t="shared" si="34"/>
        <v>83.356800000000007</v>
      </c>
      <c r="V51" s="31">
        <f t="shared" si="34"/>
        <v>1908.1907039999999</v>
      </c>
      <c r="W51" s="32">
        <f t="shared" si="34"/>
        <v>658.08</v>
      </c>
      <c r="X51" s="296">
        <f>DBC!$C$41</f>
        <v>370</v>
      </c>
      <c r="Y51" s="33">
        <f t="shared" si="35"/>
        <v>30842.016000000003</v>
      </c>
      <c r="Z51" s="31">
        <f t="shared" si="35"/>
        <v>706030.56047999999</v>
      </c>
      <c r="AA51" s="31">
        <f t="shared" si="35"/>
        <v>243489.6</v>
      </c>
      <c r="AB51" s="423">
        <f t="shared" si="52"/>
        <v>980362.17648000002</v>
      </c>
      <c r="AC51" s="295">
        <f>DBC!$C$45</f>
        <v>0.1</v>
      </c>
      <c r="AD51" s="291">
        <f>DBC!$C$44</f>
        <v>0.7</v>
      </c>
      <c r="AE51" s="292">
        <f>DBC!$C$43</f>
        <v>0.2</v>
      </c>
      <c r="AF51" s="24" t="str">
        <f t="shared" si="48"/>
        <v>OK</v>
      </c>
      <c r="AG51" s="25">
        <f t="shared" si="37"/>
        <v>60</v>
      </c>
      <c r="AH51" s="26">
        <f t="shared" si="65"/>
        <v>420</v>
      </c>
      <c r="AI51" s="27">
        <f t="shared" si="66"/>
        <v>120</v>
      </c>
      <c r="AJ51" s="28">
        <f t="shared" si="7"/>
        <v>0</v>
      </c>
      <c r="AK51" s="28">
        <f t="shared" si="8"/>
        <v>0</v>
      </c>
      <c r="AL51" s="28">
        <f t="shared" si="9"/>
        <v>0</v>
      </c>
      <c r="AM51" s="17">
        <f>DBC!$C$50</f>
        <v>152</v>
      </c>
      <c r="AN51" s="16">
        <f>DBC!$C$49</f>
        <v>146.19999999999999</v>
      </c>
      <c r="AO51" s="18">
        <f>DBC!$C$48</f>
        <v>150</v>
      </c>
      <c r="AP51" s="31">
        <f t="shared" si="74"/>
        <v>0</v>
      </c>
      <c r="AQ51" s="31">
        <f t="shared" si="10"/>
        <v>0</v>
      </c>
      <c r="AR51" s="32">
        <f t="shared" si="11"/>
        <v>0</v>
      </c>
      <c r="AS51" s="23">
        <f>DBC!$C$41</f>
        <v>370</v>
      </c>
      <c r="AT51" s="33">
        <f t="shared" si="67"/>
        <v>0</v>
      </c>
      <c r="AU51" s="31">
        <f t="shared" si="68"/>
        <v>0</v>
      </c>
      <c r="AV51" s="31">
        <f t="shared" si="69"/>
        <v>0</v>
      </c>
      <c r="AW51" s="423">
        <f t="shared" si="53"/>
        <v>0</v>
      </c>
      <c r="AX51" s="561">
        <f>DBC!$C$72</f>
        <v>0.15</v>
      </c>
      <c r="AY51" s="559">
        <f>DBC!$C$71</f>
        <v>0.75</v>
      </c>
      <c r="AZ51" s="560">
        <f>DBC!$C$70</f>
        <v>0.1</v>
      </c>
      <c r="BA51" s="24" t="str">
        <f t="shared" si="49"/>
        <v>OK</v>
      </c>
      <c r="BB51" s="25">
        <f t="shared" si="41"/>
        <v>90</v>
      </c>
      <c r="BC51" s="26">
        <f t="shared" si="70"/>
        <v>450</v>
      </c>
      <c r="BD51" s="27">
        <f t="shared" si="71"/>
        <v>60</v>
      </c>
      <c r="BE51" s="28">
        <f t="shared" si="16"/>
        <v>112500</v>
      </c>
      <c r="BF51" s="28">
        <f t="shared" si="17"/>
        <v>1912500</v>
      </c>
      <c r="BG51" s="28">
        <f t="shared" si="18"/>
        <v>300000</v>
      </c>
      <c r="BH51" s="17">
        <f>DBC!$C$77</f>
        <v>42</v>
      </c>
      <c r="BI51" s="28">
        <f>DBC!$C$76</f>
        <v>35</v>
      </c>
      <c r="BJ51" s="30">
        <f>DBC!$C$75</f>
        <v>40</v>
      </c>
      <c r="BK51" s="31">
        <f t="shared" si="75"/>
        <v>4.7249999999999996</v>
      </c>
      <c r="BL51" s="31">
        <f t="shared" si="19"/>
        <v>66.9375</v>
      </c>
      <c r="BM51" s="32">
        <f t="shared" si="20"/>
        <v>12</v>
      </c>
      <c r="BN51" s="11">
        <f>DBC!$C$68</f>
        <v>500</v>
      </c>
      <c r="BO51" s="21">
        <f t="shared" si="54"/>
        <v>2362.5</v>
      </c>
      <c r="BP51" s="19">
        <f t="shared" si="55"/>
        <v>33468.75</v>
      </c>
      <c r="BQ51" s="19">
        <f t="shared" si="56"/>
        <v>6000</v>
      </c>
      <c r="BR51" s="423">
        <f t="shared" si="57"/>
        <v>41831.25</v>
      </c>
      <c r="BS51" s="561">
        <f>DBC!$C$72</f>
        <v>0.15</v>
      </c>
      <c r="BT51" s="559">
        <f>DBC!$C$71</f>
        <v>0.75</v>
      </c>
      <c r="BU51" s="560">
        <f>DBC!$C$70</f>
        <v>0.1</v>
      </c>
      <c r="BV51" s="24" t="str">
        <f t="shared" si="50"/>
        <v>OK</v>
      </c>
      <c r="BW51" s="25">
        <f t="shared" si="45"/>
        <v>90</v>
      </c>
      <c r="BX51" s="26">
        <f t="shared" si="72"/>
        <v>450</v>
      </c>
      <c r="BY51" s="27">
        <f t="shared" si="73"/>
        <v>60</v>
      </c>
      <c r="BZ51" s="28">
        <f t="shared" si="25"/>
        <v>0</v>
      </c>
      <c r="CA51" s="28">
        <f t="shared" si="26"/>
        <v>0</v>
      </c>
      <c r="CB51" s="28">
        <f t="shared" si="27"/>
        <v>0</v>
      </c>
      <c r="CC51" s="17">
        <f>DBC!$C$77</f>
        <v>42</v>
      </c>
      <c r="CD51" s="28">
        <f>DBC!$C$76</f>
        <v>35</v>
      </c>
      <c r="CE51" s="30">
        <f>DBC!$C$75</f>
        <v>40</v>
      </c>
      <c r="CF51" s="31">
        <f t="shared" si="76"/>
        <v>0</v>
      </c>
      <c r="CG51" s="31">
        <f t="shared" si="28"/>
        <v>0</v>
      </c>
      <c r="CH51" s="32">
        <f t="shared" si="29"/>
        <v>0</v>
      </c>
      <c r="CI51" s="11">
        <f>DBC!$C$68</f>
        <v>500</v>
      </c>
      <c r="CJ51" s="21">
        <f t="shared" si="58"/>
        <v>0</v>
      </c>
      <c r="CK51" s="21">
        <f t="shared" si="59"/>
        <v>0</v>
      </c>
      <c r="CL51" s="21">
        <f t="shared" si="60"/>
        <v>0</v>
      </c>
      <c r="CM51" s="423">
        <f t="shared" si="61"/>
        <v>0</v>
      </c>
    </row>
    <row r="52" spans="1:91" x14ac:dyDescent="0.35">
      <c r="A52" s="743"/>
      <c r="B52" s="5" t="s">
        <v>34</v>
      </c>
      <c r="C52" s="543">
        <v>31</v>
      </c>
      <c r="D52" s="5">
        <v>46</v>
      </c>
      <c r="E52" s="10">
        <f>DBC!C$61</f>
        <v>20</v>
      </c>
      <c r="F52" s="22">
        <f t="shared" si="0"/>
        <v>620</v>
      </c>
      <c r="G52" s="745"/>
      <c r="H52" s="49">
        <f>DBC!$C$45</f>
        <v>0.1</v>
      </c>
      <c r="I52" s="47">
        <f>DBC!$C$44</f>
        <v>0.7</v>
      </c>
      <c r="J52" s="48">
        <f>DBC!$C$43</f>
        <v>0.2</v>
      </c>
      <c r="K52" s="24" t="str">
        <f t="shared" si="32"/>
        <v>OK</v>
      </c>
      <c r="L52" s="25">
        <f t="shared" si="33"/>
        <v>62</v>
      </c>
      <c r="M52" s="26">
        <f t="shared" si="33"/>
        <v>434</v>
      </c>
      <c r="N52" s="27">
        <f t="shared" si="33"/>
        <v>124</v>
      </c>
      <c r="O52" s="28">
        <f t="shared" si="2"/>
        <v>566680</v>
      </c>
      <c r="P52" s="28">
        <f t="shared" si="2"/>
        <v>13486984</v>
      </c>
      <c r="Q52" s="28">
        <f t="shared" si="2"/>
        <v>4533440</v>
      </c>
      <c r="R52" s="29">
        <f>DBC!$C$50</f>
        <v>152</v>
      </c>
      <c r="S52" s="28">
        <f>DBC!$C$49</f>
        <v>146.19999999999999</v>
      </c>
      <c r="T52" s="30">
        <f>DBC!$C$48</f>
        <v>150</v>
      </c>
      <c r="U52" s="31">
        <f t="shared" si="34"/>
        <v>86.135360000000006</v>
      </c>
      <c r="V52" s="31">
        <f t="shared" si="34"/>
        <v>1971.7970608000001</v>
      </c>
      <c r="W52" s="32">
        <f t="shared" si="34"/>
        <v>680.01599999999996</v>
      </c>
      <c r="X52" s="296">
        <f>DBC!$C$41</f>
        <v>370</v>
      </c>
      <c r="Y52" s="33">
        <f t="shared" si="35"/>
        <v>31870.083200000001</v>
      </c>
      <c r="Z52" s="31">
        <f t="shared" si="35"/>
        <v>729564.91249600006</v>
      </c>
      <c r="AA52" s="31">
        <f t="shared" si="35"/>
        <v>251605.91999999998</v>
      </c>
      <c r="AB52" s="423">
        <f t="shared" si="52"/>
        <v>1013040.915696</v>
      </c>
      <c r="AC52" s="295">
        <f>DBC!$C$45</f>
        <v>0.1</v>
      </c>
      <c r="AD52" s="291">
        <f>DBC!$C$44</f>
        <v>0.7</v>
      </c>
      <c r="AE52" s="292">
        <f>DBC!$C$43</f>
        <v>0.2</v>
      </c>
      <c r="AF52" s="24" t="str">
        <f t="shared" si="48"/>
        <v>OK</v>
      </c>
      <c r="AG52" s="25">
        <f t="shared" si="37"/>
        <v>62</v>
      </c>
      <c r="AH52" s="26">
        <f t="shared" si="65"/>
        <v>434</v>
      </c>
      <c r="AI52" s="27">
        <f t="shared" si="66"/>
        <v>124</v>
      </c>
      <c r="AJ52" s="28">
        <f t="shared" si="7"/>
        <v>0</v>
      </c>
      <c r="AK52" s="28">
        <f t="shared" si="8"/>
        <v>0</v>
      </c>
      <c r="AL52" s="28">
        <f t="shared" si="9"/>
        <v>0</v>
      </c>
      <c r="AM52" s="17">
        <f>DBC!$C$50</f>
        <v>152</v>
      </c>
      <c r="AN52" s="16">
        <f>DBC!$C$49</f>
        <v>146.19999999999999</v>
      </c>
      <c r="AO52" s="18">
        <f>DBC!$C$48</f>
        <v>150</v>
      </c>
      <c r="AP52" s="31">
        <f t="shared" si="74"/>
        <v>0</v>
      </c>
      <c r="AQ52" s="31">
        <f t="shared" si="10"/>
        <v>0</v>
      </c>
      <c r="AR52" s="32">
        <f t="shared" si="11"/>
        <v>0</v>
      </c>
      <c r="AS52" s="23">
        <f>DBC!$C$41</f>
        <v>370</v>
      </c>
      <c r="AT52" s="33">
        <f t="shared" si="67"/>
        <v>0</v>
      </c>
      <c r="AU52" s="31">
        <f t="shared" si="68"/>
        <v>0</v>
      </c>
      <c r="AV52" s="31">
        <f t="shared" si="69"/>
        <v>0</v>
      </c>
      <c r="AW52" s="423">
        <f t="shared" si="53"/>
        <v>0</v>
      </c>
      <c r="AX52" s="561">
        <f>DBC!$C$72</f>
        <v>0.15</v>
      </c>
      <c r="AY52" s="559">
        <f>DBC!$C$71</f>
        <v>0.75</v>
      </c>
      <c r="AZ52" s="560">
        <f>DBC!$C$70</f>
        <v>0.1</v>
      </c>
      <c r="BA52" s="24" t="str">
        <f t="shared" si="49"/>
        <v>OK</v>
      </c>
      <c r="BB52" s="25">
        <f t="shared" si="41"/>
        <v>93</v>
      </c>
      <c r="BC52" s="26">
        <f t="shared" si="70"/>
        <v>465</v>
      </c>
      <c r="BD52" s="27">
        <f t="shared" si="71"/>
        <v>62</v>
      </c>
      <c r="BE52" s="28">
        <f t="shared" si="16"/>
        <v>116250</v>
      </c>
      <c r="BF52" s="28">
        <f t="shared" si="17"/>
        <v>1976250</v>
      </c>
      <c r="BG52" s="28">
        <f t="shared" si="18"/>
        <v>310000</v>
      </c>
      <c r="BH52" s="17">
        <f>DBC!$C$77</f>
        <v>42</v>
      </c>
      <c r="BI52" s="28">
        <f>DBC!$C$76</f>
        <v>35</v>
      </c>
      <c r="BJ52" s="30">
        <f>DBC!$C$75</f>
        <v>40</v>
      </c>
      <c r="BK52" s="31">
        <f t="shared" si="75"/>
        <v>4.8825000000000003</v>
      </c>
      <c r="BL52" s="31">
        <f t="shared" si="19"/>
        <v>69.168750000000003</v>
      </c>
      <c r="BM52" s="32">
        <f t="shared" si="20"/>
        <v>12.4</v>
      </c>
      <c r="BN52" s="11">
        <f>DBC!$C$68</f>
        <v>500</v>
      </c>
      <c r="BO52" s="21">
        <f t="shared" si="54"/>
        <v>2441.25</v>
      </c>
      <c r="BP52" s="19">
        <f t="shared" si="55"/>
        <v>34584.375</v>
      </c>
      <c r="BQ52" s="19">
        <f t="shared" si="56"/>
        <v>6200</v>
      </c>
      <c r="BR52" s="423">
        <f t="shared" si="57"/>
        <v>43225.625</v>
      </c>
      <c r="BS52" s="561">
        <f>DBC!$C$72</f>
        <v>0.15</v>
      </c>
      <c r="BT52" s="559">
        <f>DBC!$C$71</f>
        <v>0.75</v>
      </c>
      <c r="BU52" s="560">
        <f>DBC!$C$70</f>
        <v>0.1</v>
      </c>
      <c r="BV52" s="24" t="str">
        <f t="shared" si="50"/>
        <v>OK</v>
      </c>
      <c r="BW52" s="25">
        <f t="shared" si="45"/>
        <v>93</v>
      </c>
      <c r="BX52" s="26">
        <f t="shared" si="72"/>
        <v>465</v>
      </c>
      <c r="BY52" s="27">
        <f t="shared" si="73"/>
        <v>62</v>
      </c>
      <c r="BZ52" s="28">
        <f t="shared" si="25"/>
        <v>0</v>
      </c>
      <c r="CA52" s="28">
        <f t="shared" si="26"/>
        <v>0</v>
      </c>
      <c r="CB52" s="28">
        <f t="shared" si="27"/>
        <v>0</v>
      </c>
      <c r="CC52" s="17">
        <f>DBC!$C$77</f>
        <v>42</v>
      </c>
      <c r="CD52" s="28">
        <f>DBC!$C$76</f>
        <v>35</v>
      </c>
      <c r="CE52" s="30">
        <f>DBC!$C$75</f>
        <v>40</v>
      </c>
      <c r="CF52" s="31">
        <f t="shared" si="76"/>
        <v>0</v>
      </c>
      <c r="CG52" s="31">
        <f t="shared" si="28"/>
        <v>0</v>
      </c>
      <c r="CH52" s="32">
        <f t="shared" si="29"/>
        <v>0</v>
      </c>
      <c r="CI52" s="11">
        <f>DBC!$C$68</f>
        <v>500</v>
      </c>
      <c r="CJ52" s="21">
        <f t="shared" si="58"/>
        <v>0</v>
      </c>
      <c r="CK52" s="21">
        <f t="shared" si="59"/>
        <v>0</v>
      </c>
      <c r="CL52" s="21">
        <f t="shared" si="60"/>
        <v>0</v>
      </c>
      <c r="CM52" s="423">
        <f t="shared" si="61"/>
        <v>0</v>
      </c>
    </row>
    <row r="53" spans="1:91" x14ac:dyDescent="0.35">
      <c r="A53" s="743"/>
      <c r="B53" s="5" t="s">
        <v>35</v>
      </c>
      <c r="C53" s="543">
        <v>30</v>
      </c>
      <c r="D53" s="5">
        <v>47</v>
      </c>
      <c r="E53" s="10">
        <f>DBC!C$62</f>
        <v>20</v>
      </c>
      <c r="F53" s="22">
        <f t="shared" si="0"/>
        <v>600</v>
      </c>
      <c r="G53" s="745"/>
      <c r="H53" s="49">
        <f>DBC!$C$45</f>
        <v>0.1</v>
      </c>
      <c r="I53" s="47">
        <f>DBC!$C$44</f>
        <v>0.7</v>
      </c>
      <c r="J53" s="48">
        <f>DBC!$C$43</f>
        <v>0.2</v>
      </c>
      <c r="K53" s="24" t="str">
        <f t="shared" si="32"/>
        <v>OK</v>
      </c>
      <c r="L53" s="25">
        <f t="shared" si="33"/>
        <v>60</v>
      </c>
      <c r="M53" s="26">
        <f t="shared" si="33"/>
        <v>420</v>
      </c>
      <c r="N53" s="27">
        <f t="shared" si="33"/>
        <v>120</v>
      </c>
      <c r="O53" s="28">
        <f t="shared" si="2"/>
        <v>548400</v>
      </c>
      <c r="P53" s="28">
        <f t="shared" si="2"/>
        <v>13051920</v>
      </c>
      <c r="Q53" s="28">
        <f t="shared" si="2"/>
        <v>4387200</v>
      </c>
      <c r="R53" s="29">
        <f>DBC!$C$50</f>
        <v>152</v>
      </c>
      <c r="S53" s="28">
        <f>DBC!$C$49</f>
        <v>146.19999999999999</v>
      </c>
      <c r="T53" s="30">
        <f>DBC!$C$48</f>
        <v>150</v>
      </c>
      <c r="U53" s="31">
        <f t="shared" si="34"/>
        <v>83.356800000000007</v>
      </c>
      <c r="V53" s="31">
        <f t="shared" si="34"/>
        <v>1908.1907039999999</v>
      </c>
      <c r="W53" s="32">
        <f t="shared" si="34"/>
        <v>658.08</v>
      </c>
      <c r="X53" s="296">
        <f>DBC!$C$41</f>
        <v>370</v>
      </c>
      <c r="Y53" s="33">
        <f t="shared" si="35"/>
        <v>30842.016000000003</v>
      </c>
      <c r="Z53" s="31">
        <f t="shared" si="35"/>
        <v>706030.56047999999</v>
      </c>
      <c r="AA53" s="31">
        <f t="shared" si="35"/>
        <v>243489.6</v>
      </c>
      <c r="AB53" s="423">
        <f t="shared" si="52"/>
        <v>980362.17648000002</v>
      </c>
      <c r="AC53" s="295">
        <f>DBC!$C$45</f>
        <v>0.1</v>
      </c>
      <c r="AD53" s="291">
        <f>DBC!$C$44</f>
        <v>0.7</v>
      </c>
      <c r="AE53" s="292">
        <f>DBC!$C$43</f>
        <v>0.2</v>
      </c>
      <c r="AF53" s="24" t="str">
        <f t="shared" si="48"/>
        <v>OK</v>
      </c>
      <c r="AG53" s="25">
        <f t="shared" si="37"/>
        <v>60</v>
      </c>
      <c r="AH53" s="26">
        <f t="shared" si="65"/>
        <v>420</v>
      </c>
      <c r="AI53" s="27">
        <f t="shared" si="66"/>
        <v>120</v>
      </c>
      <c r="AJ53" s="28">
        <f t="shared" si="7"/>
        <v>0</v>
      </c>
      <c r="AK53" s="28">
        <f t="shared" si="8"/>
        <v>0</v>
      </c>
      <c r="AL53" s="28">
        <f t="shared" si="9"/>
        <v>0</v>
      </c>
      <c r="AM53" s="17">
        <f>DBC!$C$50</f>
        <v>152</v>
      </c>
      <c r="AN53" s="16">
        <f>DBC!$C$49</f>
        <v>146.19999999999999</v>
      </c>
      <c r="AO53" s="18">
        <f>DBC!$C$48</f>
        <v>150</v>
      </c>
      <c r="AP53" s="31">
        <f t="shared" si="74"/>
        <v>0</v>
      </c>
      <c r="AQ53" s="31">
        <f t="shared" si="10"/>
        <v>0</v>
      </c>
      <c r="AR53" s="32">
        <f t="shared" si="11"/>
        <v>0</v>
      </c>
      <c r="AS53" s="23">
        <f>DBC!$C$41</f>
        <v>370</v>
      </c>
      <c r="AT53" s="33">
        <f t="shared" si="67"/>
        <v>0</v>
      </c>
      <c r="AU53" s="31">
        <f t="shared" si="68"/>
        <v>0</v>
      </c>
      <c r="AV53" s="31">
        <f t="shared" si="69"/>
        <v>0</v>
      </c>
      <c r="AW53" s="423">
        <f t="shared" si="53"/>
        <v>0</v>
      </c>
      <c r="AX53" s="561">
        <f>DBC!$C$72</f>
        <v>0.15</v>
      </c>
      <c r="AY53" s="559">
        <f>DBC!$C$71</f>
        <v>0.75</v>
      </c>
      <c r="AZ53" s="560">
        <f>DBC!$C$70</f>
        <v>0.1</v>
      </c>
      <c r="BA53" s="24" t="str">
        <f t="shared" si="49"/>
        <v>OK</v>
      </c>
      <c r="BB53" s="25">
        <f t="shared" si="41"/>
        <v>90</v>
      </c>
      <c r="BC53" s="26">
        <f t="shared" si="70"/>
        <v>450</v>
      </c>
      <c r="BD53" s="27">
        <f t="shared" si="71"/>
        <v>60</v>
      </c>
      <c r="BE53" s="28">
        <f t="shared" si="16"/>
        <v>112500</v>
      </c>
      <c r="BF53" s="28">
        <f t="shared" si="17"/>
        <v>1912500</v>
      </c>
      <c r="BG53" s="28">
        <f t="shared" si="18"/>
        <v>300000</v>
      </c>
      <c r="BH53" s="17">
        <f>DBC!$C$77</f>
        <v>42</v>
      </c>
      <c r="BI53" s="28">
        <f>DBC!$C$76</f>
        <v>35</v>
      </c>
      <c r="BJ53" s="30">
        <f>DBC!$C$75</f>
        <v>40</v>
      </c>
      <c r="BK53" s="31">
        <f t="shared" si="75"/>
        <v>4.7249999999999996</v>
      </c>
      <c r="BL53" s="31">
        <f t="shared" si="19"/>
        <v>66.9375</v>
      </c>
      <c r="BM53" s="32">
        <f t="shared" si="20"/>
        <v>12</v>
      </c>
      <c r="BN53" s="11">
        <f>DBC!$C$68</f>
        <v>500</v>
      </c>
      <c r="BO53" s="21">
        <f t="shared" si="54"/>
        <v>2362.5</v>
      </c>
      <c r="BP53" s="19">
        <f t="shared" si="55"/>
        <v>33468.75</v>
      </c>
      <c r="BQ53" s="19">
        <f t="shared" si="56"/>
        <v>6000</v>
      </c>
      <c r="BR53" s="423">
        <f t="shared" si="57"/>
        <v>41831.25</v>
      </c>
      <c r="BS53" s="561">
        <f>DBC!$C$72</f>
        <v>0.15</v>
      </c>
      <c r="BT53" s="559">
        <f>DBC!$C$71</f>
        <v>0.75</v>
      </c>
      <c r="BU53" s="560">
        <f>DBC!$C$70</f>
        <v>0.1</v>
      </c>
      <c r="BV53" s="24" t="str">
        <f t="shared" si="50"/>
        <v>OK</v>
      </c>
      <c r="BW53" s="25">
        <f t="shared" si="45"/>
        <v>90</v>
      </c>
      <c r="BX53" s="26">
        <f t="shared" si="72"/>
        <v>450</v>
      </c>
      <c r="BY53" s="27">
        <f t="shared" si="73"/>
        <v>60</v>
      </c>
      <c r="BZ53" s="28">
        <f t="shared" si="25"/>
        <v>0</v>
      </c>
      <c r="CA53" s="28">
        <f t="shared" si="26"/>
        <v>0</v>
      </c>
      <c r="CB53" s="28">
        <f t="shared" si="27"/>
        <v>0</v>
      </c>
      <c r="CC53" s="17">
        <f>DBC!$C$77</f>
        <v>42</v>
      </c>
      <c r="CD53" s="28">
        <f>DBC!$C$76</f>
        <v>35</v>
      </c>
      <c r="CE53" s="30">
        <f>DBC!$C$75</f>
        <v>40</v>
      </c>
      <c r="CF53" s="31">
        <f t="shared" si="76"/>
        <v>0</v>
      </c>
      <c r="CG53" s="31">
        <f t="shared" si="28"/>
        <v>0</v>
      </c>
      <c r="CH53" s="32">
        <f t="shared" si="29"/>
        <v>0</v>
      </c>
      <c r="CI53" s="11">
        <f>DBC!$C$68</f>
        <v>500</v>
      </c>
      <c r="CJ53" s="21">
        <f t="shared" si="58"/>
        <v>0</v>
      </c>
      <c r="CK53" s="21">
        <f t="shared" si="59"/>
        <v>0</v>
      </c>
      <c r="CL53" s="21">
        <f t="shared" si="60"/>
        <v>0</v>
      </c>
      <c r="CM53" s="423">
        <f t="shared" si="61"/>
        <v>0</v>
      </c>
    </row>
    <row r="54" spans="1:91" x14ac:dyDescent="0.35">
      <c r="A54" s="744"/>
      <c r="B54" s="34" t="s">
        <v>36</v>
      </c>
      <c r="C54" s="544">
        <v>31</v>
      </c>
      <c r="D54" s="34">
        <v>48</v>
      </c>
      <c r="E54" s="10">
        <f>DBC!C$63</f>
        <v>20</v>
      </c>
      <c r="F54" s="35">
        <f t="shared" si="0"/>
        <v>620</v>
      </c>
      <c r="G54" s="746"/>
      <c r="H54" s="49">
        <f>DBC!$C$45</f>
        <v>0.1</v>
      </c>
      <c r="I54" s="47">
        <f>DBC!$C$44</f>
        <v>0.7</v>
      </c>
      <c r="J54" s="48">
        <f>DBC!$C$43</f>
        <v>0.2</v>
      </c>
      <c r="K54" s="8" t="str">
        <f t="shared" si="32"/>
        <v>OK</v>
      </c>
      <c r="L54" s="37">
        <f t="shared" si="33"/>
        <v>62</v>
      </c>
      <c r="M54" s="38">
        <f t="shared" si="33"/>
        <v>434</v>
      </c>
      <c r="N54" s="39">
        <f t="shared" si="33"/>
        <v>124</v>
      </c>
      <c r="O54" s="40">
        <f t="shared" si="2"/>
        <v>566680</v>
      </c>
      <c r="P54" s="40">
        <f t="shared" si="2"/>
        <v>13486984</v>
      </c>
      <c r="Q54" s="40">
        <f t="shared" si="2"/>
        <v>4533440</v>
      </c>
      <c r="R54" s="41">
        <f>DBC!$C$50</f>
        <v>152</v>
      </c>
      <c r="S54" s="40">
        <f>DBC!$C$49</f>
        <v>146.19999999999999</v>
      </c>
      <c r="T54" s="42">
        <f>DBC!$C$48</f>
        <v>150</v>
      </c>
      <c r="U54" s="43">
        <f t="shared" si="34"/>
        <v>86.135360000000006</v>
      </c>
      <c r="V54" s="43">
        <f t="shared" si="34"/>
        <v>1971.7970608000001</v>
      </c>
      <c r="W54" s="44">
        <f t="shared" si="34"/>
        <v>680.01599999999996</v>
      </c>
      <c r="X54" s="297">
        <f>DBC!$C$41</f>
        <v>370</v>
      </c>
      <c r="Y54" s="45">
        <f t="shared" si="35"/>
        <v>31870.083200000001</v>
      </c>
      <c r="Z54" s="43">
        <f t="shared" si="35"/>
        <v>729564.91249600006</v>
      </c>
      <c r="AA54" s="43">
        <f t="shared" si="35"/>
        <v>251605.91999999998</v>
      </c>
      <c r="AB54" s="423">
        <f t="shared" si="52"/>
        <v>1013040.915696</v>
      </c>
      <c r="AC54" s="295">
        <f>DBC!$C$45</f>
        <v>0.1</v>
      </c>
      <c r="AD54" s="291">
        <f>DBC!$C$44</f>
        <v>0.7</v>
      </c>
      <c r="AE54" s="292">
        <f>DBC!$C$43</f>
        <v>0.2</v>
      </c>
      <c r="AF54" s="8" t="str">
        <f t="shared" si="48"/>
        <v>OK</v>
      </c>
      <c r="AG54" s="37">
        <f t="shared" si="37"/>
        <v>62</v>
      </c>
      <c r="AH54" s="38">
        <f t="shared" si="65"/>
        <v>434</v>
      </c>
      <c r="AI54" s="39">
        <f t="shared" si="66"/>
        <v>124</v>
      </c>
      <c r="AJ54" s="40">
        <f t="shared" si="7"/>
        <v>0</v>
      </c>
      <c r="AK54" s="40">
        <f t="shared" si="8"/>
        <v>0</v>
      </c>
      <c r="AL54" s="40">
        <f t="shared" si="9"/>
        <v>0</v>
      </c>
      <c r="AM54" s="17">
        <f>DBC!$C$50</f>
        <v>152</v>
      </c>
      <c r="AN54" s="16">
        <f>DBC!$C$49</f>
        <v>146.19999999999999</v>
      </c>
      <c r="AO54" s="18">
        <f>DBC!$C$48</f>
        <v>150</v>
      </c>
      <c r="AP54" s="43">
        <f t="shared" si="74"/>
        <v>0</v>
      </c>
      <c r="AQ54" s="43">
        <f t="shared" si="10"/>
        <v>0</v>
      </c>
      <c r="AR54" s="44">
        <f t="shared" si="11"/>
        <v>0</v>
      </c>
      <c r="AS54" s="23">
        <f>DBC!$C$41</f>
        <v>370</v>
      </c>
      <c r="AT54" s="45">
        <f t="shared" si="67"/>
        <v>0</v>
      </c>
      <c r="AU54" s="43">
        <f t="shared" si="68"/>
        <v>0</v>
      </c>
      <c r="AV54" s="43">
        <f t="shared" si="69"/>
        <v>0</v>
      </c>
      <c r="AW54" s="423">
        <f t="shared" si="53"/>
        <v>0</v>
      </c>
      <c r="AX54" s="561">
        <f>DBC!$C$72</f>
        <v>0.15</v>
      </c>
      <c r="AY54" s="559">
        <f>DBC!$C$71</f>
        <v>0.75</v>
      </c>
      <c r="AZ54" s="560">
        <f>DBC!$C$70</f>
        <v>0.1</v>
      </c>
      <c r="BA54" s="8" t="str">
        <f t="shared" si="49"/>
        <v>OK</v>
      </c>
      <c r="BB54" s="37">
        <f t="shared" si="41"/>
        <v>93</v>
      </c>
      <c r="BC54" s="38">
        <f t="shared" si="70"/>
        <v>465</v>
      </c>
      <c r="BD54" s="39">
        <f t="shared" si="71"/>
        <v>62</v>
      </c>
      <c r="BE54" s="40">
        <f t="shared" si="16"/>
        <v>116250</v>
      </c>
      <c r="BF54" s="40">
        <f t="shared" si="17"/>
        <v>1976250</v>
      </c>
      <c r="BG54" s="40">
        <f t="shared" si="18"/>
        <v>310000</v>
      </c>
      <c r="BH54" s="17">
        <f>DBC!$C$77</f>
        <v>42</v>
      </c>
      <c r="BI54" s="28">
        <f>DBC!$C$76</f>
        <v>35</v>
      </c>
      <c r="BJ54" s="30">
        <f>DBC!$C$75</f>
        <v>40</v>
      </c>
      <c r="BK54" s="43">
        <f t="shared" si="75"/>
        <v>4.8825000000000003</v>
      </c>
      <c r="BL54" s="43">
        <f t="shared" si="19"/>
        <v>69.168750000000003</v>
      </c>
      <c r="BM54" s="44">
        <f t="shared" si="20"/>
        <v>12.4</v>
      </c>
      <c r="BN54" s="11">
        <f>DBC!$C$68</f>
        <v>500</v>
      </c>
      <c r="BO54" s="21">
        <f t="shared" si="54"/>
        <v>2441.25</v>
      </c>
      <c r="BP54" s="19">
        <f t="shared" si="55"/>
        <v>34584.375</v>
      </c>
      <c r="BQ54" s="19">
        <f t="shared" si="56"/>
        <v>6200</v>
      </c>
      <c r="BR54" s="423">
        <f t="shared" si="57"/>
        <v>43225.625</v>
      </c>
      <c r="BS54" s="561">
        <f>DBC!$C$72</f>
        <v>0.15</v>
      </c>
      <c r="BT54" s="559">
        <f>DBC!$C$71</f>
        <v>0.75</v>
      </c>
      <c r="BU54" s="560">
        <f>DBC!$C$70</f>
        <v>0.1</v>
      </c>
      <c r="BV54" s="8" t="str">
        <f t="shared" si="50"/>
        <v>OK</v>
      </c>
      <c r="BW54" s="37">
        <f t="shared" si="45"/>
        <v>93</v>
      </c>
      <c r="BX54" s="38">
        <f t="shared" si="72"/>
        <v>465</v>
      </c>
      <c r="BY54" s="39">
        <f t="shared" si="73"/>
        <v>62</v>
      </c>
      <c r="BZ54" s="40">
        <f t="shared" si="25"/>
        <v>0</v>
      </c>
      <c r="CA54" s="40">
        <f t="shared" si="26"/>
        <v>0</v>
      </c>
      <c r="CB54" s="40">
        <f t="shared" si="27"/>
        <v>0</v>
      </c>
      <c r="CC54" s="17">
        <f>DBC!$C$77</f>
        <v>42</v>
      </c>
      <c r="CD54" s="28">
        <f>DBC!$C$76</f>
        <v>35</v>
      </c>
      <c r="CE54" s="30">
        <f>DBC!$C$75</f>
        <v>40</v>
      </c>
      <c r="CF54" s="43">
        <f t="shared" si="76"/>
        <v>0</v>
      </c>
      <c r="CG54" s="43">
        <f t="shared" si="28"/>
        <v>0</v>
      </c>
      <c r="CH54" s="44">
        <f t="shared" si="29"/>
        <v>0</v>
      </c>
      <c r="CI54" s="11">
        <f>DBC!$C$68</f>
        <v>500</v>
      </c>
      <c r="CJ54" s="21">
        <f t="shared" si="58"/>
        <v>0</v>
      </c>
      <c r="CK54" s="21">
        <f t="shared" si="59"/>
        <v>0</v>
      </c>
      <c r="CL54" s="21">
        <f t="shared" si="60"/>
        <v>0</v>
      </c>
      <c r="CM54" s="423">
        <f t="shared" si="61"/>
        <v>0</v>
      </c>
    </row>
    <row r="55" spans="1:91" x14ac:dyDescent="0.35">
      <c r="A55" s="731">
        <v>5</v>
      </c>
      <c r="B55" s="9" t="s">
        <v>25</v>
      </c>
      <c r="C55" s="546">
        <v>31</v>
      </c>
      <c r="D55" s="9">
        <v>49</v>
      </c>
      <c r="E55" s="10">
        <f>DBC!C$52</f>
        <v>10</v>
      </c>
      <c r="F55" s="10">
        <f t="shared" si="0"/>
        <v>310</v>
      </c>
      <c r="G55" s="732">
        <f>SUM(F55:F66)</f>
        <v>6990</v>
      </c>
      <c r="H55" s="49">
        <f>DBC!$C$45</f>
        <v>0.1</v>
      </c>
      <c r="I55" s="47">
        <f>DBC!$C$44</f>
        <v>0.7</v>
      </c>
      <c r="J55" s="48">
        <f>DBC!$C$43</f>
        <v>0.2</v>
      </c>
      <c r="K55" s="12" t="str">
        <f t="shared" si="32"/>
        <v>OK</v>
      </c>
      <c r="L55" s="25">
        <f t="shared" ref="L55" si="84">$F55*H55</f>
        <v>31</v>
      </c>
      <c r="M55" s="26">
        <f t="shared" ref="M55" si="85">$F55*I55</f>
        <v>217</v>
      </c>
      <c r="N55" s="27">
        <f t="shared" ref="N55" si="86">$F55*J55</f>
        <v>62</v>
      </c>
      <c r="O55" s="28">
        <f t="shared" ref="O55" si="87">O$6*L55</f>
        <v>283340</v>
      </c>
      <c r="P55" s="28">
        <f t="shared" ref="P55" si="88">P$6*M55</f>
        <v>6743492</v>
      </c>
      <c r="Q55" s="28">
        <f t="shared" ref="Q55" si="89">Q$6*N55</f>
        <v>2266720</v>
      </c>
      <c r="R55" s="29">
        <f>DBC!$C$50</f>
        <v>152</v>
      </c>
      <c r="S55" s="28">
        <f>DBC!$C$49</f>
        <v>146.19999999999999</v>
      </c>
      <c r="T55" s="30">
        <f>DBC!$C$48</f>
        <v>150</v>
      </c>
      <c r="U55" s="31">
        <f t="shared" ref="U55" si="90">O55*R55/10^6</f>
        <v>43.067680000000003</v>
      </c>
      <c r="V55" s="31">
        <f t="shared" ref="V55" si="91">P55*S55/10^6</f>
        <v>985.89853040000003</v>
      </c>
      <c r="W55" s="32">
        <f t="shared" ref="W55" si="92">Q55*T55/10^6</f>
        <v>340.00799999999998</v>
      </c>
      <c r="X55" s="23">
        <f>DBC!$C$41</f>
        <v>370</v>
      </c>
      <c r="Y55" s="33">
        <f t="shared" ref="Y55" si="93">U55*$X55</f>
        <v>15935.0416</v>
      </c>
      <c r="Z55" s="31">
        <f t="shared" ref="Z55" si="94">V55*$X55</f>
        <v>364782.45624800003</v>
      </c>
      <c r="AA55" s="31">
        <f t="shared" ref="AA55" si="95">W55*$X55</f>
        <v>125802.95999999999</v>
      </c>
      <c r="AB55" s="423">
        <f t="shared" ref="AB55" si="96">SUM(Y55:AA55)</f>
        <v>506520.45784799999</v>
      </c>
      <c r="AC55" s="295">
        <f>DBC!$C$45</f>
        <v>0.1</v>
      </c>
      <c r="AD55" s="291">
        <f>DBC!$C$44</f>
        <v>0.7</v>
      </c>
      <c r="AE55" s="292">
        <f>DBC!$C$43</f>
        <v>0.2</v>
      </c>
      <c r="AF55" s="12" t="str">
        <f t="shared" si="48"/>
        <v>OK</v>
      </c>
      <c r="AG55" s="13">
        <f t="shared" si="37"/>
        <v>31</v>
      </c>
      <c r="AH55" s="14">
        <f t="shared" si="65"/>
        <v>217</v>
      </c>
      <c r="AI55" s="15">
        <f t="shared" si="66"/>
        <v>62</v>
      </c>
      <c r="AJ55" s="16">
        <f t="shared" si="7"/>
        <v>0</v>
      </c>
      <c r="AK55" s="16">
        <f t="shared" si="8"/>
        <v>0</v>
      </c>
      <c r="AL55" s="16">
        <f t="shared" si="9"/>
        <v>0</v>
      </c>
      <c r="AM55" s="17">
        <f>DBC!$C$50</f>
        <v>152</v>
      </c>
      <c r="AN55" s="16">
        <f>DBC!$C$49</f>
        <v>146.19999999999999</v>
      </c>
      <c r="AO55" s="18">
        <f>DBC!$C$48</f>
        <v>150</v>
      </c>
      <c r="AP55" s="19">
        <f t="shared" si="74"/>
        <v>0</v>
      </c>
      <c r="AQ55" s="19">
        <f t="shared" si="10"/>
        <v>0</v>
      </c>
      <c r="AR55" s="20">
        <f t="shared" si="11"/>
        <v>0</v>
      </c>
      <c r="AS55" s="23">
        <f>DBC!$C$41</f>
        <v>370</v>
      </c>
      <c r="AT55" s="21">
        <f t="shared" si="67"/>
        <v>0</v>
      </c>
      <c r="AU55" s="19">
        <f t="shared" si="68"/>
        <v>0</v>
      </c>
      <c r="AV55" s="19">
        <f t="shared" si="69"/>
        <v>0</v>
      </c>
      <c r="AW55" s="423">
        <f t="shared" si="53"/>
        <v>0</v>
      </c>
      <c r="AX55" s="561">
        <f>DBC!$C$72</f>
        <v>0.15</v>
      </c>
      <c r="AY55" s="559">
        <f>DBC!$C$71</f>
        <v>0.75</v>
      </c>
      <c r="AZ55" s="560">
        <f>DBC!$C$70</f>
        <v>0.1</v>
      </c>
      <c r="BA55" s="12" t="str">
        <f t="shared" si="49"/>
        <v>OK</v>
      </c>
      <c r="BB55" s="13">
        <f t="shared" si="41"/>
        <v>46.5</v>
      </c>
      <c r="BC55" s="14">
        <f t="shared" si="70"/>
        <v>232.5</v>
      </c>
      <c r="BD55" s="15">
        <f t="shared" si="71"/>
        <v>31</v>
      </c>
      <c r="BE55" s="16">
        <f t="shared" si="16"/>
        <v>58125</v>
      </c>
      <c r="BF55" s="16">
        <f t="shared" si="17"/>
        <v>988125</v>
      </c>
      <c r="BG55" s="16">
        <f t="shared" si="18"/>
        <v>155000</v>
      </c>
      <c r="BH55" s="17">
        <f>DBC!$C$77</f>
        <v>42</v>
      </c>
      <c r="BI55" s="28">
        <f>DBC!$C$76</f>
        <v>35</v>
      </c>
      <c r="BJ55" s="30">
        <f>DBC!$C$75</f>
        <v>40</v>
      </c>
      <c r="BK55" s="19">
        <f t="shared" si="75"/>
        <v>2.4412500000000001</v>
      </c>
      <c r="BL55" s="19">
        <f t="shared" si="19"/>
        <v>34.584375000000001</v>
      </c>
      <c r="BM55" s="20">
        <f t="shared" si="20"/>
        <v>6.2</v>
      </c>
      <c r="BN55" s="11">
        <f>DBC!$C$68</f>
        <v>500</v>
      </c>
      <c r="BO55" s="21">
        <f t="shared" si="54"/>
        <v>1220.625</v>
      </c>
      <c r="BP55" s="19">
        <f t="shared" si="55"/>
        <v>17292.1875</v>
      </c>
      <c r="BQ55" s="19">
        <f t="shared" si="56"/>
        <v>3100</v>
      </c>
      <c r="BR55" s="423">
        <f t="shared" si="57"/>
        <v>21612.8125</v>
      </c>
      <c r="BS55" s="561">
        <f>DBC!$C$72</f>
        <v>0.15</v>
      </c>
      <c r="BT55" s="559">
        <f>DBC!$C$71</f>
        <v>0.75</v>
      </c>
      <c r="BU55" s="560">
        <f>DBC!$C$70</f>
        <v>0.1</v>
      </c>
      <c r="BV55" s="12" t="str">
        <f t="shared" si="50"/>
        <v>OK</v>
      </c>
      <c r="BW55" s="13">
        <f t="shared" si="45"/>
        <v>46.5</v>
      </c>
      <c r="BX55" s="14">
        <f t="shared" si="72"/>
        <v>232.5</v>
      </c>
      <c r="BY55" s="15">
        <f t="shared" si="73"/>
        <v>31</v>
      </c>
      <c r="BZ55" s="16">
        <f t="shared" si="25"/>
        <v>0</v>
      </c>
      <c r="CA55" s="16">
        <f t="shared" si="26"/>
        <v>0</v>
      </c>
      <c r="CB55" s="16">
        <f t="shared" si="27"/>
        <v>0</v>
      </c>
      <c r="CC55" s="17">
        <f>DBC!$C$77</f>
        <v>42</v>
      </c>
      <c r="CD55" s="28">
        <f>DBC!$C$76</f>
        <v>35</v>
      </c>
      <c r="CE55" s="30">
        <f>DBC!$C$75</f>
        <v>40</v>
      </c>
      <c r="CF55" s="19">
        <f t="shared" si="76"/>
        <v>0</v>
      </c>
      <c r="CG55" s="19">
        <f t="shared" si="28"/>
        <v>0</v>
      </c>
      <c r="CH55" s="20">
        <f t="shared" si="29"/>
        <v>0</v>
      </c>
      <c r="CI55" s="11">
        <f>DBC!$C$68</f>
        <v>500</v>
      </c>
      <c r="CJ55" s="21">
        <f t="shared" si="58"/>
        <v>0</v>
      </c>
      <c r="CK55" s="21">
        <f t="shared" si="59"/>
        <v>0</v>
      </c>
      <c r="CL55" s="21">
        <f t="shared" si="60"/>
        <v>0</v>
      </c>
      <c r="CM55" s="423">
        <f t="shared" si="61"/>
        <v>0</v>
      </c>
    </row>
    <row r="56" spans="1:91" x14ac:dyDescent="0.35">
      <c r="A56" s="743"/>
      <c r="B56" s="5" t="s">
        <v>26</v>
      </c>
      <c r="C56" s="543">
        <v>28</v>
      </c>
      <c r="D56" s="5">
        <v>50</v>
      </c>
      <c r="E56" s="10">
        <f>DBC!C$53</f>
        <v>20</v>
      </c>
      <c r="F56" s="22">
        <f t="shared" si="0"/>
        <v>560</v>
      </c>
      <c r="G56" s="745"/>
      <c r="H56" s="49">
        <f>DBC!$C$45</f>
        <v>0.1</v>
      </c>
      <c r="I56" s="47">
        <f>DBC!$C$44</f>
        <v>0.7</v>
      </c>
      <c r="J56" s="48">
        <f>DBC!$C$43</f>
        <v>0.2</v>
      </c>
      <c r="K56" s="24" t="str">
        <f t="shared" si="32"/>
        <v>OK</v>
      </c>
      <c r="L56" s="25">
        <f t="shared" si="33"/>
        <v>56</v>
      </c>
      <c r="M56" s="26">
        <f t="shared" si="33"/>
        <v>392</v>
      </c>
      <c r="N56" s="27">
        <f t="shared" si="33"/>
        <v>112</v>
      </c>
      <c r="O56" s="28">
        <f t="shared" si="2"/>
        <v>511840</v>
      </c>
      <c r="P56" s="28">
        <f t="shared" si="2"/>
        <v>12181792</v>
      </c>
      <c r="Q56" s="28">
        <f t="shared" si="2"/>
        <v>4094720</v>
      </c>
      <c r="R56" s="29">
        <f>DBC!$C$50</f>
        <v>152</v>
      </c>
      <c r="S56" s="28">
        <f>DBC!$C$49</f>
        <v>146.19999999999999</v>
      </c>
      <c r="T56" s="30">
        <f>DBC!$C$48</f>
        <v>150</v>
      </c>
      <c r="U56" s="31">
        <f t="shared" si="34"/>
        <v>77.799679999999995</v>
      </c>
      <c r="V56" s="31">
        <f t="shared" si="34"/>
        <v>1780.9779904</v>
      </c>
      <c r="W56" s="32">
        <f t="shared" si="34"/>
        <v>614.20799999999997</v>
      </c>
      <c r="X56" s="23">
        <f>DBC!$C$41</f>
        <v>370</v>
      </c>
      <c r="Y56" s="33">
        <f t="shared" si="35"/>
        <v>28785.881599999997</v>
      </c>
      <c r="Z56" s="31">
        <f t="shared" si="35"/>
        <v>658961.85644799995</v>
      </c>
      <c r="AA56" s="31">
        <f t="shared" si="35"/>
        <v>227256.95999999999</v>
      </c>
      <c r="AB56" s="423">
        <f t="shared" si="52"/>
        <v>915004.69804799987</v>
      </c>
      <c r="AC56" s="295">
        <f>DBC!$C$45</f>
        <v>0.1</v>
      </c>
      <c r="AD56" s="291">
        <f>DBC!$C$44</f>
        <v>0.7</v>
      </c>
      <c r="AE56" s="292">
        <f>DBC!$C$43</f>
        <v>0.2</v>
      </c>
      <c r="AF56" s="24" t="str">
        <f t="shared" si="48"/>
        <v>OK</v>
      </c>
      <c r="AG56" s="25">
        <f t="shared" si="37"/>
        <v>56</v>
      </c>
      <c r="AH56" s="26">
        <f t="shared" si="65"/>
        <v>392</v>
      </c>
      <c r="AI56" s="27">
        <f t="shared" si="66"/>
        <v>112</v>
      </c>
      <c r="AJ56" s="28">
        <f t="shared" si="7"/>
        <v>0</v>
      </c>
      <c r="AK56" s="28">
        <f t="shared" si="8"/>
        <v>0</v>
      </c>
      <c r="AL56" s="28">
        <f t="shared" si="9"/>
        <v>0</v>
      </c>
      <c r="AM56" s="17">
        <f>DBC!$C$50</f>
        <v>152</v>
      </c>
      <c r="AN56" s="16">
        <f>DBC!$C$49</f>
        <v>146.19999999999999</v>
      </c>
      <c r="AO56" s="18">
        <f>DBC!$C$48</f>
        <v>150</v>
      </c>
      <c r="AP56" s="31">
        <f t="shared" si="74"/>
        <v>0</v>
      </c>
      <c r="AQ56" s="31">
        <f t="shared" si="10"/>
        <v>0</v>
      </c>
      <c r="AR56" s="32">
        <f t="shared" si="11"/>
        <v>0</v>
      </c>
      <c r="AS56" s="23">
        <f>DBC!$C$41</f>
        <v>370</v>
      </c>
      <c r="AT56" s="33">
        <f t="shared" si="67"/>
        <v>0</v>
      </c>
      <c r="AU56" s="31">
        <f t="shared" si="68"/>
        <v>0</v>
      </c>
      <c r="AV56" s="31">
        <f t="shared" si="69"/>
        <v>0</v>
      </c>
      <c r="AW56" s="423">
        <f t="shared" si="53"/>
        <v>0</v>
      </c>
      <c r="AX56" s="561">
        <f>DBC!$C$72</f>
        <v>0.15</v>
      </c>
      <c r="AY56" s="559">
        <f>DBC!$C$71</f>
        <v>0.75</v>
      </c>
      <c r="AZ56" s="560">
        <f>DBC!$C$70</f>
        <v>0.1</v>
      </c>
      <c r="BA56" s="24" t="str">
        <f t="shared" si="49"/>
        <v>OK</v>
      </c>
      <c r="BB56" s="25">
        <f t="shared" si="41"/>
        <v>84</v>
      </c>
      <c r="BC56" s="26">
        <f t="shared" si="70"/>
        <v>420</v>
      </c>
      <c r="BD56" s="27">
        <f t="shared" si="71"/>
        <v>56</v>
      </c>
      <c r="BE56" s="28">
        <f t="shared" si="16"/>
        <v>105000</v>
      </c>
      <c r="BF56" s="28">
        <f t="shared" si="17"/>
        <v>1785000</v>
      </c>
      <c r="BG56" s="28">
        <f t="shared" si="18"/>
        <v>280000</v>
      </c>
      <c r="BH56" s="17">
        <f>DBC!$C$77</f>
        <v>42</v>
      </c>
      <c r="BI56" s="28">
        <f>DBC!$C$76</f>
        <v>35</v>
      </c>
      <c r="BJ56" s="30">
        <f>DBC!$C$75</f>
        <v>40</v>
      </c>
      <c r="BK56" s="31">
        <f t="shared" si="75"/>
        <v>4.41</v>
      </c>
      <c r="BL56" s="31">
        <f t="shared" si="19"/>
        <v>62.475000000000001</v>
      </c>
      <c r="BM56" s="32">
        <f t="shared" si="20"/>
        <v>11.2</v>
      </c>
      <c r="BN56" s="11">
        <f>DBC!$C$68</f>
        <v>500</v>
      </c>
      <c r="BO56" s="21">
        <f t="shared" si="54"/>
        <v>2205</v>
      </c>
      <c r="BP56" s="19">
        <f t="shared" si="55"/>
        <v>31237.5</v>
      </c>
      <c r="BQ56" s="19">
        <f t="shared" si="56"/>
        <v>5600</v>
      </c>
      <c r="BR56" s="423">
        <f t="shared" si="57"/>
        <v>39042.5</v>
      </c>
      <c r="BS56" s="561">
        <f>DBC!$C$72</f>
        <v>0.15</v>
      </c>
      <c r="BT56" s="559">
        <f>DBC!$C$71</f>
        <v>0.75</v>
      </c>
      <c r="BU56" s="560">
        <f>DBC!$C$70</f>
        <v>0.1</v>
      </c>
      <c r="BV56" s="24" t="str">
        <f t="shared" si="50"/>
        <v>OK</v>
      </c>
      <c r="BW56" s="25">
        <f t="shared" si="45"/>
        <v>84</v>
      </c>
      <c r="BX56" s="26">
        <f t="shared" si="72"/>
        <v>420</v>
      </c>
      <c r="BY56" s="27">
        <f t="shared" si="73"/>
        <v>56</v>
      </c>
      <c r="BZ56" s="28">
        <f t="shared" si="25"/>
        <v>0</v>
      </c>
      <c r="CA56" s="28">
        <f t="shared" si="26"/>
        <v>0</v>
      </c>
      <c r="CB56" s="28">
        <f t="shared" si="27"/>
        <v>0</v>
      </c>
      <c r="CC56" s="17">
        <f>DBC!$C$77</f>
        <v>42</v>
      </c>
      <c r="CD56" s="28">
        <f>DBC!$C$76</f>
        <v>35</v>
      </c>
      <c r="CE56" s="30">
        <f>DBC!$C$75</f>
        <v>40</v>
      </c>
      <c r="CF56" s="31">
        <f t="shared" si="76"/>
        <v>0</v>
      </c>
      <c r="CG56" s="31">
        <f t="shared" si="28"/>
        <v>0</v>
      </c>
      <c r="CH56" s="32">
        <f t="shared" si="29"/>
        <v>0</v>
      </c>
      <c r="CI56" s="11">
        <f>DBC!$C$68</f>
        <v>500</v>
      </c>
      <c r="CJ56" s="21">
        <f t="shared" si="58"/>
        <v>0</v>
      </c>
      <c r="CK56" s="21">
        <f t="shared" si="59"/>
        <v>0</v>
      </c>
      <c r="CL56" s="21">
        <f t="shared" si="60"/>
        <v>0</v>
      </c>
      <c r="CM56" s="423">
        <f t="shared" si="61"/>
        <v>0</v>
      </c>
    </row>
    <row r="57" spans="1:91" x14ac:dyDescent="0.35">
      <c r="A57" s="743"/>
      <c r="B57" s="5" t="s">
        <v>27</v>
      </c>
      <c r="C57" s="543">
        <v>31</v>
      </c>
      <c r="D57" s="5">
        <v>51</v>
      </c>
      <c r="E57" s="10">
        <f>DBC!C$54</f>
        <v>20</v>
      </c>
      <c r="F57" s="22">
        <f t="shared" si="0"/>
        <v>620</v>
      </c>
      <c r="G57" s="745"/>
      <c r="H57" s="49">
        <f>DBC!$C$45</f>
        <v>0.1</v>
      </c>
      <c r="I57" s="47">
        <f>DBC!$C$44</f>
        <v>0.7</v>
      </c>
      <c r="J57" s="48">
        <f>DBC!$C$43</f>
        <v>0.2</v>
      </c>
      <c r="K57" s="24" t="str">
        <f t="shared" si="32"/>
        <v>OK</v>
      </c>
      <c r="L57" s="25">
        <f t="shared" si="33"/>
        <v>62</v>
      </c>
      <c r="M57" s="26">
        <f t="shared" si="33"/>
        <v>434</v>
      </c>
      <c r="N57" s="27">
        <f t="shared" si="33"/>
        <v>124</v>
      </c>
      <c r="O57" s="28">
        <f t="shared" si="2"/>
        <v>566680</v>
      </c>
      <c r="P57" s="28">
        <f t="shared" si="2"/>
        <v>13486984</v>
      </c>
      <c r="Q57" s="28">
        <f t="shared" si="2"/>
        <v>4533440</v>
      </c>
      <c r="R57" s="29">
        <f>DBC!$C$50</f>
        <v>152</v>
      </c>
      <c r="S57" s="28">
        <f>DBC!$C$49</f>
        <v>146.19999999999999</v>
      </c>
      <c r="T57" s="30">
        <f>DBC!$C$48</f>
        <v>150</v>
      </c>
      <c r="U57" s="31">
        <f t="shared" si="34"/>
        <v>86.135360000000006</v>
      </c>
      <c r="V57" s="31">
        <f t="shared" si="34"/>
        <v>1971.7970608000001</v>
      </c>
      <c r="W57" s="32">
        <f t="shared" si="34"/>
        <v>680.01599999999996</v>
      </c>
      <c r="X57" s="23">
        <f>DBC!$C$41</f>
        <v>370</v>
      </c>
      <c r="Y57" s="33">
        <f t="shared" si="35"/>
        <v>31870.083200000001</v>
      </c>
      <c r="Z57" s="31">
        <f t="shared" si="35"/>
        <v>729564.91249600006</v>
      </c>
      <c r="AA57" s="31">
        <f t="shared" si="35"/>
        <v>251605.91999999998</v>
      </c>
      <c r="AB57" s="423">
        <f t="shared" si="52"/>
        <v>1013040.915696</v>
      </c>
      <c r="AC57" s="295">
        <f>DBC!$C$45</f>
        <v>0.1</v>
      </c>
      <c r="AD57" s="291">
        <f>DBC!$C$44</f>
        <v>0.7</v>
      </c>
      <c r="AE57" s="292">
        <f>DBC!$C$43</f>
        <v>0.2</v>
      </c>
      <c r="AF57" s="24" t="str">
        <f t="shared" si="48"/>
        <v>OK</v>
      </c>
      <c r="AG57" s="25">
        <f t="shared" si="37"/>
        <v>62</v>
      </c>
      <c r="AH57" s="26">
        <f t="shared" si="65"/>
        <v>434</v>
      </c>
      <c r="AI57" s="27">
        <f t="shared" si="66"/>
        <v>124</v>
      </c>
      <c r="AJ57" s="28">
        <f t="shared" si="7"/>
        <v>0</v>
      </c>
      <c r="AK57" s="28">
        <f t="shared" si="8"/>
        <v>0</v>
      </c>
      <c r="AL57" s="28">
        <f t="shared" si="9"/>
        <v>0</v>
      </c>
      <c r="AM57" s="17">
        <f>DBC!$C$50</f>
        <v>152</v>
      </c>
      <c r="AN57" s="16">
        <f>DBC!$C$49</f>
        <v>146.19999999999999</v>
      </c>
      <c r="AO57" s="18">
        <f>DBC!$C$48</f>
        <v>150</v>
      </c>
      <c r="AP57" s="31">
        <f t="shared" si="74"/>
        <v>0</v>
      </c>
      <c r="AQ57" s="31">
        <f t="shared" si="10"/>
        <v>0</v>
      </c>
      <c r="AR57" s="32">
        <f t="shared" si="11"/>
        <v>0</v>
      </c>
      <c r="AS57" s="23">
        <f>DBC!$C$41</f>
        <v>370</v>
      </c>
      <c r="AT57" s="33">
        <f t="shared" si="67"/>
        <v>0</v>
      </c>
      <c r="AU57" s="31">
        <f t="shared" si="68"/>
        <v>0</v>
      </c>
      <c r="AV57" s="31">
        <f t="shared" si="69"/>
        <v>0</v>
      </c>
      <c r="AW57" s="423">
        <f t="shared" si="53"/>
        <v>0</v>
      </c>
      <c r="AX57" s="561">
        <f>DBC!$C$72</f>
        <v>0.15</v>
      </c>
      <c r="AY57" s="559">
        <f>DBC!$C$71</f>
        <v>0.75</v>
      </c>
      <c r="AZ57" s="560">
        <f>DBC!$C$70</f>
        <v>0.1</v>
      </c>
      <c r="BA57" s="24" t="str">
        <f t="shared" si="49"/>
        <v>OK</v>
      </c>
      <c r="BB57" s="25">
        <f t="shared" si="41"/>
        <v>93</v>
      </c>
      <c r="BC57" s="26">
        <f t="shared" si="70"/>
        <v>465</v>
      </c>
      <c r="BD57" s="27">
        <f t="shared" si="71"/>
        <v>62</v>
      </c>
      <c r="BE57" s="28">
        <f t="shared" si="16"/>
        <v>116250</v>
      </c>
      <c r="BF57" s="28">
        <f t="shared" si="17"/>
        <v>1976250</v>
      </c>
      <c r="BG57" s="28">
        <f t="shared" si="18"/>
        <v>310000</v>
      </c>
      <c r="BH57" s="17">
        <f>DBC!$C$77</f>
        <v>42</v>
      </c>
      <c r="BI57" s="28">
        <f>DBC!$C$76</f>
        <v>35</v>
      </c>
      <c r="BJ57" s="30">
        <f>DBC!$C$75</f>
        <v>40</v>
      </c>
      <c r="BK57" s="31">
        <f t="shared" si="75"/>
        <v>4.8825000000000003</v>
      </c>
      <c r="BL57" s="31">
        <f t="shared" si="19"/>
        <v>69.168750000000003</v>
      </c>
      <c r="BM57" s="32">
        <f t="shared" si="20"/>
        <v>12.4</v>
      </c>
      <c r="BN57" s="11">
        <f>DBC!$C$68</f>
        <v>500</v>
      </c>
      <c r="BO57" s="21">
        <f t="shared" si="54"/>
        <v>2441.25</v>
      </c>
      <c r="BP57" s="19">
        <f t="shared" si="55"/>
        <v>34584.375</v>
      </c>
      <c r="BQ57" s="19">
        <f t="shared" si="56"/>
        <v>6200</v>
      </c>
      <c r="BR57" s="423">
        <f t="shared" si="57"/>
        <v>43225.625</v>
      </c>
      <c r="BS57" s="561">
        <f>DBC!$C$72</f>
        <v>0.15</v>
      </c>
      <c r="BT57" s="559">
        <f>DBC!$C$71</f>
        <v>0.75</v>
      </c>
      <c r="BU57" s="560">
        <f>DBC!$C$70</f>
        <v>0.1</v>
      </c>
      <c r="BV57" s="24" t="str">
        <f t="shared" si="50"/>
        <v>OK</v>
      </c>
      <c r="BW57" s="25">
        <f t="shared" si="45"/>
        <v>93</v>
      </c>
      <c r="BX57" s="26">
        <f t="shared" si="72"/>
        <v>465</v>
      </c>
      <c r="BY57" s="27">
        <f t="shared" si="73"/>
        <v>62</v>
      </c>
      <c r="BZ57" s="28">
        <f t="shared" si="25"/>
        <v>0</v>
      </c>
      <c r="CA57" s="28">
        <f t="shared" si="26"/>
        <v>0</v>
      </c>
      <c r="CB57" s="28">
        <f t="shared" si="27"/>
        <v>0</v>
      </c>
      <c r="CC57" s="17">
        <f>DBC!$C$77</f>
        <v>42</v>
      </c>
      <c r="CD57" s="28">
        <f>DBC!$C$76</f>
        <v>35</v>
      </c>
      <c r="CE57" s="30">
        <f>DBC!$C$75</f>
        <v>40</v>
      </c>
      <c r="CF57" s="31">
        <f t="shared" si="76"/>
        <v>0</v>
      </c>
      <c r="CG57" s="31">
        <f t="shared" si="28"/>
        <v>0</v>
      </c>
      <c r="CH57" s="32">
        <f t="shared" si="29"/>
        <v>0</v>
      </c>
      <c r="CI57" s="11">
        <f>DBC!$C$68</f>
        <v>500</v>
      </c>
      <c r="CJ57" s="21">
        <f t="shared" si="58"/>
        <v>0</v>
      </c>
      <c r="CK57" s="21">
        <f t="shared" si="59"/>
        <v>0</v>
      </c>
      <c r="CL57" s="21">
        <f t="shared" si="60"/>
        <v>0</v>
      </c>
      <c r="CM57" s="423">
        <f t="shared" si="61"/>
        <v>0</v>
      </c>
    </row>
    <row r="58" spans="1:91" x14ac:dyDescent="0.35">
      <c r="A58" s="743"/>
      <c r="B58" s="5" t="s">
        <v>28</v>
      </c>
      <c r="C58" s="543">
        <v>30</v>
      </c>
      <c r="D58" s="5">
        <v>52</v>
      </c>
      <c r="E58" s="10">
        <f>DBC!C$55</f>
        <v>20</v>
      </c>
      <c r="F58" s="22">
        <f t="shared" si="0"/>
        <v>600</v>
      </c>
      <c r="G58" s="745"/>
      <c r="H58" s="49">
        <f>DBC!$C$45</f>
        <v>0.1</v>
      </c>
      <c r="I58" s="47">
        <f>DBC!$C$44</f>
        <v>0.7</v>
      </c>
      <c r="J58" s="48">
        <f>DBC!$C$43</f>
        <v>0.2</v>
      </c>
      <c r="K58" s="24" t="str">
        <f t="shared" si="32"/>
        <v>OK</v>
      </c>
      <c r="L58" s="25">
        <f t="shared" si="33"/>
        <v>60</v>
      </c>
      <c r="M58" s="26">
        <f t="shared" si="33"/>
        <v>420</v>
      </c>
      <c r="N58" s="27">
        <f t="shared" si="33"/>
        <v>120</v>
      </c>
      <c r="O58" s="28">
        <f t="shared" si="2"/>
        <v>548400</v>
      </c>
      <c r="P58" s="28">
        <f t="shared" si="2"/>
        <v>13051920</v>
      </c>
      <c r="Q58" s="28">
        <f t="shared" si="2"/>
        <v>4387200</v>
      </c>
      <c r="R58" s="29">
        <f>DBC!$C$50</f>
        <v>152</v>
      </c>
      <c r="S58" s="28">
        <f>DBC!$C$49</f>
        <v>146.19999999999999</v>
      </c>
      <c r="T58" s="30">
        <f>DBC!$C$48</f>
        <v>150</v>
      </c>
      <c r="U58" s="31">
        <f t="shared" si="34"/>
        <v>83.356800000000007</v>
      </c>
      <c r="V58" s="31">
        <f t="shared" si="34"/>
        <v>1908.1907039999999</v>
      </c>
      <c r="W58" s="32">
        <f t="shared" si="34"/>
        <v>658.08</v>
      </c>
      <c r="X58" s="23">
        <f>DBC!$C$41</f>
        <v>370</v>
      </c>
      <c r="Y58" s="33">
        <f t="shared" si="35"/>
        <v>30842.016000000003</v>
      </c>
      <c r="Z58" s="31">
        <f t="shared" si="35"/>
        <v>706030.56047999999</v>
      </c>
      <c r="AA58" s="31">
        <f t="shared" si="35"/>
        <v>243489.6</v>
      </c>
      <c r="AB58" s="423">
        <f t="shared" si="52"/>
        <v>980362.17648000002</v>
      </c>
      <c r="AC58" s="295">
        <f>DBC!$C$45</f>
        <v>0.1</v>
      </c>
      <c r="AD58" s="291">
        <f>DBC!$C$44</f>
        <v>0.7</v>
      </c>
      <c r="AE58" s="292">
        <f>DBC!$C$43</f>
        <v>0.2</v>
      </c>
      <c r="AF58" s="24" t="str">
        <f t="shared" si="48"/>
        <v>OK</v>
      </c>
      <c r="AG58" s="25">
        <f t="shared" si="37"/>
        <v>60</v>
      </c>
      <c r="AH58" s="26">
        <f t="shared" si="65"/>
        <v>420</v>
      </c>
      <c r="AI58" s="27">
        <f t="shared" si="66"/>
        <v>120</v>
      </c>
      <c r="AJ58" s="28">
        <f t="shared" si="7"/>
        <v>0</v>
      </c>
      <c r="AK58" s="28">
        <f t="shared" si="8"/>
        <v>0</v>
      </c>
      <c r="AL58" s="28">
        <f t="shared" si="9"/>
        <v>0</v>
      </c>
      <c r="AM58" s="17">
        <f>DBC!$C$50</f>
        <v>152</v>
      </c>
      <c r="AN58" s="16">
        <f>DBC!$C$49</f>
        <v>146.19999999999999</v>
      </c>
      <c r="AO58" s="18">
        <f>DBC!$C$48</f>
        <v>150</v>
      </c>
      <c r="AP58" s="31">
        <f t="shared" si="74"/>
        <v>0</v>
      </c>
      <c r="AQ58" s="31">
        <f t="shared" si="10"/>
        <v>0</v>
      </c>
      <c r="AR58" s="32">
        <f t="shared" si="11"/>
        <v>0</v>
      </c>
      <c r="AS58" s="23">
        <f>DBC!$C$41</f>
        <v>370</v>
      </c>
      <c r="AT58" s="33">
        <f t="shared" si="67"/>
        <v>0</v>
      </c>
      <c r="AU58" s="31">
        <f t="shared" si="68"/>
        <v>0</v>
      </c>
      <c r="AV58" s="31">
        <f t="shared" si="69"/>
        <v>0</v>
      </c>
      <c r="AW58" s="423">
        <f t="shared" si="53"/>
        <v>0</v>
      </c>
      <c r="AX58" s="561">
        <f>DBC!$C$72</f>
        <v>0.15</v>
      </c>
      <c r="AY58" s="559">
        <f>DBC!$C$71</f>
        <v>0.75</v>
      </c>
      <c r="AZ58" s="560">
        <f>DBC!$C$70</f>
        <v>0.1</v>
      </c>
      <c r="BA58" s="24" t="str">
        <f t="shared" si="49"/>
        <v>OK</v>
      </c>
      <c r="BB58" s="25">
        <f t="shared" si="41"/>
        <v>90</v>
      </c>
      <c r="BC58" s="26">
        <f t="shared" si="70"/>
        <v>450</v>
      </c>
      <c r="BD58" s="27">
        <f t="shared" si="71"/>
        <v>60</v>
      </c>
      <c r="BE58" s="28">
        <f t="shared" si="16"/>
        <v>112500</v>
      </c>
      <c r="BF58" s="28">
        <f t="shared" si="17"/>
        <v>1912500</v>
      </c>
      <c r="BG58" s="28">
        <f t="shared" si="18"/>
        <v>300000</v>
      </c>
      <c r="BH58" s="17">
        <f>DBC!$C$77</f>
        <v>42</v>
      </c>
      <c r="BI58" s="28">
        <f>DBC!$C$76</f>
        <v>35</v>
      </c>
      <c r="BJ58" s="30">
        <f>DBC!$C$75</f>
        <v>40</v>
      </c>
      <c r="BK58" s="31">
        <f t="shared" si="75"/>
        <v>4.7249999999999996</v>
      </c>
      <c r="BL58" s="31">
        <f t="shared" si="19"/>
        <v>66.9375</v>
      </c>
      <c r="BM58" s="32">
        <f t="shared" si="20"/>
        <v>12</v>
      </c>
      <c r="BN58" s="11">
        <f>DBC!$C$68</f>
        <v>500</v>
      </c>
      <c r="BO58" s="21">
        <f t="shared" si="54"/>
        <v>2362.5</v>
      </c>
      <c r="BP58" s="19">
        <f t="shared" si="55"/>
        <v>33468.75</v>
      </c>
      <c r="BQ58" s="19">
        <f t="shared" si="56"/>
        <v>6000</v>
      </c>
      <c r="BR58" s="423">
        <f t="shared" si="57"/>
        <v>41831.25</v>
      </c>
      <c r="BS58" s="561">
        <f>DBC!$C$72</f>
        <v>0.15</v>
      </c>
      <c r="BT58" s="559">
        <f>DBC!$C$71</f>
        <v>0.75</v>
      </c>
      <c r="BU58" s="560">
        <f>DBC!$C$70</f>
        <v>0.1</v>
      </c>
      <c r="BV58" s="24" t="str">
        <f t="shared" si="50"/>
        <v>OK</v>
      </c>
      <c r="BW58" s="25">
        <f t="shared" si="45"/>
        <v>90</v>
      </c>
      <c r="BX58" s="26">
        <f t="shared" si="72"/>
        <v>450</v>
      </c>
      <c r="BY58" s="27">
        <f t="shared" si="73"/>
        <v>60</v>
      </c>
      <c r="BZ58" s="28">
        <f t="shared" si="25"/>
        <v>0</v>
      </c>
      <c r="CA58" s="28">
        <f t="shared" si="26"/>
        <v>0</v>
      </c>
      <c r="CB58" s="28">
        <f t="shared" si="27"/>
        <v>0</v>
      </c>
      <c r="CC58" s="17">
        <f>DBC!$C$77</f>
        <v>42</v>
      </c>
      <c r="CD58" s="28">
        <f>DBC!$C$76</f>
        <v>35</v>
      </c>
      <c r="CE58" s="30">
        <f>DBC!$C$75</f>
        <v>40</v>
      </c>
      <c r="CF58" s="31">
        <f t="shared" si="76"/>
        <v>0</v>
      </c>
      <c r="CG58" s="31">
        <f t="shared" si="28"/>
        <v>0</v>
      </c>
      <c r="CH58" s="32">
        <f t="shared" si="29"/>
        <v>0</v>
      </c>
      <c r="CI58" s="11">
        <f>DBC!$C$68</f>
        <v>500</v>
      </c>
      <c r="CJ58" s="21">
        <f t="shared" si="58"/>
        <v>0</v>
      </c>
      <c r="CK58" s="21">
        <f t="shared" si="59"/>
        <v>0</v>
      </c>
      <c r="CL58" s="21">
        <f t="shared" si="60"/>
        <v>0</v>
      </c>
      <c r="CM58" s="423">
        <f t="shared" si="61"/>
        <v>0</v>
      </c>
    </row>
    <row r="59" spans="1:91" x14ac:dyDescent="0.35">
      <c r="A59" s="743"/>
      <c r="B59" s="5" t="s">
        <v>29</v>
      </c>
      <c r="C59" s="543">
        <v>31</v>
      </c>
      <c r="D59" s="5">
        <v>53</v>
      </c>
      <c r="E59" s="10">
        <f>DBC!C$56</f>
        <v>20</v>
      </c>
      <c r="F59" s="22">
        <f t="shared" si="0"/>
        <v>620</v>
      </c>
      <c r="G59" s="745"/>
      <c r="H59" s="49">
        <f>DBC!$C$45</f>
        <v>0.1</v>
      </c>
      <c r="I59" s="47">
        <f>DBC!$C$44</f>
        <v>0.7</v>
      </c>
      <c r="J59" s="48">
        <f>DBC!$C$43</f>
        <v>0.2</v>
      </c>
      <c r="K59" s="24" t="str">
        <f t="shared" si="32"/>
        <v>OK</v>
      </c>
      <c r="L59" s="25">
        <f t="shared" si="33"/>
        <v>62</v>
      </c>
      <c r="M59" s="26">
        <f t="shared" si="33"/>
        <v>434</v>
      </c>
      <c r="N59" s="27">
        <f t="shared" si="33"/>
        <v>124</v>
      </c>
      <c r="O59" s="28">
        <f t="shared" si="2"/>
        <v>566680</v>
      </c>
      <c r="P59" s="28">
        <f t="shared" si="2"/>
        <v>13486984</v>
      </c>
      <c r="Q59" s="28">
        <f t="shared" si="2"/>
        <v>4533440</v>
      </c>
      <c r="R59" s="29">
        <f>DBC!$C$50</f>
        <v>152</v>
      </c>
      <c r="S59" s="28">
        <f>DBC!$C$49</f>
        <v>146.19999999999999</v>
      </c>
      <c r="T59" s="30">
        <f>DBC!$C$48</f>
        <v>150</v>
      </c>
      <c r="U59" s="31">
        <f t="shared" si="34"/>
        <v>86.135360000000006</v>
      </c>
      <c r="V59" s="31">
        <f t="shared" si="34"/>
        <v>1971.7970608000001</v>
      </c>
      <c r="W59" s="32">
        <f t="shared" si="34"/>
        <v>680.01599999999996</v>
      </c>
      <c r="X59" s="23">
        <f>DBC!$C$41</f>
        <v>370</v>
      </c>
      <c r="Y59" s="33">
        <f t="shared" si="35"/>
        <v>31870.083200000001</v>
      </c>
      <c r="Z59" s="31">
        <f t="shared" si="35"/>
        <v>729564.91249600006</v>
      </c>
      <c r="AA59" s="31">
        <f t="shared" si="35"/>
        <v>251605.91999999998</v>
      </c>
      <c r="AB59" s="423">
        <f t="shared" si="52"/>
        <v>1013040.915696</v>
      </c>
      <c r="AC59" s="295">
        <f>DBC!$C$45</f>
        <v>0.1</v>
      </c>
      <c r="AD59" s="291">
        <f>DBC!$C$44</f>
        <v>0.7</v>
      </c>
      <c r="AE59" s="292">
        <f>DBC!$C$43</f>
        <v>0.2</v>
      </c>
      <c r="AF59" s="24" t="str">
        <f t="shared" si="48"/>
        <v>OK</v>
      </c>
      <c r="AG59" s="25">
        <f t="shared" si="37"/>
        <v>62</v>
      </c>
      <c r="AH59" s="26">
        <f t="shared" si="65"/>
        <v>434</v>
      </c>
      <c r="AI59" s="27">
        <f t="shared" si="66"/>
        <v>124</v>
      </c>
      <c r="AJ59" s="28">
        <f t="shared" si="7"/>
        <v>0</v>
      </c>
      <c r="AK59" s="28">
        <f t="shared" si="8"/>
        <v>0</v>
      </c>
      <c r="AL59" s="28">
        <f t="shared" si="9"/>
        <v>0</v>
      </c>
      <c r="AM59" s="17">
        <f>DBC!$C$50</f>
        <v>152</v>
      </c>
      <c r="AN59" s="16">
        <f>DBC!$C$49</f>
        <v>146.19999999999999</v>
      </c>
      <c r="AO59" s="18">
        <f>DBC!$C$48</f>
        <v>150</v>
      </c>
      <c r="AP59" s="31">
        <f t="shared" si="74"/>
        <v>0</v>
      </c>
      <c r="AQ59" s="31">
        <f t="shared" si="10"/>
        <v>0</v>
      </c>
      <c r="AR59" s="32">
        <f t="shared" si="11"/>
        <v>0</v>
      </c>
      <c r="AS59" s="23">
        <f>DBC!$C$41</f>
        <v>370</v>
      </c>
      <c r="AT59" s="33">
        <f t="shared" si="67"/>
        <v>0</v>
      </c>
      <c r="AU59" s="31">
        <f t="shared" si="68"/>
        <v>0</v>
      </c>
      <c r="AV59" s="31">
        <f t="shared" si="69"/>
        <v>0</v>
      </c>
      <c r="AW59" s="423">
        <f t="shared" si="53"/>
        <v>0</v>
      </c>
      <c r="AX59" s="561">
        <f>DBC!$C$72</f>
        <v>0.15</v>
      </c>
      <c r="AY59" s="559">
        <f>DBC!$C$71</f>
        <v>0.75</v>
      </c>
      <c r="AZ59" s="560">
        <f>DBC!$C$70</f>
        <v>0.1</v>
      </c>
      <c r="BA59" s="24" t="str">
        <f t="shared" si="49"/>
        <v>OK</v>
      </c>
      <c r="BB59" s="25">
        <f t="shared" si="41"/>
        <v>93</v>
      </c>
      <c r="BC59" s="26">
        <f t="shared" si="70"/>
        <v>465</v>
      </c>
      <c r="BD59" s="27">
        <f t="shared" si="71"/>
        <v>62</v>
      </c>
      <c r="BE59" s="28">
        <f t="shared" si="16"/>
        <v>116250</v>
      </c>
      <c r="BF59" s="28">
        <f t="shared" si="17"/>
        <v>1976250</v>
      </c>
      <c r="BG59" s="28">
        <f t="shared" si="18"/>
        <v>310000</v>
      </c>
      <c r="BH59" s="17">
        <f>DBC!$C$77</f>
        <v>42</v>
      </c>
      <c r="BI59" s="28">
        <f>DBC!$C$76</f>
        <v>35</v>
      </c>
      <c r="BJ59" s="30">
        <f>DBC!$C$75</f>
        <v>40</v>
      </c>
      <c r="BK59" s="31">
        <f t="shared" si="75"/>
        <v>4.8825000000000003</v>
      </c>
      <c r="BL59" s="31">
        <f t="shared" si="19"/>
        <v>69.168750000000003</v>
      </c>
      <c r="BM59" s="32">
        <f t="shared" si="20"/>
        <v>12.4</v>
      </c>
      <c r="BN59" s="11">
        <f>DBC!$C$68</f>
        <v>500</v>
      </c>
      <c r="BO59" s="21">
        <f t="shared" si="54"/>
        <v>2441.25</v>
      </c>
      <c r="BP59" s="19">
        <f t="shared" si="55"/>
        <v>34584.375</v>
      </c>
      <c r="BQ59" s="19">
        <f t="shared" si="56"/>
        <v>6200</v>
      </c>
      <c r="BR59" s="423">
        <f t="shared" si="57"/>
        <v>43225.625</v>
      </c>
      <c r="BS59" s="561">
        <f>DBC!$C$72</f>
        <v>0.15</v>
      </c>
      <c r="BT59" s="559">
        <f>DBC!$C$71</f>
        <v>0.75</v>
      </c>
      <c r="BU59" s="560">
        <f>DBC!$C$70</f>
        <v>0.1</v>
      </c>
      <c r="BV59" s="24" t="str">
        <f t="shared" si="50"/>
        <v>OK</v>
      </c>
      <c r="BW59" s="25">
        <f t="shared" si="45"/>
        <v>93</v>
      </c>
      <c r="BX59" s="26">
        <f t="shared" si="72"/>
        <v>465</v>
      </c>
      <c r="BY59" s="27">
        <f t="shared" si="73"/>
        <v>62</v>
      </c>
      <c r="BZ59" s="28">
        <f t="shared" si="25"/>
        <v>0</v>
      </c>
      <c r="CA59" s="28">
        <f t="shared" si="26"/>
        <v>0</v>
      </c>
      <c r="CB59" s="28">
        <f t="shared" si="27"/>
        <v>0</v>
      </c>
      <c r="CC59" s="17">
        <f>DBC!$C$77</f>
        <v>42</v>
      </c>
      <c r="CD59" s="28">
        <f>DBC!$C$76</f>
        <v>35</v>
      </c>
      <c r="CE59" s="30">
        <f>DBC!$C$75</f>
        <v>40</v>
      </c>
      <c r="CF59" s="31">
        <f t="shared" si="76"/>
        <v>0</v>
      </c>
      <c r="CG59" s="31">
        <f t="shared" si="28"/>
        <v>0</v>
      </c>
      <c r="CH59" s="32">
        <f t="shared" si="29"/>
        <v>0</v>
      </c>
      <c r="CI59" s="11">
        <f>DBC!$C$68</f>
        <v>500</v>
      </c>
      <c r="CJ59" s="21">
        <f t="shared" si="58"/>
        <v>0</v>
      </c>
      <c r="CK59" s="21">
        <f t="shared" si="59"/>
        <v>0</v>
      </c>
      <c r="CL59" s="21">
        <f t="shared" si="60"/>
        <v>0</v>
      </c>
      <c r="CM59" s="423">
        <f t="shared" si="61"/>
        <v>0</v>
      </c>
    </row>
    <row r="60" spans="1:91" x14ac:dyDescent="0.35">
      <c r="A60" s="743"/>
      <c r="B60" s="5" t="s">
        <v>30</v>
      </c>
      <c r="C60" s="543">
        <v>30</v>
      </c>
      <c r="D60" s="5">
        <v>54</v>
      </c>
      <c r="E60" s="10">
        <f>DBC!C$57</f>
        <v>20</v>
      </c>
      <c r="F60" s="22">
        <f t="shared" si="0"/>
        <v>600</v>
      </c>
      <c r="G60" s="745"/>
      <c r="H60" s="49">
        <f>DBC!$C$45</f>
        <v>0.1</v>
      </c>
      <c r="I60" s="47">
        <f>DBC!$C$44</f>
        <v>0.7</v>
      </c>
      <c r="J60" s="48">
        <f>DBC!$C$43</f>
        <v>0.2</v>
      </c>
      <c r="K60" s="24" t="str">
        <f t="shared" si="32"/>
        <v>OK</v>
      </c>
      <c r="L60" s="25">
        <f t="shared" si="33"/>
        <v>60</v>
      </c>
      <c r="M60" s="26">
        <f t="shared" si="33"/>
        <v>420</v>
      </c>
      <c r="N60" s="27">
        <f t="shared" si="33"/>
        <v>120</v>
      </c>
      <c r="O60" s="28">
        <f t="shared" si="2"/>
        <v>548400</v>
      </c>
      <c r="P60" s="28">
        <f t="shared" si="2"/>
        <v>13051920</v>
      </c>
      <c r="Q60" s="28">
        <f t="shared" si="2"/>
        <v>4387200</v>
      </c>
      <c r="R60" s="29">
        <f>DBC!$C$50</f>
        <v>152</v>
      </c>
      <c r="S60" s="28">
        <f>DBC!$C$49</f>
        <v>146.19999999999999</v>
      </c>
      <c r="T60" s="30">
        <f>DBC!$C$48</f>
        <v>150</v>
      </c>
      <c r="U60" s="31">
        <f t="shared" si="34"/>
        <v>83.356800000000007</v>
      </c>
      <c r="V60" s="31">
        <f t="shared" si="34"/>
        <v>1908.1907039999999</v>
      </c>
      <c r="W60" s="32">
        <f t="shared" si="34"/>
        <v>658.08</v>
      </c>
      <c r="X60" s="23">
        <f>DBC!$C$41</f>
        <v>370</v>
      </c>
      <c r="Y60" s="33">
        <f t="shared" si="35"/>
        <v>30842.016000000003</v>
      </c>
      <c r="Z60" s="31">
        <f t="shared" si="35"/>
        <v>706030.56047999999</v>
      </c>
      <c r="AA60" s="31">
        <f t="shared" si="35"/>
        <v>243489.6</v>
      </c>
      <c r="AB60" s="423">
        <f t="shared" si="52"/>
        <v>980362.17648000002</v>
      </c>
      <c r="AC60" s="295">
        <f>DBC!$C$45</f>
        <v>0.1</v>
      </c>
      <c r="AD60" s="291">
        <f>DBC!$C$44</f>
        <v>0.7</v>
      </c>
      <c r="AE60" s="292">
        <f>DBC!$C$43</f>
        <v>0.2</v>
      </c>
      <c r="AF60" s="24" t="str">
        <f t="shared" si="48"/>
        <v>OK</v>
      </c>
      <c r="AG60" s="25">
        <f t="shared" si="37"/>
        <v>60</v>
      </c>
      <c r="AH60" s="26">
        <f t="shared" si="65"/>
        <v>420</v>
      </c>
      <c r="AI60" s="27">
        <f t="shared" si="66"/>
        <v>120</v>
      </c>
      <c r="AJ60" s="28">
        <f t="shared" si="7"/>
        <v>0</v>
      </c>
      <c r="AK60" s="28">
        <f t="shared" si="8"/>
        <v>0</v>
      </c>
      <c r="AL60" s="28">
        <f t="shared" si="9"/>
        <v>0</v>
      </c>
      <c r="AM60" s="17">
        <f>DBC!$C$50</f>
        <v>152</v>
      </c>
      <c r="AN60" s="16">
        <f>DBC!$C$49</f>
        <v>146.19999999999999</v>
      </c>
      <c r="AO60" s="18">
        <f>DBC!$C$48</f>
        <v>150</v>
      </c>
      <c r="AP60" s="31">
        <f t="shared" si="74"/>
        <v>0</v>
      </c>
      <c r="AQ60" s="31">
        <f t="shared" si="10"/>
        <v>0</v>
      </c>
      <c r="AR60" s="32">
        <f t="shared" si="11"/>
        <v>0</v>
      </c>
      <c r="AS60" s="23">
        <f>DBC!$C$41</f>
        <v>370</v>
      </c>
      <c r="AT60" s="33">
        <f t="shared" si="67"/>
        <v>0</v>
      </c>
      <c r="AU60" s="31">
        <f t="shared" si="68"/>
        <v>0</v>
      </c>
      <c r="AV60" s="31">
        <f t="shared" si="69"/>
        <v>0</v>
      </c>
      <c r="AW60" s="423">
        <f t="shared" si="53"/>
        <v>0</v>
      </c>
      <c r="AX60" s="561">
        <f>DBC!$C$72</f>
        <v>0.15</v>
      </c>
      <c r="AY60" s="559">
        <f>DBC!$C$71</f>
        <v>0.75</v>
      </c>
      <c r="AZ60" s="560">
        <f>DBC!$C$70</f>
        <v>0.1</v>
      </c>
      <c r="BA60" s="24" t="str">
        <f t="shared" si="49"/>
        <v>OK</v>
      </c>
      <c r="BB60" s="25">
        <f t="shared" si="41"/>
        <v>90</v>
      </c>
      <c r="BC60" s="26">
        <f t="shared" si="70"/>
        <v>450</v>
      </c>
      <c r="BD60" s="27">
        <f t="shared" si="71"/>
        <v>60</v>
      </c>
      <c r="BE60" s="28">
        <f t="shared" si="16"/>
        <v>112500</v>
      </c>
      <c r="BF60" s="28">
        <f t="shared" si="17"/>
        <v>1912500</v>
      </c>
      <c r="BG60" s="28">
        <f t="shared" si="18"/>
        <v>300000</v>
      </c>
      <c r="BH60" s="17">
        <f>DBC!$C$77</f>
        <v>42</v>
      </c>
      <c r="BI60" s="28">
        <f>DBC!$C$76</f>
        <v>35</v>
      </c>
      <c r="BJ60" s="30">
        <f>DBC!$C$75</f>
        <v>40</v>
      </c>
      <c r="BK60" s="31">
        <f t="shared" si="75"/>
        <v>4.7249999999999996</v>
      </c>
      <c r="BL60" s="31">
        <f t="shared" si="19"/>
        <v>66.9375</v>
      </c>
      <c r="BM60" s="32">
        <f t="shared" si="20"/>
        <v>12</v>
      </c>
      <c r="BN60" s="11">
        <f>DBC!$C$68</f>
        <v>500</v>
      </c>
      <c r="BO60" s="21">
        <f t="shared" si="54"/>
        <v>2362.5</v>
      </c>
      <c r="BP60" s="19">
        <f t="shared" si="55"/>
        <v>33468.75</v>
      </c>
      <c r="BQ60" s="19">
        <f t="shared" si="56"/>
        <v>6000</v>
      </c>
      <c r="BR60" s="423">
        <f t="shared" si="57"/>
        <v>41831.25</v>
      </c>
      <c r="BS60" s="561">
        <f>DBC!$C$72</f>
        <v>0.15</v>
      </c>
      <c r="BT60" s="559">
        <f>DBC!$C$71</f>
        <v>0.75</v>
      </c>
      <c r="BU60" s="560">
        <f>DBC!$C$70</f>
        <v>0.1</v>
      </c>
      <c r="BV60" s="24" t="str">
        <f t="shared" si="50"/>
        <v>OK</v>
      </c>
      <c r="BW60" s="25">
        <f t="shared" si="45"/>
        <v>90</v>
      </c>
      <c r="BX60" s="26">
        <f t="shared" si="72"/>
        <v>450</v>
      </c>
      <c r="BY60" s="27">
        <f t="shared" si="73"/>
        <v>60</v>
      </c>
      <c r="BZ60" s="28">
        <f t="shared" si="25"/>
        <v>0</v>
      </c>
      <c r="CA60" s="28">
        <f t="shared" si="26"/>
        <v>0</v>
      </c>
      <c r="CB60" s="28">
        <f t="shared" si="27"/>
        <v>0</v>
      </c>
      <c r="CC60" s="17">
        <f>DBC!$C$77</f>
        <v>42</v>
      </c>
      <c r="CD60" s="28">
        <f>DBC!$C$76</f>
        <v>35</v>
      </c>
      <c r="CE60" s="30">
        <f>DBC!$C$75</f>
        <v>40</v>
      </c>
      <c r="CF60" s="31">
        <f t="shared" si="76"/>
        <v>0</v>
      </c>
      <c r="CG60" s="31">
        <f t="shared" si="28"/>
        <v>0</v>
      </c>
      <c r="CH60" s="32">
        <f t="shared" si="29"/>
        <v>0</v>
      </c>
      <c r="CI60" s="11">
        <f>DBC!$C$68</f>
        <v>500</v>
      </c>
      <c r="CJ60" s="21">
        <f t="shared" si="58"/>
        <v>0</v>
      </c>
      <c r="CK60" s="21">
        <f t="shared" si="59"/>
        <v>0</v>
      </c>
      <c r="CL60" s="21">
        <f t="shared" si="60"/>
        <v>0</v>
      </c>
      <c r="CM60" s="423">
        <f t="shared" si="61"/>
        <v>0</v>
      </c>
    </row>
    <row r="61" spans="1:91" x14ac:dyDescent="0.35">
      <c r="A61" s="743"/>
      <c r="B61" s="5" t="s">
        <v>31</v>
      </c>
      <c r="C61" s="543">
        <v>31</v>
      </c>
      <c r="D61" s="5">
        <v>55</v>
      </c>
      <c r="E61" s="10">
        <f>DBC!C$58</f>
        <v>20</v>
      </c>
      <c r="F61" s="22">
        <f t="shared" si="0"/>
        <v>620</v>
      </c>
      <c r="G61" s="745"/>
      <c r="H61" s="49">
        <f>DBC!$C$45</f>
        <v>0.1</v>
      </c>
      <c r="I61" s="47">
        <f>DBC!$C$44</f>
        <v>0.7</v>
      </c>
      <c r="J61" s="48">
        <f>DBC!$C$43</f>
        <v>0.2</v>
      </c>
      <c r="K61" s="24" t="str">
        <f t="shared" si="32"/>
        <v>OK</v>
      </c>
      <c r="L61" s="25">
        <f t="shared" si="33"/>
        <v>62</v>
      </c>
      <c r="M61" s="26">
        <f t="shared" si="33"/>
        <v>434</v>
      </c>
      <c r="N61" s="27">
        <f t="shared" si="33"/>
        <v>124</v>
      </c>
      <c r="O61" s="28">
        <f t="shared" si="2"/>
        <v>566680</v>
      </c>
      <c r="P61" s="28">
        <f t="shared" si="2"/>
        <v>13486984</v>
      </c>
      <c r="Q61" s="28">
        <f t="shared" si="2"/>
        <v>4533440</v>
      </c>
      <c r="R61" s="29">
        <f>DBC!$C$50</f>
        <v>152</v>
      </c>
      <c r="S61" s="28">
        <f>DBC!$C$49</f>
        <v>146.19999999999999</v>
      </c>
      <c r="T61" s="30">
        <f>DBC!$C$48</f>
        <v>150</v>
      </c>
      <c r="U61" s="31">
        <f t="shared" si="34"/>
        <v>86.135360000000006</v>
      </c>
      <c r="V61" s="31">
        <f t="shared" si="34"/>
        <v>1971.7970608000001</v>
      </c>
      <c r="W61" s="32">
        <f t="shared" si="34"/>
        <v>680.01599999999996</v>
      </c>
      <c r="X61" s="23">
        <f>DBC!$C$41</f>
        <v>370</v>
      </c>
      <c r="Y61" s="33">
        <f t="shared" si="35"/>
        <v>31870.083200000001</v>
      </c>
      <c r="Z61" s="31">
        <f t="shared" si="35"/>
        <v>729564.91249600006</v>
      </c>
      <c r="AA61" s="31">
        <f t="shared" si="35"/>
        <v>251605.91999999998</v>
      </c>
      <c r="AB61" s="423">
        <f t="shared" si="52"/>
        <v>1013040.915696</v>
      </c>
      <c r="AC61" s="295">
        <f>DBC!$C$45</f>
        <v>0.1</v>
      </c>
      <c r="AD61" s="291">
        <f>DBC!$C$44</f>
        <v>0.7</v>
      </c>
      <c r="AE61" s="292">
        <f>DBC!$C$43</f>
        <v>0.2</v>
      </c>
      <c r="AF61" s="24" t="str">
        <f t="shared" si="48"/>
        <v>OK</v>
      </c>
      <c r="AG61" s="25">
        <f t="shared" si="37"/>
        <v>62</v>
      </c>
      <c r="AH61" s="26">
        <f t="shared" si="65"/>
        <v>434</v>
      </c>
      <c r="AI61" s="27">
        <f t="shared" si="66"/>
        <v>124</v>
      </c>
      <c r="AJ61" s="28">
        <f t="shared" si="7"/>
        <v>0</v>
      </c>
      <c r="AK61" s="28">
        <f t="shared" si="8"/>
        <v>0</v>
      </c>
      <c r="AL61" s="28">
        <f t="shared" si="9"/>
        <v>0</v>
      </c>
      <c r="AM61" s="17">
        <f>DBC!$C$50</f>
        <v>152</v>
      </c>
      <c r="AN61" s="16">
        <f>DBC!$C$49</f>
        <v>146.19999999999999</v>
      </c>
      <c r="AO61" s="18">
        <f>DBC!$C$48</f>
        <v>150</v>
      </c>
      <c r="AP61" s="31">
        <f t="shared" si="74"/>
        <v>0</v>
      </c>
      <c r="AQ61" s="31">
        <f t="shared" si="10"/>
        <v>0</v>
      </c>
      <c r="AR61" s="32">
        <f t="shared" si="11"/>
        <v>0</v>
      </c>
      <c r="AS61" s="23">
        <f>DBC!$C$41</f>
        <v>370</v>
      </c>
      <c r="AT61" s="33">
        <f t="shared" si="67"/>
        <v>0</v>
      </c>
      <c r="AU61" s="31">
        <f t="shared" si="68"/>
        <v>0</v>
      </c>
      <c r="AV61" s="31">
        <f t="shared" si="69"/>
        <v>0</v>
      </c>
      <c r="AW61" s="423">
        <f t="shared" si="53"/>
        <v>0</v>
      </c>
      <c r="AX61" s="561">
        <f>DBC!$C$72</f>
        <v>0.15</v>
      </c>
      <c r="AY61" s="559">
        <f>DBC!$C$71</f>
        <v>0.75</v>
      </c>
      <c r="AZ61" s="560">
        <f>DBC!$C$70</f>
        <v>0.1</v>
      </c>
      <c r="BA61" s="24" t="str">
        <f t="shared" si="49"/>
        <v>OK</v>
      </c>
      <c r="BB61" s="25">
        <f t="shared" si="41"/>
        <v>93</v>
      </c>
      <c r="BC61" s="26">
        <f t="shared" si="70"/>
        <v>465</v>
      </c>
      <c r="BD61" s="27">
        <f t="shared" si="71"/>
        <v>62</v>
      </c>
      <c r="BE61" s="28">
        <f t="shared" si="16"/>
        <v>116250</v>
      </c>
      <c r="BF61" s="28">
        <f t="shared" si="17"/>
        <v>1976250</v>
      </c>
      <c r="BG61" s="28">
        <f t="shared" si="18"/>
        <v>310000</v>
      </c>
      <c r="BH61" s="17">
        <f>DBC!$C$77</f>
        <v>42</v>
      </c>
      <c r="BI61" s="28">
        <f>DBC!$C$76</f>
        <v>35</v>
      </c>
      <c r="BJ61" s="30">
        <f>DBC!$C$75</f>
        <v>40</v>
      </c>
      <c r="BK61" s="31">
        <f t="shared" si="75"/>
        <v>4.8825000000000003</v>
      </c>
      <c r="BL61" s="31">
        <f t="shared" si="19"/>
        <v>69.168750000000003</v>
      </c>
      <c r="BM61" s="32">
        <f t="shared" si="20"/>
        <v>12.4</v>
      </c>
      <c r="BN61" s="11">
        <f>DBC!$C$68</f>
        <v>500</v>
      </c>
      <c r="BO61" s="21">
        <f t="shared" si="54"/>
        <v>2441.25</v>
      </c>
      <c r="BP61" s="19">
        <f t="shared" si="55"/>
        <v>34584.375</v>
      </c>
      <c r="BQ61" s="19">
        <f t="shared" si="56"/>
        <v>6200</v>
      </c>
      <c r="BR61" s="423">
        <f t="shared" si="57"/>
        <v>43225.625</v>
      </c>
      <c r="BS61" s="561">
        <f>DBC!$C$72</f>
        <v>0.15</v>
      </c>
      <c r="BT61" s="559">
        <f>DBC!$C$71</f>
        <v>0.75</v>
      </c>
      <c r="BU61" s="560">
        <f>DBC!$C$70</f>
        <v>0.1</v>
      </c>
      <c r="BV61" s="24" t="str">
        <f t="shared" si="50"/>
        <v>OK</v>
      </c>
      <c r="BW61" s="25">
        <f t="shared" si="45"/>
        <v>93</v>
      </c>
      <c r="BX61" s="26">
        <f t="shared" si="72"/>
        <v>465</v>
      </c>
      <c r="BY61" s="27">
        <f t="shared" si="73"/>
        <v>62</v>
      </c>
      <c r="BZ61" s="28">
        <f t="shared" si="25"/>
        <v>0</v>
      </c>
      <c r="CA61" s="28">
        <f t="shared" si="26"/>
        <v>0</v>
      </c>
      <c r="CB61" s="28">
        <f t="shared" si="27"/>
        <v>0</v>
      </c>
      <c r="CC61" s="17">
        <f>DBC!$C$77</f>
        <v>42</v>
      </c>
      <c r="CD61" s="28">
        <f>DBC!$C$76</f>
        <v>35</v>
      </c>
      <c r="CE61" s="30">
        <f>DBC!$C$75</f>
        <v>40</v>
      </c>
      <c r="CF61" s="31">
        <f t="shared" si="76"/>
        <v>0</v>
      </c>
      <c r="CG61" s="31">
        <f t="shared" si="28"/>
        <v>0</v>
      </c>
      <c r="CH61" s="32">
        <f t="shared" si="29"/>
        <v>0</v>
      </c>
      <c r="CI61" s="11">
        <f>DBC!$C$68</f>
        <v>500</v>
      </c>
      <c r="CJ61" s="21">
        <f t="shared" si="58"/>
        <v>0</v>
      </c>
      <c r="CK61" s="21">
        <f t="shared" si="59"/>
        <v>0</v>
      </c>
      <c r="CL61" s="21">
        <f t="shared" si="60"/>
        <v>0</v>
      </c>
      <c r="CM61" s="423">
        <f t="shared" si="61"/>
        <v>0</v>
      </c>
    </row>
    <row r="62" spans="1:91" x14ac:dyDescent="0.35">
      <c r="A62" s="743"/>
      <c r="B62" s="5" t="s">
        <v>32</v>
      </c>
      <c r="C62" s="543">
        <v>31</v>
      </c>
      <c r="D62" s="5">
        <v>56</v>
      </c>
      <c r="E62" s="10">
        <f>DBC!C$59</f>
        <v>20</v>
      </c>
      <c r="F62" s="22">
        <f t="shared" si="0"/>
        <v>620</v>
      </c>
      <c r="G62" s="745"/>
      <c r="H62" s="49">
        <f>DBC!$C$45</f>
        <v>0.1</v>
      </c>
      <c r="I62" s="47">
        <f>DBC!$C$44</f>
        <v>0.7</v>
      </c>
      <c r="J62" s="48">
        <f>DBC!$C$43</f>
        <v>0.2</v>
      </c>
      <c r="K62" s="24" t="str">
        <f t="shared" si="32"/>
        <v>OK</v>
      </c>
      <c r="L62" s="25">
        <f t="shared" si="33"/>
        <v>62</v>
      </c>
      <c r="M62" s="26">
        <f t="shared" si="33"/>
        <v>434</v>
      </c>
      <c r="N62" s="27">
        <f t="shared" si="33"/>
        <v>124</v>
      </c>
      <c r="O62" s="28">
        <f t="shared" si="2"/>
        <v>566680</v>
      </c>
      <c r="P62" s="28">
        <f t="shared" si="2"/>
        <v>13486984</v>
      </c>
      <c r="Q62" s="28">
        <f t="shared" si="2"/>
        <v>4533440</v>
      </c>
      <c r="R62" s="29">
        <f>DBC!$C$50</f>
        <v>152</v>
      </c>
      <c r="S62" s="28">
        <f>DBC!$C$49</f>
        <v>146.19999999999999</v>
      </c>
      <c r="T62" s="30">
        <f>DBC!$C$48</f>
        <v>150</v>
      </c>
      <c r="U62" s="31">
        <f t="shared" si="34"/>
        <v>86.135360000000006</v>
      </c>
      <c r="V62" s="31">
        <f t="shared" si="34"/>
        <v>1971.7970608000001</v>
      </c>
      <c r="W62" s="32">
        <f t="shared" si="34"/>
        <v>680.01599999999996</v>
      </c>
      <c r="X62" s="23">
        <f>DBC!$C$41</f>
        <v>370</v>
      </c>
      <c r="Y62" s="33">
        <f t="shared" si="35"/>
        <v>31870.083200000001</v>
      </c>
      <c r="Z62" s="31">
        <f t="shared" si="35"/>
        <v>729564.91249600006</v>
      </c>
      <c r="AA62" s="31">
        <f t="shared" si="35"/>
        <v>251605.91999999998</v>
      </c>
      <c r="AB62" s="423">
        <f t="shared" si="52"/>
        <v>1013040.915696</v>
      </c>
      <c r="AC62" s="295">
        <f>DBC!$C$45</f>
        <v>0.1</v>
      </c>
      <c r="AD62" s="291">
        <f>DBC!$C$44</f>
        <v>0.7</v>
      </c>
      <c r="AE62" s="292">
        <f>DBC!$C$43</f>
        <v>0.2</v>
      </c>
      <c r="AF62" s="24" t="str">
        <f t="shared" si="48"/>
        <v>OK</v>
      </c>
      <c r="AG62" s="25">
        <f t="shared" si="37"/>
        <v>62</v>
      </c>
      <c r="AH62" s="26">
        <f t="shared" si="65"/>
        <v>434</v>
      </c>
      <c r="AI62" s="27">
        <f t="shared" si="66"/>
        <v>124</v>
      </c>
      <c r="AJ62" s="28">
        <f t="shared" si="7"/>
        <v>0</v>
      </c>
      <c r="AK62" s="28">
        <f t="shared" si="8"/>
        <v>0</v>
      </c>
      <c r="AL62" s="28">
        <f t="shared" si="9"/>
        <v>0</v>
      </c>
      <c r="AM62" s="17">
        <f>DBC!$C$50</f>
        <v>152</v>
      </c>
      <c r="AN62" s="16">
        <f>DBC!$C$49</f>
        <v>146.19999999999999</v>
      </c>
      <c r="AO62" s="18">
        <f>DBC!$C$48</f>
        <v>150</v>
      </c>
      <c r="AP62" s="31">
        <f t="shared" si="74"/>
        <v>0</v>
      </c>
      <c r="AQ62" s="31">
        <f t="shared" si="10"/>
        <v>0</v>
      </c>
      <c r="AR62" s="32">
        <f t="shared" si="11"/>
        <v>0</v>
      </c>
      <c r="AS62" s="23">
        <f>DBC!$C$41</f>
        <v>370</v>
      </c>
      <c r="AT62" s="33">
        <f t="shared" si="67"/>
        <v>0</v>
      </c>
      <c r="AU62" s="31">
        <f t="shared" si="68"/>
        <v>0</v>
      </c>
      <c r="AV62" s="31">
        <f t="shared" si="69"/>
        <v>0</v>
      </c>
      <c r="AW62" s="423">
        <f t="shared" si="53"/>
        <v>0</v>
      </c>
      <c r="AX62" s="561">
        <f>DBC!$C$72</f>
        <v>0.15</v>
      </c>
      <c r="AY62" s="559">
        <f>DBC!$C$71</f>
        <v>0.75</v>
      </c>
      <c r="AZ62" s="560">
        <f>DBC!$C$70</f>
        <v>0.1</v>
      </c>
      <c r="BA62" s="24" t="str">
        <f t="shared" si="49"/>
        <v>OK</v>
      </c>
      <c r="BB62" s="25">
        <f t="shared" si="41"/>
        <v>93</v>
      </c>
      <c r="BC62" s="26">
        <f t="shared" si="70"/>
        <v>465</v>
      </c>
      <c r="BD62" s="27">
        <f t="shared" si="71"/>
        <v>62</v>
      </c>
      <c r="BE62" s="28">
        <f t="shared" si="16"/>
        <v>116250</v>
      </c>
      <c r="BF62" s="28">
        <f t="shared" si="17"/>
        <v>1976250</v>
      </c>
      <c r="BG62" s="28">
        <f t="shared" si="18"/>
        <v>310000</v>
      </c>
      <c r="BH62" s="17">
        <f>DBC!$C$77</f>
        <v>42</v>
      </c>
      <c r="BI62" s="28">
        <f>DBC!$C$76</f>
        <v>35</v>
      </c>
      <c r="BJ62" s="30">
        <f>DBC!$C$75</f>
        <v>40</v>
      </c>
      <c r="BK62" s="31">
        <f t="shared" si="75"/>
        <v>4.8825000000000003</v>
      </c>
      <c r="BL62" s="31">
        <f t="shared" si="19"/>
        <v>69.168750000000003</v>
      </c>
      <c r="BM62" s="32">
        <f t="shared" si="20"/>
        <v>12.4</v>
      </c>
      <c r="BN62" s="11">
        <f>DBC!$C$68</f>
        <v>500</v>
      </c>
      <c r="BO62" s="21">
        <f t="shared" si="54"/>
        <v>2441.25</v>
      </c>
      <c r="BP62" s="19">
        <f t="shared" si="55"/>
        <v>34584.375</v>
      </c>
      <c r="BQ62" s="19">
        <f t="shared" si="56"/>
        <v>6200</v>
      </c>
      <c r="BR62" s="423">
        <f t="shared" si="57"/>
        <v>43225.625</v>
      </c>
      <c r="BS62" s="561">
        <f>DBC!$C$72</f>
        <v>0.15</v>
      </c>
      <c r="BT62" s="559">
        <f>DBC!$C$71</f>
        <v>0.75</v>
      </c>
      <c r="BU62" s="560">
        <f>DBC!$C$70</f>
        <v>0.1</v>
      </c>
      <c r="BV62" s="24" t="str">
        <f t="shared" si="50"/>
        <v>OK</v>
      </c>
      <c r="BW62" s="25">
        <f t="shared" si="45"/>
        <v>93</v>
      </c>
      <c r="BX62" s="26">
        <f t="shared" si="72"/>
        <v>465</v>
      </c>
      <c r="BY62" s="27">
        <f t="shared" si="73"/>
        <v>62</v>
      </c>
      <c r="BZ62" s="28">
        <f t="shared" si="25"/>
        <v>0</v>
      </c>
      <c r="CA62" s="28">
        <f t="shared" si="26"/>
        <v>0</v>
      </c>
      <c r="CB62" s="28">
        <f t="shared" si="27"/>
        <v>0</v>
      </c>
      <c r="CC62" s="17">
        <f>DBC!$C$77</f>
        <v>42</v>
      </c>
      <c r="CD62" s="28">
        <f>DBC!$C$76</f>
        <v>35</v>
      </c>
      <c r="CE62" s="30">
        <f>DBC!$C$75</f>
        <v>40</v>
      </c>
      <c r="CF62" s="31">
        <f t="shared" si="76"/>
        <v>0</v>
      </c>
      <c r="CG62" s="31">
        <f t="shared" si="28"/>
        <v>0</v>
      </c>
      <c r="CH62" s="32">
        <f t="shared" si="29"/>
        <v>0</v>
      </c>
      <c r="CI62" s="11">
        <f>DBC!$C$68</f>
        <v>500</v>
      </c>
      <c r="CJ62" s="21">
        <f t="shared" si="58"/>
        <v>0</v>
      </c>
      <c r="CK62" s="21">
        <f t="shared" si="59"/>
        <v>0</v>
      </c>
      <c r="CL62" s="21">
        <f t="shared" si="60"/>
        <v>0</v>
      </c>
      <c r="CM62" s="423">
        <f t="shared" si="61"/>
        <v>0</v>
      </c>
    </row>
    <row r="63" spans="1:91" x14ac:dyDescent="0.35">
      <c r="A63" s="743"/>
      <c r="B63" s="5" t="s">
        <v>33</v>
      </c>
      <c r="C63" s="543">
        <v>30</v>
      </c>
      <c r="D63" s="5">
        <v>57</v>
      </c>
      <c r="E63" s="10">
        <f>DBC!C$60</f>
        <v>20</v>
      </c>
      <c r="F63" s="22">
        <f t="shared" si="0"/>
        <v>600</v>
      </c>
      <c r="G63" s="745"/>
      <c r="H63" s="49">
        <f>DBC!$C$45</f>
        <v>0.1</v>
      </c>
      <c r="I63" s="47">
        <f>DBC!$C$44</f>
        <v>0.7</v>
      </c>
      <c r="J63" s="48">
        <f>DBC!$C$43</f>
        <v>0.2</v>
      </c>
      <c r="K63" s="24" t="str">
        <f t="shared" si="32"/>
        <v>OK</v>
      </c>
      <c r="L63" s="25">
        <f t="shared" si="33"/>
        <v>60</v>
      </c>
      <c r="M63" s="26">
        <f t="shared" si="33"/>
        <v>420</v>
      </c>
      <c r="N63" s="27">
        <f t="shared" si="33"/>
        <v>120</v>
      </c>
      <c r="O63" s="28">
        <f t="shared" si="2"/>
        <v>548400</v>
      </c>
      <c r="P63" s="28">
        <f t="shared" si="2"/>
        <v>13051920</v>
      </c>
      <c r="Q63" s="28">
        <f t="shared" si="2"/>
        <v>4387200</v>
      </c>
      <c r="R63" s="29">
        <f>DBC!$C$50</f>
        <v>152</v>
      </c>
      <c r="S63" s="28">
        <f>DBC!$C$49</f>
        <v>146.19999999999999</v>
      </c>
      <c r="T63" s="30">
        <f>DBC!$C$48</f>
        <v>150</v>
      </c>
      <c r="U63" s="31">
        <f t="shared" si="34"/>
        <v>83.356800000000007</v>
      </c>
      <c r="V63" s="31">
        <f t="shared" si="34"/>
        <v>1908.1907039999999</v>
      </c>
      <c r="W63" s="32">
        <f t="shared" si="34"/>
        <v>658.08</v>
      </c>
      <c r="X63" s="23">
        <f>DBC!$C$41</f>
        <v>370</v>
      </c>
      <c r="Y63" s="33">
        <f t="shared" si="35"/>
        <v>30842.016000000003</v>
      </c>
      <c r="Z63" s="31">
        <f t="shared" si="35"/>
        <v>706030.56047999999</v>
      </c>
      <c r="AA63" s="31">
        <f t="shared" si="35"/>
        <v>243489.6</v>
      </c>
      <c r="AB63" s="423">
        <f t="shared" si="52"/>
        <v>980362.17648000002</v>
      </c>
      <c r="AC63" s="295">
        <f>DBC!$C$45</f>
        <v>0.1</v>
      </c>
      <c r="AD63" s="291">
        <f>DBC!$C$44</f>
        <v>0.7</v>
      </c>
      <c r="AE63" s="292">
        <f>DBC!$C$43</f>
        <v>0.2</v>
      </c>
      <c r="AF63" s="24" t="str">
        <f t="shared" si="48"/>
        <v>OK</v>
      </c>
      <c r="AG63" s="25">
        <f t="shared" si="37"/>
        <v>60</v>
      </c>
      <c r="AH63" s="26">
        <f t="shared" si="65"/>
        <v>420</v>
      </c>
      <c r="AI63" s="27">
        <f t="shared" si="66"/>
        <v>120</v>
      </c>
      <c r="AJ63" s="28">
        <f t="shared" si="7"/>
        <v>0</v>
      </c>
      <c r="AK63" s="28">
        <f t="shared" si="8"/>
        <v>0</v>
      </c>
      <c r="AL63" s="28">
        <f t="shared" si="9"/>
        <v>0</v>
      </c>
      <c r="AM63" s="17">
        <f>DBC!$C$50</f>
        <v>152</v>
      </c>
      <c r="AN63" s="16">
        <f>DBC!$C$49</f>
        <v>146.19999999999999</v>
      </c>
      <c r="AO63" s="18">
        <f>DBC!$C$48</f>
        <v>150</v>
      </c>
      <c r="AP63" s="31">
        <f t="shared" si="74"/>
        <v>0</v>
      </c>
      <c r="AQ63" s="31">
        <f t="shared" si="10"/>
        <v>0</v>
      </c>
      <c r="AR63" s="32">
        <f t="shared" si="11"/>
        <v>0</v>
      </c>
      <c r="AS63" s="23">
        <f>DBC!$C$41</f>
        <v>370</v>
      </c>
      <c r="AT63" s="33">
        <f t="shared" si="67"/>
        <v>0</v>
      </c>
      <c r="AU63" s="31">
        <f t="shared" si="68"/>
        <v>0</v>
      </c>
      <c r="AV63" s="31">
        <f t="shared" si="69"/>
        <v>0</v>
      </c>
      <c r="AW63" s="423">
        <f t="shared" si="53"/>
        <v>0</v>
      </c>
      <c r="AX63" s="561">
        <f>DBC!$C$72</f>
        <v>0.15</v>
      </c>
      <c r="AY63" s="559">
        <f>DBC!$C$71</f>
        <v>0.75</v>
      </c>
      <c r="AZ63" s="560">
        <f>DBC!$C$70</f>
        <v>0.1</v>
      </c>
      <c r="BA63" s="24" t="str">
        <f t="shared" si="49"/>
        <v>OK</v>
      </c>
      <c r="BB63" s="25">
        <f t="shared" si="41"/>
        <v>90</v>
      </c>
      <c r="BC63" s="26">
        <f t="shared" si="70"/>
        <v>450</v>
      </c>
      <c r="BD63" s="27">
        <f t="shared" si="71"/>
        <v>60</v>
      </c>
      <c r="BE63" s="28">
        <f t="shared" si="16"/>
        <v>112500</v>
      </c>
      <c r="BF63" s="28">
        <f t="shared" si="17"/>
        <v>1912500</v>
      </c>
      <c r="BG63" s="28">
        <f t="shared" si="18"/>
        <v>300000</v>
      </c>
      <c r="BH63" s="17">
        <f>DBC!$C$77</f>
        <v>42</v>
      </c>
      <c r="BI63" s="28">
        <f>DBC!$C$76</f>
        <v>35</v>
      </c>
      <c r="BJ63" s="30">
        <f>DBC!$C$75</f>
        <v>40</v>
      </c>
      <c r="BK63" s="31">
        <f t="shared" si="75"/>
        <v>4.7249999999999996</v>
      </c>
      <c r="BL63" s="31">
        <f t="shared" si="19"/>
        <v>66.9375</v>
      </c>
      <c r="BM63" s="32">
        <f t="shared" si="20"/>
        <v>12</v>
      </c>
      <c r="BN63" s="11">
        <f>DBC!$C$68</f>
        <v>500</v>
      </c>
      <c r="BO63" s="21">
        <f t="shared" si="54"/>
        <v>2362.5</v>
      </c>
      <c r="BP63" s="19">
        <f t="shared" si="55"/>
        <v>33468.75</v>
      </c>
      <c r="BQ63" s="19">
        <f t="shared" si="56"/>
        <v>6000</v>
      </c>
      <c r="BR63" s="423">
        <f t="shared" si="57"/>
        <v>41831.25</v>
      </c>
      <c r="BS63" s="561">
        <f>DBC!$C$72</f>
        <v>0.15</v>
      </c>
      <c r="BT63" s="559">
        <f>DBC!$C$71</f>
        <v>0.75</v>
      </c>
      <c r="BU63" s="560">
        <f>DBC!$C$70</f>
        <v>0.1</v>
      </c>
      <c r="BV63" s="24" t="str">
        <f t="shared" si="50"/>
        <v>OK</v>
      </c>
      <c r="BW63" s="25">
        <f t="shared" si="45"/>
        <v>90</v>
      </c>
      <c r="BX63" s="26">
        <f t="shared" si="72"/>
        <v>450</v>
      </c>
      <c r="BY63" s="27">
        <f t="shared" si="73"/>
        <v>60</v>
      </c>
      <c r="BZ63" s="28">
        <f t="shared" si="25"/>
        <v>0</v>
      </c>
      <c r="CA63" s="28">
        <f t="shared" si="26"/>
        <v>0</v>
      </c>
      <c r="CB63" s="28">
        <f t="shared" si="27"/>
        <v>0</v>
      </c>
      <c r="CC63" s="17">
        <f>DBC!$C$77</f>
        <v>42</v>
      </c>
      <c r="CD63" s="28">
        <f>DBC!$C$76</f>
        <v>35</v>
      </c>
      <c r="CE63" s="30">
        <f>DBC!$C$75</f>
        <v>40</v>
      </c>
      <c r="CF63" s="31">
        <f t="shared" si="76"/>
        <v>0</v>
      </c>
      <c r="CG63" s="31">
        <f t="shared" si="28"/>
        <v>0</v>
      </c>
      <c r="CH63" s="32">
        <f t="shared" si="29"/>
        <v>0</v>
      </c>
      <c r="CI63" s="11">
        <f>DBC!$C$68</f>
        <v>500</v>
      </c>
      <c r="CJ63" s="21">
        <f t="shared" si="58"/>
        <v>0</v>
      </c>
      <c r="CK63" s="21">
        <f t="shared" si="59"/>
        <v>0</v>
      </c>
      <c r="CL63" s="21">
        <f t="shared" si="60"/>
        <v>0</v>
      </c>
      <c r="CM63" s="423">
        <f t="shared" si="61"/>
        <v>0</v>
      </c>
    </row>
    <row r="64" spans="1:91" x14ac:dyDescent="0.35">
      <c r="A64" s="743"/>
      <c r="B64" s="5" t="s">
        <v>34</v>
      </c>
      <c r="C64" s="543">
        <v>31</v>
      </c>
      <c r="D64" s="5">
        <v>58</v>
      </c>
      <c r="E64" s="10">
        <f>DBC!C$61</f>
        <v>20</v>
      </c>
      <c r="F64" s="22">
        <f t="shared" si="0"/>
        <v>620</v>
      </c>
      <c r="G64" s="745"/>
      <c r="H64" s="49">
        <f>DBC!$C$45</f>
        <v>0.1</v>
      </c>
      <c r="I64" s="47">
        <f>DBC!$C$44</f>
        <v>0.7</v>
      </c>
      <c r="J64" s="48">
        <f>DBC!$C$43</f>
        <v>0.2</v>
      </c>
      <c r="K64" s="24" t="str">
        <f t="shared" si="32"/>
        <v>OK</v>
      </c>
      <c r="L64" s="25">
        <f t="shared" si="33"/>
        <v>62</v>
      </c>
      <c r="M64" s="26">
        <f t="shared" si="33"/>
        <v>434</v>
      </c>
      <c r="N64" s="27">
        <f t="shared" si="33"/>
        <v>124</v>
      </c>
      <c r="O64" s="28">
        <f t="shared" si="2"/>
        <v>566680</v>
      </c>
      <c r="P64" s="28">
        <f t="shared" si="2"/>
        <v>13486984</v>
      </c>
      <c r="Q64" s="28">
        <f t="shared" si="2"/>
        <v>4533440</v>
      </c>
      <c r="R64" s="29">
        <f>DBC!$C$50</f>
        <v>152</v>
      </c>
      <c r="S64" s="28">
        <f>DBC!$C$49</f>
        <v>146.19999999999999</v>
      </c>
      <c r="T64" s="30">
        <f>DBC!$C$48</f>
        <v>150</v>
      </c>
      <c r="U64" s="31">
        <f t="shared" si="34"/>
        <v>86.135360000000006</v>
      </c>
      <c r="V64" s="31">
        <f t="shared" si="34"/>
        <v>1971.7970608000001</v>
      </c>
      <c r="W64" s="32">
        <f t="shared" si="34"/>
        <v>680.01599999999996</v>
      </c>
      <c r="X64" s="23">
        <f>DBC!$C$41</f>
        <v>370</v>
      </c>
      <c r="Y64" s="33">
        <f t="shared" si="35"/>
        <v>31870.083200000001</v>
      </c>
      <c r="Z64" s="31">
        <f t="shared" si="35"/>
        <v>729564.91249600006</v>
      </c>
      <c r="AA64" s="31">
        <f t="shared" si="35"/>
        <v>251605.91999999998</v>
      </c>
      <c r="AB64" s="423">
        <f t="shared" si="52"/>
        <v>1013040.915696</v>
      </c>
      <c r="AC64" s="295">
        <f>DBC!$C$45</f>
        <v>0.1</v>
      </c>
      <c r="AD64" s="291">
        <f>DBC!$C$44</f>
        <v>0.7</v>
      </c>
      <c r="AE64" s="292">
        <f>DBC!$C$43</f>
        <v>0.2</v>
      </c>
      <c r="AF64" s="24" t="str">
        <f t="shared" si="48"/>
        <v>OK</v>
      </c>
      <c r="AG64" s="25">
        <f t="shared" si="37"/>
        <v>62</v>
      </c>
      <c r="AH64" s="26">
        <f t="shared" si="65"/>
        <v>434</v>
      </c>
      <c r="AI64" s="27">
        <f t="shared" si="66"/>
        <v>124</v>
      </c>
      <c r="AJ64" s="28">
        <f t="shared" si="7"/>
        <v>0</v>
      </c>
      <c r="AK64" s="28">
        <f t="shared" si="8"/>
        <v>0</v>
      </c>
      <c r="AL64" s="28">
        <f t="shared" si="9"/>
        <v>0</v>
      </c>
      <c r="AM64" s="17">
        <f>DBC!$C$50</f>
        <v>152</v>
      </c>
      <c r="AN64" s="16">
        <f>DBC!$C$49</f>
        <v>146.19999999999999</v>
      </c>
      <c r="AO64" s="18">
        <f>DBC!$C$48</f>
        <v>150</v>
      </c>
      <c r="AP64" s="31">
        <f t="shared" si="74"/>
        <v>0</v>
      </c>
      <c r="AQ64" s="31">
        <f t="shared" si="10"/>
        <v>0</v>
      </c>
      <c r="AR64" s="32">
        <f t="shared" si="11"/>
        <v>0</v>
      </c>
      <c r="AS64" s="23">
        <f>DBC!$C$41</f>
        <v>370</v>
      </c>
      <c r="AT64" s="33">
        <f t="shared" si="67"/>
        <v>0</v>
      </c>
      <c r="AU64" s="31">
        <f t="shared" si="68"/>
        <v>0</v>
      </c>
      <c r="AV64" s="31">
        <f t="shared" si="69"/>
        <v>0</v>
      </c>
      <c r="AW64" s="423">
        <f t="shared" si="53"/>
        <v>0</v>
      </c>
      <c r="AX64" s="561">
        <f>DBC!$C$72</f>
        <v>0.15</v>
      </c>
      <c r="AY64" s="559">
        <f>DBC!$C$71</f>
        <v>0.75</v>
      </c>
      <c r="AZ64" s="560">
        <f>DBC!$C$70</f>
        <v>0.1</v>
      </c>
      <c r="BA64" s="24" t="str">
        <f t="shared" si="49"/>
        <v>OK</v>
      </c>
      <c r="BB64" s="25">
        <f t="shared" si="41"/>
        <v>93</v>
      </c>
      <c r="BC64" s="26">
        <f t="shared" si="70"/>
        <v>465</v>
      </c>
      <c r="BD64" s="27">
        <f t="shared" si="71"/>
        <v>62</v>
      </c>
      <c r="BE64" s="28">
        <f t="shared" si="16"/>
        <v>116250</v>
      </c>
      <c r="BF64" s="28">
        <f t="shared" si="17"/>
        <v>1976250</v>
      </c>
      <c r="BG64" s="28">
        <f t="shared" si="18"/>
        <v>310000</v>
      </c>
      <c r="BH64" s="17">
        <f>DBC!$C$77</f>
        <v>42</v>
      </c>
      <c r="BI64" s="28">
        <f>DBC!$C$76</f>
        <v>35</v>
      </c>
      <c r="BJ64" s="30">
        <f>DBC!$C$75</f>
        <v>40</v>
      </c>
      <c r="BK64" s="31">
        <f t="shared" si="75"/>
        <v>4.8825000000000003</v>
      </c>
      <c r="BL64" s="31">
        <f t="shared" si="19"/>
        <v>69.168750000000003</v>
      </c>
      <c r="BM64" s="32">
        <f t="shared" si="20"/>
        <v>12.4</v>
      </c>
      <c r="BN64" s="11">
        <f>DBC!$C$68</f>
        <v>500</v>
      </c>
      <c r="BO64" s="21">
        <f t="shared" si="54"/>
        <v>2441.25</v>
      </c>
      <c r="BP64" s="19">
        <f t="shared" si="55"/>
        <v>34584.375</v>
      </c>
      <c r="BQ64" s="19">
        <f t="shared" si="56"/>
        <v>6200</v>
      </c>
      <c r="BR64" s="423">
        <f t="shared" si="57"/>
        <v>43225.625</v>
      </c>
      <c r="BS64" s="561">
        <f>DBC!$C$72</f>
        <v>0.15</v>
      </c>
      <c r="BT64" s="559">
        <f>DBC!$C$71</f>
        <v>0.75</v>
      </c>
      <c r="BU64" s="560">
        <f>DBC!$C$70</f>
        <v>0.1</v>
      </c>
      <c r="BV64" s="24" t="str">
        <f t="shared" si="50"/>
        <v>OK</v>
      </c>
      <c r="BW64" s="25">
        <f t="shared" si="45"/>
        <v>93</v>
      </c>
      <c r="BX64" s="26">
        <f t="shared" si="72"/>
        <v>465</v>
      </c>
      <c r="BY64" s="27">
        <f t="shared" si="73"/>
        <v>62</v>
      </c>
      <c r="BZ64" s="28">
        <f t="shared" si="25"/>
        <v>0</v>
      </c>
      <c r="CA64" s="28">
        <f t="shared" si="26"/>
        <v>0</v>
      </c>
      <c r="CB64" s="28">
        <f t="shared" si="27"/>
        <v>0</v>
      </c>
      <c r="CC64" s="17">
        <f>DBC!$C$77</f>
        <v>42</v>
      </c>
      <c r="CD64" s="28">
        <f>DBC!$C$76</f>
        <v>35</v>
      </c>
      <c r="CE64" s="30">
        <f>DBC!$C$75</f>
        <v>40</v>
      </c>
      <c r="CF64" s="31">
        <f t="shared" si="76"/>
        <v>0</v>
      </c>
      <c r="CG64" s="31">
        <f t="shared" si="28"/>
        <v>0</v>
      </c>
      <c r="CH64" s="32">
        <f t="shared" si="29"/>
        <v>0</v>
      </c>
      <c r="CI64" s="11">
        <f>DBC!$C$68</f>
        <v>500</v>
      </c>
      <c r="CJ64" s="21">
        <f t="shared" si="58"/>
        <v>0</v>
      </c>
      <c r="CK64" s="21">
        <f t="shared" si="59"/>
        <v>0</v>
      </c>
      <c r="CL64" s="21">
        <f t="shared" si="60"/>
        <v>0</v>
      </c>
      <c r="CM64" s="423">
        <f t="shared" si="61"/>
        <v>0</v>
      </c>
    </row>
    <row r="65" spans="1:91" x14ac:dyDescent="0.35">
      <c r="A65" s="743"/>
      <c r="B65" s="5" t="s">
        <v>35</v>
      </c>
      <c r="C65" s="543">
        <v>30</v>
      </c>
      <c r="D65" s="5">
        <v>59</v>
      </c>
      <c r="E65" s="10">
        <f>DBC!C$62</f>
        <v>20</v>
      </c>
      <c r="F65" s="22">
        <f t="shared" si="0"/>
        <v>600</v>
      </c>
      <c r="G65" s="745"/>
      <c r="H65" s="49">
        <f>DBC!$C$45</f>
        <v>0.1</v>
      </c>
      <c r="I65" s="47">
        <f>DBC!$C$44</f>
        <v>0.7</v>
      </c>
      <c r="J65" s="48">
        <f>DBC!$C$43</f>
        <v>0.2</v>
      </c>
      <c r="K65" s="24" t="str">
        <f t="shared" si="32"/>
        <v>OK</v>
      </c>
      <c r="L65" s="25">
        <f t="shared" si="33"/>
        <v>60</v>
      </c>
      <c r="M65" s="26">
        <f t="shared" si="33"/>
        <v>420</v>
      </c>
      <c r="N65" s="27">
        <f t="shared" si="33"/>
        <v>120</v>
      </c>
      <c r="O65" s="28">
        <f t="shared" si="2"/>
        <v>548400</v>
      </c>
      <c r="P65" s="28">
        <f t="shared" si="2"/>
        <v>13051920</v>
      </c>
      <c r="Q65" s="28">
        <f t="shared" si="2"/>
        <v>4387200</v>
      </c>
      <c r="R65" s="29">
        <f>DBC!$C$50</f>
        <v>152</v>
      </c>
      <c r="S65" s="28">
        <f>DBC!$C$49</f>
        <v>146.19999999999999</v>
      </c>
      <c r="T65" s="30">
        <f>DBC!$C$48</f>
        <v>150</v>
      </c>
      <c r="U65" s="31">
        <f t="shared" si="34"/>
        <v>83.356800000000007</v>
      </c>
      <c r="V65" s="31">
        <f t="shared" si="34"/>
        <v>1908.1907039999999</v>
      </c>
      <c r="W65" s="32">
        <f t="shared" si="34"/>
        <v>658.08</v>
      </c>
      <c r="X65" s="23">
        <f>DBC!$C$41</f>
        <v>370</v>
      </c>
      <c r="Y65" s="33">
        <f t="shared" si="35"/>
        <v>30842.016000000003</v>
      </c>
      <c r="Z65" s="31">
        <f t="shared" si="35"/>
        <v>706030.56047999999</v>
      </c>
      <c r="AA65" s="31">
        <f t="shared" si="35"/>
        <v>243489.6</v>
      </c>
      <c r="AB65" s="423">
        <f t="shared" si="52"/>
        <v>980362.17648000002</v>
      </c>
      <c r="AC65" s="295">
        <f>DBC!$C$45</f>
        <v>0.1</v>
      </c>
      <c r="AD65" s="291">
        <f>DBC!$C$44</f>
        <v>0.7</v>
      </c>
      <c r="AE65" s="292">
        <f>DBC!$C$43</f>
        <v>0.2</v>
      </c>
      <c r="AF65" s="24" t="str">
        <f t="shared" si="48"/>
        <v>OK</v>
      </c>
      <c r="AG65" s="25">
        <f t="shared" si="37"/>
        <v>60</v>
      </c>
      <c r="AH65" s="26">
        <f t="shared" si="65"/>
        <v>420</v>
      </c>
      <c r="AI65" s="27">
        <f t="shared" si="66"/>
        <v>120</v>
      </c>
      <c r="AJ65" s="28">
        <f t="shared" si="7"/>
        <v>0</v>
      </c>
      <c r="AK65" s="28">
        <f t="shared" si="8"/>
        <v>0</v>
      </c>
      <c r="AL65" s="28">
        <f t="shared" si="9"/>
        <v>0</v>
      </c>
      <c r="AM65" s="17">
        <f>DBC!$C$50</f>
        <v>152</v>
      </c>
      <c r="AN65" s="16">
        <f>DBC!$C$49</f>
        <v>146.19999999999999</v>
      </c>
      <c r="AO65" s="18">
        <f>DBC!$C$48</f>
        <v>150</v>
      </c>
      <c r="AP65" s="31">
        <f t="shared" si="74"/>
        <v>0</v>
      </c>
      <c r="AQ65" s="31">
        <f t="shared" si="10"/>
        <v>0</v>
      </c>
      <c r="AR65" s="32">
        <f t="shared" si="11"/>
        <v>0</v>
      </c>
      <c r="AS65" s="23">
        <f>DBC!$C$41</f>
        <v>370</v>
      </c>
      <c r="AT65" s="33">
        <f t="shared" si="67"/>
        <v>0</v>
      </c>
      <c r="AU65" s="31">
        <f t="shared" si="68"/>
        <v>0</v>
      </c>
      <c r="AV65" s="31">
        <f t="shared" si="69"/>
        <v>0</v>
      </c>
      <c r="AW65" s="423">
        <f t="shared" si="53"/>
        <v>0</v>
      </c>
      <c r="AX65" s="561">
        <f>DBC!$C$72</f>
        <v>0.15</v>
      </c>
      <c r="AY65" s="559">
        <f>DBC!$C$71</f>
        <v>0.75</v>
      </c>
      <c r="AZ65" s="560">
        <f>DBC!$C$70</f>
        <v>0.1</v>
      </c>
      <c r="BA65" s="24" t="str">
        <f t="shared" si="49"/>
        <v>OK</v>
      </c>
      <c r="BB65" s="25">
        <f t="shared" si="41"/>
        <v>90</v>
      </c>
      <c r="BC65" s="26">
        <f t="shared" si="70"/>
        <v>450</v>
      </c>
      <c r="BD65" s="27">
        <f t="shared" si="71"/>
        <v>60</v>
      </c>
      <c r="BE65" s="28">
        <f t="shared" si="16"/>
        <v>112500</v>
      </c>
      <c r="BF65" s="28">
        <f t="shared" si="17"/>
        <v>1912500</v>
      </c>
      <c r="BG65" s="28">
        <f t="shared" si="18"/>
        <v>300000</v>
      </c>
      <c r="BH65" s="17">
        <f>DBC!$C$77</f>
        <v>42</v>
      </c>
      <c r="BI65" s="28">
        <f>DBC!$C$76</f>
        <v>35</v>
      </c>
      <c r="BJ65" s="30">
        <f>DBC!$C$75</f>
        <v>40</v>
      </c>
      <c r="BK65" s="31">
        <f t="shared" si="75"/>
        <v>4.7249999999999996</v>
      </c>
      <c r="BL65" s="31">
        <f t="shared" si="19"/>
        <v>66.9375</v>
      </c>
      <c r="BM65" s="32">
        <f t="shared" si="20"/>
        <v>12</v>
      </c>
      <c r="BN65" s="11">
        <f>DBC!$C$68</f>
        <v>500</v>
      </c>
      <c r="BO65" s="21">
        <f t="shared" si="54"/>
        <v>2362.5</v>
      </c>
      <c r="BP65" s="19">
        <f t="shared" si="55"/>
        <v>33468.75</v>
      </c>
      <c r="BQ65" s="19">
        <f t="shared" si="56"/>
        <v>6000</v>
      </c>
      <c r="BR65" s="423">
        <f t="shared" si="57"/>
        <v>41831.25</v>
      </c>
      <c r="BS65" s="561">
        <f>DBC!$C$72</f>
        <v>0.15</v>
      </c>
      <c r="BT65" s="559">
        <f>DBC!$C$71</f>
        <v>0.75</v>
      </c>
      <c r="BU65" s="560">
        <f>DBC!$C$70</f>
        <v>0.1</v>
      </c>
      <c r="BV65" s="24" t="str">
        <f t="shared" si="50"/>
        <v>OK</v>
      </c>
      <c r="BW65" s="25">
        <f t="shared" si="45"/>
        <v>90</v>
      </c>
      <c r="BX65" s="26">
        <f t="shared" si="72"/>
        <v>450</v>
      </c>
      <c r="BY65" s="27">
        <f t="shared" si="73"/>
        <v>60</v>
      </c>
      <c r="BZ65" s="28">
        <f t="shared" si="25"/>
        <v>0</v>
      </c>
      <c r="CA65" s="28">
        <f t="shared" si="26"/>
        <v>0</v>
      </c>
      <c r="CB65" s="28">
        <f t="shared" si="27"/>
        <v>0</v>
      </c>
      <c r="CC65" s="17">
        <f>DBC!$C$77</f>
        <v>42</v>
      </c>
      <c r="CD65" s="28">
        <f>DBC!$C$76</f>
        <v>35</v>
      </c>
      <c r="CE65" s="30">
        <f>DBC!$C$75</f>
        <v>40</v>
      </c>
      <c r="CF65" s="31">
        <f t="shared" si="76"/>
        <v>0</v>
      </c>
      <c r="CG65" s="31">
        <f t="shared" si="28"/>
        <v>0</v>
      </c>
      <c r="CH65" s="32">
        <f t="shared" si="29"/>
        <v>0</v>
      </c>
      <c r="CI65" s="11">
        <f>DBC!$C$68</f>
        <v>500</v>
      </c>
      <c r="CJ65" s="21">
        <f t="shared" si="58"/>
        <v>0</v>
      </c>
      <c r="CK65" s="21">
        <f t="shared" si="59"/>
        <v>0</v>
      </c>
      <c r="CL65" s="21">
        <f t="shared" si="60"/>
        <v>0</v>
      </c>
      <c r="CM65" s="423">
        <f t="shared" si="61"/>
        <v>0</v>
      </c>
    </row>
    <row r="66" spans="1:91" x14ac:dyDescent="0.35">
      <c r="A66" s="744"/>
      <c r="B66" s="34" t="s">
        <v>36</v>
      </c>
      <c r="C66" s="544">
        <v>31</v>
      </c>
      <c r="D66" s="34">
        <v>60</v>
      </c>
      <c r="E66" s="10">
        <f>DBC!C$63</f>
        <v>20</v>
      </c>
      <c r="F66" s="35">
        <f t="shared" si="0"/>
        <v>620</v>
      </c>
      <c r="G66" s="746"/>
      <c r="H66" s="49">
        <f>DBC!$C$45</f>
        <v>0.1</v>
      </c>
      <c r="I66" s="47">
        <f>DBC!$C$44</f>
        <v>0.7</v>
      </c>
      <c r="J66" s="48">
        <f>DBC!$C$43</f>
        <v>0.2</v>
      </c>
      <c r="K66" s="8" t="str">
        <f t="shared" si="32"/>
        <v>OK</v>
      </c>
      <c r="L66" s="37">
        <f t="shared" si="33"/>
        <v>62</v>
      </c>
      <c r="M66" s="38">
        <f t="shared" si="33"/>
        <v>434</v>
      </c>
      <c r="N66" s="39">
        <f t="shared" si="33"/>
        <v>124</v>
      </c>
      <c r="O66" s="40">
        <f t="shared" si="2"/>
        <v>566680</v>
      </c>
      <c r="P66" s="40">
        <f t="shared" si="2"/>
        <v>13486984</v>
      </c>
      <c r="Q66" s="40">
        <f t="shared" si="2"/>
        <v>4533440</v>
      </c>
      <c r="R66" s="41">
        <f>DBC!$C$50</f>
        <v>152</v>
      </c>
      <c r="S66" s="40">
        <f>DBC!$C$49</f>
        <v>146.19999999999999</v>
      </c>
      <c r="T66" s="42">
        <f>DBC!$C$48</f>
        <v>150</v>
      </c>
      <c r="U66" s="43">
        <f t="shared" si="34"/>
        <v>86.135360000000006</v>
      </c>
      <c r="V66" s="43">
        <f t="shared" si="34"/>
        <v>1971.7970608000001</v>
      </c>
      <c r="W66" s="44">
        <f t="shared" si="34"/>
        <v>680.01599999999996</v>
      </c>
      <c r="X66" s="23">
        <f>DBC!$C$41</f>
        <v>370</v>
      </c>
      <c r="Y66" s="45">
        <f t="shared" si="35"/>
        <v>31870.083200000001</v>
      </c>
      <c r="Z66" s="43">
        <f t="shared" si="35"/>
        <v>729564.91249600006</v>
      </c>
      <c r="AA66" s="43">
        <f t="shared" si="35"/>
        <v>251605.91999999998</v>
      </c>
      <c r="AB66" s="423">
        <f t="shared" si="52"/>
        <v>1013040.915696</v>
      </c>
      <c r="AC66" s="295">
        <f>DBC!$C$45</f>
        <v>0.1</v>
      </c>
      <c r="AD66" s="291">
        <f>DBC!$C$44</f>
        <v>0.7</v>
      </c>
      <c r="AE66" s="292">
        <f>DBC!$C$43</f>
        <v>0.2</v>
      </c>
      <c r="AF66" s="8" t="str">
        <f t="shared" si="48"/>
        <v>OK</v>
      </c>
      <c r="AG66" s="37">
        <f t="shared" si="37"/>
        <v>62</v>
      </c>
      <c r="AH66" s="38">
        <f t="shared" si="65"/>
        <v>434</v>
      </c>
      <c r="AI66" s="39">
        <f t="shared" si="66"/>
        <v>124</v>
      </c>
      <c r="AJ66" s="40">
        <f t="shared" si="7"/>
        <v>0</v>
      </c>
      <c r="AK66" s="40">
        <f t="shared" si="8"/>
        <v>0</v>
      </c>
      <c r="AL66" s="40">
        <f t="shared" si="9"/>
        <v>0</v>
      </c>
      <c r="AM66" s="17">
        <f>DBC!$C$50</f>
        <v>152</v>
      </c>
      <c r="AN66" s="16">
        <f>DBC!$C$49</f>
        <v>146.19999999999999</v>
      </c>
      <c r="AO66" s="18">
        <f>DBC!$C$48</f>
        <v>150</v>
      </c>
      <c r="AP66" s="43">
        <f t="shared" si="74"/>
        <v>0</v>
      </c>
      <c r="AQ66" s="43">
        <f t="shared" si="10"/>
        <v>0</v>
      </c>
      <c r="AR66" s="44">
        <f t="shared" si="11"/>
        <v>0</v>
      </c>
      <c r="AS66" s="23">
        <f>DBC!$C$41</f>
        <v>370</v>
      </c>
      <c r="AT66" s="45">
        <f t="shared" si="67"/>
        <v>0</v>
      </c>
      <c r="AU66" s="43">
        <f t="shared" si="68"/>
        <v>0</v>
      </c>
      <c r="AV66" s="43">
        <f t="shared" si="69"/>
        <v>0</v>
      </c>
      <c r="AW66" s="423">
        <f t="shared" si="53"/>
        <v>0</v>
      </c>
      <c r="AX66" s="561">
        <f>DBC!$C$72</f>
        <v>0.15</v>
      </c>
      <c r="AY66" s="559">
        <f>DBC!$C$71</f>
        <v>0.75</v>
      </c>
      <c r="AZ66" s="560">
        <f>DBC!$C$70</f>
        <v>0.1</v>
      </c>
      <c r="BA66" s="8" t="str">
        <f t="shared" si="49"/>
        <v>OK</v>
      </c>
      <c r="BB66" s="37">
        <f t="shared" si="41"/>
        <v>93</v>
      </c>
      <c r="BC66" s="38">
        <f t="shared" si="70"/>
        <v>465</v>
      </c>
      <c r="BD66" s="39">
        <f t="shared" si="71"/>
        <v>62</v>
      </c>
      <c r="BE66" s="40">
        <f t="shared" si="16"/>
        <v>116250</v>
      </c>
      <c r="BF66" s="40">
        <f t="shared" si="17"/>
        <v>1976250</v>
      </c>
      <c r="BG66" s="40">
        <f t="shared" si="18"/>
        <v>310000</v>
      </c>
      <c r="BH66" s="17">
        <f>DBC!$C$77</f>
        <v>42</v>
      </c>
      <c r="BI66" s="28">
        <f>DBC!$C$76</f>
        <v>35</v>
      </c>
      <c r="BJ66" s="30">
        <f>DBC!$C$75</f>
        <v>40</v>
      </c>
      <c r="BK66" s="43">
        <f t="shared" si="75"/>
        <v>4.8825000000000003</v>
      </c>
      <c r="BL66" s="43">
        <f t="shared" si="19"/>
        <v>69.168750000000003</v>
      </c>
      <c r="BM66" s="44">
        <f t="shared" si="20"/>
        <v>12.4</v>
      </c>
      <c r="BN66" s="11">
        <f>DBC!$C$68</f>
        <v>500</v>
      </c>
      <c r="BO66" s="21">
        <f t="shared" si="54"/>
        <v>2441.25</v>
      </c>
      <c r="BP66" s="19">
        <f t="shared" si="55"/>
        <v>34584.375</v>
      </c>
      <c r="BQ66" s="19">
        <f t="shared" si="56"/>
        <v>6200</v>
      </c>
      <c r="BR66" s="423">
        <f t="shared" si="57"/>
        <v>43225.625</v>
      </c>
      <c r="BS66" s="561">
        <f>DBC!$C$72</f>
        <v>0.15</v>
      </c>
      <c r="BT66" s="559">
        <f>DBC!$C$71</f>
        <v>0.75</v>
      </c>
      <c r="BU66" s="560">
        <f>DBC!$C$70</f>
        <v>0.1</v>
      </c>
      <c r="BV66" s="8" t="str">
        <f t="shared" si="50"/>
        <v>OK</v>
      </c>
      <c r="BW66" s="37">
        <f t="shared" si="45"/>
        <v>93</v>
      </c>
      <c r="BX66" s="38">
        <f t="shared" si="72"/>
        <v>465</v>
      </c>
      <c r="BY66" s="39">
        <f t="shared" si="73"/>
        <v>62</v>
      </c>
      <c r="BZ66" s="40">
        <f t="shared" si="25"/>
        <v>0</v>
      </c>
      <c r="CA66" s="40">
        <f t="shared" si="26"/>
        <v>0</v>
      </c>
      <c r="CB66" s="40">
        <f t="shared" si="27"/>
        <v>0</v>
      </c>
      <c r="CC66" s="17">
        <f>DBC!$C$77</f>
        <v>42</v>
      </c>
      <c r="CD66" s="28">
        <f>DBC!$C$76</f>
        <v>35</v>
      </c>
      <c r="CE66" s="30">
        <f>DBC!$C$75</f>
        <v>40</v>
      </c>
      <c r="CF66" s="43">
        <f t="shared" si="76"/>
        <v>0</v>
      </c>
      <c r="CG66" s="43">
        <f t="shared" si="28"/>
        <v>0</v>
      </c>
      <c r="CH66" s="44">
        <f t="shared" si="29"/>
        <v>0</v>
      </c>
      <c r="CI66" s="11">
        <f>DBC!$C$68</f>
        <v>500</v>
      </c>
      <c r="CJ66" s="21">
        <f t="shared" si="58"/>
        <v>0</v>
      </c>
      <c r="CK66" s="21">
        <f t="shared" si="59"/>
        <v>0</v>
      </c>
      <c r="CL66" s="21">
        <f t="shared" si="60"/>
        <v>0</v>
      </c>
      <c r="CM66" s="423">
        <f t="shared" si="61"/>
        <v>0</v>
      </c>
    </row>
    <row r="67" spans="1:91" x14ac:dyDescent="0.35">
      <c r="A67" s="731">
        <v>6</v>
      </c>
      <c r="B67" s="9" t="s">
        <v>25</v>
      </c>
      <c r="C67" s="546">
        <v>31</v>
      </c>
      <c r="D67" s="9">
        <v>61</v>
      </c>
      <c r="E67" s="10">
        <f>DBC!C$52</f>
        <v>10</v>
      </c>
      <c r="F67" s="10">
        <f t="shared" si="0"/>
        <v>310</v>
      </c>
      <c r="G67" s="732">
        <f>SUM(F67:F78)</f>
        <v>6990</v>
      </c>
      <c r="H67" s="49">
        <f>DBC!$C$45</f>
        <v>0.1</v>
      </c>
      <c r="I67" s="47">
        <f>DBC!$C$44</f>
        <v>0.7</v>
      </c>
      <c r="J67" s="48">
        <f>DBC!$C$43</f>
        <v>0.2</v>
      </c>
      <c r="K67" s="12" t="str">
        <f t="shared" si="32"/>
        <v>OK</v>
      </c>
      <c r="L67" s="25">
        <f t="shared" ref="L67" si="97">$F67*H67</f>
        <v>31</v>
      </c>
      <c r="M67" s="26">
        <f t="shared" ref="M67" si="98">$F67*I67</f>
        <v>217</v>
      </c>
      <c r="N67" s="27">
        <f t="shared" ref="N67" si="99">$F67*J67</f>
        <v>62</v>
      </c>
      <c r="O67" s="28">
        <f t="shared" ref="O67" si="100">O$6*L67</f>
        <v>283340</v>
      </c>
      <c r="P67" s="28">
        <f t="shared" ref="P67" si="101">P$6*M67</f>
        <v>6743492</v>
      </c>
      <c r="Q67" s="28">
        <f t="shared" ref="Q67" si="102">Q$6*N67</f>
        <v>2266720</v>
      </c>
      <c r="R67" s="29">
        <f>DBC!$C$50</f>
        <v>152</v>
      </c>
      <c r="S67" s="28">
        <f>DBC!$C$49</f>
        <v>146.19999999999999</v>
      </c>
      <c r="T67" s="30">
        <f>DBC!$C$48</f>
        <v>150</v>
      </c>
      <c r="U67" s="31">
        <f t="shared" ref="U67" si="103">O67*R67/10^6</f>
        <v>43.067680000000003</v>
      </c>
      <c r="V67" s="31">
        <f t="shared" ref="V67" si="104">P67*S67/10^6</f>
        <v>985.89853040000003</v>
      </c>
      <c r="W67" s="32">
        <f t="shared" ref="W67" si="105">Q67*T67/10^6</f>
        <v>340.00799999999998</v>
      </c>
      <c r="X67" s="296">
        <f>DBC!$C$41</f>
        <v>370</v>
      </c>
      <c r="Y67" s="33">
        <f t="shared" ref="Y67" si="106">U67*$X67</f>
        <v>15935.0416</v>
      </c>
      <c r="Z67" s="31">
        <f t="shared" ref="Z67" si="107">V67*$X67</f>
        <v>364782.45624800003</v>
      </c>
      <c r="AA67" s="31">
        <f t="shared" ref="AA67" si="108">W67*$X67</f>
        <v>125802.95999999999</v>
      </c>
      <c r="AB67" s="423">
        <f t="shared" ref="AB67" si="109">SUM(Y67:AA67)</f>
        <v>506520.45784799999</v>
      </c>
      <c r="AC67" s="295">
        <f>DBC!$C$45</f>
        <v>0.1</v>
      </c>
      <c r="AD67" s="291">
        <f>DBC!$C$44</f>
        <v>0.7</v>
      </c>
      <c r="AE67" s="292">
        <f>DBC!$C$43</f>
        <v>0.2</v>
      </c>
      <c r="AF67" s="12" t="str">
        <f t="shared" si="48"/>
        <v>OK</v>
      </c>
      <c r="AG67" s="13">
        <f t="shared" si="37"/>
        <v>31</v>
      </c>
      <c r="AH67" s="14">
        <f t="shared" si="65"/>
        <v>217</v>
      </c>
      <c r="AI67" s="15">
        <f t="shared" si="66"/>
        <v>62</v>
      </c>
      <c r="AJ67" s="16">
        <f t="shared" si="7"/>
        <v>0</v>
      </c>
      <c r="AK67" s="16">
        <f t="shared" si="8"/>
        <v>0</v>
      </c>
      <c r="AL67" s="16">
        <f t="shared" si="9"/>
        <v>0</v>
      </c>
      <c r="AM67" s="17">
        <f>DBC!$C$50</f>
        <v>152</v>
      </c>
      <c r="AN67" s="16">
        <f>DBC!$C$49</f>
        <v>146.19999999999999</v>
      </c>
      <c r="AO67" s="18">
        <f>DBC!$C$48</f>
        <v>150</v>
      </c>
      <c r="AP67" s="19">
        <f t="shared" si="74"/>
        <v>0</v>
      </c>
      <c r="AQ67" s="19">
        <f t="shared" si="10"/>
        <v>0</v>
      </c>
      <c r="AR67" s="20">
        <f t="shared" si="11"/>
        <v>0</v>
      </c>
      <c r="AS67" s="23">
        <f>DBC!$C$41</f>
        <v>370</v>
      </c>
      <c r="AT67" s="21">
        <f t="shared" si="67"/>
        <v>0</v>
      </c>
      <c r="AU67" s="19">
        <f t="shared" si="68"/>
        <v>0</v>
      </c>
      <c r="AV67" s="19">
        <f t="shared" si="69"/>
        <v>0</v>
      </c>
      <c r="AW67" s="423">
        <f t="shared" si="53"/>
        <v>0</v>
      </c>
      <c r="AX67" s="561">
        <f>DBC!$C$72</f>
        <v>0.15</v>
      </c>
      <c r="AY67" s="559">
        <f>DBC!$C$71</f>
        <v>0.75</v>
      </c>
      <c r="AZ67" s="560">
        <f>DBC!$C$70</f>
        <v>0.1</v>
      </c>
      <c r="BA67" s="12" t="str">
        <f t="shared" si="49"/>
        <v>OK</v>
      </c>
      <c r="BB67" s="13">
        <f t="shared" si="41"/>
        <v>46.5</v>
      </c>
      <c r="BC67" s="14">
        <f t="shared" si="70"/>
        <v>232.5</v>
      </c>
      <c r="BD67" s="15">
        <f t="shared" si="71"/>
        <v>31</v>
      </c>
      <c r="BE67" s="16">
        <f t="shared" si="16"/>
        <v>58125</v>
      </c>
      <c r="BF67" s="16">
        <f t="shared" si="17"/>
        <v>988125</v>
      </c>
      <c r="BG67" s="16">
        <f t="shared" si="18"/>
        <v>155000</v>
      </c>
      <c r="BH67" s="17">
        <f>DBC!$C$77</f>
        <v>42</v>
      </c>
      <c r="BI67" s="28">
        <f>DBC!$C$76</f>
        <v>35</v>
      </c>
      <c r="BJ67" s="30">
        <f>DBC!$C$75</f>
        <v>40</v>
      </c>
      <c r="BK67" s="19">
        <f t="shared" si="75"/>
        <v>2.4412500000000001</v>
      </c>
      <c r="BL67" s="19">
        <f t="shared" si="19"/>
        <v>34.584375000000001</v>
      </c>
      <c r="BM67" s="20">
        <f t="shared" si="20"/>
        <v>6.2</v>
      </c>
      <c r="BN67" s="11">
        <f>DBC!$C$68</f>
        <v>500</v>
      </c>
      <c r="BO67" s="21">
        <f t="shared" si="54"/>
        <v>1220.625</v>
      </c>
      <c r="BP67" s="19">
        <f t="shared" si="55"/>
        <v>17292.1875</v>
      </c>
      <c r="BQ67" s="19">
        <f t="shared" si="56"/>
        <v>3100</v>
      </c>
      <c r="BR67" s="423">
        <f t="shared" si="57"/>
        <v>21612.8125</v>
      </c>
      <c r="BS67" s="561">
        <f>DBC!$C$72</f>
        <v>0.15</v>
      </c>
      <c r="BT67" s="559">
        <f>DBC!$C$71</f>
        <v>0.75</v>
      </c>
      <c r="BU67" s="560">
        <f>DBC!$C$70</f>
        <v>0.1</v>
      </c>
      <c r="BV67" s="12" t="str">
        <f t="shared" si="50"/>
        <v>OK</v>
      </c>
      <c r="BW67" s="13">
        <f t="shared" si="45"/>
        <v>46.5</v>
      </c>
      <c r="BX67" s="14">
        <f t="shared" si="72"/>
        <v>232.5</v>
      </c>
      <c r="BY67" s="15">
        <f t="shared" si="73"/>
        <v>31</v>
      </c>
      <c r="BZ67" s="16">
        <f t="shared" si="25"/>
        <v>0</v>
      </c>
      <c r="CA67" s="16">
        <f t="shared" si="26"/>
        <v>0</v>
      </c>
      <c r="CB67" s="16">
        <f t="shared" si="27"/>
        <v>0</v>
      </c>
      <c r="CC67" s="17">
        <f>DBC!$C$77</f>
        <v>42</v>
      </c>
      <c r="CD67" s="28">
        <f>DBC!$C$76</f>
        <v>35</v>
      </c>
      <c r="CE67" s="30">
        <f>DBC!$C$75</f>
        <v>40</v>
      </c>
      <c r="CF67" s="19">
        <f t="shared" si="76"/>
        <v>0</v>
      </c>
      <c r="CG67" s="19">
        <f t="shared" si="28"/>
        <v>0</v>
      </c>
      <c r="CH67" s="20">
        <f t="shared" si="29"/>
        <v>0</v>
      </c>
      <c r="CI67" s="11">
        <f>DBC!$C$68</f>
        <v>500</v>
      </c>
      <c r="CJ67" s="21">
        <f t="shared" si="58"/>
        <v>0</v>
      </c>
      <c r="CK67" s="21">
        <f t="shared" si="59"/>
        <v>0</v>
      </c>
      <c r="CL67" s="21">
        <f t="shared" si="60"/>
        <v>0</v>
      </c>
      <c r="CM67" s="423">
        <f t="shared" si="61"/>
        <v>0</v>
      </c>
    </row>
    <row r="68" spans="1:91" x14ac:dyDescent="0.35">
      <c r="A68" s="743"/>
      <c r="B68" s="5" t="s">
        <v>26</v>
      </c>
      <c r="C68" s="543">
        <v>28</v>
      </c>
      <c r="D68" s="5">
        <v>62</v>
      </c>
      <c r="E68" s="10">
        <f>DBC!C$53</f>
        <v>20</v>
      </c>
      <c r="F68" s="22">
        <f t="shared" si="0"/>
        <v>560</v>
      </c>
      <c r="G68" s="745"/>
      <c r="H68" s="49">
        <f>DBC!$C$45</f>
        <v>0.1</v>
      </c>
      <c r="I68" s="47">
        <f>DBC!$C$44</f>
        <v>0.7</v>
      </c>
      <c r="J68" s="48">
        <f>DBC!$C$43</f>
        <v>0.2</v>
      </c>
      <c r="K68" s="24" t="str">
        <f t="shared" si="32"/>
        <v>OK</v>
      </c>
      <c r="L68" s="25">
        <f t="shared" si="33"/>
        <v>56</v>
      </c>
      <c r="M68" s="26">
        <f t="shared" si="33"/>
        <v>392</v>
      </c>
      <c r="N68" s="27">
        <f t="shared" si="33"/>
        <v>112</v>
      </c>
      <c r="O68" s="28">
        <f t="shared" si="2"/>
        <v>511840</v>
      </c>
      <c r="P68" s="28">
        <f t="shared" si="2"/>
        <v>12181792</v>
      </c>
      <c r="Q68" s="28">
        <f t="shared" si="2"/>
        <v>4094720</v>
      </c>
      <c r="R68" s="29">
        <f>DBC!$C$50</f>
        <v>152</v>
      </c>
      <c r="S68" s="28">
        <f>DBC!$C$49</f>
        <v>146.19999999999999</v>
      </c>
      <c r="T68" s="30">
        <f>DBC!$C$48</f>
        <v>150</v>
      </c>
      <c r="U68" s="31">
        <f t="shared" si="34"/>
        <v>77.799679999999995</v>
      </c>
      <c r="V68" s="31">
        <f t="shared" si="34"/>
        <v>1780.9779904</v>
      </c>
      <c r="W68" s="32">
        <f t="shared" si="34"/>
        <v>614.20799999999997</v>
      </c>
      <c r="X68" s="296">
        <f>DBC!$C$41</f>
        <v>370</v>
      </c>
      <c r="Y68" s="33">
        <f t="shared" si="35"/>
        <v>28785.881599999997</v>
      </c>
      <c r="Z68" s="31">
        <f t="shared" si="35"/>
        <v>658961.85644799995</v>
      </c>
      <c r="AA68" s="31">
        <f t="shared" si="35"/>
        <v>227256.95999999999</v>
      </c>
      <c r="AB68" s="423">
        <f t="shared" si="52"/>
        <v>915004.69804799987</v>
      </c>
      <c r="AC68" s="295">
        <f>DBC!$C$45</f>
        <v>0.1</v>
      </c>
      <c r="AD68" s="291">
        <f>DBC!$C$44</f>
        <v>0.7</v>
      </c>
      <c r="AE68" s="292">
        <f>DBC!$C$43</f>
        <v>0.2</v>
      </c>
      <c r="AF68" s="24" t="str">
        <f t="shared" si="48"/>
        <v>OK</v>
      </c>
      <c r="AG68" s="25">
        <f t="shared" si="37"/>
        <v>56</v>
      </c>
      <c r="AH68" s="26">
        <f t="shared" si="65"/>
        <v>392</v>
      </c>
      <c r="AI68" s="27">
        <f t="shared" si="66"/>
        <v>112</v>
      </c>
      <c r="AJ68" s="28">
        <f t="shared" si="7"/>
        <v>0</v>
      </c>
      <c r="AK68" s="28">
        <f t="shared" si="8"/>
        <v>0</v>
      </c>
      <c r="AL68" s="28">
        <f t="shared" si="9"/>
        <v>0</v>
      </c>
      <c r="AM68" s="17">
        <f>DBC!$C$50</f>
        <v>152</v>
      </c>
      <c r="AN68" s="16">
        <f>DBC!$C$49</f>
        <v>146.19999999999999</v>
      </c>
      <c r="AO68" s="18">
        <f>DBC!$C$48</f>
        <v>150</v>
      </c>
      <c r="AP68" s="31">
        <f t="shared" si="74"/>
        <v>0</v>
      </c>
      <c r="AQ68" s="31">
        <f t="shared" si="10"/>
        <v>0</v>
      </c>
      <c r="AR68" s="32">
        <f t="shared" si="11"/>
        <v>0</v>
      </c>
      <c r="AS68" s="23">
        <f>DBC!$C$41</f>
        <v>370</v>
      </c>
      <c r="AT68" s="33">
        <f t="shared" si="67"/>
        <v>0</v>
      </c>
      <c r="AU68" s="31">
        <f t="shared" si="68"/>
        <v>0</v>
      </c>
      <c r="AV68" s="31">
        <f t="shared" si="69"/>
        <v>0</v>
      </c>
      <c r="AW68" s="423">
        <f t="shared" si="53"/>
        <v>0</v>
      </c>
      <c r="AX68" s="561">
        <f>DBC!$C$72</f>
        <v>0.15</v>
      </c>
      <c r="AY68" s="559">
        <f>DBC!$C$71</f>
        <v>0.75</v>
      </c>
      <c r="AZ68" s="560">
        <f>DBC!$C$70</f>
        <v>0.1</v>
      </c>
      <c r="BA68" s="24" t="str">
        <f t="shared" si="49"/>
        <v>OK</v>
      </c>
      <c r="BB68" s="25">
        <f t="shared" si="41"/>
        <v>84</v>
      </c>
      <c r="BC68" s="26">
        <f t="shared" si="70"/>
        <v>420</v>
      </c>
      <c r="BD68" s="27">
        <f t="shared" si="71"/>
        <v>56</v>
      </c>
      <c r="BE68" s="28">
        <f t="shared" si="16"/>
        <v>105000</v>
      </c>
      <c r="BF68" s="28">
        <f t="shared" si="17"/>
        <v>1785000</v>
      </c>
      <c r="BG68" s="28">
        <f t="shared" si="18"/>
        <v>280000</v>
      </c>
      <c r="BH68" s="17">
        <f>DBC!$C$77</f>
        <v>42</v>
      </c>
      <c r="BI68" s="28">
        <f>DBC!$C$76</f>
        <v>35</v>
      </c>
      <c r="BJ68" s="30">
        <f>DBC!$C$75</f>
        <v>40</v>
      </c>
      <c r="BK68" s="31">
        <f t="shared" si="75"/>
        <v>4.41</v>
      </c>
      <c r="BL68" s="31">
        <f t="shared" si="19"/>
        <v>62.475000000000001</v>
      </c>
      <c r="BM68" s="32">
        <f t="shared" si="20"/>
        <v>11.2</v>
      </c>
      <c r="BN68" s="11">
        <f>DBC!$C$68</f>
        <v>500</v>
      </c>
      <c r="BO68" s="21">
        <f t="shared" si="54"/>
        <v>2205</v>
      </c>
      <c r="BP68" s="19">
        <f t="shared" si="55"/>
        <v>31237.5</v>
      </c>
      <c r="BQ68" s="19">
        <f t="shared" si="56"/>
        <v>5600</v>
      </c>
      <c r="BR68" s="423">
        <f t="shared" si="57"/>
        <v>39042.5</v>
      </c>
      <c r="BS68" s="561">
        <f>DBC!$C$72</f>
        <v>0.15</v>
      </c>
      <c r="BT68" s="559">
        <f>DBC!$C$71</f>
        <v>0.75</v>
      </c>
      <c r="BU68" s="560">
        <f>DBC!$C$70</f>
        <v>0.1</v>
      </c>
      <c r="BV68" s="24" t="str">
        <f t="shared" si="50"/>
        <v>OK</v>
      </c>
      <c r="BW68" s="25">
        <f t="shared" si="45"/>
        <v>84</v>
      </c>
      <c r="BX68" s="26">
        <f t="shared" si="72"/>
        <v>420</v>
      </c>
      <c r="BY68" s="27">
        <f t="shared" si="73"/>
        <v>56</v>
      </c>
      <c r="BZ68" s="28">
        <f t="shared" si="25"/>
        <v>0</v>
      </c>
      <c r="CA68" s="28">
        <f t="shared" si="26"/>
        <v>0</v>
      </c>
      <c r="CB68" s="28">
        <f t="shared" si="27"/>
        <v>0</v>
      </c>
      <c r="CC68" s="17">
        <f>DBC!$C$77</f>
        <v>42</v>
      </c>
      <c r="CD68" s="28">
        <f>DBC!$C$76</f>
        <v>35</v>
      </c>
      <c r="CE68" s="30">
        <f>DBC!$C$75</f>
        <v>40</v>
      </c>
      <c r="CF68" s="31">
        <f t="shared" si="76"/>
        <v>0</v>
      </c>
      <c r="CG68" s="31">
        <f t="shared" si="28"/>
        <v>0</v>
      </c>
      <c r="CH68" s="32">
        <f t="shared" si="29"/>
        <v>0</v>
      </c>
      <c r="CI68" s="11">
        <f>DBC!$C$68</f>
        <v>500</v>
      </c>
      <c r="CJ68" s="21">
        <f t="shared" si="58"/>
        <v>0</v>
      </c>
      <c r="CK68" s="21">
        <f t="shared" si="59"/>
        <v>0</v>
      </c>
      <c r="CL68" s="21">
        <f t="shared" si="60"/>
        <v>0</v>
      </c>
      <c r="CM68" s="423">
        <f t="shared" si="61"/>
        <v>0</v>
      </c>
    </row>
    <row r="69" spans="1:91" x14ac:dyDescent="0.35">
      <c r="A69" s="743"/>
      <c r="B69" s="5" t="s">
        <v>27</v>
      </c>
      <c r="C69" s="543">
        <v>31</v>
      </c>
      <c r="D69" s="5">
        <v>63</v>
      </c>
      <c r="E69" s="10">
        <f>DBC!C$54</f>
        <v>20</v>
      </c>
      <c r="F69" s="22">
        <f t="shared" si="0"/>
        <v>620</v>
      </c>
      <c r="G69" s="745"/>
      <c r="H69" s="49">
        <f>DBC!$C$45</f>
        <v>0.1</v>
      </c>
      <c r="I69" s="47">
        <f>DBC!$C$44</f>
        <v>0.7</v>
      </c>
      <c r="J69" s="48">
        <f>DBC!$C$43</f>
        <v>0.2</v>
      </c>
      <c r="K69" s="24" t="str">
        <f t="shared" si="32"/>
        <v>OK</v>
      </c>
      <c r="L69" s="25">
        <f t="shared" si="33"/>
        <v>62</v>
      </c>
      <c r="M69" s="26">
        <f t="shared" si="33"/>
        <v>434</v>
      </c>
      <c r="N69" s="27">
        <f t="shared" si="33"/>
        <v>124</v>
      </c>
      <c r="O69" s="28">
        <f t="shared" si="2"/>
        <v>566680</v>
      </c>
      <c r="P69" s="28">
        <f t="shared" si="2"/>
        <v>13486984</v>
      </c>
      <c r="Q69" s="28">
        <f t="shared" si="2"/>
        <v>4533440</v>
      </c>
      <c r="R69" s="29">
        <f>DBC!$C$50</f>
        <v>152</v>
      </c>
      <c r="S69" s="28">
        <f>DBC!$C$49</f>
        <v>146.19999999999999</v>
      </c>
      <c r="T69" s="30">
        <f>DBC!$C$48</f>
        <v>150</v>
      </c>
      <c r="U69" s="31">
        <f t="shared" si="34"/>
        <v>86.135360000000006</v>
      </c>
      <c r="V69" s="31">
        <f t="shared" si="34"/>
        <v>1971.7970608000001</v>
      </c>
      <c r="W69" s="32">
        <f t="shared" si="34"/>
        <v>680.01599999999996</v>
      </c>
      <c r="X69" s="296">
        <f>DBC!$C$41</f>
        <v>370</v>
      </c>
      <c r="Y69" s="33">
        <f t="shared" si="35"/>
        <v>31870.083200000001</v>
      </c>
      <c r="Z69" s="31">
        <f t="shared" si="35"/>
        <v>729564.91249600006</v>
      </c>
      <c r="AA69" s="31">
        <f t="shared" si="35"/>
        <v>251605.91999999998</v>
      </c>
      <c r="AB69" s="423">
        <f t="shared" si="52"/>
        <v>1013040.915696</v>
      </c>
      <c r="AC69" s="295">
        <f>DBC!$C$45</f>
        <v>0.1</v>
      </c>
      <c r="AD69" s="291">
        <f>DBC!$C$44</f>
        <v>0.7</v>
      </c>
      <c r="AE69" s="292">
        <f>DBC!$C$43</f>
        <v>0.2</v>
      </c>
      <c r="AF69" s="24" t="str">
        <f t="shared" si="48"/>
        <v>OK</v>
      </c>
      <c r="AG69" s="25">
        <f t="shared" si="37"/>
        <v>62</v>
      </c>
      <c r="AH69" s="26">
        <f t="shared" si="65"/>
        <v>434</v>
      </c>
      <c r="AI69" s="27">
        <f t="shared" si="66"/>
        <v>124</v>
      </c>
      <c r="AJ69" s="28">
        <f t="shared" si="7"/>
        <v>0</v>
      </c>
      <c r="AK69" s="28">
        <f t="shared" si="8"/>
        <v>0</v>
      </c>
      <c r="AL69" s="28">
        <f t="shared" si="9"/>
        <v>0</v>
      </c>
      <c r="AM69" s="17">
        <f>DBC!$C$50</f>
        <v>152</v>
      </c>
      <c r="AN69" s="16">
        <f>DBC!$C$49</f>
        <v>146.19999999999999</v>
      </c>
      <c r="AO69" s="18">
        <f>DBC!$C$48</f>
        <v>150</v>
      </c>
      <c r="AP69" s="31">
        <f t="shared" si="74"/>
        <v>0</v>
      </c>
      <c r="AQ69" s="31">
        <f t="shared" si="10"/>
        <v>0</v>
      </c>
      <c r="AR69" s="32">
        <f t="shared" si="11"/>
        <v>0</v>
      </c>
      <c r="AS69" s="23">
        <f>DBC!$C$41</f>
        <v>370</v>
      </c>
      <c r="AT69" s="33">
        <f t="shared" si="67"/>
        <v>0</v>
      </c>
      <c r="AU69" s="31">
        <f t="shared" si="68"/>
        <v>0</v>
      </c>
      <c r="AV69" s="31">
        <f t="shared" si="69"/>
        <v>0</v>
      </c>
      <c r="AW69" s="423">
        <f t="shared" si="53"/>
        <v>0</v>
      </c>
      <c r="AX69" s="561">
        <f>DBC!$C$72</f>
        <v>0.15</v>
      </c>
      <c r="AY69" s="559">
        <f>DBC!$C$71</f>
        <v>0.75</v>
      </c>
      <c r="AZ69" s="560">
        <f>DBC!$C$70</f>
        <v>0.1</v>
      </c>
      <c r="BA69" s="24" t="str">
        <f t="shared" si="49"/>
        <v>OK</v>
      </c>
      <c r="BB69" s="25">
        <f t="shared" si="41"/>
        <v>93</v>
      </c>
      <c r="BC69" s="26">
        <f t="shared" si="70"/>
        <v>465</v>
      </c>
      <c r="BD69" s="27">
        <f t="shared" si="71"/>
        <v>62</v>
      </c>
      <c r="BE69" s="28">
        <f t="shared" si="16"/>
        <v>116250</v>
      </c>
      <c r="BF69" s="28">
        <f t="shared" si="17"/>
        <v>1976250</v>
      </c>
      <c r="BG69" s="28">
        <f t="shared" si="18"/>
        <v>310000</v>
      </c>
      <c r="BH69" s="17">
        <f>DBC!$C$77</f>
        <v>42</v>
      </c>
      <c r="BI69" s="28">
        <f>DBC!$C$76</f>
        <v>35</v>
      </c>
      <c r="BJ69" s="30">
        <f>DBC!$C$75</f>
        <v>40</v>
      </c>
      <c r="BK69" s="31">
        <f t="shared" si="75"/>
        <v>4.8825000000000003</v>
      </c>
      <c r="BL69" s="31">
        <f t="shared" si="19"/>
        <v>69.168750000000003</v>
      </c>
      <c r="BM69" s="32">
        <f t="shared" si="20"/>
        <v>12.4</v>
      </c>
      <c r="BN69" s="11">
        <f>DBC!$C$68</f>
        <v>500</v>
      </c>
      <c r="BO69" s="21">
        <f t="shared" si="54"/>
        <v>2441.25</v>
      </c>
      <c r="BP69" s="19">
        <f t="shared" si="55"/>
        <v>34584.375</v>
      </c>
      <c r="BQ69" s="19">
        <f t="shared" si="56"/>
        <v>6200</v>
      </c>
      <c r="BR69" s="423">
        <f t="shared" si="57"/>
        <v>43225.625</v>
      </c>
      <c r="BS69" s="561">
        <f>DBC!$C$72</f>
        <v>0.15</v>
      </c>
      <c r="BT69" s="559">
        <f>DBC!$C$71</f>
        <v>0.75</v>
      </c>
      <c r="BU69" s="560">
        <f>DBC!$C$70</f>
        <v>0.1</v>
      </c>
      <c r="BV69" s="24" t="str">
        <f t="shared" si="50"/>
        <v>OK</v>
      </c>
      <c r="BW69" s="25">
        <f t="shared" si="45"/>
        <v>93</v>
      </c>
      <c r="BX69" s="26">
        <f t="shared" si="72"/>
        <v>465</v>
      </c>
      <c r="BY69" s="27">
        <f t="shared" si="73"/>
        <v>62</v>
      </c>
      <c r="BZ69" s="28">
        <f t="shared" si="25"/>
        <v>0</v>
      </c>
      <c r="CA69" s="28">
        <f t="shared" si="26"/>
        <v>0</v>
      </c>
      <c r="CB69" s="28">
        <f t="shared" si="27"/>
        <v>0</v>
      </c>
      <c r="CC69" s="17">
        <f>DBC!$C$77</f>
        <v>42</v>
      </c>
      <c r="CD69" s="28">
        <f>DBC!$C$76</f>
        <v>35</v>
      </c>
      <c r="CE69" s="30">
        <f>DBC!$C$75</f>
        <v>40</v>
      </c>
      <c r="CF69" s="31">
        <f t="shared" si="76"/>
        <v>0</v>
      </c>
      <c r="CG69" s="31">
        <f t="shared" si="28"/>
        <v>0</v>
      </c>
      <c r="CH69" s="32">
        <f t="shared" si="29"/>
        <v>0</v>
      </c>
      <c r="CI69" s="11">
        <f>DBC!$C$68</f>
        <v>500</v>
      </c>
      <c r="CJ69" s="21">
        <f t="shared" si="58"/>
        <v>0</v>
      </c>
      <c r="CK69" s="21">
        <f t="shared" si="59"/>
        <v>0</v>
      </c>
      <c r="CL69" s="21">
        <f t="shared" si="60"/>
        <v>0</v>
      </c>
      <c r="CM69" s="423">
        <f t="shared" si="61"/>
        <v>0</v>
      </c>
    </row>
    <row r="70" spans="1:91" x14ac:dyDescent="0.35">
      <c r="A70" s="743"/>
      <c r="B70" s="5" t="s">
        <v>28</v>
      </c>
      <c r="C70" s="543">
        <v>30</v>
      </c>
      <c r="D70" s="5">
        <v>64</v>
      </c>
      <c r="E70" s="10">
        <f>DBC!C$55</f>
        <v>20</v>
      </c>
      <c r="F70" s="22">
        <f t="shared" si="0"/>
        <v>600</v>
      </c>
      <c r="G70" s="745"/>
      <c r="H70" s="49">
        <f>DBC!$C$45</f>
        <v>0.1</v>
      </c>
      <c r="I70" s="47">
        <f>DBC!$C$44</f>
        <v>0.7</v>
      </c>
      <c r="J70" s="48">
        <f>DBC!$C$43</f>
        <v>0.2</v>
      </c>
      <c r="K70" s="24" t="str">
        <f t="shared" si="32"/>
        <v>OK</v>
      </c>
      <c r="L70" s="25">
        <f t="shared" si="33"/>
        <v>60</v>
      </c>
      <c r="M70" s="26">
        <f t="shared" si="33"/>
        <v>420</v>
      </c>
      <c r="N70" s="27">
        <f t="shared" si="33"/>
        <v>120</v>
      </c>
      <c r="O70" s="28">
        <f t="shared" si="2"/>
        <v>548400</v>
      </c>
      <c r="P70" s="28">
        <f t="shared" si="2"/>
        <v>13051920</v>
      </c>
      <c r="Q70" s="28">
        <f t="shared" si="2"/>
        <v>4387200</v>
      </c>
      <c r="R70" s="29">
        <f>DBC!$C$50</f>
        <v>152</v>
      </c>
      <c r="S70" s="28">
        <f>DBC!$C$49</f>
        <v>146.19999999999999</v>
      </c>
      <c r="T70" s="30">
        <f>DBC!$C$48</f>
        <v>150</v>
      </c>
      <c r="U70" s="31">
        <f t="shared" si="34"/>
        <v>83.356800000000007</v>
      </c>
      <c r="V70" s="31">
        <f t="shared" si="34"/>
        <v>1908.1907039999999</v>
      </c>
      <c r="W70" s="32">
        <f t="shared" si="34"/>
        <v>658.08</v>
      </c>
      <c r="X70" s="296">
        <f>DBC!$C$41</f>
        <v>370</v>
      </c>
      <c r="Y70" s="33">
        <f t="shared" si="35"/>
        <v>30842.016000000003</v>
      </c>
      <c r="Z70" s="31">
        <f t="shared" si="35"/>
        <v>706030.56047999999</v>
      </c>
      <c r="AA70" s="31">
        <f t="shared" si="35"/>
        <v>243489.6</v>
      </c>
      <c r="AB70" s="423">
        <f t="shared" si="52"/>
        <v>980362.17648000002</v>
      </c>
      <c r="AC70" s="295">
        <f>DBC!$C$45</f>
        <v>0.1</v>
      </c>
      <c r="AD70" s="291">
        <f>DBC!$C$44</f>
        <v>0.7</v>
      </c>
      <c r="AE70" s="292">
        <f>DBC!$C$43</f>
        <v>0.2</v>
      </c>
      <c r="AF70" s="24" t="str">
        <f t="shared" si="48"/>
        <v>OK</v>
      </c>
      <c r="AG70" s="25">
        <f t="shared" si="37"/>
        <v>60</v>
      </c>
      <c r="AH70" s="26">
        <f t="shared" si="65"/>
        <v>420</v>
      </c>
      <c r="AI70" s="27">
        <f t="shared" si="66"/>
        <v>120</v>
      </c>
      <c r="AJ70" s="28">
        <f t="shared" si="7"/>
        <v>0</v>
      </c>
      <c r="AK70" s="28">
        <f t="shared" si="8"/>
        <v>0</v>
      </c>
      <c r="AL70" s="28">
        <f t="shared" si="9"/>
        <v>0</v>
      </c>
      <c r="AM70" s="17">
        <f>DBC!$C$50</f>
        <v>152</v>
      </c>
      <c r="AN70" s="16">
        <f>DBC!$C$49</f>
        <v>146.19999999999999</v>
      </c>
      <c r="AO70" s="18">
        <f>DBC!$C$48</f>
        <v>150</v>
      </c>
      <c r="AP70" s="31">
        <f t="shared" si="74"/>
        <v>0</v>
      </c>
      <c r="AQ70" s="31">
        <f t="shared" si="10"/>
        <v>0</v>
      </c>
      <c r="AR70" s="32">
        <f t="shared" si="11"/>
        <v>0</v>
      </c>
      <c r="AS70" s="23">
        <f>DBC!$C$41</f>
        <v>370</v>
      </c>
      <c r="AT70" s="33">
        <f t="shared" si="67"/>
        <v>0</v>
      </c>
      <c r="AU70" s="31">
        <f t="shared" si="68"/>
        <v>0</v>
      </c>
      <c r="AV70" s="31">
        <f t="shared" si="69"/>
        <v>0</v>
      </c>
      <c r="AW70" s="423">
        <f t="shared" si="53"/>
        <v>0</v>
      </c>
      <c r="AX70" s="561">
        <f>DBC!$C$72</f>
        <v>0.15</v>
      </c>
      <c r="AY70" s="559">
        <f>DBC!$C$71</f>
        <v>0.75</v>
      </c>
      <c r="AZ70" s="560">
        <f>DBC!$C$70</f>
        <v>0.1</v>
      </c>
      <c r="BA70" s="24" t="str">
        <f t="shared" si="49"/>
        <v>OK</v>
      </c>
      <c r="BB70" s="25">
        <f t="shared" si="41"/>
        <v>90</v>
      </c>
      <c r="BC70" s="26">
        <f t="shared" si="70"/>
        <v>450</v>
      </c>
      <c r="BD70" s="27">
        <f t="shared" si="71"/>
        <v>60</v>
      </c>
      <c r="BE70" s="28">
        <f t="shared" si="16"/>
        <v>112500</v>
      </c>
      <c r="BF70" s="28">
        <f t="shared" si="17"/>
        <v>1912500</v>
      </c>
      <c r="BG70" s="28">
        <f t="shared" si="18"/>
        <v>300000</v>
      </c>
      <c r="BH70" s="17">
        <f>DBC!$C$77</f>
        <v>42</v>
      </c>
      <c r="BI70" s="28">
        <f>DBC!$C$76</f>
        <v>35</v>
      </c>
      <c r="BJ70" s="30">
        <f>DBC!$C$75</f>
        <v>40</v>
      </c>
      <c r="BK70" s="31">
        <f t="shared" si="75"/>
        <v>4.7249999999999996</v>
      </c>
      <c r="BL70" s="31">
        <f t="shared" si="19"/>
        <v>66.9375</v>
      </c>
      <c r="BM70" s="32">
        <f t="shared" si="20"/>
        <v>12</v>
      </c>
      <c r="BN70" s="11">
        <f>DBC!$C$68</f>
        <v>500</v>
      </c>
      <c r="BO70" s="21">
        <f t="shared" si="54"/>
        <v>2362.5</v>
      </c>
      <c r="BP70" s="19">
        <f t="shared" si="55"/>
        <v>33468.75</v>
      </c>
      <c r="BQ70" s="19">
        <f t="shared" si="56"/>
        <v>6000</v>
      </c>
      <c r="BR70" s="423">
        <f t="shared" si="57"/>
        <v>41831.25</v>
      </c>
      <c r="BS70" s="561">
        <f>DBC!$C$72</f>
        <v>0.15</v>
      </c>
      <c r="BT70" s="559">
        <f>DBC!$C$71</f>
        <v>0.75</v>
      </c>
      <c r="BU70" s="560">
        <f>DBC!$C$70</f>
        <v>0.1</v>
      </c>
      <c r="BV70" s="24" t="str">
        <f t="shared" si="50"/>
        <v>OK</v>
      </c>
      <c r="BW70" s="25">
        <f t="shared" si="45"/>
        <v>90</v>
      </c>
      <c r="BX70" s="26">
        <f t="shared" si="72"/>
        <v>450</v>
      </c>
      <c r="BY70" s="27">
        <f t="shared" si="73"/>
        <v>60</v>
      </c>
      <c r="BZ70" s="28">
        <f t="shared" si="25"/>
        <v>0</v>
      </c>
      <c r="CA70" s="28">
        <f t="shared" si="26"/>
        <v>0</v>
      </c>
      <c r="CB70" s="28">
        <f t="shared" si="27"/>
        <v>0</v>
      </c>
      <c r="CC70" s="17">
        <f>DBC!$C$77</f>
        <v>42</v>
      </c>
      <c r="CD70" s="28">
        <f>DBC!$C$76</f>
        <v>35</v>
      </c>
      <c r="CE70" s="30">
        <f>DBC!$C$75</f>
        <v>40</v>
      </c>
      <c r="CF70" s="31">
        <f t="shared" si="76"/>
        <v>0</v>
      </c>
      <c r="CG70" s="31">
        <f t="shared" si="28"/>
        <v>0</v>
      </c>
      <c r="CH70" s="32">
        <f t="shared" si="29"/>
        <v>0</v>
      </c>
      <c r="CI70" s="11">
        <f>DBC!$C$68</f>
        <v>500</v>
      </c>
      <c r="CJ70" s="21">
        <f t="shared" si="58"/>
        <v>0</v>
      </c>
      <c r="CK70" s="21">
        <f t="shared" si="59"/>
        <v>0</v>
      </c>
      <c r="CL70" s="21">
        <f t="shared" si="60"/>
        <v>0</v>
      </c>
      <c r="CM70" s="423">
        <f t="shared" si="61"/>
        <v>0</v>
      </c>
    </row>
    <row r="71" spans="1:91" x14ac:dyDescent="0.35">
      <c r="A71" s="743"/>
      <c r="B71" s="5" t="s">
        <v>29</v>
      </c>
      <c r="C71" s="543">
        <v>31</v>
      </c>
      <c r="D71" s="5">
        <v>65</v>
      </c>
      <c r="E71" s="10">
        <f>DBC!C$56</f>
        <v>20</v>
      </c>
      <c r="F71" s="22">
        <f t="shared" ref="F71:F134" si="110">C71*E71</f>
        <v>620</v>
      </c>
      <c r="G71" s="745"/>
      <c r="H71" s="49">
        <f>DBC!$C$45</f>
        <v>0.1</v>
      </c>
      <c r="I71" s="47">
        <f>DBC!$C$44</f>
        <v>0.7</v>
      </c>
      <c r="J71" s="48">
        <f>DBC!$C$43</f>
        <v>0.2</v>
      </c>
      <c r="K71" s="24" t="str">
        <f t="shared" si="32"/>
        <v>OK</v>
      </c>
      <c r="L71" s="25">
        <f t="shared" si="33"/>
        <v>62</v>
      </c>
      <c r="M71" s="26">
        <f t="shared" si="33"/>
        <v>434</v>
      </c>
      <c r="N71" s="27">
        <f t="shared" si="33"/>
        <v>124</v>
      </c>
      <c r="O71" s="28">
        <f t="shared" ref="O71:Q134" si="111">O$6*L71</f>
        <v>566680</v>
      </c>
      <c r="P71" s="28">
        <f t="shared" si="111"/>
        <v>13486984</v>
      </c>
      <c r="Q71" s="28">
        <f t="shared" si="111"/>
        <v>4533440</v>
      </c>
      <c r="R71" s="29">
        <f>DBC!$C$50</f>
        <v>152</v>
      </c>
      <c r="S71" s="28">
        <f>DBC!$C$49</f>
        <v>146.19999999999999</v>
      </c>
      <c r="T71" s="30">
        <f>DBC!$C$48</f>
        <v>150</v>
      </c>
      <c r="U71" s="31">
        <f t="shared" si="34"/>
        <v>86.135360000000006</v>
      </c>
      <c r="V71" s="31">
        <f t="shared" si="34"/>
        <v>1971.7970608000001</v>
      </c>
      <c r="W71" s="32">
        <f t="shared" si="34"/>
        <v>680.01599999999996</v>
      </c>
      <c r="X71" s="296">
        <f>DBC!$C$41</f>
        <v>370</v>
      </c>
      <c r="Y71" s="33">
        <f t="shared" si="35"/>
        <v>31870.083200000001</v>
      </c>
      <c r="Z71" s="31">
        <f t="shared" si="35"/>
        <v>729564.91249600006</v>
      </c>
      <c r="AA71" s="31">
        <f t="shared" si="35"/>
        <v>251605.91999999998</v>
      </c>
      <c r="AB71" s="423">
        <f t="shared" si="52"/>
        <v>1013040.915696</v>
      </c>
      <c r="AC71" s="295">
        <f>DBC!$C$45</f>
        <v>0.1</v>
      </c>
      <c r="AD71" s="291">
        <f>DBC!$C$44</f>
        <v>0.7</v>
      </c>
      <c r="AE71" s="292">
        <f>DBC!$C$43</f>
        <v>0.2</v>
      </c>
      <c r="AF71" s="24" t="str">
        <f t="shared" si="48"/>
        <v>OK</v>
      </c>
      <c r="AG71" s="25">
        <f t="shared" si="37"/>
        <v>62</v>
      </c>
      <c r="AH71" s="26">
        <f t="shared" si="65"/>
        <v>434</v>
      </c>
      <c r="AI71" s="27">
        <f t="shared" si="66"/>
        <v>124</v>
      </c>
      <c r="AJ71" s="28">
        <f t="shared" ref="AJ71:AJ134" si="112">AJ$6*AG71</f>
        <v>0</v>
      </c>
      <c r="AK71" s="28">
        <f t="shared" ref="AK71:AK134" si="113">AK$6*AH71</f>
        <v>0</v>
      </c>
      <c r="AL71" s="28">
        <f t="shared" ref="AL71:AL134" si="114">AL$6*AI71</f>
        <v>0</v>
      </c>
      <c r="AM71" s="17">
        <f>DBC!$C$50</f>
        <v>152</v>
      </c>
      <c r="AN71" s="16">
        <f>DBC!$C$49</f>
        <v>146.19999999999999</v>
      </c>
      <c r="AO71" s="18">
        <f>DBC!$C$48</f>
        <v>150</v>
      </c>
      <c r="AP71" s="31">
        <f t="shared" si="74"/>
        <v>0</v>
      </c>
      <c r="AQ71" s="31">
        <f t="shared" ref="AQ71:AQ134" si="115">AK71*AN71/10^6</f>
        <v>0</v>
      </c>
      <c r="AR71" s="32">
        <f t="shared" ref="AR71:AR134" si="116">AL71*AO71/10^6</f>
        <v>0</v>
      </c>
      <c r="AS71" s="23">
        <f>DBC!$C$41</f>
        <v>370</v>
      </c>
      <c r="AT71" s="33">
        <f t="shared" si="67"/>
        <v>0</v>
      </c>
      <c r="AU71" s="31">
        <f t="shared" si="68"/>
        <v>0</v>
      </c>
      <c r="AV71" s="31">
        <f t="shared" si="69"/>
        <v>0</v>
      </c>
      <c r="AW71" s="423">
        <f t="shared" si="53"/>
        <v>0</v>
      </c>
      <c r="AX71" s="561">
        <f>DBC!$C$72</f>
        <v>0.15</v>
      </c>
      <c r="AY71" s="559">
        <f>DBC!$C$71</f>
        <v>0.75</v>
      </c>
      <c r="AZ71" s="560">
        <f>DBC!$C$70</f>
        <v>0.1</v>
      </c>
      <c r="BA71" s="24" t="str">
        <f t="shared" si="49"/>
        <v>OK</v>
      </c>
      <c r="BB71" s="25">
        <f t="shared" si="41"/>
        <v>93</v>
      </c>
      <c r="BC71" s="26">
        <f t="shared" si="70"/>
        <v>465</v>
      </c>
      <c r="BD71" s="27">
        <f t="shared" si="71"/>
        <v>62</v>
      </c>
      <c r="BE71" s="28">
        <f t="shared" ref="BE71:BE134" si="117">BE$6*BB71</f>
        <v>116250</v>
      </c>
      <c r="BF71" s="28">
        <f t="shared" ref="BF71:BF134" si="118">BF$6*BC71</f>
        <v>1976250</v>
      </c>
      <c r="BG71" s="28">
        <f t="shared" ref="BG71:BG134" si="119">BG$6*BD71</f>
        <v>310000</v>
      </c>
      <c r="BH71" s="17">
        <f>DBC!$C$77</f>
        <v>42</v>
      </c>
      <c r="BI71" s="28">
        <f>DBC!$C$76</f>
        <v>35</v>
      </c>
      <c r="BJ71" s="30">
        <f>DBC!$C$75</f>
        <v>40</v>
      </c>
      <c r="BK71" s="31">
        <f t="shared" si="75"/>
        <v>4.8825000000000003</v>
      </c>
      <c r="BL71" s="31">
        <f t="shared" ref="BL71:BL134" si="120">BF71*BI71/10^6</f>
        <v>69.168750000000003</v>
      </c>
      <c r="BM71" s="32">
        <f t="shared" ref="BM71:BM134" si="121">BG71*BJ71/10^6</f>
        <v>12.4</v>
      </c>
      <c r="BN71" s="11">
        <f>DBC!$C$68</f>
        <v>500</v>
      </c>
      <c r="BO71" s="21">
        <f t="shared" si="54"/>
        <v>2441.25</v>
      </c>
      <c r="BP71" s="19">
        <f t="shared" si="55"/>
        <v>34584.375</v>
      </c>
      <c r="BQ71" s="19">
        <f t="shared" si="56"/>
        <v>6200</v>
      </c>
      <c r="BR71" s="423">
        <f t="shared" si="57"/>
        <v>43225.625</v>
      </c>
      <c r="BS71" s="561">
        <f>DBC!$C$72</f>
        <v>0.15</v>
      </c>
      <c r="BT71" s="559">
        <f>DBC!$C$71</f>
        <v>0.75</v>
      </c>
      <c r="BU71" s="560">
        <f>DBC!$C$70</f>
        <v>0.1</v>
      </c>
      <c r="BV71" s="24" t="str">
        <f t="shared" si="50"/>
        <v>OK</v>
      </c>
      <c r="BW71" s="25">
        <f t="shared" si="45"/>
        <v>93</v>
      </c>
      <c r="BX71" s="26">
        <f t="shared" si="72"/>
        <v>465</v>
      </c>
      <c r="BY71" s="27">
        <f t="shared" si="73"/>
        <v>62</v>
      </c>
      <c r="BZ71" s="28">
        <f t="shared" ref="BZ71:BZ134" si="122">BZ$6*BW71</f>
        <v>0</v>
      </c>
      <c r="CA71" s="28">
        <f t="shared" ref="CA71:CA134" si="123">CA$6*BX71</f>
        <v>0</v>
      </c>
      <c r="CB71" s="28">
        <f t="shared" ref="CB71:CB134" si="124">CB$6*BY71</f>
        <v>0</v>
      </c>
      <c r="CC71" s="17">
        <f>DBC!$C$77</f>
        <v>42</v>
      </c>
      <c r="CD71" s="28">
        <f>DBC!$C$76</f>
        <v>35</v>
      </c>
      <c r="CE71" s="30">
        <f>DBC!$C$75</f>
        <v>40</v>
      </c>
      <c r="CF71" s="31">
        <f t="shared" si="76"/>
        <v>0</v>
      </c>
      <c r="CG71" s="31">
        <f t="shared" ref="CG71:CG134" si="125">CA71*CD71/10^6</f>
        <v>0</v>
      </c>
      <c r="CH71" s="32">
        <f t="shared" ref="CH71:CH134" si="126">CB71*CE71/10^6</f>
        <v>0</v>
      </c>
      <c r="CI71" s="11">
        <f>DBC!$C$68</f>
        <v>500</v>
      </c>
      <c r="CJ71" s="21">
        <f t="shared" si="58"/>
        <v>0</v>
      </c>
      <c r="CK71" s="21">
        <f t="shared" si="59"/>
        <v>0</v>
      </c>
      <c r="CL71" s="21">
        <f t="shared" si="60"/>
        <v>0</v>
      </c>
      <c r="CM71" s="423">
        <f t="shared" si="61"/>
        <v>0</v>
      </c>
    </row>
    <row r="72" spans="1:91" x14ac:dyDescent="0.35">
      <c r="A72" s="743"/>
      <c r="B72" s="5" t="s">
        <v>30</v>
      </c>
      <c r="C72" s="543">
        <v>30</v>
      </c>
      <c r="D72" s="5">
        <v>66</v>
      </c>
      <c r="E72" s="10">
        <f>DBC!C$57</f>
        <v>20</v>
      </c>
      <c r="F72" s="22">
        <f t="shared" si="110"/>
        <v>600</v>
      </c>
      <c r="G72" s="745"/>
      <c r="H72" s="49">
        <f>DBC!$C$45</f>
        <v>0.1</v>
      </c>
      <c r="I72" s="47">
        <f>DBC!$C$44</f>
        <v>0.7</v>
      </c>
      <c r="J72" s="48">
        <f>DBC!$C$43</f>
        <v>0.2</v>
      </c>
      <c r="K72" s="24" t="str">
        <f t="shared" ref="K72:K135" si="127">IF(SUM(H72:J72)=1,"OK","X")</f>
        <v>OK</v>
      </c>
      <c r="L72" s="25">
        <f t="shared" ref="L72:N135" si="128">$F72*H72</f>
        <v>60</v>
      </c>
      <c r="M72" s="26">
        <f t="shared" si="128"/>
        <v>420</v>
      </c>
      <c r="N72" s="27">
        <f t="shared" si="128"/>
        <v>120</v>
      </c>
      <c r="O72" s="28">
        <f t="shared" si="111"/>
        <v>548400</v>
      </c>
      <c r="P72" s="28">
        <f t="shared" si="111"/>
        <v>13051920</v>
      </c>
      <c r="Q72" s="28">
        <f t="shared" si="111"/>
        <v>4387200</v>
      </c>
      <c r="R72" s="29">
        <f>DBC!$C$50</f>
        <v>152</v>
      </c>
      <c r="S72" s="28">
        <f>DBC!$C$49</f>
        <v>146.19999999999999</v>
      </c>
      <c r="T72" s="30">
        <f>DBC!$C$48</f>
        <v>150</v>
      </c>
      <c r="U72" s="31">
        <f t="shared" ref="U72:W135" si="129">O72*R72/10^6</f>
        <v>83.356800000000007</v>
      </c>
      <c r="V72" s="31">
        <f t="shared" si="129"/>
        <v>1908.1907039999999</v>
      </c>
      <c r="W72" s="32">
        <f t="shared" si="129"/>
        <v>658.08</v>
      </c>
      <c r="X72" s="296">
        <f>DBC!$C$41</f>
        <v>370</v>
      </c>
      <c r="Y72" s="33">
        <f t="shared" ref="Y72:AA135" si="130">U72*$X72</f>
        <v>30842.016000000003</v>
      </c>
      <c r="Z72" s="31">
        <f t="shared" si="130"/>
        <v>706030.56047999999</v>
      </c>
      <c r="AA72" s="31">
        <f t="shared" si="130"/>
        <v>243489.6</v>
      </c>
      <c r="AB72" s="423">
        <f t="shared" si="52"/>
        <v>980362.17648000002</v>
      </c>
      <c r="AC72" s="295">
        <f>DBC!$C$45</f>
        <v>0.1</v>
      </c>
      <c r="AD72" s="291">
        <f>DBC!$C$44</f>
        <v>0.7</v>
      </c>
      <c r="AE72" s="292">
        <f>DBC!$C$43</f>
        <v>0.2</v>
      </c>
      <c r="AF72" s="24" t="str">
        <f t="shared" ref="AF72:AF135" si="131">IF(SUM(AC72:AE72)=1,"OK","X")</f>
        <v>OK</v>
      </c>
      <c r="AG72" s="25">
        <f t="shared" ref="AG72:AG135" si="132">$F72*AC72</f>
        <v>60</v>
      </c>
      <c r="AH72" s="26">
        <f t="shared" si="65"/>
        <v>420</v>
      </c>
      <c r="AI72" s="27">
        <f t="shared" si="66"/>
        <v>120</v>
      </c>
      <c r="AJ72" s="28">
        <f t="shared" si="112"/>
        <v>0</v>
      </c>
      <c r="AK72" s="28">
        <f t="shared" si="113"/>
        <v>0</v>
      </c>
      <c r="AL72" s="28">
        <f t="shared" si="114"/>
        <v>0</v>
      </c>
      <c r="AM72" s="17">
        <f>DBC!$C$50</f>
        <v>152</v>
      </c>
      <c r="AN72" s="16">
        <f>DBC!$C$49</f>
        <v>146.19999999999999</v>
      </c>
      <c r="AO72" s="18">
        <f>DBC!$C$48</f>
        <v>150</v>
      </c>
      <c r="AP72" s="31">
        <f t="shared" si="74"/>
        <v>0</v>
      </c>
      <c r="AQ72" s="31">
        <f t="shared" si="115"/>
        <v>0</v>
      </c>
      <c r="AR72" s="32">
        <f t="shared" si="116"/>
        <v>0</v>
      </c>
      <c r="AS72" s="23">
        <f>DBC!$C$41</f>
        <v>370</v>
      </c>
      <c r="AT72" s="33">
        <f t="shared" si="67"/>
        <v>0</v>
      </c>
      <c r="AU72" s="31">
        <f t="shared" si="68"/>
        <v>0</v>
      </c>
      <c r="AV72" s="31">
        <f t="shared" si="69"/>
        <v>0</v>
      </c>
      <c r="AW72" s="423">
        <f t="shared" si="53"/>
        <v>0</v>
      </c>
      <c r="AX72" s="561">
        <f>DBC!$C$72</f>
        <v>0.15</v>
      </c>
      <c r="AY72" s="559">
        <f>DBC!$C$71</f>
        <v>0.75</v>
      </c>
      <c r="AZ72" s="560">
        <f>DBC!$C$70</f>
        <v>0.1</v>
      </c>
      <c r="BA72" s="24" t="str">
        <f t="shared" ref="BA72:BA135" si="133">IF(SUM(AX72:AZ72)=1,"OK","X")</f>
        <v>OK</v>
      </c>
      <c r="BB72" s="25">
        <f t="shared" ref="BB72:BB135" si="134">$F72*AX72</f>
        <v>90</v>
      </c>
      <c r="BC72" s="26">
        <f t="shared" si="70"/>
        <v>450</v>
      </c>
      <c r="BD72" s="27">
        <f t="shared" si="71"/>
        <v>60</v>
      </c>
      <c r="BE72" s="28">
        <f t="shared" si="117"/>
        <v>112500</v>
      </c>
      <c r="BF72" s="28">
        <f t="shared" si="118"/>
        <v>1912500</v>
      </c>
      <c r="BG72" s="28">
        <f t="shared" si="119"/>
        <v>300000</v>
      </c>
      <c r="BH72" s="17">
        <f>DBC!$C$77</f>
        <v>42</v>
      </c>
      <c r="BI72" s="28">
        <f>DBC!$C$76</f>
        <v>35</v>
      </c>
      <c r="BJ72" s="30">
        <f>DBC!$C$75</f>
        <v>40</v>
      </c>
      <c r="BK72" s="31">
        <f t="shared" si="75"/>
        <v>4.7249999999999996</v>
      </c>
      <c r="BL72" s="31">
        <f t="shared" si="120"/>
        <v>66.9375</v>
      </c>
      <c r="BM72" s="32">
        <f t="shared" si="121"/>
        <v>12</v>
      </c>
      <c r="BN72" s="11">
        <f>DBC!$C$68</f>
        <v>500</v>
      </c>
      <c r="BO72" s="21">
        <f t="shared" si="54"/>
        <v>2362.5</v>
      </c>
      <c r="BP72" s="19">
        <f t="shared" si="55"/>
        <v>33468.75</v>
      </c>
      <c r="BQ72" s="19">
        <f t="shared" si="56"/>
        <v>6000</v>
      </c>
      <c r="BR72" s="423">
        <f t="shared" si="57"/>
        <v>41831.25</v>
      </c>
      <c r="BS72" s="561">
        <f>DBC!$C$72</f>
        <v>0.15</v>
      </c>
      <c r="BT72" s="559">
        <f>DBC!$C$71</f>
        <v>0.75</v>
      </c>
      <c r="BU72" s="560">
        <f>DBC!$C$70</f>
        <v>0.1</v>
      </c>
      <c r="BV72" s="24" t="str">
        <f t="shared" ref="BV72:BV135" si="135">IF(SUM(BS72:BU72)=1,"OK","X")</f>
        <v>OK</v>
      </c>
      <c r="BW72" s="25">
        <f t="shared" ref="BW72:BW135" si="136">$F72*BS72</f>
        <v>90</v>
      </c>
      <c r="BX72" s="26">
        <f t="shared" si="72"/>
        <v>450</v>
      </c>
      <c r="BY72" s="27">
        <f t="shared" si="73"/>
        <v>60</v>
      </c>
      <c r="BZ72" s="28">
        <f t="shared" si="122"/>
        <v>0</v>
      </c>
      <c r="CA72" s="28">
        <f t="shared" si="123"/>
        <v>0</v>
      </c>
      <c r="CB72" s="28">
        <f t="shared" si="124"/>
        <v>0</v>
      </c>
      <c r="CC72" s="17">
        <f>DBC!$C$77</f>
        <v>42</v>
      </c>
      <c r="CD72" s="28">
        <f>DBC!$C$76</f>
        <v>35</v>
      </c>
      <c r="CE72" s="30">
        <f>DBC!$C$75</f>
        <v>40</v>
      </c>
      <c r="CF72" s="31">
        <f t="shared" si="76"/>
        <v>0</v>
      </c>
      <c r="CG72" s="31">
        <f t="shared" si="125"/>
        <v>0</v>
      </c>
      <c r="CH72" s="32">
        <f t="shared" si="126"/>
        <v>0</v>
      </c>
      <c r="CI72" s="11">
        <f>DBC!$C$68</f>
        <v>500</v>
      </c>
      <c r="CJ72" s="21">
        <f t="shared" si="58"/>
        <v>0</v>
      </c>
      <c r="CK72" s="21">
        <f t="shared" si="59"/>
        <v>0</v>
      </c>
      <c r="CL72" s="21">
        <f t="shared" si="60"/>
        <v>0</v>
      </c>
      <c r="CM72" s="423">
        <f t="shared" si="61"/>
        <v>0</v>
      </c>
    </row>
    <row r="73" spans="1:91" x14ac:dyDescent="0.35">
      <c r="A73" s="743"/>
      <c r="B73" s="5" t="s">
        <v>31</v>
      </c>
      <c r="C73" s="543">
        <v>31</v>
      </c>
      <c r="D73" s="5">
        <v>67</v>
      </c>
      <c r="E73" s="10">
        <f>DBC!C$58</f>
        <v>20</v>
      </c>
      <c r="F73" s="22">
        <f t="shared" si="110"/>
        <v>620</v>
      </c>
      <c r="G73" s="745"/>
      <c r="H73" s="49">
        <f>DBC!$C$45</f>
        <v>0.1</v>
      </c>
      <c r="I73" s="47">
        <f>DBC!$C$44</f>
        <v>0.7</v>
      </c>
      <c r="J73" s="48">
        <f>DBC!$C$43</f>
        <v>0.2</v>
      </c>
      <c r="K73" s="24" t="str">
        <f t="shared" si="127"/>
        <v>OK</v>
      </c>
      <c r="L73" s="25">
        <f t="shared" si="128"/>
        <v>62</v>
      </c>
      <c r="M73" s="26">
        <f t="shared" si="128"/>
        <v>434</v>
      </c>
      <c r="N73" s="27">
        <f t="shared" si="128"/>
        <v>124</v>
      </c>
      <c r="O73" s="28">
        <f t="shared" si="111"/>
        <v>566680</v>
      </c>
      <c r="P73" s="28">
        <f t="shared" si="111"/>
        <v>13486984</v>
      </c>
      <c r="Q73" s="28">
        <f t="shared" si="111"/>
        <v>4533440</v>
      </c>
      <c r="R73" s="29">
        <f>DBC!$C$50</f>
        <v>152</v>
      </c>
      <c r="S73" s="28">
        <f>DBC!$C$49</f>
        <v>146.19999999999999</v>
      </c>
      <c r="T73" s="30">
        <f>DBC!$C$48</f>
        <v>150</v>
      </c>
      <c r="U73" s="31">
        <f t="shared" si="129"/>
        <v>86.135360000000006</v>
      </c>
      <c r="V73" s="31">
        <f t="shared" si="129"/>
        <v>1971.7970608000001</v>
      </c>
      <c r="W73" s="32">
        <f t="shared" si="129"/>
        <v>680.01599999999996</v>
      </c>
      <c r="X73" s="296">
        <f>DBC!$C$41</f>
        <v>370</v>
      </c>
      <c r="Y73" s="33">
        <f t="shared" si="130"/>
        <v>31870.083200000001</v>
      </c>
      <c r="Z73" s="31">
        <f t="shared" si="130"/>
        <v>729564.91249600006</v>
      </c>
      <c r="AA73" s="31">
        <f t="shared" si="130"/>
        <v>251605.91999999998</v>
      </c>
      <c r="AB73" s="423">
        <f t="shared" si="52"/>
        <v>1013040.915696</v>
      </c>
      <c r="AC73" s="295">
        <f>DBC!$C$45</f>
        <v>0.1</v>
      </c>
      <c r="AD73" s="291">
        <f>DBC!$C$44</f>
        <v>0.7</v>
      </c>
      <c r="AE73" s="292">
        <f>DBC!$C$43</f>
        <v>0.2</v>
      </c>
      <c r="AF73" s="24" t="str">
        <f t="shared" si="131"/>
        <v>OK</v>
      </c>
      <c r="AG73" s="25">
        <f t="shared" si="132"/>
        <v>62</v>
      </c>
      <c r="AH73" s="26">
        <f t="shared" si="65"/>
        <v>434</v>
      </c>
      <c r="AI73" s="27">
        <f t="shared" si="66"/>
        <v>124</v>
      </c>
      <c r="AJ73" s="28">
        <f t="shared" si="112"/>
        <v>0</v>
      </c>
      <c r="AK73" s="28">
        <f t="shared" si="113"/>
        <v>0</v>
      </c>
      <c r="AL73" s="28">
        <f t="shared" si="114"/>
        <v>0</v>
      </c>
      <c r="AM73" s="17">
        <f>DBC!$C$50</f>
        <v>152</v>
      </c>
      <c r="AN73" s="16">
        <f>DBC!$C$49</f>
        <v>146.19999999999999</v>
      </c>
      <c r="AO73" s="18">
        <f>DBC!$C$48</f>
        <v>150</v>
      </c>
      <c r="AP73" s="31">
        <f t="shared" si="74"/>
        <v>0</v>
      </c>
      <c r="AQ73" s="31">
        <f t="shared" si="115"/>
        <v>0</v>
      </c>
      <c r="AR73" s="32">
        <f t="shared" si="116"/>
        <v>0</v>
      </c>
      <c r="AS73" s="23">
        <f>DBC!$C$41</f>
        <v>370</v>
      </c>
      <c r="AT73" s="33">
        <f t="shared" si="67"/>
        <v>0</v>
      </c>
      <c r="AU73" s="31">
        <f t="shared" si="68"/>
        <v>0</v>
      </c>
      <c r="AV73" s="31">
        <f t="shared" si="69"/>
        <v>0</v>
      </c>
      <c r="AW73" s="423">
        <f t="shared" si="53"/>
        <v>0</v>
      </c>
      <c r="AX73" s="561">
        <f>DBC!$C$72</f>
        <v>0.15</v>
      </c>
      <c r="AY73" s="559">
        <f>DBC!$C$71</f>
        <v>0.75</v>
      </c>
      <c r="AZ73" s="560">
        <f>DBC!$C$70</f>
        <v>0.1</v>
      </c>
      <c r="BA73" s="24" t="str">
        <f t="shared" si="133"/>
        <v>OK</v>
      </c>
      <c r="BB73" s="25">
        <f t="shared" si="134"/>
        <v>93</v>
      </c>
      <c r="BC73" s="26">
        <f t="shared" si="70"/>
        <v>465</v>
      </c>
      <c r="BD73" s="27">
        <f t="shared" si="71"/>
        <v>62</v>
      </c>
      <c r="BE73" s="28">
        <f t="shared" si="117"/>
        <v>116250</v>
      </c>
      <c r="BF73" s="28">
        <f t="shared" si="118"/>
        <v>1976250</v>
      </c>
      <c r="BG73" s="28">
        <f t="shared" si="119"/>
        <v>310000</v>
      </c>
      <c r="BH73" s="17">
        <f>DBC!$C$77</f>
        <v>42</v>
      </c>
      <c r="BI73" s="28">
        <f>DBC!$C$76</f>
        <v>35</v>
      </c>
      <c r="BJ73" s="30">
        <f>DBC!$C$75</f>
        <v>40</v>
      </c>
      <c r="BK73" s="31">
        <f t="shared" si="75"/>
        <v>4.8825000000000003</v>
      </c>
      <c r="BL73" s="31">
        <f t="shared" si="120"/>
        <v>69.168750000000003</v>
      </c>
      <c r="BM73" s="32">
        <f t="shared" si="121"/>
        <v>12.4</v>
      </c>
      <c r="BN73" s="11">
        <f>DBC!$C$68</f>
        <v>500</v>
      </c>
      <c r="BO73" s="21">
        <f t="shared" si="54"/>
        <v>2441.25</v>
      </c>
      <c r="BP73" s="19">
        <f t="shared" si="55"/>
        <v>34584.375</v>
      </c>
      <c r="BQ73" s="19">
        <f t="shared" si="56"/>
        <v>6200</v>
      </c>
      <c r="BR73" s="423">
        <f t="shared" si="57"/>
        <v>43225.625</v>
      </c>
      <c r="BS73" s="561">
        <f>DBC!$C$72</f>
        <v>0.15</v>
      </c>
      <c r="BT73" s="559">
        <f>DBC!$C$71</f>
        <v>0.75</v>
      </c>
      <c r="BU73" s="560">
        <f>DBC!$C$70</f>
        <v>0.1</v>
      </c>
      <c r="BV73" s="24" t="str">
        <f t="shared" si="135"/>
        <v>OK</v>
      </c>
      <c r="BW73" s="25">
        <f t="shared" si="136"/>
        <v>93</v>
      </c>
      <c r="BX73" s="26">
        <f t="shared" si="72"/>
        <v>465</v>
      </c>
      <c r="BY73" s="27">
        <f t="shared" si="73"/>
        <v>62</v>
      </c>
      <c r="BZ73" s="28">
        <f t="shared" si="122"/>
        <v>0</v>
      </c>
      <c r="CA73" s="28">
        <f t="shared" si="123"/>
        <v>0</v>
      </c>
      <c r="CB73" s="28">
        <f t="shared" si="124"/>
        <v>0</v>
      </c>
      <c r="CC73" s="17">
        <f>DBC!$C$77</f>
        <v>42</v>
      </c>
      <c r="CD73" s="28">
        <f>DBC!$C$76</f>
        <v>35</v>
      </c>
      <c r="CE73" s="30">
        <f>DBC!$C$75</f>
        <v>40</v>
      </c>
      <c r="CF73" s="31">
        <f t="shared" si="76"/>
        <v>0</v>
      </c>
      <c r="CG73" s="31">
        <f t="shared" si="125"/>
        <v>0</v>
      </c>
      <c r="CH73" s="32">
        <f t="shared" si="126"/>
        <v>0</v>
      </c>
      <c r="CI73" s="11">
        <f>DBC!$C$68</f>
        <v>500</v>
      </c>
      <c r="CJ73" s="21">
        <f t="shared" si="58"/>
        <v>0</v>
      </c>
      <c r="CK73" s="21">
        <f t="shared" si="59"/>
        <v>0</v>
      </c>
      <c r="CL73" s="21">
        <f t="shared" si="60"/>
        <v>0</v>
      </c>
      <c r="CM73" s="423">
        <f t="shared" si="61"/>
        <v>0</v>
      </c>
    </row>
    <row r="74" spans="1:91" x14ac:dyDescent="0.35">
      <c r="A74" s="743"/>
      <c r="B74" s="5" t="s">
        <v>32</v>
      </c>
      <c r="C74" s="543">
        <v>31</v>
      </c>
      <c r="D74" s="5">
        <v>68</v>
      </c>
      <c r="E74" s="10">
        <f>DBC!C$59</f>
        <v>20</v>
      </c>
      <c r="F74" s="22">
        <f t="shared" si="110"/>
        <v>620</v>
      </c>
      <c r="G74" s="745"/>
      <c r="H74" s="49">
        <f>DBC!$C$45</f>
        <v>0.1</v>
      </c>
      <c r="I74" s="47">
        <f>DBC!$C$44</f>
        <v>0.7</v>
      </c>
      <c r="J74" s="48">
        <f>DBC!$C$43</f>
        <v>0.2</v>
      </c>
      <c r="K74" s="24" t="str">
        <f t="shared" si="127"/>
        <v>OK</v>
      </c>
      <c r="L74" s="25">
        <f t="shared" si="128"/>
        <v>62</v>
      </c>
      <c r="M74" s="26">
        <f t="shared" si="128"/>
        <v>434</v>
      </c>
      <c r="N74" s="27">
        <f t="shared" si="128"/>
        <v>124</v>
      </c>
      <c r="O74" s="28">
        <f t="shared" si="111"/>
        <v>566680</v>
      </c>
      <c r="P74" s="28">
        <f t="shared" si="111"/>
        <v>13486984</v>
      </c>
      <c r="Q74" s="28">
        <f t="shared" si="111"/>
        <v>4533440</v>
      </c>
      <c r="R74" s="29">
        <f>DBC!$C$50</f>
        <v>152</v>
      </c>
      <c r="S74" s="28">
        <f>DBC!$C$49</f>
        <v>146.19999999999999</v>
      </c>
      <c r="T74" s="30">
        <f>DBC!$C$48</f>
        <v>150</v>
      </c>
      <c r="U74" s="31">
        <f t="shared" si="129"/>
        <v>86.135360000000006</v>
      </c>
      <c r="V74" s="31">
        <f t="shared" si="129"/>
        <v>1971.7970608000001</v>
      </c>
      <c r="W74" s="32">
        <f t="shared" si="129"/>
        <v>680.01599999999996</v>
      </c>
      <c r="X74" s="296">
        <f>DBC!$C$41</f>
        <v>370</v>
      </c>
      <c r="Y74" s="33">
        <f t="shared" si="130"/>
        <v>31870.083200000001</v>
      </c>
      <c r="Z74" s="31">
        <f t="shared" si="130"/>
        <v>729564.91249600006</v>
      </c>
      <c r="AA74" s="31">
        <f t="shared" si="130"/>
        <v>251605.91999999998</v>
      </c>
      <c r="AB74" s="423">
        <f t="shared" si="52"/>
        <v>1013040.915696</v>
      </c>
      <c r="AC74" s="295">
        <f>DBC!$C$45</f>
        <v>0.1</v>
      </c>
      <c r="AD74" s="291">
        <f>DBC!$C$44</f>
        <v>0.7</v>
      </c>
      <c r="AE74" s="292">
        <f>DBC!$C$43</f>
        <v>0.2</v>
      </c>
      <c r="AF74" s="24" t="str">
        <f t="shared" si="131"/>
        <v>OK</v>
      </c>
      <c r="AG74" s="25">
        <f t="shared" si="132"/>
        <v>62</v>
      </c>
      <c r="AH74" s="26">
        <f t="shared" si="65"/>
        <v>434</v>
      </c>
      <c r="AI74" s="27">
        <f t="shared" si="66"/>
        <v>124</v>
      </c>
      <c r="AJ74" s="28">
        <f t="shared" si="112"/>
        <v>0</v>
      </c>
      <c r="AK74" s="28">
        <f t="shared" si="113"/>
        <v>0</v>
      </c>
      <c r="AL74" s="28">
        <f t="shared" si="114"/>
        <v>0</v>
      </c>
      <c r="AM74" s="17">
        <f>DBC!$C$50</f>
        <v>152</v>
      </c>
      <c r="AN74" s="16">
        <f>DBC!$C$49</f>
        <v>146.19999999999999</v>
      </c>
      <c r="AO74" s="18">
        <f>DBC!$C$48</f>
        <v>150</v>
      </c>
      <c r="AP74" s="31">
        <f t="shared" si="74"/>
        <v>0</v>
      </c>
      <c r="AQ74" s="31">
        <f t="shared" si="115"/>
        <v>0</v>
      </c>
      <c r="AR74" s="32">
        <f t="shared" si="116"/>
        <v>0</v>
      </c>
      <c r="AS74" s="23">
        <f>DBC!$C$41</f>
        <v>370</v>
      </c>
      <c r="AT74" s="33">
        <f t="shared" si="67"/>
        <v>0</v>
      </c>
      <c r="AU74" s="31">
        <f t="shared" si="68"/>
        <v>0</v>
      </c>
      <c r="AV74" s="31">
        <f t="shared" si="69"/>
        <v>0</v>
      </c>
      <c r="AW74" s="423">
        <f t="shared" si="53"/>
        <v>0</v>
      </c>
      <c r="AX74" s="561">
        <f>DBC!$C$72</f>
        <v>0.15</v>
      </c>
      <c r="AY74" s="559">
        <f>DBC!$C$71</f>
        <v>0.75</v>
      </c>
      <c r="AZ74" s="560">
        <f>DBC!$C$70</f>
        <v>0.1</v>
      </c>
      <c r="BA74" s="24" t="str">
        <f t="shared" si="133"/>
        <v>OK</v>
      </c>
      <c r="BB74" s="25">
        <f t="shared" si="134"/>
        <v>93</v>
      </c>
      <c r="BC74" s="26">
        <f t="shared" si="70"/>
        <v>465</v>
      </c>
      <c r="BD74" s="27">
        <f t="shared" si="71"/>
        <v>62</v>
      </c>
      <c r="BE74" s="28">
        <f t="shared" si="117"/>
        <v>116250</v>
      </c>
      <c r="BF74" s="28">
        <f t="shared" si="118"/>
        <v>1976250</v>
      </c>
      <c r="BG74" s="28">
        <f t="shared" si="119"/>
        <v>310000</v>
      </c>
      <c r="BH74" s="17">
        <f>DBC!$C$77</f>
        <v>42</v>
      </c>
      <c r="BI74" s="28">
        <f>DBC!$C$76</f>
        <v>35</v>
      </c>
      <c r="BJ74" s="30">
        <f>DBC!$C$75</f>
        <v>40</v>
      </c>
      <c r="BK74" s="31">
        <f t="shared" si="75"/>
        <v>4.8825000000000003</v>
      </c>
      <c r="BL74" s="31">
        <f t="shared" si="120"/>
        <v>69.168750000000003</v>
      </c>
      <c r="BM74" s="32">
        <f t="shared" si="121"/>
        <v>12.4</v>
      </c>
      <c r="BN74" s="11">
        <f>DBC!$C$68</f>
        <v>500</v>
      </c>
      <c r="BO74" s="21">
        <f t="shared" si="54"/>
        <v>2441.25</v>
      </c>
      <c r="BP74" s="19">
        <f t="shared" si="55"/>
        <v>34584.375</v>
      </c>
      <c r="BQ74" s="19">
        <f t="shared" si="56"/>
        <v>6200</v>
      </c>
      <c r="BR74" s="423">
        <f t="shared" si="57"/>
        <v>43225.625</v>
      </c>
      <c r="BS74" s="561">
        <f>DBC!$C$72</f>
        <v>0.15</v>
      </c>
      <c r="BT74" s="559">
        <f>DBC!$C$71</f>
        <v>0.75</v>
      </c>
      <c r="BU74" s="560">
        <f>DBC!$C$70</f>
        <v>0.1</v>
      </c>
      <c r="BV74" s="24" t="str">
        <f t="shared" si="135"/>
        <v>OK</v>
      </c>
      <c r="BW74" s="25">
        <f t="shared" si="136"/>
        <v>93</v>
      </c>
      <c r="BX74" s="26">
        <f t="shared" si="72"/>
        <v>465</v>
      </c>
      <c r="BY74" s="27">
        <f t="shared" si="73"/>
        <v>62</v>
      </c>
      <c r="BZ74" s="28">
        <f t="shared" si="122"/>
        <v>0</v>
      </c>
      <c r="CA74" s="28">
        <f t="shared" si="123"/>
        <v>0</v>
      </c>
      <c r="CB74" s="28">
        <f t="shared" si="124"/>
        <v>0</v>
      </c>
      <c r="CC74" s="17">
        <f>DBC!$C$77</f>
        <v>42</v>
      </c>
      <c r="CD74" s="28">
        <f>DBC!$C$76</f>
        <v>35</v>
      </c>
      <c r="CE74" s="30">
        <f>DBC!$C$75</f>
        <v>40</v>
      </c>
      <c r="CF74" s="31">
        <f t="shared" si="76"/>
        <v>0</v>
      </c>
      <c r="CG74" s="31">
        <f t="shared" si="125"/>
        <v>0</v>
      </c>
      <c r="CH74" s="32">
        <f t="shared" si="126"/>
        <v>0</v>
      </c>
      <c r="CI74" s="11">
        <f>DBC!$C$68</f>
        <v>500</v>
      </c>
      <c r="CJ74" s="21">
        <f t="shared" si="58"/>
        <v>0</v>
      </c>
      <c r="CK74" s="21">
        <f t="shared" si="59"/>
        <v>0</v>
      </c>
      <c r="CL74" s="21">
        <f t="shared" si="60"/>
        <v>0</v>
      </c>
      <c r="CM74" s="423">
        <f t="shared" si="61"/>
        <v>0</v>
      </c>
    </row>
    <row r="75" spans="1:91" x14ac:dyDescent="0.35">
      <c r="A75" s="743"/>
      <c r="B75" s="5" t="s">
        <v>33</v>
      </c>
      <c r="C75" s="543">
        <v>30</v>
      </c>
      <c r="D75" s="5">
        <v>69</v>
      </c>
      <c r="E75" s="10">
        <f>DBC!C$60</f>
        <v>20</v>
      </c>
      <c r="F75" s="22">
        <f t="shared" si="110"/>
        <v>600</v>
      </c>
      <c r="G75" s="745"/>
      <c r="H75" s="49">
        <f>DBC!$C$45</f>
        <v>0.1</v>
      </c>
      <c r="I75" s="47">
        <f>DBC!$C$44</f>
        <v>0.7</v>
      </c>
      <c r="J75" s="48">
        <f>DBC!$C$43</f>
        <v>0.2</v>
      </c>
      <c r="K75" s="24" t="str">
        <f t="shared" si="127"/>
        <v>OK</v>
      </c>
      <c r="L75" s="25">
        <f t="shared" si="128"/>
        <v>60</v>
      </c>
      <c r="M75" s="26">
        <f t="shared" si="128"/>
        <v>420</v>
      </c>
      <c r="N75" s="27">
        <f t="shared" si="128"/>
        <v>120</v>
      </c>
      <c r="O75" s="28">
        <f t="shared" si="111"/>
        <v>548400</v>
      </c>
      <c r="P75" s="28">
        <f t="shared" si="111"/>
        <v>13051920</v>
      </c>
      <c r="Q75" s="28">
        <f t="shared" si="111"/>
        <v>4387200</v>
      </c>
      <c r="R75" s="29">
        <f>DBC!$C$50</f>
        <v>152</v>
      </c>
      <c r="S75" s="28">
        <f>DBC!$C$49</f>
        <v>146.19999999999999</v>
      </c>
      <c r="T75" s="30">
        <f>DBC!$C$48</f>
        <v>150</v>
      </c>
      <c r="U75" s="31">
        <f t="shared" si="129"/>
        <v>83.356800000000007</v>
      </c>
      <c r="V75" s="31">
        <f t="shared" si="129"/>
        <v>1908.1907039999999</v>
      </c>
      <c r="W75" s="32">
        <f t="shared" si="129"/>
        <v>658.08</v>
      </c>
      <c r="X75" s="296">
        <f>DBC!$C$41</f>
        <v>370</v>
      </c>
      <c r="Y75" s="33">
        <f t="shared" si="130"/>
        <v>30842.016000000003</v>
      </c>
      <c r="Z75" s="31">
        <f t="shared" si="130"/>
        <v>706030.56047999999</v>
      </c>
      <c r="AA75" s="31">
        <f t="shared" si="130"/>
        <v>243489.6</v>
      </c>
      <c r="AB75" s="423">
        <f t="shared" si="52"/>
        <v>980362.17648000002</v>
      </c>
      <c r="AC75" s="295">
        <f>DBC!$C$45</f>
        <v>0.1</v>
      </c>
      <c r="AD75" s="291">
        <f>DBC!$C$44</f>
        <v>0.7</v>
      </c>
      <c r="AE75" s="292">
        <f>DBC!$C$43</f>
        <v>0.2</v>
      </c>
      <c r="AF75" s="24" t="str">
        <f t="shared" si="131"/>
        <v>OK</v>
      </c>
      <c r="AG75" s="25">
        <f t="shared" si="132"/>
        <v>60</v>
      </c>
      <c r="AH75" s="26">
        <f t="shared" si="65"/>
        <v>420</v>
      </c>
      <c r="AI75" s="27">
        <f t="shared" si="66"/>
        <v>120</v>
      </c>
      <c r="AJ75" s="28">
        <f t="shared" si="112"/>
        <v>0</v>
      </c>
      <c r="AK75" s="28">
        <f t="shared" si="113"/>
        <v>0</v>
      </c>
      <c r="AL75" s="28">
        <f t="shared" si="114"/>
        <v>0</v>
      </c>
      <c r="AM75" s="17">
        <f>DBC!$C$50</f>
        <v>152</v>
      </c>
      <c r="AN75" s="16">
        <f>DBC!$C$49</f>
        <v>146.19999999999999</v>
      </c>
      <c r="AO75" s="18">
        <f>DBC!$C$48</f>
        <v>150</v>
      </c>
      <c r="AP75" s="31">
        <f t="shared" si="74"/>
        <v>0</v>
      </c>
      <c r="AQ75" s="31">
        <f t="shared" si="115"/>
        <v>0</v>
      </c>
      <c r="AR75" s="32">
        <f t="shared" si="116"/>
        <v>0</v>
      </c>
      <c r="AS75" s="23">
        <f>DBC!$C$41</f>
        <v>370</v>
      </c>
      <c r="AT75" s="33">
        <f t="shared" si="67"/>
        <v>0</v>
      </c>
      <c r="AU75" s="31">
        <f t="shared" si="68"/>
        <v>0</v>
      </c>
      <c r="AV75" s="31">
        <f t="shared" si="69"/>
        <v>0</v>
      </c>
      <c r="AW75" s="423">
        <f t="shared" si="53"/>
        <v>0</v>
      </c>
      <c r="AX75" s="561">
        <f>DBC!$C$72</f>
        <v>0.15</v>
      </c>
      <c r="AY75" s="559">
        <f>DBC!$C$71</f>
        <v>0.75</v>
      </c>
      <c r="AZ75" s="560">
        <f>DBC!$C$70</f>
        <v>0.1</v>
      </c>
      <c r="BA75" s="24" t="str">
        <f t="shared" si="133"/>
        <v>OK</v>
      </c>
      <c r="BB75" s="25">
        <f t="shared" si="134"/>
        <v>90</v>
      </c>
      <c r="BC75" s="26">
        <f t="shared" si="70"/>
        <v>450</v>
      </c>
      <c r="BD75" s="27">
        <f t="shared" si="71"/>
        <v>60</v>
      </c>
      <c r="BE75" s="28">
        <f t="shared" si="117"/>
        <v>112500</v>
      </c>
      <c r="BF75" s="28">
        <f t="shared" si="118"/>
        <v>1912500</v>
      </c>
      <c r="BG75" s="28">
        <f t="shared" si="119"/>
        <v>300000</v>
      </c>
      <c r="BH75" s="17">
        <f>DBC!$C$77</f>
        <v>42</v>
      </c>
      <c r="BI75" s="28">
        <f>DBC!$C$76</f>
        <v>35</v>
      </c>
      <c r="BJ75" s="30">
        <f>DBC!$C$75</f>
        <v>40</v>
      </c>
      <c r="BK75" s="31">
        <f t="shared" si="75"/>
        <v>4.7249999999999996</v>
      </c>
      <c r="BL75" s="31">
        <f t="shared" si="120"/>
        <v>66.9375</v>
      </c>
      <c r="BM75" s="32">
        <f t="shared" si="121"/>
        <v>12</v>
      </c>
      <c r="BN75" s="11">
        <f>DBC!$C$68</f>
        <v>500</v>
      </c>
      <c r="BO75" s="21">
        <f t="shared" si="54"/>
        <v>2362.5</v>
      </c>
      <c r="BP75" s="19">
        <f t="shared" si="55"/>
        <v>33468.75</v>
      </c>
      <c r="BQ75" s="19">
        <f t="shared" si="56"/>
        <v>6000</v>
      </c>
      <c r="BR75" s="423">
        <f t="shared" si="57"/>
        <v>41831.25</v>
      </c>
      <c r="BS75" s="561">
        <f>DBC!$C$72</f>
        <v>0.15</v>
      </c>
      <c r="BT75" s="559">
        <f>DBC!$C$71</f>
        <v>0.75</v>
      </c>
      <c r="BU75" s="560">
        <f>DBC!$C$70</f>
        <v>0.1</v>
      </c>
      <c r="BV75" s="24" t="str">
        <f t="shared" si="135"/>
        <v>OK</v>
      </c>
      <c r="BW75" s="25">
        <f t="shared" si="136"/>
        <v>90</v>
      </c>
      <c r="BX75" s="26">
        <f t="shared" si="72"/>
        <v>450</v>
      </c>
      <c r="BY75" s="27">
        <f t="shared" si="73"/>
        <v>60</v>
      </c>
      <c r="BZ75" s="28">
        <f t="shared" si="122"/>
        <v>0</v>
      </c>
      <c r="CA75" s="28">
        <f t="shared" si="123"/>
        <v>0</v>
      </c>
      <c r="CB75" s="28">
        <f t="shared" si="124"/>
        <v>0</v>
      </c>
      <c r="CC75" s="17">
        <f>DBC!$C$77</f>
        <v>42</v>
      </c>
      <c r="CD75" s="28">
        <f>DBC!$C$76</f>
        <v>35</v>
      </c>
      <c r="CE75" s="30">
        <f>DBC!$C$75</f>
        <v>40</v>
      </c>
      <c r="CF75" s="31">
        <f t="shared" si="76"/>
        <v>0</v>
      </c>
      <c r="CG75" s="31">
        <f t="shared" si="125"/>
        <v>0</v>
      </c>
      <c r="CH75" s="32">
        <f t="shared" si="126"/>
        <v>0</v>
      </c>
      <c r="CI75" s="11">
        <f>DBC!$C$68</f>
        <v>500</v>
      </c>
      <c r="CJ75" s="21">
        <f t="shared" si="58"/>
        <v>0</v>
      </c>
      <c r="CK75" s="21">
        <f t="shared" si="59"/>
        <v>0</v>
      </c>
      <c r="CL75" s="21">
        <f t="shared" si="60"/>
        <v>0</v>
      </c>
      <c r="CM75" s="423">
        <f t="shared" si="61"/>
        <v>0</v>
      </c>
    </row>
    <row r="76" spans="1:91" x14ac:dyDescent="0.35">
      <c r="A76" s="743"/>
      <c r="B76" s="5" t="s">
        <v>34</v>
      </c>
      <c r="C76" s="543">
        <v>31</v>
      </c>
      <c r="D76" s="5">
        <v>70</v>
      </c>
      <c r="E76" s="10">
        <f>DBC!C$61</f>
        <v>20</v>
      </c>
      <c r="F76" s="22">
        <f t="shared" si="110"/>
        <v>620</v>
      </c>
      <c r="G76" s="745"/>
      <c r="H76" s="49">
        <f>DBC!$C$45</f>
        <v>0.1</v>
      </c>
      <c r="I76" s="47">
        <f>DBC!$C$44</f>
        <v>0.7</v>
      </c>
      <c r="J76" s="48">
        <f>DBC!$C$43</f>
        <v>0.2</v>
      </c>
      <c r="K76" s="24" t="str">
        <f t="shared" si="127"/>
        <v>OK</v>
      </c>
      <c r="L76" s="25">
        <f t="shared" si="128"/>
        <v>62</v>
      </c>
      <c r="M76" s="26">
        <f t="shared" si="128"/>
        <v>434</v>
      </c>
      <c r="N76" s="27">
        <f t="shared" si="128"/>
        <v>124</v>
      </c>
      <c r="O76" s="28">
        <f t="shared" si="111"/>
        <v>566680</v>
      </c>
      <c r="P76" s="28">
        <f t="shared" si="111"/>
        <v>13486984</v>
      </c>
      <c r="Q76" s="28">
        <f t="shared" si="111"/>
        <v>4533440</v>
      </c>
      <c r="R76" s="29">
        <f>DBC!$C$50</f>
        <v>152</v>
      </c>
      <c r="S76" s="28">
        <f>DBC!$C$49</f>
        <v>146.19999999999999</v>
      </c>
      <c r="T76" s="30">
        <f>DBC!$C$48</f>
        <v>150</v>
      </c>
      <c r="U76" s="31">
        <f t="shared" si="129"/>
        <v>86.135360000000006</v>
      </c>
      <c r="V76" s="31">
        <f t="shared" si="129"/>
        <v>1971.7970608000001</v>
      </c>
      <c r="W76" s="32">
        <f t="shared" si="129"/>
        <v>680.01599999999996</v>
      </c>
      <c r="X76" s="296">
        <f>DBC!$C$41</f>
        <v>370</v>
      </c>
      <c r="Y76" s="33">
        <f t="shared" si="130"/>
        <v>31870.083200000001</v>
      </c>
      <c r="Z76" s="31">
        <f t="shared" si="130"/>
        <v>729564.91249600006</v>
      </c>
      <c r="AA76" s="31">
        <f t="shared" si="130"/>
        <v>251605.91999999998</v>
      </c>
      <c r="AB76" s="423">
        <f t="shared" si="52"/>
        <v>1013040.915696</v>
      </c>
      <c r="AC76" s="295">
        <f>DBC!$C$45</f>
        <v>0.1</v>
      </c>
      <c r="AD76" s="291">
        <f>DBC!$C$44</f>
        <v>0.7</v>
      </c>
      <c r="AE76" s="292">
        <f>DBC!$C$43</f>
        <v>0.2</v>
      </c>
      <c r="AF76" s="24" t="str">
        <f t="shared" si="131"/>
        <v>OK</v>
      </c>
      <c r="AG76" s="25">
        <f t="shared" si="132"/>
        <v>62</v>
      </c>
      <c r="AH76" s="26">
        <f t="shared" si="65"/>
        <v>434</v>
      </c>
      <c r="AI76" s="27">
        <f t="shared" si="66"/>
        <v>124</v>
      </c>
      <c r="AJ76" s="28">
        <f t="shared" si="112"/>
        <v>0</v>
      </c>
      <c r="AK76" s="28">
        <f t="shared" si="113"/>
        <v>0</v>
      </c>
      <c r="AL76" s="28">
        <f t="shared" si="114"/>
        <v>0</v>
      </c>
      <c r="AM76" s="17">
        <f>DBC!$C$50</f>
        <v>152</v>
      </c>
      <c r="AN76" s="16">
        <f>DBC!$C$49</f>
        <v>146.19999999999999</v>
      </c>
      <c r="AO76" s="18">
        <f>DBC!$C$48</f>
        <v>150</v>
      </c>
      <c r="AP76" s="31">
        <f t="shared" si="74"/>
        <v>0</v>
      </c>
      <c r="AQ76" s="31">
        <f t="shared" si="115"/>
        <v>0</v>
      </c>
      <c r="AR76" s="32">
        <f t="shared" si="116"/>
        <v>0</v>
      </c>
      <c r="AS76" s="23">
        <f>DBC!$C$41</f>
        <v>370</v>
      </c>
      <c r="AT76" s="33">
        <f t="shared" si="67"/>
        <v>0</v>
      </c>
      <c r="AU76" s="31">
        <f t="shared" si="68"/>
        <v>0</v>
      </c>
      <c r="AV76" s="31">
        <f t="shared" si="69"/>
        <v>0</v>
      </c>
      <c r="AW76" s="423">
        <f t="shared" si="53"/>
        <v>0</v>
      </c>
      <c r="AX76" s="561">
        <f>DBC!$C$72</f>
        <v>0.15</v>
      </c>
      <c r="AY76" s="559">
        <f>DBC!$C$71</f>
        <v>0.75</v>
      </c>
      <c r="AZ76" s="560">
        <f>DBC!$C$70</f>
        <v>0.1</v>
      </c>
      <c r="BA76" s="24" t="str">
        <f t="shared" si="133"/>
        <v>OK</v>
      </c>
      <c r="BB76" s="25">
        <f t="shared" si="134"/>
        <v>93</v>
      </c>
      <c r="BC76" s="26">
        <f t="shared" si="70"/>
        <v>465</v>
      </c>
      <c r="BD76" s="27">
        <f t="shared" si="71"/>
        <v>62</v>
      </c>
      <c r="BE76" s="28">
        <f t="shared" si="117"/>
        <v>116250</v>
      </c>
      <c r="BF76" s="28">
        <f t="shared" si="118"/>
        <v>1976250</v>
      </c>
      <c r="BG76" s="28">
        <f t="shared" si="119"/>
        <v>310000</v>
      </c>
      <c r="BH76" s="17">
        <f>DBC!$C$77</f>
        <v>42</v>
      </c>
      <c r="BI76" s="28">
        <f>DBC!$C$76</f>
        <v>35</v>
      </c>
      <c r="BJ76" s="30">
        <f>DBC!$C$75</f>
        <v>40</v>
      </c>
      <c r="BK76" s="31">
        <f t="shared" si="75"/>
        <v>4.8825000000000003</v>
      </c>
      <c r="BL76" s="31">
        <f t="shared" si="120"/>
        <v>69.168750000000003</v>
      </c>
      <c r="BM76" s="32">
        <f t="shared" si="121"/>
        <v>12.4</v>
      </c>
      <c r="BN76" s="11">
        <f>DBC!$C$68</f>
        <v>500</v>
      </c>
      <c r="BO76" s="21">
        <f t="shared" si="54"/>
        <v>2441.25</v>
      </c>
      <c r="BP76" s="19">
        <f t="shared" si="55"/>
        <v>34584.375</v>
      </c>
      <c r="BQ76" s="19">
        <f t="shared" si="56"/>
        <v>6200</v>
      </c>
      <c r="BR76" s="423">
        <f t="shared" si="57"/>
        <v>43225.625</v>
      </c>
      <c r="BS76" s="561">
        <f>DBC!$C$72</f>
        <v>0.15</v>
      </c>
      <c r="BT76" s="559">
        <f>DBC!$C$71</f>
        <v>0.75</v>
      </c>
      <c r="BU76" s="560">
        <f>DBC!$C$70</f>
        <v>0.1</v>
      </c>
      <c r="BV76" s="24" t="str">
        <f t="shared" si="135"/>
        <v>OK</v>
      </c>
      <c r="BW76" s="25">
        <f t="shared" si="136"/>
        <v>93</v>
      </c>
      <c r="BX76" s="26">
        <f t="shared" si="72"/>
        <v>465</v>
      </c>
      <c r="BY76" s="27">
        <f t="shared" si="73"/>
        <v>62</v>
      </c>
      <c r="BZ76" s="28">
        <f t="shared" si="122"/>
        <v>0</v>
      </c>
      <c r="CA76" s="28">
        <f t="shared" si="123"/>
        <v>0</v>
      </c>
      <c r="CB76" s="28">
        <f t="shared" si="124"/>
        <v>0</v>
      </c>
      <c r="CC76" s="17">
        <f>DBC!$C$77</f>
        <v>42</v>
      </c>
      <c r="CD76" s="28">
        <f>DBC!$C$76</f>
        <v>35</v>
      </c>
      <c r="CE76" s="30">
        <f>DBC!$C$75</f>
        <v>40</v>
      </c>
      <c r="CF76" s="31">
        <f t="shared" si="76"/>
        <v>0</v>
      </c>
      <c r="CG76" s="31">
        <f t="shared" si="125"/>
        <v>0</v>
      </c>
      <c r="CH76" s="32">
        <f t="shared" si="126"/>
        <v>0</v>
      </c>
      <c r="CI76" s="11">
        <f>DBC!$C$68</f>
        <v>500</v>
      </c>
      <c r="CJ76" s="21">
        <f t="shared" si="58"/>
        <v>0</v>
      </c>
      <c r="CK76" s="21">
        <f t="shared" si="59"/>
        <v>0</v>
      </c>
      <c r="CL76" s="21">
        <f t="shared" si="60"/>
        <v>0</v>
      </c>
      <c r="CM76" s="423">
        <f t="shared" si="61"/>
        <v>0</v>
      </c>
    </row>
    <row r="77" spans="1:91" x14ac:dyDescent="0.35">
      <c r="A77" s="743"/>
      <c r="B77" s="5" t="s">
        <v>35</v>
      </c>
      <c r="C77" s="543">
        <v>30</v>
      </c>
      <c r="D77" s="5">
        <v>71</v>
      </c>
      <c r="E77" s="10">
        <f>DBC!C$62</f>
        <v>20</v>
      </c>
      <c r="F77" s="22">
        <f t="shared" si="110"/>
        <v>600</v>
      </c>
      <c r="G77" s="745"/>
      <c r="H77" s="49">
        <f>DBC!$C$45</f>
        <v>0.1</v>
      </c>
      <c r="I77" s="47">
        <f>DBC!$C$44</f>
        <v>0.7</v>
      </c>
      <c r="J77" s="48">
        <f>DBC!$C$43</f>
        <v>0.2</v>
      </c>
      <c r="K77" s="24" t="str">
        <f t="shared" si="127"/>
        <v>OK</v>
      </c>
      <c r="L77" s="25">
        <f t="shared" si="128"/>
        <v>60</v>
      </c>
      <c r="M77" s="26">
        <f t="shared" si="128"/>
        <v>420</v>
      </c>
      <c r="N77" s="27">
        <f t="shared" si="128"/>
        <v>120</v>
      </c>
      <c r="O77" s="28">
        <f t="shared" si="111"/>
        <v>548400</v>
      </c>
      <c r="P77" s="28">
        <f t="shared" si="111"/>
        <v>13051920</v>
      </c>
      <c r="Q77" s="28">
        <f t="shared" si="111"/>
        <v>4387200</v>
      </c>
      <c r="R77" s="29">
        <f>DBC!$C$50</f>
        <v>152</v>
      </c>
      <c r="S77" s="28">
        <f>DBC!$C$49</f>
        <v>146.19999999999999</v>
      </c>
      <c r="T77" s="30">
        <f>DBC!$C$48</f>
        <v>150</v>
      </c>
      <c r="U77" s="31">
        <f t="shared" si="129"/>
        <v>83.356800000000007</v>
      </c>
      <c r="V77" s="31">
        <f t="shared" si="129"/>
        <v>1908.1907039999999</v>
      </c>
      <c r="W77" s="32">
        <f t="shared" si="129"/>
        <v>658.08</v>
      </c>
      <c r="X77" s="296">
        <f>DBC!$C$41</f>
        <v>370</v>
      </c>
      <c r="Y77" s="33">
        <f t="shared" si="130"/>
        <v>30842.016000000003</v>
      </c>
      <c r="Z77" s="31">
        <f t="shared" si="130"/>
        <v>706030.56047999999</v>
      </c>
      <c r="AA77" s="31">
        <f t="shared" si="130"/>
        <v>243489.6</v>
      </c>
      <c r="AB77" s="423">
        <f t="shared" si="52"/>
        <v>980362.17648000002</v>
      </c>
      <c r="AC77" s="295">
        <f>DBC!$C$45</f>
        <v>0.1</v>
      </c>
      <c r="AD77" s="291">
        <f>DBC!$C$44</f>
        <v>0.7</v>
      </c>
      <c r="AE77" s="292">
        <f>DBC!$C$43</f>
        <v>0.2</v>
      </c>
      <c r="AF77" s="24" t="str">
        <f t="shared" si="131"/>
        <v>OK</v>
      </c>
      <c r="AG77" s="25">
        <f t="shared" si="132"/>
        <v>60</v>
      </c>
      <c r="AH77" s="26">
        <f t="shared" si="65"/>
        <v>420</v>
      </c>
      <c r="AI77" s="27">
        <f t="shared" si="66"/>
        <v>120</v>
      </c>
      <c r="AJ77" s="28">
        <f t="shared" si="112"/>
        <v>0</v>
      </c>
      <c r="AK77" s="28">
        <f t="shared" si="113"/>
        <v>0</v>
      </c>
      <c r="AL77" s="28">
        <f t="shared" si="114"/>
        <v>0</v>
      </c>
      <c r="AM77" s="17">
        <f>DBC!$C$50</f>
        <v>152</v>
      </c>
      <c r="AN77" s="16">
        <f>DBC!$C$49</f>
        <v>146.19999999999999</v>
      </c>
      <c r="AO77" s="18">
        <f>DBC!$C$48</f>
        <v>150</v>
      </c>
      <c r="AP77" s="31">
        <f t="shared" si="74"/>
        <v>0</v>
      </c>
      <c r="AQ77" s="31">
        <f t="shared" si="115"/>
        <v>0</v>
      </c>
      <c r="AR77" s="32">
        <f t="shared" si="116"/>
        <v>0</v>
      </c>
      <c r="AS77" s="23">
        <f>DBC!$C$41</f>
        <v>370</v>
      </c>
      <c r="AT77" s="33">
        <f t="shared" si="67"/>
        <v>0</v>
      </c>
      <c r="AU77" s="31">
        <f t="shared" si="68"/>
        <v>0</v>
      </c>
      <c r="AV77" s="31">
        <f t="shared" si="69"/>
        <v>0</v>
      </c>
      <c r="AW77" s="423">
        <f t="shared" si="53"/>
        <v>0</v>
      </c>
      <c r="AX77" s="561">
        <f>DBC!$C$72</f>
        <v>0.15</v>
      </c>
      <c r="AY77" s="559">
        <f>DBC!$C$71</f>
        <v>0.75</v>
      </c>
      <c r="AZ77" s="560">
        <f>DBC!$C$70</f>
        <v>0.1</v>
      </c>
      <c r="BA77" s="24" t="str">
        <f t="shared" si="133"/>
        <v>OK</v>
      </c>
      <c r="BB77" s="25">
        <f t="shared" si="134"/>
        <v>90</v>
      </c>
      <c r="BC77" s="26">
        <f t="shared" si="70"/>
        <v>450</v>
      </c>
      <c r="BD77" s="27">
        <f t="shared" si="71"/>
        <v>60</v>
      </c>
      <c r="BE77" s="28">
        <f t="shared" si="117"/>
        <v>112500</v>
      </c>
      <c r="BF77" s="28">
        <f t="shared" si="118"/>
        <v>1912500</v>
      </c>
      <c r="BG77" s="28">
        <f t="shared" si="119"/>
        <v>300000</v>
      </c>
      <c r="BH77" s="17">
        <f>DBC!$C$77</f>
        <v>42</v>
      </c>
      <c r="BI77" s="28">
        <f>DBC!$C$76</f>
        <v>35</v>
      </c>
      <c r="BJ77" s="30">
        <f>DBC!$C$75</f>
        <v>40</v>
      </c>
      <c r="BK77" s="31">
        <f t="shared" si="75"/>
        <v>4.7249999999999996</v>
      </c>
      <c r="BL77" s="31">
        <f t="shared" si="120"/>
        <v>66.9375</v>
      </c>
      <c r="BM77" s="32">
        <f t="shared" si="121"/>
        <v>12</v>
      </c>
      <c r="BN77" s="11">
        <f>DBC!$C$68</f>
        <v>500</v>
      </c>
      <c r="BO77" s="21">
        <f t="shared" si="54"/>
        <v>2362.5</v>
      </c>
      <c r="BP77" s="19">
        <f t="shared" si="55"/>
        <v>33468.75</v>
      </c>
      <c r="BQ77" s="19">
        <f t="shared" si="56"/>
        <v>6000</v>
      </c>
      <c r="BR77" s="423">
        <f t="shared" si="57"/>
        <v>41831.25</v>
      </c>
      <c r="BS77" s="561">
        <f>DBC!$C$72</f>
        <v>0.15</v>
      </c>
      <c r="BT77" s="559">
        <f>DBC!$C$71</f>
        <v>0.75</v>
      </c>
      <c r="BU77" s="560">
        <f>DBC!$C$70</f>
        <v>0.1</v>
      </c>
      <c r="BV77" s="24" t="str">
        <f t="shared" si="135"/>
        <v>OK</v>
      </c>
      <c r="BW77" s="25">
        <f t="shared" si="136"/>
        <v>90</v>
      </c>
      <c r="BX77" s="26">
        <f t="shared" si="72"/>
        <v>450</v>
      </c>
      <c r="BY77" s="27">
        <f t="shared" si="73"/>
        <v>60</v>
      </c>
      <c r="BZ77" s="28">
        <f t="shared" si="122"/>
        <v>0</v>
      </c>
      <c r="CA77" s="28">
        <f t="shared" si="123"/>
        <v>0</v>
      </c>
      <c r="CB77" s="28">
        <f t="shared" si="124"/>
        <v>0</v>
      </c>
      <c r="CC77" s="17">
        <f>DBC!$C$77</f>
        <v>42</v>
      </c>
      <c r="CD77" s="28">
        <f>DBC!$C$76</f>
        <v>35</v>
      </c>
      <c r="CE77" s="30">
        <f>DBC!$C$75</f>
        <v>40</v>
      </c>
      <c r="CF77" s="31">
        <f t="shared" si="76"/>
        <v>0</v>
      </c>
      <c r="CG77" s="31">
        <f t="shared" si="125"/>
        <v>0</v>
      </c>
      <c r="CH77" s="32">
        <f t="shared" si="126"/>
        <v>0</v>
      </c>
      <c r="CI77" s="11">
        <f>DBC!$C$68</f>
        <v>500</v>
      </c>
      <c r="CJ77" s="21">
        <f t="shared" si="58"/>
        <v>0</v>
      </c>
      <c r="CK77" s="21">
        <f t="shared" si="59"/>
        <v>0</v>
      </c>
      <c r="CL77" s="21">
        <f t="shared" si="60"/>
        <v>0</v>
      </c>
      <c r="CM77" s="423">
        <f t="shared" si="61"/>
        <v>0</v>
      </c>
    </row>
    <row r="78" spans="1:91" x14ac:dyDescent="0.35">
      <c r="A78" s="744"/>
      <c r="B78" s="34" t="s">
        <v>36</v>
      </c>
      <c r="C78" s="544">
        <v>31</v>
      </c>
      <c r="D78" s="34">
        <v>72</v>
      </c>
      <c r="E78" s="10">
        <f>DBC!C$63</f>
        <v>20</v>
      </c>
      <c r="F78" s="35">
        <f t="shared" si="110"/>
        <v>620</v>
      </c>
      <c r="G78" s="746"/>
      <c r="H78" s="49">
        <f>DBC!$C$45</f>
        <v>0.1</v>
      </c>
      <c r="I78" s="47">
        <f>DBC!$C$44</f>
        <v>0.7</v>
      </c>
      <c r="J78" s="48">
        <f>DBC!$C$43</f>
        <v>0.2</v>
      </c>
      <c r="K78" s="8" t="str">
        <f t="shared" si="127"/>
        <v>OK</v>
      </c>
      <c r="L78" s="37">
        <f t="shared" si="128"/>
        <v>62</v>
      </c>
      <c r="M78" s="38">
        <f t="shared" si="128"/>
        <v>434</v>
      </c>
      <c r="N78" s="39">
        <f t="shared" si="128"/>
        <v>124</v>
      </c>
      <c r="O78" s="40">
        <f t="shared" si="111"/>
        <v>566680</v>
      </c>
      <c r="P78" s="40">
        <f t="shared" si="111"/>
        <v>13486984</v>
      </c>
      <c r="Q78" s="40">
        <f t="shared" si="111"/>
        <v>4533440</v>
      </c>
      <c r="R78" s="29">
        <f>DBC!$C$50</f>
        <v>152</v>
      </c>
      <c r="S78" s="28">
        <f>DBC!$C$49</f>
        <v>146.19999999999999</v>
      </c>
      <c r="T78" s="30">
        <f>DBC!$C$48</f>
        <v>150</v>
      </c>
      <c r="U78" s="43">
        <f t="shared" si="129"/>
        <v>86.135360000000006</v>
      </c>
      <c r="V78" s="43">
        <f t="shared" si="129"/>
        <v>1971.7970608000001</v>
      </c>
      <c r="W78" s="44">
        <f t="shared" si="129"/>
        <v>680.01599999999996</v>
      </c>
      <c r="X78" s="297">
        <f>DBC!$C$41</f>
        <v>370</v>
      </c>
      <c r="Y78" s="45">
        <f t="shared" si="130"/>
        <v>31870.083200000001</v>
      </c>
      <c r="Z78" s="43">
        <f t="shared" si="130"/>
        <v>729564.91249600006</v>
      </c>
      <c r="AA78" s="43">
        <f t="shared" si="130"/>
        <v>251605.91999999998</v>
      </c>
      <c r="AB78" s="423">
        <f t="shared" si="52"/>
        <v>1013040.915696</v>
      </c>
      <c r="AC78" s="295">
        <f>DBC!$C$45</f>
        <v>0.1</v>
      </c>
      <c r="AD78" s="291">
        <f>DBC!$C$44</f>
        <v>0.7</v>
      </c>
      <c r="AE78" s="292">
        <f>DBC!$C$43</f>
        <v>0.2</v>
      </c>
      <c r="AF78" s="8" t="str">
        <f t="shared" si="131"/>
        <v>OK</v>
      </c>
      <c r="AG78" s="37">
        <f t="shared" si="132"/>
        <v>62</v>
      </c>
      <c r="AH78" s="38">
        <f t="shared" si="65"/>
        <v>434</v>
      </c>
      <c r="AI78" s="39">
        <f t="shared" si="66"/>
        <v>124</v>
      </c>
      <c r="AJ78" s="40">
        <f t="shared" si="112"/>
        <v>0</v>
      </c>
      <c r="AK78" s="40">
        <f t="shared" si="113"/>
        <v>0</v>
      </c>
      <c r="AL78" s="40">
        <f t="shared" si="114"/>
        <v>0</v>
      </c>
      <c r="AM78" s="17">
        <f>DBC!$C$50</f>
        <v>152</v>
      </c>
      <c r="AN78" s="16">
        <f>DBC!$C$49</f>
        <v>146.19999999999999</v>
      </c>
      <c r="AO78" s="18">
        <f>DBC!$C$48</f>
        <v>150</v>
      </c>
      <c r="AP78" s="43">
        <f t="shared" si="74"/>
        <v>0</v>
      </c>
      <c r="AQ78" s="43">
        <f t="shared" si="115"/>
        <v>0</v>
      </c>
      <c r="AR78" s="44">
        <f t="shared" si="116"/>
        <v>0</v>
      </c>
      <c r="AS78" s="23">
        <f>DBC!$C$41</f>
        <v>370</v>
      </c>
      <c r="AT78" s="45">
        <f t="shared" si="67"/>
        <v>0</v>
      </c>
      <c r="AU78" s="43">
        <f t="shared" si="68"/>
        <v>0</v>
      </c>
      <c r="AV78" s="43">
        <f t="shared" si="69"/>
        <v>0</v>
      </c>
      <c r="AW78" s="423">
        <f t="shared" si="53"/>
        <v>0</v>
      </c>
      <c r="AX78" s="561">
        <f>DBC!$C$72</f>
        <v>0.15</v>
      </c>
      <c r="AY78" s="559">
        <f>DBC!$C$71</f>
        <v>0.75</v>
      </c>
      <c r="AZ78" s="560">
        <f>DBC!$C$70</f>
        <v>0.1</v>
      </c>
      <c r="BA78" s="8" t="str">
        <f t="shared" si="133"/>
        <v>OK</v>
      </c>
      <c r="BB78" s="37">
        <f t="shared" si="134"/>
        <v>93</v>
      </c>
      <c r="BC78" s="38">
        <f t="shared" si="70"/>
        <v>465</v>
      </c>
      <c r="BD78" s="39">
        <f t="shared" si="71"/>
        <v>62</v>
      </c>
      <c r="BE78" s="40">
        <f t="shared" si="117"/>
        <v>116250</v>
      </c>
      <c r="BF78" s="40">
        <f t="shared" si="118"/>
        <v>1976250</v>
      </c>
      <c r="BG78" s="40">
        <f t="shared" si="119"/>
        <v>310000</v>
      </c>
      <c r="BH78" s="17">
        <f>DBC!$C$77</f>
        <v>42</v>
      </c>
      <c r="BI78" s="28">
        <f>DBC!$C$76</f>
        <v>35</v>
      </c>
      <c r="BJ78" s="30">
        <f>DBC!$C$75</f>
        <v>40</v>
      </c>
      <c r="BK78" s="43">
        <f t="shared" si="75"/>
        <v>4.8825000000000003</v>
      </c>
      <c r="BL78" s="43">
        <f t="shared" si="120"/>
        <v>69.168750000000003</v>
      </c>
      <c r="BM78" s="44">
        <f t="shared" si="121"/>
        <v>12.4</v>
      </c>
      <c r="BN78" s="11">
        <f>DBC!$C$68</f>
        <v>500</v>
      </c>
      <c r="BO78" s="21">
        <f t="shared" si="54"/>
        <v>2441.25</v>
      </c>
      <c r="BP78" s="19">
        <f t="shared" si="55"/>
        <v>34584.375</v>
      </c>
      <c r="BQ78" s="19">
        <f t="shared" si="56"/>
        <v>6200</v>
      </c>
      <c r="BR78" s="423">
        <f t="shared" si="57"/>
        <v>43225.625</v>
      </c>
      <c r="BS78" s="561">
        <f>DBC!$C$72</f>
        <v>0.15</v>
      </c>
      <c r="BT78" s="559">
        <f>DBC!$C$71</f>
        <v>0.75</v>
      </c>
      <c r="BU78" s="560">
        <f>DBC!$C$70</f>
        <v>0.1</v>
      </c>
      <c r="BV78" s="8" t="str">
        <f t="shared" si="135"/>
        <v>OK</v>
      </c>
      <c r="BW78" s="37">
        <f t="shared" si="136"/>
        <v>93</v>
      </c>
      <c r="BX78" s="38">
        <f t="shared" si="72"/>
        <v>465</v>
      </c>
      <c r="BY78" s="39">
        <f t="shared" si="73"/>
        <v>62</v>
      </c>
      <c r="BZ78" s="40">
        <f t="shared" si="122"/>
        <v>0</v>
      </c>
      <c r="CA78" s="40">
        <f t="shared" si="123"/>
        <v>0</v>
      </c>
      <c r="CB78" s="40">
        <f t="shared" si="124"/>
        <v>0</v>
      </c>
      <c r="CC78" s="17">
        <f>DBC!$C$77</f>
        <v>42</v>
      </c>
      <c r="CD78" s="28">
        <f>DBC!$C$76</f>
        <v>35</v>
      </c>
      <c r="CE78" s="30">
        <f>DBC!$C$75</f>
        <v>40</v>
      </c>
      <c r="CF78" s="43">
        <f t="shared" si="76"/>
        <v>0</v>
      </c>
      <c r="CG78" s="43">
        <f t="shared" si="125"/>
        <v>0</v>
      </c>
      <c r="CH78" s="44">
        <f t="shared" si="126"/>
        <v>0</v>
      </c>
      <c r="CI78" s="11">
        <f>DBC!$C$68</f>
        <v>500</v>
      </c>
      <c r="CJ78" s="21">
        <f t="shared" si="58"/>
        <v>0</v>
      </c>
      <c r="CK78" s="21">
        <f t="shared" si="59"/>
        <v>0</v>
      </c>
      <c r="CL78" s="21">
        <f t="shared" si="60"/>
        <v>0</v>
      </c>
      <c r="CM78" s="423">
        <f t="shared" si="61"/>
        <v>0</v>
      </c>
    </row>
    <row r="79" spans="1:91" x14ac:dyDescent="0.35">
      <c r="A79" s="731">
        <v>7</v>
      </c>
      <c r="B79" s="9" t="s">
        <v>25</v>
      </c>
      <c r="C79" s="546">
        <v>31</v>
      </c>
      <c r="D79" s="9">
        <v>73</v>
      </c>
      <c r="E79" s="10">
        <f>DBC!C$52</f>
        <v>10</v>
      </c>
      <c r="F79" s="10">
        <f t="shared" si="110"/>
        <v>310</v>
      </c>
      <c r="G79" s="732">
        <f>SUM(F79:F90)</f>
        <v>6990</v>
      </c>
      <c r="H79" s="49">
        <f>DBC!$C$45</f>
        <v>0.1</v>
      </c>
      <c r="I79" s="47">
        <f>DBC!$C$44</f>
        <v>0.7</v>
      </c>
      <c r="J79" s="48">
        <f>DBC!$C$43</f>
        <v>0.2</v>
      </c>
      <c r="K79" s="12" t="str">
        <f t="shared" si="127"/>
        <v>OK</v>
      </c>
      <c r="L79" s="25">
        <f t="shared" ref="L79" si="137">$F79*H79</f>
        <v>31</v>
      </c>
      <c r="M79" s="26">
        <f t="shared" ref="M79" si="138">$F79*I79</f>
        <v>217</v>
      </c>
      <c r="N79" s="27">
        <f t="shared" ref="N79" si="139">$F79*J79</f>
        <v>62</v>
      </c>
      <c r="O79" s="28">
        <f t="shared" ref="O79" si="140">O$6*L79</f>
        <v>283340</v>
      </c>
      <c r="P79" s="28">
        <f t="shared" ref="P79" si="141">P$6*M79</f>
        <v>6743492</v>
      </c>
      <c r="Q79" s="28">
        <f t="shared" ref="Q79" si="142">Q$6*N79</f>
        <v>2266720</v>
      </c>
      <c r="R79" s="29">
        <f>DBC!$C$50</f>
        <v>152</v>
      </c>
      <c r="S79" s="28">
        <f>DBC!$C$49</f>
        <v>146.19999999999999</v>
      </c>
      <c r="T79" s="30">
        <f>DBC!$C$48</f>
        <v>150</v>
      </c>
      <c r="U79" s="31">
        <f t="shared" ref="U79" si="143">O79*R79/10^6</f>
        <v>43.067680000000003</v>
      </c>
      <c r="V79" s="31">
        <f t="shared" ref="V79" si="144">P79*S79/10^6</f>
        <v>985.89853040000003</v>
      </c>
      <c r="W79" s="32">
        <f t="shared" ref="W79" si="145">Q79*T79/10^6</f>
        <v>340.00799999999998</v>
      </c>
      <c r="X79" s="23">
        <f>DBC!$C$41</f>
        <v>370</v>
      </c>
      <c r="Y79" s="33">
        <f t="shared" ref="Y79" si="146">U79*$X79</f>
        <v>15935.0416</v>
      </c>
      <c r="Z79" s="31">
        <f t="shared" ref="Z79" si="147">V79*$X79</f>
        <v>364782.45624800003</v>
      </c>
      <c r="AA79" s="31">
        <f t="shared" ref="AA79" si="148">W79*$X79</f>
        <v>125802.95999999999</v>
      </c>
      <c r="AB79" s="423">
        <f t="shared" ref="AB79" si="149">SUM(Y79:AA79)</f>
        <v>506520.45784799999</v>
      </c>
      <c r="AC79" s="295">
        <f>DBC!$C$45</f>
        <v>0.1</v>
      </c>
      <c r="AD79" s="291">
        <f>DBC!$C$44</f>
        <v>0.7</v>
      </c>
      <c r="AE79" s="292">
        <f>DBC!$C$43</f>
        <v>0.2</v>
      </c>
      <c r="AF79" s="12" t="str">
        <f t="shared" si="131"/>
        <v>OK</v>
      </c>
      <c r="AG79" s="13">
        <f t="shared" si="132"/>
        <v>31</v>
      </c>
      <c r="AH79" s="14">
        <f t="shared" si="65"/>
        <v>217</v>
      </c>
      <c r="AI79" s="15">
        <f t="shared" si="66"/>
        <v>62</v>
      </c>
      <c r="AJ79" s="16">
        <f t="shared" si="112"/>
        <v>0</v>
      </c>
      <c r="AK79" s="16">
        <f t="shared" si="113"/>
        <v>0</v>
      </c>
      <c r="AL79" s="16">
        <f t="shared" si="114"/>
        <v>0</v>
      </c>
      <c r="AM79" s="17">
        <f>DBC!$C$50</f>
        <v>152</v>
      </c>
      <c r="AN79" s="16">
        <f>DBC!$C$49</f>
        <v>146.19999999999999</v>
      </c>
      <c r="AO79" s="18">
        <f>DBC!$C$48</f>
        <v>150</v>
      </c>
      <c r="AP79" s="19">
        <f t="shared" si="74"/>
        <v>0</v>
      </c>
      <c r="AQ79" s="19">
        <f t="shared" si="115"/>
        <v>0</v>
      </c>
      <c r="AR79" s="20">
        <f t="shared" si="116"/>
        <v>0</v>
      </c>
      <c r="AS79" s="23">
        <f>DBC!$C$41</f>
        <v>370</v>
      </c>
      <c r="AT79" s="21">
        <f t="shared" si="67"/>
        <v>0</v>
      </c>
      <c r="AU79" s="19">
        <f t="shared" si="68"/>
        <v>0</v>
      </c>
      <c r="AV79" s="19">
        <f t="shared" si="69"/>
        <v>0</v>
      </c>
      <c r="AW79" s="423">
        <f t="shared" si="53"/>
        <v>0</v>
      </c>
      <c r="AX79" s="561">
        <f>DBC!$C$72</f>
        <v>0.15</v>
      </c>
      <c r="AY79" s="559">
        <f>DBC!$C$71</f>
        <v>0.75</v>
      </c>
      <c r="AZ79" s="560">
        <f>DBC!$C$70</f>
        <v>0.1</v>
      </c>
      <c r="BA79" s="12" t="str">
        <f t="shared" si="133"/>
        <v>OK</v>
      </c>
      <c r="BB79" s="13">
        <f t="shared" si="134"/>
        <v>46.5</v>
      </c>
      <c r="BC79" s="14">
        <f t="shared" si="70"/>
        <v>232.5</v>
      </c>
      <c r="BD79" s="15">
        <f t="shared" si="71"/>
        <v>31</v>
      </c>
      <c r="BE79" s="16">
        <f t="shared" si="117"/>
        <v>58125</v>
      </c>
      <c r="BF79" s="16">
        <f t="shared" si="118"/>
        <v>988125</v>
      </c>
      <c r="BG79" s="16">
        <f t="shared" si="119"/>
        <v>155000</v>
      </c>
      <c r="BH79" s="17">
        <f>DBC!$C$77</f>
        <v>42</v>
      </c>
      <c r="BI79" s="28">
        <f>DBC!$C$76</f>
        <v>35</v>
      </c>
      <c r="BJ79" s="30">
        <f>DBC!$C$75</f>
        <v>40</v>
      </c>
      <c r="BK79" s="19">
        <f t="shared" si="75"/>
        <v>2.4412500000000001</v>
      </c>
      <c r="BL79" s="19">
        <f t="shared" si="120"/>
        <v>34.584375000000001</v>
      </c>
      <c r="BM79" s="20">
        <f t="shared" si="121"/>
        <v>6.2</v>
      </c>
      <c r="BN79" s="11">
        <f>DBC!$C$68</f>
        <v>500</v>
      </c>
      <c r="BO79" s="21">
        <f t="shared" si="54"/>
        <v>1220.625</v>
      </c>
      <c r="BP79" s="19">
        <f t="shared" si="55"/>
        <v>17292.1875</v>
      </c>
      <c r="BQ79" s="19">
        <f t="shared" si="56"/>
        <v>3100</v>
      </c>
      <c r="BR79" s="423">
        <f t="shared" si="57"/>
        <v>21612.8125</v>
      </c>
      <c r="BS79" s="561">
        <f>DBC!$C$72</f>
        <v>0.15</v>
      </c>
      <c r="BT79" s="559">
        <f>DBC!$C$71</f>
        <v>0.75</v>
      </c>
      <c r="BU79" s="560">
        <f>DBC!$C$70</f>
        <v>0.1</v>
      </c>
      <c r="BV79" s="12" t="str">
        <f t="shared" si="135"/>
        <v>OK</v>
      </c>
      <c r="BW79" s="13">
        <f t="shared" si="136"/>
        <v>46.5</v>
      </c>
      <c r="BX79" s="14">
        <f t="shared" si="72"/>
        <v>232.5</v>
      </c>
      <c r="BY79" s="15">
        <f t="shared" si="73"/>
        <v>31</v>
      </c>
      <c r="BZ79" s="16">
        <f t="shared" si="122"/>
        <v>0</v>
      </c>
      <c r="CA79" s="16">
        <f t="shared" si="123"/>
        <v>0</v>
      </c>
      <c r="CB79" s="16">
        <f t="shared" si="124"/>
        <v>0</v>
      </c>
      <c r="CC79" s="17">
        <f>DBC!$C$77</f>
        <v>42</v>
      </c>
      <c r="CD79" s="28">
        <f>DBC!$C$76</f>
        <v>35</v>
      </c>
      <c r="CE79" s="30">
        <f>DBC!$C$75</f>
        <v>40</v>
      </c>
      <c r="CF79" s="19">
        <f t="shared" si="76"/>
        <v>0</v>
      </c>
      <c r="CG79" s="19">
        <f t="shared" si="125"/>
        <v>0</v>
      </c>
      <c r="CH79" s="20">
        <f t="shared" si="126"/>
        <v>0</v>
      </c>
      <c r="CI79" s="11">
        <f>DBC!$C$68</f>
        <v>500</v>
      </c>
      <c r="CJ79" s="21">
        <f t="shared" si="58"/>
        <v>0</v>
      </c>
      <c r="CK79" s="21">
        <f t="shared" si="59"/>
        <v>0</v>
      </c>
      <c r="CL79" s="21">
        <f t="shared" si="60"/>
        <v>0</v>
      </c>
      <c r="CM79" s="423">
        <f t="shared" si="61"/>
        <v>0</v>
      </c>
    </row>
    <row r="80" spans="1:91" x14ac:dyDescent="0.35">
      <c r="A80" s="743"/>
      <c r="B80" s="5" t="s">
        <v>26</v>
      </c>
      <c r="C80" s="543">
        <v>28</v>
      </c>
      <c r="D80" s="5">
        <v>74</v>
      </c>
      <c r="E80" s="10">
        <f>DBC!C$53</f>
        <v>20</v>
      </c>
      <c r="F80" s="22">
        <f t="shared" si="110"/>
        <v>560</v>
      </c>
      <c r="G80" s="745"/>
      <c r="H80" s="49">
        <f>DBC!$C$45</f>
        <v>0.1</v>
      </c>
      <c r="I80" s="47">
        <f>DBC!$C$44</f>
        <v>0.7</v>
      </c>
      <c r="J80" s="48">
        <f>DBC!$C$43</f>
        <v>0.2</v>
      </c>
      <c r="K80" s="24" t="str">
        <f t="shared" si="127"/>
        <v>OK</v>
      </c>
      <c r="L80" s="25">
        <f t="shared" si="128"/>
        <v>56</v>
      </c>
      <c r="M80" s="26">
        <f t="shared" si="128"/>
        <v>392</v>
      </c>
      <c r="N80" s="27">
        <f t="shared" si="128"/>
        <v>112</v>
      </c>
      <c r="O80" s="28">
        <f t="shared" si="111"/>
        <v>511840</v>
      </c>
      <c r="P80" s="28">
        <f t="shared" si="111"/>
        <v>12181792</v>
      </c>
      <c r="Q80" s="28">
        <f t="shared" si="111"/>
        <v>4094720</v>
      </c>
      <c r="R80" s="29">
        <f>DBC!$C$50</f>
        <v>152</v>
      </c>
      <c r="S80" s="28">
        <f>DBC!$C$49</f>
        <v>146.19999999999999</v>
      </c>
      <c r="T80" s="30">
        <f>DBC!$C$48</f>
        <v>150</v>
      </c>
      <c r="U80" s="31">
        <f t="shared" si="129"/>
        <v>77.799679999999995</v>
      </c>
      <c r="V80" s="31">
        <f t="shared" si="129"/>
        <v>1780.9779904</v>
      </c>
      <c r="W80" s="32">
        <f t="shared" si="129"/>
        <v>614.20799999999997</v>
      </c>
      <c r="X80" s="23">
        <f>DBC!$C$41</f>
        <v>370</v>
      </c>
      <c r="Y80" s="33">
        <f t="shared" si="130"/>
        <v>28785.881599999997</v>
      </c>
      <c r="Z80" s="31">
        <f t="shared" si="130"/>
        <v>658961.85644799995</v>
      </c>
      <c r="AA80" s="31">
        <f t="shared" si="130"/>
        <v>227256.95999999999</v>
      </c>
      <c r="AB80" s="423">
        <f t="shared" si="52"/>
        <v>915004.69804799987</v>
      </c>
      <c r="AC80" s="295">
        <f>DBC!$C$45</f>
        <v>0.1</v>
      </c>
      <c r="AD80" s="291">
        <f>DBC!$C$44</f>
        <v>0.7</v>
      </c>
      <c r="AE80" s="292">
        <f>DBC!$C$43</f>
        <v>0.2</v>
      </c>
      <c r="AF80" s="24" t="str">
        <f t="shared" si="131"/>
        <v>OK</v>
      </c>
      <c r="AG80" s="25">
        <f t="shared" si="132"/>
        <v>56</v>
      </c>
      <c r="AH80" s="26">
        <f t="shared" si="65"/>
        <v>392</v>
      </c>
      <c r="AI80" s="27">
        <f t="shared" si="66"/>
        <v>112</v>
      </c>
      <c r="AJ80" s="28">
        <f t="shared" si="112"/>
        <v>0</v>
      </c>
      <c r="AK80" s="28">
        <f t="shared" si="113"/>
        <v>0</v>
      </c>
      <c r="AL80" s="28">
        <f t="shared" si="114"/>
        <v>0</v>
      </c>
      <c r="AM80" s="17">
        <f>DBC!$C$50</f>
        <v>152</v>
      </c>
      <c r="AN80" s="16">
        <f>DBC!$C$49</f>
        <v>146.19999999999999</v>
      </c>
      <c r="AO80" s="18">
        <f>DBC!$C$48</f>
        <v>150</v>
      </c>
      <c r="AP80" s="31">
        <f t="shared" si="74"/>
        <v>0</v>
      </c>
      <c r="AQ80" s="31">
        <f t="shared" si="115"/>
        <v>0</v>
      </c>
      <c r="AR80" s="32">
        <f t="shared" si="116"/>
        <v>0</v>
      </c>
      <c r="AS80" s="23">
        <f>DBC!$C$41</f>
        <v>370</v>
      </c>
      <c r="AT80" s="33">
        <f t="shared" si="67"/>
        <v>0</v>
      </c>
      <c r="AU80" s="31">
        <f t="shared" si="68"/>
        <v>0</v>
      </c>
      <c r="AV80" s="31">
        <f t="shared" si="69"/>
        <v>0</v>
      </c>
      <c r="AW80" s="423">
        <f t="shared" si="53"/>
        <v>0</v>
      </c>
      <c r="AX80" s="561">
        <f>DBC!$C$72</f>
        <v>0.15</v>
      </c>
      <c r="AY80" s="559">
        <f>DBC!$C$71</f>
        <v>0.75</v>
      </c>
      <c r="AZ80" s="560">
        <f>DBC!$C$70</f>
        <v>0.1</v>
      </c>
      <c r="BA80" s="24" t="str">
        <f t="shared" si="133"/>
        <v>OK</v>
      </c>
      <c r="BB80" s="25">
        <f t="shared" si="134"/>
        <v>84</v>
      </c>
      <c r="BC80" s="26">
        <f t="shared" si="70"/>
        <v>420</v>
      </c>
      <c r="BD80" s="27">
        <f t="shared" si="71"/>
        <v>56</v>
      </c>
      <c r="BE80" s="28">
        <f t="shared" si="117"/>
        <v>105000</v>
      </c>
      <c r="BF80" s="28">
        <f t="shared" si="118"/>
        <v>1785000</v>
      </c>
      <c r="BG80" s="28">
        <f t="shared" si="119"/>
        <v>280000</v>
      </c>
      <c r="BH80" s="17">
        <f>DBC!$C$77</f>
        <v>42</v>
      </c>
      <c r="BI80" s="28">
        <f>DBC!$C$76</f>
        <v>35</v>
      </c>
      <c r="BJ80" s="30">
        <f>DBC!$C$75</f>
        <v>40</v>
      </c>
      <c r="BK80" s="31">
        <f t="shared" si="75"/>
        <v>4.41</v>
      </c>
      <c r="BL80" s="31">
        <f t="shared" si="120"/>
        <v>62.475000000000001</v>
      </c>
      <c r="BM80" s="32">
        <f t="shared" si="121"/>
        <v>11.2</v>
      </c>
      <c r="BN80" s="11">
        <f>DBC!$C$68</f>
        <v>500</v>
      </c>
      <c r="BO80" s="21">
        <f t="shared" si="54"/>
        <v>2205</v>
      </c>
      <c r="BP80" s="19">
        <f t="shared" si="55"/>
        <v>31237.5</v>
      </c>
      <c r="BQ80" s="19">
        <f t="shared" si="56"/>
        <v>5600</v>
      </c>
      <c r="BR80" s="423">
        <f t="shared" si="57"/>
        <v>39042.5</v>
      </c>
      <c r="BS80" s="561">
        <f>DBC!$C$72</f>
        <v>0.15</v>
      </c>
      <c r="BT80" s="559">
        <f>DBC!$C$71</f>
        <v>0.75</v>
      </c>
      <c r="BU80" s="560">
        <f>DBC!$C$70</f>
        <v>0.1</v>
      </c>
      <c r="BV80" s="24" t="str">
        <f t="shared" si="135"/>
        <v>OK</v>
      </c>
      <c r="BW80" s="25">
        <f t="shared" si="136"/>
        <v>84</v>
      </c>
      <c r="BX80" s="26">
        <f t="shared" si="72"/>
        <v>420</v>
      </c>
      <c r="BY80" s="27">
        <f t="shared" si="73"/>
        <v>56</v>
      </c>
      <c r="BZ80" s="28">
        <f t="shared" si="122"/>
        <v>0</v>
      </c>
      <c r="CA80" s="28">
        <f t="shared" si="123"/>
        <v>0</v>
      </c>
      <c r="CB80" s="28">
        <f t="shared" si="124"/>
        <v>0</v>
      </c>
      <c r="CC80" s="17">
        <f>DBC!$C$77</f>
        <v>42</v>
      </c>
      <c r="CD80" s="28">
        <f>DBC!$C$76</f>
        <v>35</v>
      </c>
      <c r="CE80" s="30">
        <f>DBC!$C$75</f>
        <v>40</v>
      </c>
      <c r="CF80" s="31">
        <f t="shared" si="76"/>
        <v>0</v>
      </c>
      <c r="CG80" s="31">
        <f t="shared" si="125"/>
        <v>0</v>
      </c>
      <c r="CH80" s="32">
        <f t="shared" si="126"/>
        <v>0</v>
      </c>
      <c r="CI80" s="11">
        <f>DBC!$C$68</f>
        <v>500</v>
      </c>
      <c r="CJ80" s="21">
        <f t="shared" si="58"/>
        <v>0</v>
      </c>
      <c r="CK80" s="21">
        <f t="shared" si="59"/>
        <v>0</v>
      </c>
      <c r="CL80" s="21">
        <f t="shared" si="60"/>
        <v>0</v>
      </c>
      <c r="CM80" s="423">
        <f t="shared" si="61"/>
        <v>0</v>
      </c>
    </row>
    <row r="81" spans="1:91" x14ac:dyDescent="0.35">
      <c r="A81" s="743"/>
      <c r="B81" s="5" t="s">
        <v>27</v>
      </c>
      <c r="C81" s="543">
        <v>31</v>
      </c>
      <c r="D81" s="5">
        <v>75</v>
      </c>
      <c r="E81" s="10">
        <f>DBC!C$54</f>
        <v>20</v>
      </c>
      <c r="F81" s="22">
        <f t="shared" si="110"/>
        <v>620</v>
      </c>
      <c r="G81" s="745"/>
      <c r="H81" s="49">
        <f>DBC!$C$45</f>
        <v>0.1</v>
      </c>
      <c r="I81" s="47">
        <f>DBC!$C$44</f>
        <v>0.7</v>
      </c>
      <c r="J81" s="48">
        <f>DBC!$C$43</f>
        <v>0.2</v>
      </c>
      <c r="K81" s="24" t="str">
        <f t="shared" si="127"/>
        <v>OK</v>
      </c>
      <c r="L81" s="25">
        <f t="shared" si="128"/>
        <v>62</v>
      </c>
      <c r="M81" s="26">
        <f t="shared" si="128"/>
        <v>434</v>
      </c>
      <c r="N81" s="27">
        <f t="shared" si="128"/>
        <v>124</v>
      </c>
      <c r="O81" s="28">
        <f t="shared" si="111"/>
        <v>566680</v>
      </c>
      <c r="P81" s="28">
        <f t="shared" si="111"/>
        <v>13486984</v>
      </c>
      <c r="Q81" s="28">
        <f t="shared" si="111"/>
        <v>4533440</v>
      </c>
      <c r="R81" s="29">
        <f>DBC!$C$50</f>
        <v>152</v>
      </c>
      <c r="S81" s="28">
        <f>DBC!$C$49</f>
        <v>146.19999999999999</v>
      </c>
      <c r="T81" s="30">
        <f>DBC!$C$48</f>
        <v>150</v>
      </c>
      <c r="U81" s="31">
        <f t="shared" si="129"/>
        <v>86.135360000000006</v>
      </c>
      <c r="V81" s="31">
        <f t="shared" si="129"/>
        <v>1971.7970608000001</v>
      </c>
      <c r="W81" s="32">
        <f t="shared" si="129"/>
        <v>680.01599999999996</v>
      </c>
      <c r="X81" s="23">
        <f>DBC!$C$41</f>
        <v>370</v>
      </c>
      <c r="Y81" s="33">
        <f t="shared" si="130"/>
        <v>31870.083200000001</v>
      </c>
      <c r="Z81" s="31">
        <f t="shared" si="130"/>
        <v>729564.91249600006</v>
      </c>
      <c r="AA81" s="31">
        <f t="shared" si="130"/>
        <v>251605.91999999998</v>
      </c>
      <c r="AB81" s="423">
        <f t="shared" si="52"/>
        <v>1013040.915696</v>
      </c>
      <c r="AC81" s="295">
        <f>DBC!$C$45</f>
        <v>0.1</v>
      </c>
      <c r="AD81" s="291">
        <f>DBC!$C$44</f>
        <v>0.7</v>
      </c>
      <c r="AE81" s="292">
        <f>DBC!$C$43</f>
        <v>0.2</v>
      </c>
      <c r="AF81" s="24" t="str">
        <f t="shared" si="131"/>
        <v>OK</v>
      </c>
      <c r="AG81" s="25">
        <f t="shared" si="132"/>
        <v>62</v>
      </c>
      <c r="AH81" s="26">
        <f t="shared" si="65"/>
        <v>434</v>
      </c>
      <c r="AI81" s="27">
        <f t="shared" si="66"/>
        <v>124</v>
      </c>
      <c r="AJ81" s="28">
        <f t="shared" si="112"/>
        <v>0</v>
      </c>
      <c r="AK81" s="28">
        <f t="shared" si="113"/>
        <v>0</v>
      </c>
      <c r="AL81" s="28">
        <f t="shared" si="114"/>
        <v>0</v>
      </c>
      <c r="AM81" s="17">
        <f>DBC!$C$50</f>
        <v>152</v>
      </c>
      <c r="AN81" s="16">
        <f>DBC!$C$49</f>
        <v>146.19999999999999</v>
      </c>
      <c r="AO81" s="18">
        <f>DBC!$C$48</f>
        <v>150</v>
      </c>
      <c r="AP81" s="31">
        <f t="shared" si="74"/>
        <v>0</v>
      </c>
      <c r="AQ81" s="31">
        <f t="shared" si="115"/>
        <v>0</v>
      </c>
      <c r="AR81" s="32">
        <f t="shared" si="116"/>
        <v>0</v>
      </c>
      <c r="AS81" s="23">
        <f>DBC!$C$41</f>
        <v>370</v>
      </c>
      <c r="AT81" s="33">
        <f t="shared" si="67"/>
        <v>0</v>
      </c>
      <c r="AU81" s="31">
        <f t="shared" si="68"/>
        <v>0</v>
      </c>
      <c r="AV81" s="31">
        <f t="shared" si="69"/>
        <v>0</v>
      </c>
      <c r="AW81" s="423">
        <f t="shared" si="53"/>
        <v>0</v>
      </c>
      <c r="AX81" s="561">
        <f>DBC!$C$72</f>
        <v>0.15</v>
      </c>
      <c r="AY81" s="559">
        <f>DBC!$C$71</f>
        <v>0.75</v>
      </c>
      <c r="AZ81" s="560">
        <f>DBC!$C$70</f>
        <v>0.1</v>
      </c>
      <c r="BA81" s="24" t="str">
        <f t="shared" si="133"/>
        <v>OK</v>
      </c>
      <c r="BB81" s="25">
        <f t="shared" si="134"/>
        <v>93</v>
      </c>
      <c r="BC81" s="26">
        <f t="shared" si="70"/>
        <v>465</v>
      </c>
      <c r="BD81" s="27">
        <f t="shared" si="71"/>
        <v>62</v>
      </c>
      <c r="BE81" s="28">
        <f t="shared" si="117"/>
        <v>116250</v>
      </c>
      <c r="BF81" s="28">
        <f t="shared" si="118"/>
        <v>1976250</v>
      </c>
      <c r="BG81" s="28">
        <f t="shared" si="119"/>
        <v>310000</v>
      </c>
      <c r="BH81" s="17">
        <f>DBC!$C$77</f>
        <v>42</v>
      </c>
      <c r="BI81" s="28">
        <f>DBC!$C$76</f>
        <v>35</v>
      </c>
      <c r="BJ81" s="30">
        <f>DBC!$C$75</f>
        <v>40</v>
      </c>
      <c r="BK81" s="31">
        <f t="shared" si="75"/>
        <v>4.8825000000000003</v>
      </c>
      <c r="BL81" s="31">
        <f t="shared" si="120"/>
        <v>69.168750000000003</v>
      </c>
      <c r="BM81" s="32">
        <f t="shared" si="121"/>
        <v>12.4</v>
      </c>
      <c r="BN81" s="11">
        <f>DBC!$C$68</f>
        <v>500</v>
      </c>
      <c r="BO81" s="21">
        <f t="shared" si="54"/>
        <v>2441.25</v>
      </c>
      <c r="BP81" s="19">
        <f t="shared" si="55"/>
        <v>34584.375</v>
      </c>
      <c r="BQ81" s="19">
        <f t="shared" si="56"/>
        <v>6200</v>
      </c>
      <c r="BR81" s="423">
        <f t="shared" si="57"/>
        <v>43225.625</v>
      </c>
      <c r="BS81" s="561">
        <f>DBC!$C$72</f>
        <v>0.15</v>
      </c>
      <c r="BT81" s="559">
        <f>DBC!$C$71</f>
        <v>0.75</v>
      </c>
      <c r="BU81" s="560">
        <f>DBC!$C$70</f>
        <v>0.1</v>
      </c>
      <c r="BV81" s="24" t="str">
        <f t="shared" si="135"/>
        <v>OK</v>
      </c>
      <c r="BW81" s="25">
        <f t="shared" si="136"/>
        <v>93</v>
      </c>
      <c r="BX81" s="26">
        <f t="shared" si="72"/>
        <v>465</v>
      </c>
      <c r="BY81" s="27">
        <f t="shared" si="73"/>
        <v>62</v>
      </c>
      <c r="BZ81" s="28">
        <f t="shared" si="122"/>
        <v>0</v>
      </c>
      <c r="CA81" s="28">
        <f t="shared" si="123"/>
        <v>0</v>
      </c>
      <c r="CB81" s="28">
        <f t="shared" si="124"/>
        <v>0</v>
      </c>
      <c r="CC81" s="17">
        <f>DBC!$C$77</f>
        <v>42</v>
      </c>
      <c r="CD81" s="28">
        <f>DBC!$C$76</f>
        <v>35</v>
      </c>
      <c r="CE81" s="30">
        <f>DBC!$C$75</f>
        <v>40</v>
      </c>
      <c r="CF81" s="31">
        <f t="shared" si="76"/>
        <v>0</v>
      </c>
      <c r="CG81" s="31">
        <f t="shared" si="125"/>
        <v>0</v>
      </c>
      <c r="CH81" s="32">
        <f t="shared" si="126"/>
        <v>0</v>
      </c>
      <c r="CI81" s="11">
        <f>DBC!$C$68</f>
        <v>500</v>
      </c>
      <c r="CJ81" s="21">
        <f t="shared" si="58"/>
        <v>0</v>
      </c>
      <c r="CK81" s="21">
        <f t="shared" si="59"/>
        <v>0</v>
      </c>
      <c r="CL81" s="21">
        <f t="shared" si="60"/>
        <v>0</v>
      </c>
      <c r="CM81" s="423">
        <f t="shared" si="61"/>
        <v>0</v>
      </c>
    </row>
    <row r="82" spans="1:91" x14ac:dyDescent="0.35">
      <c r="A82" s="743"/>
      <c r="B82" s="5" t="s">
        <v>28</v>
      </c>
      <c r="C82" s="543">
        <v>30</v>
      </c>
      <c r="D82" s="5">
        <v>76</v>
      </c>
      <c r="E82" s="10">
        <f>DBC!C$55</f>
        <v>20</v>
      </c>
      <c r="F82" s="22">
        <f t="shared" si="110"/>
        <v>600</v>
      </c>
      <c r="G82" s="745"/>
      <c r="H82" s="49">
        <f>DBC!$C$45</f>
        <v>0.1</v>
      </c>
      <c r="I82" s="47">
        <f>DBC!$C$44</f>
        <v>0.7</v>
      </c>
      <c r="J82" s="48">
        <f>DBC!$C$43</f>
        <v>0.2</v>
      </c>
      <c r="K82" s="24" t="str">
        <f t="shared" si="127"/>
        <v>OK</v>
      </c>
      <c r="L82" s="25">
        <f t="shared" si="128"/>
        <v>60</v>
      </c>
      <c r="M82" s="26">
        <f t="shared" si="128"/>
        <v>420</v>
      </c>
      <c r="N82" s="27">
        <f t="shared" si="128"/>
        <v>120</v>
      </c>
      <c r="O82" s="28">
        <f t="shared" si="111"/>
        <v>548400</v>
      </c>
      <c r="P82" s="28">
        <f t="shared" si="111"/>
        <v>13051920</v>
      </c>
      <c r="Q82" s="28">
        <f t="shared" si="111"/>
        <v>4387200</v>
      </c>
      <c r="R82" s="29">
        <f>DBC!$C$50</f>
        <v>152</v>
      </c>
      <c r="S82" s="28">
        <f>DBC!$C$49</f>
        <v>146.19999999999999</v>
      </c>
      <c r="T82" s="30">
        <f>DBC!$C$48</f>
        <v>150</v>
      </c>
      <c r="U82" s="31">
        <f t="shared" si="129"/>
        <v>83.356800000000007</v>
      </c>
      <c r="V82" s="31">
        <f t="shared" si="129"/>
        <v>1908.1907039999999</v>
      </c>
      <c r="W82" s="32">
        <f t="shared" si="129"/>
        <v>658.08</v>
      </c>
      <c r="X82" s="23">
        <f>DBC!$C$41</f>
        <v>370</v>
      </c>
      <c r="Y82" s="33">
        <f t="shared" si="130"/>
        <v>30842.016000000003</v>
      </c>
      <c r="Z82" s="31">
        <f t="shared" si="130"/>
        <v>706030.56047999999</v>
      </c>
      <c r="AA82" s="31">
        <f t="shared" si="130"/>
        <v>243489.6</v>
      </c>
      <c r="AB82" s="423">
        <f t="shared" si="52"/>
        <v>980362.17648000002</v>
      </c>
      <c r="AC82" s="295">
        <f>DBC!$C$45</f>
        <v>0.1</v>
      </c>
      <c r="AD82" s="291">
        <f>DBC!$C$44</f>
        <v>0.7</v>
      </c>
      <c r="AE82" s="292">
        <f>DBC!$C$43</f>
        <v>0.2</v>
      </c>
      <c r="AF82" s="24" t="str">
        <f t="shared" si="131"/>
        <v>OK</v>
      </c>
      <c r="AG82" s="25">
        <f t="shared" si="132"/>
        <v>60</v>
      </c>
      <c r="AH82" s="26">
        <f t="shared" si="65"/>
        <v>420</v>
      </c>
      <c r="AI82" s="27">
        <f t="shared" si="66"/>
        <v>120</v>
      </c>
      <c r="AJ82" s="28">
        <f t="shared" si="112"/>
        <v>0</v>
      </c>
      <c r="AK82" s="28">
        <f t="shared" si="113"/>
        <v>0</v>
      </c>
      <c r="AL82" s="28">
        <f t="shared" si="114"/>
        <v>0</v>
      </c>
      <c r="AM82" s="17">
        <f>DBC!$C$50</f>
        <v>152</v>
      </c>
      <c r="AN82" s="16">
        <f>DBC!$C$49</f>
        <v>146.19999999999999</v>
      </c>
      <c r="AO82" s="18">
        <f>DBC!$C$48</f>
        <v>150</v>
      </c>
      <c r="AP82" s="31">
        <f t="shared" si="74"/>
        <v>0</v>
      </c>
      <c r="AQ82" s="31">
        <f t="shared" si="115"/>
        <v>0</v>
      </c>
      <c r="AR82" s="32">
        <f t="shared" si="116"/>
        <v>0</v>
      </c>
      <c r="AS82" s="23">
        <f>DBC!$C$41</f>
        <v>370</v>
      </c>
      <c r="AT82" s="33">
        <f t="shared" si="67"/>
        <v>0</v>
      </c>
      <c r="AU82" s="31">
        <f t="shared" si="68"/>
        <v>0</v>
      </c>
      <c r="AV82" s="31">
        <f t="shared" si="69"/>
        <v>0</v>
      </c>
      <c r="AW82" s="423">
        <f t="shared" si="53"/>
        <v>0</v>
      </c>
      <c r="AX82" s="561">
        <f>DBC!$C$72</f>
        <v>0.15</v>
      </c>
      <c r="AY82" s="559">
        <f>DBC!$C$71</f>
        <v>0.75</v>
      </c>
      <c r="AZ82" s="560">
        <f>DBC!$C$70</f>
        <v>0.1</v>
      </c>
      <c r="BA82" s="24" t="str">
        <f t="shared" si="133"/>
        <v>OK</v>
      </c>
      <c r="BB82" s="25">
        <f t="shared" si="134"/>
        <v>90</v>
      </c>
      <c r="BC82" s="26">
        <f t="shared" si="70"/>
        <v>450</v>
      </c>
      <c r="BD82" s="27">
        <f t="shared" si="71"/>
        <v>60</v>
      </c>
      <c r="BE82" s="28">
        <f t="shared" si="117"/>
        <v>112500</v>
      </c>
      <c r="BF82" s="28">
        <f t="shared" si="118"/>
        <v>1912500</v>
      </c>
      <c r="BG82" s="28">
        <f t="shared" si="119"/>
        <v>300000</v>
      </c>
      <c r="BH82" s="17">
        <f>DBC!$C$77</f>
        <v>42</v>
      </c>
      <c r="BI82" s="28">
        <f>DBC!$C$76</f>
        <v>35</v>
      </c>
      <c r="BJ82" s="30">
        <f>DBC!$C$75</f>
        <v>40</v>
      </c>
      <c r="BK82" s="31">
        <f t="shared" si="75"/>
        <v>4.7249999999999996</v>
      </c>
      <c r="BL82" s="31">
        <f t="shared" si="120"/>
        <v>66.9375</v>
      </c>
      <c r="BM82" s="32">
        <f t="shared" si="121"/>
        <v>12</v>
      </c>
      <c r="BN82" s="11">
        <f>DBC!$C$68</f>
        <v>500</v>
      </c>
      <c r="BO82" s="21">
        <f t="shared" si="54"/>
        <v>2362.5</v>
      </c>
      <c r="BP82" s="19">
        <f t="shared" si="55"/>
        <v>33468.75</v>
      </c>
      <c r="BQ82" s="19">
        <f t="shared" si="56"/>
        <v>6000</v>
      </c>
      <c r="BR82" s="423">
        <f t="shared" si="57"/>
        <v>41831.25</v>
      </c>
      <c r="BS82" s="561">
        <f>DBC!$C$72</f>
        <v>0.15</v>
      </c>
      <c r="BT82" s="559">
        <f>DBC!$C$71</f>
        <v>0.75</v>
      </c>
      <c r="BU82" s="560">
        <f>DBC!$C$70</f>
        <v>0.1</v>
      </c>
      <c r="BV82" s="24" t="str">
        <f t="shared" si="135"/>
        <v>OK</v>
      </c>
      <c r="BW82" s="25">
        <f t="shared" si="136"/>
        <v>90</v>
      </c>
      <c r="BX82" s="26">
        <f t="shared" si="72"/>
        <v>450</v>
      </c>
      <c r="BY82" s="27">
        <f t="shared" si="73"/>
        <v>60</v>
      </c>
      <c r="BZ82" s="28">
        <f t="shared" si="122"/>
        <v>0</v>
      </c>
      <c r="CA82" s="28">
        <f t="shared" si="123"/>
        <v>0</v>
      </c>
      <c r="CB82" s="28">
        <f t="shared" si="124"/>
        <v>0</v>
      </c>
      <c r="CC82" s="17">
        <f>DBC!$C$77</f>
        <v>42</v>
      </c>
      <c r="CD82" s="28">
        <f>DBC!$C$76</f>
        <v>35</v>
      </c>
      <c r="CE82" s="30">
        <f>DBC!$C$75</f>
        <v>40</v>
      </c>
      <c r="CF82" s="31">
        <f t="shared" si="76"/>
        <v>0</v>
      </c>
      <c r="CG82" s="31">
        <f t="shared" si="125"/>
        <v>0</v>
      </c>
      <c r="CH82" s="32">
        <f t="shared" si="126"/>
        <v>0</v>
      </c>
      <c r="CI82" s="11">
        <f>DBC!$C$68</f>
        <v>500</v>
      </c>
      <c r="CJ82" s="21">
        <f t="shared" si="58"/>
        <v>0</v>
      </c>
      <c r="CK82" s="21">
        <f t="shared" si="59"/>
        <v>0</v>
      </c>
      <c r="CL82" s="21">
        <f t="shared" si="60"/>
        <v>0</v>
      </c>
      <c r="CM82" s="423">
        <f t="shared" si="61"/>
        <v>0</v>
      </c>
    </row>
    <row r="83" spans="1:91" x14ac:dyDescent="0.35">
      <c r="A83" s="743"/>
      <c r="B83" s="5" t="s">
        <v>29</v>
      </c>
      <c r="C83" s="543">
        <v>31</v>
      </c>
      <c r="D83" s="5">
        <v>77</v>
      </c>
      <c r="E83" s="10">
        <f>DBC!C$56</f>
        <v>20</v>
      </c>
      <c r="F83" s="22">
        <f t="shared" si="110"/>
        <v>620</v>
      </c>
      <c r="G83" s="745"/>
      <c r="H83" s="49">
        <f>DBC!$C$45</f>
        <v>0.1</v>
      </c>
      <c r="I83" s="47">
        <f>DBC!$C$44</f>
        <v>0.7</v>
      </c>
      <c r="J83" s="48">
        <f>DBC!$C$43</f>
        <v>0.2</v>
      </c>
      <c r="K83" s="24" t="str">
        <f t="shared" si="127"/>
        <v>OK</v>
      </c>
      <c r="L83" s="25">
        <f t="shared" si="128"/>
        <v>62</v>
      </c>
      <c r="M83" s="26">
        <f t="shared" si="128"/>
        <v>434</v>
      </c>
      <c r="N83" s="27">
        <f t="shared" si="128"/>
        <v>124</v>
      </c>
      <c r="O83" s="28">
        <f t="shared" si="111"/>
        <v>566680</v>
      </c>
      <c r="P83" s="28">
        <f t="shared" si="111"/>
        <v>13486984</v>
      </c>
      <c r="Q83" s="28">
        <f t="shared" si="111"/>
        <v>4533440</v>
      </c>
      <c r="R83" s="29">
        <f>DBC!$C$50</f>
        <v>152</v>
      </c>
      <c r="S83" s="28">
        <f>DBC!$C$49</f>
        <v>146.19999999999999</v>
      </c>
      <c r="T83" s="30">
        <f>DBC!$C$48</f>
        <v>150</v>
      </c>
      <c r="U83" s="31">
        <f t="shared" si="129"/>
        <v>86.135360000000006</v>
      </c>
      <c r="V83" s="31">
        <f t="shared" si="129"/>
        <v>1971.7970608000001</v>
      </c>
      <c r="W83" s="32">
        <f t="shared" si="129"/>
        <v>680.01599999999996</v>
      </c>
      <c r="X83" s="23">
        <f>DBC!$C$41</f>
        <v>370</v>
      </c>
      <c r="Y83" s="33">
        <f t="shared" si="130"/>
        <v>31870.083200000001</v>
      </c>
      <c r="Z83" s="31">
        <f t="shared" si="130"/>
        <v>729564.91249600006</v>
      </c>
      <c r="AA83" s="31">
        <f t="shared" si="130"/>
        <v>251605.91999999998</v>
      </c>
      <c r="AB83" s="423">
        <f t="shared" si="52"/>
        <v>1013040.915696</v>
      </c>
      <c r="AC83" s="295">
        <f>DBC!$C$45</f>
        <v>0.1</v>
      </c>
      <c r="AD83" s="291">
        <f>DBC!$C$44</f>
        <v>0.7</v>
      </c>
      <c r="AE83" s="292">
        <f>DBC!$C$43</f>
        <v>0.2</v>
      </c>
      <c r="AF83" s="24" t="str">
        <f t="shared" si="131"/>
        <v>OK</v>
      </c>
      <c r="AG83" s="25">
        <f t="shared" si="132"/>
        <v>62</v>
      </c>
      <c r="AH83" s="26">
        <f t="shared" si="65"/>
        <v>434</v>
      </c>
      <c r="AI83" s="27">
        <f t="shared" si="66"/>
        <v>124</v>
      </c>
      <c r="AJ83" s="28">
        <f t="shared" si="112"/>
        <v>0</v>
      </c>
      <c r="AK83" s="28">
        <f t="shared" si="113"/>
        <v>0</v>
      </c>
      <c r="AL83" s="28">
        <f t="shared" si="114"/>
        <v>0</v>
      </c>
      <c r="AM83" s="17">
        <f>DBC!$C$50</f>
        <v>152</v>
      </c>
      <c r="AN83" s="16">
        <f>DBC!$C$49</f>
        <v>146.19999999999999</v>
      </c>
      <c r="AO83" s="18">
        <f>DBC!$C$48</f>
        <v>150</v>
      </c>
      <c r="AP83" s="31">
        <f t="shared" si="74"/>
        <v>0</v>
      </c>
      <c r="AQ83" s="31">
        <f t="shared" si="115"/>
        <v>0</v>
      </c>
      <c r="AR83" s="32">
        <f t="shared" si="116"/>
        <v>0</v>
      </c>
      <c r="AS83" s="23">
        <f>DBC!$C$41</f>
        <v>370</v>
      </c>
      <c r="AT83" s="33">
        <f t="shared" si="67"/>
        <v>0</v>
      </c>
      <c r="AU83" s="31">
        <f t="shared" si="68"/>
        <v>0</v>
      </c>
      <c r="AV83" s="31">
        <f t="shared" si="69"/>
        <v>0</v>
      </c>
      <c r="AW83" s="423">
        <f t="shared" si="53"/>
        <v>0</v>
      </c>
      <c r="AX83" s="561">
        <f>DBC!$C$72</f>
        <v>0.15</v>
      </c>
      <c r="AY83" s="559">
        <f>DBC!$C$71</f>
        <v>0.75</v>
      </c>
      <c r="AZ83" s="560">
        <f>DBC!$C$70</f>
        <v>0.1</v>
      </c>
      <c r="BA83" s="24" t="str">
        <f t="shared" si="133"/>
        <v>OK</v>
      </c>
      <c r="BB83" s="25">
        <f t="shared" si="134"/>
        <v>93</v>
      </c>
      <c r="BC83" s="26">
        <f t="shared" si="70"/>
        <v>465</v>
      </c>
      <c r="BD83" s="27">
        <f t="shared" si="71"/>
        <v>62</v>
      </c>
      <c r="BE83" s="28">
        <f t="shared" si="117"/>
        <v>116250</v>
      </c>
      <c r="BF83" s="28">
        <f t="shared" si="118"/>
        <v>1976250</v>
      </c>
      <c r="BG83" s="28">
        <f t="shared" si="119"/>
        <v>310000</v>
      </c>
      <c r="BH83" s="17">
        <f>DBC!$C$77</f>
        <v>42</v>
      </c>
      <c r="BI83" s="28">
        <f>DBC!$C$76</f>
        <v>35</v>
      </c>
      <c r="BJ83" s="30">
        <f>DBC!$C$75</f>
        <v>40</v>
      </c>
      <c r="BK83" s="31">
        <f t="shared" si="75"/>
        <v>4.8825000000000003</v>
      </c>
      <c r="BL83" s="31">
        <f t="shared" si="120"/>
        <v>69.168750000000003</v>
      </c>
      <c r="BM83" s="32">
        <f t="shared" si="121"/>
        <v>12.4</v>
      </c>
      <c r="BN83" s="11">
        <f>DBC!$C$68</f>
        <v>500</v>
      </c>
      <c r="BO83" s="21">
        <f t="shared" si="54"/>
        <v>2441.25</v>
      </c>
      <c r="BP83" s="19">
        <f t="shared" si="55"/>
        <v>34584.375</v>
      </c>
      <c r="BQ83" s="19">
        <f t="shared" si="56"/>
        <v>6200</v>
      </c>
      <c r="BR83" s="423">
        <f t="shared" si="57"/>
        <v>43225.625</v>
      </c>
      <c r="BS83" s="561">
        <f>DBC!$C$72</f>
        <v>0.15</v>
      </c>
      <c r="BT83" s="559">
        <f>DBC!$C$71</f>
        <v>0.75</v>
      </c>
      <c r="BU83" s="560">
        <f>DBC!$C$70</f>
        <v>0.1</v>
      </c>
      <c r="BV83" s="24" t="str">
        <f t="shared" si="135"/>
        <v>OK</v>
      </c>
      <c r="BW83" s="25">
        <f t="shared" si="136"/>
        <v>93</v>
      </c>
      <c r="BX83" s="26">
        <f t="shared" si="72"/>
        <v>465</v>
      </c>
      <c r="BY83" s="27">
        <f t="shared" si="73"/>
        <v>62</v>
      </c>
      <c r="BZ83" s="28">
        <f t="shared" si="122"/>
        <v>0</v>
      </c>
      <c r="CA83" s="28">
        <f t="shared" si="123"/>
        <v>0</v>
      </c>
      <c r="CB83" s="28">
        <f t="shared" si="124"/>
        <v>0</v>
      </c>
      <c r="CC83" s="17">
        <f>DBC!$C$77</f>
        <v>42</v>
      </c>
      <c r="CD83" s="28">
        <f>DBC!$C$76</f>
        <v>35</v>
      </c>
      <c r="CE83" s="30">
        <f>DBC!$C$75</f>
        <v>40</v>
      </c>
      <c r="CF83" s="31">
        <f t="shared" si="76"/>
        <v>0</v>
      </c>
      <c r="CG83" s="31">
        <f t="shared" si="125"/>
        <v>0</v>
      </c>
      <c r="CH83" s="32">
        <f t="shared" si="126"/>
        <v>0</v>
      </c>
      <c r="CI83" s="11">
        <f>DBC!$C$68</f>
        <v>500</v>
      </c>
      <c r="CJ83" s="21">
        <f t="shared" si="58"/>
        <v>0</v>
      </c>
      <c r="CK83" s="21">
        <f t="shared" si="59"/>
        <v>0</v>
      </c>
      <c r="CL83" s="21">
        <f t="shared" si="60"/>
        <v>0</v>
      </c>
      <c r="CM83" s="423">
        <f t="shared" si="61"/>
        <v>0</v>
      </c>
    </row>
    <row r="84" spans="1:91" x14ac:dyDescent="0.35">
      <c r="A84" s="743"/>
      <c r="B84" s="5" t="s">
        <v>30</v>
      </c>
      <c r="C84" s="543">
        <v>30</v>
      </c>
      <c r="D84" s="5">
        <v>78</v>
      </c>
      <c r="E84" s="10">
        <f>DBC!C$57</f>
        <v>20</v>
      </c>
      <c r="F84" s="22">
        <f t="shared" si="110"/>
        <v>600</v>
      </c>
      <c r="G84" s="745"/>
      <c r="H84" s="49">
        <f>DBC!$C$45</f>
        <v>0.1</v>
      </c>
      <c r="I84" s="47">
        <f>DBC!$C$44</f>
        <v>0.7</v>
      </c>
      <c r="J84" s="48">
        <f>DBC!$C$43</f>
        <v>0.2</v>
      </c>
      <c r="K84" s="24" t="str">
        <f t="shared" si="127"/>
        <v>OK</v>
      </c>
      <c r="L84" s="25">
        <f t="shared" si="128"/>
        <v>60</v>
      </c>
      <c r="M84" s="26">
        <f t="shared" si="128"/>
        <v>420</v>
      </c>
      <c r="N84" s="27">
        <f t="shared" si="128"/>
        <v>120</v>
      </c>
      <c r="O84" s="28">
        <f t="shared" si="111"/>
        <v>548400</v>
      </c>
      <c r="P84" s="28">
        <f t="shared" si="111"/>
        <v>13051920</v>
      </c>
      <c r="Q84" s="28">
        <f t="shared" si="111"/>
        <v>4387200</v>
      </c>
      <c r="R84" s="29">
        <f>DBC!$C$50</f>
        <v>152</v>
      </c>
      <c r="S84" s="28">
        <f>DBC!$C$49</f>
        <v>146.19999999999999</v>
      </c>
      <c r="T84" s="30">
        <f>DBC!$C$48</f>
        <v>150</v>
      </c>
      <c r="U84" s="31">
        <f t="shared" si="129"/>
        <v>83.356800000000007</v>
      </c>
      <c r="V84" s="31">
        <f t="shared" si="129"/>
        <v>1908.1907039999999</v>
      </c>
      <c r="W84" s="32">
        <f t="shared" si="129"/>
        <v>658.08</v>
      </c>
      <c r="X84" s="23">
        <f>DBC!$C$41</f>
        <v>370</v>
      </c>
      <c r="Y84" s="33">
        <f t="shared" si="130"/>
        <v>30842.016000000003</v>
      </c>
      <c r="Z84" s="31">
        <f t="shared" si="130"/>
        <v>706030.56047999999</v>
      </c>
      <c r="AA84" s="31">
        <f t="shared" si="130"/>
        <v>243489.6</v>
      </c>
      <c r="AB84" s="423">
        <f t="shared" ref="AB84:AB147" si="150">SUM(Y84:AA84)</f>
        <v>980362.17648000002</v>
      </c>
      <c r="AC84" s="295">
        <f>DBC!$C$45</f>
        <v>0.1</v>
      </c>
      <c r="AD84" s="291">
        <f>DBC!$C$44</f>
        <v>0.7</v>
      </c>
      <c r="AE84" s="292">
        <f>DBC!$C$43</f>
        <v>0.2</v>
      </c>
      <c r="AF84" s="24" t="str">
        <f t="shared" si="131"/>
        <v>OK</v>
      </c>
      <c r="AG84" s="25">
        <f t="shared" si="132"/>
        <v>60</v>
      </c>
      <c r="AH84" s="26">
        <f t="shared" si="65"/>
        <v>420</v>
      </c>
      <c r="AI84" s="27">
        <f t="shared" si="66"/>
        <v>120</v>
      </c>
      <c r="AJ84" s="28">
        <f t="shared" si="112"/>
        <v>0</v>
      </c>
      <c r="AK84" s="28">
        <f t="shared" si="113"/>
        <v>0</v>
      </c>
      <c r="AL84" s="28">
        <f t="shared" si="114"/>
        <v>0</v>
      </c>
      <c r="AM84" s="17">
        <f>DBC!$C$50</f>
        <v>152</v>
      </c>
      <c r="AN84" s="16">
        <f>DBC!$C$49</f>
        <v>146.19999999999999</v>
      </c>
      <c r="AO84" s="18">
        <f>DBC!$C$48</f>
        <v>150</v>
      </c>
      <c r="AP84" s="31">
        <f t="shared" si="74"/>
        <v>0</v>
      </c>
      <c r="AQ84" s="31">
        <f t="shared" si="115"/>
        <v>0</v>
      </c>
      <c r="AR84" s="32">
        <f t="shared" si="116"/>
        <v>0</v>
      </c>
      <c r="AS84" s="23">
        <f>DBC!$C$41</f>
        <v>370</v>
      </c>
      <c r="AT84" s="33">
        <f t="shared" si="67"/>
        <v>0</v>
      </c>
      <c r="AU84" s="31">
        <f t="shared" si="68"/>
        <v>0</v>
      </c>
      <c r="AV84" s="31">
        <f t="shared" si="69"/>
        <v>0</v>
      </c>
      <c r="AW84" s="423">
        <f t="shared" ref="AW84:AW147" si="151">SUM(AT84:AV84)</f>
        <v>0</v>
      </c>
      <c r="AX84" s="561">
        <f>DBC!$C$72</f>
        <v>0.15</v>
      </c>
      <c r="AY84" s="559">
        <f>DBC!$C$71</f>
        <v>0.75</v>
      </c>
      <c r="AZ84" s="560">
        <f>DBC!$C$70</f>
        <v>0.1</v>
      </c>
      <c r="BA84" s="24" t="str">
        <f t="shared" si="133"/>
        <v>OK</v>
      </c>
      <c r="BB84" s="25">
        <f t="shared" si="134"/>
        <v>90</v>
      </c>
      <c r="BC84" s="26">
        <f t="shared" si="70"/>
        <v>450</v>
      </c>
      <c r="BD84" s="27">
        <f t="shared" si="71"/>
        <v>60</v>
      </c>
      <c r="BE84" s="28">
        <f t="shared" si="117"/>
        <v>112500</v>
      </c>
      <c r="BF84" s="28">
        <f t="shared" si="118"/>
        <v>1912500</v>
      </c>
      <c r="BG84" s="28">
        <f t="shared" si="119"/>
        <v>300000</v>
      </c>
      <c r="BH84" s="17">
        <f>DBC!$C$77</f>
        <v>42</v>
      </c>
      <c r="BI84" s="28">
        <f>DBC!$C$76</f>
        <v>35</v>
      </c>
      <c r="BJ84" s="30">
        <f>DBC!$C$75</f>
        <v>40</v>
      </c>
      <c r="BK84" s="31">
        <f t="shared" si="75"/>
        <v>4.7249999999999996</v>
      </c>
      <c r="BL84" s="31">
        <f t="shared" si="120"/>
        <v>66.9375</v>
      </c>
      <c r="BM84" s="32">
        <f t="shared" si="121"/>
        <v>12</v>
      </c>
      <c r="BN84" s="11">
        <f>DBC!$C$68</f>
        <v>500</v>
      </c>
      <c r="BO84" s="21">
        <f t="shared" ref="BO84:BO147" si="152">BK84*BN84</f>
        <v>2362.5</v>
      </c>
      <c r="BP84" s="19">
        <f t="shared" ref="BP84:BP147" si="153">BL84*BN84</f>
        <v>33468.75</v>
      </c>
      <c r="BQ84" s="19">
        <f t="shared" ref="BQ84:BQ147" si="154">BM84*BN84</f>
        <v>6000</v>
      </c>
      <c r="BR84" s="423">
        <f t="shared" ref="BR84:BR147" si="155">SUM(BO84:BQ84)</f>
        <v>41831.25</v>
      </c>
      <c r="BS84" s="561">
        <f>DBC!$C$72</f>
        <v>0.15</v>
      </c>
      <c r="BT84" s="559">
        <f>DBC!$C$71</f>
        <v>0.75</v>
      </c>
      <c r="BU84" s="560">
        <f>DBC!$C$70</f>
        <v>0.1</v>
      </c>
      <c r="BV84" s="24" t="str">
        <f t="shared" si="135"/>
        <v>OK</v>
      </c>
      <c r="BW84" s="25">
        <f t="shared" si="136"/>
        <v>90</v>
      </c>
      <c r="BX84" s="26">
        <f t="shared" si="72"/>
        <v>450</v>
      </c>
      <c r="BY84" s="27">
        <f t="shared" si="73"/>
        <v>60</v>
      </c>
      <c r="BZ84" s="28">
        <f t="shared" si="122"/>
        <v>0</v>
      </c>
      <c r="CA84" s="28">
        <f t="shared" si="123"/>
        <v>0</v>
      </c>
      <c r="CB84" s="28">
        <f t="shared" si="124"/>
        <v>0</v>
      </c>
      <c r="CC84" s="17">
        <f>DBC!$C$77</f>
        <v>42</v>
      </c>
      <c r="CD84" s="28">
        <f>DBC!$C$76</f>
        <v>35</v>
      </c>
      <c r="CE84" s="30">
        <f>DBC!$C$75</f>
        <v>40</v>
      </c>
      <c r="CF84" s="31">
        <f t="shared" si="76"/>
        <v>0</v>
      </c>
      <c r="CG84" s="31">
        <f t="shared" si="125"/>
        <v>0</v>
      </c>
      <c r="CH84" s="32">
        <f t="shared" si="126"/>
        <v>0</v>
      </c>
      <c r="CI84" s="11">
        <f>DBC!$C$68</f>
        <v>500</v>
      </c>
      <c r="CJ84" s="21">
        <f t="shared" ref="CJ84:CJ147" si="156">CF84*$CI84</f>
        <v>0</v>
      </c>
      <c r="CK84" s="21">
        <f t="shared" ref="CK84:CK147" si="157">CG84*$CI84</f>
        <v>0</v>
      </c>
      <c r="CL84" s="21">
        <f t="shared" ref="CL84:CL147" si="158">CH84*$CI84</f>
        <v>0</v>
      </c>
      <c r="CM84" s="423">
        <f t="shared" ref="CM84:CM147" si="159">SUM(CJ84:CL84)</f>
        <v>0</v>
      </c>
    </row>
    <row r="85" spans="1:91" x14ac:dyDescent="0.35">
      <c r="A85" s="743"/>
      <c r="B85" s="5" t="s">
        <v>31</v>
      </c>
      <c r="C85" s="543">
        <v>31</v>
      </c>
      <c r="D85" s="5">
        <v>79</v>
      </c>
      <c r="E85" s="10">
        <f>DBC!C$58</f>
        <v>20</v>
      </c>
      <c r="F85" s="22">
        <f t="shared" si="110"/>
        <v>620</v>
      </c>
      <c r="G85" s="745"/>
      <c r="H85" s="49">
        <f>DBC!$C$45</f>
        <v>0.1</v>
      </c>
      <c r="I85" s="47">
        <f>DBC!$C$44</f>
        <v>0.7</v>
      </c>
      <c r="J85" s="48">
        <f>DBC!$C$43</f>
        <v>0.2</v>
      </c>
      <c r="K85" s="24" t="str">
        <f t="shared" si="127"/>
        <v>OK</v>
      </c>
      <c r="L85" s="25">
        <f t="shared" si="128"/>
        <v>62</v>
      </c>
      <c r="M85" s="26">
        <f t="shared" si="128"/>
        <v>434</v>
      </c>
      <c r="N85" s="27">
        <f t="shared" si="128"/>
        <v>124</v>
      </c>
      <c r="O85" s="28">
        <f t="shared" si="111"/>
        <v>566680</v>
      </c>
      <c r="P85" s="28">
        <f t="shared" si="111"/>
        <v>13486984</v>
      </c>
      <c r="Q85" s="28">
        <f t="shared" si="111"/>
        <v>4533440</v>
      </c>
      <c r="R85" s="29">
        <f>DBC!$C$50</f>
        <v>152</v>
      </c>
      <c r="S85" s="28">
        <f>DBC!$C$49</f>
        <v>146.19999999999999</v>
      </c>
      <c r="T85" s="30">
        <f>DBC!$C$48</f>
        <v>150</v>
      </c>
      <c r="U85" s="31">
        <f t="shared" si="129"/>
        <v>86.135360000000006</v>
      </c>
      <c r="V85" s="31">
        <f t="shared" si="129"/>
        <v>1971.7970608000001</v>
      </c>
      <c r="W85" s="32">
        <f t="shared" si="129"/>
        <v>680.01599999999996</v>
      </c>
      <c r="X85" s="23">
        <f>DBC!$C$41</f>
        <v>370</v>
      </c>
      <c r="Y85" s="33">
        <f t="shared" si="130"/>
        <v>31870.083200000001</v>
      </c>
      <c r="Z85" s="31">
        <f t="shared" si="130"/>
        <v>729564.91249600006</v>
      </c>
      <c r="AA85" s="31">
        <f t="shared" si="130"/>
        <v>251605.91999999998</v>
      </c>
      <c r="AB85" s="423">
        <f t="shared" si="150"/>
        <v>1013040.915696</v>
      </c>
      <c r="AC85" s="295">
        <f>DBC!$C$45</f>
        <v>0.1</v>
      </c>
      <c r="AD85" s="291">
        <f>DBC!$C$44</f>
        <v>0.7</v>
      </c>
      <c r="AE85" s="292">
        <f>DBC!$C$43</f>
        <v>0.2</v>
      </c>
      <c r="AF85" s="24" t="str">
        <f t="shared" si="131"/>
        <v>OK</v>
      </c>
      <c r="AG85" s="25">
        <f t="shared" si="132"/>
        <v>62</v>
      </c>
      <c r="AH85" s="26">
        <f t="shared" si="65"/>
        <v>434</v>
      </c>
      <c r="AI85" s="27">
        <f t="shared" si="66"/>
        <v>124</v>
      </c>
      <c r="AJ85" s="28">
        <f t="shared" si="112"/>
        <v>0</v>
      </c>
      <c r="AK85" s="28">
        <f t="shared" si="113"/>
        <v>0</v>
      </c>
      <c r="AL85" s="28">
        <f t="shared" si="114"/>
        <v>0</v>
      </c>
      <c r="AM85" s="17">
        <f>DBC!$C$50</f>
        <v>152</v>
      </c>
      <c r="AN85" s="16">
        <f>DBC!$C$49</f>
        <v>146.19999999999999</v>
      </c>
      <c r="AO85" s="18">
        <f>DBC!$C$48</f>
        <v>150</v>
      </c>
      <c r="AP85" s="31">
        <f t="shared" si="74"/>
        <v>0</v>
      </c>
      <c r="AQ85" s="31">
        <f t="shared" si="115"/>
        <v>0</v>
      </c>
      <c r="AR85" s="32">
        <f t="shared" si="116"/>
        <v>0</v>
      </c>
      <c r="AS85" s="23">
        <f>DBC!$C$41</f>
        <v>370</v>
      </c>
      <c r="AT85" s="33">
        <f t="shared" si="67"/>
        <v>0</v>
      </c>
      <c r="AU85" s="31">
        <f t="shared" si="68"/>
        <v>0</v>
      </c>
      <c r="AV85" s="31">
        <f t="shared" si="69"/>
        <v>0</v>
      </c>
      <c r="AW85" s="423">
        <f t="shared" si="151"/>
        <v>0</v>
      </c>
      <c r="AX85" s="561">
        <f>DBC!$C$72</f>
        <v>0.15</v>
      </c>
      <c r="AY85" s="559">
        <f>DBC!$C$71</f>
        <v>0.75</v>
      </c>
      <c r="AZ85" s="560">
        <f>DBC!$C$70</f>
        <v>0.1</v>
      </c>
      <c r="BA85" s="24" t="str">
        <f t="shared" si="133"/>
        <v>OK</v>
      </c>
      <c r="BB85" s="25">
        <f t="shared" si="134"/>
        <v>93</v>
      </c>
      <c r="BC85" s="26">
        <f t="shared" si="70"/>
        <v>465</v>
      </c>
      <c r="BD85" s="27">
        <f t="shared" si="71"/>
        <v>62</v>
      </c>
      <c r="BE85" s="28">
        <f t="shared" si="117"/>
        <v>116250</v>
      </c>
      <c r="BF85" s="28">
        <f t="shared" si="118"/>
        <v>1976250</v>
      </c>
      <c r="BG85" s="28">
        <f t="shared" si="119"/>
        <v>310000</v>
      </c>
      <c r="BH85" s="17">
        <f>DBC!$C$77</f>
        <v>42</v>
      </c>
      <c r="BI85" s="28">
        <f>DBC!$C$76</f>
        <v>35</v>
      </c>
      <c r="BJ85" s="30">
        <f>DBC!$C$75</f>
        <v>40</v>
      </c>
      <c r="BK85" s="31">
        <f t="shared" si="75"/>
        <v>4.8825000000000003</v>
      </c>
      <c r="BL85" s="31">
        <f t="shared" si="120"/>
        <v>69.168750000000003</v>
      </c>
      <c r="BM85" s="32">
        <f t="shared" si="121"/>
        <v>12.4</v>
      </c>
      <c r="BN85" s="11">
        <f>DBC!$C$68</f>
        <v>500</v>
      </c>
      <c r="BO85" s="21">
        <f t="shared" si="152"/>
        <v>2441.25</v>
      </c>
      <c r="BP85" s="19">
        <f t="shared" si="153"/>
        <v>34584.375</v>
      </c>
      <c r="BQ85" s="19">
        <f t="shared" si="154"/>
        <v>6200</v>
      </c>
      <c r="BR85" s="423">
        <f t="shared" si="155"/>
        <v>43225.625</v>
      </c>
      <c r="BS85" s="561">
        <f>DBC!$C$72</f>
        <v>0.15</v>
      </c>
      <c r="BT85" s="559">
        <f>DBC!$C$71</f>
        <v>0.75</v>
      </c>
      <c r="BU85" s="560">
        <f>DBC!$C$70</f>
        <v>0.1</v>
      </c>
      <c r="BV85" s="24" t="str">
        <f t="shared" si="135"/>
        <v>OK</v>
      </c>
      <c r="BW85" s="25">
        <f t="shared" si="136"/>
        <v>93</v>
      </c>
      <c r="BX85" s="26">
        <f t="shared" si="72"/>
        <v>465</v>
      </c>
      <c r="BY85" s="27">
        <f t="shared" si="73"/>
        <v>62</v>
      </c>
      <c r="BZ85" s="28">
        <f t="shared" si="122"/>
        <v>0</v>
      </c>
      <c r="CA85" s="28">
        <f t="shared" si="123"/>
        <v>0</v>
      </c>
      <c r="CB85" s="28">
        <f t="shared" si="124"/>
        <v>0</v>
      </c>
      <c r="CC85" s="17">
        <f>DBC!$C$77</f>
        <v>42</v>
      </c>
      <c r="CD85" s="28">
        <f>DBC!$C$76</f>
        <v>35</v>
      </c>
      <c r="CE85" s="30">
        <f>DBC!$C$75</f>
        <v>40</v>
      </c>
      <c r="CF85" s="31">
        <f t="shared" si="76"/>
        <v>0</v>
      </c>
      <c r="CG85" s="31">
        <f t="shared" si="125"/>
        <v>0</v>
      </c>
      <c r="CH85" s="32">
        <f t="shared" si="126"/>
        <v>0</v>
      </c>
      <c r="CI85" s="11">
        <f>DBC!$C$68</f>
        <v>500</v>
      </c>
      <c r="CJ85" s="21">
        <f t="shared" si="156"/>
        <v>0</v>
      </c>
      <c r="CK85" s="21">
        <f t="shared" si="157"/>
        <v>0</v>
      </c>
      <c r="CL85" s="21">
        <f t="shared" si="158"/>
        <v>0</v>
      </c>
      <c r="CM85" s="423">
        <f t="shared" si="159"/>
        <v>0</v>
      </c>
    </row>
    <row r="86" spans="1:91" x14ac:dyDescent="0.35">
      <c r="A86" s="743"/>
      <c r="B86" s="5" t="s">
        <v>32</v>
      </c>
      <c r="C86" s="543">
        <v>31</v>
      </c>
      <c r="D86" s="5">
        <v>80</v>
      </c>
      <c r="E86" s="10">
        <f>DBC!C$59</f>
        <v>20</v>
      </c>
      <c r="F86" s="22">
        <f t="shared" si="110"/>
        <v>620</v>
      </c>
      <c r="G86" s="745"/>
      <c r="H86" s="49">
        <f>DBC!$C$45</f>
        <v>0.1</v>
      </c>
      <c r="I86" s="47">
        <f>DBC!$C$44</f>
        <v>0.7</v>
      </c>
      <c r="J86" s="48">
        <f>DBC!$C$43</f>
        <v>0.2</v>
      </c>
      <c r="K86" s="24" t="str">
        <f t="shared" si="127"/>
        <v>OK</v>
      </c>
      <c r="L86" s="25">
        <f t="shared" si="128"/>
        <v>62</v>
      </c>
      <c r="M86" s="26">
        <f t="shared" si="128"/>
        <v>434</v>
      </c>
      <c r="N86" s="27">
        <f t="shared" si="128"/>
        <v>124</v>
      </c>
      <c r="O86" s="28">
        <f t="shared" si="111"/>
        <v>566680</v>
      </c>
      <c r="P86" s="28">
        <f t="shared" si="111"/>
        <v>13486984</v>
      </c>
      <c r="Q86" s="28">
        <f t="shared" si="111"/>
        <v>4533440</v>
      </c>
      <c r="R86" s="29">
        <f>DBC!$C$50</f>
        <v>152</v>
      </c>
      <c r="S86" s="28">
        <f>DBC!$C$49</f>
        <v>146.19999999999999</v>
      </c>
      <c r="T86" s="30">
        <f>DBC!$C$48</f>
        <v>150</v>
      </c>
      <c r="U86" s="31">
        <f t="shared" si="129"/>
        <v>86.135360000000006</v>
      </c>
      <c r="V86" s="31">
        <f t="shared" si="129"/>
        <v>1971.7970608000001</v>
      </c>
      <c r="W86" s="32">
        <f t="shared" si="129"/>
        <v>680.01599999999996</v>
      </c>
      <c r="X86" s="23">
        <f>DBC!$C$41</f>
        <v>370</v>
      </c>
      <c r="Y86" s="33">
        <f t="shared" si="130"/>
        <v>31870.083200000001</v>
      </c>
      <c r="Z86" s="31">
        <f t="shared" si="130"/>
        <v>729564.91249600006</v>
      </c>
      <c r="AA86" s="31">
        <f t="shared" si="130"/>
        <v>251605.91999999998</v>
      </c>
      <c r="AB86" s="423">
        <f t="shared" si="150"/>
        <v>1013040.915696</v>
      </c>
      <c r="AC86" s="295">
        <f>DBC!$C$45</f>
        <v>0.1</v>
      </c>
      <c r="AD86" s="291">
        <f>DBC!$C$44</f>
        <v>0.7</v>
      </c>
      <c r="AE86" s="292">
        <f>DBC!$C$43</f>
        <v>0.2</v>
      </c>
      <c r="AF86" s="24" t="str">
        <f t="shared" si="131"/>
        <v>OK</v>
      </c>
      <c r="AG86" s="25">
        <f t="shared" si="132"/>
        <v>62</v>
      </c>
      <c r="AH86" s="26">
        <f t="shared" si="65"/>
        <v>434</v>
      </c>
      <c r="AI86" s="27">
        <f t="shared" si="66"/>
        <v>124</v>
      </c>
      <c r="AJ86" s="28">
        <f t="shared" si="112"/>
        <v>0</v>
      </c>
      <c r="AK86" s="28">
        <f t="shared" si="113"/>
        <v>0</v>
      </c>
      <c r="AL86" s="28">
        <f t="shared" si="114"/>
        <v>0</v>
      </c>
      <c r="AM86" s="17">
        <f>DBC!$C$50</f>
        <v>152</v>
      </c>
      <c r="AN86" s="16">
        <f>DBC!$C$49</f>
        <v>146.19999999999999</v>
      </c>
      <c r="AO86" s="18">
        <f>DBC!$C$48</f>
        <v>150</v>
      </c>
      <c r="AP86" s="31">
        <f t="shared" si="74"/>
        <v>0</v>
      </c>
      <c r="AQ86" s="31">
        <f t="shared" si="115"/>
        <v>0</v>
      </c>
      <c r="AR86" s="32">
        <f t="shared" si="116"/>
        <v>0</v>
      </c>
      <c r="AS86" s="23">
        <f>DBC!$C$41</f>
        <v>370</v>
      </c>
      <c r="AT86" s="33">
        <f t="shared" si="67"/>
        <v>0</v>
      </c>
      <c r="AU86" s="31">
        <f t="shared" si="68"/>
        <v>0</v>
      </c>
      <c r="AV86" s="31">
        <f t="shared" si="69"/>
        <v>0</v>
      </c>
      <c r="AW86" s="423">
        <f t="shared" si="151"/>
        <v>0</v>
      </c>
      <c r="AX86" s="561">
        <f>DBC!$C$72</f>
        <v>0.15</v>
      </c>
      <c r="AY86" s="559">
        <f>DBC!$C$71</f>
        <v>0.75</v>
      </c>
      <c r="AZ86" s="560">
        <f>DBC!$C$70</f>
        <v>0.1</v>
      </c>
      <c r="BA86" s="24" t="str">
        <f t="shared" si="133"/>
        <v>OK</v>
      </c>
      <c r="BB86" s="25">
        <f t="shared" si="134"/>
        <v>93</v>
      </c>
      <c r="BC86" s="26">
        <f t="shared" si="70"/>
        <v>465</v>
      </c>
      <c r="BD86" s="27">
        <f t="shared" si="71"/>
        <v>62</v>
      </c>
      <c r="BE86" s="28">
        <f t="shared" si="117"/>
        <v>116250</v>
      </c>
      <c r="BF86" s="28">
        <f t="shared" si="118"/>
        <v>1976250</v>
      </c>
      <c r="BG86" s="28">
        <f t="shared" si="119"/>
        <v>310000</v>
      </c>
      <c r="BH86" s="17">
        <f>DBC!$C$77</f>
        <v>42</v>
      </c>
      <c r="BI86" s="28">
        <f>DBC!$C$76</f>
        <v>35</v>
      </c>
      <c r="BJ86" s="30">
        <f>DBC!$C$75</f>
        <v>40</v>
      </c>
      <c r="BK86" s="31">
        <f t="shared" si="75"/>
        <v>4.8825000000000003</v>
      </c>
      <c r="BL86" s="31">
        <f t="shared" si="120"/>
        <v>69.168750000000003</v>
      </c>
      <c r="BM86" s="32">
        <f t="shared" si="121"/>
        <v>12.4</v>
      </c>
      <c r="BN86" s="11">
        <f>DBC!$C$68</f>
        <v>500</v>
      </c>
      <c r="BO86" s="21">
        <f t="shared" si="152"/>
        <v>2441.25</v>
      </c>
      <c r="BP86" s="19">
        <f t="shared" si="153"/>
        <v>34584.375</v>
      </c>
      <c r="BQ86" s="19">
        <f t="shared" si="154"/>
        <v>6200</v>
      </c>
      <c r="BR86" s="423">
        <f t="shared" si="155"/>
        <v>43225.625</v>
      </c>
      <c r="BS86" s="561">
        <f>DBC!$C$72</f>
        <v>0.15</v>
      </c>
      <c r="BT86" s="559">
        <f>DBC!$C$71</f>
        <v>0.75</v>
      </c>
      <c r="BU86" s="560">
        <f>DBC!$C$70</f>
        <v>0.1</v>
      </c>
      <c r="BV86" s="24" t="str">
        <f t="shared" si="135"/>
        <v>OK</v>
      </c>
      <c r="BW86" s="25">
        <f t="shared" si="136"/>
        <v>93</v>
      </c>
      <c r="BX86" s="26">
        <f t="shared" si="72"/>
        <v>465</v>
      </c>
      <c r="BY86" s="27">
        <f t="shared" si="73"/>
        <v>62</v>
      </c>
      <c r="BZ86" s="28">
        <f t="shared" si="122"/>
        <v>0</v>
      </c>
      <c r="CA86" s="28">
        <f t="shared" si="123"/>
        <v>0</v>
      </c>
      <c r="CB86" s="28">
        <f t="shared" si="124"/>
        <v>0</v>
      </c>
      <c r="CC86" s="17">
        <f>DBC!$C$77</f>
        <v>42</v>
      </c>
      <c r="CD86" s="28">
        <f>DBC!$C$76</f>
        <v>35</v>
      </c>
      <c r="CE86" s="30">
        <f>DBC!$C$75</f>
        <v>40</v>
      </c>
      <c r="CF86" s="31">
        <f t="shared" si="76"/>
        <v>0</v>
      </c>
      <c r="CG86" s="31">
        <f t="shared" si="125"/>
        <v>0</v>
      </c>
      <c r="CH86" s="32">
        <f t="shared" si="126"/>
        <v>0</v>
      </c>
      <c r="CI86" s="11">
        <f>DBC!$C$68</f>
        <v>500</v>
      </c>
      <c r="CJ86" s="21">
        <f t="shared" si="156"/>
        <v>0</v>
      </c>
      <c r="CK86" s="21">
        <f t="shared" si="157"/>
        <v>0</v>
      </c>
      <c r="CL86" s="21">
        <f t="shared" si="158"/>
        <v>0</v>
      </c>
      <c r="CM86" s="423">
        <f t="shared" si="159"/>
        <v>0</v>
      </c>
    </row>
    <row r="87" spans="1:91" x14ac:dyDescent="0.35">
      <c r="A87" s="743"/>
      <c r="B87" s="5" t="s">
        <v>33</v>
      </c>
      <c r="C87" s="543">
        <v>30</v>
      </c>
      <c r="D87" s="5">
        <v>81</v>
      </c>
      <c r="E87" s="10">
        <f>DBC!C$60</f>
        <v>20</v>
      </c>
      <c r="F87" s="22">
        <f t="shared" si="110"/>
        <v>600</v>
      </c>
      <c r="G87" s="745"/>
      <c r="H87" s="49">
        <f>DBC!$C$45</f>
        <v>0.1</v>
      </c>
      <c r="I87" s="47">
        <f>DBC!$C$44</f>
        <v>0.7</v>
      </c>
      <c r="J87" s="48">
        <f>DBC!$C$43</f>
        <v>0.2</v>
      </c>
      <c r="K87" s="24" t="str">
        <f t="shared" si="127"/>
        <v>OK</v>
      </c>
      <c r="L87" s="25">
        <f t="shared" si="128"/>
        <v>60</v>
      </c>
      <c r="M87" s="26">
        <f t="shared" si="128"/>
        <v>420</v>
      </c>
      <c r="N87" s="27">
        <f t="shared" si="128"/>
        <v>120</v>
      </c>
      <c r="O87" s="28">
        <f t="shared" si="111"/>
        <v>548400</v>
      </c>
      <c r="P87" s="28">
        <f t="shared" si="111"/>
        <v>13051920</v>
      </c>
      <c r="Q87" s="28">
        <f t="shared" si="111"/>
        <v>4387200</v>
      </c>
      <c r="R87" s="29">
        <f>DBC!$C$50</f>
        <v>152</v>
      </c>
      <c r="S87" s="28">
        <f>DBC!$C$49</f>
        <v>146.19999999999999</v>
      </c>
      <c r="T87" s="30">
        <f>DBC!$C$48</f>
        <v>150</v>
      </c>
      <c r="U87" s="31">
        <f t="shared" si="129"/>
        <v>83.356800000000007</v>
      </c>
      <c r="V87" s="31">
        <f t="shared" si="129"/>
        <v>1908.1907039999999</v>
      </c>
      <c r="W87" s="32">
        <f t="shared" si="129"/>
        <v>658.08</v>
      </c>
      <c r="X87" s="23">
        <f>DBC!$C$41</f>
        <v>370</v>
      </c>
      <c r="Y87" s="33">
        <f t="shared" si="130"/>
        <v>30842.016000000003</v>
      </c>
      <c r="Z87" s="31">
        <f t="shared" si="130"/>
        <v>706030.56047999999</v>
      </c>
      <c r="AA87" s="31">
        <f t="shared" si="130"/>
        <v>243489.6</v>
      </c>
      <c r="AB87" s="423">
        <f t="shared" si="150"/>
        <v>980362.17648000002</v>
      </c>
      <c r="AC87" s="295">
        <f>DBC!$C$45</f>
        <v>0.1</v>
      </c>
      <c r="AD87" s="291">
        <f>DBC!$C$44</f>
        <v>0.7</v>
      </c>
      <c r="AE87" s="292">
        <f>DBC!$C$43</f>
        <v>0.2</v>
      </c>
      <c r="AF87" s="24" t="str">
        <f t="shared" si="131"/>
        <v>OK</v>
      </c>
      <c r="AG87" s="25">
        <f t="shared" si="132"/>
        <v>60</v>
      </c>
      <c r="AH87" s="26">
        <f t="shared" si="65"/>
        <v>420</v>
      </c>
      <c r="AI87" s="27">
        <f t="shared" si="66"/>
        <v>120</v>
      </c>
      <c r="AJ87" s="28">
        <f t="shared" si="112"/>
        <v>0</v>
      </c>
      <c r="AK87" s="28">
        <f t="shared" si="113"/>
        <v>0</v>
      </c>
      <c r="AL87" s="28">
        <f t="shared" si="114"/>
        <v>0</v>
      </c>
      <c r="AM87" s="17">
        <f>DBC!$C$50</f>
        <v>152</v>
      </c>
      <c r="AN87" s="16">
        <f>DBC!$C$49</f>
        <v>146.19999999999999</v>
      </c>
      <c r="AO87" s="18">
        <f>DBC!$C$48</f>
        <v>150</v>
      </c>
      <c r="AP87" s="31">
        <f t="shared" si="74"/>
        <v>0</v>
      </c>
      <c r="AQ87" s="31">
        <f t="shared" si="115"/>
        <v>0</v>
      </c>
      <c r="AR87" s="32">
        <f t="shared" si="116"/>
        <v>0</v>
      </c>
      <c r="AS87" s="23">
        <f>DBC!$C$41</f>
        <v>370</v>
      </c>
      <c r="AT87" s="33">
        <f t="shared" si="67"/>
        <v>0</v>
      </c>
      <c r="AU87" s="31">
        <f t="shared" si="68"/>
        <v>0</v>
      </c>
      <c r="AV87" s="31">
        <f t="shared" si="69"/>
        <v>0</v>
      </c>
      <c r="AW87" s="423">
        <f t="shared" si="151"/>
        <v>0</v>
      </c>
      <c r="AX87" s="561">
        <f>DBC!$C$72</f>
        <v>0.15</v>
      </c>
      <c r="AY87" s="559">
        <f>DBC!$C$71</f>
        <v>0.75</v>
      </c>
      <c r="AZ87" s="560">
        <f>DBC!$C$70</f>
        <v>0.1</v>
      </c>
      <c r="BA87" s="24" t="str">
        <f t="shared" si="133"/>
        <v>OK</v>
      </c>
      <c r="BB87" s="25">
        <f t="shared" si="134"/>
        <v>90</v>
      </c>
      <c r="BC87" s="26">
        <f t="shared" si="70"/>
        <v>450</v>
      </c>
      <c r="BD87" s="27">
        <f t="shared" si="71"/>
        <v>60</v>
      </c>
      <c r="BE87" s="28">
        <f t="shared" si="117"/>
        <v>112500</v>
      </c>
      <c r="BF87" s="28">
        <f t="shared" si="118"/>
        <v>1912500</v>
      </c>
      <c r="BG87" s="28">
        <f t="shared" si="119"/>
        <v>300000</v>
      </c>
      <c r="BH87" s="17">
        <f>DBC!$C$77</f>
        <v>42</v>
      </c>
      <c r="BI87" s="28">
        <f>DBC!$C$76</f>
        <v>35</v>
      </c>
      <c r="BJ87" s="30">
        <f>DBC!$C$75</f>
        <v>40</v>
      </c>
      <c r="BK87" s="31">
        <f t="shared" si="75"/>
        <v>4.7249999999999996</v>
      </c>
      <c r="BL87" s="31">
        <f t="shared" si="120"/>
        <v>66.9375</v>
      </c>
      <c r="BM87" s="32">
        <f t="shared" si="121"/>
        <v>12</v>
      </c>
      <c r="BN87" s="11">
        <f>DBC!$C$68</f>
        <v>500</v>
      </c>
      <c r="BO87" s="21">
        <f t="shared" si="152"/>
        <v>2362.5</v>
      </c>
      <c r="BP87" s="19">
        <f t="shared" si="153"/>
        <v>33468.75</v>
      </c>
      <c r="BQ87" s="19">
        <f t="shared" si="154"/>
        <v>6000</v>
      </c>
      <c r="BR87" s="423">
        <f t="shared" si="155"/>
        <v>41831.25</v>
      </c>
      <c r="BS87" s="561">
        <f>DBC!$C$72</f>
        <v>0.15</v>
      </c>
      <c r="BT87" s="559">
        <f>DBC!$C$71</f>
        <v>0.75</v>
      </c>
      <c r="BU87" s="560">
        <f>DBC!$C$70</f>
        <v>0.1</v>
      </c>
      <c r="BV87" s="24" t="str">
        <f t="shared" si="135"/>
        <v>OK</v>
      </c>
      <c r="BW87" s="25">
        <f t="shared" si="136"/>
        <v>90</v>
      </c>
      <c r="BX87" s="26">
        <f t="shared" si="72"/>
        <v>450</v>
      </c>
      <c r="BY87" s="27">
        <f t="shared" si="73"/>
        <v>60</v>
      </c>
      <c r="BZ87" s="28">
        <f t="shared" si="122"/>
        <v>0</v>
      </c>
      <c r="CA87" s="28">
        <f t="shared" si="123"/>
        <v>0</v>
      </c>
      <c r="CB87" s="28">
        <f t="shared" si="124"/>
        <v>0</v>
      </c>
      <c r="CC87" s="17">
        <f>DBC!$C$77</f>
        <v>42</v>
      </c>
      <c r="CD87" s="28">
        <f>DBC!$C$76</f>
        <v>35</v>
      </c>
      <c r="CE87" s="30">
        <f>DBC!$C$75</f>
        <v>40</v>
      </c>
      <c r="CF87" s="31">
        <f t="shared" si="76"/>
        <v>0</v>
      </c>
      <c r="CG87" s="31">
        <f t="shared" si="125"/>
        <v>0</v>
      </c>
      <c r="CH87" s="32">
        <f t="shared" si="126"/>
        <v>0</v>
      </c>
      <c r="CI87" s="11">
        <f>DBC!$C$68</f>
        <v>500</v>
      </c>
      <c r="CJ87" s="21">
        <f t="shared" si="156"/>
        <v>0</v>
      </c>
      <c r="CK87" s="21">
        <f t="shared" si="157"/>
        <v>0</v>
      </c>
      <c r="CL87" s="21">
        <f t="shared" si="158"/>
        <v>0</v>
      </c>
      <c r="CM87" s="423">
        <f t="shared" si="159"/>
        <v>0</v>
      </c>
    </row>
    <row r="88" spans="1:91" x14ac:dyDescent="0.35">
      <c r="A88" s="743"/>
      <c r="B88" s="5" t="s">
        <v>34</v>
      </c>
      <c r="C88" s="543">
        <v>31</v>
      </c>
      <c r="D88" s="5">
        <v>82</v>
      </c>
      <c r="E88" s="10">
        <f>DBC!C$61</f>
        <v>20</v>
      </c>
      <c r="F88" s="22">
        <f t="shared" si="110"/>
        <v>620</v>
      </c>
      <c r="G88" s="745"/>
      <c r="H88" s="49">
        <f>DBC!$C$45</f>
        <v>0.1</v>
      </c>
      <c r="I88" s="47">
        <f>DBC!$C$44</f>
        <v>0.7</v>
      </c>
      <c r="J88" s="48">
        <f>DBC!$C$43</f>
        <v>0.2</v>
      </c>
      <c r="K88" s="24" t="str">
        <f t="shared" si="127"/>
        <v>OK</v>
      </c>
      <c r="L88" s="25">
        <f t="shared" si="128"/>
        <v>62</v>
      </c>
      <c r="M88" s="26">
        <f t="shared" si="128"/>
        <v>434</v>
      </c>
      <c r="N88" s="27">
        <f t="shared" si="128"/>
        <v>124</v>
      </c>
      <c r="O88" s="28">
        <f t="shared" si="111"/>
        <v>566680</v>
      </c>
      <c r="P88" s="28">
        <f t="shared" si="111"/>
        <v>13486984</v>
      </c>
      <c r="Q88" s="28">
        <f t="shared" si="111"/>
        <v>4533440</v>
      </c>
      <c r="R88" s="29">
        <f>DBC!$C$50</f>
        <v>152</v>
      </c>
      <c r="S88" s="28">
        <f>DBC!$C$49</f>
        <v>146.19999999999999</v>
      </c>
      <c r="T88" s="30">
        <f>DBC!$C$48</f>
        <v>150</v>
      </c>
      <c r="U88" s="31">
        <f t="shared" si="129"/>
        <v>86.135360000000006</v>
      </c>
      <c r="V88" s="31">
        <f t="shared" si="129"/>
        <v>1971.7970608000001</v>
      </c>
      <c r="W88" s="32">
        <f t="shared" si="129"/>
        <v>680.01599999999996</v>
      </c>
      <c r="X88" s="23">
        <f>DBC!$C$41</f>
        <v>370</v>
      </c>
      <c r="Y88" s="33">
        <f t="shared" si="130"/>
        <v>31870.083200000001</v>
      </c>
      <c r="Z88" s="31">
        <f t="shared" si="130"/>
        <v>729564.91249600006</v>
      </c>
      <c r="AA88" s="31">
        <f t="shared" si="130"/>
        <v>251605.91999999998</v>
      </c>
      <c r="AB88" s="423">
        <f t="shared" si="150"/>
        <v>1013040.915696</v>
      </c>
      <c r="AC88" s="295">
        <f>DBC!$C$45</f>
        <v>0.1</v>
      </c>
      <c r="AD88" s="291">
        <f>DBC!$C$44</f>
        <v>0.7</v>
      </c>
      <c r="AE88" s="292">
        <f>DBC!$C$43</f>
        <v>0.2</v>
      </c>
      <c r="AF88" s="24" t="str">
        <f t="shared" si="131"/>
        <v>OK</v>
      </c>
      <c r="AG88" s="25">
        <f t="shared" si="132"/>
        <v>62</v>
      </c>
      <c r="AH88" s="26">
        <f t="shared" si="65"/>
        <v>434</v>
      </c>
      <c r="AI88" s="27">
        <f t="shared" si="66"/>
        <v>124</v>
      </c>
      <c r="AJ88" s="28">
        <f t="shared" si="112"/>
        <v>0</v>
      </c>
      <c r="AK88" s="28">
        <f t="shared" si="113"/>
        <v>0</v>
      </c>
      <c r="AL88" s="28">
        <f t="shared" si="114"/>
        <v>0</v>
      </c>
      <c r="AM88" s="17">
        <f>DBC!$C$50</f>
        <v>152</v>
      </c>
      <c r="AN88" s="16">
        <f>DBC!$C$49</f>
        <v>146.19999999999999</v>
      </c>
      <c r="AO88" s="18">
        <f>DBC!$C$48</f>
        <v>150</v>
      </c>
      <c r="AP88" s="31">
        <f t="shared" si="74"/>
        <v>0</v>
      </c>
      <c r="AQ88" s="31">
        <f t="shared" si="115"/>
        <v>0</v>
      </c>
      <c r="AR88" s="32">
        <f t="shared" si="116"/>
        <v>0</v>
      </c>
      <c r="AS88" s="23">
        <f>DBC!$C$41</f>
        <v>370</v>
      </c>
      <c r="AT88" s="33">
        <f t="shared" si="67"/>
        <v>0</v>
      </c>
      <c r="AU88" s="31">
        <f t="shared" si="68"/>
        <v>0</v>
      </c>
      <c r="AV88" s="31">
        <f t="shared" si="69"/>
        <v>0</v>
      </c>
      <c r="AW88" s="423">
        <f t="shared" si="151"/>
        <v>0</v>
      </c>
      <c r="AX88" s="561">
        <f>DBC!$C$72</f>
        <v>0.15</v>
      </c>
      <c r="AY88" s="559">
        <f>DBC!$C$71</f>
        <v>0.75</v>
      </c>
      <c r="AZ88" s="560">
        <f>DBC!$C$70</f>
        <v>0.1</v>
      </c>
      <c r="BA88" s="24" t="str">
        <f t="shared" si="133"/>
        <v>OK</v>
      </c>
      <c r="BB88" s="25">
        <f t="shared" si="134"/>
        <v>93</v>
      </c>
      <c r="BC88" s="26">
        <f t="shared" si="70"/>
        <v>465</v>
      </c>
      <c r="BD88" s="27">
        <f t="shared" si="71"/>
        <v>62</v>
      </c>
      <c r="BE88" s="28">
        <f t="shared" si="117"/>
        <v>116250</v>
      </c>
      <c r="BF88" s="28">
        <f t="shared" si="118"/>
        <v>1976250</v>
      </c>
      <c r="BG88" s="28">
        <f t="shared" si="119"/>
        <v>310000</v>
      </c>
      <c r="BH88" s="17">
        <f>DBC!$C$77</f>
        <v>42</v>
      </c>
      <c r="BI88" s="28">
        <f>DBC!$C$76</f>
        <v>35</v>
      </c>
      <c r="BJ88" s="30">
        <f>DBC!$C$75</f>
        <v>40</v>
      </c>
      <c r="BK88" s="31">
        <f t="shared" si="75"/>
        <v>4.8825000000000003</v>
      </c>
      <c r="BL88" s="31">
        <f t="shared" si="120"/>
        <v>69.168750000000003</v>
      </c>
      <c r="BM88" s="32">
        <f t="shared" si="121"/>
        <v>12.4</v>
      </c>
      <c r="BN88" s="11">
        <f>DBC!$C$68</f>
        <v>500</v>
      </c>
      <c r="BO88" s="21">
        <f t="shared" si="152"/>
        <v>2441.25</v>
      </c>
      <c r="BP88" s="19">
        <f t="shared" si="153"/>
        <v>34584.375</v>
      </c>
      <c r="BQ88" s="19">
        <f t="shared" si="154"/>
        <v>6200</v>
      </c>
      <c r="BR88" s="423">
        <f t="shared" si="155"/>
        <v>43225.625</v>
      </c>
      <c r="BS88" s="561">
        <f>DBC!$C$72</f>
        <v>0.15</v>
      </c>
      <c r="BT88" s="559">
        <f>DBC!$C$71</f>
        <v>0.75</v>
      </c>
      <c r="BU88" s="560">
        <f>DBC!$C$70</f>
        <v>0.1</v>
      </c>
      <c r="BV88" s="24" t="str">
        <f t="shared" si="135"/>
        <v>OK</v>
      </c>
      <c r="BW88" s="25">
        <f t="shared" si="136"/>
        <v>93</v>
      </c>
      <c r="BX88" s="26">
        <f t="shared" si="72"/>
        <v>465</v>
      </c>
      <c r="BY88" s="27">
        <f t="shared" si="73"/>
        <v>62</v>
      </c>
      <c r="BZ88" s="28">
        <f t="shared" si="122"/>
        <v>0</v>
      </c>
      <c r="CA88" s="28">
        <f t="shared" si="123"/>
        <v>0</v>
      </c>
      <c r="CB88" s="28">
        <f t="shared" si="124"/>
        <v>0</v>
      </c>
      <c r="CC88" s="17">
        <f>DBC!$C$77</f>
        <v>42</v>
      </c>
      <c r="CD88" s="28">
        <f>DBC!$C$76</f>
        <v>35</v>
      </c>
      <c r="CE88" s="30">
        <f>DBC!$C$75</f>
        <v>40</v>
      </c>
      <c r="CF88" s="31">
        <f t="shared" si="76"/>
        <v>0</v>
      </c>
      <c r="CG88" s="31">
        <f t="shared" si="125"/>
        <v>0</v>
      </c>
      <c r="CH88" s="32">
        <f t="shared" si="126"/>
        <v>0</v>
      </c>
      <c r="CI88" s="11">
        <f>DBC!$C$68</f>
        <v>500</v>
      </c>
      <c r="CJ88" s="21">
        <f t="shared" si="156"/>
        <v>0</v>
      </c>
      <c r="CK88" s="21">
        <f t="shared" si="157"/>
        <v>0</v>
      </c>
      <c r="CL88" s="21">
        <f t="shared" si="158"/>
        <v>0</v>
      </c>
      <c r="CM88" s="423">
        <f t="shared" si="159"/>
        <v>0</v>
      </c>
    </row>
    <row r="89" spans="1:91" x14ac:dyDescent="0.35">
      <c r="A89" s="743"/>
      <c r="B89" s="5" t="s">
        <v>35</v>
      </c>
      <c r="C89" s="543">
        <v>30</v>
      </c>
      <c r="D89" s="5">
        <v>83</v>
      </c>
      <c r="E89" s="10">
        <f>DBC!C$62</f>
        <v>20</v>
      </c>
      <c r="F89" s="22">
        <f t="shared" si="110"/>
        <v>600</v>
      </c>
      <c r="G89" s="745"/>
      <c r="H89" s="49">
        <f>DBC!$C$45</f>
        <v>0.1</v>
      </c>
      <c r="I89" s="47">
        <f>DBC!$C$44</f>
        <v>0.7</v>
      </c>
      <c r="J89" s="48">
        <f>DBC!$C$43</f>
        <v>0.2</v>
      </c>
      <c r="K89" s="24" t="str">
        <f t="shared" si="127"/>
        <v>OK</v>
      </c>
      <c r="L89" s="25">
        <f t="shared" si="128"/>
        <v>60</v>
      </c>
      <c r="M89" s="26">
        <f t="shared" si="128"/>
        <v>420</v>
      </c>
      <c r="N89" s="27">
        <f t="shared" si="128"/>
        <v>120</v>
      </c>
      <c r="O89" s="28">
        <f t="shared" si="111"/>
        <v>548400</v>
      </c>
      <c r="P89" s="28">
        <f t="shared" si="111"/>
        <v>13051920</v>
      </c>
      <c r="Q89" s="28">
        <f t="shared" si="111"/>
        <v>4387200</v>
      </c>
      <c r="R89" s="29">
        <f>DBC!$C$50</f>
        <v>152</v>
      </c>
      <c r="S89" s="28">
        <f>DBC!$C$49</f>
        <v>146.19999999999999</v>
      </c>
      <c r="T89" s="30">
        <f>DBC!$C$48</f>
        <v>150</v>
      </c>
      <c r="U89" s="31">
        <f t="shared" si="129"/>
        <v>83.356800000000007</v>
      </c>
      <c r="V89" s="31">
        <f t="shared" si="129"/>
        <v>1908.1907039999999</v>
      </c>
      <c r="W89" s="32">
        <f t="shared" si="129"/>
        <v>658.08</v>
      </c>
      <c r="X89" s="23">
        <f>DBC!$C$41</f>
        <v>370</v>
      </c>
      <c r="Y89" s="33">
        <f t="shared" si="130"/>
        <v>30842.016000000003</v>
      </c>
      <c r="Z89" s="31">
        <f t="shared" si="130"/>
        <v>706030.56047999999</v>
      </c>
      <c r="AA89" s="31">
        <f t="shared" si="130"/>
        <v>243489.6</v>
      </c>
      <c r="AB89" s="423">
        <f t="shared" si="150"/>
        <v>980362.17648000002</v>
      </c>
      <c r="AC89" s="295">
        <f>DBC!$C$45</f>
        <v>0.1</v>
      </c>
      <c r="AD89" s="291">
        <f>DBC!$C$44</f>
        <v>0.7</v>
      </c>
      <c r="AE89" s="292">
        <f>DBC!$C$43</f>
        <v>0.2</v>
      </c>
      <c r="AF89" s="24" t="str">
        <f t="shared" si="131"/>
        <v>OK</v>
      </c>
      <c r="AG89" s="25">
        <f t="shared" si="132"/>
        <v>60</v>
      </c>
      <c r="AH89" s="26">
        <f t="shared" si="65"/>
        <v>420</v>
      </c>
      <c r="AI89" s="27">
        <f t="shared" si="66"/>
        <v>120</v>
      </c>
      <c r="AJ89" s="28">
        <f t="shared" si="112"/>
        <v>0</v>
      </c>
      <c r="AK89" s="28">
        <f t="shared" si="113"/>
        <v>0</v>
      </c>
      <c r="AL89" s="28">
        <f t="shared" si="114"/>
        <v>0</v>
      </c>
      <c r="AM89" s="17">
        <f>DBC!$C$50</f>
        <v>152</v>
      </c>
      <c r="AN89" s="16">
        <f>DBC!$C$49</f>
        <v>146.19999999999999</v>
      </c>
      <c r="AO89" s="18">
        <f>DBC!$C$48</f>
        <v>150</v>
      </c>
      <c r="AP89" s="31">
        <f t="shared" si="74"/>
        <v>0</v>
      </c>
      <c r="AQ89" s="31">
        <f t="shared" si="115"/>
        <v>0</v>
      </c>
      <c r="AR89" s="32">
        <f t="shared" si="116"/>
        <v>0</v>
      </c>
      <c r="AS89" s="23">
        <f>DBC!$C$41</f>
        <v>370</v>
      </c>
      <c r="AT89" s="33">
        <f t="shared" si="67"/>
        <v>0</v>
      </c>
      <c r="AU89" s="31">
        <f t="shared" si="68"/>
        <v>0</v>
      </c>
      <c r="AV89" s="31">
        <f t="shared" si="69"/>
        <v>0</v>
      </c>
      <c r="AW89" s="423">
        <f t="shared" si="151"/>
        <v>0</v>
      </c>
      <c r="AX89" s="561">
        <f>DBC!$C$72</f>
        <v>0.15</v>
      </c>
      <c r="AY89" s="559">
        <f>DBC!$C$71</f>
        <v>0.75</v>
      </c>
      <c r="AZ89" s="560">
        <f>DBC!$C$70</f>
        <v>0.1</v>
      </c>
      <c r="BA89" s="24" t="str">
        <f t="shared" si="133"/>
        <v>OK</v>
      </c>
      <c r="BB89" s="25">
        <f t="shared" si="134"/>
        <v>90</v>
      </c>
      <c r="BC89" s="26">
        <f t="shared" si="70"/>
        <v>450</v>
      </c>
      <c r="BD89" s="27">
        <f t="shared" si="71"/>
        <v>60</v>
      </c>
      <c r="BE89" s="28">
        <f t="shared" si="117"/>
        <v>112500</v>
      </c>
      <c r="BF89" s="28">
        <f t="shared" si="118"/>
        <v>1912500</v>
      </c>
      <c r="BG89" s="28">
        <f t="shared" si="119"/>
        <v>300000</v>
      </c>
      <c r="BH89" s="17">
        <f>DBC!$C$77</f>
        <v>42</v>
      </c>
      <c r="BI89" s="28">
        <f>DBC!$C$76</f>
        <v>35</v>
      </c>
      <c r="BJ89" s="30">
        <f>DBC!$C$75</f>
        <v>40</v>
      </c>
      <c r="BK89" s="31">
        <f t="shared" si="75"/>
        <v>4.7249999999999996</v>
      </c>
      <c r="BL89" s="31">
        <f t="shared" si="120"/>
        <v>66.9375</v>
      </c>
      <c r="BM89" s="32">
        <f t="shared" si="121"/>
        <v>12</v>
      </c>
      <c r="BN89" s="11">
        <f>DBC!$C$68</f>
        <v>500</v>
      </c>
      <c r="BO89" s="21">
        <f t="shared" si="152"/>
        <v>2362.5</v>
      </c>
      <c r="BP89" s="19">
        <f t="shared" si="153"/>
        <v>33468.75</v>
      </c>
      <c r="BQ89" s="19">
        <f t="shared" si="154"/>
        <v>6000</v>
      </c>
      <c r="BR89" s="423">
        <f t="shared" si="155"/>
        <v>41831.25</v>
      </c>
      <c r="BS89" s="561">
        <f>DBC!$C$72</f>
        <v>0.15</v>
      </c>
      <c r="BT89" s="559">
        <f>DBC!$C$71</f>
        <v>0.75</v>
      </c>
      <c r="BU89" s="560">
        <f>DBC!$C$70</f>
        <v>0.1</v>
      </c>
      <c r="BV89" s="24" t="str">
        <f t="shared" si="135"/>
        <v>OK</v>
      </c>
      <c r="BW89" s="25">
        <f t="shared" si="136"/>
        <v>90</v>
      </c>
      <c r="BX89" s="26">
        <f t="shared" si="72"/>
        <v>450</v>
      </c>
      <c r="BY89" s="27">
        <f t="shared" si="73"/>
        <v>60</v>
      </c>
      <c r="BZ89" s="28">
        <f t="shared" si="122"/>
        <v>0</v>
      </c>
      <c r="CA89" s="28">
        <f t="shared" si="123"/>
        <v>0</v>
      </c>
      <c r="CB89" s="28">
        <f t="shared" si="124"/>
        <v>0</v>
      </c>
      <c r="CC89" s="17">
        <f>DBC!$C$77</f>
        <v>42</v>
      </c>
      <c r="CD89" s="28">
        <f>DBC!$C$76</f>
        <v>35</v>
      </c>
      <c r="CE89" s="30">
        <f>DBC!$C$75</f>
        <v>40</v>
      </c>
      <c r="CF89" s="31">
        <f t="shared" si="76"/>
        <v>0</v>
      </c>
      <c r="CG89" s="31">
        <f t="shared" si="125"/>
        <v>0</v>
      </c>
      <c r="CH89" s="32">
        <f t="shared" si="126"/>
        <v>0</v>
      </c>
      <c r="CI89" s="11">
        <f>DBC!$C$68</f>
        <v>500</v>
      </c>
      <c r="CJ89" s="21">
        <f t="shared" si="156"/>
        <v>0</v>
      </c>
      <c r="CK89" s="21">
        <f t="shared" si="157"/>
        <v>0</v>
      </c>
      <c r="CL89" s="21">
        <f t="shared" si="158"/>
        <v>0</v>
      </c>
      <c r="CM89" s="423">
        <f t="shared" si="159"/>
        <v>0</v>
      </c>
    </row>
    <row r="90" spans="1:91" x14ac:dyDescent="0.35">
      <c r="A90" s="744"/>
      <c r="B90" s="34" t="s">
        <v>36</v>
      </c>
      <c r="C90" s="544">
        <v>31</v>
      </c>
      <c r="D90" s="34">
        <v>84</v>
      </c>
      <c r="E90" s="10">
        <f>DBC!C$63</f>
        <v>20</v>
      </c>
      <c r="F90" s="35">
        <f t="shared" si="110"/>
        <v>620</v>
      </c>
      <c r="G90" s="746"/>
      <c r="H90" s="49">
        <f>DBC!$C$45</f>
        <v>0.1</v>
      </c>
      <c r="I90" s="47">
        <f>DBC!$C$44</f>
        <v>0.7</v>
      </c>
      <c r="J90" s="48">
        <f>DBC!$C$43</f>
        <v>0.2</v>
      </c>
      <c r="K90" s="8" t="str">
        <f t="shared" si="127"/>
        <v>OK</v>
      </c>
      <c r="L90" s="37">
        <f t="shared" si="128"/>
        <v>62</v>
      </c>
      <c r="M90" s="38">
        <f t="shared" si="128"/>
        <v>434</v>
      </c>
      <c r="N90" s="39">
        <f t="shared" si="128"/>
        <v>124</v>
      </c>
      <c r="O90" s="40">
        <f t="shared" si="111"/>
        <v>566680</v>
      </c>
      <c r="P90" s="40">
        <f t="shared" si="111"/>
        <v>13486984</v>
      </c>
      <c r="Q90" s="40">
        <f t="shared" si="111"/>
        <v>4533440</v>
      </c>
      <c r="R90" s="41">
        <f>DBC!$C$50</f>
        <v>152</v>
      </c>
      <c r="S90" s="40">
        <f>DBC!$C$49</f>
        <v>146.19999999999999</v>
      </c>
      <c r="T90" s="42">
        <f>DBC!$C$48</f>
        <v>150</v>
      </c>
      <c r="U90" s="43">
        <f t="shared" si="129"/>
        <v>86.135360000000006</v>
      </c>
      <c r="V90" s="43">
        <f t="shared" si="129"/>
        <v>1971.7970608000001</v>
      </c>
      <c r="W90" s="44">
        <f t="shared" si="129"/>
        <v>680.01599999999996</v>
      </c>
      <c r="X90" s="23">
        <f>DBC!$C$41</f>
        <v>370</v>
      </c>
      <c r="Y90" s="45">
        <f t="shared" si="130"/>
        <v>31870.083200000001</v>
      </c>
      <c r="Z90" s="43">
        <f t="shared" si="130"/>
        <v>729564.91249600006</v>
      </c>
      <c r="AA90" s="43">
        <f t="shared" si="130"/>
        <v>251605.91999999998</v>
      </c>
      <c r="AB90" s="423">
        <f t="shared" si="150"/>
        <v>1013040.915696</v>
      </c>
      <c r="AC90" s="295">
        <f>DBC!$C$45</f>
        <v>0.1</v>
      </c>
      <c r="AD90" s="291">
        <f>DBC!$C$44</f>
        <v>0.7</v>
      </c>
      <c r="AE90" s="292">
        <f>DBC!$C$43</f>
        <v>0.2</v>
      </c>
      <c r="AF90" s="8" t="str">
        <f t="shared" si="131"/>
        <v>OK</v>
      </c>
      <c r="AG90" s="37">
        <f t="shared" si="132"/>
        <v>62</v>
      </c>
      <c r="AH90" s="38">
        <f t="shared" si="65"/>
        <v>434</v>
      </c>
      <c r="AI90" s="39">
        <f t="shared" si="66"/>
        <v>124</v>
      </c>
      <c r="AJ90" s="40">
        <f t="shared" si="112"/>
        <v>0</v>
      </c>
      <c r="AK90" s="40">
        <f t="shared" si="113"/>
        <v>0</v>
      </c>
      <c r="AL90" s="40">
        <f t="shared" si="114"/>
        <v>0</v>
      </c>
      <c r="AM90" s="17">
        <f>DBC!$C$50</f>
        <v>152</v>
      </c>
      <c r="AN90" s="16">
        <f>DBC!$C$49</f>
        <v>146.19999999999999</v>
      </c>
      <c r="AO90" s="18">
        <f>DBC!$C$48</f>
        <v>150</v>
      </c>
      <c r="AP90" s="43">
        <f t="shared" si="74"/>
        <v>0</v>
      </c>
      <c r="AQ90" s="43">
        <f t="shared" si="115"/>
        <v>0</v>
      </c>
      <c r="AR90" s="44">
        <f t="shared" si="116"/>
        <v>0</v>
      </c>
      <c r="AS90" s="23">
        <f>DBC!$C$41</f>
        <v>370</v>
      </c>
      <c r="AT90" s="45">
        <f t="shared" si="67"/>
        <v>0</v>
      </c>
      <c r="AU90" s="43">
        <f t="shared" si="68"/>
        <v>0</v>
      </c>
      <c r="AV90" s="43">
        <f t="shared" si="69"/>
        <v>0</v>
      </c>
      <c r="AW90" s="423">
        <f t="shared" si="151"/>
        <v>0</v>
      </c>
      <c r="AX90" s="561">
        <f>DBC!$C$72</f>
        <v>0.15</v>
      </c>
      <c r="AY90" s="559">
        <f>DBC!$C$71</f>
        <v>0.75</v>
      </c>
      <c r="AZ90" s="560">
        <f>DBC!$C$70</f>
        <v>0.1</v>
      </c>
      <c r="BA90" s="8" t="str">
        <f t="shared" si="133"/>
        <v>OK</v>
      </c>
      <c r="BB90" s="37">
        <f t="shared" si="134"/>
        <v>93</v>
      </c>
      <c r="BC90" s="38">
        <f t="shared" si="70"/>
        <v>465</v>
      </c>
      <c r="BD90" s="39">
        <f t="shared" si="71"/>
        <v>62</v>
      </c>
      <c r="BE90" s="40">
        <f t="shared" si="117"/>
        <v>116250</v>
      </c>
      <c r="BF90" s="40">
        <f t="shared" si="118"/>
        <v>1976250</v>
      </c>
      <c r="BG90" s="40">
        <f t="shared" si="119"/>
        <v>310000</v>
      </c>
      <c r="BH90" s="17">
        <f>DBC!$C$77</f>
        <v>42</v>
      </c>
      <c r="BI90" s="28">
        <f>DBC!$C$76</f>
        <v>35</v>
      </c>
      <c r="BJ90" s="30">
        <f>DBC!$C$75</f>
        <v>40</v>
      </c>
      <c r="BK90" s="43">
        <f t="shared" si="75"/>
        <v>4.8825000000000003</v>
      </c>
      <c r="BL90" s="43">
        <f t="shared" si="120"/>
        <v>69.168750000000003</v>
      </c>
      <c r="BM90" s="44">
        <f t="shared" si="121"/>
        <v>12.4</v>
      </c>
      <c r="BN90" s="11">
        <f>DBC!$C$68</f>
        <v>500</v>
      </c>
      <c r="BO90" s="21">
        <f t="shared" si="152"/>
        <v>2441.25</v>
      </c>
      <c r="BP90" s="19">
        <f t="shared" si="153"/>
        <v>34584.375</v>
      </c>
      <c r="BQ90" s="19">
        <f t="shared" si="154"/>
        <v>6200</v>
      </c>
      <c r="BR90" s="423">
        <f t="shared" si="155"/>
        <v>43225.625</v>
      </c>
      <c r="BS90" s="561">
        <f>DBC!$C$72</f>
        <v>0.15</v>
      </c>
      <c r="BT90" s="559">
        <f>DBC!$C$71</f>
        <v>0.75</v>
      </c>
      <c r="BU90" s="560">
        <f>DBC!$C$70</f>
        <v>0.1</v>
      </c>
      <c r="BV90" s="8" t="str">
        <f t="shared" si="135"/>
        <v>OK</v>
      </c>
      <c r="BW90" s="37">
        <f t="shared" si="136"/>
        <v>93</v>
      </c>
      <c r="BX90" s="38">
        <f t="shared" si="72"/>
        <v>465</v>
      </c>
      <c r="BY90" s="39">
        <f t="shared" si="73"/>
        <v>62</v>
      </c>
      <c r="BZ90" s="40">
        <f t="shared" si="122"/>
        <v>0</v>
      </c>
      <c r="CA90" s="40">
        <f t="shared" si="123"/>
        <v>0</v>
      </c>
      <c r="CB90" s="40">
        <f t="shared" si="124"/>
        <v>0</v>
      </c>
      <c r="CC90" s="17">
        <f>DBC!$C$77</f>
        <v>42</v>
      </c>
      <c r="CD90" s="28">
        <f>DBC!$C$76</f>
        <v>35</v>
      </c>
      <c r="CE90" s="30">
        <f>DBC!$C$75</f>
        <v>40</v>
      </c>
      <c r="CF90" s="43">
        <f t="shared" si="76"/>
        <v>0</v>
      </c>
      <c r="CG90" s="43">
        <f t="shared" si="125"/>
        <v>0</v>
      </c>
      <c r="CH90" s="44">
        <f t="shared" si="126"/>
        <v>0</v>
      </c>
      <c r="CI90" s="11">
        <f>DBC!$C$68</f>
        <v>500</v>
      </c>
      <c r="CJ90" s="21">
        <f t="shared" si="156"/>
        <v>0</v>
      </c>
      <c r="CK90" s="21">
        <f t="shared" si="157"/>
        <v>0</v>
      </c>
      <c r="CL90" s="21">
        <f t="shared" si="158"/>
        <v>0</v>
      </c>
      <c r="CM90" s="423">
        <f t="shared" si="159"/>
        <v>0</v>
      </c>
    </row>
    <row r="91" spans="1:91" x14ac:dyDescent="0.35">
      <c r="A91" s="731">
        <v>8</v>
      </c>
      <c r="B91" s="9" t="s">
        <v>25</v>
      </c>
      <c r="C91" s="546">
        <v>31</v>
      </c>
      <c r="D91" s="9">
        <v>85</v>
      </c>
      <c r="E91" s="10">
        <f>DBC!C$52</f>
        <v>10</v>
      </c>
      <c r="F91" s="10">
        <f t="shared" si="110"/>
        <v>310</v>
      </c>
      <c r="G91" s="732">
        <f>SUM(F91:F102)</f>
        <v>6990</v>
      </c>
      <c r="H91" s="49">
        <f>DBC!$C$45</f>
        <v>0.1</v>
      </c>
      <c r="I91" s="47">
        <f>DBC!$C$44</f>
        <v>0.7</v>
      </c>
      <c r="J91" s="48">
        <f>DBC!$C$43</f>
        <v>0.2</v>
      </c>
      <c r="K91" s="12" t="str">
        <f t="shared" si="127"/>
        <v>OK</v>
      </c>
      <c r="L91" s="25">
        <f t="shared" ref="L91" si="160">$F91*H91</f>
        <v>31</v>
      </c>
      <c r="M91" s="26">
        <f t="shared" ref="M91" si="161">$F91*I91</f>
        <v>217</v>
      </c>
      <c r="N91" s="27">
        <f t="shared" ref="N91" si="162">$F91*J91</f>
        <v>62</v>
      </c>
      <c r="O91" s="28">
        <f t="shared" ref="O91" si="163">O$6*L91</f>
        <v>283340</v>
      </c>
      <c r="P91" s="28">
        <f t="shared" ref="P91" si="164">P$6*M91</f>
        <v>6743492</v>
      </c>
      <c r="Q91" s="28">
        <f t="shared" ref="Q91" si="165">Q$6*N91</f>
        <v>2266720</v>
      </c>
      <c r="R91" s="29">
        <f>DBC!$C$50</f>
        <v>152</v>
      </c>
      <c r="S91" s="28">
        <f>DBC!$C$49</f>
        <v>146.19999999999999</v>
      </c>
      <c r="T91" s="30">
        <f>DBC!$C$48</f>
        <v>150</v>
      </c>
      <c r="U91" s="31">
        <f t="shared" ref="U91" si="166">O91*R91/10^6</f>
        <v>43.067680000000003</v>
      </c>
      <c r="V91" s="31">
        <f t="shared" ref="V91" si="167">P91*S91/10^6</f>
        <v>985.89853040000003</v>
      </c>
      <c r="W91" s="32">
        <f t="shared" ref="W91" si="168">Q91*T91/10^6</f>
        <v>340.00799999999998</v>
      </c>
      <c r="X91" s="296">
        <f>DBC!$C$41</f>
        <v>370</v>
      </c>
      <c r="Y91" s="33">
        <f t="shared" ref="Y91" si="169">U91*$X91</f>
        <v>15935.0416</v>
      </c>
      <c r="Z91" s="31">
        <f t="shared" ref="Z91" si="170">V91*$X91</f>
        <v>364782.45624800003</v>
      </c>
      <c r="AA91" s="31">
        <f t="shared" ref="AA91" si="171">W91*$X91</f>
        <v>125802.95999999999</v>
      </c>
      <c r="AB91" s="423">
        <f t="shared" ref="AB91" si="172">SUM(Y91:AA91)</f>
        <v>506520.45784799999</v>
      </c>
      <c r="AC91" s="295">
        <f>DBC!$C$45</f>
        <v>0.1</v>
      </c>
      <c r="AD91" s="291">
        <f>DBC!$C$44</f>
        <v>0.7</v>
      </c>
      <c r="AE91" s="292">
        <f>DBC!$C$43</f>
        <v>0.2</v>
      </c>
      <c r="AF91" s="12" t="str">
        <f t="shared" si="131"/>
        <v>OK</v>
      </c>
      <c r="AG91" s="13">
        <f t="shared" si="132"/>
        <v>31</v>
      </c>
      <c r="AH91" s="14">
        <f t="shared" si="65"/>
        <v>217</v>
      </c>
      <c r="AI91" s="15">
        <f t="shared" si="66"/>
        <v>62</v>
      </c>
      <c r="AJ91" s="16">
        <f t="shared" si="112"/>
        <v>0</v>
      </c>
      <c r="AK91" s="16">
        <f t="shared" si="113"/>
        <v>0</v>
      </c>
      <c r="AL91" s="16">
        <f t="shared" si="114"/>
        <v>0</v>
      </c>
      <c r="AM91" s="17">
        <f>DBC!$C$50</f>
        <v>152</v>
      </c>
      <c r="AN91" s="16">
        <f>DBC!$C$49</f>
        <v>146.19999999999999</v>
      </c>
      <c r="AO91" s="18">
        <f>DBC!$C$48</f>
        <v>150</v>
      </c>
      <c r="AP91" s="19">
        <f t="shared" si="74"/>
        <v>0</v>
      </c>
      <c r="AQ91" s="19">
        <f t="shared" si="115"/>
        <v>0</v>
      </c>
      <c r="AR91" s="20">
        <f t="shared" si="116"/>
        <v>0</v>
      </c>
      <c r="AS91" s="23">
        <f>DBC!$C$41</f>
        <v>370</v>
      </c>
      <c r="AT91" s="21">
        <f t="shared" si="67"/>
        <v>0</v>
      </c>
      <c r="AU91" s="19">
        <f t="shared" si="68"/>
        <v>0</v>
      </c>
      <c r="AV91" s="19">
        <f t="shared" si="69"/>
        <v>0</v>
      </c>
      <c r="AW91" s="423">
        <f t="shared" si="151"/>
        <v>0</v>
      </c>
      <c r="AX91" s="561">
        <f>DBC!$C$72</f>
        <v>0.15</v>
      </c>
      <c r="AY91" s="559">
        <f>DBC!$C$71</f>
        <v>0.75</v>
      </c>
      <c r="AZ91" s="560">
        <f>DBC!$C$70</f>
        <v>0.1</v>
      </c>
      <c r="BA91" s="12" t="str">
        <f t="shared" si="133"/>
        <v>OK</v>
      </c>
      <c r="BB91" s="13">
        <f t="shared" si="134"/>
        <v>46.5</v>
      </c>
      <c r="BC91" s="14">
        <f t="shared" si="70"/>
        <v>232.5</v>
      </c>
      <c r="BD91" s="15">
        <f t="shared" si="71"/>
        <v>31</v>
      </c>
      <c r="BE91" s="16">
        <f t="shared" si="117"/>
        <v>58125</v>
      </c>
      <c r="BF91" s="16">
        <f t="shared" si="118"/>
        <v>988125</v>
      </c>
      <c r="BG91" s="16">
        <f t="shared" si="119"/>
        <v>155000</v>
      </c>
      <c r="BH91" s="17">
        <f>DBC!$C$77</f>
        <v>42</v>
      </c>
      <c r="BI91" s="28">
        <f>DBC!$C$76</f>
        <v>35</v>
      </c>
      <c r="BJ91" s="30">
        <f>DBC!$C$75</f>
        <v>40</v>
      </c>
      <c r="BK91" s="19">
        <f t="shared" si="75"/>
        <v>2.4412500000000001</v>
      </c>
      <c r="BL91" s="19">
        <f t="shared" si="120"/>
        <v>34.584375000000001</v>
      </c>
      <c r="BM91" s="20">
        <f t="shared" si="121"/>
        <v>6.2</v>
      </c>
      <c r="BN91" s="11">
        <f>DBC!$C$68</f>
        <v>500</v>
      </c>
      <c r="BO91" s="21">
        <f t="shared" si="152"/>
        <v>1220.625</v>
      </c>
      <c r="BP91" s="19">
        <f t="shared" si="153"/>
        <v>17292.1875</v>
      </c>
      <c r="BQ91" s="19">
        <f t="shared" si="154"/>
        <v>3100</v>
      </c>
      <c r="BR91" s="423">
        <f t="shared" si="155"/>
        <v>21612.8125</v>
      </c>
      <c r="BS91" s="561">
        <f>DBC!$C$72</f>
        <v>0.15</v>
      </c>
      <c r="BT91" s="559">
        <f>DBC!$C$71</f>
        <v>0.75</v>
      </c>
      <c r="BU91" s="560">
        <f>DBC!$C$70</f>
        <v>0.1</v>
      </c>
      <c r="BV91" s="12" t="str">
        <f t="shared" si="135"/>
        <v>OK</v>
      </c>
      <c r="BW91" s="13">
        <f t="shared" si="136"/>
        <v>46.5</v>
      </c>
      <c r="BX91" s="14">
        <f t="shared" si="72"/>
        <v>232.5</v>
      </c>
      <c r="BY91" s="15">
        <f t="shared" si="73"/>
        <v>31</v>
      </c>
      <c r="BZ91" s="16">
        <f t="shared" si="122"/>
        <v>0</v>
      </c>
      <c r="CA91" s="16">
        <f t="shared" si="123"/>
        <v>0</v>
      </c>
      <c r="CB91" s="16">
        <f t="shared" si="124"/>
        <v>0</v>
      </c>
      <c r="CC91" s="17">
        <f>DBC!$C$77</f>
        <v>42</v>
      </c>
      <c r="CD91" s="28">
        <f>DBC!$C$76</f>
        <v>35</v>
      </c>
      <c r="CE91" s="30">
        <f>DBC!$C$75</f>
        <v>40</v>
      </c>
      <c r="CF91" s="19">
        <f t="shared" si="76"/>
        <v>0</v>
      </c>
      <c r="CG91" s="19">
        <f t="shared" si="125"/>
        <v>0</v>
      </c>
      <c r="CH91" s="20">
        <f t="shared" si="126"/>
        <v>0</v>
      </c>
      <c r="CI91" s="11">
        <f>DBC!$C$68</f>
        <v>500</v>
      </c>
      <c r="CJ91" s="21">
        <f t="shared" si="156"/>
        <v>0</v>
      </c>
      <c r="CK91" s="21">
        <f t="shared" si="157"/>
        <v>0</v>
      </c>
      <c r="CL91" s="21">
        <f t="shared" si="158"/>
        <v>0</v>
      </c>
      <c r="CM91" s="423">
        <f t="shared" si="159"/>
        <v>0</v>
      </c>
    </row>
    <row r="92" spans="1:91" x14ac:dyDescent="0.35">
      <c r="A92" s="743"/>
      <c r="B92" s="5" t="s">
        <v>26</v>
      </c>
      <c r="C92" s="543">
        <v>28</v>
      </c>
      <c r="D92" s="5">
        <v>86</v>
      </c>
      <c r="E92" s="10">
        <f>DBC!C$53</f>
        <v>20</v>
      </c>
      <c r="F92" s="22">
        <f t="shared" si="110"/>
        <v>560</v>
      </c>
      <c r="G92" s="745"/>
      <c r="H92" s="49">
        <f>DBC!$C$45</f>
        <v>0.1</v>
      </c>
      <c r="I92" s="47">
        <f>DBC!$C$44</f>
        <v>0.7</v>
      </c>
      <c r="J92" s="48">
        <f>DBC!$C$43</f>
        <v>0.2</v>
      </c>
      <c r="K92" s="24" t="str">
        <f t="shared" si="127"/>
        <v>OK</v>
      </c>
      <c r="L92" s="25">
        <f t="shared" si="128"/>
        <v>56</v>
      </c>
      <c r="M92" s="26">
        <f t="shared" si="128"/>
        <v>392</v>
      </c>
      <c r="N92" s="27">
        <f t="shared" si="128"/>
        <v>112</v>
      </c>
      <c r="O92" s="28">
        <f t="shared" si="111"/>
        <v>511840</v>
      </c>
      <c r="P92" s="28">
        <f t="shared" si="111"/>
        <v>12181792</v>
      </c>
      <c r="Q92" s="28">
        <f t="shared" si="111"/>
        <v>4094720</v>
      </c>
      <c r="R92" s="29">
        <f>DBC!$C$50</f>
        <v>152</v>
      </c>
      <c r="S92" s="28">
        <f>DBC!$C$49</f>
        <v>146.19999999999999</v>
      </c>
      <c r="T92" s="30">
        <f>DBC!$C$48</f>
        <v>150</v>
      </c>
      <c r="U92" s="31">
        <f t="shared" si="129"/>
        <v>77.799679999999995</v>
      </c>
      <c r="V92" s="31">
        <f t="shared" si="129"/>
        <v>1780.9779904</v>
      </c>
      <c r="W92" s="32">
        <f t="shared" si="129"/>
        <v>614.20799999999997</v>
      </c>
      <c r="X92" s="296">
        <f>DBC!$C$41</f>
        <v>370</v>
      </c>
      <c r="Y92" s="33">
        <f t="shared" si="130"/>
        <v>28785.881599999997</v>
      </c>
      <c r="Z92" s="31">
        <f t="shared" si="130"/>
        <v>658961.85644799995</v>
      </c>
      <c r="AA92" s="31">
        <f t="shared" si="130"/>
        <v>227256.95999999999</v>
      </c>
      <c r="AB92" s="423">
        <f t="shared" si="150"/>
        <v>915004.69804799987</v>
      </c>
      <c r="AC92" s="295">
        <f>DBC!$C$45</f>
        <v>0.1</v>
      </c>
      <c r="AD92" s="291">
        <f>DBC!$C$44</f>
        <v>0.7</v>
      </c>
      <c r="AE92" s="292">
        <f>DBC!$C$43</f>
        <v>0.2</v>
      </c>
      <c r="AF92" s="24" t="str">
        <f t="shared" si="131"/>
        <v>OK</v>
      </c>
      <c r="AG92" s="25">
        <f t="shared" si="132"/>
        <v>56</v>
      </c>
      <c r="AH92" s="26">
        <f t="shared" si="65"/>
        <v>392</v>
      </c>
      <c r="AI92" s="27">
        <f t="shared" si="66"/>
        <v>112</v>
      </c>
      <c r="AJ92" s="28">
        <f t="shared" si="112"/>
        <v>0</v>
      </c>
      <c r="AK92" s="28">
        <f t="shared" si="113"/>
        <v>0</v>
      </c>
      <c r="AL92" s="28">
        <f t="shared" si="114"/>
        <v>0</v>
      </c>
      <c r="AM92" s="17">
        <f>DBC!$C$50</f>
        <v>152</v>
      </c>
      <c r="AN92" s="16">
        <f>DBC!$C$49</f>
        <v>146.19999999999999</v>
      </c>
      <c r="AO92" s="18">
        <f>DBC!$C$48</f>
        <v>150</v>
      </c>
      <c r="AP92" s="31">
        <f t="shared" si="74"/>
        <v>0</v>
      </c>
      <c r="AQ92" s="31">
        <f t="shared" si="115"/>
        <v>0</v>
      </c>
      <c r="AR92" s="32">
        <f t="shared" si="116"/>
        <v>0</v>
      </c>
      <c r="AS92" s="23">
        <f>DBC!$C$41</f>
        <v>370</v>
      </c>
      <c r="AT92" s="33">
        <f t="shared" si="67"/>
        <v>0</v>
      </c>
      <c r="AU92" s="31">
        <f t="shared" si="68"/>
        <v>0</v>
      </c>
      <c r="AV92" s="31">
        <f t="shared" si="69"/>
        <v>0</v>
      </c>
      <c r="AW92" s="423">
        <f t="shared" si="151"/>
        <v>0</v>
      </c>
      <c r="AX92" s="561">
        <f>DBC!$C$72</f>
        <v>0.15</v>
      </c>
      <c r="AY92" s="559">
        <f>DBC!$C$71</f>
        <v>0.75</v>
      </c>
      <c r="AZ92" s="560">
        <f>DBC!$C$70</f>
        <v>0.1</v>
      </c>
      <c r="BA92" s="24" t="str">
        <f t="shared" si="133"/>
        <v>OK</v>
      </c>
      <c r="BB92" s="25">
        <f t="shared" si="134"/>
        <v>84</v>
      </c>
      <c r="BC92" s="26">
        <f t="shared" si="70"/>
        <v>420</v>
      </c>
      <c r="BD92" s="27">
        <f t="shared" si="71"/>
        <v>56</v>
      </c>
      <c r="BE92" s="28">
        <f t="shared" si="117"/>
        <v>105000</v>
      </c>
      <c r="BF92" s="28">
        <f t="shared" si="118"/>
        <v>1785000</v>
      </c>
      <c r="BG92" s="28">
        <f t="shared" si="119"/>
        <v>280000</v>
      </c>
      <c r="BH92" s="17">
        <f>DBC!$C$77</f>
        <v>42</v>
      </c>
      <c r="BI92" s="28">
        <f>DBC!$C$76</f>
        <v>35</v>
      </c>
      <c r="BJ92" s="30">
        <f>DBC!$C$75</f>
        <v>40</v>
      </c>
      <c r="BK92" s="31">
        <f t="shared" si="75"/>
        <v>4.41</v>
      </c>
      <c r="BL92" s="31">
        <f t="shared" si="120"/>
        <v>62.475000000000001</v>
      </c>
      <c r="BM92" s="32">
        <f t="shared" si="121"/>
        <v>11.2</v>
      </c>
      <c r="BN92" s="11">
        <f>DBC!$C$68</f>
        <v>500</v>
      </c>
      <c r="BO92" s="21">
        <f t="shared" si="152"/>
        <v>2205</v>
      </c>
      <c r="BP92" s="19">
        <f t="shared" si="153"/>
        <v>31237.5</v>
      </c>
      <c r="BQ92" s="19">
        <f t="shared" si="154"/>
        <v>5600</v>
      </c>
      <c r="BR92" s="423">
        <f t="shared" si="155"/>
        <v>39042.5</v>
      </c>
      <c r="BS92" s="561">
        <f>DBC!$C$72</f>
        <v>0.15</v>
      </c>
      <c r="BT92" s="559">
        <f>DBC!$C$71</f>
        <v>0.75</v>
      </c>
      <c r="BU92" s="560">
        <f>DBC!$C$70</f>
        <v>0.1</v>
      </c>
      <c r="BV92" s="24" t="str">
        <f t="shared" si="135"/>
        <v>OK</v>
      </c>
      <c r="BW92" s="25">
        <f t="shared" si="136"/>
        <v>84</v>
      </c>
      <c r="BX92" s="26">
        <f t="shared" si="72"/>
        <v>420</v>
      </c>
      <c r="BY92" s="27">
        <f t="shared" si="73"/>
        <v>56</v>
      </c>
      <c r="BZ92" s="28">
        <f t="shared" si="122"/>
        <v>0</v>
      </c>
      <c r="CA92" s="28">
        <f t="shared" si="123"/>
        <v>0</v>
      </c>
      <c r="CB92" s="28">
        <f t="shared" si="124"/>
        <v>0</v>
      </c>
      <c r="CC92" s="17">
        <f>DBC!$C$77</f>
        <v>42</v>
      </c>
      <c r="CD92" s="28">
        <f>DBC!$C$76</f>
        <v>35</v>
      </c>
      <c r="CE92" s="30">
        <f>DBC!$C$75</f>
        <v>40</v>
      </c>
      <c r="CF92" s="31">
        <f t="shared" si="76"/>
        <v>0</v>
      </c>
      <c r="CG92" s="31">
        <f t="shared" si="125"/>
        <v>0</v>
      </c>
      <c r="CH92" s="32">
        <f t="shared" si="126"/>
        <v>0</v>
      </c>
      <c r="CI92" s="11">
        <f>DBC!$C$68</f>
        <v>500</v>
      </c>
      <c r="CJ92" s="21">
        <f t="shared" si="156"/>
        <v>0</v>
      </c>
      <c r="CK92" s="21">
        <f t="shared" si="157"/>
        <v>0</v>
      </c>
      <c r="CL92" s="21">
        <f t="shared" si="158"/>
        <v>0</v>
      </c>
      <c r="CM92" s="423">
        <f t="shared" si="159"/>
        <v>0</v>
      </c>
    </row>
    <row r="93" spans="1:91" x14ac:dyDescent="0.35">
      <c r="A93" s="743"/>
      <c r="B93" s="5" t="s">
        <v>27</v>
      </c>
      <c r="C93" s="543">
        <v>31</v>
      </c>
      <c r="D93" s="5">
        <v>87</v>
      </c>
      <c r="E93" s="10">
        <f>DBC!C$54</f>
        <v>20</v>
      </c>
      <c r="F93" s="22">
        <f t="shared" si="110"/>
        <v>620</v>
      </c>
      <c r="G93" s="745"/>
      <c r="H93" s="49">
        <f>DBC!$C$45</f>
        <v>0.1</v>
      </c>
      <c r="I93" s="47">
        <f>DBC!$C$44</f>
        <v>0.7</v>
      </c>
      <c r="J93" s="48">
        <f>DBC!$C$43</f>
        <v>0.2</v>
      </c>
      <c r="K93" s="24" t="str">
        <f t="shared" si="127"/>
        <v>OK</v>
      </c>
      <c r="L93" s="25">
        <f t="shared" si="128"/>
        <v>62</v>
      </c>
      <c r="M93" s="26">
        <f t="shared" si="128"/>
        <v>434</v>
      </c>
      <c r="N93" s="27">
        <f t="shared" si="128"/>
        <v>124</v>
      </c>
      <c r="O93" s="28">
        <f t="shared" si="111"/>
        <v>566680</v>
      </c>
      <c r="P93" s="28">
        <f t="shared" si="111"/>
        <v>13486984</v>
      </c>
      <c r="Q93" s="28">
        <f t="shared" si="111"/>
        <v>4533440</v>
      </c>
      <c r="R93" s="29">
        <f>DBC!$C$50</f>
        <v>152</v>
      </c>
      <c r="S93" s="28">
        <f>DBC!$C$49</f>
        <v>146.19999999999999</v>
      </c>
      <c r="T93" s="30">
        <f>DBC!$C$48</f>
        <v>150</v>
      </c>
      <c r="U93" s="31">
        <f t="shared" si="129"/>
        <v>86.135360000000006</v>
      </c>
      <c r="V93" s="31">
        <f t="shared" si="129"/>
        <v>1971.7970608000001</v>
      </c>
      <c r="W93" s="32">
        <f t="shared" si="129"/>
        <v>680.01599999999996</v>
      </c>
      <c r="X93" s="296">
        <f>DBC!$C$41</f>
        <v>370</v>
      </c>
      <c r="Y93" s="33">
        <f t="shared" si="130"/>
        <v>31870.083200000001</v>
      </c>
      <c r="Z93" s="31">
        <f t="shared" si="130"/>
        <v>729564.91249600006</v>
      </c>
      <c r="AA93" s="31">
        <f t="shared" si="130"/>
        <v>251605.91999999998</v>
      </c>
      <c r="AB93" s="423">
        <f t="shared" si="150"/>
        <v>1013040.915696</v>
      </c>
      <c r="AC93" s="295">
        <f>DBC!$C$45</f>
        <v>0.1</v>
      </c>
      <c r="AD93" s="291">
        <f>DBC!$C$44</f>
        <v>0.7</v>
      </c>
      <c r="AE93" s="292">
        <f>DBC!$C$43</f>
        <v>0.2</v>
      </c>
      <c r="AF93" s="24" t="str">
        <f t="shared" si="131"/>
        <v>OK</v>
      </c>
      <c r="AG93" s="25">
        <f t="shared" si="132"/>
        <v>62</v>
      </c>
      <c r="AH93" s="26">
        <f t="shared" si="65"/>
        <v>434</v>
      </c>
      <c r="AI93" s="27">
        <f t="shared" si="66"/>
        <v>124</v>
      </c>
      <c r="AJ93" s="28">
        <f t="shared" si="112"/>
        <v>0</v>
      </c>
      <c r="AK93" s="28">
        <f t="shared" si="113"/>
        <v>0</v>
      </c>
      <c r="AL93" s="28">
        <f t="shared" si="114"/>
        <v>0</v>
      </c>
      <c r="AM93" s="17">
        <f>DBC!$C$50</f>
        <v>152</v>
      </c>
      <c r="AN93" s="16">
        <f>DBC!$C$49</f>
        <v>146.19999999999999</v>
      </c>
      <c r="AO93" s="18">
        <f>DBC!$C$48</f>
        <v>150</v>
      </c>
      <c r="AP93" s="31">
        <f t="shared" si="74"/>
        <v>0</v>
      </c>
      <c r="AQ93" s="31">
        <f t="shared" si="115"/>
        <v>0</v>
      </c>
      <c r="AR93" s="32">
        <f t="shared" si="116"/>
        <v>0</v>
      </c>
      <c r="AS93" s="23">
        <f>DBC!$C$41</f>
        <v>370</v>
      </c>
      <c r="AT93" s="33">
        <f t="shared" si="67"/>
        <v>0</v>
      </c>
      <c r="AU93" s="31">
        <f t="shared" si="68"/>
        <v>0</v>
      </c>
      <c r="AV93" s="31">
        <f t="shared" si="69"/>
        <v>0</v>
      </c>
      <c r="AW93" s="423">
        <f t="shared" si="151"/>
        <v>0</v>
      </c>
      <c r="AX93" s="561">
        <f>DBC!$C$72</f>
        <v>0.15</v>
      </c>
      <c r="AY93" s="559">
        <f>DBC!$C$71</f>
        <v>0.75</v>
      </c>
      <c r="AZ93" s="560">
        <f>DBC!$C$70</f>
        <v>0.1</v>
      </c>
      <c r="BA93" s="24" t="str">
        <f t="shared" si="133"/>
        <v>OK</v>
      </c>
      <c r="BB93" s="25">
        <f t="shared" si="134"/>
        <v>93</v>
      </c>
      <c r="BC93" s="26">
        <f t="shared" si="70"/>
        <v>465</v>
      </c>
      <c r="BD93" s="27">
        <f t="shared" si="71"/>
        <v>62</v>
      </c>
      <c r="BE93" s="28">
        <f t="shared" si="117"/>
        <v>116250</v>
      </c>
      <c r="BF93" s="28">
        <f t="shared" si="118"/>
        <v>1976250</v>
      </c>
      <c r="BG93" s="28">
        <f t="shared" si="119"/>
        <v>310000</v>
      </c>
      <c r="BH93" s="17">
        <f>DBC!$C$77</f>
        <v>42</v>
      </c>
      <c r="BI93" s="28">
        <f>DBC!$C$76</f>
        <v>35</v>
      </c>
      <c r="BJ93" s="30">
        <f>DBC!$C$75</f>
        <v>40</v>
      </c>
      <c r="BK93" s="31">
        <f t="shared" si="75"/>
        <v>4.8825000000000003</v>
      </c>
      <c r="BL93" s="31">
        <f t="shared" si="120"/>
        <v>69.168750000000003</v>
      </c>
      <c r="BM93" s="32">
        <f t="shared" si="121"/>
        <v>12.4</v>
      </c>
      <c r="BN93" s="11">
        <f>DBC!$C$68</f>
        <v>500</v>
      </c>
      <c r="BO93" s="21">
        <f t="shared" si="152"/>
        <v>2441.25</v>
      </c>
      <c r="BP93" s="19">
        <f t="shared" si="153"/>
        <v>34584.375</v>
      </c>
      <c r="BQ93" s="19">
        <f t="shared" si="154"/>
        <v>6200</v>
      </c>
      <c r="BR93" s="423">
        <f t="shared" si="155"/>
        <v>43225.625</v>
      </c>
      <c r="BS93" s="561">
        <f>DBC!$C$72</f>
        <v>0.15</v>
      </c>
      <c r="BT93" s="559">
        <f>DBC!$C$71</f>
        <v>0.75</v>
      </c>
      <c r="BU93" s="560">
        <f>DBC!$C$70</f>
        <v>0.1</v>
      </c>
      <c r="BV93" s="24" t="str">
        <f t="shared" si="135"/>
        <v>OK</v>
      </c>
      <c r="BW93" s="25">
        <f t="shared" si="136"/>
        <v>93</v>
      </c>
      <c r="BX93" s="26">
        <f t="shared" si="72"/>
        <v>465</v>
      </c>
      <c r="BY93" s="27">
        <f t="shared" si="73"/>
        <v>62</v>
      </c>
      <c r="BZ93" s="28">
        <f t="shared" si="122"/>
        <v>0</v>
      </c>
      <c r="CA93" s="28">
        <f t="shared" si="123"/>
        <v>0</v>
      </c>
      <c r="CB93" s="28">
        <f t="shared" si="124"/>
        <v>0</v>
      </c>
      <c r="CC93" s="17">
        <f>DBC!$C$77</f>
        <v>42</v>
      </c>
      <c r="CD93" s="28">
        <f>DBC!$C$76</f>
        <v>35</v>
      </c>
      <c r="CE93" s="30">
        <f>DBC!$C$75</f>
        <v>40</v>
      </c>
      <c r="CF93" s="31">
        <f t="shared" si="76"/>
        <v>0</v>
      </c>
      <c r="CG93" s="31">
        <f t="shared" si="125"/>
        <v>0</v>
      </c>
      <c r="CH93" s="32">
        <f t="shared" si="126"/>
        <v>0</v>
      </c>
      <c r="CI93" s="11">
        <f>DBC!$C$68</f>
        <v>500</v>
      </c>
      <c r="CJ93" s="21">
        <f t="shared" si="156"/>
        <v>0</v>
      </c>
      <c r="CK93" s="21">
        <f t="shared" si="157"/>
        <v>0</v>
      </c>
      <c r="CL93" s="21">
        <f t="shared" si="158"/>
        <v>0</v>
      </c>
      <c r="CM93" s="423">
        <f t="shared" si="159"/>
        <v>0</v>
      </c>
    </row>
    <row r="94" spans="1:91" x14ac:dyDescent="0.35">
      <c r="A94" s="743"/>
      <c r="B94" s="5" t="s">
        <v>28</v>
      </c>
      <c r="C94" s="543">
        <v>30</v>
      </c>
      <c r="D94" s="5">
        <v>88</v>
      </c>
      <c r="E94" s="10">
        <f>DBC!C$55</f>
        <v>20</v>
      </c>
      <c r="F94" s="22">
        <f t="shared" si="110"/>
        <v>600</v>
      </c>
      <c r="G94" s="745"/>
      <c r="H94" s="49">
        <f>DBC!$C$45</f>
        <v>0.1</v>
      </c>
      <c r="I94" s="47">
        <f>DBC!$C$44</f>
        <v>0.7</v>
      </c>
      <c r="J94" s="48">
        <f>DBC!$C$43</f>
        <v>0.2</v>
      </c>
      <c r="K94" s="24" t="str">
        <f t="shared" si="127"/>
        <v>OK</v>
      </c>
      <c r="L94" s="25">
        <f t="shared" si="128"/>
        <v>60</v>
      </c>
      <c r="M94" s="26">
        <f t="shared" si="128"/>
        <v>420</v>
      </c>
      <c r="N94" s="27">
        <f t="shared" si="128"/>
        <v>120</v>
      </c>
      <c r="O94" s="28">
        <f t="shared" si="111"/>
        <v>548400</v>
      </c>
      <c r="P94" s="28">
        <f t="shared" si="111"/>
        <v>13051920</v>
      </c>
      <c r="Q94" s="28">
        <f t="shared" si="111"/>
        <v>4387200</v>
      </c>
      <c r="R94" s="29">
        <f>DBC!$C$50</f>
        <v>152</v>
      </c>
      <c r="S94" s="28">
        <f>DBC!$C$49</f>
        <v>146.19999999999999</v>
      </c>
      <c r="T94" s="30">
        <f>DBC!$C$48</f>
        <v>150</v>
      </c>
      <c r="U94" s="31">
        <f t="shared" si="129"/>
        <v>83.356800000000007</v>
      </c>
      <c r="V94" s="31">
        <f t="shared" si="129"/>
        <v>1908.1907039999999</v>
      </c>
      <c r="W94" s="32">
        <f t="shared" si="129"/>
        <v>658.08</v>
      </c>
      <c r="X94" s="296">
        <f>DBC!$C$41</f>
        <v>370</v>
      </c>
      <c r="Y94" s="33">
        <f t="shared" si="130"/>
        <v>30842.016000000003</v>
      </c>
      <c r="Z94" s="31">
        <f t="shared" si="130"/>
        <v>706030.56047999999</v>
      </c>
      <c r="AA94" s="31">
        <f t="shared" si="130"/>
        <v>243489.6</v>
      </c>
      <c r="AB94" s="423">
        <f t="shared" si="150"/>
        <v>980362.17648000002</v>
      </c>
      <c r="AC94" s="295">
        <f>DBC!$C$45</f>
        <v>0.1</v>
      </c>
      <c r="AD94" s="291">
        <f>DBC!$C$44</f>
        <v>0.7</v>
      </c>
      <c r="AE94" s="292">
        <f>DBC!$C$43</f>
        <v>0.2</v>
      </c>
      <c r="AF94" s="24" t="str">
        <f t="shared" si="131"/>
        <v>OK</v>
      </c>
      <c r="AG94" s="25">
        <f t="shared" si="132"/>
        <v>60</v>
      </c>
      <c r="AH94" s="26">
        <f t="shared" si="65"/>
        <v>420</v>
      </c>
      <c r="AI94" s="27">
        <f t="shared" si="66"/>
        <v>120</v>
      </c>
      <c r="AJ94" s="28">
        <f t="shared" si="112"/>
        <v>0</v>
      </c>
      <c r="AK94" s="28">
        <f t="shared" si="113"/>
        <v>0</v>
      </c>
      <c r="AL94" s="28">
        <f t="shared" si="114"/>
        <v>0</v>
      </c>
      <c r="AM94" s="17">
        <f>DBC!$C$50</f>
        <v>152</v>
      </c>
      <c r="AN94" s="16">
        <f>DBC!$C$49</f>
        <v>146.19999999999999</v>
      </c>
      <c r="AO94" s="18">
        <f>DBC!$C$48</f>
        <v>150</v>
      </c>
      <c r="AP94" s="31">
        <f t="shared" si="74"/>
        <v>0</v>
      </c>
      <c r="AQ94" s="31">
        <f t="shared" si="115"/>
        <v>0</v>
      </c>
      <c r="AR94" s="32">
        <f t="shared" si="116"/>
        <v>0</v>
      </c>
      <c r="AS94" s="23">
        <f>DBC!$C$41</f>
        <v>370</v>
      </c>
      <c r="AT94" s="33">
        <f t="shared" si="67"/>
        <v>0</v>
      </c>
      <c r="AU94" s="31">
        <f t="shared" si="68"/>
        <v>0</v>
      </c>
      <c r="AV94" s="31">
        <f t="shared" si="69"/>
        <v>0</v>
      </c>
      <c r="AW94" s="423">
        <f t="shared" si="151"/>
        <v>0</v>
      </c>
      <c r="AX94" s="561">
        <f>DBC!$C$72</f>
        <v>0.15</v>
      </c>
      <c r="AY94" s="559">
        <f>DBC!$C$71</f>
        <v>0.75</v>
      </c>
      <c r="AZ94" s="560">
        <f>DBC!$C$70</f>
        <v>0.1</v>
      </c>
      <c r="BA94" s="24" t="str">
        <f t="shared" si="133"/>
        <v>OK</v>
      </c>
      <c r="BB94" s="25">
        <f t="shared" si="134"/>
        <v>90</v>
      </c>
      <c r="BC94" s="26">
        <f t="shared" si="70"/>
        <v>450</v>
      </c>
      <c r="BD94" s="27">
        <f t="shared" si="71"/>
        <v>60</v>
      </c>
      <c r="BE94" s="28">
        <f t="shared" si="117"/>
        <v>112500</v>
      </c>
      <c r="BF94" s="28">
        <f t="shared" si="118"/>
        <v>1912500</v>
      </c>
      <c r="BG94" s="28">
        <f t="shared" si="119"/>
        <v>300000</v>
      </c>
      <c r="BH94" s="17">
        <f>DBC!$C$77</f>
        <v>42</v>
      </c>
      <c r="BI94" s="28">
        <f>DBC!$C$76</f>
        <v>35</v>
      </c>
      <c r="BJ94" s="30">
        <f>DBC!$C$75</f>
        <v>40</v>
      </c>
      <c r="BK94" s="31">
        <f t="shared" si="75"/>
        <v>4.7249999999999996</v>
      </c>
      <c r="BL94" s="31">
        <f t="shared" si="120"/>
        <v>66.9375</v>
      </c>
      <c r="BM94" s="32">
        <f t="shared" si="121"/>
        <v>12</v>
      </c>
      <c r="BN94" s="11">
        <f>DBC!$C$68</f>
        <v>500</v>
      </c>
      <c r="BO94" s="21">
        <f t="shared" si="152"/>
        <v>2362.5</v>
      </c>
      <c r="BP94" s="19">
        <f t="shared" si="153"/>
        <v>33468.75</v>
      </c>
      <c r="BQ94" s="19">
        <f t="shared" si="154"/>
        <v>6000</v>
      </c>
      <c r="BR94" s="423">
        <f t="shared" si="155"/>
        <v>41831.25</v>
      </c>
      <c r="BS94" s="561">
        <f>DBC!$C$72</f>
        <v>0.15</v>
      </c>
      <c r="BT94" s="559">
        <f>DBC!$C$71</f>
        <v>0.75</v>
      </c>
      <c r="BU94" s="560">
        <f>DBC!$C$70</f>
        <v>0.1</v>
      </c>
      <c r="BV94" s="24" t="str">
        <f t="shared" si="135"/>
        <v>OK</v>
      </c>
      <c r="BW94" s="25">
        <f t="shared" si="136"/>
        <v>90</v>
      </c>
      <c r="BX94" s="26">
        <f t="shared" si="72"/>
        <v>450</v>
      </c>
      <c r="BY94" s="27">
        <f t="shared" si="73"/>
        <v>60</v>
      </c>
      <c r="BZ94" s="28">
        <f t="shared" si="122"/>
        <v>0</v>
      </c>
      <c r="CA94" s="28">
        <f t="shared" si="123"/>
        <v>0</v>
      </c>
      <c r="CB94" s="28">
        <f t="shared" si="124"/>
        <v>0</v>
      </c>
      <c r="CC94" s="17">
        <f>DBC!$C$77</f>
        <v>42</v>
      </c>
      <c r="CD94" s="28">
        <f>DBC!$C$76</f>
        <v>35</v>
      </c>
      <c r="CE94" s="30">
        <f>DBC!$C$75</f>
        <v>40</v>
      </c>
      <c r="CF94" s="31">
        <f t="shared" si="76"/>
        <v>0</v>
      </c>
      <c r="CG94" s="31">
        <f t="shared" si="125"/>
        <v>0</v>
      </c>
      <c r="CH94" s="32">
        <f t="shared" si="126"/>
        <v>0</v>
      </c>
      <c r="CI94" s="11">
        <f>DBC!$C$68</f>
        <v>500</v>
      </c>
      <c r="CJ94" s="21">
        <f t="shared" si="156"/>
        <v>0</v>
      </c>
      <c r="CK94" s="21">
        <f t="shared" si="157"/>
        <v>0</v>
      </c>
      <c r="CL94" s="21">
        <f t="shared" si="158"/>
        <v>0</v>
      </c>
      <c r="CM94" s="423">
        <f t="shared" si="159"/>
        <v>0</v>
      </c>
    </row>
    <row r="95" spans="1:91" x14ac:dyDescent="0.35">
      <c r="A95" s="743"/>
      <c r="B95" s="5" t="s">
        <v>29</v>
      </c>
      <c r="C95" s="543">
        <v>31</v>
      </c>
      <c r="D95" s="5">
        <v>89</v>
      </c>
      <c r="E95" s="10">
        <f>DBC!C$56</f>
        <v>20</v>
      </c>
      <c r="F95" s="22">
        <f t="shared" si="110"/>
        <v>620</v>
      </c>
      <c r="G95" s="745"/>
      <c r="H95" s="49">
        <f>DBC!$C$45</f>
        <v>0.1</v>
      </c>
      <c r="I95" s="47">
        <f>DBC!$C$44</f>
        <v>0.7</v>
      </c>
      <c r="J95" s="48">
        <f>DBC!$C$43</f>
        <v>0.2</v>
      </c>
      <c r="K95" s="24" t="str">
        <f t="shared" si="127"/>
        <v>OK</v>
      </c>
      <c r="L95" s="25">
        <f t="shared" si="128"/>
        <v>62</v>
      </c>
      <c r="M95" s="26">
        <f t="shared" si="128"/>
        <v>434</v>
      </c>
      <c r="N95" s="27">
        <f t="shared" si="128"/>
        <v>124</v>
      </c>
      <c r="O95" s="28">
        <f t="shared" si="111"/>
        <v>566680</v>
      </c>
      <c r="P95" s="28">
        <f t="shared" si="111"/>
        <v>13486984</v>
      </c>
      <c r="Q95" s="28">
        <f t="shared" si="111"/>
        <v>4533440</v>
      </c>
      <c r="R95" s="29">
        <f>DBC!$C$50</f>
        <v>152</v>
      </c>
      <c r="S95" s="28">
        <f>DBC!$C$49</f>
        <v>146.19999999999999</v>
      </c>
      <c r="T95" s="30">
        <f>DBC!$C$48</f>
        <v>150</v>
      </c>
      <c r="U95" s="31">
        <f t="shared" si="129"/>
        <v>86.135360000000006</v>
      </c>
      <c r="V95" s="31">
        <f t="shared" si="129"/>
        <v>1971.7970608000001</v>
      </c>
      <c r="W95" s="32">
        <f t="shared" si="129"/>
        <v>680.01599999999996</v>
      </c>
      <c r="X95" s="296">
        <f>DBC!$C$41</f>
        <v>370</v>
      </c>
      <c r="Y95" s="33">
        <f t="shared" si="130"/>
        <v>31870.083200000001</v>
      </c>
      <c r="Z95" s="31">
        <f t="shared" si="130"/>
        <v>729564.91249600006</v>
      </c>
      <c r="AA95" s="31">
        <f t="shared" si="130"/>
        <v>251605.91999999998</v>
      </c>
      <c r="AB95" s="423">
        <f t="shared" si="150"/>
        <v>1013040.915696</v>
      </c>
      <c r="AC95" s="295">
        <f>DBC!$C$45</f>
        <v>0.1</v>
      </c>
      <c r="AD95" s="291">
        <f>DBC!$C$44</f>
        <v>0.7</v>
      </c>
      <c r="AE95" s="292">
        <f>DBC!$C$43</f>
        <v>0.2</v>
      </c>
      <c r="AF95" s="24" t="str">
        <f t="shared" si="131"/>
        <v>OK</v>
      </c>
      <c r="AG95" s="25">
        <f t="shared" si="132"/>
        <v>62</v>
      </c>
      <c r="AH95" s="26">
        <f t="shared" si="65"/>
        <v>434</v>
      </c>
      <c r="AI95" s="27">
        <f t="shared" si="66"/>
        <v>124</v>
      </c>
      <c r="AJ95" s="28">
        <f t="shared" si="112"/>
        <v>0</v>
      </c>
      <c r="AK95" s="28">
        <f t="shared" si="113"/>
        <v>0</v>
      </c>
      <c r="AL95" s="28">
        <f t="shared" si="114"/>
        <v>0</v>
      </c>
      <c r="AM95" s="17">
        <f>DBC!$C$50</f>
        <v>152</v>
      </c>
      <c r="AN95" s="16">
        <f>DBC!$C$49</f>
        <v>146.19999999999999</v>
      </c>
      <c r="AO95" s="18">
        <f>DBC!$C$48</f>
        <v>150</v>
      </c>
      <c r="AP95" s="31">
        <f t="shared" si="74"/>
        <v>0</v>
      </c>
      <c r="AQ95" s="31">
        <f t="shared" si="115"/>
        <v>0</v>
      </c>
      <c r="AR95" s="32">
        <f t="shared" si="116"/>
        <v>0</v>
      </c>
      <c r="AS95" s="23">
        <f>DBC!$C$41</f>
        <v>370</v>
      </c>
      <c r="AT95" s="33">
        <f t="shared" si="67"/>
        <v>0</v>
      </c>
      <c r="AU95" s="31">
        <f t="shared" si="68"/>
        <v>0</v>
      </c>
      <c r="AV95" s="31">
        <f t="shared" si="69"/>
        <v>0</v>
      </c>
      <c r="AW95" s="423">
        <f t="shared" si="151"/>
        <v>0</v>
      </c>
      <c r="AX95" s="561">
        <f>DBC!$C$72</f>
        <v>0.15</v>
      </c>
      <c r="AY95" s="559">
        <f>DBC!$C$71</f>
        <v>0.75</v>
      </c>
      <c r="AZ95" s="560">
        <f>DBC!$C$70</f>
        <v>0.1</v>
      </c>
      <c r="BA95" s="24" t="str">
        <f t="shared" si="133"/>
        <v>OK</v>
      </c>
      <c r="BB95" s="25">
        <f t="shared" si="134"/>
        <v>93</v>
      </c>
      <c r="BC95" s="26">
        <f t="shared" si="70"/>
        <v>465</v>
      </c>
      <c r="BD95" s="27">
        <f t="shared" si="71"/>
        <v>62</v>
      </c>
      <c r="BE95" s="28">
        <f t="shared" si="117"/>
        <v>116250</v>
      </c>
      <c r="BF95" s="28">
        <f t="shared" si="118"/>
        <v>1976250</v>
      </c>
      <c r="BG95" s="28">
        <f t="shared" si="119"/>
        <v>310000</v>
      </c>
      <c r="BH95" s="17">
        <f>DBC!$C$77</f>
        <v>42</v>
      </c>
      <c r="BI95" s="28">
        <f>DBC!$C$76</f>
        <v>35</v>
      </c>
      <c r="BJ95" s="30">
        <f>DBC!$C$75</f>
        <v>40</v>
      </c>
      <c r="BK95" s="31">
        <f t="shared" si="75"/>
        <v>4.8825000000000003</v>
      </c>
      <c r="BL95" s="31">
        <f t="shared" si="120"/>
        <v>69.168750000000003</v>
      </c>
      <c r="BM95" s="32">
        <f t="shared" si="121"/>
        <v>12.4</v>
      </c>
      <c r="BN95" s="11">
        <f>DBC!$C$68</f>
        <v>500</v>
      </c>
      <c r="BO95" s="21">
        <f t="shared" si="152"/>
        <v>2441.25</v>
      </c>
      <c r="BP95" s="19">
        <f t="shared" si="153"/>
        <v>34584.375</v>
      </c>
      <c r="BQ95" s="19">
        <f t="shared" si="154"/>
        <v>6200</v>
      </c>
      <c r="BR95" s="423">
        <f t="shared" si="155"/>
        <v>43225.625</v>
      </c>
      <c r="BS95" s="561">
        <f>DBC!$C$72</f>
        <v>0.15</v>
      </c>
      <c r="BT95" s="559">
        <f>DBC!$C$71</f>
        <v>0.75</v>
      </c>
      <c r="BU95" s="560">
        <f>DBC!$C$70</f>
        <v>0.1</v>
      </c>
      <c r="BV95" s="24" t="str">
        <f t="shared" si="135"/>
        <v>OK</v>
      </c>
      <c r="BW95" s="25">
        <f t="shared" si="136"/>
        <v>93</v>
      </c>
      <c r="BX95" s="26">
        <f t="shared" si="72"/>
        <v>465</v>
      </c>
      <c r="BY95" s="27">
        <f t="shared" si="73"/>
        <v>62</v>
      </c>
      <c r="BZ95" s="28">
        <f t="shared" si="122"/>
        <v>0</v>
      </c>
      <c r="CA95" s="28">
        <f t="shared" si="123"/>
        <v>0</v>
      </c>
      <c r="CB95" s="28">
        <f t="shared" si="124"/>
        <v>0</v>
      </c>
      <c r="CC95" s="17">
        <f>DBC!$C$77</f>
        <v>42</v>
      </c>
      <c r="CD95" s="28">
        <f>DBC!$C$76</f>
        <v>35</v>
      </c>
      <c r="CE95" s="30">
        <f>DBC!$C$75</f>
        <v>40</v>
      </c>
      <c r="CF95" s="31">
        <f t="shared" si="76"/>
        <v>0</v>
      </c>
      <c r="CG95" s="31">
        <f t="shared" si="125"/>
        <v>0</v>
      </c>
      <c r="CH95" s="32">
        <f t="shared" si="126"/>
        <v>0</v>
      </c>
      <c r="CI95" s="11">
        <f>DBC!$C$68</f>
        <v>500</v>
      </c>
      <c r="CJ95" s="21">
        <f t="shared" si="156"/>
        <v>0</v>
      </c>
      <c r="CK95" s="21">
        <f t="shared" si="157"/>
        <v>0</v>
      </c>
      <c r="CL95" s="21">
        <f t="shared" si="158"/>
        <v>0</v>
      </c>
      <c r="CM95" s="423">
        <f t="shared" si="159"/>
        <v>0</v>
      </c>
    </row>
    <row r="96" spans="1:91" x14ac:dyDescent="0.35">
      <c r="A96" s="743"/>
      <c r="B96" s="5" t="s">
        <v>30</v>
      </c>
      <c r="C96" s="543">
        <v>30</v>
      </c>
      <c r="D96" s="5">
        <v>90</v>
      </c>
      <c r="E96" s="10">
        <f>DBC!C$57</f>
        <v>20</v>
      </c>
      <c r="F96" s="22">
        <f t="shared" si="110"/>
        <v>600</v>
      </c>
      <c r="G96" s="745"/>
      <c r="H96" s="49">
        <f>DBC!$C$45</f>
        <v>0.1</v>
      </c>
      <c r="I96" s="47">
        <f>DBC!$C$44</f>
        <v>0.7</v>
      </c>
      <c r="J96" s="48">
        <f>DBC!$C$43</f>
        <v>0.2</v>
      </c>
      <c r="K96" s="24" t="str">
        <f t="shared" si="127"/>
        <v>OK</v>
      </c>
      <c r="L96" s="25">
        <f t="shared" si="128"/>
        <v>60</v>
      </c>
      <c r="M96" s="26">
        <f t="shared" si="128"/>
        <v>420</v>
      </c>
      <c r="N96" s="27">
        <f t="shared" si="128"/>
        <v>120</v>
      </c>
      <c r="O96" s="28">
        <f t="shared" si="111"/>
        <v>548400</v>
      </c>
      <c r="P96" s="28">
        <f t="shared" si="111"/>
        <v>13051920</v>
      </c>
      <c r="Q96" s="28">
        <f t="shared" si="111"/>
        <v>4387200</v>
      </c>
      <c r="R96" s="29">
        <f>DBC!$C$50</f>
        <v>152</v>
      </c>
      <c r="S96" s="28">
        <f>DBC!$C$49</f>
        <v>146.19999999999999</v>
      </c>
      <c r="T96" s="30">
        <f>DBC!$C$48</f>
        <v>150</v>
      </c>
      <c r="U96" s="31">
        <f t="shared" si="129"/>
        <v>83.356800000000007</v>
      </c>
      <c r="V96" s="31">
        <f t="shared" si="129"/>
        <v>1908.1907039999999</v>
      </c>
      <c r="W96" s="32">
        <f t="shared" si="129"/>
        <v>658.08</v>
      </c>
      <c r="X96" s="296">
        <f>DBC!$C$41</f>
        <v>370</v>
      </c>
      <c r="Y96" s="33">
        <f t="shared" si="130"/>
        <v>30842.016000000003</v>
      </c>
      <c r="Z96" s="31">
        <f t="shared" si="130"/>
        <v>706030.56047999999</v>
      </c>
      <c r="AA96" s="31">
        <f t="shared" si="130"/>
        <v>243489.6</v>
      </c>
      <c r="AB96" s="423">
        <f t="shared" si="150"/>
        <v>980362.17648000002</v>
      </c>
      <c r="AC96" s="295">
        <f>DBC!$C$45</f>
        <v>0.1</v>
      </c>
      <c r="AD96" s="291">
        <f>DBC!$C$44</f>
        <v>0.7</v>
      </c>
      <c r="AE96" s="292">
        <f>DBC!$C$43</f>
        <v>0.2</v>
      </c>
      <c r="AF96" s="24" t="str">
        <f t="shared" si="131"/>
        <v>OK</v>
      </c>
      <c r="AG96" s="25">
        <f t="shared" si="132"/>
        <v>60</v>
      </c>
      <c r="AH96" s="26">
        <f t="shared" si="65"/>
        <v>420</v>
      </c>
      <c r="AI96" s="27">
        <f t="shared" si="66"/>
        <v>120</v>
      </c>
      <c r="AJ96" s="28">
        <f t="shared" si="112"/>
        <v>0</v>
      </c>
      <c r="AK96" s="28">
        <f t="shared" si="113"/>
        <v>0</v>
      </c>
      <c r="AL96" s="28">
        <f t="shared" si="114"/>
        <v>0</v>
      </c>
      <c r="AM96" s="17">
        <f>DBC!$C$50</f>
        <v>152</v>
      </c>
      <c r="AN96" s="16">
        <f>DBC!$C$49</f>
        <v>146.19999999999999</v>
      </c>
      <c r="AO96" s="18">
        <f>DBC!$C$48</f>
        <v>150</v>
      </c>
      <c r="AP96" s="31">
        <f t="shared" si="74"/>
        <v>0</v>
      </c>
      <c r="AQ96" s="31">
        <f t="shared" si="115"/>
        <v>0</v>
      </c>
      <c r="AR96" s="32">
        <f t="shared" si="116"/>
        <v>0</v>
      </c>
      <c r="AS96" s="23">
        <f>DBC!$C$41</f>
        <v>370</v>
      </c>
      <c r="AT96" s="33">
        <f t="shared" si="67"/>
        <v>0</v>
      </c>
      <c r="AU96" s="31">
        <f t="shared" si="68"/>
        <v>0</v>
      </c>
      <c r="AV96" s="31">
        <f t="shared" si="69"/>
        <v>0</v>
      </c>
      <c r="AW96" s="423">
        <f t="shared" si="151"/>
        <v>0</v>
      </c>
      <c r="AX96" s="561">
        <f>DBC!$C$72</f>
        <v>0.15</v>
      </c>
      <c r="AY96" s="559">
        <f>DBC!$C$71</f>
        <v>0.75</v>
      </c>
      <c r="AZ96" s="560">
        <f>DBC!$C$70</f>
        <v>0.1</v>
      </c>
      <c r="BA96" s="24" t="str">
        <f t="shared" si="133"/>
        <v>OK</v>
      </c>
      <c r="BB96" s="25">
        <f t="shared" si="134"/>
        <v>90</v>
      </c>
      <c r="BC96" s="26">
        <f t="shared" si="70"/>
        <v>450</v>
      </c>
      <c r="BD96" s="27">
        <f t="shared" si="71"/>
        <v>60</v>
      </c>
      <c r="BE96" s="28">
        <f t="shared" si="117"/>
        <v>112500</v>
      </c>
      <c r="BF96" s="28">
        <f t="shared" si="118"/>
        <v>1912500</v>
      </c>
      <c r="BG96" s="28">
        <f t="shared" si="119"/>
        <v>300000</v>
      </c>
      <c r="BH96" s="17">
        <f>DBC!$C$77</f>
        <v>42</v>
      </c>
      <c r="BI96" s="28">
        <f>DBC!$C$76</f>
        <v>35</v>
      </c>
      <c r="BJ96" s="30">
        <f>DBC!$C$75</f>
        <v>40</v>
      </c>
      <c r="BK96" s="31">
        <f t="shared" si="75"/>
        <v>4.7249999999999996</v>
      </c>
      <c r="BL96" s="31">
        <f t="shared" si="120"/>
        <v>66.9375</v>
      </c>
      <c r="BM96" s="32">
        <f t="shared" si="121"/>
        <v>12</v>
      </c>
      <c r="BN96" s="11">
        <f>DBC!$C$68</f>
        <v>500</v>
      </c>
      <c r="BO96" s="21">
        <f t="shared" si="152"/>
        <v>2362.5</v>
      </c>
      <c r="BP96" s="19">
        <f t="shared" si="153"/>
        <v>33468.75</v>
      </c>
      <c r="BQ96" s="19">
        <f t="shared" si="154"/>
        <v>6000</v>
      </c>
      <c r="BR96" s="423">
        <f t="shared" si="155"/>
        <v>41831.25</v>
      </c>
      <c r="BS96" s="561">
        <f>DBC!$C$72</f>
        <v>0.15</v>
      </c>
      <c r="BT96" s="559">
        <f>DBC!$C$71</f>
        <v>0.75</v>
      </c>
      <c r="BU96" s="560">
        <f>DBC!$C$70</f>
        <v>0.1</v>
      </c>
      <c r="BV96" s="24" t="str">
        <f t="shared" si="135"/>
        <v>OK</v>
      </c>
      <c r="BW96" s="25">
        <f t="shared" si="136"/>
        <v>90</v>
      </c>
      <c r="BX96" s="26">
        <f t="shared" si="72"/>
        <v>450</v>
      </c>
      <c r="BY96" s="27">
        <f t="shared" si="73"/>
        <v>60</v>
      </c>
      <c r="BZ96" s="28">
        <f t="shared" si="122"/>
        <v>0</v>
      </c>
      <c r="CA96" s="28">
        <f t="shared" si="123"/>
        <v>0</v>
      </c>
      <c r="CB96" s="28">
        <f t="shared" si="124"/>
        <v>0</v>
      </c>
      <c r="CC96" s="17">
        <f>DBC!$C$77</f>
        <v>42</v>
      </c>
      <c r="CD96" s="28">
        <f>DBC!$C$76</f>
        <v>35</v>
      </c>
      <c r="CE96" s="30">
        <f>DBC!$C$75</f>
        <v>40</v>
      </c>
      <c r="CF96" s="31">
        <f t="shared" si="76"/>
        <v>0</v>
      </c>
      <c r="CG96" s="31">
        <f t="shared" si="125"/>
        <v>0</v>
      </c>
      <c r="CH96" s="32">
        <f t="shared" si="126"/>
        <v>0</v>
      </c>
      <c r="CI96" s="11">
        <f>DBC!$C$68</f>
        <v>500</v>
      </c>
      <c r="CJ96" s="21">
        <f t="shared" si="156"/>
        <v>0</v>
      </c>
      <c r="CK96" s="21">
        <f t="shared" si="157"/>
        <v>0</v>
      </c>
      <c r="CL96" s="21">
        <f t="shared" si="158"/>
        <v>0</v>
      </c>
      <c r="CM96" s="423">
        <f t="shared" si="159"/>
        <v>0</v>
      </c>
    </row>
    <row r="97" spans="1:91" x14ac:dyDescent="0.35">
      <c r="A97" s="743"/>
      <c r="B97" s="5" t="s">
        <v>31</v>
      </c>
      <c r="C97" s="543">
        <v>31</v>
      </c>
      <c r="D97" s="5">
        <v>91</v>
      </c>
      <c r="E97" s="10">
        <f>DBC!C$58</f>
        <v>20</v>
      </c>
      <c r="F97" s="22">
        <f t="shared" si="110"/>
        <v>620</v>
      </c>
      <c r="G97" s="745"/>
      <c r="H97" s="49">
        <f>DBC!$C$45</f>
        <v>0.1</v>
      </c>
      <c r="I97" s="47">
        <f>DBC!$C$44</f>
        <v>0.7</v>
      </c>
      <c r="J97" s="48">
        <f>DBC!$C$43</f>
        <v>0.2</v>
      </c>
      <c r="K97" s="24" t="str">
        <f t="shared" si="127"/>
        <v>OK</v>
      </c>
      <c r="L97" s="25">
        <f t="shared" si="128"/>
        <v>62</v>
      </c>
      <c r="M97" s="26">
        <f t="shared" si="128"/>
        <v>434</v>
      </c>
      <c r="N97" s="27">
        <f t="shared" si="128"/>
        <v>124</v>
      </c>
      <c r="O97" s="28">
        <f t="shared" si="111"/>
        <v>566680</v>
      </c>
      <c r="P97" s="28">
        <f t="shared" si="111"/>
        <v>13486984</v>
      </c>
      <c r="Q97" s="28">
        <f t="shared" si="111"/>
        <v>4533440</v>
      </c>
      <c r="R97" s="29">
        <f>DBC!$C$50</f>
        <v>152</v>
      </c>
      <c r="S97" s="28">
        <f>DBC!$C$49</f>
        <v>146.19999999999999</v>
      </c>
      <c r="T97" s="30">
        <f>DBC!$C$48</f>
        <v>150</v>
      </c>
      <c r="U97" s="31">
        <f t="shared" si="129"/>
        <v>86.135360000000006</v>
      </c>
      <c r="V97" s="31">
        <f t="shared" si="129"/>
        <v>1971.7970608000001</v>
      </c>
      <c r="W97" s="32">
        <f t="shared" si="129"/>
        <v>680.01599999999996</v>
      </c>
      <c r="X97" s="296">
        <f>DBC!$C$41</f>
        <v>370</v>
      </c>
      <c r="Y97" s="33">
        <f t="shared" si="130"/>
        <v>31870.083200000001</v>
      </c>
      <c r="Z97" s="31">
        <f t="shared" si="130"/>
        <v>729564.91249600006</v>
      </c>
      <c r="AA97" s="31">
        <f t="shared" si="130"/>
        <v>251605.91999999998</v>
      </c>
      <c r="AB97" s="423">
        <f t="shared" si="150"/>
        <v>1013040.915696</v>
      </c>
      <c r="AC97" s="295">
        <f>DBC!$C$45</f>
        <v>0.1</v>
      </c>
      <c r="AD97" s="291">
        <f>DBC!$C$44</f>
        <v>0.7</v>
      </c>
      <c r="AE97" s="292">
        <f>DBC!$C$43</f>
        <v>0.2</v>
      </c>
      <c r="AF97" s="24" t="str">
        <f t="shared" si="131"/>
        <v>OK</v>
      </c>
      <c r="AG97" s="25">
        <f t="shared" si="132"/>
        <v>62</v>
      </c>
      <c r="AH97" s="26">
        <f t="shared" ref="AH97:AH160" si="173">$F97*AD97</f>
        <v>434</v>
      </c>
      <c r="AI97" s="27">
        <f t="shared" ref="AI97:AI160" si="174">$F97*AE97</f>
        <v>124</v>
      </c>
      <c r="AJ97" s="28">
        <f t="shared" si="112"/>
        <v>0</v>
      </c>
      <c r="AK97" s="28">
        <f t="shared" si="113"/>
        <v>0</v>
      </c>
      <c r="AL97" s="28">
        <f t="shared" si="114"/>
        <v>0</v>
      </c>
      <c r="AM97" s="17">
        <f>DBC!$C$50</f>
        <v>152</v>
      </c>
      <c r="AN97" s="16">
        <f>DBC!$C$49</f>
        <v>146.19999999999999</v>
      </c>
      <c r="AO97" s="18">
        <f>DBC!$C$48</f>
        <v>150</v>
      </c>
      <c r="AP97" s="31">
        <f t="shared" si="74"/>
        <v>0</v>
      </c>
      <c r="AQ97" s="31">
        <f t="shared" si="115"/>
        <v>0</v>
      </c>
      <c r="AR97" s="32">
        <f t="shared" si="116"/>
        <v>0</v>
      </c>
      <c r="AS97" s="23">
        <f>DBC!$C$41</f>
        <v>370</v>
      </c>
      <c r="AT97" s="33">
        <f t="shared" ref="AT97:AT160" si="175">AP97*$X97</f>
        <v>0</v>
      </c>
      <c r="AU97" s="31">
        <f t="shared" ref="AU97:AU160" si="176">AQ97*$X97</f>
        <v>0</v>
      </c>
      <c r="AV97" s="31">
        <f t="shared" ref="AV97:AV160" si="177">AR97*$X97</f>
        <v>0</v>
      </c>
      <c r="AW97" s="423">
        <f t="shared" si="151"/>
        <v>0</v>
      </c>
      <c r="AX97" s="561">
        <f>DBC!$C$72</f>
        <v>0.15</v>
      </c>
      <c r="AY97" s="559">
        <f>DBC!$C$71</f>
        <v>0.75</v>
      </c>
      <c r="AZ97" s="560">
        <f>DBC!$C$70</f>
        <v>0.1</v>
      </c>
      <c r="BA97" s="24" t="str">
        <f t="shared" si="133"/>
        <v>OK</v>
      </c>
      <c r="BB97" s="25">
        <f t="shared" si="134"/>
        <v>93</v>
      </c>
      <c r="BC97" s="26">
        <f t="shared" ref="BC97:BC160" si="178">$F97*AY97</f>
        <v>465</v>
      </c>
      <c r="BD97" s="27">
        <f t="shared" ref="BD97:BD160" si="179">$F97*AZ97</f>
        <v>62</v>
      </c>
      <c r="BE97" s="28">
        <f t="shared" si="117"/>
        <v>116250</v>
      </c>
      <c r="BF97" s="28">
        <f t="shared" si="118"/>
        <v>1976250</v>
      </c>
      <c r="BG97" s="28">
        <f t="shared" si="119"/>
        <v>310000</v>
      </c>
      <c r="BH97" s="17">
        <f>DBC!$C$77</f>
        <v>42</v>
      </c>
      <c r="BI97" s="28">
        <f>DBC!$C$76</f>
        <v>35</v>
      </c>
      <c r="BJ97" s="30">
        <f>DBC!$C$75</f>
        <v>40</v>
      </c>
      <c r="BK97" s="31">
        <f t="shared" si="75"/>
        <v>4.8825000000000003</v>
      </c>
      <c r="BL97" s="31">
        <f t="shared" si="120"/>
        <v>69.168750000000003</v>
      </c>
      <c r="BM97" s="32">
        <f t="shared" si="121"/>
        <v>12.4</v>
      </c>
      <c r="BN97" s="11">
        <f>DBC!$C$68</f>
        <v>500</v>
      </c>
      <c r="BO97" s="21">
        <f t="shared" si="152"/>
        <v>2441.25</v>
      </c>
      <c r="BP97" s="19">
        <f t="shared" si="153"/>
        <v>34584.375</v>
      </c>
      <c r="BQ97" s="19">
        <f t="shared" si="154"/>
        <v>6200</v>
      </c>
      <c r="BR97" s="423">
        <f t="shared" si="155"/>
        <v>43225.625</v>
      </c>
      <c r="BS97" s="561">
        <f>DBC!$C$72</f>
        <v>0.15</v>
      </c>
      <c r="BT97" s="559">
        <f>DBC!$C$71</f>
        <v>0.75</v>
      </c>
      <c r="BU97" s="560">
        <f>DBC!$C$70</f>
        <v>0.1</v>
      </c>
      <c r="BV97" s="24" t="str">
        <f t="shared" si="135"/>
        <v>OK</v>
      </c>
      <c r="BW97" s="25">
        <f t="shared" si="136"/>
        <v>93</v>
      </c>
      <c r="BX97" s="26">
        <f t="shared" ref="BX97:BX160" si="180">$F97*BT97</f>
        <v>465</v>
      </c>
      <c r="BY97" s="27">
        <f t="shared" ref="BY97:BY160" si="181">$F97*BU97</f>
        <v>62</v>
      </c>
      <c r="BZ97" s="28">
        <f t="shared" si="122"/>
        <v>0</v>
      </c>
      <c r="CA97" s="28">
        <f t="shared" si="123"/>
        <v>0</v>
      </c>
      <c r="CB97" s="28">
        <f t="shared" si="124"/>
        <v>0</v>
      </c>
      <c r="CC97" s="17">
        <f>DBC!$C$77</f>
        <v>42</v>
      </c>
      <c r="CD97" s="28">
        <f>DBC!$C$76</f>
        <v>35</v>
      </c>
      <c r="CE97" s="30">
        <f>DBC!$C$75</f>
        <v>40</v>
      </c>
      <c r="CF97" s="31">
        <f t="shared" si="76"/>
        <v>0</v>
      </c>
      <c r="CG97" s="31">
        <f t="shared" si="125"/>
        <v>0</v>
      </c>
      <c r="CH97" s="32">
        <f t="shared" si="126"/>
        <v>0</v>
      </c>
      <c r="CI97" s="11">
        <f>DBC!$C$68</f>
        <v>500</v>
      </c>
      <c r="CJ97" s="21">
        <f t="shared" si="156"/>
        <v>0</v>
      </c>
      <c r="CK97" s="21">
        <f t="shared" si="157"/>
        <v>0</v>
      </c>
      <c r="CL97" s="21">
        <f t="shared" si="158"/>
        <v>0</v>
      </c>
      <c r="CM97" s="423">
        <f t="shared" si="159"/>
        <v>0</v>
      </c>
    </row>
    <row r="98" spans="1:91" x14ac:dyDescent="0.35">
      <c r="A98" s="743"/>
      <c r="B98" s="5" t="s">
        <v>32</v>
      </c>
      <c r="C98" s="543">
        <v>31</v>
      </c>
      <c r="D98" s="5">
        <v>92</v>
      </c>
      <c r="E98" s="10">
        <f>DBC!C$59</f>
        <v>20</v>
      </c>
      <c r="F98" s="22">
        <f t="shared" si="110"/>
        <v>620</v>
      </c>
      <c r="G98" s="745"/>
      <c r="H98" s="49">
        <f>DBC!$C$45</f>
        <v>0.1</v>
      </c>
      <c r="I98" s="47">
        <f>DBC!$C$44</f>
        <v>0.7</v>
      </c>
      <c r="J98" s="48">
        <f>DBC!$C$43</f>
        <v>0.2</v>
      </c>
      <c r="K98" s="24" t="str">
        <f t="shared" si="127"/>
        <v>OK</v>
      </c>
      <c r="L98" s="25">
        <f t="shared" si="128"/>
        <v>62</v>
      </c>
      <c r="M98" s="26">
        <f t="shared" si="128"/>
        <v>434</v>
      </c>
      <c r="N98" s="27">
        <f t="shared" si="128"/>
        <v>124</v>
      </c>
      <c r="O98" s="28">
        <f t="shared" si="111"/>
        <v>566680</v>
      </c>
      <c r="P98" s="28">
        <f t="shared" si="111"/>
        <v>13486984</v>
      </c>
      <c r="Q98" s="28">
        <f t="shared" si="111"/>
        <v>4533440</v>
      </c>
      <c r="R98" s="29">
        <f>DBC!$C$50</f>
        <v>152</v>
      </c>
      <c r="S98" s="28">
        <f>DBC!$C$49</f>
        <v>146.19999999999999</v>
      </c>
      <c r="T98" s="30">
        <f>DBC!$C$48</f>
        <v>150</v>
      </c>
      <c r="U98" s="31">
        <f t="shared" si="129"/>
        <v>86.135360000000006</v>
      </c>
      <c r="V98" s="31">
        <f t="shared" si="129"/>
        <v>1971.7970608000001</v>
      </c>
      <c r="W98" s="32">
        <f t="shared" si="129"/>
        <v>680.01599999999996</v>
      </c>
      <c r="X98" s="296">
        <f>DBC!$C$41</f>
        <v>370</v>
      </c>
      <c r="Y98" s="33">
        <f t="shared" si="130"/>
        <v>31870.083200000001</v>
      </c>
      <c r="Z98" s="31">
        <f t="shared" si="130"/>
        <v>729564.91249600006</v>
      </c>
      <c r="AA98" s="31">
        <f t="shared" si="130"/>
        <v>251605.91999999998</v>
      </c>
      <c r="AB98" s="423">
        <f t="shared" si="150"/>
        <v>1013040.915696</v>
      </c>
      <c r="AC98" s="295">
        <f>DBC!$C$45</f>
        <v>0.1</v>
      </c>
      <c r="AD98" s="291">
        <f>DBC!$C$44</f>
        <v>0.7</v>
      </c>
      <c r="AE98" s="292">
        <f>DBC!$C$43</f>
        <v>0.2</v>
      </c>
      <c r="AF98" s="24" t="str">
        <f t="shared" si="131"/>
        <v>OK</v>
      </c>
      <c r="AG98" s="25">
        <f t="shared" si="132"/>
        <v>62</v>
      </c>
      <c r="AH98" s="26">
        <f t="shared" si="173"/>
        <v>434</v>
      </c>
      <c r="AI98" s="27">
        <f t="shared" si="174"/>
        <v>124</v>
      </c>
      <c r="AJ98" s="28">
        <f t="shared" si="112"/>
        <v>0</v>
      </c>
      <c r="AK98" s="28">
        <f t="shared" si="113"/>
        <v>0</v>
      </c>
      <c r="AL98" s="28">
        <f t="shared" si="114"/>
        <v>0</v>
      </c>
      <c r="AM98" s="17">
        <f>DBC!$C$50</f>
        <v>152</v>
      </c>
      <c r="AN98" s="16">
        <f>DBC!$C$49</f>
        <v>146.19999999999999</v>
      </c>
      <c r="AO98" s="18">
        <f>DBC!$C$48</f>
        <v>150</v>
      </c>
      <c r="AP98" s="31">
        <f t="shared" ref="AP98:AP161" si="182">AJ98*AM98/10^6</f>
        <v>0</v>
      </c>
      <c r="AQ98" s="31">
        <f t="shared" si="115"/>
        <v>0</v>
      </c>
      <c r="AR98" s="32">
        <f t="shared" si="116"/>
        <v>0</v>
      </c>
      <c r="AS98" s="23">
        <f>DBC!$C$41</f>
        <v>370</v>
      </c>
      <c r="AT98" s="33">
        <f t="shared" si="175"/>
        <v>0</v>
      </c>
      <c r="AU98" s="31">
        <f t="shared" si="176"/>
        <v>0</v>
      </c>
      <c r="AV98" s="31">
        <f t="shared" si="177"/>
        <v>0</v>
      </c>
      <c r="AW98" s="423">
        <f t="shared" si="151"/>
        <v>0</v>
      </c>
      <c r="AX98" s="561">
        <f>DBC!$C$72</f>
        <v>0.15</v>
      </c>
      <c r="AY98" s="559">
        <f>DBC!$C$71</f>
        <v>0.75</v>
      </c>
      <c r="AZ98" s="560">
        <f>DBC!$C$70</f>
        <v>0.1</v>
      </c>
      <c r="BA98" s="24" t="str">
        <f t="shared" si="133"/>
        <v>OK</v>
      </c>
      <c r="BB98" s="25">
        <f t="shared" si="134"/>
        <v>93</v>
      </c>
      <c r="BC98" s="26">
        <f t="shared" si="178"/>
        <v>465</v>
      </c>
      <c r="BD98" s="27">
        <f t="shared" si="179"/>
        <v>62</v>
      </c>
      <c r="BE98" s="28">
        <f t="shared" si="117"/>
        <v>116250</v>
      </c>
      <c r="BF98" s="28">
        <f t="shared" si="118"/>
        <v>1976250</v>
      </c>
      <c r="BG98" s="28">
        <f t="shared" si="119"/>
        <v>310000</v>
      </c>
      <c r="BH98" s="17">
        <f>DBC!$C$77</f>
        <v>42</v>
      </c>
      <c r="BI98" s="28">
        <f>DBC!$C$76</f>
        <v>35</v>
      </c>
      <c r="BJ98" s="30">
        <f>DBC!$C$75</f>
        <v>40</v>
      </c>
      <c r="BK98" s="31">
        <f t="shared" ref="BK98:BK161" si="183">BE98*BH98/10^6</f>
        <v>4.8825000000000003</v>
      </c>
      <c r="BL98" s="31">
        <f t="shared" si="120"/>
        <v>69.168750000000003</v>
      </c>
      <c r="BM98" s="32">
        <f t="shared" si="121"/>
        <v>12.4</v>
      </c>
      <c r="BN98" s="11">
        <f>DBC!$C$68</f>
        <v>500</v>
      </c>
      <c r="BO98" s="21">
        <f t="shared" si="152"/>
        <v>2441.25</v>
      </c>
      <c r="BP98" s="19">
        <f t="shared" si="153"/>
        <v>34584.375</v>
      </c>
      <c r="BQ98" s="19">
        <f t="shared" si="154"/>
        <v>6200</v>
      </c>
      <c r="BR98" s="423">
        <f t="shared" si="155"/>
        <v>43225.625</v>
      </c>
      <c r="BS98" s="561">
        <f>DBC!$C$72</f>
        <v>0.15</v>
      </c>
      <c r="BT98" s="559">
        <f>DBC!$C$71</f>
        <v>0.75</v>
      </c>
      <c r="BU98" s="560">
        <f>DBC!$C$70</f>
        <v>0.1</v>
      </c>
      <c r="BV98" s="24" t="str">
        <f t="shared" si="135"/>
        <v>OK</v>
      </c>
      <c r="BW98" s="25">
        <f t="shared" si="136"/>
        <v>93</v>
      </c>
      <c r="BX98" s="26">
        <f t="shared" si="180"/>
        <v>465</v>
      </c>
      <c r="BY98" s="27">
        <f t="shared" si="181"/>
        <v>62</v>
      </c>
      <c r="BZ98" s="28">
        <f t="shared" si="122"/>
        <v>0</v>
      </c>
      <c r="CA98" s="28">
        <f t="shared" si="123"/>
        <v>0</v>
      </c>
      <c r="CB98" s="28">
        <f t="shared" si="124"/>
        <v>0</v>
      </c>
      <c r="CC98" s="17">
        <f>DBC!$C$77</f>
        <v>42</v>
      </c>
      <c r="CD98" s="28">
        <f>DBC!$C$76</f>
        <v>35</v>
      </c>
      <c r="CE98" s="30">
        <f>DBC!$C$75</f>
        <v>40</v>
      </c>
      <c r="CF98" s="31">
        <f t="shared" ref="CF98:CF161" si="184">BZ98*CC98/10^6</f>
        <v>0</v>
      </c>
      <c r="CG98" s="31">
        <f t="shared" si="125"/>
        <v>0</v>
      </c>
      <c r="CH98" s="32">
        <f t="shared" si="126"/>
        <v>0</v>
      </c>
      <c r="CI98" s="11">
        <f>DBC!$C$68</f>
        <v>500</v>
      </c>
      <c r="CJ98" s="21">
        <f t="shared" si="156"/>
        <v>0</v>
      </c>
      <c r="CK98" s="21">
        <f t="shared" si="157"/>
        <v>0</v>
      </c>
      <c r="CL98" s="21">
        <f t="shared" si="158"/>
        <v>0</v>
      </c>
      <c r="CM98" s="423">
        <f t="shared" si="159"/>
        <v>0</v>
      </c>
    </row>
    <row r="99" spans="1:91" x14ac:dyDescent="0.35">
      <c r="A99" s="743"/>
      <c r="B99" s="5" t="s">
        <v>33</v>
      </c>
      <c r="C99" s="543">
        <v>30</v>
      </c>
      <c r="D99" s="5">
        <v>93</v>
      </c>
      <c r="E99" s="10">
        <f>DBC!C$60</f>
        <v>20</v>
      </c>
      <c r="F99" s="22">
        <f t="shared" si="110"/>
        <v>600</v>
      </c>
      <c r="G99" s="745"/>
      <c r="H99" s="49">
        <f>DBC!$C$45</f>
        <v>0.1</v>
      </c>
      <c r="I99" s="47">
        <f>DBC!$C$44</f>
        <v>0.7</v>
      </c>
      <c r="J99" s="48">
        <f>DBC!$C$43</f>
        <v>0.2</v>
      </c>
      <c r="K99" s="24" t="str">
        <f t="shared" si="127"/>
        <v>OK</v>
      </c>
      <c r="L99" s="25">
        <f t="shared" si="128"/>
        <v>60</v>
      </c>
      <c r="M99" s="26">
        <f t="shared" si="128"/>
        <v>420</v>
      </c>
      <c r="N99" s="27">
        <f t="shared" si="128"/>
        <v>120</v>
      </c>
      <c r="O99" s="28">
        <f t="shared" si="111"/>
        <v>548400</v>
      </c>
      <c r="P99" s="28">
        <f t="shared" si="111"/>
        <v>13051920</v>
      </c>
      <c r="Q99" s="28">
        <f t="shared" si="111"/>
        <v>4387200</v>
      </c>
      <c r="R99" s="29">
        <f>DBC!$C$50</f>
        <v>152</v>
      </c>
      <c r="S99" s="28">
        <f>DBC!$C$49</f>
        <v>146.19999999999999</v>
      </c>
      <c r="T99" s="30">
        <f>DBC!$C$48</f>
        <v>150</v>
      </c>
      <c r="U99" s="31">
        <f t="shared" si="129"/>
        <v>83.356800000000007</v>
      </c>
      <c r="V99" s="31">
        <f t="shared" si="129"/>
        <v>1908.1907039999999</v>
      </c>
      <c r="W99" s="32">
        <f t="shared" si="129"/>
        <v>658.08</v>
      </c>
      <c r="X99" s="296">
        <f>DBC!$C$41</f>
        <v>370</v>
      </c>
      <c r="Y99" s="33">
        <f t="shared" si="130"/>
        <v>30842.016000000003</v>
      </c>
      <c r="Z99" s="31">
        <f t="shared" si="130"/>
        <v>706030.56047999999</v>
      </c>
      <c r="AA99" s="31">
        <f t="shared" si="130"/>
        <v>243489.6</v>
      </c>
      <c r="AB99" s="423">
        <f t="shared" si="150"/>
        <v>980362.17648000002</v>
      </c>
      <c r="AC99" s="295">
        <f>DBC!$C$45</f>
        <v>0.1</v>
      </c>
      <c r="AD99" s="291">
        <f>DBC!$C$44</f>
        <v>0.7</v>
      </c>
      <c r="AE99" s="292">
        <f>DBC!$C$43</f>
        <v>0.2</v>
      </c>
      <c r="AF99" s="24" t="str">
        <f t="shared" si="131"/>
        <v>OK</v>
      </c>
      <c r="AG99" s="25">
        <f t="shared" si="132"/>
        <v>60</v>
      </c>
      <c r="AH99" s="26">
        <f t="shared" si="173"/>
        <v>420</v>
      </c>
      <c r="AI99" s="27">
        <f t="shared" si="174"/>
        <v>120</v>
      </c>
      <c r="AJ99" s="28">
        <f t="shared" si="112"/>
        <v>0</v>
      </c>
      <c r="AK99" s="28">
        <f t="shared" si="113"/>
        <v>0</v>
      </c>
      <c r="AL99" s="28">
        <f t="shared" si="114"/>
        <v>0</v>
      </c>
      <c r="AM99" s="17">
        <f>DBC!$C$50</f>
        <v>152</v>
      </c>
      <c r="AN99" s="16">
        <f>DBC!$C$49</f>
        <v>146.19999999999999</v>
      </c>
      <c r="AO99" s="18">
        <f>DBC!$C$48</f>
        <v>150</v>
      </c>
      <c r="AP99" s="31">
        <f t="shared" si="182"/>
        <v>0</v>
      </c>
      <c r="AQ99" s="31">
        <f t="shared" si="115"/>
        <v>0</v>
      </c>
      <c r="AR99" s="32">
        <f t="shared" si="116"/>
        <v>0</v>
      </c>
      <c r="AS99" s="23">
        <f>DBC!$C$41</f>
        <v>370</v>
      </c>
      <c r="AT99" s="33">
        <f t="shared" si="175"/>
        <v>0</v>
      </c>
      <c r="AU99" s="31">
        <f t="shared" si="176"/>
        <v>0</v>
      </c>
      <c r="AV99" s="31">
        <f t="shared" si="177"/>
        <v>0</v>
      </c>
      <c r="AW99" s="423">
        <f t="shared" si="151"/>
        <v>0</v>
      </c>
      <c r="AX99" s="561">
        <f>DBC!$C$72</f>
        <v>0.15</v>
      </c>
      <c r="AY99" s="559">
        <f>DBC!$C$71</f>
        <v>0.75</v>
      </c>
      <c r="AZ99" s="560">
        <f>DBC!$C$70</f>
        <v>0.1</v>
      </c>
      <c r="BA99" s="24" t="str">
        <f t="shared" si="133"/>
        <v>OK</v>
      </c>
      <c r="BB99" s="25">
        <f t="shared" si="134"/>
        <v>90</v>
      </c>
      <c r="BC99" s="26">
        <f t="shared" si="178"/>
        <v>450</v>
      </c>
      <c r="BD99" s="27">
        <f t="shared" si="179"/>
        <v>60</v>
      </c>
      <c r="BE99" s="28">
        <f t="shared" si="117"/>
        <v>112500</v>
      </c>
      <c r="BF99" s="28">
        <f t="shared" si="118"/>
        <v>1912500</v>
      </c>
      <c r="BG99" s="28">
        <f t="shared" si="119"/>
        <v>300000</v>
      </c>
      <c r="BH99" s="17">
        <f>DBC!$C$77</f>
        <v>42</v>
      </c>
      <c r="BI99" s="28">
        <f>DBC!$C$76</f>
        <v>35</v>
      </c>
      <c r="BJ99" s="30">
        <f>DBC!$C$75</f>
        <v>40</v>
      </c>
      <c r="BK99" s="31">
        <f t="shared" si="183"/>
        <v>4.7249999999999996</v>
      </c>
      <c r="BL99" s="31">
        <f t="shared" si="120"/>
        <v>66.9375</v>
      </c>
      <c r="BM99" s="32">
        <f t="shared" si="121"/>
        <v>12</v>
      </c>
      <c r="BN99" s="11">
        <f>DBC!$C$68</f>
        <v>500</v>
      </c>
      <c r="BO99" s="21">
        <f t="shared" si="152"/>
        <v>2362.5</v>
      </c>
      <c r="BP99" s="19">
        <f t="shared" si="153"/>
        <v>33468.75</v>
      </c>
      <c r="BQ99" s="19">
        <f t="shared" si="154"/>
        <v>6000</v>
      </c>
      <c r="BR99" s="423">
        <f t="shared" si="155"/>
        <v>41831.25</v>
      </c>
      <c r="BS99" s="561">
        <f>DBC!$C$72</f>
        <v>0.15</v>
      </c>
      <c r="BT99" s="559">
        <f>DBC!$C$71</f>
        <v>0.75</v>
      </c>
      <c r="BU99" s="560">
        <f>DBC!$C$70</f>
        <v>0.1</v>
      </c>
      <c r="BV99" s="24" t="str">
        <f t="shared" si="135"/>
        <v>OK</v>
      </c>
      <c r="BW99" s="25">
        <f t="shared" si="136"/>
        <v>90</v>
      </c>
      <c r="BX99" s="26">
        <f t="shared" si="180"/>
        <v>450</v>
      </c>
      <c r="BY99" s="27">
        <f t="shared" si="181"/>
        <v>60</v>
      </c>
      <c r="BZ99" s="28">
        <f t="shared" si="122"/>
        <v>0</v>
      </c>
      <c r="CA99" s="28">
        <f t="shared" si="123"/>
        <v>0</v>
      </c>
      <c r="CB99" s="28">
        <f t="shared" si="124"/>
        <v>0</v>
      </c>
      <c r="CC99" s="17">
        <f>DBC!$C$77</f>
        <v>42</v>
      </c>
      <c r="CD99" s="28">
        <f>DBC!$C$76</f>
        <v>35</v>
      </c>
      <c r="CE99" s="30">
        <f>DBC!$C$75</f>
        <v>40</v>
      </c>
      <c r="CF99" s="31">
        <f t="shared" si="184"/>
        <v>0</v>
      </c>
      <c r="CG99" s="31">
        <f t="shared" si="125"/>
        <v>0</v>
      </c>
      <c r="CH99" s="32">
        <f t="shared" si="126"/>
        <v>0</v>
      </c>
      <c r="CI99" s="11">
        <f>DBC!$C$68</f>
        <v>500</v>
      </c>
      <c r="CJ99" s="21">
        <f t="shared" si="156"/>
        <v>0</v>
      </c>
      <c r="CK99" s="21">
        <f t="shared" si="157"/>
        <v>0</v>
      </c>
      <c r="CL99" s="21">
        <f t="shared" si="158"/>
        <v>0</v>
      </c>
      <c r="CM99" s="423">
        <f t="shared" si="159"/>
        <v>0</v>
      </c>
    </row>
    <row r="100" spans="1:91" x14ac:dyDescent="0.35">
      <c r="A100" s="743"/>
      <c r="B100" s="5" t="s">
        <v>34</v>
      </c>
      <c r="C100" s="543">
        <v>31</v>
      </c>
      <c r="D100" s="5">
        <v>94</v>
      </c>
      <c r="E100" s="10">
        <f>DBC!C$61</f>
        <v>20</v>
      </c>
      <c r="F100" s="22">
        <f t="shared" si="110"/>
        <v>620</v>
      </c>
      <c r="G100" s="745"/>
      <c r="H100" s="49">
        <f>DBC!$C$45</f>
        <v>0.1</v>
      </c>
      <c r="I100" s="47">
        <f>DBC!$C$44</f>
        <v>0.7</v>
      </c>
      <c r="J100" s="48">
        <f>DBC!$C$43</f>
        <v>0.2</v>
      </c>
      <c r="K100" s="24" t="str">
        <f t="shared" si="127"/>
        <v>OK</v>
      </c>
      <c r="L100" s="25">
        <f t="shared" si="128"/>
        <v>62</v>
      </c>
      <c r="M100" s="26">
        <f t="shared" si="128"/>
        <v>434</v>
      </c>
      <c r="N100" s="27">
        <f t="shared" si="128"/>
        <v>124</v>
      </c>
      <c r="O100" s="28">
        <f t="shared" si="111"/>
        <v>566680</v>
      </c>
      <c r="P100" s="28">
        <f t="shared" si="111"/>
        <v>13486984</v>
      </c>
      <c r="Q100" s="28">
        <f t="shared" si="111"/>
        <v>4533440</v>
      </c>
      <c r="R100" s="29">
        <f>DBC!$C$50</f>
        <v>152</v>
      </c>
      <c r="S100" s="28">
        <f>DBC!$C$49</f>
        <v>146.19999999999999</v>
      </c>
      <c r="T100" s="30">
        <f>DBC!$C$48</f>
        <v>150</v>
      </c>
      <c r="U100" s="31">
        <f t="shared" si="129"/>
        <v>86.135360000000006</v>
      </c>
      <c r="V100" s="31">
        <f t="shared" si="129"/>
        <v>1971.7970608000001</v>
      </c>
      <c r="W100" s="32">
        <f t="shared" si="129"/>
        <v>680.01599999999996</v>
      </c>
      <c r="X100" s="296">
        <f>DBC!$C$41</f>
        <v>370</v>
      </c>
      <c r="Y100" s="33">
        <f t="shared" si="130"/>
        <v>31870.083200000001</v>
      </c>
      <c r="Z100" s="31">
        <f t="shared" si="130"/>
        <v>729564.91249600006</v>
      </c>
      <c r="AA100" s="31">
        <f t="shared" si="130"/>
        <v>251605.91999999998</v>
      </c>
      <c r="AB100" s="423">
        <f t="shared" si="150"/>
        <v>1013040.915696</v>
      </c>
      <c r="AC100" s="295">
        <f>DBC!$C$45</f>
        <v>0.1</v>
      </c>
      <c r="AD100" s="291">
        <f>DBC!$C$44</f>
        <v>0.7</v>
      </c>
      <c r="AE100" s="292">
        <f>DBC!$C$43</f>
        <v>0.2</v>
      </c>
      <c r="AF100" s="24" t="str">
        <f t="shared" si="131"/>
        <v>OK</v>
      </c>
      <c r="AG100" s="25">
        <f t="shared" si="132"/>
        <v>62</v>
      </c>
      <c r="AH100" s="26">
        <f t="shared" si="173"/>
        <v>434</v>
      </c>
      <c r="AI100" s="27">
        <f t="shared" si="174"/>
        <v>124</v>
      </c>
      <c r="AJ100" s="28">
        <f t="shared" si="112"/>
        <v>0</v>
      </c>
      <c r="AK100" s="28">
        <f t="shared" si="113"/>
        <v>0</v>
      </c>
      <c r="AL100" s="28">
        <f t="shared" si="114"/>
        <v>0</v>
      </c>
      <c r="AM100" s="17">
        <f>DBC!$C$50</f>
        <v>152</v>
      </c>
      <c r="AN100" s="16">
        <f>DBC!$C$49</f>
        <v>146.19999999999999</v>
      </c>
      <c r="AO100" s="18">
        <f>DBC!$C$48</f>
        <v>150</v>
      </c>
      <c r="AP100" s="31">
        <f t="shared" si="182"/>
        <v>0</v>
      </c>
      <c r="AQ100" s="31">
        <f t="shared" si="115"/>
        <v>0</v>
      </c>
      <c r="AR100" s="32">
        <f t="shared" si="116"/>
        <v>0</v>
      </c>
      <c r="AS100" s="23">
        <f>DBC!$C$41</f>
        <v>370</v>
      </c>
      <c r="AT100" s="33">
        <f t="shared" si="175"/>
        <v>0</v>
      </c>
      <c r="AU100" s="31">
        <f t="shared" si="176"/>
        <v>0</v>
      </c>
      <c r="AV100" s="31">
        <f t="shared" si="177"/>
        <v>0</v>
      </c>
      <c r="AW100" s="423">
        <f t="shared" si="151"/>
        <v>0</v>
      </c>
      <c r="AX100" s="561">
        <f>DBC!$C$72</f>
        <v>0.15</v>
      </c>
      <c r="AY100" s="559">
        <f>DBC!$C$71</f>
        <v>0.75</v>
      </c>
      <c r="AZ100" s="560">
        <f>DBC!$C$70</f>
        <v>0.1</v>
      </c>
      <c r="BA100" s="24" t="str">
        <f t="shared" si="133"/>
        <v>OK</v>
      </c>
      <c r="BB100" s="25">
        <f t="shared" si="134"/>
        <v>93</v>
      </c>
      <c r="BC100" s="26">
        <f t="shared" si="178"/>
        <v>465</v>
      </c>
      <c r="BD100" s="27">
        <f t="shared" si="179"/>
        <v>62</v>
      </c>
      <c r="BE100" s="28">
        <f t="shared" si="117"/>
        <v>116250</v>
      </c>
      <c r="BF100" s="28">
        <f t="shared" si="118"/>
        <v>1976250</v>
      </c>
      <c r="BG100" s="28">
        <f t="shared" si="119"/>
        <v>310000</v>
      </c>
      <c r="BH100" s="17">
        <f>DBC!$C$77</f>
        <v>42</v>
      </c>
      <c r="BI100" s="28">
        <f>DBC!$C$76</f>
        <v>35</v>
      </c>
      <c r="BJ100" s="30">
        <f>DBC!$C$75</f>
        <v>40</v>
      </c>
      <c r="BK100" s="31">
        <f t="shared" si="183"/>
        <v>4.8825000000000003</v>
      </c>
      <c r="BL100" s="31">
        <f t="shared" si="120"/>
        <v>69.168750000000003</v>
      </c>
      <c r="BM100" s="32">
        <f t="shared" si="121"/>
        <v>12.4</v>
      </c>
      <c r="BN100" s="11">
        <f>DBC!$C$68</f>
        <v>500</v>
      </c>
      <c r="BO100" s="21">
        <f t="shared" si="152"/>
        <v>2441.25</v>
      </c>
      <c r="BP100" s="19">
        <f t="shared" si="153"/>
        <v>34584.375</v>
      </c>
      <c r="BQ100" s="19">
        <f t="shared" si="154"/>
        <v>6200</v>
      </c>
      <c r="BR100" s="423">
        <f t="shared" si="155"/>
        <v>43225.625</v>
      </c>
      <c r="BS100" s="561">
        <f>DBC!$C$72</f>
        <v>0.15</v>
      </c>
      <c r="BT100" s="559">
        <f>DBC!$C$71</f>
        <v>0.75</v>
      </c>
      <c r="BU100" s="560">
        <f>DBC!$C$70</f>
        <v>0.1</v>
      </c>
      <c r="BV100" s="24" t="str">
        <f t="shared" si="135"/>
        <v>OK</v>
      </c>
      <c r="BW100" s="25">
        <f t="shared" si="136"/>
        <v>93</v>
      </c>
      <c r="BX100" s="26">
        <f t="shared" si="180"/>
        <v>465</v>
      </c>
      <c r="BY100" s="27">
        <f t="shared" si="181"/>
        <v>62</v>
      </c>
      <c r="BZ100" s="28">
        <f t="shared" si="122"/>
        <v>0</v>
      </c>
      <c r="CA100" s="28">
        <f t="shared" si="123"/>
        <v>0</v>
      </c>
      <c r="CB100" s="28">
        <f t="shared" si="124"/>
        <v>0</v>
      </c>
      <c r="CC100" s="17">
        <f>DBC!$C$77</f>
        <v>42</v>
      </c>
      <c r="CD100" s="28">
        <f>DBC!$C$76</f>
        <v>35</v>
      </c>
      <c r="CE100" s="30">
        <f>DBC!$C$75</f>
        <v>40</v>
      </c>
      <c r="CF100" s="31">
        <f t="shared" si="184"/>
        <v>0</v>
      </c>
      <c r="CG100" s="31">
        <f t="shared" si="125"/>
        <v>0</v>
      </c>
      <c r="CH100" s="32">
        <f t="shared" si="126"/>
        <v>0</v>
      </c>
      <c r="CI100" s="11">
        <f>DBC!$C$68</f>
        <v>500</v>
      </c>
      <c r="CJ100" s="21">
        <f t="shared" si="156"/>
        <v>0</v>
      </c>
      <c r="CK100" s="21">
        <f t="shared" si="157"/>
        <v>0</v>
      </c>
      <c r="CL100" s="21">
        <f t="shared" si="158"/>
        <v>0</v>
      </c>
      <c r="CM100" s="423">
        <f t="shared" si="159"/>
        <v>0</v>
      </c>
    </row>
    <row r="101" spans="1:91" x14ac:dyDescent="0.35">
      <c r="A101" s="743"/>
      <c r="B101" s="5" t="s">
        <v>35</v>
      </c>
      <c r="C101" s="543">
        <v>30</v>
      </c>
      <c r="D101" s="5">
        <v>95</v>
      </c>
      <c r="E101" s="10">
        <f>DBC!C$62</f>
        <v>20</v>
      </c>
      <c r="F101" s="22">
        <f t="shared" si="110"/>
        <v>600</v>
      </c>
      <c r="G101" s="745"/>
      <c r="H101" s="49">
        <f>DBC!$C$45</f>
        <v>0.1</v>
      </c>
      <c r="I101" s="47">
        <f>DBC!$C$44</f>
        <v>0.7</v>
      </c>
      <c r="J101" s="48">
        <f>DBC!$C$43</f>
        <v>0.2</v>
      </c>
      <c r="K101" s="24" t="str">
        <f t="shared" si="127"/>
        <v>OK</v>
      </c>
      <c r="L101" s="25">
        <f t="shared" si="128"/>
        <v>60</v>
      </c>
      <c r="M101" s="26">
        <f t="shared" si="128"/>
        <v>420</v>
      </c>
      <c r="N101" s="27">
        <f t="shared" si="128"/>
        <v>120</v>
      </c>
      <c r="O101" s="28">
        <f t="shared" si="111"/>
        <v>548400</v>
      </c>
      <c r="P101" s="28">
        <f t="shared" si="111"/>
        <v>13051920</v>
      </c>
      <c r="Q101" s="28">
        <f t="shared" si="111"/>
        <v>4387200</v>
      </c>
      <c r="R101" s="29">
        <f>DBC!$C$50</f>
        <v>152</v>
      </c>
      <c r="S101" s="28">
        <f>DBC!$C$49</f>
        <v>146.19999999999999</v>
      </c>
      <c r="T101" s="30">
        <f>DBC!$C$48</f>
        <v>150</v>
      </c>
      <c r="U101" s="31">
        <f t="shared" si="129"/>
        <v>83.356800000000007</v>
      </c>
      <c r="V101" s="31">
        <f t="shared" si="129"/>
        <v>1908.1907039999999</v>
      </c>
      <c r="W101" s="32">
        <f t="shared" si="129"/>
        <v>658.08</v>
      </c>
      <c r="X101" s="296">
        <f>DBC!$C$41</f>
        <v>370</v>
      </c>
      <c r="Y101" s="33">
        <f t="shared" si="130"/>
        <v>30842.016000000003</v>
      </c>
      <c r="Z101" s="31">
        <f t="shared" si="130"/>
        <v>706030.56047999999</v>
      </c>
      <c r="AA101" s="31">
        <f t="shared" si="130"/>
        <v>243489.6</v>
      </c>
      <c r="AB101" s="423">
        <f t="shared" si="150"/>
        <v>980362.17648000002</v>
      </c>
      <c r="AC101" s="295">
        <f>DBC!$C$45</f>
        <v>0.1</v>
      </c>
      <c r="AD101" s="291">
        <f>DBC!$C$44</f>
        <v>0.7</v>
      </c>
      <c r="AE101" s="292">
        <f>DBC!$C$43</f>
        <v>0.2</v>
      </c>
      <c r="AF101" s="24" t="str">
        <f t="shared" si="131"/>
        <v>OK</v>
      </c>
      <c r="AG101" s="25">
        <f t="shared" si="132"/>
        <v>60</v>
      </c>
      <c r="AH101" s="26">
        <f t="shared" si="173"/>
        <v>420</v>
      </c>
      <c r="AI101" s="27">
        <f t="shared" si="174"/>
        <v>120</v>
      </c>
      <c r="AJ101" s="28">
        <f t="shared" si="112"/>
        <v>0</v>
      </c>
      <c r="AK101" s="28">
        <f t="shared" si="113"/>
        <v>0</v>
      </c>
      <c r="AL101" s="28">
        <f t="shared" si="114"/>
        <v>0</v>
      </c>
      <c r="AM101" s="17">
        <f>DBC!$C$50</f>
        <v>152</v>
      </c>
      <c r="AN101" s="16">
        <f>DBC!$C$49</f>
        <v>146.19999999999999</v>
      </c>
      <c r="AO101" s="18">
        <f>DBC!$C$48</f>
        <v>150</v>
      </c>
      <c r="AP101" s="31">
        <f t="shared" si="182"/>
        <v>0</v>
      </c>
      <c r="AQ101" s="31">
        <f t="shared" si="115"/>
        <v>0</v>
      </c>
      <c r="AR101" s="32">
        <f t="shared" si="116"/>
        <v>0</v>
      </c>
      <c r="AS101" s="23">
        <f>DBC!$C$41</f>
        <v>370</v>
      </c>
      <c r="AT101" s="33">
        <f t="shared" si="175"/>
        <v>0</v>
      </c>
      <c r="AU101" s="31">
        <f t="shared" si="176"/>
        <v>0</v>
      </c>
      <c r="AV101" s="31">
        <f t="shared" si="177"/>
        <v>0</v>
      </c>
      <c r="AW101" s="423">
        <f t="shared" si="151"/>
        <v>0</v>
      </c>
      <c r="AX101" s="561">
        <f>DBC!$C$72</f>
        <v>0.15</v>
      </c>
      <c r="AY101" s="559">
        <f>DBC!$C$71</f>
        <v>0.75</v>
      </c>
      <c r="AZ101" s="560">
        <f>DBC!$C$70</f>
        <v>0.1</v>
      </c>
      <c r="BA101" s="24" t="str">
        <f t="shared" si="133"/>
        <v>OK</v>
      </c>
      <c r="BB101" s="25">
        <f t="shared" si="134"/>
        <v>90</v>
      </c>
      <c r="BC101" s="26">
        <f t="shared" si="178"/>
        <v>450</v>
      </c>
      <c r="BD101" s="27">
        <f t="shared" si="179"/>
        <v>60</v>
      </c>
      <c r="BE101" s="28">
        <f t="shared" si="117"/>
        <v>112500</v>
      </c>
      <c r="BF101" s="28">
        <f t="shared" si="118"/>
        <v>1912500</v>
      </c>
      <c r="BG101" s="28">
        <f t="shared" si="119"/>
        <v>300000</v>
      </c>
      <c r="BH101" s="17">
        <f>DBC!$C$77</f>
        <v>42</v>
      </c>
      <c r="BI101" s="28">
        <f>DBC!$C$76</f>
        <v>35</v>
      </c>
      <c r="BJ101" s="30">
        <f>DBC!$C$75</f>
        <v>40</v>
      </c>
      <c r="BK101" s="31">
        <f t="shared" si="183"/>
        <v>4.7249999999999996</v>
      </c>
      <c r="BL101" s="31">
        <f t="shared" si="120"/>
        <v>66.9375</v>
      </c>
      <c r="BM101" s="32">
        <f t="shared" si="121"/>
        <v>12</v>
      </c>
      <c r="BN101" s="11">
        <f>DBC!$C$68</f>
        <v>500</v>
      </c>
      <c r="BO101" s="21">
        <f t="shared" si="152"/>
        <v>2362.5</v>
      </c>
      <c r="BP101" s="19">
        <f t="shared" si="153"/>
        <v>33468.75</v>
      </c>
      <c r="BQ101" s="19">
        <f t="shared" si="154"/>
        <v>6000</v>
      </c>
      <c r="BR101" s="423">
        <f t="shared" si="155"/>
        <v>41831.25</v>
      </c>
      <c r="BS101" s="561">
        <f>DBC!$C$72</f>
        <v>0.15</v>
      </c>
      <c r="BT101" s="559">
        <f>DBC!$C$71</f>
        <v>0.75</v>
      </c>
      <c r="BU101" s="560">
        <f>DBC!$C$70</f>
        <v>0.1</v>
      </c>
      <c r="BV101" s="24" t="str">
        <f t="shared" si="135"/>
        <v>OK</v>
      </c>
      <c r="BW101" s="25">
        <f t="shared" si="136"/>
        <v>90</v>
      </c>
      <c r="BX101" s="26">
        <f t="shared" si="180"/>
        <v>450</v>
      </c>
      <c r="BY101" s="27">
        <f t="shared" si="181"/>
        <v>60</v>
      </c>
      <c r="BZ101" s="28">
        <f t="shared" si="122"/>
        <v>0</v>
      </c>
      <c r="CA101" s="28">
        <f t="shared" si="123"/>
        <v>0</v>
      </c>
      <c r="CB101" s="28">
        <f t="shared" si="124"/>
        <v>0</v>
      </c>
      <c r="CC101" s="17">
        <f>DBC!$C$77</f>
        <v>42</v>
      </c>
      <c r="CD101" s="28">
        <f>DBC!$C$76</f>
        <v>35</v>
      </c>
      <c r="CE101" s="30">
        <f>DBC!$C$75</f>
        <v>40</v>
      </c>
      <c r="CF101" s="31">
        <f t="shared" si="184"/>
        <v>0</v>
      </c>
      <c r="CG101" s="31">
        <f t="shared" si="125"/>
        <v>0</v>
      </c>
      <c r="CH101" s="32">
        <f t="shared" si="126"/>
        <v>0</v>
      </c>
      <c r="CI101" s="11">
        <f>DBC!$C$68</f>
        <v>500</v>
      </c>
      <c r="CJ101" s="21">
        <f t="shared" si="156"/>
        <v>0</v>
      </c>
      <c r="CK101" s="21">
        <f t="shared" si="157"/>
        <v>0</v>
      </c>
      <c r="CL101" s="21">
        <f t="shared" si="158"/>
        <v>0</v>
      </c>
      <c r="CM101" s="423">
        <f t="shared" si="159"/>
        <v>0</v>
      </c>
    </row>
    <row r="102" spans="1:91" x14ac:dyDescent="0.35">
      <c r="A102" s="744"/>
      <c r="B102" s="34" t="s">
        <v>36</v>
      </c>
      <c r="C102" s="544">
        <v>31</v>
      </c>
      <c r="D102" s="34">
        <v>96</v>
      </c>
      <c r="E102" s="10">
        <f>DBC!C$63</f>
        <v>20</v>
      </c>
      <c r="F102" s="35">
        <f t="shared" si="110"/>
        <v>620</v>
      </c>
      <c r="G102" s="746"/>
      <c r="H102" s="49">
        <f>DBC!$C$45</f>
        <v>0.1</v>
      </c>
      <c r="I102" s="47">
        <f>DBC!$C$44</f>
        <v>0.7</v>
      </c>
      <c r="J102" s="48">
        <f>DBC!$C$43</f>
        <v>0.2</v>
      </c>
      <c r="K102" s="8" t="str">
        <f t="shared" si="127"/>
        <v>OK</v>
      </c>
      <c r="L102" s="37">
        <f t="shared" si="128"/>
        <v>62</v>
      </c>
      <c r="M102" s="38">
        <f t="shared" si="128"/>
        <v>434</v>
      </c>
      <c r="N102" s="39">
        <f t="shared" si="128"/>
        <v>124</v>
      </c>
      <c r="O102" s="40">
        <f t="shared" si="111"/>
        <v>566680</v>
      </c>
      <c r="P102" s="40">
        <f t="shared" si="111"/>
        <v>13486984</v>
      </c>
      <c r="Q102" s="40">
        <f t="shared" si="111"/>
        <v>4533440</v>
      </c>
      <c r="R102" s="29">
        <f>DBC!$C$50</f>
        <v>152</v>
      </c>
      <c r="S102" s="28">
        <f>DBC!$C$49</f>
        <v>146.19999999999999</v>
      </c>
      <c r="T102" s="30">
        <f>DBC!$C$48</f>
        <v>150</v>
      </c>
      <c r="U102" s="43">
        <f t="shared" si="129"/>
        <v>86.135360000000006</v>
      </c>
      <c r="V102" s="43">
        <f t="shared" si="129"/>
        <v>1971.7970608000001</v>
      </c>
      <c r="W102" s="44">
        <f t="shared" si="129"/>
        <v>680.01599999999996</v>
      </c>
      <c r="X102" s="297">
        <f>DBC!$C$41</f>
        <v>370</v>
      </c>
      <c r="Y102" s="45">
        <f t="shared" si="130"/>
        <v>31870.083200000001</v>
      </c>
      <c r="Z102" s="43">
        <f t="shared" si="130"/>
        <v>729564.91249600006</v>
      </c>
      <c r="AA102" s="43">
        <f t="shared" si="130"/>
        <v>251605.91999999998</v>
      </c>
      <c r="AB102" s="423">
        <f t="shared" si="150"/>
        <v>1013040.915696</v>
      </c>
      <c r="AC102" s="295">
        <f>DBC!$C$45</f>
        <v>0.1</v>
      </c>
      <c r="AD102" s="291">
        <f>DBC!$C$44</f>
        <v>0.7</v>
      </c>
      <c r="AE102" s="292">
        <f>DBC!$C$43</f>
        <v>0.2</v>
      </c>
      <c r="AF102" s="8" t="str">
        <f t="shared" si="131"/>
        <v>OK</v>
      </c>
      <c r="AG102" s="37">
        <f t="shared" si="132"/>
        <v>62</v>
      </c>
      <c r="AH102" s="38">
        <f t="shared" si="173"/>
        <v>434</v>
      </c>
      <c r="AI102" s="39">
        <f t="shared" si="174"/>
        <v>124</v>
      </c>
      <c r="AJ102" s="40">
        <f t="shared" si="112"/>
        <v>0</v>
      </c>
      <c r="AK102" s="40">
        <f t="shared" si="113"/>
        <v>0</v>
      </c>
      <c r="AL102" s="40">
        <f t="shared" si="114"/>
        <v>0</v>
      </c>
      <c r="AM102" s="17">
        <f>DBC!$C$50</f>
        <v>152</v>
      </c>
      <c r="AN102" s="16">
        <f>DBC!$C$49</f>
        <v>146.19999999999999</v>
      </c>
      <c r="AO102" s="18">
        <f>DBC!$C$48</f>
        <v>150</v>
      </c>
      <c r="AP102" s="43">
        <f t="shared" si="182"/>
        <v>0</v>
      </c>
      <c r="AQ102" s="43">
        <f t="shared" si="115"/>
        <v>0</v>
      </c>
      <c r="AR102" s="44">
        <f t="shared" si="116"/>
        <v>0</v>
      </c>
      <c r="AS102" s="23">
        <f>DBC!$C$41</f>
        <v>370</v>
      </c>
      <c r="AT102" s="45">
        <f t="shared" si="175"/>
        <v>0</v>
      </c>
      <c r="AU102" s="43">
        <f t="shared" si="176"/>
        <v>0</v>
      </c>
      <c r="AV102" s="43">
        <f t="shared" si="177"/>
        <v>0</v>
      </c>
      <c r="AW102" s="423">
        <f t="shared" si="151"/>
        <v>0</v>
      </c>
      <c r="AX102" s="561">
        <f>DBC!$C$72</f>
        <v>0.15</v>
      </c>
      <c r="AY102" s="559">
        <f>DBC!$C$71</f>
        <v>0.75</v>
      </c>
      <c r="AZ102" s="560">
        <f>DBC!$C$70</f>
        <v>0.1</v>
      </c>
      <c r="BA102" s="8" t="str">
        <f t="shared" si="133"/>
        <v>OK</v>
      </c>
      <c r="BB102" s="37">
        <f t="shared" si="134"/>
        <v>93</v>
      </c>
      <c r="BC102" s="38">
        <f t="shared" si="178"/>
        <v>465</v>
      </c>
      <c r="BD102" s="39">
        <f t="shared" si="179"/>
        <v>62</v>
      </c>
      <c r="BE102" s="40">
        <f t="shared" si="117"/>
        <v>116250</v>
      </c>
      <c r="BF102" s="40">
        <f t="shared" si="118"/>
        <v>1976250</v>
      </c>
      <c r="BG102" s="40">
        <f t="shared" si="119"/>
        <v>310000</v>
      </c>
      <c r="BH102" s="17">
        <f>DBC!$C$77</f>
        <v>42</v>
      </c>
      <c r="BI102" s="28">
        <f>DBC!$C$76</f>
        <v>35</v>
      </c>
      <c r="BJ102" s="30">
        <f>DBC!$C$75</f>
        <v>40</v>
      </c>
      <c r="BK102" s="43">
        <f t="shared" si="183"/>
        <v>4.8825000000000003</v>
      </c>
      <c r="BL102" s="43">
        <f t="shared" si="120"/>
        <v>69.168750000000003</v>
      </c>
      <c r="BM102" s="44">
        <f t="shared" si="121"/>
        <v>12.4</v>
      </c>
      <c r="BN102" s="11">
        <f>DBC!$C$68</f>
        <v>500</v>
      </c>
      <c r="BO102" s="21">
        <f t="shared" si="152"/>
        <v>2441.25</v>
      </c>
      <c r="BP102" s="19">
        <f t="shared" si="153"/>
        <v>34584.375</v>
      </c>
      <c r="BQ102" s="19">
        <f t="shared" si="154"/>
        <v>6200</v>
      </c>
      <c r="BR102" s="423">
        <f t="shared" si="155"/>
        <v>43225.625</v>
      </c>
      <c r="BS102" s="561">
        <f>DBC!$C$72</f>
        <v>0.15</v>
      </c>
      <c r="BT102" s="559">
        <f>DBC!$C$71</f>
        <v>0.75</v>
      </c>
      <c r="BU102" s="560">
        <f>DBC!$C$70</f>
        <v>0.1</v>
      </c>
      <c r="BV102" s="8" t="str">
        <f t="shared" si="135"/>
        <v>OK</v>
      </c>
      <c r="BW102" s="37">
        <f t="shared" si="136"/>
        <v>93</v>
      </c>
      <c r="BX102" s="38">
        <f t="shared" si="180"/>
        <v>465</v>
      </c>
      <c r="BY102" s="39">
        <f t="shared" si="181"/>
        <v>62</v>
      </c>
      <c r="BZ102" s="40">
        <f t="shared" si="122"/>
        <v>0</v>
      </c>
      <c r="CA102" s="40">
        <f t="shared" si="123"/>
        <v>0</v>
      </c>
      <c r="CB102" s="40">
        <f t="shared" si="124"/>
        <v>0</v>
      </c>
      <c r="CC102" s="17">
        <f>DBC!$C$77</f>
        <v>42</v>
      </c>
      <c r="CD102" s="28">
        <f>DBC!$C$76</f>
        <v>35</v>
      </c>
      <c r="CE102" s="30">
        <f>DBC!$C$75</f>
        <v>40</v>
      </c>
      <c r="CF102" s="43">
        <f t="shared" si="184"/>
        <v>0</v>
      </c>
      <c r="CG102" s="43">
        <f t="shared" si="125"/>
        <v>0</v>
      </c>
      <c r="CH102" s="44">
        <f t="shared" si="126"/>
        <v>0</v>
      </c>
      <c r="CI102" s="11">
        <f>DBC!$C$68</f>
        <v>500</v>
      </c>
      <c r="CJ102" s="21">
        <f t="shared" si="156"/>
        <v>0</v>
      </c>
      <c r="CK102" s="21">
        <f t="shared" si="157"/>
        <v>0</v>
      </c>
      <c r="CL102" s="21">
        <f t="shared" si="158"/>
        <v>0</v>
      </c>
      <c r="CM102" s="423">
        <f t="shared" si="159"/>
        <v>0</v>
      </c>
    </row>
    <row r="103" spans="1:91" x14ac:dyDescent="0.35">
      <c r="A103" s="731">
        <v>9</v>
      </c>
      <c r="B103" s="9" t="s">
        <v>25</v>
      </c>
      <c r="C103" s="546">
        <v>31</v>
      </c>
      <c r="D103" s="9">
        <v>97</v>
      </c>
      <c r="E103" s="10">
        <f>DBC!C$52</f>
        <v>10</v>
      </c>
      <c r="F103" s="10">
        <f t="shared" si="110"/>
        <v>310</v>
      </c>
      <c r="G103" s="732">
        <f>SUM(F103:F114)</f>
        <v>6990</v>
      </c>
      <c r="H103" s="49">
        <f>DBC!$C$45</f>
        <v>0.1</v>
      </c>
      <c r="I103" s="47">
        <f>DBC!$C$44</f>
        <v>0.7</v>
      </c>
      <c r="J103" s="48">
        <f>DBC!$C$43</f>
        <v>0.2</v>
      </c>
      <c r="K103" s="12" t="str">
        <f t="shared" si="127"/>
        <v>OK</v>
      </c>
      <c r="L103" s="25">
        <f t="shared" ref="L103" si="185">$F103*H103</f>
        <v>31</v>
      </c>
      <c r="M103" s="26">
        <f t="shared" ref="M103" si="186">$F103*I103</f>
        <v>217</v>
      </c>
      <c r="N103" s="27">
        <f t="shared" ref="N103" si="187">$F103*J103</f>
        <v>62</v>
      </c>
      <c r="O103" s="28">
        <f t="shared" ref="O103" si="188">O$6*L103</f>
        <v>283340</v>
      </c>
      <c r="P103" s="28">
        <f t="shared" ref="P103" si="189">P$6*M103</f>
        <v>6743492</v>
      </c>
      <c r="Q103" s="28">
        <f t="shared" ref="Q103" si="190">Q$6*N103</f>
        <v>2266720</v>
      </c>
      <c r="R103" s="29">
        <f>DBC!$C$50</f>
        <v>152</v>
      </c>
      <c r="S103" s="28">
        <f>DBC!$C$49</f>
        <v>146.19999999999999</v>
      </c>
      <c r="T103" s="30">
        <f>DBC!$C$48</f>
        <v>150</v>
      </c>
      <c r="U103" s="31">
        <f t="shared" ref="U103" si="191">O103*R103/10^6</f>
        <v>43.067680000000003</v>
      </c>
      <c r="V103" s="31">
        <f t="shared" ref="V103" si="192">P103*S103/10^6</f>
        <v>985.89853040000003</v>
      </c>
      <c r="W103" s="32">
        <f t="shared" ref="W103" si="193">Q103*T103/10^6</f>
        <v>340.00799999999998</v>
      </c>
      <c r="X103" s="23">
        <f>DBC!$C$41</f>
        <v>370</v>
      </c>
      <c r="Y103" s="33">
        <f t="shared" ref="Y103" si="194">U103*$X103</f>
        <v>15935.0416</v>
      </c>
      <c r="Z103" s="31">
        <f t="shared" ref="Z103" si="195">V103*$X103</f>
        <v>364782.45624800003</v>
      </c>
      <c r="AA103" s="31">
        <f t="shared" ref="AA103" si="196">W103*$X103</f>
        <v>125802.95999999999</v>
      </c>
      <c r="AB103" s="423">
        <f t="shared" ref="AB103" si="197">SUM(Y103:AA103)</f>
        <v>506520.45784799999</v>
      </c>
      <c r="AC103" s="295">
        <f>DBC!$C$45</f>
        <v>0.1</v>
      </c>
      <c r="AD103" s="291">
        <f>DBC!$C$44</f>
        <v>0.7</v>
      </c>
      <c r="AE103" s="292">
        <f>DBC!$C$43</f>
        <v>0.2</v>
      </c>
      <c r="AF103" s="12" t="str">
        <f t="shared" si="131"/>
        <v>OK</v>
      </c>
      <c r="AG103" s="13">
        <f t="shared" si="132"/>
        <v>31</v>
      </c>
      <c r="AH103" s="14">
        <f t="shared" si="173"/>
        <v>217</v>
      </c>
      <c r="AI103" s="15">
        <f t="shared" si="174"/>
        <v>62</v>
      </c>
      <c r="AJ103" s="16">
        <f t="shared" si="112"/>
        <v>0</v>
      </c>
      <c r="AK103" s="16">
        <f t="shared" si="113"/>
        <v>0</v>
      </c>
      <c r="AL103" s="16">
        <f t="shared" si="114"/>
        <v>0</v>
      </c>
      <c r="AM103" s="17">
        <f>DBC!$C$50</f>
        <v>152</v>
      </c>
      <c r="AN103" s="16">
        <f>DBC!$C$49</f>
        <v>146.19999999999999</v>
      </c>
      <c r="AO103" s="18">
        <f>DBC!$C$48</f>
        <v>150</v>
      </c>
      <c r="AP103" s="19">
        <f t="shared" si="182"/>
        <v>0</v>
      </c>
      <c r="AQ103" s="19">
        <f t="shared" si="115"/>
        <v>0</v>
      </c>
      <c r="AR103" s="20">
        <f t="shared" si="116"/>
        <v>0</v>
      </c>
      <c r="AS103" s="23">
        <f>DBC!$C$41</f>
        <v>370</v>
      </c>
      <c r="AT103" s="21">
        <f t="shared" si="175"/>
        <v>0</v>
      </c>
      <c r="AU103" s="19">
        <f t="shared" si="176"/>
        <v>0</v>
      </c>
      <c r="AV103" s="19">
        <f t="shared" si="177"/>
        <v>0</v>
      </c>
      <c r="AW103" s="423">
        <f t="shared" si="151"/>
        <v>0</v>
      </c>
      <c r="AX103" s="561">
        <f>DBC!$C$72</f>
        <v>0.15</v>
      </c>
      <c r="AY103" s="559">
        <f>DBC!$C$71</f>
        <v>0.75</v>
      </c>
      <c r="AZ103" s="560">
        <f>DBC!$C$70</f>
        <v>0.1</v>
      </c>
      <c r="BA103" s="12" t="str">
        <f t="shared" si="133"/>
        <v>OK</v>
      </c>
      <c r="BB103" s="13">
        <f t="shared" si="134"/>
        <v>46.5</v>
      </c>
      <c r="BC103" s="14">
        <f t="shared" si="178"/>
        <v>232.5</v>
      </c>
      <c r="BD103" s="15">
        <f t="shared" si="179"/>
        <v>31</v>
      </c>
      <c r="BE103" s="16">
        <f t="shared" si="117"/>
        <v>58125</v>
      </c>
      <c r="BF103" s="16">
        <f t="shared" si="118"/>
        <v>988125</v>
      </c>
      <c r="BG103" s="16">
        <f t="shared" si="119"/>
        <v>155000</v>
      </c>
      <c r="BH103" s="17">
        <f>DBC!$C$77</f>
        <v>42</v>
      </c>
      <c r="BI103" s="28">
        <f>DBC!$C$76</f>
        <v>35</v>
      </c>
      <c r="BJ103" s="30">
        <f>DBC!$C$75</f>
        <v>40</v>
      </c>
      <c r="BK103" s="19">
        <f t="shared" si="183"/>
        <v>2.4412500000000001</v>
      </c>
      <c r="BL103" s="19">
        <f t="shared" si="120"/>
        <v>34.584375000000001</v>
      </c>
      <c r="BM103" s="20">
        <f t="shared" si="121"/>
        <v>6.2</v>
      </c>
      <c r="BN103" s="11">
        <f>DBC!$C$68</f>
        <v>500</v>
      </c>
      <c r="BO103" s="21">
        <f t="shared" si="152"/>
        <v>1220.625</v>
      </c>
      <c r="BP103" s="19">
        <f t="shared" si="153"/>
        <v>17292.1875</v>
      </c>
      <c r="BQ103" s="19">
        <f t="shared" si="154"/>
        <v>3100</v>
      </c>
      <c r="BR103" s="423">
        <f t="shared" si="155"/>
        <v>21612.8125</v>
      </c>
      <c r="BS103" s="561">
        <f>DBC!$C$72</f>
        <v>0.15</v>
      </c>
      <c r="BT103" s="559">
        <f>DBC!$C$71</f>
        <v>0.75</v>
      </c>
      <c r="BU103" s="560">
        <f>DBC!$C$70</f>
        <v>0.1</v>
      </c>
      <c r="BV103" s="12" t="str">
        <f t="shared" si="135"/>
        <v>OK</v>
      </c>
      <c r="BW103" s="13">
        <f t="shared" si="136"/>
        <v>46.5</v>
      </c>
      <c r="BX103" s="14">
        <f t="shared" si="180"/>
        <v>232.5</v>
      </c>
      <c r="BY103" s="15">
        <f t="shared" si="181"/>
        <v>31</v>
      </c>
      <c r="BZ103" s="16">
        <f t="shared" si="122"/>
        <v>0</v>
      </c>
      <c r="CA103" s="16">
        <f t="shared" si="123"/>
        <v>0</v>
      </c>
      <c r="CB103" s="16">
        <f t="shared" si="124"/>
        <v>0</v>
      </c>
      <c r="CC103" s="17">
        <f>DBC!$C$77</f>
        <v>42</v>
      </c>
      <c r="CD103" s="28">
        <f>DBC!$C$76</f>
        <v>35</v>
      </c>
      <c r="CE103" s="30">
        <f>DBC!$C$75</f>
        <v>40</v>
      </c>
      <c r="CF103" s="19">
        <f t="shared" si="184"/>
        <v>0</v>
      </c>
      <c r="CG103" s="19">
        <f t="shared" si="125"/>
        <v>0</v>
      </c>
      <c r="CH103" s="20">
        <f t="shared" si="126"/>
        <v>0</v>
      </c>
      <c r="CI103" s="11">
        <f>DBC!$C$68</f>
        <v>500</v>
      </c>
      <c r="CJ103" s="21">
        <f t="shared" si="156"/>
        <v>0</v>
      </c>
      <c r="CK103" s="21">
        <f t="shared" si="157"/>
        <v>0</v>
      </c>
      <c r="CL103" s="21">
        <f t="shared" si="158"/>
        <v>0</v>
      </c>
      <c r="CM103" s="423">
        <f t="shared" si="159"/>
        <v>0</v>
      </c>
    </row>
    <row r="104" spans="1:91" x14ac:dyDescent="0.35">
      <c r="A104" s="743"/>
      <c r="B104" s="5" t="s">
        <v>26</v>
      </c>
      <c r="C104" s="543">
        <v>28</v>
      </c>
      <c r="D104" s="5">
        <v>98</v>
      </c>
      <c r="E104" s="10">
        <f>DBC!C$53</f>
        <v>20</v>
      </c>
      <c r="F104" s="22">
        <f t="shared" si="110"/>
        <v>560</v>
      </c>
      <c r="G104" s="745"/>
      <c r="H104" s="49">
        <f>DBC!$C$45</f>
        <v>0.1</v>
      </c>
      <c r="I104" s="47">
        <f>DBC!$C$44</f>
        <v>0.7</v>
      </c>
      <c r="J104" s="48">
        <f>DBC!$C$43</f>
        <v>0.2</v>
      </c>
      <c r="K104" s="24" t="str">
        <f t="shared" si="127"/>
        <v>OK</v>
      </c>
      <c r="L104" s="25">
        <f t="shared" si="128"/>
        <v>56</v>
      </c>
      <c r="M104" s="26">
        <f t="shared" si="128"/>
        <v>392</v>
      </c>
      <c r="N104" s="27">
        <f t="shared" si="128"/>
        <v>112</v>
      </c>
      <c r="O104" s="28">
        <f t="shared" si="111"/>
        <v>511840</v>
      </c>
      <c r="P104" s="28">
        <f t="shared" si="111"/>
        <v>12181792</v>
      </c>
      <c r="Q104" s="28">
        <f t="shared" si="111"/>
        <v>4094720</v>
      </c>
      <c r="R104" s="29">
        <f>DBC!$C$50</f>
        <v>152</v>
      </c>
      <c r="S104" s="28">
        <f>DBC!$C$49</f>
        <v>146.19999999999999</v>
      </c>
      <c r="T104" s="30">
        <f>DBC!$C$48</f>
        <v>150</v>
      </c>
      <c r="U104" s="31">
        <f t="shared" si="129"/>
        <v>77.799679999999995</v>
      </c>
      <c r="V104" s="31">
        <f t="shared" si="129"/>
        <v>1780.9779904</v>
      </c>
      <c r="W104" s="32">
        <f t="shared" si="129"/>
        <v>614.20799999999997</v>
      </c>
      <c r="X104" s="23">
        <f>DBC!$C$41</f>
        <v>370</v>
      </c>
      <c r="Y104" s="33">
        <f t="shared" si="130"/>
        <v>28785.881599999997</v>
      </c>
      <c r="Z104" s="31">
        <f t="shared" si="130"/>
        <v>658961.85644799995</v>
      </c>
      <c r="AA104" s="31">
        <f t="shared" si="130"/>
        <v>227256.95999999999</v>
      </c>
      <c r="AB104" s="423">
        <f t="shared" si="150"/>
        <v>915004.69804799987</v>
      </c>
      <c r="AC104" s="295">
        <f>DBC!$C$45</f>
        <v>0.1</v>
      </c>
      <c r="AD104" s="291">
        <f>DBC!$C$44</f>
        <v>0.7</v>
      </c>
      <c r="AE104" s="292">
        <f>DBC!$C$43</f>
        <v>0.2</v>
      </c>
      <c r="AF104" s="24" t="str">
        <f t="shared" si="131"/>
        <v>OK</v>
      </c>
      <c r="AG104" s="25">
        <f t="shared" si="132"/>
        <v>56</v>
      </c>
      <c r="AH104" s="26">
        <f t="shared" si="173"/>
        <v>392</v>
      </c>
      <c r="AI104" s="27">
        <f t="shared" si="174"/>
        <v>112</v>
      </c>
      <c r="AJ104" s="28">
        <f t="shared" si="112"/>
        <v>0</v>
      </c>
      <c r="AK104" s="28">
        <f t="shared" si="113"/>
        <v>0</v>
      </c>
      <c r="AL104" s="28">
        <f t="shared" si="114"/>
        <v>0</v>
      </c>
      <c r="AM104" s="17">
        <f>DBC!$C$50</f>
        <v>152</v>
      </c>
      <c r="AN104" s="16">
        <f>DBC!$C$49</f>
        <v>146.19999999999999</v>
      </c>
      <c r="AO104" s="18">
        <f>DBC!$C$48</f>
        <v>150</v>
      </c>
      <c r="AP104" s="31">
        <f t="shared" si="182"/>
        <v>0</v>
      </c>
      <c r="AQ104" s="31">
        <f t="shared" si="115"/>
        <v>0</v>
      </c>
      <c r="AR104" s="32">
        <f t="shared" si="116"/>
        <v>0</v>
      </c>
      <c r="AS104" s="23">
        <f>DBC!$C$41</f>
        <v>370</v>
      </c>
      <c r="AT104" s="33">
        <f t="shared" si="175"/>
        <v>0</v>
      </c>
      <c r="AU104" s="31">
        <f t="shared" si="176"/>
        <v>0</v>
      </c>
      <c r="AV104" s="31">
        <f t="shared" si="177"/>
        <v>0</v>
      </c>
      <c r="AW104" s="423">
        <f t="shared" si="151"/>
        <v>0</v>
      </c>
      <c r="AX104" s="561">
        <f>DBC!$C$72</f>
        <v>0.15</v>
      </c>
      <c r="AY104" s="559">
        <f>DBC!$C$71</f>
        <v>0.75</v>
      </c>
      <c r="AZ104" s="560">
        <f>DBC!$C$70</f>
        <v>0.1</v>
      </c>
      <c r="BA104" s="24" t="str">
        <f t="shared" si="133"/>
        <v>OK</v>
      </c>
      <c r="BB104" s="25">
        <f t="shared" si="134"/>
        <v>84</v>
      </c>
      <c r="BC104" s="26">
        <f t="shared" si="178"/>
        <v>420</v>
      </c>
      <c r="BD104" s="27">
        <f t="shared" si="179"/>
        <v>56</v>
      </c>
      <c r="BE104" s="28">
        <f t="shared" si="117"/>
        <v>105000</v>
      </c>
      <c r="BF104" s="28">
        <f t="shared" si="118"/>
        <v>1785000</v>
      </c>
      <c r="BG104" s="28">
        <f t="shared" si="119"/>
        <v>280000</v>
      </c>
      <c r="BH104" s="17">
        <f>DBC!$C$77</f>
        <v>42</v>
      </c>
      <c r="BI104" s="28">
        <f>DBC!$C$76</f>
        <v>35</v>
      </c>
      <c r="BJ104" s="30">
        <f>DBC!$C$75</f>
        <v>40</v>
      </c>
      <c r="BK104" s="31">
        <f t="shared" si="183"/>
        <v>4.41</v>
      </c>
      <c r="BL104" s="31">
        <f t="shared" si="120"/>
        <v>62.475000000000001</v>
      </c>
      <c r="BM104" s="32">
        <f t="shared" si="121"/>
        <v>11.2</v>
      </c>
      <c r="BN104" s="11">
        <f>DBC!$C$68</f>
        <v>500</v>
      </c>
      <c r="BO104" s="21">
        <f t="shared" si="152"/>
        <v>2205</v>
      </c>
      <c r="BP104" s="19">
        <f t="shared" si="153"/>
        <v>31237.5</v>
      </c>
      <c r="BQ104" s="19">
        <f t="shared" si="154"/>
        <v>5600</v>
      </c>
      <c r="BR104" s="423">
        <f t="shared" si="155"/>
        <v>39042.5</v>
      </c>
      <c r="BS104" s="561">
        <f>DBC!$C$72</f>
        <v>0.15</v>
      </c>
      <c r="BT104" s="559">
        <f>DBC!$C$71</f>
        <v>0.75</v>
      </c>
      <c r="BU104" s="560">
        <f>DBC!$C$70</f>
        <v>0.1</v>
      </c>
      <c r="BV104" s="24" t="str">
        <f t="shared" si="135"/>
        <v>OK</v>
      </c>
      <c r="BW104" s="25">
        <f t="shared" si="136"/>
        <v>84</v>
      </c>
      <c r="BX104" s="26">
        <f t="shared" si="180"/>
        <v>420</v>
      </c>
      <c r="BY104" s="27">
        <f t="shared" si="181"/>
        <v>56</v>
      </c>
      <c r="BZ104" s="28">
        <f t="shared" si="122"/>
        <v>0</v>
      </c>
      <c r="CA104" s="28">
        <f t="shared" si="123"/>
        <v>0</v>
      </c>
      <c r="CB104" s="28">
        <f t="shared" si="124"/>
        <v>0</v>
      </c>
      <c r="CC104" s="17">
        <f>DBC!$C$77</f>
        <v>42</v>
      </c>
      <c r="CD104" s="28">
        <f>DBC!$C$76</f>
        <v>35</v>
      </c>
      <c r="CE104" s="30">
        <f>DBC!$C$75</f>
        <v>40</v>
      </c>
      <c r="CF104" s="31">
        <f t="shared" si="184"/>
        <v>0</v>
      </c>
      <c r="CG104" s="31">
        <f t="shared" si="125"/>
        <v>0</v>
      </c>
      <c r="CH104" s="32">
        <f t="shared" si="126"/>
        <v>0</v>
      </c>
      <c r="CI104" s="11">
        <f>DBC!$C$68</f>
        <v>500</v>
      </c>
      <c r="CJ104" s="21">
        <f t="shared" si="156"/>
        <v>0</v>
      </c>
      <c r="CK104" s="21">
        <f t="shared" si="157"/>
        <v>0</v>
      </c>
      <c r="CL104" s="21">
        <f t="shared" si="158"/>
        <v>0</v>
      </c>
      <c r="CM104" s="423">
        <f t="shared" si="159"/>
        <v>0</v>
      </c>
    </row>
    <row r="105" spans="1:91" x14ac:dyDescent="0.35">
      <c r="A105" s="743"/>
      <c r="B105" s="5" t="s">
        <v>27</v>
      </c>
      <c r="C105" s="543">
        <v>31</v>
      </c>
      <c r="D105" s="5">
        <v>99</v>
      </c>
      <c r="E105" s="10">
        <f>DBC!C$54</f>
        <v>20</v>
      </c>
      <c r="F105" s="22">
        <f t="shared" si="110"/>
        <v>620</v>
      </c>
      <c r="G105" s="745"/>
      <c r="H105" s="49">
        <f>DBC!$C$45</f>
        <v>0.1</v>
      </c>
      <c r="I105" s="47">
        <f>DBC!$C$44</f>
        <v>0.7</v>
      </c>
      <c r="J105" s="48">
        <f>DBC!$C$43</f>
        <v>0.2</v>
      </c>
      <c r="K105" s="24" t="str">
        <f t="shared" si="127"/>
        <v>OK</v>
      </c>
      <c r="L105" s="25">
        <f t="shared" si="128"/>
        <v>62</v>
      </c>
      <c r="M105" s="26">
        <f t="shared" si="128"/>
        <v>434</v>
      </c>
      <c r="N105" s="27">
        <f t="shared" si="128"/>
        <v>124</v>
      </c>
      <c r="O105" s="28">
        <f t="shared" si="111"/>
        <v>566680</v>
      </c>
      <c r="P105" s="28">
        <f t="shared" si="111"/>
        <v>13486984</v>
      </c>
      <c r="Q105" s="28">
        <f t="shared" si="111"/>
        <v>4533440</v>
      </c>
      <c r="R105" s="29">
        <f>DBC!$C$50</f>
        <v>152</v>
      </c>
      <c r="S105" s="28">
        <f>DBC!$C$49</f>
        <v>146.19999999999999</v>
      </c>
      <c r="T105" s="30">
        <f>DBC!$C$48</f>
        <v>150</v>
      </c>
      <c r="U105" s="31">
        <f t="shared" si="129"/>
        <v>86.135360000000006</v>
      </c>
      <c r="V105" s="31">
        <f t="shared" si="129"/>
        <v>1971.7970608000001</v>
      </c>
      <c r="W105" s="32">
        <f t="shared" si="129"/>
        <v>680.01599999999996</v>
      </c>
      <c r="X105" s="23">
        <f>DBC!$C$41</f>
        <v>370</v>
      </c>
      <c r="Y105" s="33">
        <f t="shared" si="130"/>
        <v>31870.083200000001</v>
      </c>
      <c r="Z105" s="31">
        <f t="shared" si="130"/>
        <v>729564.91249600006</v>
      </c>
      <c r="AA105" s="31">
        <f t="shared" si="130"/>
        <v>251605.91999999998</v>
      </c>
      <c r="AB105" s="423">
        <f t="shared" si="150"/>
        <v>1013040.915696</v>
      </c>
      <c r="AC105" s="295">
        <f>DBC!$C$45</f>
        <v>0.1</v>
      </c>
      <c r="AD105" s="291">
        <f>DBC!$C$44</f>
        <v>0.7</v>
      </c>
      <c r="AE105" s="292">
        <f>DBC!$C$43</f>
        <v>0.2</v>
      </c>
      <c r="AF105" s="24" t="str">
        <f t="shared" si="131"/>
        <v>OK</v>
      </c>
      <c r="AG105" s="25">
        <f t="shared" si="132"/>
        <v>62</v>
      </c>
      <c r="AH105" s="26">
        <f t="shared" si="173"/>
        <v>434</v>
      </c>
      <c r="AI105" s="27">
        <f t="shared" si="174"/>
        <v>124</v>
      </c>
      <c r="AJ105" s="28">
        <f t="shared" si="112"/>
        <v>0</v>
      </c>
      <c r="AK105" s="28">
        <f t="shared" si="113"/>
        <v>0</v>
      </c>
      <c r="AL105" s="28">
        <f t="shared" si="114"/>
        <v>0</v>
      </c>
      <c r="AM105" s="17">
        <f>DBC!$C$50</f>
        <v>152</v>
      </c>
      <c r="AN105" s="16">
        <f>DBC!$C$49</f>
        <v>146.19999999999999</v>
      </c>
      <c r="AO105" s="18">
        <f>DBC!$C$48</f>
        <v>150</v>
      </c>
      <c r="AP105" s="31">
        <f t="shared" si="182"/>
        <v>0</v>
      </c>
      <c r="AQ105" s="31">
        <f t="shared" si="115"/>
        <v>0</v>
      </c>
      <c r="AR105" s="32">
        <f t="shared" si="116"/>
        <v>0</v>
      </c>
      <c r="AS105" s="23">
        <f>DBC!$C$41</f>
        <v>370</v>
      </c>
      <c r="AT105" s="33">
        <f t="shared" si="175"/>
        <v>0</v>
      </c>
      <c r="AU105" s="31">
        <f t="shared" si="176"/>
        <v>0</v>
      </c>
      <c r="AV105" s="31">
        <f t="shared" si="177"/>
        <v>0</v>
      </c>
      <c r="AW105" s="423">
        <f t="shared" si="151"/>
        <v>0</v>
      </c>
      <c r="AX105" s="561">
        <f>DBC!$C$72</f>
        <v>0.15</v>
      </c>
      <c r="AY105" s="559">
        <f>DBC!$C$71</f>
        <v>0.75</v>
      </c>
      <c r="AZ105" s="560">
        <f>DBC!$C$70</f>
        <v>0.1</v>
      </c>
      <c r="BA105" s="24" t="str">
        <f t="shared" si="133"/>
        <v>OK</v>
      </c>
      <c r="BB105" s="25">
        <f t="shared" si="134"/>
        <v>93</v>
      </c>
      <c r="BC105" s="26">
        <f t="shared" si="178"/>
        <v>465</v>
      </c>
      <c r="BD105" s="27">
        <f t="shared" si="179"/>
        <v>62</v>
      </c>
      <c r="BE105" s="28">
        <f t="shared" si="117"/>
        <v>116250</v>
      </c>
      <c r="BF105" s="28">
        <f t="shared" si="118"/>
        <v>1976250</v>
      </c>
      <c r="BG105" s="28">
        <f t="shared" si="119"/>
        <v>310000</v>
      </c>
      <c r="BH105" s="17">
        <f>DBC!$C$77</f>
        <v>42</v>
      </c>
      <c r="BI105" s="28">
        <f>DBC!$C$76</f>
        <v>35</v>
      </c>
      <c r="BJ105" s="30">
        <f>DBC!$C$75</f>
        <v>40</v>
      </c>
      <c r="BK105" s="31">
        <f t="shared" si="183"/>
        <v>4.8825000000000003</v>
      </c>
      <c r="BL105" s="31">
        <f t="shared" si="120"/>
        <v>69.168750000000003</v>
      </c>
      <c r="BM105" s="32">
        <f t="shared" si="121"/>
        <v>12.4</v>
      </c>
      <c r="BN105" s="11">
        <f>DBC!$C$68</f>
        <v>500</v>
      </c>
      <c r="BO105" s="21">
        <f t="shared" si="152"/>
        <v>2441.25</v>
      </c>
      <c r="BP105" s="19">
        <f t="shared" si="153"/>
        <v>34584.375</v>
      </c>
      <c r="BQ105" s="19">
        <f t="shared" si="154"/>
        <v>6200</v>
      </c>
      <c r="BR105" s="423">
        <f t="shared" si="155"/>
        <v>43225.625</v>
      </c>
      <c r="BS105" s="561">
        <f>DBC!$C$72</f>
        <v>0.15</v>
      </c>
      <c r="BT105" s="559">
        <f>DBC!$C$71</f>
        <v>0.75</v>
      </c>
      <c r="BU105" s="560">
        <f>DBC!$C$70</f>
        <v>0.1</v>
      </c>
      <c r="BV105" s="24" t="str">
        <f t="shared" si="135"/>
        <v>OK</v>
      </c>
      <c r="BW105" s="25">
        <f t="shared" si="136"/>
        <v>93</v>
      </c>
      <c r="BX105" s="26">
        <f t="shared" si="180"/>
        <v>465</v>
      </c>
      <c r="BY105" s="27">
        <f t="shared" si="181"/>
        <v>62</v>
      </c>
      <c r="BZ105" s="28">
        <f t="shared" si="122"/>
        <v>0</v>
      </c>
      <c r="CA105" s="28">
        <f t="shared" si="123"/>
        <v>0</v>
      </c>
      <c r="CB105" s="28">
        <f t="shared" si="124"/>
        <v>0</v>
      </c>
      <c r="CC105" s="17">
        <f>DBC!$C$77</f>
        <v>42</v>
      </c>
      <c r="CD105" s="28">
        <f>DBC!$C$76</f>
        <v>35</v>
      </c>
      <c r="CE105" s="30">
        <f>DBC!$C$75</f>
        <v>40</v>
      </c>
      <c r="CF105" s="31">
        <f t="shared" si="184"/>
        <v>0</v>
      </c>
      <c r="CG105" s="31">
        <f t="shared" si="125"/>
        <v>0</v>
      </c>
      <c r="CH105" s="32">
        <f t="shared" si="126"/>
        <v>0</v>
      </c>
      <c r="CI105" s="11">
        <f>DBC!$C$68</f>
        <v>500</v>
      </c>
      <c r="CJ105" s="21">
        <f t="shared" si="156"/>
        <v>0</v>
      </c>
      <c r="CK105" s="21">
        <f t="shared" si="157"/>
        <v>0</v>
      </c>
      <c r="CL105" s="21">
        <f t="shared" si="158"/>
        <v>0</v>
      </c>
      <c r="CM105" s="423">
        <f t="shared" si="159"/>
        <v>0</v>
      </c>
    </row>
    <row r="106" spans="1:91" x14ac:dyDescent="0.35">
      <c r="A106" s="743"/>
      <c r="B106" s="5" t="s">
        <v>28</v>
      </c>
      <c r="C106" s="543">
        <v>30</v>
      </c>
      <c r="D106" s="5">
        <v>100</v>
      </c>
      <c r="E106" s="10">
        <f>DBC!C$55</f>
        <v>20</v>
      </c>
      <c r="F106" s="22">
        <f t="shared" si="110"/>
        <v>600</v>
      </c>
      <c r="G106" s="745"/>
      <c r="H106" s="49">
        <f>DBC!$C$45</f>
        <v>0.1</v>
      </c>
      <c r="I106" s="47">
        <f>DBC!$C$44</f>
        <v>0.7</v>
      </c>
      <c r="J106" s="48">
        <f>DBC!$C$43</f>
        <v>0.2</v>
      </c>
      <c r="K106" s="24" t="str">
        <f t="shared" si="127"/>
        <v>OK</v>
      </c>
      <c r="L106" s="25">
        <f t="shared" si="128"/>
        <v>60</v>
      </c>
      <c r="M106" s="26">
        <f t="shared" si="128"/>
        <v>420</v>
      </c>
      <c r="N106" s="27">
        <f t="shared" si="128"/>
        <v>120</v>
      </c>
      <c r="O106" s="28">
        <f t="shared" si="111"/>
        <v>548400</v>
      </c>
      <c r="P106" s="28">
        <f t="shared" si="111"/>
        <v>13051920</v>
      </c>
      <c r="Q106" s="28">
        <f t="shared" si="111"/>
        <v>4387200</v>
      </c>
      <c r="R106" s="29">
        <f>DBC!$C$50</f>
        <v>152</v>
      </c>
      <c r="S106" s="28">
        <f>DBC!$C$49</f>
        <v>146.19999999999999</v>
      </c>
      <c r="T106" s="30">
        <f>DBC!$C$48</f>
        <v>150</v>
      </c>
      <c r="U106" s="31">
        <f t="shared" si="129"/>
        <v>83.356800000000007</v>
      </c>
      <c r="V106" s="31">
        <f t="shared" si="129"/>
        <v>1908.1907039999999</v>
      </c>
      <c r="W106" s="32">
        <f t="shared" si="129"/>
        <v>658.08</v>
      </c>
      <c r="X106" s="23">
        <f>DBC!$C$41</f>
        <v>370</v>
      </c>
      <c r="Y106" s="33">
        <f t="shared" si="130"/>
        <v>30842.016000000003</v>
      </c>
      <c r="Z106" s="31">
        <f t="shared" si="130"/>
        <v>706030.56047999999</v>
      </c>
      <c r="AA106" s="31">
        <f t="shared" si="130"/>
        <v>243489.6</v>
      </c>
      <c r="AB106" s="423">
        <f t="shared" si="150"/>
        <v>980362.17648000002</v>
      </c>
      <c r="AC106" s="295">
        <f>DBC!$C$45</f>
        <v>0.1</v>
      </c>
      <c r="AD106" s="291">
        <f>DBC!$C$44</f>
        <v>0.7</v>
      </c>
      <c r="AE106" s="292">
        <f>DBC!$C$43</f>
        <v>0.2</v>
      </c>
      <c r="AF106" s="24" t="str">
        <f t="shared" si="131"/>
        <v>OK</v>
      </c>
      <c r="AG106" s="25">
        <f t="shared" si="132"/>
        <v>60</v>
      </c>
      <c r="AH106" s="26">
        <f t="shared" si="173"/>
        <v>420</v>
      </c>
      <c r="AI106" s="27">
        <f t="shared" si="174"/>
        <v>120</v>
      </c>
      <c r="AJ106" s="28">
        <f t="shared" si="112"/>
        <v>0</v>
      </c>
      <c r="AK106" s="28">
        <f t="shared" si="113"/>
        <v>0</v>
      </c>
      <c r="AL106" s="28">
        <f t="shared" si="114"/>
        <v>0</v>
      </c>
      <c r="AM106" s="17">
        <f>DBC!$C$50</f>
        <v>152</v>
      </c>
      <c r="AN106" s="16">
        <f>DBC!$C$49</f>
        <v>146.19999999999999</v>
      </c>
      <c r="AO106" s="18">
        <f>DBC!$C$48</f>
        <v>150</v>
      </c>
      <c r="AP106" s="31">
        <f t="shared" si="182"/>
        <v>0</v>
      </c>
      <c r="AQ106" s="31">
        <f t="shared" si="115"/>
        <v>0</v>
      </c>
      <c r="AR106" s="32">
        <f t="shared" si="116"/>
        <v>0</v>
      </c>
      <c r="AS106" s="23">
        <f>DBC!$C$41</f>
        <v>370</v>
      </c>
      <c r="AT106" s="33">
        <f t="shared" si="175"/>
        <v>0</v>
      </c>
      <c r="AU106" s="31">
        <f t="shared" si="176"/>
        <v>0</v>
      </c>
      <c r="AV106" s="31">
        <f t="shared" si="177"/>
        <v>0</v>
      </c>
      <c r="AW106" s="423">
        <f t="shared" si="151"/>
        <v>0</v>
      </c>
      <c r="AX106" s="561">
        <f>DBC!$C$72</f>
        <v>0.15</v>
      </c>
      <c r="AY106" s="559">
        <f>DBC!$C$71</f>
        <v>0.75</v>
      </c>
      <c r="AZ106" s="560">
        <f>DBC!$C$70</f>
        <v>0.1</v>
      </c>
      <c r="BA106" s="24" t="str">
        <f t="shared" si="133"/>
        <v>OK</v>
      </c>
      <c r="BB106" s="25">
        <f t="shared" si="134"/>
        <v>90</v>
      </c>
      <c r="BC106" s="26">
        <f t="shared" si="178"/>
        <v>450</v>
      </c>
      <c r="BD106" s="27">
        <f t="shared" si="179"/>
        <v>60</v>
      </c>
      <c r="BE106" s="28">
        <f t="shared" si="117"/>
        <v>112500</v>
      </c>
      <c r="BF106" s="28">
        <f t="shared" si="118"/>
        <v>1912500</v>
      </c>
      <c r="BG106" s="28">
        <f t="shared" si="119"/>
        <v>300000</v>
      </c>
      <c r="BH106" s="17">
        <f>DBC!$C$77</f>
        <v>42</v>
      </c>
      <c r="BI106" s="28">
        <f>DBC!$C$76</f>
        <v>35</v>
      </c>
      <c r="BJ106" s="30">
        <f>DBC!$C$75</f>
        <v>40</v>
      </c>
      <c r="BK106" s="31">
        <f t="shared" si="183"/>
        <v>4.7249999999999996</v>
      </c>
      <c r="BL106" s="31">
        <f t="shared" si="120"/>
        <v>66.9375</v>
      </c>
      <c r="BM106" s="32">
        <f t="shared" si="121"/>
        <v>12</v>
      </c>
      <c r="BN106" s="11">
        <f>DBC!$C$68</f>
        <v>500</v>
      </c>
      <c r="BO106" s="21">
        <f t="shared" si="152"/>
        <v>2362.5</v>
      </c>
      <c r="BP106" s="19">
        <f t="shared" si="153"/>
        <v>33468.75</v>
      </c>
      <c r="BQ106" s="19">
        <f t="shared" si="154"/>
        <v>6000</v>
      </c>
      <c r="BR106" s="423">
        <f t="shared" si="155"/>
        <v>41831.25</v>
      </c>
      <c r="BS106" s="561">
        <f>DBC!$C$72</f>
        <v>0.15</v>
      </c>
      <c r="BT106" s="559">
        <f>DBC!$C$71</f>
        <v>0.75</v>
      </c>
      <c r="BU106" s="560">
        <f>DBC!$C$70</f>
        <v>0.1</v>
      </c>
      <c r="BV106" s="24" t="str">
        <f t="shared" si="135"/>
        <v>OK</v>
      </c>
      <c r="BW106" s="25">
        <f t="shared" si="136"/>
        <v>90</v>
      </c>
      <c r="BX106" s="26">
        <f t="shared" si="180"/>
        <v>450</v>
      </c>
      <c r="BY106" s="27">
        <f t="shared" si="181"/>
        <v>60</v>
      </c>
      <c r="BZ106" s="28">
        <f t="shared" si="122"/>
        <v>0</v>
      </c>
      <c r="CA106" s="28">
        <f t="shared" si="123"/>
        <v>0</v>
      </c>
      <c r="CB106" s="28">
        <f t="shared" si="124"/>
        <v>0</v>
      </c>
      <c r="CC106" s="17">
        <f>DBC!$C$77</f>
        <v>42</v>
      </c>
      <c r="CD106" s="28">
        <f>DBC!$C$76</f>
        <v>35</v>
      </c>
      <c r="CE106" s="30">
        <f>DBC!$C$75</f>
        <v>40</v>
      </c>
      <c r="CF106" s="31">
        <f t="shared" si="184"/>
        <v>0</v>
      </c>
      <c r="CG106" s="31">
        <f t="shared" si="125"/>
        <v>0</v>
      </c>
      <c r="CH106" s="32">
        <f t="shared" si="126"/>
        <v>0</v>
      </c>
      <c r="CI106" s="11">
        <f>DBC!$C$68</f>
        <v>500</v>
      </c>
      <c r="CJ106" s="21">
        <f t="shared" si="156"/>
        <v>0</v>
      </c>
      <c r="CK106" s="21">
        <f t="shared" si="157"/>
        <v>0</v>
      </c>
      <c r="CL106" s="21">
        <f t="shared" si="158"/>
        <v>0</v>
      </c>
      <c r="CM106" s="423">
        <f t="shared" si="159"/>
        <v>0</v>
      </c>
    </row>
    <row r="107" spans="1:91" x14ac:dyDescent="0.35">
      <c r="A107" s="743"/>
      <c r="B107" s="5" t="s">
        <v>29</v>
      </c>
      <c r="C107" s="543">
        <v>31</v>
      </c>
      <c r="D107" s="5">
        <v>101</v>
      </c>
      <c r="E107" s="10">
        <f>DBC!C$56</f>
        <v>20</v>
      </c>
      <c r="F107" s="22">
        <f t="shared" si="110"/>
        <v>620</v>
      </c>
      <c r="G107" s="745"/>
      <c r="H107" s="49">
        <f>DBC!$C$45</f>
        <v>0.1</v>
      </c>
      <c r="I107" s="47">
        <f>DBC!$C$44</f>
        <v>0.7</v>
      </c>
      <c r="J107" s="48">
        <f>DBC!$C$43</f>
        <v>0.2</v>
      </c>
      <c r="K107" s="24" t="str">
        <f t="shared" si="127"/>
        <v>OK</v>
      </c>
      <c r="L107" s="25">
        <f t="shared" si="128"/>
        <v>62</v>
      </c>
      <c r="M107" s="26">
        <f t="shared" si="128"/>
        <v>434</v>
      </c>
      <c r="N107" s="27">
        <f t="shared" si="128"/>
        <v>124</v>
      </c>
      <c r="O107" s="28">
        <f t="shared" si="111"/>
        <v>566680</v>
      </c>
      <c r="P107" s="28">
        <f t="shared" si="111"/>
        <v>13486984</v>
      </c>
      <c r="Q107" s="28">
        <f t="shared" si="111"/>
        <v>4533440</v>
      </c>
      <c r="R107" s="29">
        <f>DBC!$C$50</f>
        <v>152</v>
      </c>
      <c r="S107" s="28">
        <f>DBC!$C$49</f>
        <v>146.19999999999999</v>
      </c>
      <c r="T107" s="30">
        <f>DBC!$C$48</f>
        <v>150</v>
      </c>
      <c r="U107" s="31">
        <f t="shared" si="129"/>
        <v>86.135360000000006</v>
      </c>
      <c r="V107" s="31">
        <f t="shared" si="129"/>
        <v>1971.7970608000001</v>
      </c>
      <c r="W107" s="32">
        <f t="shared" si="129"/>
        <v>680.01599999999996</v>
      </c>
      <c r="X107" s="23">
        <f>DBC!$C$41</f>
        <v>370</v>
      </c>
      <c r="Y107" s="33">
        <f t="shared" si="130"/>
        <v>31870.083200000001</v>
      </c>
      <c r="Z107" s="31">
        <f t="shared" si="130"/>
        <v>729564.91249600006</v>
      </c>
      <c r="AA107" s="31">
        <f t="shared" si="130"/>
        <v>251605.91999999998</v>
      </c>
      <c r="AB107" s="423">
        <f t="shared" si="150"/>
        <v>1013040.915696</v>
      </c>
      <c r="AC107" s="295">
        <f>DBC!$C$45</f>
        <v>0.1</v>
      </c>
      <c r="AD107" s="291">
        <f>DBC!$C$44</f>
        <v>0.7</v>
      </c>
      <c r="AE107" s="292">
        <f>DBC!$C$43</f>
        <v>0.2</v>
      </c>
      <c r="AF107" s="24" t="str">
        <f t="shared" si="131"/>
        <v>OK</v>
      </c>
      <c r="AG107" s="25">
        <f t="shared" si="132"/>
        <v>62</v>
      </c>
      <c r="AH107" s="26">
        <f t="shared" si="173"/>
        <v>434</v>
      </c>
      <c r="AI107" s="27">
        <f t="shared" si="174"/>
        <v>124</v>
      </c>
      <c r="AJ107" s="28">
        <f t="shared" si="112"/>
        <v>0</v>
      </c>
      <c r="AK107" s="28">
        <f t="shared" si="113"/>
        <v>0</v>
      </c>
      <c r="AL107" s="28">
        <f t="shared" si="114"/>
        <v>0</v>
      </c>
      <c r="AM107" s="17">
        <f>DBC!$C$50</f>
        <v>152</v>
      </c>
      <c r="AN107" s="16">
        <f>DBC!$C$49</f>
        <v>146.19999999999999</v>
      </c>
      <c r="AO107" s="18">
        <f>DBC!$C$48</f>
        <v>150</v>
      </c>
      <c r="AP107" s="31">
        <f t="shared" si="182"/>
        <v>0</v>
      </c>
      <c r="AQ107" s="31">
        <f t="shared" si="115"/>
        <v>0</v>
      </c>
      <c r="AR107" s="32">
        <f t="shared" si="116"/>
        <v>0</v>
      </c>
      <c r="AS107" s="23">
        <f>DBC!$C$41</f>
        <v>370</v>
      </c>
      <c r="AT107" s="33">
        <f t="shared" si="175"/>
        <v>0</v>
      </c>
      <c r="AU107" s="31">
        <f t="shared" si="176"/>
        <v>0</v>
      </c>
      <c r="AV107" s="31">
        <f t="shared" si="177"/>
        <v>0</v>
      </c>
      <c r="AW107" s="423">
        <f t="shared" si="151"/>
        <v>0</v>
      </c>
      <c r="AX107" s="561">
        <f>DBC!$C$72</f>
        <v>0.15</v>
      </c>
      <c r="AY107" s="559">
        <f>DBC!$C$71</f>
        <v>0.75</v>
      </c>
      <c r="AZ107" s="560">
        <f>DBC!$C$70</f>
        <v>0.1</v>
      </c>
      <c r="BA107" s="24" t="str">
        <f t="shared" si="133"/>
        <v>OK</v>
      </c>
      <c r="BB107" s="25">
        <f t="shared" si="134"/>
        <v>93</v>
      </c>
      <c r="BC107" s="26">
        <f t="shared" si="178"/>
        <v>465</v>
      </c>
      <c r="BD107" s="27">
        <f t="shared" si="179"/>
        <v>62</v>
      </c>
      <c r="BE107" s="28">
        <f t="shared" si="117"/>
        <v>116250</v>
      </c>
      <c r="BF107" s="28">
        <f t="shared" si="118"/>
        <v>1976250</v>
      </c>
      <c r="BG107" s="28">
        <f t="shared" si="119"/>
        <v>310000</v>
      </c>
      <c r="BH107" s="17">
        <f>DBC!$C$77</f>
        <v>42</v>
      </c>
      <c r="BI107" s="28">
        <f>DBC!$C$76</f>
        <v>35</v>
      </c>
      <c r="BJ107" s="30">
        <f>DBC!$C$75</f>
        <v>40</v>
      </c>
      <c r="BK107" s="31">
        <f t="shared" si="183"/>
        <v>4.8825000000000003</v>
      </c>
      <c r="BL107" s="31">
        <f t="shared" si="120"/>
        <v>69.168750000000003</v>
      </c>
      <c r="BM107" s="32">
        <f t="shared" si="121"/>
        <v>12.4</v>
      </c>
      <c r="BN107" s="11">
        <f>DBC!$C$68</f>
        <v>500</v>
      </c>
      <c r="BO107" s="21">
        <f t="shared" si="152"/>
        <v>2441.25</v>
      </c>
      <c r="BP107" s="19">
        <f t="shared" si="153"/>
        <v>34584.375</v>
      </c>
      <c r="BQ107" s="19">
        <f t="shared" si="154"/>
        <v>6200</v>
      </c>
      <c r="BR107" s="423">
        <f t="shared" si="155"/>
        <v>43225.625</v>
      </c>
      <c r="BS107" s="561">
        <f>DBC!$C$72</f>
        <v>0.15</v>
      </c>
      <c r="BT107" s="559">
        <f>DBC!$C$71</f>
        <v>0.75</v>
      </c>
      <c r="BU107" s="560">
        <f>DBC!$C$70</f>
        <v>0.1</v>
      </c>
      <c r="BV107" s="24" t="str">
        <f t="shared" si="135"/>
        <v>OK</v>
      </c>
      <c r="BW107" s="25">
        <f t="shared" si="136"/>
        <v>93</v>
      </c>
      <c r="BX107" s="26">
        <f t="shared" si="180"/>
        <v>465</v>
      </c>
      <c r="BY107" s="27">
        <f t="shared" si="181"/>
        <v>62</v>
      </c>
      <c r="BZ107" s="28">
        <f t="shared" si="122"/>
        <v>0</v>
      </c>
      <c r="CA107" s="28">
        <f t="shared" si="123"/>
        <v>0</v>
      </c>
      <c r="CB107" s="28">
        <f t="shared" si="124"/>
        <v>0</v>
      </c>
      <c r="CC107" s="17">
        <f>DBC!$C$77</f>
        <v>42</v>
      </c>
      <c r="CD107" s="28">
        <f>DBC!$C$76</f>
        <v>35</v>
      </c>
      <c r="CE107" s="30">
        <f>DBC!$C$75</f>
        <v>40</v>
      </c>
      <c r="CF107" s="31">
        <f t="shared" si="184"/>
        <v>0</v>
      </c>
      <c r="CG107" s="31">
        <f t="shared" si="125"/>
        <v>0</v>
      </c>
      <c r="CH107" s="32">
        <f t="shared" si="126"/>
        <v>0</v>
      </c>
      <c r="CI107" s="11">
        <f>DBC!$C$68</f>
        <v>500</v>
      </c>
      <c r="CJ107" s="21">
        <f t="shared" si="156"/>
        <v>0</v>
      </c>
      <c r="CK107" s="21">
        <f t="shared" si="157"/>
        <v>0</v>
      </c>
      <c r="CL107" s="21">
        <f t="shared" si="158"/>
        <v>0</v>
      </c>
      <c r="CM107" s="423">
        <f t="shared" si="159"/>
        <v>0</v>
      </c>
    </row>
    <row r="108" spans="1:91" x14ac:dyDescent="0.35">
      <c r="A108" s="743"/>
      <c r="B108" s="5" t="s">
        <v>30</v>
      </c>
      <c r="C108" s="543">
        <v>30</v>
      </c>
      <c r="D108" s="5">
        <v>102</v>
      </c>
      <c r="E108" s="10">
        <f>DBC!C$57</f>
        <v>20</v>
      </c>
      <c r="F108" s="22">
        <f t="shared" si="110"/>
        <v>600</v>
      </c>
      <c r="G108" s="745"/>
      <c r="H108" s="49">
        <f>DBC!$C$45</f>
        <v>0.1</v>
      </c>
      <c r="I108" s="47">
        <f>DBC!$C$44</f>
        <v>0.7</v>
      </c>
      <c r="J108" s="48">
        <f>DBC!$C$43</f>
        <v>0.2</v>
      </c>
      <c r="K108" s="24" t="str">
        <f t="shared" si="127"/>
        <v>OK</v>
      </c>
      <c r="L108" s="25">
        <f t="shared" si="128"/>
        <v>60</v>
      </c>
      <c r="M108" s="26">
        <f t="shared" si="128"/>
        <v>420</v>
      </c>
      <c r="N108" s="27">
        <f t="shared" si="128"/>
        <v>120</v>
      </c>
      <c r="O108" s="28">
        <f t="shared" si="111"/>
        <v>548400</v>
      </c>
      <c r="P108" s="28">
        <f t="shared" si="111"/>
        <v>13051920</v>
      </c>
      <c r="Q108" s="28">
        <f t="shared" si="111"/>
        <v>4387200</v>
      </c>
      <c r="R108" s="29">
        <f>DBC!$C$50</f>
        <v>152</v>
      </c>
      <c r="S108" s="28">
        <f>DBC!$C$49</f>
        <v>146.19999999999999</v>
      </c>
      <c r="T108" s="30">
        <f>DBC!$C$48</f>
        <v>150</v>
      </c>
      <c r="U108" s="31">
        <f t="shared" si="129"/>
        <v>83.356800000000007</v>
      </c>
      <c r="V108" s="31">
        <f t="shared" si="129"/>
        <v>1908.1907039999999</v>
      </c>
      <c r="W108" s="32">
        <f t="shared" si="129"/>
        <v>658.08</v>
      </c>
      <c r="X108" s="23">
        <f>DBC!$C$41</f>
        <v>370</v>
      </c>
      <c r="Y108" s="33">
        <f t="shared" si="130"/>
        <v>30842.016000000003</v>
      </c>
      <c r="Z108" s="31">
        <f t="shared" si="130"/>
        <v>706030.56047999999</v>
      </c>
      <c r="AA108" s="31">
        <f t="shared" si="130"/>
        <v>243489.6</v>
      </c>
      <c r="AB108" s="423">
        <f t="shared" si="150"/>
        <v>980362.17648000002</v>
      </c>
      <c r="AC108" s="295">
        <f>DBC!$C$45</f>
        <v>0.1</v>
      </c>
      <c r="AD108" s="291">
        <f>DBC!$C$44</f>
        <v>0.7</v>
      </c>
      <c r="AE108" s="292">
        <f>DBC!$C$43</f>
        <v>0.2</v>
      </c>
      <c r="AF108" s="24" t="str">
        <f t="shared" si="131"/>
        <v>OK</v>
      </c>
      <c r="AG108" s="25">
        <f t="shared" si="132"/>
        <v>60</v>
      </c>
      <c r="AH108" s="26">
        <f t="shared" si="173"/>
        <v>420</v>
      </c>
      <c r="AI108" s="27">
        <f t="shared" si="174"/>
        <v>120</v>
      </c>
      <c r="AJ108" s="28">
        <f t="shared" si="112"/>
        <v>0</v>
      </c>
      <c r="AK108" s="28">
        <f t="shared" si="113"/>
        <v>0</v>
      </c>
      <c r="AL108" s="28">
        <f t="shared" si="114"/>
        <v>0</v>
      </c>
      <c r="AM108" s="17">
        <f>DBC!$C$50</f>
        <v>152</v>
      </c>
      <c r="AN108" s="16">
        <f>DBC!$C$49</f>
        <v>146.19999999999999</v>
      </c>
      <c r="AO108" s="18">
        <f>DBC!$C$48</f>
        <v>150</v>
      </c>
      <c r="AP108" s="31">
        <f t="shared" si="182"/>
        <v>0</v>
      </c>
      <c r="AQ108" s="31">
        <f t="shared" si="115"/>
        <v>0</v>
      </c>
      <c r="AR108" s="32">
        <f t="shared" si="116"/>
        <v>0</v>
      </c>
      <c r="AS108" s="23">
        <f>DBC!$C$41</f>
        <v>370</v>
      </c>
      <c r="AT108" s="33">
        <f t="shared" si="175"/>
        <v>0</v>
      </c>
      <c r="AU108" s="31">
        <f t="shared" si="176"/>
        <v>0</v>
      </c>
      <c r="AV108" s="31">
        <f t="shared" si="177"/>
        <v>0</v>
      </c>
      <c r="AW108" s="423">
        <f t="shared" si="151"/>
        <v>0</v>
      </c>
      <c r="AX108" s="561">
        <f>DBC!$C$72</f>
        <v>0.15</v>
      </c>
      <c r="AY108" s="559">
        <f>DBC!$C$71</f>
        <v>0.75</v>
      </c>
      <c r="AZ108" s="560">
        <f>DBC!$C$70</f>
        <v>0.1</v>
      </c>
      <c r="BA108" s="24" t="str">
        <f t="shared" si="133"/>
        <v>OK</v>
      </c>
      <c r="BB108" s="25">
        <f t="shared" si="134"/>
        <v>90</v>
      </c>
      <c r="BC108" s="26">
        <f t="shared" si="178"/>
        <v>450</v>
      </c>
      <c r="BD108" s="27">
        <f t="shared" si="179"/>
        <v>60</v>
      </c>
      <c r="BE108" s="28">
        <f t="shared" si="117"/>
        <v>112500</v>
      </c>
      <c r="BF108" s="28">
        <f t="shared" si="118"/>
        <v>1912500</v>
      </c>
      <c r="BG108" s="28">
        <f t="shared" si="119"/>
        <v>300000</v>
      </c>
      <c r="BH108" s="17">
        <f>DBC!$C$77</f>
        <v>42</v>
      </c>
      <c r="BI108" s="28">
        <f>DBC!$C$76</f>
        <v>35</v>
      </c>
      <c r="BJ108" s="30">
        <f>DBC!$C$75</f>
        <v>40</v>
      </c>
      <c r="BK108" s="31">
        <f t="shared" si="183"/>
        <v>4.7249999999999996</v>
      </c>
      <c r="BL108" s="31">
        <f t="shared" si="120"/>
        <v>66.9375</v>
      </c>
      <c r="BM108" s="32">
        <f t="shared" si="121"/>
        <v>12</v>
      </c>
      <c r="BN108" s="11">
        <f>DBC!$C$68</f>
        <v>500</v>
      </c>
      <c r="BO108" s="21">
        <f t="shared" si="152"/>
        <v>2362.5</v>
      </c>
      <c r="BP108" s="19">
        <f t="shared" si="153"/>
        <v>33468.75</v>
      </c>
      <c r="BQ108" s="19">
        <f t="shared" si="154"/>
        <v>6000</v>
      </c>
      <c r="BR108" s="423">
        <f t="shared" si="155"/>
        <v>41831.25</v>
      </c>
      <c r="BS108" s="561">
        <f>DBC!$C$72</f>
        <v>0.15</v>
      </c>
      <c r="BT108" s="559">
        <f>DBC!$C$71</f>
        <v>0.75</v>
      </c>
      <c r="BU108" s="560">
        <f>DBC!$C$70</f>
        <v>0.1</v>
      </c>
      <c r="BV108" s="24" t="str">
        <f t="shared" si="135"/>
        <v>OK</v>
      </c>
      <c r="BW108" s="25">
        <f t="shared" si="136"/>
        <v>90</v>
      </c>
      <c r="BX108" s="26">
        <f t="shared" si="180"/>
        <v>450</v>
      </c>
      <c r="BY108" s="27">
        <f t="shared" si="181"/>
        <v>60</v>
      </c>
      <c r="BZ108" s="28">
        <f t="shared" si="122"/>
        <v>0</v>
      </c>
      <c r="CA108" s="28">
        <f t="shared" si="123"/>
        <v>0</v>
      </c>
      <c r="CB108" s="28">
        <f t="shared" si="124"/>
        <v>0</v>
      </c>
      <c r="CC108" s="17">
        <f>DBC!$C$77</f>
        <v>42</v>
      </c>
      <c r="CD108" s="28">
        <f>DBC!$C$76</f>
        <v>35</v>
      </c>
      <c r="CE108" s="30">
        <f>DBC!$C$75</f>
        <v>40</v>
      </c>
      <c r="CF108" s="31">
        <f t="shared" si="184"/>
        <v>0</v>
      </c>
      <c r="CG108" s="31">
        <f t="shared" si="125"/>
        <v>0</v>
      </c>
      <c r="CH108" s="32">
        <f t="shared" si="126"/>
        <v>0</v>
      </c>
      <c r="CI108" s="11">
        <f>DBC!$C$68</f>
        <v>500</v>
      </c>
      <c r="CJ108" s="21">
        <f t="shared" si="156"/>
        <v>0</v>
      </c>
      <c r="CK108" s="21">
        <f t="shared" si="157"/>
        <v>0</v>
      </c>
      <c r="CL108" s="21">
        <f t="shared" si="158"/>
        <v>0</v>
      </c>
      <c r="CM108" s="423">
        <f t="shared" si="159"/>
        <v>0</v>
      </c>
    </row>
    <row r="109" spans="1:91" x14ac:dyDescent="0.35">
      <c r="A109" s="743"/>
      <c r="B109" s="5" t="s">
        <v>31</v>
      </c>
      <c r="C109" s="543">
        <v>31</v>
      </c>
      <c r="D109" s="5">
        <v>103</v>
      </c>
      <c r="E109" s="10">
        <f>DBC!C$58</f>
        <v>20</v>
      </c>
      <c r="F109" s="22">
        <f t="shared" si="110"/>
        <v>620</v>
      </c>
      <c r="G109" s="745"/>
      <c r="H109" s="49">
        <f>DBC!$C$45</f>
        <v>0.1</v>
      </c>
      <c r="I109" s="47">
        <f>DBC!$C$44</f>
        <v>0.7</v>
      </c>
      <c r="J109" s="48">
        <f>DBC!$C$43</f>
        <v>0.2</v>
      </c>
      <c r="K109" s="24" t="str">
        <f t="shared" si="127"/>
        <v>OK</v>
      </c>
      <c r="L109" s="25">
        <f t="shared" si="128"/>
        <v>62</v>
      </c>
      <c r="M109" s="26">
        <f t="shared" si="128"/>
        <v>434</v>
      </c>
      <c r="N109" s="27">
        <f t="shared" si="128"/>
        <v>124</v>
      </c>
      <c r="O109" s="28">
        <f t="shared" si="111"/>
        <v>566680</v>
      </c>
      <c r="P109" s="28">
        <f t="shared" si="111"/>
        <v>13486984</v>
      </c>
      <c r="Q109" s="28">
        <f t="shared" si="111"/>
        <v>4533440</v>
      </c>
      <c r="R109" s="29">
        <f>DBC!$C$50</f>
        <v>152</v>
      </c>
      <c r="S109" s="28">
        <f>DBC!$C$49</f>
        <v>146.19999999999999</v>
      </c>
      <c r="T109" s="30">
        <f>DBC!$C$48</f>
        <v>150</v>
      </c>
      <c r="U109" s="31">
        <f t="shared" si="129"/>
        <v>86.135360000000006</v>
      </c>
      <c r="V109" s="31">
        <f t="shared" si="129"/>
        <v>1971.7970608000001</v>
      </c>
      <c r="W109" s="32">
        <f t="shared" si="129"/>
        <v>680.01599999999996</v>
      </c>
      <c r="X109" s="23">
        <f>DBC!$C$41</f>
        <v>370</v>
      </c>
      <c r="Y109" s="33">
        <f t="shared" si="130"/>
        <v>31870.083200000001</v>
      </c>
      <c r="Z109" s="31">
        <f t="shared" si="130"/>
        <v>729564.91249600006</v>
      </c>
      <c r="AA109" s="31">
        <f t="shared" si="130"/>
        <v>251605.91999999998</v>
      </c>
      <c r="AB109" s="423">
        <f t="shared" si="150"/>
        <v>1013040.915696</v>
      </c>
      <c r="AC109" s="295">
        <f>DBC!$C$45</f>
        <v>0.1</v>
      </c>
      <c r="AD109" s="291">
        <f>DBC!$C$44</f>
        <v>0.7</v>
      </c>
      <c r="AE109" s="292">
        <f>DBC!$C$43</f>
        <v>0.2</v>
      </c>
      <c r="AF109" s="24" t="str">
        <f t="shared" si="131"/>
        <v>OK</v>
      </c>
      <c r="AG109" s="25">
        <f t="shared" si="132"/>
        <v>62</v>
      </c>
      <c r="AH109" s="26">
        <f t="shared" si="173"/>
        <v>434</v>
      </c>
      <c r="AI109" s="27">
        <f t="shared" si="174"/>
        <v>124</v>
      </c>
      <c r="AJ109" s="28">
        <f t="shared" si="112"/>
        <v>0</v>
      </c>
      <c r="AK109" s="28">
        <f t="shared" si="113"/>
        <v>0</v>
      </c>
      <c r="AL109" s="28">
        <f t="shared" si="114"/>
        <v>0</v>
      </c>
      <c r="AM109" s="17">
        <f>DBC!$C$50</f>
        <v>152</v>
      </c>
      <c r="AN109" s="16">
        <f>DBC!$C$49</f>
        <v>146.19999999999999</v>
      </c>
      <c r="AO109" s="18">
        <f>DBC!$C$48</f>
        <v>150</v>
      </c>
      <c r="AP109" s="31">
        <f t="shared" si="182"/>
        <v>0</v>
      </c>
      <c r="AQ109" s="31">
        <f t="shared" si="115"/>
        <v>0</v>
      </c>
      <c r="AR109" s="32">
        <f t="shared" si="116"/>
        <v>0</v>
      </c>
      <c r="AS109" s="23">
        <f>DBC!$C$41</f>
        <v>370</v>
      </c>
      <c r="AT109" s="33">
        <f t="shared" si="175"/>
        <v>0</v>
      </c>
      <c r="AU109" s="31">
        <f t="shared" si="176"/>
        <v>0</v>
      </c>
      <c r="AV109" s="31">
        <f t="shared" si="177"/>
        <v>0</v>
      </c>
      <c r="AW109" s="423">
        <f t="shared" si="151"/>
        <v>0</v>
      </c>
      <c r="AX109" s="561">
        <f>DBC!$C$72</f>
        <v>0.15</v>
      </c>
      <c r="AY109" s="559">
        <f>DBC!$C$71</f>
        <v>0.75</v>
      </c>
      <c r="AZ109" s="560">
        <f>DBC!$C$70</f>
        <v>0.1</v>
      </c>
      <c r="BA109" s="24" t="str">
        <f t="shared" si="133"/>
        <v>OK</v>
      </c>
      <c r="BB109" s="25">
        <f t="shared" si="134"/>
        <v>93</v>
      </c>
      <c r="BC109" s="26">
        <f t="shared" si="178"/>
        <v>465</v>
      </c>
      <c r="BD109" s="27">
        <f t="shared" si="179"/>
        <v>62</v>
      </c>
      <c r="BE109" s="28">
        <f t="shared" si="117"/>
        <v>116250</v>
      </c>
      <c r="BF109" s="28">
        <f t="shared" si="118"/>
        <v>1976250</v>
      </c>
      <c r="BG109" s="28">
        <f t="shared" si="119"/>
        <v>310000</v>
      </c>
      <c r="BH109" s="17">
        <f>DBC!$C$77</f>
        <v>42</v>
      </c>
      <c r="BI109" s="28">
        <f>DBC!$C$76</f>
        <v>35</v>
      </c>
      <c r="BJ109" s="30">
        <f>DBC!$C$75</f>
        <v>40</v>
      </c>
      <c r="BK109" s="31">
        <f t="shared" si="183"/>
        <v>4.8825000000000003</v>
      </c>
      <c r="BL109" s="31">
        <f t="shared" si="120"/>
        <v>69.168750000000003</v>
      </c>
      <c r="BM109" s="32">
        <f t="shared" si="121"/>
        <v>12.4</v>
      </c>
      <c r="BN109" s="11">
        <f>DBC!$C$68</f>
        <v>500</v>
      </c>
      <c r="BO109" s="21">
        <f t="shared" si="152"/>
        <v>2441.25</v>
      </c>
      <c r="BP109" s="19">
        <f t="shared" si="153"/>
        <v>34584.375</v>
      </c>
      <c r="BQ109" s="19">
        <f t="shared" si="154"/>
        <v>6200</v>
      </c>
      <c r="BR109" s="423">
        <f t="shared" si="155"/>
        <v>43225.625</v>
      </c>
      <c r="BS109" s="561">
        <f>DBC!$C$72</f>
        <v>0.15</v>
      </c>
      <c r="BT109" s="559">
        <f>DBC!$C$71</f>
        <v>0.75</v>
      </c>
      <c r="BU109" s="560">
        <f>DBC!$C$70</f>
        <v>0.1</v>
      </c>
      <c r="BV109" s="24" t="str">
        <f t="shared" si="135"/>
        <v>OK</v>
      </c>
      <c r="BW109" s="25">
        <f t="shared" si="136"/>
        <v>93</v>
      </c>
      <c r="BX109" s="26">
        <f t="shared" si="180"/>
        <v>465</v>
      </c>
      <c r="BY109" s="27">
        <f t="shared" si="181"/>
        <v>62</v>
      </c>
      <c r="BZ109" s="28">
        <f t="shared" si="122"/>
        <v>0</v>
      </c>
      <c r="CA109" s="28">
        <f t="shared" si="123"/>
        <v>0</v>
      </c>
      <c r="CB109" s="28">
        <f t="shared" si="124"/>
        <v>0</v>
      </c>
      <c r="CC109" s="17">
        <f>DBC!$C$77</f>
        <v>42</v>
      </c>
      <c r="CD109" s="28">
        <f>DBC!$C$76</f>
        <v>35</v>
      </c>
      <c r="CE109" s="30">
        <f>DBC!$C$75</f>
        <v>40</v>
      </c>
      <c r="CF109" s="31">
        <f t="shared" si="184"/>
        <v>0</v>
      </c>
      <c r="CG109" s="31">
        <f t="shared" si="125"/>
        <v>0</v>
      </c>
      <c r="CH109" s="32">
        <f t="shared" si="126"/>
        <v>0</v>
      </c>
      <c r="CI109" s="11">
        <f>DBC!$C$68</f>
        <v>500</v>
      </c>
      <c r="CJ109" s="21">
        <f t="shared" si="156"/>
        <v>0</v>
      </c>
      <c r="CK109" s="21">
        <f t="shared" si="157"/>
        <v>0</v>
      </c>
      <c r="CL109" s="21">
        <f t="shared" si="158"/>
        <v>0</v>
      </c>
      <c r="CM109" s="423">
        <f t="shared" si="159"/>
        <v>0</v>
      </c>
    </row>
    <row r="110" spans="1:91" x14ac:dyDescent="0.35">
      <c r="A110" s="743"/>
      <c r="B110" s="5" t="s">
        <v>32</v>
      </c>
      <c r="C110" s="543">
        <v>31</v>
      </c>
      <c r="D110" s="5">
        <v>104</v>
      </c>
      <c r="E110" s="10">
        <f>DBC!C$59</f>
        <v>20</v>
      </c>
      <c r="F110" s="22">
        <f t="shared" si="110"/>
        <v>620</v>
      </c>
      <c r="G110" s="745"/>
      <c r="H110" s="49">
        <f>DBC!$C$45</f>
        <v>0.1</v>
      </c>
      <c r="I110" s="47">
        <f>DBC!$C$44</f>
        <v>0.7</v>
      </c>
      <c r="J110" s="48">
        <f>DBC!$C$43</f>
        <v>0.2</v>
      </c>
      <c r="K110" s="24" t="str">
        <f t="shared" si="127"/>
        <v>OK</v>
      </c>
      <c r="L110" s="25">
        <f t="shared" si="128"/>
        <v>62</v>
      </c>
      <c r="M110" s="26">
        <f t="shared" si="128"/>
        <v>434</v>
      </c>
      <c r="N110" s="27">
        <f t="shared" si="128"/>
        <v>124</v>
      </c>
      <c r="O110" s="28">
        <f t="shared" si="111"/>
        <v>566680</v>
      </c>
      <c r="P110" s="28">
        <f t="shared" si="111"/>
        <v>13486984</v>
      </c>
      <c r="Q110" s="28">
        <f t="shared" si="111"/>
        <v>4533440</v>
      </c>
      <c r="R110" s="29">
        <f>DBC!$C$50</f>
        <v>152</v>
      </c>
      <c r="S110" s="28">
        <f>DBC!$C$49</f>
        <v>146.19999999999999</v>
      </c>
      <c r="T110" s="30">
        <f>DBC!$C$48</f>
        <v>150</v>
      </c>
      <c r="U110" s="31">
        <f t="shared" si="129"/>
        <v>86.135360000000006</v>
      </c>
      <c r="V110" s="31">
        <f t="shared" si="129"/>
        <v>1971.7970608000001</v>
      </c>
      <c r="W110" s="32">
        <f t="shared" si="129"/>
        <v>680.01599999999996</v>
      </c>
      <c r="X110" s="23">
        <f>DBC!$C$41</f>
        <v>370</v>
      </c>
      <c r="Y110" s="33">
        <f t="shared" si="130"/>
        <v>31870.083200000001</v>
      </c>
      <c r="Z110" s="31">
        <f t="shared" si="130"/>
        <v>729564.91249600006</v>
      </c>
      <c r="AA110" s="31">
        <f t="shared" si="130"/>
        <v>251605.91999999998</v>
      </c>
      <c r="AB110" s="423">
        <f t="shared" si="150"/>
        <v>1013040.915696</v>
      </c>
      <c r="AC110" s="295">
        <f>DBC!$C$45</f>
        <v>0.1</v>
      </c>
      <c r="AD110" s="291">
        <f>DBC!$C$44</f>
        <v>0.7</v>
      </c>
      <c r="AE110" s="292">
        <f>DBC!$C$43</f>
        <v>0.2</v>
      </c>
      <c r="AF110" s="24" t="str">
        <f t="shared" si="131"/>
        <v>OK</v>
      </c>
      <c r="AG110" s="25">
        <f t="shared" si="132"/>
        <v>62</v>
      </c>
      <c r="AH110" s="26">
        <f t="shared" si="173"/>
        <v>434</v>
      </c>
      <c r="AI110" s="27">
        <f t="shared" si="174"/>
        <v>124</v>
      </c>
      <c r="AJ110" s="28">
        <f t="shared" si="112"/>
        <v>0</v>
      </c>
      <c r="AK110" s="28">
        <f t="shared" si="113"/>
        <v>0</v>
      </c>
      <c r="AL110" s="28">
        <f t="shared" si="114"/>
        <v>0</v>
      </c>
      <c r="AM110" s="17">
        <f>DBC!$C$50</f>
        <v>152</v>
      </c>
      <c r="AN110" s="16">
        <f>DBC!$C$49</f>
        <v>146.19999999999999</v>
      </c>
      <c r="AO110" s="18">
        <f>DBC!$C$48</f>
        <v>150</v>
      </c>
      <c r="AP110" s="31">
        <f t="shared" si="182"/>
        <v>0</v>
      </c>
      <c r="AQ110" s="31">
        <f t="shared" si="115"/>
        <v>0</v>
      </c>
      <c r="AR110" s="32">
        <f t="shared" si="116"/>
        <v>0</v>
      </c>
      <c r="AS110" s="23">
        <f>DBC!$C$41</f>
        <v>370</v>
      </c>
      <c r="AT110" s="33">
        <f t="shared" si="175"/>
        <v>0</v>
      </c>
      <c r="AU110" s="31">
        <f t="shared" si="176"/>
        <v>0</v>
      </c>
      <c r="AV110" s="31">
        <f t="shared" si="177"/>
        <v>0</v>
      </c>
      <c r="AW110" s="423">
        <f t="shared" si="151"/>
        <v>0</v>
      </c>
      <c r="AX110" s="561">
        <f>DBC!$C$72</f>
        <v>0.15</v>
      </c>
      <c r="AY110" s="559">
        <f>DBC!$C$71</f>
        <v>0.75</v>
      </c>
      <c r="AZ110" s="560">
        <f>DBC!$C$70</f>
        <v>0.1</v>
      </c>
      <c r="BA110" s="24" t="str">
        <f t="shared" si="133"/>
        <v>OK</v>
      </c>
      <c r="BB110" s="25">
        <f t="shared" si="134"/>
        <v>93</v>
      </c>
      <c r="BC110" s="26">
        <f t="shared" si="178"/>
        <v>465</v>
      </c>
      <c r="BD110" s="27">
        <f t="shared" si="179"/>
        <v>62</v>
      </c>
      <c r="BE110" s="28">
        <f t="shared" si="117"/>
        <v>116250</v>
      </c>
      <c r="BF110" s="28">
        <f t="shared" si="118"/>
        <v>1976250</v>
      </c>
      <c r="BG110" s="28">
        <f t="shared" si="119"/>
        <v>310000</v>
      </c>
      <c r="BH110" s="17">
        <f>DBC!$C$77</f>
        <v>42</v>
      </c>
      <c r="BI110" s="28">
        <f>DBC!$C$76</f>
        <v>35</v>
      </c>
      <c r="BJ110" s="30">
        <f>DBC!$C$75</f>
        <v>40</v>
      </c>
      <c r="BK110" s="31">
        <f t="shared" si="183"/>
        <v>4.8825000000000003</v>
      </c>
      <c r="BL110" s="31">
        <f t="shared" si="120"/>
        <v>69.168750000000003</v>
      </c>
      <c r="BM110" s="32">
        <f t="shared" si="121"/>
        <v>12.4</v>
      </c>
      <c r="BN110" s="11">
        <f>DBC!$C$68</f>
        <v>500</v>
      </c>
      <c r="BO110" s="21">
        <f t="shared" si="152"/>
        <v>2441.25</v>
      </c>
      <c r="BP110" s="19">
        <f t="shared" si="153"/>
        <v>34584.375</v>
      </c>
      <c r="BQ110" s="19">
        <f t="shared" si="154"/>
        <v>6200</v>
      </c>
      <c r="BR110" s="423">
        <f t="shared" si="155"/>
        <v>43225.625</v>
      </c>
      <c r="BS110" s="561">
        <f>DBC!$C$72</f>
        <v>0.15</v>
      </c>
      <c r="BT110" s="559">
        <f>DBC!$C$71</f>
        <v>0.75</v>
      </c>
      <c r="BU110" s="560">
        <f>DBC!$C$70</f>
        <v>0.1</v>
      </c>
      <c r="BV110" s="24" t="str">
        <f t="shared" si="135"/>
        <v>OK</v>
      </c>
      <c r="BW110" s="25">
        <f t="shared" si="136"/>
        <v>93</v>
      </c>
      <c r="BX110" s="26">
        <f t="shared" si="180"/>
        <v>465</v>
      </c>
      <c r="BY110" s="27">
        <f t="shared" si="181"/>
        <v>62</v>
      </c>
      <c r="BZ110" s="28">
        <f t="shared" si="122"/>
        <v>0</v>
      </c>
      <c r="CA110" s="28">
        <f t="shared" si="123"/>
        <v>0</v>
      </c>
      <c r="CB110" s="28">
        <f t="shared" si="124"/>
        <v>0</v>
      </c>
      <c r="CC110" s="17">
        <f>DBC!$C$77</f>
        <v>42</v>
      </c>
      <c r="CD110" s="28">
        <f>DBC!$C$76</f>
        <v>35</v>
      </c>
      <c r="CE110" s="30">
        <f>DBC!$C$75</f>
        <v>40</v>
      </c>
      <c r="CF110" s="31">
        <f t="shared" si="184"/>
        <v>0</v>
      </c>
      <c r="CG110" s="31">
        <f t="shared" si="125"/>
        <v>0</v>
      </c>
      <c r="CH110" s="32">
        <f t="shared" si="126"/>
        <v>0</v>
      </c>
      <c r="CI110" s="11">
        <f>DBC!$C$68</f>
        <v>500</v>
      </c>
      <c r="CJ110" s="21">
        <f t="shared" si="156"/>
        <v>0</v>
      </c>
      <c r="CK110" s="21">
        <f t="shared" si="157"/>
        <v>0</v>
      </c>
      <c r="CL110" s="21">
        <f t="shared" si="158"/>
        <v>0</v>
      </c>
      <c r="CM110" s="423">
        <f t="shared" si="159"/>
        <v>0</v>
      </c>
    </row>
    <row r="111" spans="1:91" x14ac:dyDescent="0.35">
      <c r="A111" s="743"/>
      <c r="B111" s="5" t="s">
        <v>33</v>
      </c>
      <c r="C111" s="543">
        <v>30</v>
      </c>
      <c r="D111" s="5">
        <v>105</v>
      </c>
      <c r="E111" s="10">
        <f>DBC!C$60</f>
        <v>20</v>
      </c>
      <c r="F111" s="22">
        <f t="shared" si="110"/>
        <v>600</v>
      </c>
      <c r="G111" s="745"/>
      <c r="H111" s="49">
        <f>DBC!$C$45</f>
        <v>0.1</v>
      </c>
      <c r="I111" s="47">
        <f>DBC!$C$44</f>
        <v>0.7</v>
      </c>
      <c r="J111" s="48">
        <f>DBC!$C$43</f>
        <v>0.2</v>
      </c>
      <c r="K111" s="24" t="str">
        <f t="shared" si="127"/>
        <v>OK</v>
      </c>
      <c r="L111" s="25">
        <f t="shared" si="128"/>
        <v>60</v>
      </c>
      <c r="M111" s="26">
        <f t="shared" si="128"/>
        <v>420</v>
      </c>
      <c r="N111" s="27">
        <f t="shared" si="128"/>
        <v>120</v>
      </c>
      <c r="O111" s="28">
        <f t="shared" si="111"/>
        <v>548400</v>
      </c>
      <c r="P111" s="28">
        <f t="shared" si="111"/>
        <v>13051920</v>
      </c>
      <c r="Q111" s="28">
        <f t="shared" si="111"/>
        <v>4387200</v>
      </c>
      <c r="R111" s="29">
        <f>DBC!$C$50</f>
        <v>152</v>
      </c>
      <c r="S111" s="28">
        <f>DBC!$C$49</f>
        <v>146.19999999999999</v>
      </c>
      <c r="T111" s="30">
        <f>DBC!$C$48</f>
        <v>150</v>
      </c>
      <c r="U111" s="31">
        <f t="shared" si="129"/>
        <v>83.356800000000007</v>
      </c>
      <c r="V111" s="31">
        <f t="shared" si="129"/>
        <v>1908.1907039999999</v>
      </c>
      <c r="W111" s="32">
        <f t="shared" si="129"/>
        <v>658.08</v>
      </c>
      <c r="X111" s="23">
        <f>DBC!$C$41</f>
        <v>370</v>
      </c>
      <c r="Y111" s="33">
        <f t="shared" si="130"/>
        <v>30842.016000000003</v>
      </c>
      <c r="Z111" s="31">
        <f t="shared" si="130"/>
        <v>706030.56047999999</v>
      </c>
      <c r="AA111" s="31">
        <f t="shared" si="130"/>
        <v>243489.6</v>
      </c>
      <c r="AB111" s="423">
        <f t="shared" si="150"/>
        <v>980362.17648000002</v>
      </c>
      <c r="AC111" s="295">
        <f>DBC!$C$45</f>
        <v>0.1</v>
      </c>
      <c r="AD111" s="291">
        <f>DBC!$C$44</f>
        <v>0.7</v>
      </c>
      <c r="AE111" s="292">
        <f>DBC!$C$43</f>
        <v>0.2</v>
      </c>
      <c r="AF111" s="24" t="str">
        <f t="shared" si="131"/>
        <v>OK</v>
      </c>
      <c r="AG111" s="25">
        <f t="shared" si="132"/>
        <v>60</v>
      </c>
      <c r="AH111" s="26">
        <f t="shared" si="173"/>
        <v>420</v>
      </c>
      <c r="AI111" s="27">
        <f t="shared" si="174"/>
        <v>120</v>
      </c>
      <c r="AJ111" s="28">
        <f t="shared" si="112"/>
        <v>0</v>
      </c>
      <c r="AK111" s="28">
        <f t="shared" si="113"/>
        <v>0</v>
      </c>
      <c r="AL111" s="28">
        <f t="shared" si="114"/>
        <v>0</v>
      </c>
      <c r="AM111" s="17">
        <f>DBC!$C$50</f>
        <v>152</v>
      </c>
      <c r="AN111" s="16">
        <f>DBC!$C$49</f>
        <v>146.19999999999999</v>
      </c>
      <c r="AO111" s="18">
        <f>DBC!$C$48</f>
        <v>150</v>
      </c>
      <c r="AP111" s="31">
        <f t="shared" si="182"/>
        <v>0</v>
      </c>
      <c r="AQ111" s="31">
        <f t="shared" si="115"/>
        <v>0</v>
      </c>
      <c r="AR111" s="32">
        <f t="shared" si="116"/>
        <v>0</v>
      </c>
      <c r="AS111" s="23">
        <f>DBC!$C$41</f>
        <v>370</v>
      </c>
      <c r="AT111" s="33">
        <f t="shared" si="175"/>
        <v>0</v>
      </c>
      <c r="AU111" s="31">
        <f t="shared" si="176"/>
        <v>0</v>
      </c>
      <c r="AV111" s="31">
        <f t="shared" si="177"/>
        <v>0</v>
      </c>
      <c r="AW111" s="423">
        <f t="shared" si="151"/>
        <v>0</v>
      </c>
      <c r="AX111" s="561">
        <f>DBC!$C$72</f>
        <v>0.15</v>
      </c>
      <c r="AY111" s="559">
        <f>DBC!$C$71</f>
        <v>0.75</v>
      </c>
      <c r="AZ111" s="560">
        <f>DBC!$C$70</f>
        <v>0.1</v>
      </c>
      <c r="BA111" s="24" t="str">
        <f t="shared" si="133"/>
        <v>OK</v>
      </c>
      <c r="BB111" s="25">
        <f t="shared" si="134"/>
        <v>90</v>
      </c>
      <c r="BC111" s="26">
        <f t="shared" si="178"/>
        <v>450</v>
      </c>
      <c r="BD111" s="27">
        <f t="shared" si="179"/>
        <v>60</v>
      </c>
      <c r="BE111" s="28">
        <f t="shared" si="117"/>
        <v>112500</v>
      </c>
      <c r="BF111" s="28">
        <f t="shared" si="118"/>
        <v>1912500</v>
      </c>
      <c r="BG111" s="28">
        <f t="shared" si="119"/>
        <v>300000</v>
      </c>
      <c r="BH111" s="17">
        <f>DBC!$C$77</f>
        <v>42</v>
      </c>
      <c r="BI111" s="28">
        <f>DBC!$C$76</f>
        <v>35</v>
      </c>
      <c r="BJ111" s="30">
        <f>DBC!$C$75</f>
        <v>40</v>
      </c>
      <c r="BK111" s="31">
        <f t="shared" si="183"/>
        <v>4.7249999999999996</v>
      </c>
      <c r="BL111" s="31">
        <f t="shared" si="120"/>
        <v>66.9375</v>
      </c>
      <c r="BM111" s="32">
        <f t="shared" si="121"/>
        <v>12</v>
      </c>
      <c r="BN111" s="11">
        <f>DBC!$C$68</f>
        <v>500</v>
      </c>
      <c r="BO111" s="21">
        <f t="shared" si="152"/>
        <v>2362.5</v>
      </c>
      <c r="BP111" s="19">
        <f t="shared" si="153"/>
        <v>33468.75</v>
      </c>
      <c r="BQ111" s="19">
        <f t="shared" si="154"/>
        <v>6000</v>
      </c>
      <c r="BR111" s="423">
        <f t="shared" si="155"/>
        <v>41831.25</v>
      </c>
      <c r="BS111" s="561">
        <f>DBC!$C$72</f>
        <v>0.15</v>
      </c>
      <c r="BT111" s="559">
        <f>DBC!$C$71</f>
        <v>0.75</v>
      </c>
      <c r="BU111" s="560">
        <f>DBC!$C$70</f>
        <v>0.1</v>
      </c>
      <c r="BV111" s="24" t="str">
        <f t="shared" si="135"/>
        <v>OK</v>
      </c>
      <c r="BW111" s="25">
        <f t="shared" si="136"/>
        <v>90</v>
      </c>
      <c r="BX111" s="26">
        <f t="shared" si="180"/>
        <v>450</v>
      </c>
      <c r="BY111" s="27">
        <f t="shared" si="181"/>
        <v>60</v>
      </c>
      <c r="BZ111" s="28">
        <f t="shared" si="122"/>
        <v>0</v>
      </c>
      <c r="CA111" s="28">
        <f t="shared" si="123"/>
        <v>0</v>
      </c>
      <c r="CB111" s="28">
        <f t="shared" si="124"/>
        <v>0</v>
      </c>
      <c r="CC111" s="17">
        <f>DBC!$C$77</f>
        <v>42</v>
      </c>
      <c r="CD111" s="28">
        <f>DBC!$C$76</f>
        <v>35</v>
      </c>
      <c r="CE111" s="30">
        <f>DBC!$C$75</f>
        <v>40</v>
      </c>
      <c r="CF111" s="31">
        <f t="shared" si="184"/>
        <v>0</v>
      </c>
      <c r="CG111" s="31">
        <f t="shared" si="125"/>
        <v>0</v>
      </c>
      <c r="CH111" s="32">
        <f t="shared" si="126"/>
        <v>0</v>
      </c>
      <c r="CI111" s="11">
        <f>DBC!$C$68</f>
        <v>500</v>
      </c>
      <c r="CJ111" s="21">
        <f t="shared" si="156"/>
        <v>0</v>
      </c>
      <c r="CK111" s="21">
        <f t="shared" si="157"/>
        <v>0</v>
      </c>
      <c r="CL111" s="21">
        <f t="shared" si="158"/>
        <v>0</v>
      </c>
      <c r="CM111" s="423">
        <f t="shared" si="159"/>
        <v>0</v>
      </c>
    </row>
    <row r="112" spans="1:91" x14ac:dyDescent="0.35">
      <c r="A112" s="743"/>
      <c r="B112" s="5" t="s">
        <v>34</v>
      </c>
      <c r="C112" s="543">
        <v>31</v>
      </c>
      <c r="D112" s="5">
        <v>106</v>
      </c>
      <c r="E112" s="10">
        <f>DBC!C$61</f>
        <v>20</v>
      </c>
      <c r="F112" s="22">
        <f t="shared" si="110"/>
        <v>620</v>
      </c>
      <c r="G112" s="745"/>
      <c r="H112" s="49">
        <f>DBC!$C$45</f>
        <v>0.1</v>
      </c>
      <c r="I112" s="47">
        <f>DBC!$C$44</f>
        <v>0.7</v>
      </c>
      <c r="J112" s="48">
        <f>DBC!$C$43</f>
        <v>0.2</v>
      </c>
      <c r="K112" s="24" t="str">
        <f t="shared" si="127"/>
        <v>OK</v>
      </c>
      <c r="L112" s="25">
        <f t="shared" si="128"/>
        <v>62</v>
      </c>
      <c r="M112" s="26">
        <f t="shared" si="128"/>
        <v>434</v>
      </c>
      <c r="N112" s="27">
        <f t="shared" si="128"/>
        <v>124</v>
      </c>
      <c r="O112" s="28">
        <f t="shared" si="111"/>
        <v>566680</v>
      </c>
      <c r="P112" s="28">
        <f t="shared" si="111"/>
        <v>13486984</v>
      </c>
      <c r="Q112" s="28">
        <f t="shared" si="111"/>
        <v>4533440</v>
      </c>
      <c r="R112" s="29">
        <f>DBC!$C$50</f>
        <v>152</v>
      </c>
      <c r="S112" s="28">
        <f>DBC!$C$49</f>
        <v>146.19999999999999</v>
      </c>
      <c r="T112" s="30">
        <f>DBC!$C$48</f>
        <v>150</v>
      </c>
      <c r="U112" s="31">
        <f t="shared" si="129"/>
        <v>86.135360000000006</v>
      </c>
      <c r="V112" s="31">
        <f t="shared" si="129"/>
        <v>1971.7970608000001</v>
      </c>
      <c r="W112" s="32">
        <f t="shared" si="129"/>
        <v>680.01599999999996</v>
      </c>
      <c r="X112" s="23">
        <f>DBC!$C$41</f>
        <v>370</v>
      </c>
      <c r="Y112" s="33">
        <f t="shared" si="130"/>
        <v>31870.083200000001</v>
      </c>
      <c r="Z112" s="31">
        <f t="shared" si="130"/>
        <v>729564.91249600006</v>
      </c>
      <c r="AA112" s="31">
        <f t="shared" si="130"/>
        <v>251605.91999999998</v>
      </c>
      <c r="AB112" s="423">
        <f t="shared" si="150"/>
        <v>1013040.915696</v>
      </c>
      <c r="AC112" s="295">
        <f>DBC!$C$45</f>
        <v>0.1</v>
      </c>
      <c r="AD112" s="291">
        <f>DBC!$C$44</f>
        <v>0.7</v>
      </c>
      <c r="AE112" s="292">
        <f>DBC!$C$43</f>
        <v>0.2</v>
      </c>
      <c r="AF112" s="24" t="str">
        <f t="shared" si="131"/>
        <v>OK</v>
      </c>
      <c r="AG112" s="25">
        <f t="shared" si="132"/>
        <v>62</v>
      </c>
      <c r="AH112" s="26">
        <f t="shared" si="173"/>
        <v>434</v>
      </c>
      <c r="AI112" s="27">
        <f t="shared" si="174"/>
        <v>124</v>
      </c>
      <c r="AJ112" s="28">
        <f t="shared" si="112"/>
        <v>0</v>
      </c>
      <c r="AK112" s="28">
        <f t="shared" si="113"/>
        <v>0</v>
      </c>
      <c r="AL112" s="28">
        <f t="shared" si="114"/>
        <v>0</v>
      </c>
      <c r="AM112" s="17">
        <f>DBC!$C$50</f>
        <v>152</v>
      </c>
      <c r="AN112" s="16">
        <f>DBC!$C$49</f>
        <v>146.19999999999999</v>
      </c>
      <c r="AO112" s="18">
        <f>DBC!$C$48</f>
        <v>150</v>
      </c>
      <c r="AP112" s="31">
        <f t="shared" si="182"/>
        <v>0</v>
      </c>
      <c r="AQ112" s="31">
        <f t="shared" si="115"/>
        <v>0</v>
      </c>
      <c r="AR112" s="32">
        <f t="shared" si="116"/>
        <v>0</v>
      </c>
      <c r="AS112" s="23">
        <f>DBC!$C$41</f>
        <v>370</v>
      </c>
      <c r="AT112" s="33">
        <f t="shared" si="175"/>
        <v>0</v>
      </c>
      <c r="AU112" s="31">
        <f t="shared" si="176"/>
        <v>0</v>
      </c>
      <c r="AV112" s="31">
        <f t="shared" si="177"/>
        <v>0</v>
      </c>
      <c r="AW112" s="423">
        <f t="shared" si="151"/>
        <v>0</v>
      </c>
      <c r="AX112" s="561">
        <f>DBC!$C$72</f>
        <v>0.15</v>
      </c>
      <c r="AY112" s="559">
        <f>DBC!$C$71</f>
        <v>0.75</v>
      </c>
      <c r="AZ112" s="560">
        <f>DBC!$C$70</f>
        <v>0.1</v>
      </c>
      <c r="BA112" s="24" t="str">
        <f t="shared" si="133"/>
        <v>OK</v>
      </c>
      <c r="BB112" s="25">
        <f t="shared" si="134"/>
        <v>93</v>
      </c>
      <c r="BC112" s="26">
        <f t="shared" si="178"/>
        <v>465</v>
      </c>
      <c r="BD112" s="27">
        <f t="shared" si="179"/>
        <v>62</v>
      </c>
      <c r="BE112" s="28">
        <f t="shared" si="117"/>
        <v>116250</v>
      </c>
      <c r="BF112" s="28">
        <f t="shared" si="118"/>
        <v>1976250</v>
      </c>
      <c r="BG112" s="28">
        <f t="shared" si="119"/>
        <v>310000</v>
      </c>
      <c r="BH112" s="17">
        <f>DBC!$C$77</f>
        <v>42</v>
      </c>
      <c r="BI112" s="28">
        <f>DBC!$C$76</f>
        <v>35</v>
      </c>
      <c r="BJ112" s="30">
        <f>DBC!$C$75</f>
        <v>40</v>
      </c>
      <c r="BK112" s="31">
        <f t="shared" si="183"/>
        <v>4.8825000000000003</v>
      </c>
      <c r="BL112" s="31">
        <f t="shared" si="120"/>
        <v>69.168750000000003</v>
      </c>
      <c r="BM112" s="32">
        <f t="shared" si="121"/>
        <v>12.4</v>
      </c>
      <c r="BN112" s="11">
        <f>DBC!$C$68</f>
        <v>500</v>
      </c>
      <c r="BO112" s="21">
        <f t="shared" si="152"/>
        <v>2441.25</v>
      </c>
      <c r="BP112" s="19">
        <f t="shared" si="153"/>
        <v>34584.375</v>
      </c>
      <c r="BQ112" s="19">
        <f t="shared" si="154"/>
        <v>6200</v>
      </c>
      <c r="BR112" s="423">
        <f t="shared" si="155"/>
        <v>43225.625</v>
      </c>
      <c r="BS112" s="561">
        <f>DBC!$C$72</f>
        <v>0.15</v>
      </c>
      <c r="BT112" s="559">
        <f>DBC!$C$71</f>
        <v>0.75</v>
      </c>
      <c r="BU112" s="560">
        <f>DBC!$C$70</f>
        <v>0.1</v>
      </c>
      <c r="BV112" s="24" t="str">
        <f t="shared" si="135"/>
        <v>OK</v>
      </c>
      <c r="BW112" s="25">
        <f t="shared" si="136"/>
        <v>93</v>
      </c>
      <c r="BX112" s="26">
        <f t="shared" si="180"/>
        <v>465</v>
      </c>
      <c r="BY112" s="27">
        <f t="shared" si="181"/>
        <v>62</v>
      </c>
      <c r="BZ112" s="28">
        <f t="shared" si="122"/>
        <v>0</v>
      </c>
      <c r="CA112" s="28">
        <f t="shared" si="123"/>
        <v>0</v>
      </c>
      <c r="CB112" s="28">
        <f t="shared" si="124"/>
        <v>0</v>
      </c>
      <c r="CC112" s="17">
        <f>DBC!$C$77</f>
        <v>42</v>
      </c>
      <c r="CD112" s="28">
        <f>DBC!$C$76</f>
        <v>35</v>
      </c>
      <c r="CE112" s="30">
        <f>DBC!$C$75</f>
        <v>40</v>
      </c>
      <c r="CF112" s="31">
        <f t="shared" si="184"/>
        <v>0</v>
      </c>
      <c r="CG112" s="31">
        <f t="shared" si="125"/>
        <v>0</v>
      </c>
      <c r="CH112" s="32">
        <f t="shared" si="126"/>
        <v>0</v>
      </c>
      <c r="CI112" s="11">
        <f>DBC!$C$68</f>
        <v>500</v>
      </c>
      <c r="CJ112" s="21">
        <f t="shared" si="156"/>
        <v>0</v>
      </c>
      <c r="CK112" s="21">
        <f t="shared" si="157"/>
        <v>0</v>
      </c>
      <c r="CL112" s="21">
        <f t="shared" si="158"/>
        <v>0</v>
      </c>
      <c r="CM112" s="423">
        <f t="shared" si="159"/>
        <v>0</v>
      </c>
    </row>
    <row r="113" spans="1:91" x14ac:dyDescent="0.35">
      <c r="A113" s="743"/>
      <c r="B113" s="5" t="s">
        <v>35</v>
      </c>
      <c r="C113" s="543">
        <v>30</v>
      </c>
      <c r="D113" s="5">
        <v>107</v>
      </c>
      <c r="E113" s="10">
        <f>DBC!C$62</f>
        <v>20</v>
      </c>
      <c r="F113" s="22">
        <f t="shared" si="110"/>
        <v>600</v>
      </c>
      <c r="G113" s="745"/>
      <c r="H113" s="49">
        <f>DBC!$C$45</f>
        <v>0.1</v>
      </c>
      <c r="I113" s="47">
        <f>DBC!$C$44</f>
        <v>0.7</v>
      </c>
      <c r="J113" s="48">
        <f>DBC!$C$43</f>
        <v>0.2</v>
      </c>
      <c r="K113" s="24" t="str">
        <f t="shared" si="127"/>
        <v>OK</v>
      </c>
      <c r="L113" s="25">
        <f t="shared" si="128"/>
        <v>60</v>
      </c>
      <c r="M113" s="26">
        <f t="shared" si="128"/>
        <v>420</v>
      </c>
      <c r="N113" s="27">
        <f t="shared" si="128"/>
        <v>120</v>
      </c>
      <c r="O113" s="28">
        <f t="shared" si="111"/>
        <v>548400</v>
      </c>
      <c r="P113" s="28">
        <f t="shared" si="111"/>
        <v>13051920</v>
      </c>
      <c r="Q113" s="28">
        <f t="shared" si="111"/>
        <v>4387200</v>
      </c>
      <c r="R113" s="29">
        <f>DBC!$C$50</f>
        <v>152</v>
      </c>
      <c r="S113" s="28">
        <f>DBC!$C$49</f>
        <v>146.19999999999999</v>
      </c>
      <c r="T113" s="30">
        <f>DBC!$C$48</f>
        <v>150</v>
      </c>
      <c r="U113" s="31">
        <f t="shared" si="129"/>
        <v>83.356800000000007</v>
      </c>
      <c r="V113" s="31">
        <f t="shared" si="129"/>
        <v>1908.1907039999999</v>
      </c>
      <c r="W113" s="32">
        <f t="shared" si="129"/>
        <v>658.08</v>
      </c>
      <c r="X113" s="23">
        <f>DBC!$C$41</f>
        <v>370</v>
      </c>
      <c r="Y113" s="33">
        <f t="shared" si="130"/>
        <v>30842.016000000003</v>
      </c>
      <c r="Z113" s="31">
        <f t="shared" si="130"/>
        <v>706030.56047999999</v>
      </c>
      <c r="AA113" s="31">
        <f t="shared" si="130"/>
        <v>243489.6</v>
      </c>
      <c r="AB113" s="423">
        <f t="shared" si="150"/>
        <v>980362.17648000002</v>
      </c>
      <c r="AC113" s="295">
        <f>DBC!$C$45</f>
        <v>0.1</v>
      </c>
      <c r="AD113" s="291">
        <f>DBC!$C$44</f>
        <v>0.7</v>
      </c>
      <c r="AE113" s="292">
        <f>DBC!$C$43</f>
        <v>0.2</v>
      </c>
      <c r="AF113" s="24" t="str">
        <f t="shared" si="131"/>
        <v>OK</v>
      </c>
      <c r="AG113" s="25">
        <f t="shared" si="132"/>
        <v>60</v>
      </c>
      <c r="AH113" s="26">
        <f t="shared" si="173"/>
        <v>420</v>
      </c>
      <c r="AI113" s="27">
        <f t="shared" si="174"/>
        <v>120</v>
      </c>
      <c r="AJ113" s="28">
        <f t="shared" si="112"/>
        <v>0</v>
      </c>
      <c r="AK113" s="28">
        <f t="shared" si="113"/>
        <v>0</v>
      </c>
      <c r="AL113" s="28">
        <f t="shared" si="114"/>
        <v>0</v>
      </c>
      <c r="AM113" s="17">
        <f>DBC!$C$50</f>
        <v>152</v>
      </c>
      <c r="AN113" s="16">
        <f>DBC!$C$49</f>
        <v>146.19999999999999</v>
      </c>
      <c r="AO113" s="18">
        <f>DBC!$C$48</f>
        <v>150</v>
      </c>
      <c r="AP113" s="31">
        <f t="shared" si="182"/>
        <v>0</v>
      </c>
      <c r="AQ113" s="31">
        <f t="shared" si="115"/>
        <v>0</v>
      </c>
      <c r="AR113" s="32">
        <f t="shared" si="116"/>
        <v>0</v>
      </c>
      <c r="AS113" s="23">
        <f>DBC!$C$41</f>
        <v>370</v>
      </c>
      <c r="AT113" s="33">
        <f t="shared" si="175"/>
        <v>0</v>
      </c>
      <c r="AU113" s="31">
        <f t="shared" si="176"/>
        <v>0</v>
      </c>
      <c r="AV113" s="31">
        <f t="shared" si="177"/>
        <v>0</v>
      </c>
      <c r="AW113" s="423">
        <f t="shared" si="151"/>
        <v>0</v>
      </c>
      <c r="AX113" s="561">
        <f>DBC!$C$72</f>
        <v>0.15</v>
      </c>
      <c r="AY113" s="559">
        <f>DBC!$C$71</f>
        <v>0.75</v>
      </c>
      <c r="AZ113" s="560">
        <f>DBC!$C$70</f>
        <v>0.1</v>
      </c>
      <c r="BA113" s="24" t="str">
        <f t="shared" si="133"/>
        <v>OK</v>
      </c>
      <c r="BB113" s="25">
        <f t="shared" si="134"/>
        <v>90</v>
      </c>
      <c r="BC113" s="26">
        <f t="shared" si="178"/>
        <v>450</v>
      </c>
      <c r="BD113" s="27">
        <f t="shared" si="179"/>
        <v>60</v>
      </c>
      <c r="BE113" s="28">
        <f t="shared" si="117"/>
        <v>112500</v>
      </c>
      <c r="BF113" s="28">
        <f t="shared" si="118"/>
        <v>1912500</v>
      </c>
      <c r="BG113" s="28">
        <f t="shared" si="119"/>
        <v>300000</v>
      </c>
      <c r="BH113" s="17">
        <f>DBC!$C$77</f>
        <v>42</v>
      </c>
      <c r="BI113" s="28">
        <f>DBC!$C$76</f>
        <v>35</v>
      </c>
      <c r="BJ113" s="30">
        <f>DBC!$C$75</f>
        <v>40</v>
      </c>
      <c r="BK113" s="31">
        <f t="shared" si="183"/>
        <v>4.7249999999999996</v>
      </c>
      <c r="BL113" s="31">
        <f t="shared" si="120"/>
        <v>66.9375</v>
      </c>
      <c r="BM113" s="32">
        <f t="shared" si="121"/>
        <v>12</v>
      </c>
      <c r="BN113" s="11">
        <f>DBC!$C$68</f>
        <v>500</v>
      </c>
      <c r="BO113" s="21">
        <f t="shared" si="152"/>
        <v>2362.5</v>
      </c>
      <c r="BP113" s="19">
        <f t="shared" si="153"/>
        <v>33468.75</v>
      </c>
      <c r="BQ113" s="19">
        <f t="shared" si="154"/>
        <v>6000</v>
      </c>
      <c r="BR113" s="423">
        <f t="shared" si="155"/>
        <v>41831.25</v>
      </c>
      <c r="BS113" s="561">
        <f>DBC!$C$72</f>
        <v>0.15</v>
      </c>
      <c r="BT113" s="559">
        <f>DBC!$C$71</f>
        <v>0.75</v>
      </c>
      <c r="BU113" s="560">
        <f>DBC!$C$70</f>
        <v>0.1</v>
      </c>
      <c r="BV113" s="24" t="str">
        <f t="shared" si="135"/>
        <v>OK</v>
      </c>
      <c r="BW113" s="25">
        <f t="shared" si="136"/>
        <v>90</v>
      </c>
      <c r="BX113" s="26">
        <f t="shared" si="180"/>
        <v>450</v>
      </c>
      <c r="BY113" s="27">
        <f t="shared" si="181"/>
        <v>60</v>
      </c>
      <c r="BZ113" s="28">
        <f t="shared" si="122"/>
        <v>0</v>
      </c>
      <c r="CA113" s="28">
        <f t="shared" si="123"/>
        <v>0</v>
      </c>
      <c r="CB113" s="28">
        <f t="shared" si="124"/>
        <v>0</v>
      </c>
      <c r="CC113" s="17">
        <f>DBC!$C$77</f>
        <v>42</v>
      </c>
      <c r="CD113" s="28">
        <f>DBC!$C$76</f>
        <v>35</v>
      </c>
      <c r="CE113" s="30">
        <f>DBC!$C$75</f>
        <v>40</v>
      </c>
      <c r="CF113" s="31">
        <f t="shared" si="184"/>
        <v>0</v>
      </c>
      <c r="CG113" s="31">
        <f t="shared" si="125"/>
        <v>0</v>
      </c>
      <c r="CH113" s="32">
        <f t="shared" si="126"/>
        <v>0</v>
      </c>
      <c r="CI113" s="11">
        <f>DBC!$C$68</f>
        <v>500</v>
      </c>
      <c r="CJ113" s="21">
        <f t="shared" si="156"/>
        <v>0</v>
      </c>
      <c r="CK113" s="21">
        <f t="shared" si="157"/>
        <v>0</v>
      </c>
      <c r="CL113" s="21">
        <f t="shared" si="158"/>
        <v>0</v>
      </c>
      <c r="CM113" s="423">
        <f t="shared" si="159"/>
        <v>0</v>
      </c>
    </row>
    <row r="114" spans="1:91" x14ac:dyDescent="0.35">
      <c r="A114" s="744"/>
      <c r="B114" s="34" t="s">
        <v>36</v>
      </c>
      <c r="C114" s="544">
        <v>31</v>
      </c>
      <c r="D114" s="34">
        <v>108</v>
      </c>
      <c r="E114" s="10">
        <f>DBC!C$63</f>
        <v>20</v>
      </c>
      <c r="F114" s="35">
        <f t="shared" si="110"/>
        <v>620</v>
      </c>
      <c r="G114" s="746"/>
      <c r="H114" s="49">
        <f>DBC!$C$45</f>
        <v>0.1</v>
      </c>
      <c r="I114" s="47">
        <f>DBC!$C$44</f>
        <v>0.7</v>
      </c>
      <c r="J114" s="48">
        <f>DBC!$C$43</f>
        <v>0.2</v>
      </c>
      <c r="K114" s="8" t="str">
        <f t="shared" si="127"/>
        <v>OK</v>
      </c>
      <c r="L114" s="37">
        <f t="shared" si="128"/>
        <v>62</v>
      </c>
      <c r="M114" s="38">
        <f t="shared" si="128"/>
        <v>434</v>
      </c>
      <c r="N114" s="39">
        <f t="shared" si="128"/>
        <v>124</v>
      </c>
      <c r="O114" s="40">
        <f t="shared" si="111"/>
        <v>566680</v>
      </c>
      <c r="P114" s="40">
        <f t="shared" si="111"/>
        <v>13486984</v>
      </c>
      <c r="Q114" s="40">
        <f t="shared" si="111"/>
        <v>4533440</v>
      </c>
      <c r="R114" s="41">
        <f>DBC!$C$50</f>
        <v>152</v>
      </c>
      <c r="S114" s="40">
        <f>DBC!$C$49</f>
        <v>146.19999999999999</v>
      </c>
      <c r="T114" s="42">
        <f>DBC!$C$48</f>
        <v>150</v>
      </c>
      <c r="U114" s="43">
        <f t="shared" si="129"/>
        <v>86.135360000000006</v>
      </c>
      <c r="V114" s="43">
        <f t="shared" si="129"/>
        <v>1971.7970608000001</v>
      </c>
      <c r="W114" s="44">
        <f t="shared" si="129"/>
        <v>680.01599999999996</v>
      </c>
      <c r="X114" s="23">
        <f>DBC!$C$41</f>
        <v>370</v>
      </c>
      <c r="Y114" s="45">
        <f t="shared" si="130"/>
        <v>31870.083200000001</v>
      </c>
      <c r="Z114" s="43">
        <f t="shared" si="130"/>
        <v>729564.91249600006</v>
      </c>
      <c r="AA114" s="43">
        <f t="shared" si="130"/>
        <v>251605.91999999998</v>
      </c>
      <c r="AB114" s="423">
        <f t="shared" si="150"/>
        <v>1013040.915696</v>
      </c>
      <c r="AC114" s="295">
        <f>DBC!$C$45</f>
        <v>0.1</v>
      </c>
      <c r="AD114" s="291">
        <f>DBC!$C$44</f>
        <v>0.7</v>
      </c>
      <c r="AE114" s="292">
        <f>DBC!$C$43</f>
        <v>0.2</v>
      </c>
      <c r="AF114" s="8" t="str">
        <f t="shared" si="131"/>
        <v>OK</v>
      </c>
      <c r="AG114" s="37">
        <f t="shared" si="132"/>
        <v>62</v>
      </c>
      <c r="AH114" s="38">
        <f t="shared" si="173"/>
        <v>434</v>
      </c>
      <c r="AI114" s="39">
        <f t="shared" si="174"/>
        <v>124</v>
      </c>
      <c r="AJ114" s="40">
        <f t="shared" si="112"/>
        <v>0</v>
      </c>
      <c r="AK114" s="40">
        <f t="shared" si="113"/>
        <v>0</v>
      </c>
      <c r="AL114" s="40">
        <f t="shared" si="114"/>
        <v>0</v>
      </c>
      <c r="AM114" s="17">
        <f>DBC!$C$50</f>
        <v>152</v>
      </c>
      <c r="AN114" s="16">
        <f>DBC!$C$49</f>
        <v>146.19999999999999</v>
      </c>
      <c r="AO114" s="18">
        <f>DBC!$C$48</f>
        <v>150</v>
      </c>
      <c r="AP114" s="43">
        <f t="shared" si="182"/>
        <v>0</v>
      </c>
      <c r="AQ114" s="43">
        <f t="shared" si="115"/>
        <v>0</v>
      </c>
      <c r="AR114" s="44">
        <f t="shared" si="116"/>
        <v>0</v>
      </c>
      <c r="AS114" s="23">
        <f>DBC!$C$41</f>
        <v>370</v>
      </c>
      <c r="AT114" s="45">
        <f t="shared" si="175"/>
        <v>0</v>
      </c>
      <c r="AU114" s="43">
        <f t="shared" si="176"/>
        <v>0</v>
      </c>
      <c r="AV114" s="43">
        <f t="shared" si="177"/>
        <v>0</v>
      </c>
      <c r="AW114" s="423">
        <f t="shared" si="151"/>
        <v>0</v>
      </c>
      <c r="AX114" s="561">
        <f>DBC!$C$72</f>
        <v>0.15</v>
      </c>
      <c r="AY114" s="559">
        <f>DBC!$C$71</f>
        <v>0.75</v>
      </c>
      <c r="AZ114" s="560">
        <f>DBC!$C$70</f>
        <v>0.1</v>
      </c>
      <c r="BA114" s="8" t="str">
        <f t="shared" si="133"/>
        <v>OK</v>
      </c>
      <c r="BB114" s="37">
        <f t="shared" si="134"/>
        <v>93</v>
      </c>
      <c r="BC114" s="38">
        <f t="shared" si="178"/>
        <v>465</v>
      </c>
      <c r="BD114" s="39">
        <f t="shared" si="179"/>
        <v>62</v>
      </c>
      <c r="BE114" s="40">
        <f t="shared" si="117"/>
        <v>116250</v>
      </c>
      <c r="BF114" s="40">
        <f t="shared" si="118"/>
        <v>1976250</v>
      </c>
      <c r="BG114" s="40">
        <f t="shared" si="119"/>
        <v>310000</v>
      </c>
      <c r="BH114" s="17">
        <f>DBC!$C$77</f>
        <v>42</v>
      </c>
      <c r="BI114" s="28">
        <f>DBC!$C$76</f>
        <v>35</v>
      </c>
      <c r="BJ114" s="30">
        <f>DBC!$C$75</f>
        <v>40</v>
      </c>
      <c r="BK114" s="43">
        <f t="shared" si="183"/>
        <v>4.8825000000000003</v>
      </c>
      <c r="BL114" s="43">
        <f t="shared" si="120"/>
        <v>69.168750000000003</v>
      </c>
      <c r="BM114" s="44">
        <f t="shared" si="121"/>
        <v>12.4</v>
      </c>
      <c r="BN114" s="11">
        <f>DBC!$C$68</f>
        <v>500</v>
      </c>
      <c r="BO114" s="21">
        <f t="shared" si="152"/>
        <v>2441.25</v>
      </c>
      <c r="BP114" s="19">
        <f t="shared" si="153"/>
        <v>34584.375</v>
      </c>
      <c r="BQ114" s="19">
        <f t="shared" si="154"/>
        <v>6200</v>
      </c>
      <c r="BR114" s="423">
        <f t="shared" si="155"/>
        <v>43225.625</v>
      </c>
      <c r="BS114" s="561">
        <f>DBC!$C$72</f>
        <v>0.15</v>
      </c>
      <c r="BT114" s="559">
        <f>DBC!$C$71</f>
        <v>0.75</v>
      </c>
      <c r="BU114" s="560">
        <f>DBC!$C$70</f>
        <v>0.1</v>
      </c>
      <c r="BV114" s="8" t="str">
        <f t="shared" si="135"/>
        <v>OK</v>
      </c>
      <c r="BW114" s="37">
        <f t="shared" si="136"/>
        <v>93</v>
      </c>
      <c r="BX114" s="38">
        <f t="shared" si="180"/>
        <v>465</v>
      </c>
      <c r="BY114" s="39">
        <f t="shared" si="181"/>
        <v>62</v>
      </c>
      <c r="BZ114" s="40">
        <f t="shared" si="122"/>
        <v>0</v>
      </c>
      <c r="CA114" s="40">
        <f t="shared" si="123"/>
        <v>0</v>
      </c>
      <c r="CB114" s="40">
        <f t="shared" si="124"/>
        <v>0</v>
      </c>
      <c r="CC114" s="17">
        <f>DBC!$C$77</f>
        <v>42</v>
      </c>
      <c r="CD114" s="28">
        <f>DBC!$C$76</f>
        <v>35</v>
      </c>
      <c r="CE114" s="30">
        <f>DBC!$C$75</f>
        <v>40</v>
      </c>
      <c r="CF114" s="43">
        <f t="shared" si="184"/>
        <v>0</v>
      </c>
      <c r="CG114" s="43">
        <f t="shared" si="125"/>
        <v>0</v>
      </c>
      <c r="CH114" s="44">
        <f t="shared" si="126"/>
        <v>0</v>
      </c>
      <c r="CI114" s="11">
        <f>DBC!$C$68</f>
        <v>500</v>
      </c>
      <c r="CJ114" s="21">
        <f t="shared" si="156"/>
        <v>0</v>
      </c>
      <c r="CK114" s="21">
        <f t="shared" si="157"/>
        <v>0</v>
      </c>
      <c r="CL114" s="21">
        <f t="shared" si="158"/>
        <v>0</v>
      </c>
      <c r="CM114" s="423">
        <f t="shared" si="159"/>
        <v>0</v>
      </c>
    </row>
    <row r="115" spans="1:91" x14ac:dyDescent="0.35">
      <c r="A115" s="731">
        <v>10</v>
      </c>
      <c r="B115" s="9" t="s">
        <v>25</v>
      </c>
      <c r="C115" s="546">
        <v>31</v>
      </c>
      <c r="D115" s="9">
        <v>109</v>
      </c>
      <c r="E115" s="10">
        <f>DBC!C$52</f>
        <v>10</v>
      </c>
      <c r="F115" s="10">
        <f t="shared" si="110"/>
        <v>310</v>
      </c>
      <c r="G115" s="732">
        <f>SUM(F115:F126)</f>
        <v>6990</v>
      </c>
      <c r="H115" s="49">
        <f>DBC!$C$45</f>
        <v>0.1</v>
      </c>
      <c r="I115" s="47">
        <f>DBC!$C$44</f>
        <v>0.7</v>
      </c>
      <c r="J115" s="48">
        <f>DBC!$C$43</f>
        <v>0.2</v>
      </c>
      <c r="K115" s="12" t="str">
        <f t="shared" si="127"/>
        <v>OK</v>
      </c>
      <c r="L115" s="25">
        <f t="shared" ref="L115" si="198">$F115*H115</f>
        <v>31</v>
      </c>
      <c r="M115" s="26">
        <f t="shared" ref="M115" si="199">$F115*I115</f>
        <v>217</v>
      </c>
      <c r="N115" s="27">
        <f t="shared" ref="N115" si="200">$F115*J115</f>
        <v>62</v>
      </c>
      <c r="O115" s="28">
        <f t="shared" ref="O115" si="201">O$6*L115</f>
        <v>283340</v>
      </c>
      <c r="P115" s="28">
        <f t="shared" ref="P115" si="202">P$6*M115</f>
        <v>6743492</v>
      </c>
      <c r="Q115" s="28">
        <f t="shared" ref="Q115" si="203">Q$6*N115</f>
        <v>2266720</v>
      </c>
      <c r="R115" s="29">
        <f>DBC!$C$50</f>
        <v>152</v>
      </c>
      <c r="S115" s="28">
        <f>DBC!$C$49</f>
        <v>146.19999999999999</v>
      </c>
      <c r="T115" s="30">
        <f>DBC!$C$48</f>
        <v>150</v>
      </c>
      <c r="U115" s="31">
        <f t="shared" ref="U115" si="204">O115*R115/10^6</f>
        <v>43.067680000000003</v>
      </c>
      <c r="V115" s="31">
        <f t="shared" ref="V115" si="205">P115*S115/10^6</f>
        <v>985.89853040000003</v>
      </c>
      <c r="W115" s="32">
        <f t="shared" ref="W115" si="206">Q115*T115/10^6</f>
        <v>340.00799999999998</v>
      </c>
      <c r="X115" s="296">
        <f>DBC!$C$41</f>
        <v>370</v>
      </c>
      <c r="Y115" s="33">
        <f t="shared" ref="Y115" si="207">U115*$X115</f>
        <v>15935.0416</v>
      </c>
      <c r="Z115" s="31">
        <f t="shared" ref="Z115" si="208">V115*$X115</f>
        <v>364782.45624800003</v>
      </c>
      <c r="AA115" s="31">
        <f t="shared" ref="AA115" si="209">W115*$X115</f>
        <v>125802.95999999999</v>
      </c>
      <c r="AB115" s="423">
        <f t="shared" ref="AB115" si="210">SUM(Y115:AA115)</f>
        <v>506520.45784799999</v>
      </c>
      <c r="AC115" s="295">
        <f>DBC!$C$45</f>
        <v>0.1</v>
      </c>
      <c r="AD115" s="291">
        <f>DBC!$C$44</f>
        <v>0.7</v>
      </c>
      <c r="AE115" s="292">
        <f>DBC!$C$43</f>
        <v>0.2</v>
      </c>
      <c r="AF115" s="12" t="str">
        <f t="shared" si="131"/>
        <v>OK</v>
      </c>
      <c r="AG115" s="13">
        <f t="shared" si="132"/>
        <v>31</v>
      </c>
      <c r="AH115" s="14">
        <f t="shared" si="173"/>
        <v>217</v>
      </c>
      <c r="AI115" s="15">
        <f t="shared" si="174"/>
        <v>62</v>
      </c>
      <c r="AJ115" s="16">
        <f t="shared" si="112"/>
        <v>0</v>
      </c>
      <c r="AK115" s="16">
        <f t="shared" si="113"/>
        <v>0</v>
      </c>
      <c r="AL115" s="16">
        <f t="shared" si="114"/>
        <v>0</v>
      </c>
      <c r="AM115" s="17">
        <f>DBC!$C$50</f>
        <v>152</v>
      </c>
      <c r="AN115" s="16">
        <f>DBC!$C$49</f>
        <v>146.19999999999999</v>
      </c>
      <c r="AO115" s="18">
        <f>DBC!$C$48</f>
        <v>150</v>
      </c>
      <c r="AP115" s="19">
        <f t="shared" si="182"/>
        <v>0</v>
      </c>
      <c r="AQ115" s="19">
        <f t="shared" si="115"/>
        <v>0</v>
      </c>
      <c r="AR115" s="20">
        <f t="shared" si="116"/>
        <v>0</v>
      </c>
      <c r="AS115" s="23">
        <f>DBC!$C$41</f>
        <v>370</v>
      </c>
      <c r="AT115" s="21">
        <f t="shared" si="175"/>
        <v>0</v>
      </c>
      <c r="AU115" s="19">
        <f t="shared" si="176"/>
        <v>0</v>
      </c>
      <c r="AV115" s="19">
        <f t="shared" si="177"/>
        <v>0</v>
      </c>
      <c r="AW115" s="423">
        <f t="shared" si="151"/>
        <v>0</v>
      </c>
      <c r="AX115" s="561">
        <f>DBC!$C$72</f>
        <v>0.15</v>
      </c>
      <c r="AY115" s="559">
        <f>DBC!$C$71</f>
        <v>0.75</v>
      </c>
      <c r="AZ115" s="560">
        <f>DBC!$C$70</f>
        <v>0.1</v>
      </c>
      <c r="BA115" s="12" t="str">
        <f t="shared" si="133"/>
        <v>OK</v>
      </c>
      <c r="BB115" s="13">
        <f t="shared" si="134"/>
        <v>46.5</v>
      </c>
      <c r="BC115" s="14">
        <f t="shared" si="178"/>
        <v>232.5</v>
      </c>
      <c r="BD115" s="15">
        <f t="shared" si="179"/>
        <v>31</v>
      </c>
      <c r="BE115" s="16">
        <f t="shared" si="117"/>
        <v>58125</v>
      </c>
      <c r="BF115" s="16">
        <f t="shared" si="118"/>
        <v>988125</v>
      </c>
      <c r="BG115" s="16">
        <f t="shared" si="119"/>
        <v>155000</v>
      </c>
      <c r="BH115" s="17">
        <f>DBC!$C$77</f>
        <v>42</v>
      </c>
      <c r="BI115" s="28">
        <f>DBC!$C$76</f>
        <v>35</v>
      </c>
      <c r="BJ115" s="30">
        <f>DBC!$C$75</f>
        <v>40</v>
      </c>
      <c r="BK115" s="19">
        <f t="shared" si="183"/>
        <v>2.4412500000000001</v>
      </c>
      <c r="BL115" s="19">
        <f t="shared" si="120"/>
        <v>34.584375000000001</v>
      </c>
      <c r="BM115" s="20">
        <f t="shared" si="121"/>
        <v>6.2</v>
      </c>
      <c r="BN115" s="11">
        <f>DBC!$C$68</f>
        <v>500</v>
      </c>
      <c r="BO115" s="21">
        <f t="shared" si="152"/>
        <v>1220.625</v>
      </c>
      <c r="BP115" s="19">
        <f t="shared" si="153"/>
        <v>17292.1875</v>
      </c>
      <c r="BQ115" s="19">
        <f t="shared" si="154"/>
        <v>3100</v>
      </c>
      <c r="BR115" s="423">
        <f t="shared" si="155"/>
        <v>21612.8125</v>
      </c>
      <c r="BS115" s="561">
        <f>DBC!$C$72</f>
        <v>0.15</v>
      </c>
      <c r="BT115" s="559">
        <f>DBC!$C$71</f>
        <v>0.75</v>
      </c>
      <c r="BU115" s="560">
        <f>DBC!$C$70</f>
        <v>0.1</v>
      </c>
      <c r="BV115" s="12" t="str">
        <f t="shared" si="135"/>
        <v>OK</v>
      </c>
      <c r="BW115" s="13">
        <f t="shared" si="136"/>
        <v>46.5</v>
      </c>
      <c r="BX115" s="14">
        <f t="shared" si="180"/>
        <v>232.5</v>
      </c>
      <c r="BY115" s="15">
        <f t="shared" si="181"/>
        <v>31</v>
      </c>
      <c r="BZ115" s="16">
        <f t="shared" si="122"/>
        <v>0</v>
      </c>
      <c r="CA115" s="16">
        <f t="shared" si="123"/>
        <v>0</v>
      </c>
      <c r="CB115" s="16">
        <f t="shared" si="124"/>
        <v>0</v>
      </c>
      <c r="CC115" s="17">
        <f>DBC!$C$77</f>
        <v>42</v>
      </c>
      <c r="CD115" s="28">
        <f>DBC!$C$76</f>
        <v>35</v>
      </c>
      <c r="CE115" s="30">
        <f>DBC!$C$75</f>
        <v>40</v>
      </c>
      <c r="CF115" s="19">
        <f t="shared" si="184"/>
        <v>0</v>
      </c>
      <c r="CG115" s="19">
        <f t="shared" si="125"/>
        <v>0</v>
      </c>
      <c r="CH115" s="20">
        <f t="shared" si="126"/>
        <v>0</v>
      </c>
      <c r="CI115" s="11">
        <f>DBC!$C$68</f>
        <v>500</v>
      </c>
      <c r="CJ115" s="21">
        <f t="shared" si="156"/>
        <v>0</v>
      </c>
      <c r="CK115" s="21">
        <f t="shared" si="157"/>
        <v>0</v>
      </c>
      <c r="CL115" s="21">
        <f t="shared" si="158"/>
        <v>0</v>
      </c>
      <c r="CM115" s="423">
        <f t="shared" si="159"/>
        <v>0</v>
      </c>
    </row>
    <row r="116" spans="1:91" x14ac:dyDescent="0.35">
      <c r="A116" s="743"/>
      <c r="B116" s="5" t="s">
        <v>26</v>
      </c>
      <c r="C116" s="543">
        <v>28</v>
      </c>
      <c r="D116" s="5">
        <v>110</v>
      </c>
      <c r="E116" s="10">
        <f>DBC!C$53</f>
        <v>20</v>
      </c>
      <c r="F116" s="22">
        <f t="shared" si="110"/>
        <v>560</v>
      </c>
      <c r="G116" s="745"/>
      <c r="H116" s="49">
        <f>DBC!$C$45</f>
        <v>0.1</v>
      </c>
      <c r="I116" s="47">
        <f>DBC!$C$44</f>
        <v>0.7</v>
      </c>
      <c r="J116" s="48">
        <f>DBC!$C$43</f>
        <v>0.2</v>
      </c>
      <c r="K116" s="24" t="str">
        <f t="shared" si="127"/>
        <v>OK</v>
      </c>
      <c r="L116" s="25">
        <f t="shared" si="128"/>
        <v>56</v>
      </c>
      <c r="M116" s="26">
        <f t="shared" si="128"/>
        <v>392</v>
      </c>
      <c r="N116" s="27">
        <f t="shared" si="128"/>
        <v>112</v>
      </c>
      <c r="O116" s="28">
        <f t="shared" si="111"/>
        <v>511840</v>
      </c>
      <c r="P116" s="28">
        <f t="shared" si="111"/>
        <v>12181792</v>
      </c>
      <c r="Q116" s="28">
        <f t="shared" si="111"/>
        <v>4094720</v>
      </c>
      <c r="R116" s="29">
        <f>DBC!$C$50</f>
        <v>152</v>
      </c>
      <c r="S116" s="28">
        <f>DBC!$C$49</f>
        <v>146.19999999999999</v>
      </c>
      <c r="T116" s="30">
        <f>DBC!$C$48</f>
        <v>150</v>
      </c>
      <c r="U116" s="31">
        <f t="shared" si="129"/>
        <v>77.799679999999995</v>
      </c>
      <c r="V116" s="31">
        <f t="shared" si="129"/>
        <v>1780.9779904</v>
      </c>
      <c r="W116" s="32">
        <f t="shared" si="129"/>
        <v>614.20799999999997</v>
      </c>
      <c r="X116" s="296">
        <f>DBC!$C$41</f>
        <v>370</v>
      </c>
      <c r="Y116" s="33">
        <f t="shared" si="130"/>
        <v>28785.881599999997</v>
      </c>
      <c r="Z116" s="31">
        <f t="shared" si="130"/>
        <v>658961.85644799995</v>
      </c>
      <c r="AA116" s="31">
        <f t="shared" si="130"/>
        <v>227256.95999999999</v>
      </c>
      <c r="AB116" s="423">
        <f t="shared" si="150"/>
        <v>915004.69804799987</v>
      </c>
      <c r="AC116" s="295">
        <f>DBC!$C$45</f>
        <v>0.1</v>
      </c>
      <c r="AD116" s="291">
        <f>DBC!$C$44</f>
        <v>0.7</v>
      </c>
      <c r="AE116" s="292">
        <f>DBC!$C$43</f>
        <v>0.2</v>
      </c>
      <c r="AF116" s="24" t="str">
        <f t="shared" si="131"/>
        <v>OK</v>
      </c>
      <c r="AG116" s="25">
        <f t="shared" si="132"/>
        <v>56</v>
      </c>
      <c r="AH116" s="26">
        <f t="shared" si="173"/>
        <v>392</v>
      </c>
      <c r="AI116" s="27">
        <f t="shared" si="174"/>
        <v>112</v>
      </c>
      <c r="AJ116" s="28">
        <f t="shared" si="112"/>
        <v>0</v>
      </c>
      <c r="AK116" s="28">
        <f t="shared" si="113"/>
        <v>0</v>
      </c>
      <c r="AL116" s="28">
        <f t="shared" si="114"/>
        <v>0</v>
      </c>
      <c r="AM116" s="17">
        <f>DBC!$C$50</f>
        <v>152</v>
      </c>
      <c r="AN116" s="16">
        <f>DBC!$C$49</f>
        <v>146.19999999999999</v>
      </c>
      <c r="AO116" s="18">
        <f>DBC!$C$48</f>
        <v>150</v>
      </c>
      <c r="AP116" s="31">
        <f t="shared" si="182"/>
        <v>0</v>
      </c>
      <c r="AQ116" s="31">
        <f t="shared" si="115"/>
        <v>0</v>
      </c>
      <c r="AR116" s="32">
        <f t="shared" si="116"/>
        <v>0</v>
      </c>
      <c r="AS116" s="23">
        <f>DBC!$C$41</f>
        <v>370</v>
      </c>
      <c r="AT116" s="33">
        <f t="shared" si="175"/>
        <v>0</v>
      </c>
      <c r="AU116" s="31">
        <f t="shared" si="176"/>
        <v>0</v>
      </c>
      <c r="AV116" s="31">
        <f t="shared" si="177"/>
        <v>0</v>
      </c>
      <c r="AW116" s="423">
        <f t="shared" si="151"/>
        <v>0</v>
      </c>
      <c r="AX116" s="561">
        <f>DBC!$C$72</f>
        <v>0.15</v>
      </c>
      <c r="AY116" s="559">
        <f>DBC!$C$71</f>
        <v>0.75</v>
      </c>
      <c r="AZ116" s="560">
        <f>DBC!$C$70</f>
        <v>0.1</v>
      </c>
      <c r="BA116" s="24" t="str">
        <f t="shared" si="133"/>
        <v>OK</v>
      </c>
      <c r="BB116" s="25">
        <f t="shared" si="134"/>
        <v>84</v>
      </c>
      <c r="BC116" s="26">
        <f t="shared" si="178"/>
        <v>420</v>
      </c>
      <c r="BD116" s="27">
        <f t="shared" si="179"/>
        <v>56</v>
      </c>
      <c r="BE116" s="28">
        <f t="shared" si="117"/>
        <v>105000</v>
      </c>
      <c r="BF116" s="28">
        <f t="shared" si="118"/>
        <v>1785000</v>
      </c>
      <c r="BG116" s="28">
        <f t="shared" si="119"/>
        <v>280000</v>
      </c>
      <c r="BH116" s="17">
        <f>DBC!$C$77</f>
        <v>42</v>
      </c>
      <c r="BI116" s="28">
        <f>DBC!$C$76</f>
        <v>35</v>
      </c>
      <c r="BJ116" s="30">
        <f>DBC!$C$75</f>
        <v>40</v>
      </c>
      <c r="BK116" s="31">
        <f t="shared" si="183"/>
        <v>4.41</v>
      </c>
      <c r="BL116" s="31">
        <f t="shared" si="120"/>
        <v>62.475000000000001</v>
      </c>
      <c r="BM116" s="32">
        <f t="shared" si="121"/>
        <v>11.2</v>
      </c>
      <c r="BN116" s="11">
        <f>DBC!$C$68</f>
        <v>500</v>
      </c>
      <c r="BO116" s="21">
        <f t="shared" si="152"/>
        <v>2205</v>
      </c>
      <c r="BP116" s="19">
        <f t="shared" si="153"/>
        <v>31237.5</v>
      </c>
      <c r="BQ116" s="19">
        <f t="shared" si="154"/>
        <v>5600</v>
      </c>
      <c r="BR116" s="423">
        <f t="shared" si="155"/>
        <v>39042.5</v>
      </c>
      <c r="BS116" s="561">
        <f>DBC!$C$72</f>
        <v>0.15</v>
      </c>
      <c r="BT116" s="559">
        <f>DBC!$C$71</f>
        <v>0.75</v>
      </c>
      <c r="BU116" s="560">
        <f>DBC!$C$70</f>
        <v>0.1</v>
      </c>
      <c r="BV116" s="24" t="str">
        <f t="shared" si="135"/>
        <v>OK</v>
      </c>
      <c r="BW116" s="25">
        <f t="shared" si="136"/>
        <v>84</v>
      </c>
      <c r="BX116" s="26">
        <f t="shared" si="180"/>
        <v>420</v>
      </c>
      <c r="BY116" s="27">
        <f t="shared" si="181"/>
        <v>56</v>
      </c>
      <c r="BZ116" s="28">
        <f t="shared" si="122"/>
        <v>0</v>
      </c>
      <c r="CA116" s="28">
        <f t="shared" si="123"/>
        <v>0</v>
      </c>
      <c r="CB116" s="28">
        <f t="shared" si="124"/>
        <v>0</v>
      </c>
      <c r="CC116" s="17">
        <f>DBC!$C$77</f>
        <v>42</v>
      </c>
      <c r="CD116" s="28">
        <f>DBC!$C$76</f>
        <v>35</v>
      </c>
      <c r="CE116" s="30">
        <f>DBC!$C$75</f>
        <v>40</v>
      </c>
      <c r="CF116" s="31">
        <f t="shared" si="184"/>
        <v>0</v>
      </c>
      <c r="CG116" s="31">
        <f t="shared" si="125"/>
        <v>0</v>
      </c>
      <c r="CH116" s="32">
        <f t="shared" si="126"/>
        <v>0</v>
      </c>
      <c r="CI116" s="11">
        <f>DBC!$C$68</f>
        <v>500</v>
      </c>
      <c r="CJ116" s="21">
        <f t="shared" si="156"/>
        <v>0</v>
      </c>
      <c r="CK116" s="21">
        <f t="shared" si="157"/>
        <v>0</v>
      </c>
      <c r="CL116" s="21">
        <f t="shared" si="158"/>
        <v>0</v>
      </c>
      <c r="CM116" s="423">
        <f t="shared" si="159"/>
        <v>0</v>
      </c>
    </row>
    <row r="117" spans="1:91" x14ac:dyDescent="0.35">
      <c r="A117" s="743"/>
      <c r="B117" s="5" t="s">
        <v>27</v>
      </c>
      <c r="C117" s="543">
        <v>31</v>
      </c>
      <c r="D117" s="5">
        <v>111</v>
      </c>
      <c r="E117" s="10">
        <f>DBC!C$54</f>
        <v>20</v>
      </c>
      <c r="F117" s="22">
        <f t="shared" si="110"/>
        <v>620</v>
      </c>
      <c r="G117" s="745"/>
      <c r="H117" s="49">
        <f>DBC!$C$45</f>
        <v>0.1</v>
      </c>
      <c r="I117" s="47">
        <f>DBC!$C$44</f>
        <v>0.7</v>
      </c>
      <c r="J117" s="48">
        <f>DBC!$C$43</f>
        <v>0.2</v>
      </c>
      <c r="K117" s="24" t="str">
        <f t="shared" si="127"/>
        <v>OK</v>
      </c>
      <c r="L117" s="25">
        <f t="shared" si="128"/>
        <v>62</v>
      </c>
      <c r="M117" s="26">
        <f t="shared" si="128"/>
        <v>434</v>
      </c>
      <c r="N117" s="27">
        <f t="shared" si="128"/>
        <v>124</v>
      </c>
      <c r="O117" s="28">
        <f t="shared" si="111"/>
        <v>566680</v>
      </c>
      <c r="P117" s="28">
        <f t="shared" si="111"/>
        <v>13486984</v>
      </c>
      <c r="Q117" s="28">
        <f t="shared" si="111"/>
        <v>4533440</v>
      </c>
      <c r="R117" s="29">
        <f>DBC!$C$50</f>
        <v>152</v>
      </c>
      <c r="S117" s="28">
        <f>DBC!$C$49</f>
        <v>146.19999999999999</v>
      </c>
      <c r="T117" s="30">
        <f>DBC!$C$48</f>
        <v>150</v>
      </c>
      <c r="U117" s="31">
        <f t="shared" si="129"/>
        <v>86.135360000000006</v>
      </c>
      <c r="V117" s="31">
        <f t="shared" si="129"/>
        <v>1971.7970608000001</v>
      </c>
      <c r="W117" s="32">
        <f t="shared" si="129"/>
        <v>680.01599999999996</v>
      </c>
      <c r="X117" s="296">
        <f>DBC!$C$41</f>
        <v>370</v>
      </c>
      <c r="Y117" s="33">
        <f t="shared" si="130"/>
        <v>31870.083200000001</v>
      </c>
      <c r="Z117" s="31">
        <f t="shared" si="130"/>
        <v>729564.91249600006</v>
      </c>
      <c r="AA117" s="31">
        <f t="shared" si="130"/>
        <v>251605.91999999998</v>
      </c>
      <c r="AB117" s="423">
        <f t="shared" si="150"/>
        <v>1013040.915696</v>
      </c>
      <c r="AC117" s="295">
        <f>DBC!$C$45</f>
        <v>0.1</v>
      </c>
      <c r="AD117" s="291">
        <f>DBC!$C$44</f>
        <v>0.7</v>
      </c>
      <c r="AE117" s="292">
        <f>DBC!$C$43</f>
        <v>0.2</v>
      </c>
      <c r="AF117" s="24" t="str">
        <f t="shared" si="131"/>
        <v>OK</v>
      </c>
      <c r="AG117" s="25">
        <f t="shared" si="132"/>
        <v>62</v>
      </c>
      <c r="AH117" s="26">
        <f t="shared" si="173"/>
        <v>434</v>
      </c>
      <c r="AI117" s="27">
        <f t="shared" si="174"/>
        <v>124</v>
      </c>
      <c r="AJ117" s="28">
        <f t="shared" si="112"/>
        <v>0</v>
      </c>
      <c r="AK117" s="28">
        <f t="shared" si="113"/>
        <v>0</v>
      </c>
      <c r="AL117" s="28">
        <f t="shared" si="114"/>
        <v>0</v>
      </c>
      <c r="AM117" s="17">
        <f>DBC!$C$50</f>
        <v>152</v>
      </c>
      <c r="AN117" s="16">
        <f>DBC!$C$49</f>
        <v>146.19999999999999</v>
      </c>
      <c r="AO117" s="18">
        <f>DBC!$C$48</f>
        <v>150</v>
      </c>
      <c r="AP117" s="31">
        <f t="shared" si="182"/>
        <v>0</v>
      </c>
      <c r="AQ117" s="31">
        <f t="shared" si="115"/>
        <v>0</v>
      </c>
      <c r="AR117" s="32">
        <f t="shared" si="116"/>
        <v>0</v>
      </c>
      <c r="AS117" s="23">
        <f>DBC!$C$41</f>
        <v>370</v>
      </c>
      <c r="AT117" s="33">
        <f t="shared" si="175"/>
        <v>0</v>
      </c>
      <c r="AU117" s="31">
        <f t="shared" si="176"/>
        <v>0</v>
      </c>
      <c r="AV117" s="31">
        <f t="shared" si="177"/>
        <v>0</v>
      </c>
      <c r="AW117" s="423">
        <f t="shared" si="151"/>
        <v>0</v>
      </c>
      <c r="AX117" s="561">
        <f>DBC!$C$72</f>
        <v>0.15</v>
      </c>
      <c r="AY117" s="559">
        <f>DBC!$C$71</f>
        <v>0.75</v>
      </c>
      <c r="AZ117" s="560">
        <f>DBC!$C$70</f>
        <v>0.1</v>
      </c>
      <c r="BA117" s="24" t="str">
        <f t="shared" si="133"/>
        <v>OK</v>
      </c>
      <c r="BB117" s="25">
        <f t="shared" si="134"/>
        <v>93</v>
      </c>
      <c r="BC117" s="26">
        <f t="shared" si="178"/>
        <v>465</v>
      </c>
      <c r="BD117" s="27">
        <f t="shared" si="179"/>
        <v>62</v>
      </c>
      <c r="BE117" s="28">
        <f t="shared" si="117"/>
        <v>116250</v>
      </c>
      <c r="BF117" s="28">
        <f t="shared" si="118"/>
        <v>1976250</v>
      </c>
      <c r="BG117" s="28">
        <f t="shared" si="119"/>
        <v>310000</v>
      </c>
      <c r="BH117" s="17">
        <f>DBC!$C$77</f>
        <v>42</v>
      </c>
      <c r="BI117" s="28">
        <f>DBC!$C$76</f>
        <v>35</v>
      </c>
      <c r="BJ117" s="30">
        <f>DBC!$C$75</f>
        <v>40</v>
      </c>
      <c r="BK117" s="31">
        <f t="shared" si="183"/>
        <v>4.8825000000000003</v>
      </c>
      <c r="BL117" s="31">
        <f t="shared" si="120"/>
        <v>69.168750000000003</v>
      </c>
      <c r="BM117" s="32">
        <f t="shared" si="121"/>
        <v>12.4</v>
      </c>
      <c r="BN117" s="11">
        <f>DBC!$C$68</f>
        <v>500</v>
      </c>
      <c r="BO117" s="21">
        <f t="shared" si="152"/>
        <v>2441.25</v>
      </c>
      <c r="BP117" s="19">
        <f t="shared" si="153"/>
        <v>34584.375</v>
      </c>
      <c r="BQ117" s="19">
        <f t="shared" si="154"/>
        <v>6200</v>
      </c>
      <c r="BR117" s="423">
        <f t="shared" si="155"/>
        <v>43225.625</v>
      </c>
      <c r="BS117" s="561">
        <f>DBC!$C$72</f>
        <v>0.15</v>
      </c>
      <c r="BT117" s="559">
        <f>DBC!$C$71</f>
        <v>0.75</v>
      </c>
      <c r="BU117" s="560">
        <f>DBC!$C$70</f>
        <v>0.1</v>
      </c>
      <c r="BV117" s="24" t="str">
        <f t="shared" si="135"/>
        <v>OK</v>
      </c>
      <c r="BW117" s="25">
        <f t="shared" si="136"/>
        <v>93</v>
      </c>
      <c r="BX117" s="26">
        <f t="shared" si="180"/>
        <v>465</v>
      </c>
      <c r="BY117" s="27">
        <f t="shared" si="181"/>
        <v>62</v>
      </c>
      <c r="BZ117" s="28">
        <f t="shared" si="122"/>
        <v>0</v>
      </c>
      <c r="CA117" s="28">
        <f t="shared" si="123"/>
        <v>0</v>
      </c>
      <c r="CB117" s="28">
        <f t="shared" si="124"/>
        <v>0</v>
      </c>
      <c r="CC117" s="17">
        <f>DBC!$C$77</f>
        <v>42</v>
      </c>
      <c r="CD117" s="28">
        <f>DBC!$C$76</f>
        <v>35</v>
      </c>
      <c r="CE117" s="30">
        <f>DBC!$C$75</f>
        <v>40</v>
      </c>
      <c r="CF117" s="31">
        <f t="shared" si="184"/>
        <v>0</v>
      </c>
      <c r="CG117" s="31">
        <f t="shared" si="125"/>
        <v>0</v>
      </c>
      <c r="CH117" s="32">
        <f t="shared" si="126"/>
        <v>0</v>
      </c>
      <c r="CI117" s="11">
        <f>DBC!$C$68</f>
        <v>500</v>
      </c>
      <c r="CJ117" s="21">
        <f t="shared" si="156"/>
        <v>0</v>
      </c>
      <c r="CK117" s="21">
        <f t="shared" si="157"/>
        <v>0</v>
      </c>
      <c r="CL117" s="21">
        <f t="shared" si="158"/>
        <v>0</v>
      </c>
      <c r="CM117" s="423">
        <f t="shared" si="159"/>
        <v>0</v>
      </c>
    </row>
    <row r="118" spans="1:91" x14ac:dyDescent="0.35">
      <c r="A118" s="743"/>
      <c r="B118" s="5" t="s">
        <v>28</v>
      </c>
      <c r="C118" s="543">
        <v>30</v>
      </c>
      <c r="D118" s="5">
        <v>112</v>
      </c>
      <c r="E118" s="10">
        <f>DBC!C$55</f>
        <v>20</v>
      </c>
      <c r="F118" s="22">
        <f t="shared" si="110"/>
        <v>600</v>
      </c>
      <c r="G118" s="745"/>
      <c r="H118" s="49">
        <f>DBC!$C$45</f>
        <v>0.1</v>
      </c>
      <c r="I118" s="47">
        <f>DBC!$C$44</f>
        <v>0.7</v>
      </c>
      <c r="J118" s="48">
        <f>DBC!$C$43</f>
        <v>0.2</v>
      </c>
      <c r="K118" s="24" t="str">
        <f t="shared" si="127"/>
        <v>OK</v>
      </c>
      <c r="L118" s="25">
        <f t="shared" si="128"/>
        <v>60</v>
      </c>
      <c r="M118" s="26">
        <f t="shared" si="128"/>
        <v>420</v>
      </c>
      <c r="N118" s="27">
        <f t="shared" si="128"/>
        <v>120</v>
      </c>
      <c r="O118" s="28">
        <f t="shared" si="111"/>
        <v>548400</v>
      </c>
      <c r="P118" s="28">
        <f t="shared" si="111"/>
        <v>13051920</v>
      </c>
      <c r="Q118" s="28">
        <f t="shared" si="111"/>
        <v>4387200</v>
      </c>
      <c r="R118" s="29">
        <f>DBC!$C$50</f>
        <v>152</v>
      </c>
      <c r="S118" s="28">
        <f>DBC!$C$49</f>
        <v>146.19999999999999</v>
      </c>
      <c r="T118" s="30">
        <f>DBC!$C$48</f>
        <v>150</v>
      </c>
      <c r="U118" s="31">
        <f t="shared" si="129"/>
        <v>83.356800000000007</v>
      </c>
      <c r="V118" s="31">
        <f t="shared" si="129"/>
        <v>1908.1907039999999</v>
      </c>
      <c r="W118" s="32">
        <f t="shared" si="129"/>
        <v>658.08</v>
      </c>
      <c r="X118" s="296">
        <f>DBC!$C$41</f>
        <v>370</v>
      </c>
      <c r="Y118" s="33">
        <f t="shared" si="130"/>
        <v>30842.016000000003</v>
      </c>
      <c r="Z118" s="31">
        <f t="shared" si="130"/>
        <v>706030.56047999999</v>
      </c>
      <c r="AA118" s="31">
        <f t="shared" si="130"/>
        <v>243489.6</v>
      </c>
      <c r="AB118" s="423">
        <f t="shared" si="150"/>
        <v>980362.17648000002</v>
      </c>
      <c r="AC118" s="295">
        <f>DBC!$C$45</f>
        <v>0.1</v>
      </c>
      <c r="AD118" s="291">
        <f>DBC!$C$44</f>
        <v>0.7</v>
      </c>
      <c r="AE118" s="292">
        <f>DBC!$C$43</f>
        <v>0.2</v>
      </c>
      <c r="AF118" s="24" t="str">
        <f t="shared" si="131"/>
        <v>OK</v>
      </c>
      <c r="AG118" s="25">
        <f t="shared" si="132"/>
        <v>60</v>
      </c>
      <c r="AH118" s="26">
        <f t="shared" si="173"/>
        <v>420</v>
      </c>
      <c r="AI118" s="27">
        <f t="shared" si="174"/>
        <v>120</v>
      </c>
      <c r="AJ118" s="28">
        <f t="shared" si="112"/>
        <v>0</v>
      </c>
      <c r="AK118" s="28">
        <f t="shared" si="113"/>
        <v>0</v>
      </c>
      <c r="AL118" s="28">
        <f t="shared" si="114"/>
        <v>0</v>
      </c>
      <c r="AM118" s="17">
        <f>DBC!$C$50</f>
        <v>152</v>
      </c>
      <c r="AN118" s="16">
        <f>DBC!$C$49</f>
        <v>146.19999999999999</v>
      </c>
      <c r="AO118" s="18">
        <f>DBC!$C$48</f>
        <v>150</v>
      </c>
      <c r="AP118" s="31">
        <f t="shared" si="182"/>
        <v>0</v>
      </c>
      <c r="AQ118" s="31">
        <f t="shared" si="115"/>
        <v>0</v>
      </c>
      <c r="AR118" s="32">
        <f t="shared" si="116"/>
        <v>0</v>
      </c>
      <c r="AS118" s="23">
        <f>DBC!$C$41</f>
        <v>370</v>
      </c>
      <c r="AT118" s="33">
        <f t="shared" si="175"/>
        <v>0</v>
      </c>
      <c r="AU118" s="31">
        <f t="shared" si="176"/>
        <v>0</v>
      </c>
      <c r="AV118" s="31">
        <f t="shared" si="177"/>
        <v>0</v>
      </c>
      <c r="AW118" s="423">
        <f t="shared" si="151"/>
        <v>0</v>
      </c>
      <c r="AX118" s="561">
        <f>DBC!$C$72</f>
        <v>0.15</v>
      </c>
      <c r="AY118" s="559">
        <f>DBC!$C$71</f>
        <v>0.75</v>
      </c>
      <c r="AZ118" s="560">
        <f>DBC!$C$70</f>
        <v>0.1</v>
      </c>
      <c r="BA118" s="24" t="str">
        <f t="shared" si="133"/>
        <v>OK</v>
      </c>
      <c r="BB118" s="25">
        <f t="shared" si="134"/>
        <v>90</v>
      </c>
      <c r="BC118" s="26">
        <f t="shared" si="178"/>
        <v>450</v>
      </c>
      <c r="BD118" s="27">
        <f t="shared" si="179"/>
        <v>60</v>
      </c>
      <c r="BE118" s="28">
        <f t="shared" si="117"/>
        <v>112500</v>
      </c>
      <c r="BF118" s="28">
        <f t="shared" si="118"/>
        <v>1912500</v>
      </c>
      <c r="BG118" s="28">
        <f t="shared" si="119"/>
        <v>300000</v>
      </c>
      <c r="BH118" s="17">
        <f>DBC!$C$77</f>
        <v>42</v>
      </c>
      <c r="BI118" s="28">
        <f>DBC!$C$76</f>
        <v>35</v>
      </c>
      <c r="BJ118" s="30">
        <f>DBC!$C$75</f>
        <v>40</v>
      </c>
      <c r="BK118" s="31">
        <f t="shared" si="183"/>
        <v>4.7249999999999996</v>
      </c>
      <c r="BL118" s="31">
        <f t="shared" si="120"/>
        <v>66.9375</v>
      </c>
      <c r="BM118" s="32">
        <f t="shared" si="121"/>
        <v>12</v>
      </c>
      <c r="BN118" s="11">
        <f>DBC!$C$68</f>
        <v>500</v>
      </c>
      <c r="BO118" s="21">
        <f t="shared" si="152"/>
        <v>2362.5</v>
      </c>
      <c r="BP118" s="19">
        <f t="shared" si="153"/>
        <v>33468.75</v>
      </c>
      <c r="BQ118" s="19">
        <f t="shared" si="154"/>
        <v>6000</v>
      </c>
      <c r="BR118" s="423">
        <f t="shared" si="155"/>
        <v>41831.25</v>
      </c>
      <c r="BS118" s="561">
        <f>DBC!$C$72</f>
        <v>0.15</v>
      </c>
      <c r="BT118" s="559">
        <f>DBC!$C$71</f>
        <v>0.75</v>
      </c>
      <c r="BU118" s="560">
        <f>DBC!$C$70</f>
        <v>0.1</v>
      </c>
      <c r="BV118" s="24" t="str">
        <f t="shared" si="135"/>
        <v>OK</v>
      </c>
      <c r="BW118" s="25">
        <f t="shared" si="136"/>
        <v>90</v>
      </c>
      <c r="BX118" s="26">
        <f t="shared" si="180"/>
        <v>450</v>
      </c>
      <c r="BY118" s="27">
        <f t="shared" si="181"/>
        <v>60</v>
      </c>
      <c r="BZ118" s="28">
        <f t="shared" si="122"/>
        <v>0</v>
      </c>
      <c r="CA118" s="28">
        <f t="shared" si="123"/>
        <v>0</v>
      </c>
      <c r="CB118" s="28">
        <f t="shared" si="124"/>
        <v>0</v>
      </c>
      <c r="CC118" s="17">
        <f>DBC!$C$77</f>
        <v>42</v>
      </c>
      <c r="CD118" s="28">
        <f>DBC!$C$76</f>
        <v>35</v>
      </c>
      <c r="CE118" s="30">
        <f>DBC!$C$75</f>
        <v>40</v>
      </c>
      <c r="CF118" s="31">
        <f t="shared" si="184"/>
        <v>0</v>
      </c>
      <c r="CG118" s="31">
        <f t="shared" si="125"/>
        <v>0</v>
      </c>
      <c r="CH118" s="32">
        <f t="shared" si="126"/>
        <v>0</v>
      </c>
      <c r="CI118" s="11">
        <f>DBC!$C$68</f>
        <v>500</v>
      </c>
      <c r="CJ118" s="21">
        <f t="shared" si="156"/>
        <v>0</v>
      </c>
      <c r="CK118" s="21">
        <f t="shared" si="157"/>
        <v>0</v>
      </c>
      <c r="CL118" s="21">
        <f t="shared" si="158"/>
        <v>0</v>
      </c>
      <c r="CM118" s="423">
        <f t="shared" si="159"/>
        <v>0</v>
      </c>
    </row>
    <row r="119" spans="1:91" x14ac:dyDescent="0.35">
      <c r="A119" s="743"/>
      <c r="B119" s="5" t="s">
        <v>29</v>
      </c>
      <c r="C119" s="543">
        <v>31</v>
      </c>
      <c r="D119" s="5">
        <v>113</v>
      </c>
      <c r="E119" s="10">
        <f>DBC!C$56</f>
        <v>20</v>
      </c>
      <c r="F119" s="22">
        <f t="shared" si="110"/>
        <v>620</v>
      </c>
      <c r="G119" s="745"/>
      <c r="H119" s="49">
        <f>DBC!$C$45</f>
        <v>0.1</v>
      </c>
      <c r="I119" s="47">
        <f>DBC!$C$44</f>
        <v>0.7</v>
      </c>
      <c r="J119" s="48">
        <f>DBC!$C$43</f>
        <v>0.2</v>
      </c>
      <c r="K119" s="24" t="str">
        <f t="shared" si="127"/>
        <v>OK</v>
      </c>
      <c r="L119" s="25">
        <f t="shared" si="128"/>
        <v>62</v>
      </c>
      <c r="M119" s="26">
        <f t="shared" si="128"/>
        <v>434</v>
      </c>
      <c r="N119" s="27">
        <f t="shared" si="128"/>
        <v>124</v>
      </c>
      <c r="O119" s="28">
        <f t="shared" si="111"/>
        <v>566680</v>
      </c>
      <c r="P119" s="28">
        <f t="shared" si="111"/>
        <v>13486984</v>
      </c>
      <c r="Q119" s="28">
        <f t="shared" si="111"/>
        <v>4533440</v>
      </c>
      <c r="R119" s="29">
        <f>DBC!$C$50</f>
        <v>152</v>
      </c>
      <c r="S119" s="28">
        <f>DBC!$C$49</f>
        <v>146.19999999999999</v>
      </c>
      <c r="T119" s="30">
        <f>DBC!$C$48</f>
        <v>150</v>
      </c>
      <c r="U119" s="31">
        <f t="shared" si="129"/>
        <v>86.135360000000006</v>
      </c>
      <c r="V119" s="31">
        <f t="shared" si="129"/>
        <v>1971.7970608000001</v>
      </c>
      <c r="W119" s="32">
        <f t="shared" si="129"/>
        <v>680.01599999999996</v>
      </c>
      <c r="X119" s="296">
        <f>DBC!$C$41</f>
        <v>370</v>
      </c>
      <c r="Y119" s="33">
        <f t="shared" si="130"/>
        <v>31870.083200000001</v>
      </c>
      <c r="Z119" s="31">
        <f t="shared" si="130"/>
        <v>729564.91249600006</v>
      </c>
      <c r="AA119" s="31">
        <f t="shared" si="130"/>
        <v>251605.91999999998</v>
      </c>
      <c r="AB119" s="423">
        <f t="shared" si="150"/>
        <v>1013040.915696</v>
      </c>
      <c r="AC119" s="295">
        <f>DBC!$C$45</f>
        <v>0.1</v>
      </c>
      <c r="AD119" s="291">
        <f>DBC!$C$44</f>
        <v>0.7</v>
      </c>
      <c r="AE119" s="292">
        <f>DBC!$C$43</f>
        <v>0.2</v>
      </c>
      <c r="AF119" s="24" t="str">
        <f t="shared" si="131"/>
        <v>OK</v>
      </c>
      <c r="AG119" s="25">
        <f t="shared" si="132"/>
        <v>62</v>
      </c>
      <c r="AH119" s="26">
        <f t="shared" si="173"/>
        <v>434</v>
      </c>
      <c r="AI119" s="27">
        <f t="shared" si="174"/>
        <v>124</v>
      </c>
      <c r="AJ119" s="28">
        <f t="shared" si="112"/>
        <v>0</v>
      </c>
      <c r="AK119" s="28">
        <f t="shared" si="113"/>
        <v>0</v>
      </c>
      <c r="AL119" s="28">
        <f t="shared" si="114"/>
        <v>0</v>
      </c>
      <c r="AM119" s="17">
        <f>DBC!$C$50</f>
        <v>152</v>
      </c>
      <c r="AN119" s="16">
        <f>DBC!$C$49</f>
        <v>146.19999999999999</v>
      </c>
      <c r="AO119" s="18">
        <f>DBC!$C$48</f>
        <v>150</v>
      </c>
      <c r="AP119" s="31">
        <f t="shared" si="182"/>
        <v>0</v>
      </c>
      <c r="AQ119" s="31">
        <f t="shared" si="115"/>
        <v>0</v>
      </c>
      <c r="AR119" s="32">
        <f t="shared" si="116"/>
        <v>0</v>
      </c>
      <c r="AS119" s="23">
        <f>DBC!$C$41</f>
        <v>370</v>
      </c>
      <c r="AT119" s="33">
        <f t="shared" si="175"/>
        <v>0</v>
      </c>
      <c r="AU119" s="31">
        <f t="shared" si="176"/>
        <v>0</v>
      </c>
      <c r="AV119" s="31">
        <f t="shared" si="177"/>
        <v>0</v>
      </c>
      <c r="AW119" s="423">
        <f t="shared" si="151"/>
        <v>0</v>
      </c>
      <c r="AX119" s="561">
        <f>DBC!$C$72</f>
        <v>0.15</v>
      </c>
      <c r="AY119" s="559">
        <f>DBC!$C$71</f>
        <v>0.75</v>
      </c>
      <c r="AZ119" s="560">
        <f>DBC!$C$70</f>
        <v>0.1</v>
      </c>
      <c r="BA119" s="24" t="str">
        <f t="shared" si="133"/>
        <v>OK</v>
      </c>
      <c r="BB119" s="25">
        <f t="shared" si="134"/>
        <v>93</v>
      </c>
      <c r="BC119" s="26">
        <f t="shared" si="178"/>
        <v>465</v>
      </c>
      <c r="BD119" s="27">
        <f t="shared" si="179"/>
        <v>62</v>
      </c>
      <c r="BE119" s="28">
        <f t="shared" si="117"/>
        <v>116250</v>
      </c>
      <c r="BF119" s="28">
        <f t="shared" si="118"/>
        <v>1976250</v>
      </c>
      <c r="BG119" s="28">
        <f t="shared" si="119"/>
        <v>310000</v>
      </c>
      <c r="BH119" s="17">
        <f>DBC!$C$77</f>
        <v>42</v>
      </c>
      <c r="BI119" s="28">
        <f>DBC!$C$76</f>
        <v>35</v>
      </c>
      <c r="BJ119" s="30">
        <f>DBC!$C$75</f>
        <v>40</v>
      </c>
      <c r="BK119" s="31">
        <f t="shared" si="183"/>
        <v>4.8825000000000003</v>
      </c>
      <c r="BL119" s="31">
        <f t="shared" si="120"/>
        <v>69.168750000000003</v>
      </c>
      <c r="BM119" s="32">
        <f t="shared" si="121"/>
        <v>12.4</v>
      </c>
      <c r="BN119" s="11">
        <f>DBC!$C$68</f>
        <v>500</v>
      </c>
      <c r="BO119" s="21">
        <f t="shared" si="152"/>
        <v>2441.25</v>
      </c>
      <c r="BP119" s="19">
        <f t="shared" si="153"/>
        <v>34584.375</v>
      </c>
      <c r="BQ119" s="19">
        <f t="shared" si="154"/>
        <v>6200</v>
      </c>
      <c r="BR119" s="423">
        <f t="shared" si="155"/>
        <v>43225.625</v>
      </c>
      <c r="BS119" s="561">
        <f>DBC!$C$72</f>
        <v>0.15</v>
      </c>
      <c r="BT119" s="559">
        <f>DBC!$C$71</f>
        <v>0.75</v>
      </c>
      <c r="BU119" s="560">
        <f>DBC!$C$70</f>
        <v>0.1</v>
      </c>
      <c r="BV119" s="24" t="str">
        <f t="shared" si="135"/>
        <v>OK</v>
      </c>
      <c r="BW119" s="25">
        <f t="shared" si="136"/>
        <v>93</v>
      </c>
      <c r="BX119" s="26">
        <f t="shared" si="180"/>
        <v>465</v>
      </c>
      <c r="BY119" s="27">
        <f t="shared" si="181"/>
        <v>62</v>
      </c>
      <c r="BZ119" s="28">
        <f t="shared" si="122"/>
        <v>0</v>
      </c>
      <c r="CA119" s="28">
        <f t="shared" si="123"/>
        <v>0</v>
      </c>
      <c r="CB119" s="28">
        <f t="shared" si="124"/>
        <v>0</v>
      </c>
      <c r="CC119" s="17">
        <f>DBC!$C$77</f>
        <v>42</v>
      </c>
      <c r="CD119" s="28">
        <f>DBC!$C$76</f>
        <v>35</v>
      </c>
      <c r="CE119" s="30">
        <f>DBC!$C$75</f>
        <v>40</v>
      </c>
      <c r="CF119" s="31">
        <f t="shared" si="184"/>
        <v>0</v>
      </c>
      <c r="CG119" s="31">
        <f t="shared" si="125"/>
        <v>0</v>
      </c>
      <c r="CH119" s="32">
        <f t="shared" si="126"/>
        <v>0</v>
      </c>
      <c r="CI119" s="11">
        <f>DBC!$C$68</f>
        <v>500</v>
      </c>
      <c r="CJ119" s="21">
        <f t="shared" si="156"/>
        <v>0</v>
      </c>
      <c r="CK119" s="21">
        <f t="shared" si="157"/>
        <v>0</v>
      </c>
      <c r="CL119" s="21">
        <f t="shared" si="158"/>
        <v>0</v>
      </c>
      <c r="CM119" s="423">
        <f t="shared" si="159"/>
        <v>0</v>
      </c>
    </row>
    <row r="120" spans="1:91" x14ac:dyDescent="0.35">
      <c r="A120" s="743"/>
      <c r="B120" s="5" t="s">
        <v>30</v>
      </c>
      <c r="C120" s="543">
        <v>30</v>
      </c>
      <c r="D120" s="5">
        <v>114</v>
      </c>
      <c r="E120" s="10">
        <f>DBC!C$57</f>
        <v>20</v>
      </c>
      <c r="F120" s="22">
        <f t="shared" si="110"/>
        <v>600</v>
      </c>
      <c r="G120" s="745"/>
      <c r="H120" s="49">
        <f>DBC!$C$45</f>
        <v>0.1</v>
      </c>
      <c r="I120" s="47">
        <f>DBC!$C$44</f>
        <v>0.7</v>
      </c>
      <c r="J120" s="48">
        <f>DBC!$C$43</f>
        <v>0.2</v>
      </c>
      <c r="K120" s="24" t="str">
        <f t="shared" si="127"/>
        <v>OK</v>
      </c>
      <c r="L120" s="25">
        <f t="shared" si="128"/>
        <v>60</v>
      </c>
      <c r="M120" s="26">
        <f t="shared" si="128"/>
        <v>420</v>
      </c>
      <c r="N120" s="27">
        <f t="shared" si="128"/>
        <v>120</v>
      </c>
      <c r="O120" s="28">
        <f t="shared" si="111"/>
        <v>548400</v>
      </c>
      <c r="P120" s="28">
        <f t="shared" si="111"/>
        <v>13051920</v>
      </c>
      <c r="Q120" s="28">
        <f t="shared" si="111"/>
        <v>4387200</v>
      </c>
      <c r="R120" s="29">
        <f>DBC!$C$50</f>
        <v>152</v>
      </c>
      <c r="S120" s="28">
        <f>DBC!$C$49</f>
        <v>146.19999999999999</v>
      </c>
      <c r="T120" s="30">
        <f>DBC!$C$48</f>
        <v>150</v>
      </c>
      <c r="U120" s="31">
        <f t="shared" si="129"/>
        <v>83.356800000000007</v>
      </c>
      <c r="V120" s="31">
        <f t="shared" si="129"/>
        <v>1908.1907039999999</v>
      </c>
      <c r="W120" s="32">
        <f t="shared" si="129"/>
        <v>658.08</v>
      </c>
      <c r="X120" s="296">
        <f>DBC!$C$41</f>
        <v>370</v>
      </c>
      <c r="Y120" s="33">
        <f t="shared" si="130"/>
        <v>30842.016000000003</v>
      </c>
      <c r="Z120" s="31">
        <f t="shared" si="130"/>
        <v>706030.56047999999</v>
      </c>
      <c r="AA120" s="31">
        <f t="shared" si="130"/>
        <v>243489.6</v>
      </c>
      <c r="AB120" s="423">
        <f t="shared" si="150"/>
        <v>980362.17648000002</v>
      </c>
      <c r="AC120" s="295">
        <f>DBC!$C$45</f>
        <v>0.1</v>
      </c>
      <c r="AD120" s="291">
        <f>DBC!$C$44</f>
        <v>0.7</v>
      </c>
      <c r="AE120" s="292">
        <f>DBC!$C$43</f>
        <v>0.2</v>
      </c>
      <c r="AF120" s="24" t="str">
        <f t="shared" si="131"/>
        <v>OK</v>
      </c>
      <c r="AG120" s="25">
        <f t="shared" si="132"/>
        <v>60</v>
      </c>
      <c r="AH120" s="26">
        <f t="shared" si="173"/>
        <v>420</v>
      </c>
      <c r="AI120" s="27">
        <f t="shared" si="174"/>
        <v>120</v>
      </c>
      <c r="AJ120" s="28">
        <f t="shared" si="112"/>
        <v>0</v>
      </c>
      <c r="AK120" s="28">
        <f t="shared" si="113"/>
        <v>0</v>
      </c>
      <c r="AL120" s="28">
        <f t="shared" si="114"/>
        <v>0</v>
      </c>
      <c r="AM120" s="17">
        <f>DBC!$C$50</f>
        <v>152</v>
      </c>
      <c r="AN120" s="16">
        <f>DBC!$C$49</f>
        <v>146.19999999999999</v>
      </c>
      <c r="AO120" s="18">
        <f>DBC!$C$48</f>
        <v>150</v>
      </c>
      <c r="AP120" s="31">
        <f t="shared" si="182"/>
        <v>0</v>
      </c>
      <c r="AQ120" s="31">
        <f t="shared" si="115"/>
        <v>0</v>
      </c>
      <c r="AR120" s="32">
        <f t="shared" si="116"/>
        <v>0</v>
      </c>
      <c r="AS120" s="23">
        <f>DBC!$C$41</f>
        <v>370</v>
      </c>
      <c r="AT120" s="33">
        <f t="shared" si="175"/>
        <v>0</v>
      </c>
      <c r="AU120" s="31">
        <f t="shared" si="176"/>
        <v>0</v>
      </c>
      <c r="AV120" s="31">
        <f t="shared" si="177"/>
        <v>0</v>
      </c>
      <c r="AW120" s="423">
        <f t="shared" si="151"/>
        <v>0</v>
      </c>
      <c r="AX120" s="561">
        <f>DBC!$C$72</f>
        <v>0.15</v>
      </c>
      <c r="AY120" s="559">
        <f>DBC!$C$71</f>
        <v>0.75</v>
      </c>
      <c r="AZ120" s="560">
        <f>DBC!$C$70</f>
        <v>0.1</v>
      </c>
      <c r="BA120" s="24" t="str">
        <f t="shared" si="133"/>
        <v>OK</v>
      </c>
      <c r="BB120" s="25">
        <f t="shared" si="134"/>
        <v>90</v>
      </c>
      <c r="BC120" s="26">
        <f t="shared" si="178"/>
        <v>450</v>
      </c>
      <c r="BD120" s="27">
        <f t="shared" si="179"/>
        <v>60</v>
      </c>
      <c r="BE120" s="28">
        <f t="shared" si="117"/>
        <v>112500</v>
      </c>
      <c r="BF120" s="28">
        <f t="shared" si="118"/>
        <v>1912500</v>
      </c>
      <c r="BG120" s="28">
        <f t="shared" si="119"/>
        <v>300000</v>
      </c>
      <c r="BH120" s="17">
        <f>DBC!$C$77</f>
        <v>42</v>
      </c>
      <c r="BI120" s="28">
        <f>DBC!$C$76</f>
        <v>35</v>
      </c>
      <c r="BJ120" s="30">
        <f>DBC!$C$75</f>
        <v>40</v>
      </c>
      <c r="BK120" s="31">
        <f t="shared" si="183"/>
        <v>4.7249999999999996</v>
      </c>
      <c r="BL120" s="31">
        <f t="shared" si="120"/>
        <v>66.9375</v>
      </c>
      <c r="BM120" s="32">
        <f t="shared" si="121"/>
        <v>12</v>
      </c>
      <c r="BN120" s="11">
        <f>DBC!$C$68</f>
        <v>500</v>
      </c>
      <c r="BO120" s="21">
        <f t="shared" si="152"/>
        <v>2362.5</v>
      </c>
      <c r="BP120" s="19">
        <f t="shared" si="153"/>
        <v>33468.75</v>
      </c>
      <c r="BQ120" s="19">
        <f t="shared" si="154"/>
        <v>6000</v>
      </c>
      <c r="BR120" s="423">
        <f t="shared" si="155"/>
        <v>41831.25</v>
      </c>
      <c r="BS120" s="561">
        <f>DBC!$C$72</f>
        <v>0.15</v>
      </c>
      <c r="BT120" s="559">
        <f>DBC!$C$71</f>
        <v>0.75</v>
      </c>
      <c r="BU120" s="560">
        <f>DBC!$C$70</f>
        <v>0.1</v>
      </c>
      <c r="BV120" s="24" t="str">
        <f t="shared" si="135"/>
        <v>OK</v>
      </c>
      <c r="BW120" s="25">
        <f t="shared" si="136"/>
        <v>90</v>
      </c>
      <c r="BX120" s="26">
        <f t="shared" si="180"/>
        <v>450</v>
      </c>
      <c r="BY120" s="27">
        <f t="shared" si="181"/>
        <v>60</v>
      </c>
      <c r="BZ120" s="28">
        <f t="shared" si="122"/>
        <v>0</v>
      </c>
      <c r="CA120" s="28">
        <f t="shared" si="123"/>
        <v>0</v>
      </c>
      <c r="CB120" s="28">
        <f t="shared" si="124"/>
        <v>0</v>
      </c>
      <c r="CC120" s="17">
        <f>DBC!$C$77</f>
        <v>42</v>
      </c>
      <c r="CD120" s="28">
        <f>DBC!$C$76</f>
        <v>35</v>
      </c>
      <c r="CE120" s="30">
        <f>DBC!$C$75</f>
        <v>40</v>
      </c>
      <c r="CF120" s="31">
        <f t="shared" si="184"/>
        <v>0</v>
      </c>
      <c r="CG120" s="31">
        <f t="shared" si="125"/>
        <v>0</v>
      </c>
      <c r="CH120" s="32">
        <f t="shared" si="126"/>
        <v>0</v>
      </c>
      <c r="CI120" s="11">
        <f>DBC!$C$68</f>
        <v>500</v>
      </c>
      <c r="CJ120" s="21">
        <f t="shared" si="156"/>
        <v>0</v>
      </c>
      <c r="CK120" s="21">
        <f t="shared" si="157"/>
        <v>0</v>
      </c>
      <c r="CL120" s="21">
        <f t="shared" si="158"/>
        <v>0</v>
      </c>
      <c r="CM120" s="423">
        <f t="shared" si="159"/>
        <v>0</v>
      </c>
    </row>
    <row r="121" spans="1:91" x14ac:dyDescent="0.35">
      <c r="A121" s="743"/>
      <c r="B121" s="5" t="s">
        <v>31</v>
      </c>
      <c r="C121" s="543">
        <v>31</v>
      </c>
      <c r="D121" s="5">
        <v>115</v>
      </c>
      <c r="E121" s="10">
        <f>DBC!C$58</f>
        <v>20</v>
      </c>
      <c r="F121" s="22">
        <f t="shared" si="110"/>
        <v>620</v>
      </c>
      <c r="G121" s="745"/>
      <c r="H121" s="49">
        <f>DBC!$C$45</f>
        <v>0.1</v>
      </c>
      <c r="I121" s="47">
        <f>DBC!$C$44</f>
        <v>0.7</v>
      </c>
      <c r="J121" s="48">
        <f>DBC!$C$43</f>
        <v>0.2</v>
      </c>
      <c r="K121" s="24" t="str">
        <f t="shared" si="127"/>
        <v>OK</v>
      </c>
      <c r="L121" s="25">
        <f t="shared" si="128"/>
        <v>62</v>
      </c>
      <c r="M121" s="26">
        <f t="shared" si="128"/>
        <v>434</v>
      </c>
      <c r="N121" s="27">
        <f t="shared" si="128"/>
        <v>124</v>
      </c>
      <c r="O121" s="28">
        <f t="shared" si="111"/>
        <v>566680</v>
      </c>
      <c r="P121" s="28">
        <f t="shared" si="111"/>
        <v>13486984</v>
      </c>
      <c r="Q121" s="28">
        <f t="shared" si="111"/>
        <v>4533440</v>
      </c>
      <c r="R121" s="29">
        <f>DBC!$C$50</f>
        <v>152</v>
      </c>
      <c r="S121" s="28">
        <f>DBC!$C$49</f>
        <v>146.19999999999999</v>
      </c>
      <c r="T121" s="30">
        <f>DBC!$C$48</f>
        <v>150</v>
      </c>
      <c r="U121" s="31">
        <f t="shared" si="129"/>
        <v>86.135360000000006</v>
      </c>
      <c r="V121" s="31">
        <f t="shared" si="129"/>
        <v>1971.7970608000001</v>
      </c>
      <c r="W121" s="32">
        <f t="shared" si="129"/>
        <v>680.01599999999996</v>
      </c>
      <c r="X121" s="296">
        <f>DBC!$C$41</f>
        <v>370</v>
      </c>
      <c r="Y121" s="33">
        <f t="shared" si="130"/>
        <v>31870.083200000001</v>
      </c>
      <c r="Z121" s="31">
        <f t="shared" si="130"/>
        <v>729564.91249600006</v>
      </c>
      <c r="AA121" s="31">
        <f t="shared" si="130"/>
        <v>251605.91999999998</v>
      </c>
      <c r="AB121" s="423">
        <f t="shared" si="150"/>
        <v>1013040.915696</v>
      </c>
      <c r="AC121" s="295">
        <f>DBC!$C$45</f>
        <v>0.1</v>
      </c>
      <c r="AD121" s="291">
        <f>DBC!$C$44</f>
        <v>0.7</v>
      </c>
      <c r="AE121" s="292">
        <f>DBC!$C$43</f>
        <v>0.2</v>
      </c>
      <c r="AF121" s="24" t="str">
        <f t="shared" si="131"/>
        <v>OK</v>
      </c>
      <c r="AG121" s="25">
        <f t="shared" si="132"/>
        <v>62</v>
      </c>
      <c r="AH121" s="26">
        <f t="shared" si="173"/>
        <v>434</v>
      </c>
      <c r="AI121" s="27">
        <f t="shared" si="174"/>
        <v>124</v>
      </c>
      <c r="AJ121" s="28">
        <f t="shared" si="112"/>
        <v>0</v>
      </c>
      <c r="AK121" s="28">
        <f t="shared" si="113"/>
        <v>0</v>
      </c>
      <c r="AL121" s="28">
        <f t="shared" si="114"/>
        <v>0</v>
      </c>
      <c r="AM121" s="17">
        <f>DBC!$C$50</f>
        <v>152</v>
      </c>
      <c r="AN121" s="16">
        <f>DBC!$C$49</f>
        <v>146.19999999999999</v>
      </c>
      <c r="AO121" s="18">
        <f>DBC!$C$48</f>
        <v>150</v>
      </c>
      <c r="AP121" s="31">
        <f t="shared" si="182"/>
        <v>0</v>
      </c>
      <c r="AQ121" s="31">
        <f t="shared" si="115"/>
        <v>0</v>
      </c>
      <c r="AR121" s="32">
        <f t="shared" si="116"/>
        <v>0</v>
      </c>
      <c r="AS121" s="23">
        <f>DBC!$C$41</f>
        <v>370</v>
      </c>
      <c r="AT121" s="33">
        <f t="shared" si="175"/>
        <v>0</v>
      </c>
      <c r="AU121" s="31">
        <f t="shared" si="176"/>
        <v>0</v>
      </c>
      <c r="AV121" s="31">
        <f t="shared" si="177"/>
        <v>0</v>
      </c>
      <c r="AW121" s="423">
        <f t="shared" si="151"/>
        <v>0</v>
      </c>
      <c r="AX121" s="561">
        <f>DBC!$C$72</f>
        <v>0.15</v>
      </c>
      <c r="AY121" s="559">
        <f>DBC!$C$71</f>
        <v>0.75</v>
      </c>
      <c r="AZ121" s="560">
        <f>DBC!$C$70</f>
        <v>0.1</v>
      </c>
      <c r="BA121" s="24" t="str">
        <f t="shared" si="133"/>
        <v>OK</v>
      </c>
      <c r="BB121" s="25">
        <f t="shared" si="134"/>
        <v>93</v>
      </c>
      <c r="BC121" s="26">
        <f t="shared" si="178"/>
        <v>465</v>
      </c>
      <c r="BD121" s="27">
        <f t="shared" si="179"/>
        <v>62</v>
      </c>
      <c r="BE121" s="28">
        <f t="shared" si="117"/>
        <v>116250</v>
      </c>
      <c r="BF121" s="28">
        <f t="shared" si="118"/>
        <v>1976250</v>
      </c>
      <c r="BG121" s="28">
        <f t="shared" si="119"/>
        <v>310000</v>
      </c>
      <c r="BH121" s="17">
        <f>DBC!$C$77</f>
        <v>42</v>
      </c>
      <c r="BI121" s="28">
        <f>DBC!$C$76</f>
        <v>35</v>
      </c>
      <c r="BJ121" s="30">
        <f>DBC!$C$75</f>
        <v>40</v>
      </c>
      <c r="BK121" s="31">
        <f t="shared" si="183"/>
        <v>4.8825000000000003</v>
      </c>
      <c r="BL121" s="31">
        <f t="shared" si="120"/>
        <v>69.168750000000003</v>
      </c>
      <c r="BM121" s="32">
        <f t="shared" si="121"/>
        <v>12.4</v>
      </c>
      <c r="BN121" s="11">
        <f>DBC!$C$68</f>
        <v>500</v>
      </c>
      <c r="BO121" s="21">
        <f t="shared" si="152"/>
        <v>2441.25</v>
      </c>
      <c r="BP121" s="19">
        <f t="shared" si="153"/>
        <v>34584.375</v>
      </c>
      <c r="BQ121" s="19">
        <f t="shared" si="154"/>
        <v>6200</v>
      </c>
      <c r="BR121" s="423">
        <f t="shared" si="155"/>
        <v>43225.625</v>
      </c>
      <c r="BS121" s="561">
        <f>DBC!$C$72</f>
        <v>0.15</v>
      </c>
      <c r="BT121" s="559">
        <f>DBC!$C$71</f>
        <v>0.75</v>
      </c>
      <c r="BU121" s="560">
        <f>DBC!$C$70</f>
        <v>0.1</v>
      </c>
      <c r="BV121" s="24" t="str">
        <f t="shared" si="135"/>
        <v>OK</v>
      </c>
      <c r="BW121" s="25">
        <f t="shared" si="136"/>
        <v>93</v>
      </c>
      <c r="BX121" s="26">
        <f t="shared" si="180"/>
        <v>465</v>
      </c>
      <c r="BY121" s="27">
        <f t="shared" si="181"/>
        <v>62</v>
      </c>
      <c r="BZ121" s="28">
        <f t="shared" si="122"/>
        <v>0</v>
      </c>
      <c r="CA121" s="28">
        <f t="shared" si="123"/>
        <v>0</v>
      </c>
      <c r="CB121" s="28">
        <f t="shared" si="124"/>
        <v>0</v>
      </c>
      <c r="CC121" s="17">
        <f>DBC!$C$77</f>
        <v>42</v>
      </c>
      <c r="CD121" s="28">
        <f>DBC!$C$76</f>
        <v>35</v>
      </c>
      <c r="CE121" s="30">
        <f>DBC!$C$75</f>
        <v>40</v>
      </c>
      <c r="CF121" s="31">
        <f t="shared" si="184"/>
        <v>0</v>
      </c>
      <c r="CG121" s="31">
        <f t="shared" si="125"/>
        <v>0</v>
      </c>
      <c r="CH121" s="32">
        <f t="shared" si="126"/>
        <v>0</v>
      </c>
      <c r="CI121" s="11">
        <f>DBC!$C$68</f>
        <v>500</v>
      </c>
      <c r="CJ121" s="21">
        <f t="shared" si="156"/>
        <v>0</v>
      </c>
      <c r="CK121" s="21">
        <f t="shared" si="157"/>
        <v>0</v>
      </c>
      <c r="CL121" s="21">
        <f t="shared" si="158"/>
        <v>0</v>
      </c>
      <c r="CM121" s="423">
        <f t="shared" si="159"/>
        <v>0</v>
      </c>
    </row>
    <row r="122" spans="1:91" x14ac:dyDescent="0.35">
      <c r="A122" s="743"/>
      <c r="B122" s="5" t="s">
        <v>32</v>
      </c>
      <c r="C122" s="543">
        <v>31</v>
      </c>
      <c r="D122" s="5">
        <v>116</v>
      </c>
      <c r="E122" s="10">
        <f>DBC!C$59</f>
        <v>20</v>
      </c>
      <c r="F122" s="22">
        <f t="shared" si="110"/>
        <v>620</v>
      </c>
      <c r="G122" s="745"/>
      <c r="H122" s="49">
        <f>DBC!$C$45</f>
        <v>0.1</v>
      </c>
      <c r="I122" s="47">
        <f>DBC!$C$44</f>
        <v>0.7</v>
      </c>
      <c r="J122" s="48">
        <f>DBC!$C$43</f>
        <v>0.2</v>
      </c>
      <c r="K122" s="24" t="str">
        <f t="shared" si="127"/>
        <v>OK</v>
      </c>
      <c r="L122" s="25">
        <f t="shared" si="128"/>
        <v>62</v>
      </c>
      <c r="M122" s="26">
        <f t="shared" si="128"/>
        <v>434</v>
      </c>
      <c r="N122" s="27">
        <f t="shared" si="128"/>
        <v>124</v>
      </c>
      <c r="O122" s="28">
        <f t="shared" si="111"/>
        <v>566680</v>
      </c>
      <c r="P122" s="28">
        <f t="shared" si="111"/>
        <v>13486984</v>
      </c>
      <c r="Q122" s="28">
        <f t="shared" si="111"/>
        <v>4533440</v>
      </c>
      <c r="R122" s="29">
        <f>DBC!$C$50</f>
        <v>152</v>
      </c>
      <c r="S122" s="28">
        <f>DBC!$C$49</f>
        <v>146.19999999999999</v>
      </c>
      <c r="T122" s="30">
        <f>DBC!$C$48</f>
        <v>150</v>
      </c>
      <c r="U122" s="31">
        <f t="shared" si="129"/>
        <v>86.135360000000006</v>
      </c>
      <c r="V122" s="31">
        <f t="shared" si="129"/>
        <v>1971.7970608000001</v>
      </c>
      <c r="W122" s="32">
        <f t="shared" si="129"/>
        <v>680.01599999999996</v>
      </c>
      <c r="X122" s="296">
        <f>DBC!$C$41</f>
        <v>370</v>
      </c>
      <c r="Y122" s="33">
        <f t="shared" si="130"/>
        <v>31870.083200000001</v>
      </c>
      <c r="Z122" s="31">
        <f t="shared" si="130"/>
        <v>729564.91249600006</v>
      </c>
      <c r="AA122" s="31">
        <f t="shared" si="130"/>
        <v>251605.91999999998</v>
      </c>
      <c r="AB122" s="423">
        <f t="shared" si="150"/>
        <v>1013040.915696</v>
      </c>
      <c r="AC122" s="295">
        <f>DBC!$C$45</f>
        <v>0.1</v>
      </c>
      <c r="AD122" s="291">
        <f>DBC!$C$44</f>
        <v>0.7</v>
      </c>
      <c r="AE122" s="292">
        <f>DBC!$C$43</f>
        <v>0.2</v>
      </c>
      <c r="AF122" s="24" t="str">
        <f t="shared" si="131"/>
        <v>OK</v>
      </c>
      <c r="AG122" s="25">
        <f t="shared" si="132"/>
        <v>62</v>
      </c>
      <c r="AH122" s="26">
        <f t="shared" si="173"/>
        <v>434</v>
      </c>
      <c r="AI122" s="27">
        <f t="shared" si="174"/>
        <v>124</v>
      </c>
      <c r="AJ122" s="28">
        <f t="shared" si="112"/>
        <v>0</v>
      </c>
      <c r="AK122" s="28">
        <f t="shared" si="113"/>
        <v>0</v>
      </c>
      <c r="AL122" s="28">
        <f t="shared" si="114"/>
        <v>0</v>
      </c>
      <c r="AM122" s="17">
        <f>DBC!$C$50</f>
        <v>152</v>
      </c>
      <c r="AN122" s="16">
        <f>DBC!$C$49</f>
        <v>146.19999999999999</v>
      </c>
      <c r="AO122" s="18">
        <f>DBC!$C$48</f>
        <v>150</v>
      </c>
      <c r="AP122" s="31">
        <f t="shared" si="182"/>
        <v>0</v>
      </c>
      <c r="AQ122" s="31">
        <f t="shared" si="115"/>
        <v>0</v>
      </c>
      <c r="AR122" s="32">
        <f t="shared" si="116"/>
        <v>0</v>
      </c>
      <c r="AS122" s="23">
        <f>DBC!$C$41</f>
        <v>370</v>
      </c>
      <c r="AT122" s="33">
        <f t="shared" si="175"/>
        <v>0</v>
      </c>
      <c r="AU122" s="31">
        <f t="shared" si="176"/>
        <v>0</v>
      </c>
      <c r="AV122" s="31">
        <f t="shared" si="177"/>
        <v>0</v>
      </c>
      <c r="AW122" s="423">
        <f t="shared" si="151"/>
        <v>0</v>
      </c>
      <c r="AX122" s="561">
        <f>DBC!$C$72</f>
        <v>0.15</v>
      </c>
      <c r="AY122" s="559">
        <f>DBC!$C$71</f>
        <v>0.75</v>
      </c>
      <c r="AZ122" s="560">
        <f>DBC!$C$70</f>
        <v>0.1</v>
      </c>
      <c r="BA122" s="24" t="str">
        <f t="shared" si="133"/>
        <v>OK</v>
      </c>
      <c r="BB122" s="25">
        <f t="shared" si="134"/>
        <v>93</v>
      </c>
      <c r="BC122" s="26">
        <f t="shared" si="178"/>
        <v>465</v>
      </c>
      <c r="BD122" s="27">
        <f t="shared" si="179"/>
        <v>62</v>
      </c>
      <c r="BE122" s="28">
        <f t="shared" si="117"/>
        <v>116250</v>
      </c>
      <c r="BF122" s="28">
        <f t="shared" si="118"/>
        <v>1976250</v>
      </c>
      <c r="BG122" s="28">
        <f t="shared" si="119"/>
        <v>310000</v>
      </c>
      <c r="BH122" s="17">
        <f>DBC!$C$77</f>
        <v>42</v>
      </c>
      <c r="BI122" s="28">
        <f>DBC!$C$76</f>
        <v>35</v>
      </c>
      <c r="BJ122" s="30">
        <f>DBC!$C$75</f>
        <v>40</v>
      </c>
      <c r="BK122" s="31">
        <f t="shared" si="183"/>
        <v>4.8825000000000003</v>
      </c>
      <c r="BL122" s="31">
        <f t="shared" si="120"/>
        <v>69.168750000000003</v>
      </c>
      <c r="BM122" s="32">
        <f t="shared" si="121"/>
        <v>12.4</v>
      </c>
      <c r="BN122" s="11">
        <f>DBC!$C$68</f>
        <v>500</v>
      </c>
      <c r="BO122" s="21">
        <f t="shared" si="152"/>
        <v>2441.25</v>
      </c>
      <c r="BP122" s="19">
        <f t="shared" si="153"/>
        <v>34584.375</v>
      </c>
      <c r="BQ122" s="19">
        <f t="shared" si="154"/>
        <v>6200</v>
      </c>
      <c r="BR122" s="423">
        <f t="shared" si="155"/>
        <v>43225.625</v>
      </c>
      <c r="BS122" s="561">
        <f>DBC!$C$72</f>
        <v>0.15</v>
      </c>
      <c r="BT122" s="559">
        <f>DBC!$C$71</f>
        <v>0.75</v>
      </c>
      <c r="BU122" s="560">
        <f>DBC!$C$70</f>
        <v>0.1</v>
      </c>
      <c r="BV122" s="24" t="str">
        <f t="shared" si="135"/>
        <v>OK</v>
      </c>
      <c r="BW122" s="25">
        <f t="shared" si="136"/>
        <v>93</v>
      </c>
      <c r="BX122" s="26">
        <f t="shared" si="180"/>
        <v>465</v>
      </c>
      <c r="BY122" s="27">
        <f t="shared" si="181"/>
        <v>62</v>
      </c>
      <c r="BZ122" s="28">
        <f t="shared" si="122"/>
        <v>0</v>
      </c>
      <c r="CA122" s="28">
        <f t="shared" si="123"/>
        <v>0</v>
      </c>
      <c r="CB122" s="28">
        <f t="shared" si="124"/>
        <v>0</v>
      </c>
      <c r="CC122" s="17">
        <f>DBC!$C$77</f>
        <v>42</v>
      </c>
      <c r="CD122" s="28">
        <f>DBC!$C$76</f>
        <v>35</v>
      </c>
      <c r="CE122" s="30">
        <f>DBC!$C$75</f>
        <v>40</v>
      </c>
      <c r="CF122" s="31">
        <f t="shared" si="184"/>
        <v>0</v>
      </c>
      <c r="CG122" s="31">
        <f t="shared" si="125"/>
        <v>0</v>
      </c>
      <c r="CH122" s="32">
        <f t="shared" si="126"/>
        <v>0</v>
      </c>
      <c r="CI122" s="11">
        <f>DBC!$C$68</f>
        <v>500</v>
      </c>
      <c r="CJ122" s="21">
        <f t="shared" si="156"/>
        <v>0</v>
      </c>
      <c r="CK122" s="21">
        <f t="shared" si="157"/>
        <v>0</v>
      </c>
      <c r="CL122" s="21">
        <f t="shared" si="158"/>
        <v>0</v>
      </c>
      <c r="CM122" s="423">
        <f t="shared" si="159"/>
        <v>0</v>
      </c>
    </row>
    <row r="123" spans="1:91" x14ac:dyDescent="0.35">
      <c r="A123" s="743"/>
      <c r="B123" s="5" t="s">
        <v>33</v>
      </c>
      <c r="C123" s="543">
        <v>30</v>
      </c>
      <c r="D123" s="5">
        <v>117</v>
      </c>
      <c r="E123" s="10">
        <f>DBC!C$60</f>
        <v>20</v>
      </c>
      <c r="F123" s="22">
        <f t="shared" si="110"/>
        <v>600</v>
      </c>
      <c r="G123" s="745"/>
      <c r="H123" s="49">
        <f>DBC!$C$45</f>
        <v>0.1</v>
      </c>
      <c r="I123" s="47">
        <f>DBC!$C$44</f>
        <v>0.7</v>
      </c>
      <c r="J123" s="48">
        <f>DBC!$C$43</f>
        <v>0.2</v>
      </c>
      <c r="K123" s="24" t="str">
        <f t="shared" si="127"/>
        <v>OK</v>
      </c>
      <c r="L123" s="25">
        <f t="shared" si="128"/>
        <v>60</v>
      </c>
      <c r="M123" s="26">
        <f t="shared" si="128"/>
        <v>420</v>
      </c>
      <c r="N123" s="27">
        <f t="shared" si="128"/>
        <v>120</v>
      </c>
      <c r="O123" s="28">
        <f t="shared" si="111"/>
        <v>548400</v>
      </c>
      <c r="P123" s="28">
        <f t="shared" si="111"/>
        <v>13051920</v>
      </c>
      <c r="Q123" s="28">
        <f t="shared" si="111"/>
        <v>4387200</v>
      </c>
      <c r="R123" s="29">
        <f>DBC!$C$50</f>
        <v>152</v>
      </c>
      <c r="S123" s="28">
        <f>DBC!$C$49</f>
        <v>146.19999999999999</v>
      </c>
      <c r="T123" s="30">
        <f>DBC!$C$48</f>
        <v>150</v>
      </c>
      <c r="U123" s="31">
        <f t="shared" si="129"/>
        <v>83.356800000000007</v>
      </c>
      <c r="V123" s="31">
        <f t="shared" si="129"/>
        <v>1908.1907039999999</v>
      </c>
      <c r="W123" s="32">
        <f t="shared" si="129"/>
        <v>658.08</v>
      </c>
      <c r="X123" s="296">
        <f>DBC!$C$41</f>
        <v>370</v>
      </c>
      <c r="Y123" s="33">
        <f t="shared" si="130"/>
        <v>30842.016000000003</v>
      </c>
      <c r="Z123" s="31">
        <f t="shared" si="130"/>
        <v>706030.56047999999</v>
      </c>
      <c r="AA123" s="31">
        <f t="shared" si="130"/>
        <v>243489.6</v>
      </c>
      <c r="AB123" s="423">
        <f t="shared" si="150"/>
        <v>980362.17648000002</v>
      </c>
      <c r="AC123" s="295">
        <f>DBC!$C$45</f>
        <v>0.1</v>
      </c>
      <c r="AD123" s="291">
        <f>DBC!$C$44</f>
        <v>0.7</v>
      </c>
      <c r="AE123" s="292">
        <f>DBC!$C$43</f>
        <v>0.2</v>
      </c>
      <c r="AF123" s="24" t="str">
        <f t="shared" si="131"/>
        <v>OK</v>
      </c>
      <c r="AG123" s="25">
        <f t="shared" si="132"/>
        <v>60</v>
      </c>
      <c r="AH123" s="26">
        <f t="shared" si="173"/>
        <v>420</v>
      </c>
      <c r="AI123" s="27">
        <f t="shared" si="174"/>
        <v>120</v>
      </c>
      <c r="AJ123" s="28">
        <f t="shared" si="112"/>
        <v>0</v>
      </c>
      <c r="AK123" s="28">
        <f t="shared" si="113"/>
        <v>0</v>
      </c>
      <c r="AL123" s="28">
        <f t="shared" si="114"/>
        <v>0</v>
      </c>
      <c r="AM123" s="17">
        <f>DBC!$C$50</f>
        <v>152</v>
      </c>
      <c r="AN123" s="16">
        <f>DBC!$C$49</f>
        <v>146.19999999999999</v>
      </c>
      <c r="AO123" s="18">
        <f>DBC!$C$48</f>
        <v>150</v>
      </c>
      <c r="AP123" s="31">
        <f t="shared" si="182"/>
        <v>0</v>
      </c>
      <c r="AQ123" s="31">
        <f t="shared" si="115"/>
        <v>0</v>
      </c>
      <c r="AR123" s="32">
        <f t="shared" si="116"/>
        <v>0</v>
      </c>
      <c r="AS123" s="23">
        <f>DBC!$C$41</f>
        <v>370</v>
      </c>
      <c r="AT123" s="33">
        <f t="shared" si="175"/>
        <v>0</v>
      </c>
      <c r="AU123" s="31">
        <f t="shared" si="176"/>
        <v>0</v>
      </c>
      <c r="AV123" s="31">
        <f t="shared" si="177"/>
        <v>0</v>
      </c>
      <c r="AW123" s="423">
        <f t="shared" si="151"/>
        <v>0</v>
      </c>
      <c r="AX123" s="561">
        <f>DBC!$C$72</f>
        <v>0.15</v>
      </c>
      <c r="AY123" s="559">
        <f>DBC!$C$71</f>
        <v>0.75</v>
      </c>
      <c r="AZ123" s="560">
        <f>DBC!$C$70</f>
        <v>0.1</v>
      </c>
      <c r="BA123" s="24" t="str">
        <f t="shared" si="133"/>
        <v>OK</v>
      </c>
      <c r="BB123" s="25">
        <f t="shared" si="134"/>
        <v>90</v>
      </c>
      <c r="BC123" s="26">
        <f t="shared" si="178"/>
        <v>450</v>
      </c>
      <c r="BD123" s="27">
        <f t="shared" si="179"/>
        <v>60</v>
      </c>
      <c r="BE123" s="28">
        <f t="shared" si="117"/>
        <v>112500</v>
      </c>
      <c r="BF123" s="28">
        <f t="shared" si="118"/>
        <v>1912500</v>
      </c>
      <c r="BG123" s="28">
        <f t="shared" si="119"/>
        <v>300000</v>
      </c>
      <c r="BH123" s="17">
        <f>DBC!$C$77</f>
        <v>42</v>
      </c>
      <c r="BI123" s="28">
        <f>DBC!$C$76</f>
        <v>35</v>
      </c>
      <c r="BJ123" s="30">
        <f>DBC!$C$75</f>
        <v>40</v>
      </c>
      <c r="BK123" s="31">
        <f t="shared" si="183"/>
        <v>4.7249999999999996</v>
      </c>
      <c r="BL123" s="31">
        <f t="shared" si="120"/>
        <v>66.9375</v>
      </c>
      <c r="BM123" s="32">
        <f t="shared" si="121"/>
        <v>12</v>
      </c>
      <c r="BN123" s="11">
        <f>DBC!$C$68</f>
        <v>500</v>
      </c>
      <c r="BO123" s="21">
        <f t="shared" si="152"/>
        <v>2362.5</v>
      </c>
      <c r="BP123" s="19">
        <f t="shared" si="153"/>
        <v>33468.75</v>
      </c>
      <c r="BQ123" s="19">
        <f t="shared" si="154"/>
        <v>6000</v>
      </c>
      <c r="BR123" s="423">
        <f t="shared" si="155"/>
        <v>41831.25</v>
      </c>
      <c r="BS123" s="561">
        <f>DBC!$C$72</f>
        <v>0.15</v>
      </c>
      <c r="BT123" s="559">
        <f>DBC!$C$71</f>
        <v>0.75</v>
      </c>
      <c r="BU123" s="560">
        <f>DBC!$C$70</f>
        <v>0.1</v>
      </c>
      <c r="BV123" s="24" t="str">
        <f t="shared" si="135"/>
        <v>OK</v>
      </c>
      <c r="BW123" s="25">
        <f t="shared" si="136"/>
        <v>90</v>
      </c>
      <c r="BX123" s="26">
        <f t="shared" si="180"/>
        <v>450</v>
      </c>
      <c r="BY123" s="27">
        <f t="shared" si="181"/>
        <v>60</v>
      </c>
      <c r="BZ123" s="28">
        <f t="shared" si="122"/>
        <v>0</v>
      </c>
      <c r="CA123" s="28">
        <f t="shared" si="123"/>
        <v>0</v>
      </c>
      <c r="CB123" s="28">
        <f t="shared" si="124"/>
        <v>0</v>
      </c>
      <c r="CC123" s="17">
        <f>DBC!$C$77</f>
        <v>42</v>
      </c>
      <c r="CD123" s="28">
        <f>DBC!$C$76</f>
        <v>35</v>
      </c>
      <c r="CE123" s="30">
        <f>DBC!$C$75</f>
        <v>40</v>
      </c>
      <c r="CF123" s="31">
        <f t="shared" si="184"/>
        <v>0</v>
      </c>
      <c r="CG123" s="31">
        <f t="shared" si="125"/>
        <v>0</v>
      </c>
      <c r="CH123" s="32">
        <f t="shared" si="126"/>
        <v>0</v>
      </c>
      <c r="CI123" s="11">
        <f>DBC!$C$68</f>
        <v>500</v>
      </c>
      <c r="CJ123" s="21">
        <f t="shared" si="156"/>
        <v>0</v>
      </c>
      <c r="CK123" s="21">
        <f t="shared" si="157"/>
        <v>0</v>
      </c>
      <c r="CL123" s="21">
        <f t="shared" si="158"/>
        <v>0</v>
      </c>
      <c r="CM123" s="423">
        <f t="shared" si="159"/>
        <v>0</v>
      </c>
    </row>
    <row r="124" spans="1:91" x14ac:dyDescent="0.35">
      <c r="A124" s="743"/>
      <c r="B124" s="5" t="s">
        <v>34</v>
      </c>
      <c r="C124" s="543">
        <v>31</v>
      </c>
      <c r="D124" s="5">
        <v>118</v>
      </c>
      <c r="E124" s="10">
        <f>DBC!C$61</f>
        <v>20</v>
      </c>
      <c r="F124" s="22">
        <f t="shared" si="110"/>
        <v>620</v>
      </c>
      <c r="G124" s="745"/>
      <c r="H124" s="49">
        <f>DBC!$C$45</f>
        <v>0.1</v>
      </c>
      <c r="I124" s="47">
        <f>DBC!$C$44</f>
        <v>0.7</v>
      </c>
      <c r="J124" s="48">
        <f>DBC!$C$43</f>
        <v>0.2</v>
      </c>
      <c r="K124" s="24" t="str">
        <f t="shared" si="127"/>
        <v>OK</v>
      </c>
      <c r="L124" s="25">
        <f t="shared" si="128"/>
        <v>62</v>
      </c>
      <c r="M124" s="26">
        <f t="shared" si="128"/>
        <v>434</v>
      </c>
      <c r="N124" s="27">
        <f t="shared" si="128"/>
        <v>124</v>
      </c>
      <c r="O124" s="28">
        <f t="shared" si="111"/>
        <v>566680</v>
      </c>
      <c r="P124" s="28">
        <f t="shared" si="111"/>
        <v>13486984</v>
      </c>
      <c r="Q124" s="28">
        <f t="shared" si="111"/>
        <v>4533440</v>
      </c>
      <c r="R124" s="29">
        <f>DBC!$C$50</f>
        <v>152</v>
      </c>
      <c r="S124" s="28">
        <f>DBC!$C$49</f>
        <v>146.19999999999999</v>
      </c>
      <c r="T124" s="30">
        <f>DBC!$C$48</f>
        <v>150</v>
      </c>
      <c r="U124" s="31">
        <f t="shared" si="129"/>
        <v>86.135360000000006</v>
      </c>
      <c r="V124" s="31">
        <f t="shared" si="129"/>
        <v>1971.7970608000001</v>
      </c>
      <c r="W124" s="32">
        <f t="shared" si="129"/>
        <v>680.01599999999996</v>
      </c>
      <c r="X124" s="296">
        <f>DBC!$C$41</f>
        <v>370</v>
      </c>
      <c r="Y124" s="33">
        <f t="shared" si="130"/>
        <v>31870.083200000001</v>
      </c>
      <c r="Z124" s="31">
        <f t="shared" si="130"/>
        <v>729564.91249600006</v>
      </c>
      <c r="AA124" s="31">
        <f t="shared" si="130"/>
        <v>251605.91999999998</v>
      </c>
      <c r="AB124" s="423">
        <f t="shared" si="150"/>
        <v>1013040.915696</v>
      </c>
      <c r="AC124" s="295">
        <f>DBC!$C$45</f>
        <v>0.1</v>
      </c>
      <c r="AD124" s="291">
        <f>DBC!$C$44</f>
        <v>0.7</v>
      </c>
      <c r="AE124" s="292">
        <f>DBC!$C$43</f>
        <v>0.2</v>
      </c>
      <c r="AF124" s="24" t="str">
        <f t="shared" si="131"/>
        <v>OK</v>
      </c>
      <c r="AG124" s="25">
        <f t="shared" si="132"/>
        <v>62</v>
      </c>
      <c r="AH124" s="26">
        <f t="shared" si="173"/>
        <v>434</v>
      </c>
      <c r="AI124" s="27">
        <f t="shared" si="174"/>
        <v>124</v>
      </c>
      <c r="AJ124" s="28">
        <f t="shared" si="112"/>
        <v>0</v>
      </c>
      <c r="AK124" s="28">
        <f t="shared" si="113"/>
        <v>0</v>
      </c>
      <c r="AL124" s="28">
        <f t="shared" si="114"/>
        <v>0</v>
      </c>
      <c r="AM124" s="17">
        <f>DBC!$C$50</f>
        <v>152</v>
      </c>
      <c r="AN124" s="16">
        <f>DBC!$C$49</f>
        <v>146.19999999999999</v>
      </c>
      <c r="AO124" s="18">
        <f>DBC!$C$48</f>
        <v>150</v>
      </c>
      <c r="AP124" s="31">
        <f t="shared" si="182"/>
        <v>0</v>
      </c>
      <c r="AQ124" s="31">
        <f t="shared" si="115"/>
        <v>0</v>
      </c>
      <c r="AR124" s="32">
        <f t="shared" si="116"/>
        <v>0</v>
      </c>
      <c r="AS124" s="23">
        <f>DBC!$C$41</f>
        <v>370</v>
      </c>
      <c r="AT124" s="33">
        <f t="shared" si="175"/>
        <v>0</v>
      </c>
      <c r="AU124" s="31">
        <f t="shared" si="176"/>
        <v>0</v>
      </c>
      <c r="AV124" s="31">
        <f t="shared" si="177"/>
        <v>0</v>
      </c>
      <c r="AW124" s="423">
        <f t="shared" si="151"/>
        <v>0</v>
      </c>
      <c r="AX124" s="561">
        <f>DBC!$C$72</f>
        <v>0.15</v>
      </c>
      <c r="AY124" s="559">
        <f>DBC!$C$71</f>
        <v>0.75</v>
      </c>
      <c r="AZ124" s="560">
        <f>DBC!$C$70</f>
        <v>0.1</v>
      </c>
      <c r="BA124" s="24" t="str">
        <f t="shared" si="133"/>
        <v>OK</v>
      </c>
      <c r="BB124" s="25">
        <f t="shared" si="134"/>
        <v>93</v>
      </c>
      <c r="BC124" s="26">
        <f t="shared" si="178"/>
        <v>465</v>
      </c>
      <c r="BD124" s="27">
        <f t="shared" si="179"/>
        <v>62</v>
      </c>
      <c r="BE124" s="28">
        <f t="shared" si="117"/>
        <v>116250</v>
      </c>
      <c r="BF124" s="28">
        <f t="shared" si="118"/>
        <v>1976250</v>
      </c>
      <c r="BG124" s="28">
        <f t="shared" si="119"/>
        <v>310000</v>
      </c>
      <c r="BH124" s="17">
        <f>DBC!$C$77</f>
        <v>42</v>
      </c>
      <c r="BI124" s="28">
        <f>DBC!$C$76</f>
        <v>35</v>
      </c>
      <c r="BJ124" s="30">
        <f>DBC!$C$75</f>
        <v>40</v>
      </c>
      <c r="BK124" s="31">
        <f t="shared" si="183"/>
        <v>4.8825000000000003</v>
      </c>
      <c r="BL124" s="31">
        <f t="shared" si="120"/>
        <v>69.168750000000003</v>
      </c>
      <c r="BM124" s="32">
        <f t="shared" si="121"/>
        <v>12.4</v>
      </c>
      <c r="BN124" s="11">
        <f>DBC!$C$68</f>
        <v>500</v>
      </c>
      <c r="BO124" s="21">
        <f t="shared" si="152"/>
        <v>2441.25</v>
      </c>
      <c r="BP124" s="19">
        <f t="shared" si="153"/>
        <v>34584.375</v>
      </c>
      <c r="BQ124" s="19">
        <f t="shared" si="154"/>
        <v>6200</v>
      </c>
      <c r="BR124" s="423">
        <f t="shared" si="155"/>
        <v>43225.625</v>
      </c>
      <c r="BS124" s="561">
        <f>DBC!$C$72</f>
        <v>0.15</v>
      </c>
      <c r="BT124" s="559">
        <f>DBC!$C$71</f>
        <v>0.75</v>
      </c>
      <c r="BU124" s="560">
        <f>DBC!$C$70</f>
        <v>0.1</v>
      </c>
      <c r="BV124" s="24" t="str">
        <f t="shared" si="135"/>
        <v>OK</v>
      </c>
      <c r="BW124" s="25">
        <f t="shared" si="136"/>
        <v>93</v>
      </c>
      <c r="BX124" s="26">
        <f t="shared" si="180"/>
        <v>465</v>
      </c>
      <c r="BY124" s="27">
        <f t="shared" si="181"/>
        <v>62</v>
      </c>
      <c r="BZ124" s="28">
        <f t="shared" si="122"/>
        <v>0</v>
      </c>
      <c r="CA124" s="28">
        <f t="shared" si="123"/>
        <v>0</v>
      </c>
      <c r="CB124" s="28">
        <f t="shared" si="124"/>
        <v>0</v>
      </c>
      <c r="CC124" s="17">
        <f>DBC!$C$77</f>
        <v>42</v>
      </c>
      <c r="CD124" s="28">
        <f>DBC!$C$76</f>
        <v>35</v>
      </c>
      <c r="CE124" s="30">
        <f>DBC!$C$75</f>
        <v>40</v>
      </c>
      <c r="CF124" s="31">
        <f t="shared" si="184"/>
        <v>0</v>
      </c>
      <c r="CG124" s="31">
        <f t="shared" si="125"/>
        <v>0</v>
      </c>
      <c r="CH124" s="32">
        <f t="shared" si="126"/>
        <v>0</v>
      </c>
      <c r="CI124" s="11">
        <f>DBC!$C$68</f>
        <v>500</v>
      </c>
      <c r="CJ124" s="21">
        <f t="shared" si="156"/>
        <v>0</v>
      </c>
      <c r="CK124" s="21">
        <f t="shared" si="157"/>
        <v>0</v>
      </c>
      <c r="CL124" s="21">
        <f t="shared" si="158"/>
        <v>0</v>
      </c>
      <c r="CM124" s="423">
        <f t="shared" si="159"/>
        <v>0</v>
      </c>
    </row>
    <row r="125" spans="1:91" x14ac:dyDescent="0.35">
      <c r="A125" s="743"/>
      <c r="B125" s="5" t="s">
        <v>35</v>
      </c>
      <c r="C125" s="543">
        <v>30</v>
      </c>
      <c r="D125" s="5">
        <v>119</v>
      </c>
      <c r="E125" s="10">
        <f>DBC!C$62</f>
        <v>20</v>
      </c>
      <c r="F125" s="22">
        <f t="shared" si="110"/>
        <v>600</v>
      </c>
      <c r="G125" s="745"/>
      <c r="H125" s="49">
        <f>DBC!$C$45</f>
        <v>0.1</v>
      </c>
      <c r="I125" s="47">
        <f>DBC!$C$44</f>
        <v>0.7</v>
      </c>
      <c r="J125" s="48">
        <f>DBC!$C$43</f>
        <v>0.2</v>
      </c>
      <c r="K125" s="24" t="str">
        <f t="shared" si="127"/>
        <v>OK</v>
      </c>
      <c r="L125" s="25">
        <f t="shared" si="128"/>
        <v>60</v>
      </c>
      <c r="M125" s="26">
        <f t="shared" si="128"/>
        <v>420</v>
      </c>
      <c r="N125" s="27">
        <f t="shared" si="128"/>
        <v>120</v>
      </c>
      <c r="O125" s="28">
        <f t="shared" si="111"/>
        <v>548400</v>
      </c>
      <c r="P125" s="28">
        <f t="shared" si="111"/>
        <v>13051920</v>
      </c>
      <c r="Q125" s="28">
        <f t="shared" si="111"/>
        <v>4387200</v>
      </c>
      <c r="R125" s="29">
        <f>DBC!$C$50</f>
        <v>152</v>
      </c>
      <c r="S125" s="28">
        <f>DBC!$C$49</f>
        <v>146.19999999999999</v>
      </c>
      <c r="T125" s="30">
        <f>DBC!$C$48</f>
        <v>150</v>
      </c>
      <c r="U125" s="31">
        <f t="shared" si="129"/>
        <v>83.356800000000007</v>
      </c>
      <c r="V125" s="31">
        <f t="shared" si="129"/>
        <v>1908.1907039999999</v>
      </c>
      <c r="W125" s="32">
        <f t="shared" si="129"/>
        <v>658.08</v>
      </c>
      <c r="X125" s="296">
        <f>DBC!$C$41</f>
        <v>370</v>
      </c>
      <c r="Y125" s="33">
        <f t="shared" si="130"/>
        <v>30842.016000000003</v>
      </c>
      <c r="Z125" s="31">
        <f t="shared" si="130"/>
        <v>706030.56047999999</v>
      </c>
      <c r="AA125" s="31">
        <f t="shared" si="130"/>
        <v>243489.6</v>
      </c>
      <c r="AB125" s="423">
        <f t="shared" si="150"/>
        <v>980362.17648000002</v>
      </c>
      <c r="AC125" s="295">
        <f>DBC!$C$45</f>
        <v>0.1</v>
      </c>
      <c r="AD125" s="291">
        <f>DBC!$C$44</f>
        <v>0.7</v>
      </c>
      <c r="AE125" s="292">
        <f>DBC!$C$43</f>
        <v>0.2</v>
      </c>
      <c r="AF125" s="24" t="str">
        <f t="shared" si="131"/>
        <v>OK</v>
      </c>
      <c r="AG125" s="25">
        <f t="shared" si="132"/>
        <v>60</v>
      </c>
      <c r="AH125" s="26">
        <f t="shared" si="173"/>
        <v>420</v>
      </c>
      <c r="AI125" s="27">
        <f t="shared" si="174"/>
        <v>120</v>
      </c>
      <c r="AJ125" s="28">
        <f t="shared" si="112"/>
        <v>0</v>
      </c>
      <c r="AK125" s="28">
        <f t="shared" si="113"/>
        <v>0</v>
      </c>
      <c r="AL125" s="28">
        <f t="shared" si="114"/>
        <v>0</v>
      </c>
      <c r="AM125" s="17">
        <f>DBC!$C$50</f>
        <v>152</v>
      </c>
      <c r="AN125" s="16">
        <f>DBC!$C$49</f>
        <v>146.19999999999999</v>
      </c>
      <c r="AO125" s="18">
        <f>DBC!$C$48</f>
        <v>150</v>
      </c>
      <c r="AP125" s="31">
        <f t="shared" si="182"/>
        <v>0</v>
      </c>
      <c r="AQ125" s="31">
        <f t="shared" si="115"/>
        <v>0</v>
      </c>
      <c r="AR125" s="32">
        <f t="shared" si="116"/>
        <v>0</v>
      </c>
      <c r="AS125" s="23">
        <f>DBC!$C$41</f>
        <v>370</v>
      </c>
      <c r="AT125" s="33">
        <f t="shared" si="175"/>
        <v>0</v>
      </c>
      <c r="AU125" s="31">
        <f t="shared" si="176"/>
        <v>0</v>
      </c>
      <c r="AV125" s="31">
        <f t="shared" si="177"/>
        <v>0</v>
      </c>
      <c r="AW125" s="423">
        <f t="shared" si="151"/>
        <v>0</v>
      </c>
      <c r="AX125" s="561">
        <f>DBC!$C$72</f>
        <v>0.15</v>
      </c>
      <c r="AY125" s="559">
        <f>DBC!$C$71</f>
        <v>0.75</v>
      </c>
      <c r="AZ125" s="560">
        <f>DBC!$C$70</f>
        <v>0.1</v>
      </c>
      <c r="BA125" s="24" t="str">
        <f t="shared" si="133"/>
        <v>OK</v>
      </c>
      <c r="BB125" s="25">
        <f t="shared" si="134"/>
        <v>90</v>
      </c>
      <c r="BC125" s="26">
        <f t="shared" si="178"/>
        <v>450</v>
      </c>
      <c r="BD125" s="27">
        <f t="shared" si="179"/>
        <v>60</v>
      </c>
      <c r="BE125" s="28">
        <f t="shared" si="117"/>
        <v>112500</v>
      </c>
      <c r="BF125" s="28">
        <f t="shared" si="118"/>
        <v>1912500</v>
      </c>
      <c r="BG125" s="28">
        <f t="shared" si="119"/>
        <v>300000</v>
      </c>
      <c r="BH125" s="17">
        <f>DBC!$C$77</f>
        <v>42</v>
      </c>
      <c r="BI125" s="28">
        <f>DBC!$C$76</f>
        <v>35</v>
      </c>
      <c r="BJ125" s="30">
        <f>DBC!$C$75</f>
        <v>40</v>
      </c>
      <c r="BK125" s="31">
        <f t="shared" si="183"/>
        <v>4.7249999999999996</v>
      </c>
      <c r="BL125" s="31">
        <f t="shared" si="120"/>
        <v>66.9375</v>
      </c>
      <c r="BM125" s="32">
        <f t="shared" si="121"/>
        <v>12</v>
      </c>
      <c r="BN125" s="11">
        <f>DBC!$C$68</f>
        <v>500</v>
      </c>
      <c r="BO125" s="21">
        <f t="shared" si="152"/>
        <v>2362.5</v>
      </c>
      <c r="BP125" s="19">
        <f t="shared" si="153"/>
        <v>33468.75</v>
      </c>
      <c r="BQ125" s="19">
        <f t="shared" si="154"/>
        <v>6000</v>
      </c>
      <c r="BR125" s="423">
        <f t="shared" si="155"/>
        <v>41831.25</v>
      </c>
      <c r="BS125" s="561">
        <f>DBC!$C$72</f>
        <v>0.15</v>
      </c>
      <c r="BT125" s="559">
        <f>DBC!$C$71</f>
        <v>0.75</v>
      </c>
      <c r="BU125" s="560">
        <f>DBC!$C$70</f>
        <v>0.1</v>
      </c>
      <c r="BV125" s="24" t="str">
        <f t="shared" si="135"/>
        <v>OK</v>
      </c>
      <c r="BW125" s="25">
        <f t="shared" si="136"/>
        <v>90</v>
      </c>
      <c r="BX125" s="26">
        <f t="shared" si="180"/>
        <v>450</v>
      </c>
      <c r="BY125" s="27">
        <f t="shared" si="181"/>
        <v>60</v>
      </c>
      <c r="BZ125" s="28">
        <f t="shared" si="122"/>
        <v>0</v>
      </c>
      <c r="CA125" s="28">
        <f t="shared" si="123"/>
        <v>0</v>
      </c>
      <c r="CB125" s="28">
        <f t="shared" si="124"/>
        <v>0</v>
      </c>
      <c r="CC125" s="17">
        <f>DBC!$C$77</f>
        <v>42</v>
      </c>
      <c r="CD125" s="28">
        <f>DBC!$C$76</f>
        <v>35</v>
      </c>
      <c r="CE125" s="30">
        <f>DBC!$C$75</f>
        <v>40</v>
      </c>
      <c r="CF125" s="31">
        <f t="shared" si="184"/>
        <v>0</v>
      </c>
      <c r="CG125" s="31">
        <f t="shared" si="125"/>
        <v>0</v>
      </c>
      <c r="CH125" s="32">
        <f t="shared" si="126"/>
        <v>0</v>
      </c>
      <c r="CI125" s="11">
        <f>DBC!$C$68</f>
        <v>500</v>
      </c>
      <c r="CJ125" s="21">
        <f t="shared" si="156"/>
        <v>0</v>
      </c>
      <c r="CK125" s="21">
        <f t="shared" si="157"/>
        <v>0</v>
      </c>
      <c r="CL125" s="21">
        <f t="shared" si="158"/>
        <v>0</v>
      </c>
      <c r="CM125" s="423">
        <f t="shared" si="159"/>
        <v>0</v>
      </c>
    </row>
    <row r="126" spans="1:91" x14ac:dyDescent="0.35">
      <c r="A126" s="744"/>
      <c r="B126" s="34" t="s">
        <v>36</v>
      </c>
      <c r="C126" s="544">
        <v>31</v>
      </c>
      <c r="D126" s="34">
        <v>120</v>
      </c>
      <c r="E126" s="10">
        <f>DBC!C$63</f>
        <v>20</v>
      </c>
      <c r="F126" s="35">
        <f t="shared" si="110"/>
        <v>620</v>
      </c>
      <c r="G126" s="746"/>
      <c r="H126" s="49">
        <f>DBC!$C$45</f>
        <v>0.1</v>
      </c>
      <c r="I126" s="47">
        <f>DBC!$C$44</f>
        <v>0.7</v>
      </c>
      <c r="J126" s="48">
        <f>DBC!$C$43</f>
        <v>0.2</v>
      </c>
      <c r="K126" s="8" t="str">
        <f t="shared" si="127"/>
        <v>OK</v>
      </c>
      <c r="L126" s="37">
        <f t="shared" si="128"/>
        <v>62</v>
      </c>
      <c r="M126" s="38">
        <f t="shared" si="128"/>
        <v>434</v>
      </c>
      <c r="N126" s="39">
        <f t="shared" si="128"/>
        <v>124</v>
      </c>
      <c r="O126" s="40">
        <f t="shared" si="111"/>
        <v>566680</v>
      </c>
      <c r="P126" s="40">
        <f t="shared" si="111"/>
        <v>13486984</v>
      </c>
      <c r="Q126" s="40">
        <f t="shared" si="111"/>
        <v>4533440</v>
      </c>
      <c r="R126" s="29">
        <f>DBC!$C$50</f>
        <v>152</v>
      </c>
      <c r="S126" s="28">
        <f>DBC!$C$49</f>
        <v>146.19999999999999</v>
      </c>
      <c r="T126" s="30">
        <f>DBC!$C$48</f>
        <v>150</v>
      </c>
      <c r="U126" s="43">
        <f t="shared" si="129"/>
        <v>86.135360000000006</v>
      </c>
      <c r="V126" s="43">
        <f t="shared" si="129"/>
        <v>1971.7970608000001</v>
      </c>
      <c r="W126" s="44">
        <f t="shared" si="129"/>
        <v>680.01599999999996</v>
      </c>
      <c r="X126" s="297">
        <f>DBC!$C$41</f>
        <v>370</v>
      </c>
      <c r="Y126" s="45">
        <f t="shared" si="130"/>
        <v>31870.083200000001</v>
      </c>
      <c r="Z126" s="43">
        <f t="shared" si="130"/>
        <v>729564.91249600006</v>
      </c>
      <c r="AA126" s="43">
        <f t="shared" si="130"/>
        <v>251605.91999999998</v>
      </c>
      <c r="AB126" s="423">
        <f t="shared" si="150"/>
        <v>1013040.915696</v>
      </c>
      <c r="AC126" s="295">
        <f>DBC!$C$45</f>
        <v>0.1</v>
      </c>
      <c r="AD126" s="291">
        <f>DBC!$C$44</f>
        <v>0.7</v>
      </c>
      <c r="AE126" s="292">
        <f>DBC!$C$43</f>
        <v>0.2</v>
      </c>
      <c r="AF126" s="8" t="str">
        <f t="shared" si="131"/>
        <v>OK</v>
      </c>
      <c r="AG126" s="37">
        <f t="shared" si="132"/>
        <v>62</v>
      </c>
      <c r="AH126" s="38">
        <f t="shared" si="173"/>
        <v>434</v>
      </c>
      <c r="AI126" s="39">
        <f t="shared" si="174"/>
        <v>124</v>
      </c>
      <c r="AJ126" s="40">
        <f t="shared" si="112"/>
        <v>0</v>
      </c>
      <c r="AK126" s="40">
        <f t="shared" si="113"/>
        <v>0</v>
      </c>
      <c r="AL126" s="40">
        <f t="shared" si="114"/>
        <v>0</v>
      </c>
      <c r="AM126" s="17">
        <f>DBC!$C$50</f>
        <v>152</v>
      </c>
      <c r="AN126" s="16">
        <f>DBC!$C$49</f>
        <v>146.19999999999999</v>
      </c>
      <c r="AO126" s="18">
        <f>DBC!$C$48</f>
        <v>150</v>
      </c>
      <c r="AP126" s="43">
        <f t="shared" si="182"/>
        <v>0</v>
      </c>
      <c r="AQ126" s="43">
        <f t="shared" si="115"/>
        <v>0</v>
      </c>
      <c r="AR126" s="44">
        <f t="shared" si="116"/>
        <v>0</v>
      </c>
      <c r="AS126" s="23">
        <f>DBC!$C$41</f>
        <v>370</v>
      </c>
      <c r="AT126" s="45">
        <f t="shared" si="175"/>
        <v>0</v>
      </c>
      <c r="AU126" s="43">
        <f t="shared" si="176"/>
        <v>0</v>
      </c>
      <c r="AV126" s="43">
        <f t="shared" si="177"/>
        <v>0</v>
      </c>
      <c r="AW126" s="423">
        <f t="shared" si="151"/>
        <v>0</v>
      </c>
      <c r="AX126" s="561">
        <f>DBC!$C$72</f>
        <v>0.15</v>
      </c>
      <c r="AY126" s="559">
        <f>DBC!$C$71</f>
        <v>0.75</v>
      </c>
      <c r="AZ126" s="560">
        <f>DBC!$C$70</f>
        <v>0.1</v>
      </c>
      <c r="BA126" s="8" t="str">
        <f t="shared" si="133"/>
        <v>OK</v>
      </c>
      <c r="BB126" s="37">
        <f t="shared" si="134"/>
        <v>93</v>
      </c>
      <c r="BC126" s="38">
        <f t="shared" si="178"/>
        <v>465</v>
      </c>
      <c r="BD126" s="39">
        <f t="shared" si="179"/>
        <v>62</v>
      </c>
      <c r="BE126" s="40">
        <f t="shared" si="117"/>
        <v>116250</v>
      </c>
      <c r="BF126" s="40">
        <f t="shared" si="118"/>
        <v>1976250</v>
      </c>
      <c r="BG126" s="40">
        <f t="shared" si="119"/>
        <v>310000</v>
      </c>
      <c r="BH126" s="17">
        <f>DBC!$C$77</f>
        <v>42</v>
      </c>
      <c r="BI126" s="28">
        <f>DBC!$C$76</f>
        <v>35</v>
      </c>
      <c r="BJ126" s="30">
        <f>DBC!$C$75</f>
        <v>40</v>
      </c>
      <c r="BK126" s="43">
        <f t="shared" si="183"/>
        <v>4.8825000000000003</v>
      </c>
      <c r="BL126" s="43">
        <f t="shared" si="120"/>
        <v>69.168750000000003</v>
      </c>
      <c r="BM126" s="44">
        <f t="shared" si="121"/>
        <v>12.4</v>
      </c>
      <c r="BN126" s="11">
        <f>DBC!$C$68</f>
        <v>500</v>
      </c>
      <c r="BO126" s="21">
        <f t="shared" si="152"/>
        <v>2441.25</v>
      </c>
      <c r="BP126" s="19">
        <f t="shared" si="153"/>
        <v>34584.375</v>
      </c>
      <c r="BQ126" s="19">
        <f t="shared" si="154"/>
        <v>6200</v>
      </c>
      <c r="BR126" s="423">
        <f t="shared" si="155"/>
        <v>43225.625</v>
      </c>
      <c r="BS126" s="561">
        <f>DBC!$C$72</f>
        <v>0.15</v>
      </c>
      <c r="BT126" s="559">
        <f>DBC!$C$71</f>
        <v>0.75</v>
      </c>
      <c r="BU126" s="560">
        <f>DBC!$C$70</f>
        <v>0.1</v>
      </c>
      <c r="BV126" s="8" t="str">
        <f t="shared" si="135"/>
        <v>OK</v>
      </c>
      <c r="BW126" s="37">
        <f t="shared" si="136"/>
        <v>93</v>
      </c>
      <c r="BX126" s="38">
        <f t="shared" si="180"/>
        <v>465</v>
      </c>
      <c r="BY126" s="39">
        <f t="shared" si="181"/>
        <v>62</v>
      </c>
      <c r="BZ126" s="40">
        <f t="shared" si="122"/>
        <v>0</v>
      </c>
      <c r="CA126" s="40">
        <f t="shared" si="123"/>
        <v>0</v>
      </c>
      <c r="CB126" s="40">
        <f t="shared" si="124"/>
        <v>0</v>
      </c>
      <c r="CC126" s="17">
        <f>DBC!$C$77</f>
        <v>42</v>
      </c>
      <c r="CD126" s="28">
        <f>DBC!$C$76</f>
        <v>35</v>
      </c>
      <c r="CE126" s="30">
        <f>DBC!$C$75</f>
        <v>40</v>
      </c>
      <c r="CF126" s="43">
        <f t="shared" si="184"/>
        <v>0</v>
      </c>
      <c r="CG126" s="43">
        <f t="shared" si="125"/>
        <v>0</v>
      </c>
      <c r="CH126" s="44">
        <f t="shared" si="126"/>
        <v>0</v>
      </c>
      <c r="CI126" s="11">
        <f>DBC!$C$68</f>
        <v>500</v>
      </c>
      <c r="CJ126" s="21">
        <f t="shared" si="156"/>
        <v>0</v>
      </c>
      <c r="CK126" s="21">
        <f t="shared" si="157"/>
        <v>0</v>
      </c>
      <c r="CL126" s="21">
        <f t="shared" si="158"/>
        <v>0</v>
      </c>
      <c r="CM126" s="423">
        <f t="shared" si="159"/>
        <v>0</v>
      </c>
    </row>
    <row r="127" spans="1:91" x14ac:dyDescent="0.35">
      <c r="A127" s="731">
        <v>11</v>
      </c>
      <c r="B127" s="9" t="s">
        <v>25</v>
      </c>
      <c r="C127" s="546">
        <v>31</v>
      </c>
      <c r="D127" s="9">
        <v>121</v>
      </c>
      <c r="E127" s="10">
        <f>DBC!C$52</f>
        <v>10</v>
      </c>
      <c r="F127" s="10">
        <f t="shared" si="110"/>
        <v>310</v>
      </c>
      <c r="G127" s="732">
        <f>SUM(F127:F138)</f>
        <v>6990</v>
      </c>
      <c r="H127" s="49">
        <f>DBC!$C$45</f>
        <v>0.1</v>
      </c>
      <c r="I127" s="47">
        <f>DBC!$C$44</f>
        <v>0.7</v>
      </c>
      <c r="J127" s="48">
        <f>DBC!$C$43</f>
        <v>0.2</v>
      </c>
      <c r="K127" s="12" t="str">
        <f t="shared" si="127"/>
        <v>OK</v>
      </c>
      <c r="L127" s="25">
        <f t="shared" ref="L127" si="211">$F127*H127</f>
        <v>31</v>
      </c>
      <c r="M127" s="26">
        <f t="shared" ref="M127" si="212">$F127*I127</f>
        <v>217</v>
      </c>
      <c r="N127" s="27">
        <f t="shared" ref="N127" si="213">$F127*J127</f>
        <v>62</v>
      </c>
      <c r="O127" s="28">
        <f t="shared" ref="O127" si="214">O$6*L127</f>
        <v>283340</v>
      </c>
      <c r="P127" s="28">
        <f t="shared" ref="P127" si="215">P$6*M127</f>
        <v>6743492</v>
      </c>
      <c r="Q127" s="28">
        <f t="shared" ref="Q127" si="216">Q$6*N127</f>
        <v>2266720</v>
      </c>
      <c r="R127" s="29">
        <f>DBC!$C$50</f>
        <v>152</v>
      </c>
      <c r="S127" s="28">
        <f>DBC!$C$49</f>
        <v>146.19999999999999</v>
      </c>
      <c r="T127" s="30">
        <f>DBC!$C$48</f>
        <v>150</v>
      </c>
      <c r="U127" s="31">
        <f t="shared" ref="U127" si="217">O127*R127/10^6</f>
        <v>43.067680000000003</v>
      </c>
      <c r="V127" s="31">
        <f t="shared" ref="V127" si="218">P127*S127/10^6</f>
        <v>985.89853040000003</v>
      </c>
      <c r="W127" s="32">
        <f t="shared" ref="W127" si="219">Q127*T127/10^6</f>
        <v>340.00799999999998</v>
      </c>
      <c r="X127" s="23">
        <f>DBC!$C$41</f>
        <v>370</v>
      </c>
      <c r="Y127" s="33">
        <f t="shared" ref="Y127" si="220">U127*$X127</f>
        <v>15935.0416</v>
      </c>
      <c r="Z127" s="31">
        <f t="shared" ref="Z127" si="221">V127*$X127</f>
        <v>364782.45624800003</v>
      </c>
      <c r="AA127" s="31">
        <f t="shared" ref="AA127" si="222">W127*$X127</f>
        <v>125802.95999999999</v>
      </c>
      <c r="AB127" s="423">
        <f t="shared" ref="AB127" si="223">SUM(Y127:AA127)</f>
        <v>506520.45784799999</v>
      </c>
      <c r="AC127" s="295">
        <f>DBC!$C$45</f>
        <v>0.1</v>
      </c>
      <c r="AD127" s="291">
        <f>DBC!$C$44</f>
        <v>0.7</v>
      </c>
      <c r="AE127" s="292">
        <f>DBC!$C$43</f>
        <v>0.2</v>
      </c>
      <c r="AF127" s="12" t="str">
        <f t="shared" si="131"/>
        <v>OK</v>
      </c>
      <c r="AG127" s="13">
        <f t="shared" si="132"/>
        <v>31</v>
      </c>
      <c r="AH127" s="14">
        <f t="shared" si="173"/>
        <v>217</v>
      </c>
      <c r="AI127" s="15">
        <f t="shared" si="174"/>
        <v>62</v>
      </c>
      <c r="AJ127" s="16">
        <f t="shared" si="112"/>
        <v>0</v>
      </c>
      <c r="AK127" s="16">
        <f t="shared" si="113"/>
        <v>0</v>
      </c>
      <c r="AL127" s="16">
        <f t="shared" si="114"/>
        <v>0</v>
      </c>
      <c r="AM127" s="17">
        <f>DBC!$C$50</f>
        <v>152</v>
      </c>
      <c r="AN127" s="16">
        <f>DBC!$C$49</f>
        <v>146.19999999999999</v>
      </c>
      <c r="AO127" s="18">
        <f>DBC!$C$48</f>
        <v>150</v>
      </c>
      <c r="AP127" s="19">
        <f t="shared" si="182"/>
        <v>0</v>
      </c>
      <c r="AQ127" s="19">
        <f t="shared" si="115"/>
        <v>0</v>
      </c>
      <c r="AR127" s="20">
        <f t="shared" si="116"/>
        <v>0</v>
      </c>
      <c r="AS127" s="23">
        <f>DBC!$C$41</f>
        <v>370</v>
      </c>
      <c r="AT127" s="21">
        <f t="shared" si="175"/>
        <v>0</v>
      </c>
      <c r="AU127" s="19">
        <f t="shared" si="176"/>
        <v>0</v>
      </c>
      <c r="AV127" s="19">
        <f t="shared" si="177"/>
        <v>0</v>
      </c>
      <c r="AW127" s="423">
        <f t="shared" si="151"/>
        <v>0</v>
      </c>
      <c r="AX127" s="561">
        <f>DBC!$C$72</f>
        <v>0.15</v>
      </c>
      <c r="AY127" s="559">
        <f>DBC!$C$71</f>
        <v>0.75</v>
      </c>
      <c r="AZ127" s="560">
        <f>DBC!$C$70</f>
        <v>0.1</v>
      </c>
      <c r="BA127" s="12" t="str">
        <f t="shared" si="133"/>
        <v>OK</v>
      </c>
      <c r="BB127" s="13">
        <f t="shared" si="134"/>
        <v>46.5</v>
      </c>
      <c r="BC127" s="14">
        <f t="shared" si="178"/>
        <v>232.5</v>
      </c>
      <c r="BD127" s="15">
        <f t="shared" si="179"/>
        <v>31</v>
      </c>
      <c r="BE127" s="16">
        <f t="shared" si="117"/>
        <v>58125</v>
      </c>
      <c r="BF127" s="16">
        <f t="shared" si="118"/>
        <v>988125</v>
      </c>
      <c r="BG127" s="16">
        <f t="shared" si="119"/>
        <v>155000</v>
      </c>
      <c r="BH127" s="17">
        <f>DBC!$C$77</f>
        <v>42</v>
      </c>
      <c r="BI127" s="28">
        <f>DBC!$C$76</f>
        <v>35</v>
      </c>
      <c r="BJ127" s="30">
        <f>DBC!$C$75</f>
        <v>40</v>
      </c>
      <c r="BK127" s="19">
        <f t="shared" si="183"/>
        <v>2.4412500000000001</v>
      </c>
      <c r="BL127" s="19">
        <f t="shared" si="120"/>
        <v>34.584375000000001</v>
      </c>
      <c r="BM127" s="20">
        <f t="shared" si="121"/>
        <v>6.2</v>
      </c>
      <c r="BN127" s="11">
        <f>DBC!$C$68</f>
        <v>500</v>
      </c>
      <c r="BO127" s="21">
        <f t="shared" si="152"/>
        <v>1220.625</v>
      </c>
      <c r="BP127" s="19">
        <f t="shared" si="153"/>
        <v>17292.1875</v>
      </c>
      <c r="BQ127" s="19">
        <f t="shared" si="154"/>
        <v>3100</v>
      </c>
      <c r="BR127" s="423">
        <f t="shared" si="155"/>
        <v>21612.8125</v>
      </c>
      <c r="BS127" s="561">
        <f>DBC!$C$72</f>
        <v>0.15</v>
      </c>
      <c r="BT127" s="559">
        <f>DBC!$C$71</f>
        <v>0.75</v>
      </c>
      <c r="BU127" s="560">
        <f>DBC!$C$70</f>
        <v>0.1</v>
      </c>
      <c r="BV127" s="12" t="str">
        <f t="shared" si="135"/>
        <v>OK</v>
      </c>
      <c r="BW127" s="13">
        <f t="shared" si="136"/>
        <v>46.5</v>
      </c>
      <c r="BX127" s="14">
        <f t="shared" si="180"/>
        <v>232.5</v>
      </c>
      <c r="BY127" s="15">
        <f t="shared" si="181"/>
        <v>31</v>
      </c>
      <c r="BZ127" s="16">
        <f t="shared" si="122"/>
        <v>0</v>
      </c>
      <c r="CA127" s="16">
        <f t="shared" si="123"/>
        <v>0</v>
      </c>
      <c r="CB127" s="16">
        <f t="shared" si="124"/>
        <v>0</v>
      </c>
      <c r="CC127" s="17">
        <f>DBC!$C$77</f>
        <v>42</v>
      </c>
      <c r="CD127" s="28">
        <f>DBC!$C$76</f>
        <v>35</v>
      </c>
      <c r="CE127" s="30">
        <f>DBC!$C$75</f>
        <v>40</v>
      </c>
      <c r="CF127" s="19">
        <f t="shared" si="184"/>
        <v>0</v>
      </c>
      <c r="CG127" s="19">
        <f t="shared" si="125"/>
        <v>0</v>
      </c>
      <c r="CH127" s="20">
        <f t="shared" si="126"/>
        <v>0</v>
      </c>
      <c r="CI127" s="11">
        <f>DBC!$C$68</f>
        <v>500</v>
      </c>
      <c r="CJ127" s="21">
        <f t="shared" si="156"/>
        <v>0</v>
      </c>
      <c r="CK127" s="21">
        <f t="shared" si="157"/>
        <v>0</v>
      </c>
      <c r="CL127" s="21">
        <f t="shared" si="158"/>
        <v>0</v>
      </c>
      <c r="CM127" s="423">
        <f t="shared" si="159"/>
        <v>0</v>
      </c>
    </row>
    <row r="128" spans="1:91" x14ac:dyDescent="0.35">
      <c r="A128" s="743"/>
      <c r="B128" s="5" t="s">
        <v>26</v>
      </c>
      <c r="C128" s="543">
        <v>28</v>
      </c>
      <c r="D128" s="5">
        <v>122</v>
      </c>
      <c r="E128" s="10">
        <f>DBC!C$53</f>
        <v>20</v>
      </c>
      <c r="F128" s="22">
        <f t="shared" si="110"/>
        <v>560</v>
      </c>
      <c r="G128" s="745"/>
      <c r="H128" s="49">
        <f>DBC!$C$45</f>
        <v>0.1</v>
      </c>
      <c r="I128" s="47">
        <f>DBC!$C$44</f>
        <v>0.7</v>
      </c>
      <c r="J128" s="48">
        <f>DBC!$C$43</f>
        <v>0.2</v>
      </c>
      <c r="K128" s="24" t="str">
        <f t="shared" si="127"/>
        <v>OK</v>
      </c>
      <c r="L128" s="25">
        <f t="shared" si="128"/>
        <v>56</v>
      </c>
      <c r="M128" s="26">
        <f t="shared" si="128"/>
        <v>392</v>
      </c>
      <c r="N128" s="27">
        <f t="shared" si="128"/>
        <v>112</v>
      </c>
      <c r="O128" s="28">
        <f t="shared" si="111"/>
        <v>511840</v>
      </c>
      <c r="P128" s="28">
        <f t="shared" si="111"/>
        <v>12181792</v>
      </c>
      <c r="Q128" s="28">
        <f t="shared" si="111"/>
        <v>4094720</v>
      </c>
      <c r="R128" s="29">
        <f>DBC!$C$50</f>
        <v>152</v>
      </c>
      <c r="S128" s="28">
        <f>DBC!$C$49</f>
        <v>146.19999999999999</v>
      </c>
      <c r="T128" s="30">
        <f>DBC!$C$48</f>
        <v>150</v>
      </c>
      <c r="U128" s="31">
        <f t="shared" si="129"/>
        <v>77.799679999999995</v>
      </c>
      <c r="V128" s="31">
        <f t="shared" si="129"/>
        <v>1780.9779904</v>
      </c>
      <c r="W128" s="32">
        <f t="shared" si="129"/>
        <v>614.20799999999997</v>
      </c>
      <c r="X128" s="23">
        <f>DBC!$C$41</f>
        <v>370</v>
      </c>
      <c r="Y128" s="33">
        <f t="shared" si="130"/>
        <v>28785.881599999997</v>
      </c>
      <c r="Z128" s="31">
        <f t="shared" si="130"/>
        <v>658961.85644799995</v>
      </c>
      <c r="AA128" s="31">
        <f t="shared" si="130"/>
        <v>227256.95999999999</v>
      </c>
      <c r="AB128" s="423">
        <f t="shared" si="150"/>
        <v>915004.69804799987</v>
      </c>
      <c r="AC128" s="295">
        <f>DBC!$C$45</f>
        <v>0.1</v>
      </c>
      <c r="AD128" s="291">
        <f>DBC!$C$44</f>
        <v>0.7</v>
      </c>
      <c r="AE128" s="292">
        <f>DBC!$C$43</f>
        <v>0.2</v>
      </c>
      <c r="AF128" s="24" t="str">
        <f t="shared" si="131"/>
        <v>OK</v>
      </c>
      <c r="AG128" s="25">
        <f t="shared" si="132"/>
        <v>56</v>
      </c>
      <c r="AH128" s="26">
        <f t="shared" si="173"/>
        <v>392</v>
      </c>
      <c r="AI128" s="27">
        <f t="shared" si="174"/>
        <v>112</v>
      </c>
      <c r="AJ128" s="28">
        <f t="shared" si="112"/>
        <v>0</v>
      </c>
      <c r="AK128" s="28">
        <f t="shared" si="113"/>
        <v>0</v>
      </c>
      <c r="AL128" s="28">
        <f t="shared" si="114"/>
        <v>0</v>
      </c>
      <c r="AM128" s="17">
        <f>DBC!$C$50</f>
        <v>152</v>
      </c>
      <c r="AN128" s="16">
        <f>DBC!$C$49</f>
        <v>146.19999999999999</v>
      </c>
      <c r="AO128" s="18">
        <f>DBC!$C$48</f>
        <v>150</v>
      </c>
      <c r="AP128" s="31">
        <f t="shared" si="182"/>
        <v>0</v>
      </c>
      <c r="AQ128" s="31">
        <f t="shared" si="115"/>
        <v>0</v>
      </c>
      <c r="AR128" s="32">
        <f t="shared" si="116"/>
        <v>0</v>
      </c>
      <c r="AS128" s="23">
        <f>DBC!$C$41</f>
        <v>370</v>
      </c>
      <c r="AT128" s="33">
        <f t="shared" si="175"/>
        <v>0</v>
      </c>
      <c r="AU128" s="31">
        <f t="shared" si="176"/>
        <v>0</v>
      </c>
      <c r="AV128" s="31">
        <f t="shared" si="177"/>
        <v>0</v>
      </c>
      <c r="AW128" s="423">
        <f t="shared" si="151"/>
        <v>0</v>
      </c>
      <c r="AX128" s="561">
        <f>DBC!$C$72</f>
        <v>0.15</v>
      </c>
      <c r="AY128" s="559">
        <f>DBC!$C$71</f>
        <v>0.75</v>
      </c>
      <c r="AZ128" s="560">
        <f>DBC!$C$70</f>
        <v>0.1</v>
      </c>
      <c r="BA128" s="24" t="str">
        <f t="shared" si="133"/>
        <v>OK</v>
      </c>
      <c r="BB128" s="25">
        <f t="shared" si="134"/>
        <v>84</v>
      </c>
      <c r="BC128" s="26">
        <f t="shared" si="178"/>
        <v>420</v>
      </c>
      <c r="BD128" s="27">
        <f t="shared" si="179"/>
        <v>56</v>
      </c>
      <c r="BE128" s="28">
        <f t="shared" si="117"/>
        <v>105000</v>
      </c>
      <c r="BF128" s="28">
        <f t="shared" si="118"/>
        <v>1785000</v>
      </c>
      <c r="BG128" s="28">
        <f t="shared" si="119"/>
        <v>280000</v>
      </c>
      <c r="BH128" s="17">
        <f>DBC!$C$77</f>
        <v>42</v>
      </c>
      <c r="BI128" s="28">
        <f>DBC!$C$76</f>
        <v>35</v>
      </c>
      <c r="BJ128" s="30">
        <f>DBC!$C$75</f>
        <v>40</v>
      </c>
      <c r="BK128" s="31">
        <f t="shared" si="183"/>
        <v>4.41</v>
      </c>
      <c r="BL128" s="31">
        <f t="shared" si="120"/>
        <v>62.475000000000001</v>
      </c>
      <c r="BM128" s="32">
        <f t="shared" si="121"/>
        <v>11.2</v>
      </c>
      <c r="BN128" s="11">
        <f>DBC!$C$68</f>
        <v>500</v>
      </c>
      <c r="BO128" s="21">
        <f t="shared" si="152"/>
        <v>2205</v>
      </c>
      <c r="BP128" s="19">
        <f t="shared" si="153"/>
        <v>31237.5</v>
      </c>
      <c r="BQ128" s="19">
        <f t="shared" si="154"/>
        <v>5600</v>
      </c>
      <c r="BR128" s="423">
        <f t="shared" si="155"/>
        <v>39042.5</v>
      </c>
      <c r="BS128" s="561">
        <f>DBC!$C$72</f>
        <v>0.15</v>
      </c>
      <c r="BT128" s="559">
        <f>DBC!$C$71</f>
        <v>0.75</v>
      </c>
      <c r="BU128" s="560">
        <f>DBC!$C$70</f>
        <v>0.1</v>
      </c>
      <c r="BV128" s="24" t="str">
        <f t="shared" si="135"/>
        <v>OK</v>
      </c>
      <c r="BW128" s="25">
        <f t="shared" si="136"/>
        <v>84</v>
      </c>
      <c r="BX128" s="26">
        <f t="shared" si="180"/>
        <v>420</v>
      </c>
      <c r="BY128" s="27">
        <f t="shared" si="181"/>
        <v>56</v>
      </c>
      <c r="BZ128" s="28">
        <f t="shared" si="122"/>
        <v>0</v>
      </c>
      <c r="CA128" s="28">
        <f t="shared" si="123"/>
        <v>0</v>
      </c>
      <c r="CB128" s="28">
        <f t="shared" si="124"/>
        <v>0</v>
      </c>
      <c r="CC128" s="17">
        <f>DBC!$C$77</f>
        <v>42</v>
      </c>
      <c r="CD128" s="28">
        <f>DBC!$C$76</f>
        <v>35</v>
      </c>
      <c r="CE128" s="30">
        <f>DBC!$C$75</f>
        <v>40</v>
      </c>
      <c r="CF128" s="31">
        <f t="shared" si="184"/>
        <v>0</v>
      </c>
      <c r="CG128" s="31">
        <f t="shared" si="125"/>
        <v>0</v>
      </c>
      <c r="CH128" s="32">
        <f t="shared" si="126"/>
        <v>0</v>
      </c>
      <c r="CI128" s="11">
        <f>DBC!$C$68</f>
        <v>500</v>
      </c>
      <c r="CJ128" s="21">
        <f t="shared" si="156"/>
        <v>0</v>
      </c>
      <c r="CK128" s="21">
        <f t="shared" si="157"/>
        <v>0</v>
      </c>
      <c r="CL128" s="21">
        <f t="shared" si="158"/>
        <v>0</v>
      </c>
      <c r="CM128" s="423">
        <f t="shared" si="159"/>
        <v>0</v>
      </c>
    </row>
    <row r="129" spans="1:91" x14ac:dyDescent="0.35">
      <c r="A129" s="743"/>
      <c r="B129" s="5" t="s">
        <v>27</v>
      </c>
      <c r="C129" s="543">
        <v>31</v>
      </c>
      <c r="D129" s="5">
        <v>123</v>
      </c>
      <c r="E129" s="10">
        <f>DBC!C$54</f>
        <v>20</v>
      </c>
      <c r="F129" s="22">
        <f t="shared" si="110"/>
        <v>620</v>
      </c>
      <c r="G129" s="745"/>
      <c r="H129" s="49">
        <f>DBC!$C$45</f>
        <v>0.1</v>
      </c>
      <c r="I129" s="47">
        <f>DBC!$C$44</f>
        <v>0.7</v>
      </c>
      <c r="J129" s="48">
        <f>DBC!$C$43</f>
        <v>0.2</v>
      </c>
      <c r="K129" s="24" t="str">
        <f t="shared" si="127"/>
        <v>OK</v>
      </c>
      <c r="L129" s="25">
        <f t="shared" si="128"/>
        <v>62</v>
      </c>
      <c r="M129" s="26">
        <f t="shared" si="128"/>
        <v>434</v>
      </c>
      <c r="N129" s="27">
        <f t="shared" si="128"/>
        <v>124</v>
      </c>
      <c r="O129" s="28">
        <f t="shared" si="111"/>
        <v>566680</v>
      </c>
      <c r="P129" s="28">
        <f t="shared" si="111"/>
        <v>13486984</v>
      </c>
      <c r="Q129" s="28">
        <f t="shared" si="111"/>
        <v>4533440</v>
      </c>
      <c r="R129" s="29">
        <f>DBC!$C$50</f>
        <v>152</v>
      </c>
      <c r="S129" s="28">
        <f>DBC!$C$49</f>
        <v>146.19999999999999</v>
      </c>
      <c r="T129" s="30">
        <f>DBC!$C$48</f>
        <v>150</v>
      </c>
      <c r="U129" s="31">
        <f t="shared" si="129"/>
        <v>86.135360000000006</v>
      </c>
      <c r="V129" s="31">
        <f t="shared" si="129"/>
        <v>1971.7970608000001</v>
      </c>
      <c r="W129" s="32">
        <f t="shared" si="129"/>
        <v>680.01599999999996</v>
      </c>
      <c r="X129" s="23">
        <f>DBC!$C$41</f>
        <v>370</v>
      </c>
      <c r="Y129" s="33">
        <f t="shared" si="130"/>
        <v>31870.083200000001</v>
      </c>
      <c r="Z129" s="31">
        <f t="shared" si="130"/>
        <v>729564.91249600006</v>
      </c>
      <c r="AA129" s="31">
        <f t="shared" si="130"/>
        <v>251605.91999999998</v>
      </c>
      <c r="AB129" s="423">
        <f t="shared" si="150"/>
        <v>1013040.915696</v>
      </c>
      <c r="AC129" s="295">
        <f>DBC!$C$45</f>
        <v>0.1</v>
      </c>
      <c r="AD129" s="291">
        <f>DBC!$C$44</f>
        <v>0.7</v>
      </c>
      <c r="AE129" s="292">
        <f>DBC!$C$43</f>
        <v>0.2</v>
      </c>
      <c r="AF129" s="24" t="str">
        <f t="shared" si="131"/>
        <v>OK</v>
      </c>
      <c r="AG129" s="25">
        <f t="shared" si="132"/>
        <v>62</v>
      </c>
      <c r="AH129" s="26">
        <f t="shared" si="173"/>
        <v>434</v>
      </c>
      <c r="AI129" s="27">
        <f t="shared" si="174"/>
        <v>124</v>
      </c>
      <c r="AJ129" s="28">
        <f t="shared" si="112"/>
        <v>0</v>
      </c>
      <c r="AK129" s="28">
        <f t="shared" si="113"/>
        <v>0</v>
      </c>
      <c r="AL129" s="28">
        <f t="shared" si="114"/>
        <v>0</v>
      </c>
      <c r="AM129" s="17">
        <f>DBC!$C$50</f>
        <v>152</v>
      </c>
      <c r="AN129" s="16">
        <f>DBC!$C$49</f>
        <v>146.19999999999999</v>
      </c>
      <c r="AO129" s="18">
        <f>DBC!$C$48</f>
        <v>150</v>
      </c>
      <c r="AP129" s="31">
        <f t="shared" si="182"/>
        <v>0</v>
      </c>
      <c r="AQ129" s="31">
        <f t="shared" si="115"/>
        <v>0</v>
      </c>
      <c r="AR129" s="32">
        <f t="shared" si="116"/>
        <v>0</v>
      </c>
      <c r="AS129" s="23">
        <f>DBC!$C$41</f>
        <v>370</v>
      </c>
      <c r="AT129" s="33">
        <f t="shared" si="175"/>
        <v>0</v>
      </c>
      <c r="AU129" s="31">
        <f t="shared" si="176"/>
        <v>0</v>
      </c>
      <c r="AV129" s="31">
        <f t="shared" si="177"/>
        <v>0</v>
      </c>
      <c r="AW129" s="423">
        <f t="shared" si="151"/>
        <v>0</v>
      </c>
      <c r="AX129" s="561">
        <f>DBC!$C$72</f>
        <v>0.15</v>
      </c>
      <c r="AY129" s="559">
        <f>DBC!$C$71</f>
        <v>0.75</v>
      </c>
      <c r="AZ129" s="560">
        <f>DBC!$C$70</f>
        <v>0.1</v>
      </c>
      <c r="BA129" s="24" t="str">
        <f t="shared" si="133"/>
        <v>OK</v>
      </c>
      <c r="BB129" s="25">
        <f t="shared" si="134"/>
        <v>93</v>
      </c>
      <c r="BC129" s="26">
        <f t="shared" si="178"/>
        <v>465</v>
      </c>
      <c r="BD129" s="27">
        <f t="shared" si="179"/>
        <v>62</v>
      </c>
      <c r="BE129" s="28">
        <f t="shared" si="117"/>
        <v>116250</v>
      </c>
      <c r="BF129" s="28">
        <f t="shared" si="118"/>
        <v>1976250</v>
      </c>
      <c r="BG129" s="28">
        <f t="shared" si="119"/>
        <v>310000</v>
      </c>
      <c r="BH129" s="17">
        <f>DBC!$C$77</f>
        <v>42</v>
      </c>
      <c r="BI129" s="28">
        <f>DBC!$C$76</f>
        <v>35</v>
      </c>
      <c r="BJ129" s="30">
        <f>DBC!$C$75</f>
        <v>40</v>
      </c>
      <c r="BK129" s="31">
        <f t="shared" si="183"/>
        <v>4.8825000000000003</v>
      </c>
      <c r="BL129" s="31">
        <f t="shared" si="120"/>
        <v>69.168750000000003</v>
      </c>
      <c r="BM129" s="32">
        <f t="shared" si="121"/>
        <v>12.4</v>
      </c>
      <c r="BN129" s="11">
        <f>DBC!$C$68</f>
        <v>500</v>
      </c>
      <c r="BO129" s="21">
        <f t="shared" si="152"/>
        <v>2441.25</v>
      </c>
      <c r="BP129" s="19">
        <f t="shared" si="153"/>
        <v>34584.375</v>
      </c>
      <c r="BQ129" s="19">
        <f t="shared" si="154"/>
        <v>6200</v>
      </c>
      <c r="BR129" s="423">
        <f t="shared" si="155"/>
        <v>43225.625</v>
      </c>
      <c r="BS129" s="561">
        <f>DBC!$C$72</f>
        <v>0.15</v>
      </c>
      <c r="BT129" s="559">
        <f>DBC!$C$71</f>
        <v>0.75</v>
      </c>
      <c r="BU129" s="560">
        <f>DBC!$C$70</f>
        <v>0.1</v>
      </c>
      <c r="BV129" s="24" t="str">
        <f t="shared" si="135"/>
        <v>OK</v>
      </c>
      <c r="BW129" s="25">
        <f t="shared" si="136"/>
        <v>93</v>
      </c>
      <c r="BX129" s="26">
        <f t="shared" si="180"/>
        <v>465</v>
      </c>
      <c r="BY129" s="27">
        <f t="shared" si="181"/>
        <v>62</v>
      </c>
      <c r="BZ129" s="28">
        <f t="shared" si="122"/>
        <v>0</v>
      </c>
      <c r="CA129" s="28">
        <f t="shared" si="123"/>
        <v>0</v>
      </c>
      <c r="CB129" s="28">
        <f t="shared" si="124"/>
        <v>0</v>
      </c>
      <c r="CC129" s="17">
        <f>DBC!$C$77</f>
        <v>42</v>
      </c>
      <c r="CD129" s="28">
        <f>DBC!$C$76</f>
        <v>35</v>
      </c>
      <c r="CE129" s="30">
        <f>DBC!$C$75</f>
        <v>40</v>
      </c>
      <c r="CF129" s="31">
        <f t="shared" si="184"/>
        <v>0</v>
      </c>
      <c r="CG129" s="31">
        <f t="shared" si="125"/>
        <v>0</v>
      </c>
      <c r="CH129" s="32">
        <f t="shared" si="126"/>
        <v>0</v>
      </c>
      <c r="CI129" s="11">
        <f>DBC!$C$68</f>
        <v>500</v>
      </c>
      <c r="CJ129" s="21">
        <f t="shared" si="156"/>
        <v>0</v>
      </c>
      <c r="CK129" s="21">
        <f t="shared" si="157"/>
        <v>0</v>
      </c>
      <c r="CL129" s="21">
        <f t="shared" si="158"/>
        <v>0</v>
      </c>
      <c r="CM129" s="423">
        <f t="shared" si="159"/>
        <v>0</v>
      </c>
    </row>
    <row r="130" spans="1:91" x14ac:dyDescent="0.35">
      <c r="A130" s="743"/>
      <c r="B130" s="5" t="s">
        <v>28</v>
      </c>
      <c r="C130" s="543">
        <v>30</v>
      </c>
      <c r="D130" s="5">
        <v>124</v>
      </c>
      <c r="E130" s="10">
        <f>DBC!C$55</f>
        <v>20</v>
      </c>
      <c r="F130" s="22">
        <f t="shared" si="110"/>
        <v>600</v>
      </c>
      <c r="G130" s="745"/>
      <c r="H130" s="49">
        <f>DBC!$C$45</f>
        <v>0.1</v>
      </c>
      <c r="I130" s="47">
        <f>DBC!$C$44</f>
        <v>0.7</v>
      </c>
      <c r="J130" s="48">
        <f>DBC!$C$43</f>
        <v>0.2</v>
      </c>
      <c r="K130" s="24" t="str">
        <f t="shared" si="127"/>
        <v>OK</v>
      </c>
      <c r="L130" s="25">
        <f t="shared" si="128"/>
        <v>60</v>
      </c>
      <c r="M130" s="26">
        <f t="shared" si="128"/>
        <v>420</v>
      </c>
      <c r="N130" s="27">
        <f t="shared" si="128"/>
        <v>120</v>
      </c>
      <c r="O130" s="28">
        <f t="shared" si="111"/>
        <v>548400</v>
      </c>
      <c r="P130" s="28">
        <f t="shared" si="111"/>
        <v>13051920</v>
      </c>
      <c r="Q130" s="28">
        <f t="shared" si="111"/>
        <v>4387200</v>
      </c>
      <c r="R130" s="29">
        <f>DBC!$C$50</f>
        <v>152</v>
      </c>
      <c r="S130" s="28">
        <f>DBC!$C$49</f>
        <v>146.19999999999999</v>
      </c>
      <c r="T130" s="30">
        <f>DBC!$C$48</f>
        <v>150</v>
      </c>
      <c r="U130" s="31">
        <f t="shared" si="129"/>
        <v>83.356800000000007</v>
      </c>
      <c r="V130" s="31">
        <f t="shared" si="129"/>
        <v>1908.1907039999999</v>
      </c>
      <c r="W130" s="32">
        <f t="shared" si="129"/>
        <v>658.08</v>
      </c>
      <c r="X130" s="23">
        <f>DBC!$C$41</f>
        <v>370</v>
      </c>
      <c r="Y130" s="33">
        <f t="shared" si="130"/>
        <v>30842.016000000003</v>
      </c>
      <c r="Z130" s="31">
        <f t="shared" si="130"/>
        <v>706030.56047999999</v>
      </c>
      <c r="AA130" s="31">
        <f t="shared" si="130"/>
        <v>243489.6</v>
      </c>
      <c r="AB130" s="423">
        <f t="shared" si="150"/>
        <v>980362.17648000002</v>
      </c>
      <c r="AC130" s="295">
        <f>DBC!$C$45</f>
        <v>0.1</v>
      </c>
      <c r="AD130" s="291">
        <f>DBC!$C$44</f>
        <v>0.7</v>
      </c>
      <c r="AE130" s="292">
        <f>DBC!$C$43</f>
        <v>0.2</v>
      </c>
      <c r="AF130" s="24" t="str">
        <f t="shared" si="131"/>
        <v>OK</v>
      </c>
      <c r="AG130" s="25">
        <f t="shared" si="132"/>
        <v>60</v>
      </c>
      <c r="AH130" s="26">
        <f t="shared" si="173"/>
        <v>420</v>
      </c>
      <c r="AI130" s="27">
        <f t="shared" si="174"/>
        <v>120</v>
      </c>
      <c r="AJ130" s="28">
        <f t="shared" si="112"/>
        <v>0</v>
      </c>
      <c r="AK130" s="28">
        <f t="shared" si="113"/>
        <v>0</v>
      </c>
      <c r="AL130" s="28">
        <f t="shared" si="114"/>
        <v>0</v>
      </c>
      <c r="AM130" s="17">
        <f>DBC!$C$50</f>
        <v>152</v>
      </c>
      <c r="AN130" s="16">
        <f>DBC!$C$49</f>
        <v>146.19999999999999</v>
      </c>
      <c r="AO130" s="18">
        <f>DBC!$C$48</f>
        <v>150</v>
      </c>
      <c r="AP130" s="31">
        <f t="shared" si="182"/>
        <v>0</v>
      </c>
      <c r="AQ130" s="31">
        <f t="shared" si="115"/>
        <v>0</v>
      </c>
      <c r="AR130" s="32">
        <f t="shared" si="116"/>
        <v>0</v>
      </c>
      <c r="AS130" s="23">
        <f>DBC!$C$41</f>
        <v>370</v>
      </c>
      <c r="AT130" s="33">
        <f t="shared" si="175"/>
        <v>0</v>
      </c>
      <c r="AU130" s="31">
        <f t="shared" si="176"/>
        <v>0</v>
      </c>
      <c r="AV130" s="31">
        <f t="shared" si="177"/>
        <v>0</v>
      </c>
      <c r="AW130" s="423">
        <f t="shared" si="151"/>
        <v>0</v>
      </c>
      <c r="AX130" s="561">
        <f>DBC!$C$72</f>
        <v>0.15</v>
      </c>
      <c r="AY130" s="559">
        <f>DBC!$C$71</f>
        <v>0.75</v>
      </c>
      <c r="AZ130" s="560">
        <f>DBC!$C$70</f>
        <v>0.1</v>
      </c>
      <c r="BA130" s="24" t="str">
        <f t="shared" si="133"/>
        <v>OK</v>
      </c>
      <c r="BB130" s="25">
        <f t="shared" si="134"/>
        <v>90</v>
      </c>
      <c r="BC130" s="26">
        <f t="shared" si="178"/>
        <v>450</v>
      </c>
      <c r="BD130" s="27">
        <f t="shared" si="179"/>
        <v>60</v>
      </c>
      <c r="BE130" s="28">
        <f t="shared" si="117"/>
        <v>112500</v>
      </c>
      <c r="BF130" s="28">
        <f t="shared" si="118"/>
        <v>1912500</v>
      </c>
      <c r="BG130" s="28">
        <f t="shared" si="119"/>
        <v>300000</v>
      </c>
      <c r="BH130" s="17">
        <f>DBC!$C$77</f>
        <v>42</v>
      </c>
      <c r="BI130" s="28">
        <f>DBC!$C$76</f>
        <v>35</v>
      </c>
      <c r="BJ130" s="30">
        <f>DBC!$C$75</f>
        <v>40</v>
      </c>
      <c r="BK130" s="31">
        <f t="shared" si="183"/>
        <v>4.7249999999999996</v>
      </c>
      <c r="BL130" s="31">
        <f t="shared" si="120"/>
        <v>66.9375</v>
      </c>
      <c r="BM130" s="32">
        <f t="shared" si="121"/>
        <v>12</v>
      </c>
      <c r="BN130" s="11">
        <f>DBC!$C$68</f>
        <v>500</v>
      </c>
      <c r="BO130" s="21">
        <f t="shared" si="152"/>
        <v>2362.5</v>
      </c>
      <c r="BP130" s="19">
        <f t="shared" si="153"/>
        <v>33468.75</v>
      </c>
      <c r="BQ130" s="19">
        <f t="shared" si="154"/>
        <v>6000</v>
      </c>
      <c r="BR130" s="423">
        <f t="shared" si="155"/>
        <v>41831.25</v>
      </c>
      <c r="BS130" s="561">
        <f>DBC!$C$72</f>
        <v>0.15</v>
      </c>
      <c r="BT130" s="559">
        <f>DBC!$C$71</f>
        <v>0.75</v>
      </c>
      <c r="BU130" s="560">
        <f>DBC!$C$70</f>
        <v>0.1</v>
      </c>
      <c r="BV130" s="24" t="str">
        <f t="shared" si="135"/>
        <v>OK</v>
      </c>
      <c r="BW130" s="25">
        <f t="shared" si="136"/>
        <v>90</v>
      </c>
      <c r="BX130" s="26">
        <f t="shared" si="180"/>
        <v>450</v>
      </c>
      <c r="BY130" s="27">
        <f t="shared" si="181"/>
        <v>60</v>
      </c>
      <c r="BZ130" s="28">
        <f t="shared" si="122"/>
        <v>0</v>
      </c>
      <c r="CA130" s="28">
        <f t="shared" si="123"/>
        <v>0</v>
      </c>
      <c r="CB130" s="28">
        <f t="shared" si="124"/>
        <v>0</v>
      </c>
      <c r="CC130" s="17">
        <f>DBC!$C$77</f>
        <v>42</v>
      </c>
      <c r="CD130" s="28">
        <f>DBC!$C$76</f>
        <v>35</v>
      </c>
      <c r="CE130" s="30">
        <f>DBC!$C$75</f>
        <v>40</v>
      </c>
      <c r="CF130" s="31">
        <f t="shared" si="184"/>
        <v>0</v>
      </c>
      <c r="CG130" s="31">
        <f t="shared" si="125"/>
        <v>0</v>
      </c>
      <c r="CH130" s="32">
        <f t="shared" si="126"/>
        <v>0</v>
      </c>
      <c r="CI130" s="11">
        <f>DBC!$C$68</f>
        <v>500</v>
      </c>
      <c r="CJ130" s="21">
        <f t="shared" si="156"/>
        <v>0</v>
      </c>
      <c r="CK130" s="21">
        <f t="shared" si="157"/>
        <v>0</v>
      </c>
      <c r="CL130" s="21">
        <f t="shared" si="158"/>
        <v>0</v>
      </c>
      <c r="CM130" s="423">
        <f t="shared" si="159"/>
        <v>0</v>
      </c>
    </row>
    <row r="131" spans="1:91" x14ac:dyDescent="0.35">
      <c r="A131" s="743"/>
      <c r="B131" s="5" t="s">
        <v>29</v>
      </c>
      <c r="C131" s="543">
        <v>31</v>
      </c>
      <c r="D131" s="5">
        <v>125</v>
      </c>
      <c r="E131" s="10">
        <f>DBC!C$56</f>
        <v>20</v>
      </c>
      <c r="F131" s="22">
        <f t="shared" si="110"/>
        <v>620</v>
      </c>
      <c r="G131" s="745"/>
      <c r="H131" s="49">
        <f>DBC!$C$45</f>
        <v>0.1</v>
      </c>
      <c r="I131" s="47">
        <f>DBC!$C$44</f>
        <v>0.7</v>
      </c>
      <c r="J131" s="48">
        <f>DBC!$C$43</f>
        <v>0.2</v>
      </c>
      <c r="K131" s="24" t="str">
        <f t="shared" si="127"/>
        <v>OK</v>
      </c>
      <c r="L131" s="25">
        <f t="shared" si="128"/>
        <v>62</v>
      </c>
      <c r="M131" s="26">
        <f t="shared" si="128"/>
        <v>434</v>
      </c>
      <c r="N131" s="27">
        <f t="shared" si="128"/>
        <v>124</v>
      </c>
      <c r="O131" s="28">
        <f t="shared" si="111"/>
        <v>566680</v>
      </c>
      <c r="P131" s="28">
        <f t="shared" si="111"/>
        <v>13486984</v>
      </c>
      <c r="Q131" s="28">
        <f t="shared" si="111"/>
        <v>4533440</v>
      </c>
      <c r="R131" s="29">
        <f>DBC!$C$50</f>
        <v>152</v>
      </c>
      <c r="S131" s="28">
        <f>DBC!$C$49</f>
        <v>146.19999999999999</v>
      </c>
      <c r="T131" s="30">
        <f>DBC!$C$48</f>
        <v>150</v>
      </c>
      <c r="U131" s="31">
        <f t="shared" si="129"/>
        <v>86.135360000000006</v>
      </c>
      <c r="V131" s="31">
        <f t="shared" si="129"/>
        <v>1971.7970608000001</v>
      </c>
      <c r="W131" s="32">
        <f t="shared" si="129"/>
        <v>680.01599999999996</v>
      </c>
      <c r="X131" s="23">
        <f>DBC!$C$41</f>
        <v>370</v>
      </c>
      <c r="Y131" s="33">
        <f t="shared" si="130"/>
        <v>31870.083200000001</v>
      </c>
      <c r="Z131" s="31">
        <f t="shared" si="130"/>
        <v>729564.91249600006</v>
      </c>
      <c r="AA131" s="31">
        <f t="shared" si="130"/>
        <v>251605.91999999998</v>
      </c>
      <c r="AB131" s="423">
        <f t="shared" si="150"/>
        <v>1013040.915696</v>
      </c>
      <c r="AC131" s="295">
        <f>DBC!$C$45</f>
        <v>0.1</v>
      </c>
      <c r="AD131" s="291">
        <f>DBC!$C$44</f>
        <v>0.7</v>
      </c>
      <c r="AE131" s="292">
        <f>DBC!$C$43</f>
        <v>0.2</v>
      </c>
      <c r="AF131" s="24" t="str">
        <f t="shared" si="131"/>
        <v>OK</v>
      </c>
      <c r="AG131" s="25">
        <f t="shared" si="132"/>
        <v>62</v>
      </c>
      <c r="AH131" s="26">
        <f t="shared" si="173"/>
        <v>434</v>
      </c>
      <c r="AI131" s="27">
        <f t="shared" si="174"/>
        <v>124</v>
      </c>
      <c r="AJ131" s="28">
        <f t="shared" si="112"/>
        <v>0</v>
      </c>
      <c r="AK131" s="28">
        <f t="shared" si="113"/>
        <v>0</v>
      </c>
      <c r="AL131" s="28">
        <f t="shared" si="114"/>
        <v>0</v>
      </c>
      <c r="AM131" s="17">
        <f>DBC!$C$50</f>
        <v>152</v>
      </c>
      <c r="AN131" s="16">
        <f>DBC!$C$49</f>
        <v>146.19999999999999</v>
      </c>
      <c r="AO131" s="18">
        <f>DBC!$C$48</f>
        <v>150</v>
      </c>
      <c r="AP131" s="31">
        <f t="shared" si="182"/>
        <v>0</v>
      </c>
      <c r="AQ131" s="31">
        <f t="shared" si="115"/>
        <v>0</v>
      </c>
      <c r="AR131" s="32">
        <f t="shared" si="116"/>
        <v>0</v>
      </c>
      <c r="AS131" s="23">
        <f>DBC!$C$41</f>
        <v>370</v>
      </c>
      <c r="AT131" s="33">
        <f t="shared" si="175"/>
        <v>0</v>
      </c>
      <c r="AU131" s="31">
        <f t="shared" si="176"/>
        <v>0</v>
      </c>
      <c r="AV131" s="31">
        <f t="shared" si="177"/>
        <v>0</v>
      </c>
      <c r="AW131" s="423">
        <f t="shared" si="151"/>
        <v>0</v>
      </c>
      <c r="AX131" s="561">
        <f>DBC!$C$72</f>
        <v>0.15</v>
      </c>
      <c r="AY131" s="559">
        <f>DBC!$C$71</f>
        <v>0.75</v>
      </c>
      <c r="AZ131" s="560">
        <f>DBC!$C$70</f>
        <v>0.1</v>
      </c>
      <c r="BA131" s="24" t="str">
        <f t="shared" si="133"/>
        <v>OK</v>
      </c>
      <c r="BB131" s="25">
        <f t="shared" si="134"/>
        <v>93</v>
      </c>
      <c r="BC131" s="26">
        <f t="shared" si="178"/>
        <v>465</v>
      </c>
      <c r="BD131" s="27">
        <f t="shared" si="179"/>
        <v>62</v>
      </c>
      <c r="BE131" s="28">
        <f t="shared" si="117"/>
        <v>116250</v>
      </c>
      <c r="BF131" s="28">
        <f t="shared" si="118"/>
        <v>1976250</v>
      </c>
      <c r="BG131" s="28">
        <f t="shared" si="119"/>
        <v>310000</v>
      </c>
      <c r="BH131" s="17">
        <f>DBC!$C$77</f>
        <v>42</v>
      </c>
      <c r="BI131" s="28">
        <f>DBC!$C$76</f>
        <v>35</v>
      </c>
      <c r="BJ131" s="30">
        <f>DBC!$C$75</f>
        <v>40</v>
      </c>
      <c r="BK131" s="31">
        <f t="shared" si="183"/>
        <v>4.8825000000000003</v>
      </c>
      <c r="BL131" s="31">
        <f t="shared" si="120"/>
        <v>69.168750000000003</v>
      </c>
      <c r="BM131" s="32">
        <f t="shared" si="121"/>
        <v>12.4</v>
      </c>
      <c r="BN131" s="11">
        <f>DBC!$C$68</f>
        <v>500</v>
      </c>
      <c r="BO131" s="21">
        <f t="shared" si="152"/>
        <v>2441.25</v>
      </c>
      <c r="BP131" s="19">
        <f t="shared" si="153"/>
        <v>34584.375</v>
      </c>
      <c r="BQ131" s="19">
        <f t="shared" si="154"/>
        <v>6200</v>
      </c>
      <c r="BR131" s="423">
        <f t="shared" si="155"/>
        <v>43225.625</v>
      </c>
      <c r="BS131" s="561">
        <f>DBC!$C$72</f>
        <v>0.15</v>
      </c>
      <c r="BT131" s="559">
        <f>DBC!$C$71</f>
        <v>0.75</v>
      </c>
      <c r="BU131" s="560">
        <f>DBC!$C$70</f>
        <v>0.1</v>
      </c>
      <c r="BV131" s="24" t="str">
        <f t="shared" si="135"/>
        <v>OK</v>
      </c>
      <c r="BW131" s="25">
        <f t="shared" si="136"/>
        <v>93</v>
      </c>
      <c r="BX131" s="26">
        <f t="shared" si="180"/>
        <v>465</v>
      </c>
      <c r="BY131" s="27">
        <f t="shared" si="181"/>
        <v>62</v>
      </c>
      <c r="BZ131" s="28">
        <f t="shared" si="122"/>
        <v>0</v>
      </c>
      <c r="CA131" s="28">
        <f t="shared" si="123"/>
        <v>0</v>
      </c>
      <c r="CB131" s="28">
        <f t="shared" si="124"/>
        <v>0</v>
      </c>
      <c r="CC131" s="17">
        <f>DBC!$C$77</f>
        <v>42</v>
      </c>
      <c r="CD131" s="28">
        <f>DBC!$C$76</f>
        <v>35</v>
      </c>
      <c r="CE131" s="30">
        <f>DBC!$C$75</f>
        <v>40</v>
      </c>
      <c r="CF131" s="31">
        <f t="shared" si="184"/>
        <v>0</v>
      </c>
      <c r="CG131" s="31">
        <f t="shared" si="125"/>
        <v>0</v>
      </c>
      <c r="CH131" s="32">
        <f t="shared" si="126"/>
        <v>0</v>
      </c>
      <c r="CI131" s="11">
        <f>DBC!$C$68</f>
        <v>500</v>
      </c>
      <c r="CJ131" s="21">
        <f t="shared" si="156"/>
        <v>0</v>
      </c>
      <c r="CK131" s="21">
        <f t="shared" si="157"/>
        <v>0</v>
      </c>
      <c r="CL131" s="21">
        <f t="shared" si="158"/>
        <v>0</v>
      </c>
      <c r="CM131" s="423">
        <f t="shared" si="159"/>
        <v>0</v>
      </c>
    </row>
    <row r="132" spans="1:91" x14ac:dyDescent="0.35">
      <c r="A132" s="743"/>
      <c r="B132" s="5" t="s">
        <v>30</v>
      </c>
      <c r="C132" s="543">
        <v>30</v>
      </c>
      <c r="D132" s="5">
        <v>126</v>
      </c>
      <c r="E132" s="10">
        <f>DBC!C$57</f>
        <v>20</v>
      </c>
      <c r="F132" s="22">
        <f t="shared" si="110"/>
        <v>600</v>
      </c>
      <c r="G132" s="745"/>
      <c r="H132" s="49">
        <f>DBC!$C$45</f>
        <v>0.1</v>
      </c>
      <c r="I132" s="47">
        <f>DBC!$C$44</f>
        <v>0.7</v>
      </c>
      <c r="J132" s="48">
        <f>DBC!$C$43</f>
        <v>0.2</v>
      </c>
      <c r="K132" s="24" t="str">
        <f t="shared" si="127"/>
        <v>OK</v>
      </c>
      <c r="L132" s="25">
        <f t="shared" si="128"/>
        <v>60</v>
      </c>
      <c r="M132" s="26">
        <f t="shared" si="128"/>
        <v>420</v>
      </c>
      <c r="N132" s="27">
        <f t="shared" si="128"/>
        <v>120</v>
      </c>
      <c r="O132" s="28">
        <f t="shared" si="111"/>
        <v>548400</v>
      </c>
      <c r="P132" s="28">
        <f t="shared" si="111"/>
        <v>13051920</v>
      </c>
      <c r="Q132" s="28">
        <f t="shared" si="111"/>
        <v>4387200</v>
      </c>
      <c r="R132" s="29">
        <f>DBC!$C$50</f>
        <v>152</v>
      </c>
      <c r="S132" s="28">
        <f>DBC!$C$49</f>
        <v>146.19999999999999</v>
      </c>
      <c r="T132" s="30">
        <f>DBC!$C$48</f>
        <v>150</v>
      </c>
      <c r="U132" s="31">
        <f t="shared" si="129"/>
        <v>83.356800000000007</v>
      </c>
      <c r="V132" s="31">
        <f t="shared" si="129"/>
        <v>1908.1907039999999</v>
      </c>
      <c r="W132" s="32">
        <f t="shared" si="129"/>
        <v>658.08</v>
      </c>
      <c r="X132" s="23">
        <f>DBC!$C$41</f>
        <v>370</v>
      </c>
      <c r="Y132" s="33">
        <f t="shared" si="130"/>
        <v>30842.016000000003</v>
      </c>
      <c r="Z132" s="31">
        <f t="shared" si="130"/>
        <v>706030.56047999999</v>
      </c>
      <c r="AA132" s="31">
        <f t="shared" si="130"/>
        <v>243489.6</v>
      </c>
      <c r="AB132" s="423">
        <f t="shared" si="150"/>
        <v>980362.17648000002</v>
      </c>
      <c r="AC132" s="295">
        <f>DBC!$C$45</f>
        <v>0.1</v>
      </c>
      <c r="AD132" s="291">
        <f>DBC!$C$44</f>
        <v>0.7</v>
      </c>
      <c r="AE132" s="292">
        <f>DBC!$C$43</f>
        <v>0.2</v>
      </c>
      <c r="AF132" s="24" t="str">
        <f t="shared" si="131"/>
        <v>OK</v>
      </c>
      <c r="AG132" s="25">
        <f t="shared" si="132"/>
        <v>60</v>
      </c>
      <c r="AH132" s="26">
        <f t="shared" si="173"/>
        <v>420</v>
      </c>
      <c r="AI132" s="27">
        <f t="shared" si="174"/>
        <v>120</v>
      </c>
      <c r="AJ132" s="28">
        <f t="shared" si="112"/>
        <v>0</v>
      </c>
      <c r="AK132" s="28">
        <f t="shared" si="113"/>
        <v>0</v>
      </c>
      <c r="AL132" s="28">
        <f t="shared" si="114"/>
        <v>0</v>
      </c>
      <c r="AM132" s="17">
        <f>DBC!$C$50</f>
        <v>152</v>
      </c>
      <c r="AN132" s="16">
        <f>DBC!$C$49</f>
        <v>146.19999999999999</v>
      </c>
      <c r="AO132" s="18">
        <f>DBC!$C$48</f>
        <v>150</v>
      </c>
      <c r="AP132" s="31">
        <f t="shared" si="182"/>
        <v>0</v>
      </c>
      <c r="AQ132" s="31">
        <f t="shared" si="115"/>
        <v>0</v>
      </c>
      <c r="AR132" s="32">
        <f t="shared" si="116"/>
        <v>0</v>
      </c>
      <c r="AS132" s="23">
        <f>DBC!$C$41</f>
        <v>370</v>
      </c>
      <c r="AT132" s="33">
        <f t="shared" si="175"/>
        <v>0</v>
      </c>
      <c r="AU132" s="31">
        <f t="shared" si="176"/>
        <v>0</v>
      </c>
      <c r="AV132" s="31">
        <f t="shared" si="177"/>
        <v>0</v>
      </c>
      <c r="AW132" s="423">
        <f t="shared" si="151"/>
        <v>0</v>
      </c>
      <c r="AX132" s="561">
        <f>DBC!$C$72</f>
        <v>0.15</v>
      </c>
      <c r="AY132" s="559">
        <f>DBC!$C$71</f>
        <v>0.75</v>
      </c>
      <c r="AZ132" s="560">
        <f>DBC!$C$70</f>
        <v>0.1</v>
      </c>
      <c r="BA132" s="24" t="str">
        <f t="shared" si="133"/>
        <v>OK</v>
      </c>
      <c r="BB132" s="25">
        <f t="shared" si="134"/>
        <v>90</v>
      </c>
      <c r="BC132" s="26">
        <f t="shared" si="178"/>
        <v>450</v>
      </c>
      <c r="BD132" s="27">
        <f t="shared" si="179"/>
        <v>60</v>
      </c>
      <c r="BE132" s="28">
        <f t="shared" si="117"/>
        <v>112500</v>
      </c>
      <c r="BF132" s="28">
        <f t="shared" si="118"/>
        <v>1912500</v>
      </c>
      <c r="BG132" s="28">
        <f t="shared" si="119"/>
        <v>300000</v>
      </c>
      <c r="BH132" s="17">
        <f>DBC!$C$77</f>
        <v>42</v>
      </c>
      <c r="BI132" s="28">
        <f>DBC!$C$76</f>
        <v>35</v>
      </c>
      <c r="BJ132" s="30">
        <f>DBC!$C$75</f>
        <v>40</v>
      </c>
      <c r="BK132" s="31">
        <f t="shared" si="183"/>
        <v>4.7249999999999996</v>
      </c>
      <c r="BL132" s="31">
        <f t="shared" si="120"/>
        <v>66.9375</v>
      </c>
      <c r="BM132" s="32">
        <f t="shared" si="121"/>
        <v>12</v>
      </c>
      <c r="BN132" s="11">
        <f>DBC!$C$68</f>
        <v>500</v>
      </c>
      <c r="BO132" s="21">
        <f t="shared" si="152"/>
        <v>2362.5</v>
      </c>
      <c r="BP132" s="19">
        <f t="shared" si="153"/>
        <v>33468.75</v>
      </c>
      <c r="BQ132" s="19">
        <f t="shared" si="154"/>
        <v>6000</v>
      </c>
      <c r="BR132" s="423">
        <f t="shared" si="155"/>
        <v>41831.25</v>
      </c>
      <c r="BS132" s="561">
        <f>DBC!$C$72</f>
        <v>0.15</v>
      </c>
      <c r="BT132" s="559">
        <f>DBC!$C$71</f>
        <v>0.75</v>
      </c>
      <c r="BU132" s="560">
        <f>DBC!$C$70</f>
        <v>0.1</v>
      </c>
      <c r="BV132" s="24" t="str">
        <f t="shared" si="135"/>
        <v>OK</v>
      </c>
      <c r="BW132" s="25">
        <f t="shared" si="136"/>
        <v>90</v>
      </c>
      <c r="BX132" s="26">
        <f t="shared" si="180"/>
        <v>450</v>
      </c>
      <c r="BY132" s="27">
        <f t="shared" si="181"/>
        <v>60</v>
      </c>
      <c r="BZ132" s="28">
        <f t="shared" si="122"/>
        <v>0</v>
      </c>
      <c r="CA132" s="28">
        <f t="shared" si="123"/>
        <v>0</v>
      </c>
      <c r="CB132" s="28">
        <f t="shared" si="124"/>
        <v>0</v>
      </c>
      <c r="CC132" s="17">
        <f>DBC!$C$77</f>
        <v>42</v>
      </c>
      <c r="CD132" s="28">
        <f>DBC!$C$76</f>
        <v>35</v>
      </c>
      <c r="CE132" s="30">
        <f>DBC!$C$75</f>
        <v>40</v>
      </c>
      <c r="CF132" s="31">
        <f t="shared" si="184"/>
        <v>0</v>
      </c>
      <c r="CG132" s="31">
        <f t="shared" si="125"/>
        <v>0</v>
      </c>
      <c r="CH132" s="32">
        <f t="shared" si="126"/>
        <v>0</v>
      </c>
      <c r="CI132" s="11">
        <f>DBC!$C$68</f>
        <v>500</v>
      </c>
      <c r="CJ132" s="21">
        <f t="shared" si="156"/>
        <v>0</v>
      </c>
      <c r="CK132" s="21">
        <f t="shared" si="157"/>
        <v>0</v>
      </c>
      <c r="CL132" s="21">
        <f t="shared" si="158"/>
        <v>0</v>
      </c>
      <c r="CM132" s="423">
        <f t="shared" si="159"/>
        <v>0</v>
      </c>
    </row>
    <row r="133" spans="1:91" x14ac:dyDescent="0.35">
      <c r="A133" s="743"/>
      <c r="B133" s="5" t="s">
        <v>31</v>
      </c>
      <c r="C133" s="543">
        <v>31</v>
      </c>
      <c r="D133" s="5">
        <v>127</v>
      </c>
      <c r="E133" s="10">
        <f>DBC!C$58</f>
        <v>20</v>
      </c>
      <c r="F133" s="22">
        <f t="shared" si="110"/>
        <v>620</v>
      </c>
      <c r="G133" s="745"/>
      <c r="H133" s="49">
        <f>DBC!$C$45</f>
        <v>0.1</v>
      </c>
      <c r="I133" s="47">
        <f>DBC!$C$44</f>
        <v>0.7</v>
      </c>
      <c r="J133" s="48">
        <f>DBC!$C$43</f>
        <v>0.2</v>
      </c>
      <c r="K133" s="24" t="str">
        <f t="shared" si="127"/>
        <v>OK</v>
      </c>
      <c r="L133" s="25">
        <f t="shared" si="128"/>
        <v>62</v>
      </c>
      <c r="M133" s="26">
        <f t="shared" si="128"/>
        <v>434</v>
      </c>
      <c r="N133" s="27">
        <f t="shared" si="128"/>
        <v>124</v>
      </c>
      <c r="O133" s="28">
        <f t="shared" si="111"/>
        <v>566680</v>
      </c>
      <c r="P133" s="28">
        <f t="shared" si="111"/>
        <v>13486984</v>
      </c>
      <c r="Q133" s="28">
        <f t="shared" si="111"/>
        <v>4533440</v>
      </c>
      <c r="R133" s="29">
        <f>DBC!$C$50</f>
        <v>152</v>
      </c>
      <c r="S133" s="28">
        <f>DBC!$C$49</f>
        <v>146.19999999999999</v>
      </c>
      <c r="T133" s="30">
        <f>DBC!$C$48</f>
        <v>150</v>
      </c>
      <c r="U133" s="31">
        <f t="shared" si="129"/>
        <v>86.135360000000006</v>
      </c>
      <c r="V133" s="31">
        <f t="shared" si="129"/>
        <v>1971.7970608000001</v>
      </c>
      <c r="W133" s="32">
        <f t="shared" si="129"/>
        <v>680.01599999999996</v>
      </c>
      <c r="X133" s="23">
        <f>DBC!$C$41</f>
        <v>370</v>
      </c>
      <c r="Y133" s="33">
        <f t="shared" si="130"/>
        <v>31870.083200000001</v>
      </c>
      <c r="Z133" s="31">
        <f t="shared" si="130"/>
        <v>729564.91249600006</v>
      </c>
      <c r="AA133" s="31">
        <f t="shared" si="130"/>
        <v>251605.91999999998</v>
      </c>
      <c r="AB133" s="423">
        <f t="shared" si="150"/>
        <v>1013040.915696</v>
      </c>
      <c r="AC133" s="295">
        <f>DBC!$C$45</f>
        <v>0.1</v>
      </c>
      <c r="AD133" s="291">
        <f>DBC!$C$44</f>
        <v>0.7</v>
      </c>
      <c r="AE133" s="292">
        <f>DBC!$C$43</f>
        <v>0.2</v>
      </c>
      <c r="AF133" s="24" t="str">
        <f t="shared" si="131"/>
        <v>OK</v>
      </c>
      <c r="AG133" s="25">
        <f t="shared" si="132"/>
        <v>62</v>
      </c>
      <c r="AH133" s="26">
        <f t="shared" si="173"/>
        <v>434</v>
      </c>
      <c r="AI133" s="27">
        <f t="shared" si="174"/>
        <v>124</v>
      </c>
      <c r="AJ133" s="28">
        <f t="shared" si="112"/>
        <v>0</v>
      </c>
      <c r="AK133" s="28">
        <f t="shared" si="113"/>
        <v>0</v>
      </c>
      <c r="AL133" s="28">
        <f t="shared" si="114"/>
        <v>0</v>
      </c>
      <c r="AM133" s="17">
        <f>DBC!$C$50</f>
        <v>152</v>
      </c>
      <c r="AN133" s="16">
        <f>DBC!$C$49</f>
        <v>146.19999999999999</v>
      </c>
      <c r="AO133" s="18">
        <f>DBC!$C$48</f>
        <v>150</v>
      </c>
      <c r="AP133" s="31">
        <f t="shared" si="182"/>
        <v>0</v>
      </c>
      <c r="AQ133" s="31">
        <f t="shared" si="115"/>
        <v>0</v>
      </c>
      <c r="AR133" s="32">
        <f t="shared" si="116"/>
        <v>0</v>
      </c>
      <c r="AS133" s="23">
        <f>DBC!$C$41</f>
        <v>370</v>
      </c>
      <c r="AT133" s="33">
        <f t="shared" si="175"/>
        <v>0</v>
      </c>
      <c r="AU133" s="31">
        <f t="shared" si="176"/>
        <v>0</v>
      </c>
      <c r="AV133" s="31">
        <f t="shared" si="177"/>
        <v>0</v>
      </c>
      <c r="AW133" s="423">
        <f t="shared" si="151"/>
        <v>0</v>
      </c>
      <c r="AX133" s="561">
        <f>DBC!$C$72</f>
        <v>0.15</v>
      </c>
      <c r="AY133" s="559">
        <f>DBC!$C$71</f>
        <v>0.75</v>
      </c>
      <c r="AZ133" s="560">
        <f>DBC!$C$70</f>
        <v>0.1</v>
      </c>
      <c r="BA133" s="24" t="str">
        <f t="shared" si="133"/>
        <v>OK</v>
      </c>
      <c r="BB133" s="25">
        <f t="shared" si="134"/>
        <v>93</v>
      </c>
      <c r="BC133" s="26">
        <f t="shared" si="178"/>
        <v>465</v>
      </c>
      <c r="BD133" s="27">
        <f t="shared" si="179"/>
        <v>62</v>
      </c>
      <c r="BE133" s="28">
        <f t="shared" si="117"/>
        <v>116250</v>
      </c>
      <c r="BF133" s="28">
        <f t="shared" si="118"/>
        <v>1976250</v>
      </c>
      <c r="BG133" s="28">
        <f t="shared" si="119"/>
        <v>310000</v>
      </c>
      <c r="BH133" s="17">
        <f>DBC!$C$77</f>
        <v>42</v>
      </c>
      <c r="BI133" s="28">
        <f>DBC!$C$76</f>
        <v>35</v>
      </c>
      <c r="BJ133" s="30">
        <f>DBC!$C$75</f>
        <v>40</v>
      </c>
      <c r="BK133" s="31">
        <f t="shared" si="183"/>
        <v>4.8825000000000003</v>
      </c>
      <c r="BL133" s="31">
        <f t="shared" si="120"/>
        <v>69.168750000000003</v>
      </c>
      <c r="BM133" s="32">
        <f t="shared" si="121"/>
        <v>12.4</v>
      </c>
      <c r="BN133" s="11">
        <f>DBC!$C$68</f>
        <v>500</v>
      </c>
      <c r="BO133" s="21">
        <f t="shared" si="152"/>
        <v>2441.25</v>
      </c>
      <c r="BP133" s="19">
        <f t="shared" si="153"/>
        <v>34584.375</v>
      </c>
      <c r="BQ133" s="19">
        <f t="shared" si="154"/>
        <v>6200</v>
      </c>
      <c r="BR133" s="423">
        <f t="shared" si="155"/>
        <v>43225.625</v>
      </c>
      <c r="BS133" s="561">
        <f>DBC!$C$72</f>
        <v>0.15</v>
      </c>
      <c r="BT133" s="559">
        <f>DBC!$C$71</f>
        <v>0.75</v>
      </c>
      <c r="BU133" s="560">
        <f>DBC!$C$70</f>
        <v>0.1</v>
      </c>
      <c r="BV133" s="24" t="str">
        <f t="shared" si="135"/>
        <v>OK</v>
      </c>
      <c r="BW133" s="25">
        <f t="shared" si="136"/>
        <v>93</v>
      </c>
      <c r="BX133" s="26">
        <f t="shared" si="180"/>
        <v>465</v>
      </c>
      <c r="BY133" s="27">
        <f t="shared" si="181"/>
        <v>62</v>
      </c>
      <c r="BZ133" s="28">
        <f t="shared" si="122"/>
        <v>0</v>
      </c>
      <c r="CA133" s="28">
        <f t="shared" si="123"/>
        <v>0</v>
      </c>
      <c r="CB133" s="28">
        <f t="shared" si="124"/>
        <v>0</v>
      </c>
      <c r="CC133" s="17">
        <f>DBC!$C$77</f>
        <v>42</v>
      </c>
      <c r="CD133" s="28">
        <f>DBC!$C$76</f>
        <v>35</v>
      </c>
      <c r="CE133" s="30">
        <f>DBC!$C$75</f>
        <v>40</v>
      </c>
      <c r="CF133" s="31">
        <f t="shared" si="184"/>
        <v>0</v>
      </c>
      <c r="CG133" s="31">
        <f t="shared" si="125"/>
        <v>0</v>
      </c>
      <c r="CH133" s="32">
        <f t="shared" si="126"/>
        <v>0</v>
      </c>
      <c r="CI133" s="11">
        <f>DBC!$C$68</f>
        <v>500</v>
      </c>
      <c r="CJ133" s="21">
        <f t="shared" si="156"/>
        <v>0</v>
      </c>
      <c r="CK133" s="21">
        <f t="shared" si="157"/>
        <v>0</v>
      </c>
      <c r="CL133" s="21">
        <f t="shared" si="158"/>
        <v>0</v>
      </c>
      <c r="CM133" s="423">
        <f t="shared" si="159"/>
        <v>0</v>
      </c>
    </row>
    <row r="134" spans="1:91" x14ac:dyDescent="0.35">
      <c r="A134" s="743"/>
      <c r="B134" s="5" t="s">
        <v>32</v>
      </c>
      <c r="C134" s="543">
        <v>31</v>
      </c>
      <c r="D134" s="5">
        <v>128</v>
      </c>
      <c r="E134" s="10">
        <f>DBC!C$59</f>
        <v>20</v>
      </c>
      <c r="F134" s="22">
        <f t="shared" si="110"/>
        <v>620</v>
      </c>
      <c r="G134" s="745"/>
      <c r="H134" s="49">
        <f>DBC!$C$45</f>
        <v>0.1</v>
      </c>
      <c r="I134" s="47">
        <f>DBC!$C$44</f>
        <v>0.7</v>
      </c>
      <c r="J134" s="48">
        <f>DBC!$C$43</f>
        <v>0.2</v>
      </c>
      <c r="K134" s="24" t="str">
        <f t="shared" si="127"/>
        <v>OK</v>
      </c>
      <c r="L134" s="25">
        <f t="shared" si="128"/>
        <v>62</v>
      </c>
      <c r="M134" s="26">
        <f t="shared" si="128"/>
        <v>434</v>
      </c>
      <c r="N134" s="27">
        <f t="shared" si="128"/>
        <v>124</v>
      </c>
      <c r="O134" s="28">
        <f t="shared" si="111"/>
        <v>566680</v>
      </c>
      <c r="P134" s="28">
        <f t="shared" si="111"/>
        <v>13486984</v>
      </c>
      <c r="Q134" s="28">
        <f t="shared" si="111"/>
        <v>4533440</v>
      </c>
      <c r="R134" s="29">
        <f>DBC!$C$50</f>
        <v>152</v>
      </c>
      <c r="S134" s="28">
        <f>DBC!$C$49</f>
        <v>146.19999999999999</v>
      </c>
      <c r="T134" s="30">
        <f>DBC!$C$48</f>
        <v>150</v>
      </c>
      <c r="U134" s="31">
        <f t="shared" si="129"/>
        <v>86.135360000000006</v>
      </c>
      <c r="V134" s="31">
        <f t="shared" si="129"/>
        <v>1971.7970608000001</v>
      </c>
      <c r="W134" s="32">
        <f t="shared" si="129"/>
        <v>680.01599999999996</v>
      </c>
      <c r="X134" s="23">
        <f>DBC!$C$41</f>
        <v>370</v>
      </c>
      <c r="Y134" s="33">
        <f t="shared" si="130"/>
        <v>31870.083200000001</v>
      </c>
      <c r="Z134" s="31">
        <f t="shared" si="130"/>
        <v>729564.91249600006</v>
      </c>
      <c r="AA134" s="31">
        <f t="shared" si="130"/>
        <v>251605.91999999998</v>
      </c>
      <c r="AB134" s="423">
        <f t="shared" si="150"/>
        <v>1013040.915696</v>
      </c>
      <c r="AC134" s="295">
        <f>DBC!$C$45</f>
        <v>0.1</v>
      </c>
      <c r="AD134" s="291">
        <f>DBC!$C$44</f>
        <v>0.7</v>
      </c>
      <c r="AE134" s="292">
        <f>DBC!$C$43</f>
        <v>0.2</v>
      </c>
      <c r="AF134" s="24" t="str">
        <f t="shared" si="131"/>
        <v>OK</v>
      </c>
      <c r="AG134" s="25">
        <f t="shared" si="132"/>
        <v>62</v>
      </c>
      <c r="AH134" s="26">
        <f t="shared" si="173"/>
        <v>434</v>
      </c>
      <c r="AI134" s="27">
        <f t="shared" si="174"/>
        <v>124</v>
      </c>
      <c r="AJ134" s="28">
        <f t="shared" si="112"/>
        <v>0</v>
      </c>
      <c r="AK134" s="28">
        <f t="shared" si="113"/>
        <v>0</v>
      </c>
      <c r="AL134" s="28">
        <f t="shared" si="114"/>
        <v>0</v>
      </c>
      <c r="AM134" s="17">
        <f>DBC!$C$50</f>
        <v>152</v>
      </c>
      <c r="AN134" s="16">
        <f>DBC!$C$49</f>
        <v>146.19999999999999</v>
      </c>
      <c r="AO134" s="18">
        <f>DBC!$C$48</f>
        <v>150</v>
      </c>
      <c r="AP134" s="31">
        <f t="shared" si="182"/>
        <v>0</v>
      </c>
      <c r="AQ134" s="31">
        <f t="shared" si="115"/>
        <v>0</v>
      </c>
      <c r="AR134" s="32">
        <f t="shared" si="116"/>
        <v>0</v>
      </c>
      <c r="AS134" s="23">
        <f>DBC!$C$41</f>
        <v>370</v>
      </c>
      <c r="AT134" s="33">
        <f t="shared" si="175"/>
        <v>0</v>
      </c>
      <c r="AU134" s="31">
        <f t="shared" si="176"/>
        <v>0</v>
      </c>
      <c r="AV134" s="31">
        <f t="shared" si="177"/>
        <v>0</v>
      </c>
      <c r="AW134" s="423">
        <f t="shared" si="151"/>
        <v>0</v>
      </c>
      <c r="AX134" s="561">
        <f>DBC!$C$72</f>
        <v>0.15</v>
      </c>
      <c r="AY134" s="559">
        <f>DBC!$C$71</f>
        <v>0.75</v>
      </c>
      <c r="AZ134" s="560">
        <f>DBC!$C$70</f>
        <v>0.1</v>
      </c>
      <c r="BA134" s="24" t="str">
        <f t="shared" si="133"/>
        <v>OK</v>
      </c>
      <c r="BB134" s="25">
        <f t="shared" si="134"/>
        <v>93</v>
      </c>
      <c r="BC134" s="26">
        <f t="shared" si="178"/>
        <v>465</v>
      </c>
      <c r="BD134" s="27">
        <f t="shared" si="179"/>
        <v>62</v>
      </c>
      <c r="BE134" s="28">
        <f t="shared" si="117"/>
        <v>116250</v>
      </c>
      <c r="BF134" s="28">
        <f t="shared" si="118"/>
        <v>1976250</v>
      </c>
      <c r="BG134" s="28">
        <f t="shared" si="119"/>
        <v>310000</v>
      </c>
      <c r="BH134" s="17">
        <f>DBC!$C$77</f>
        <v>42</v>
      </c>
      <c r="BI134" s="28">
        <f>DBC!$C$76</f>
        <v>35</v>
      </c>
      <c r="BJ134" s="30">
        <f>DBC!$C$75</f>
        <v>40</v>
      </c>
      <c r="BK134" s="31">
        <f t="shared" si="183"/>
        <v>4.8825000000000003</v>
      </c>
      <c r="BL134" s="31">
        <f t="shared" si="120"/>
        <v>69.168750000000003</v>
      </c>
      <c r="BM134" s="32">
        <f t="shared" si="121"/>
        <v>12.4</v>
      </c>
      <c r="BN134" s="11">
        <f>DBC!$C$68</f>
        <v>500</v>
      </c>
      <c r="BO134" s="21">
        <f t="shared" si="152"/>
        <v>2441.25</v>
      </c>
      <c r="BP134" s="19">
        <f t="shared" si="153"/>
        <v>34584.375</v>
      </c>
      <c r="BQ134" s="19">
        <f t="shared" si="154"/>
        <v>6200</v>
      </c>
      <c r="BR134" s="423">
        <f t="shared" si="155"/>
        <v>43225.625</v>
      </c>
      <c r="BS134" s="561">
        <f>DBC!$C$72</f>
        <v>0.15</v>
      </c>
      <c r="BT134" s="559">
        <f>DBC!$C$71</f>
        <v>0.75</v>
      </c>
      <c r="BU134" s="560">
        <f>DBC!$C$70</f>
        <v>0.1</v>
      </c>
      <c r="BV134" s="24" t="str">
        <f t="shared" si="135"/>
        <v>OK</v>
      </c>
      <c r="BW134" s="25">
        <f t="shared" si="136"/>
        <v>93</v>
      </c>
      <c r="BX134" s="26">
        <f t="shared" si="180"/>
        <v>465</v>
      </c>
      <c r="BY134" s="27">
        <f t="shared" si="181"/>
        <v>62</v>
      </c>
      <c r="BZ134" s="28">
        <f t="shared" si="122"/>
        <v>0</v>
      </c>
      <c r="CA134" s="28">
        <f t="shared" si="123"/>
        <v>0</v>
      </c>
      <c r="CB134" s="28">
        <f t="shared" si="124"/>
        <v>0</v>
      </c>
      <c r="CC134" s="17">
        <f>DBC!$C$77</f>
        <v>42</v>
      </c>
      <c r="CD134" s="28">
        <f>DBC!$C$76</f>
        <v>35</v>
      </c>
      <c r="CE134" s="30">
        <f>DBC!$C$75</f>
        <v>40</v>
      </c>
      <c r="CF134" s="31">
        <f t="shared" si="184"/>
        <v>0</v>
      </c>
      <c r="CG134" s="31">
        <f t="shared" si="125"/>
        <v>0</v>
      </c>
      <c r="CH134" s="32">
        <f t="shared" si="126"/>
        <v>0</v>
      </c>
      <c r="CI134" s="11">
        <f>DBC!$C$68</f>
        <v>500</v>
      </c>
      <c r="CJ134" s="21">
        <f t="shared" si="156"/>
        <v>0</v>
      </c>
      <c r="CK134" s="21">
        <f t="shared" si="157"/>
        <v>0</v>
      </c>
      <c r="CL134" s="21">
        <f t="shared" si="158"/>
        <v>0</v>
      </c>
      <c r="CM134" s="423">
        <f t="shared" si="159"/>
        <v>0</v>
      </c>
    </row>
    <row r="135" spans="1:91" x14ac:dyDescent="0.35">
      <c r="A135" s="743"/>
      <c r="B135" s="5" t="s">
        <v>33</v>
      </c>
      <c r="C135" s="543">
        <v>30</v>
      </c>
      <c r="D135" s="5">
        <v>129</v>
      </c>
      <c r="E135" s="10">
        <f>DBC!C$60</f>
        <v>20</v>
      </c>
      <c r="F135" s="22">
        <f t="shared" ref="F135:F198" si="224">C135*E135</f>
        <v>600</v>
      </c>
      <c r="G135" s="745"/>
      <c r="H135" s="49">
        <f>DBC!$C$45</f>
        <v>0.1</v>
      </c>
      <c r="I135" s="47">
        <f>DBC!$C$44</f>
        <v>0.7</v>
      </c>
      <c r="J135" s="48">
        <f>DBC!$C$43</f>
        <v>0.2</v>
      </c>
      <c r="K135" s="24" t="str">
        <f t="shared" si="127"/>
        <v>OK</v>
      </c>
      <c r="L135" s="25">
        <f t="shared" si="128"/>
        <v>60</v>
      </c>
      <c r="M135" s="26">
        <f t="shared" si="128"/>
        <v>420</v>
      </c>
      <c r="N135" s="27">
        <f t="shared" si="128"/>
        <v>120</v>
      </c>
      <c r="O135" s="28">
        <f t="shared" ref="O135:Q198" si="225">O$6*L135</f>
        <v>548400</v>
      </c>
      <c r="P135" s="28">
        <f t="shared" si="225"/>
        <v>13051920</v>
      </c>
      <c r="Q135" s="28">
        <f t="shared" si="225"/>
        <v>4387200</v>
      </c>
      <c r="R135" s="29">
        <f>DBC!$C$50</f>
        <v>152</v>
      </c>
      <c r="S135" s="28">
        <f>DBC!$C$49</f>
        <v>146.19999999999999</v>
      </c>
      <c r="T135" s="30">
        <f>DBC!$C$48</f>
        <v>150</v>
      </c>
      <c r="U135" s="31">
        <f t="shared" si="129"/>
        <v>83.356800000000007</v>
      </c>
      <c r="V135" s="31">
        <f t="shared" si="129"/>
        <v>1908.1907039999999</v>
      </c>
      <c r="W135" s="32">
        <f t="shared" si="129"/>
        <v>658.08</v>
      </c>
      <c r="X135" s="23">
        <f>DBC!$C$41</f>
        <v>370</v>
      </c>
      <c r="Y135" s="33">
        <f t="shared" si="130"/>
        <v>30842.016000000003</v>
      </c>
      <c r="Z135" s="31">
        <f t="shared" si="130"/>
        <v>706030.56047999999</v>
      </c>
      <c r="AA135" s="31">
        <f t="shared" si="130"/>
        <v>243489.6</v>
      </c>
      <c r="AB135" s="423">
        <f t="shared" si="150"/>
        <v>980362.17648000002</v>
      </c>
      <c r="AC135" s="295">
        <f>DBC!$C$45</f>
        <v>0.1</v>
      </c>
      <c r="AD135" s="291">
        <f>DBC!$C$44</f>
        <v>0.7</v>
      </c>
      <c r="AE135" s="292">
        <f>DBC!$C$43</f>
        <v>0.2</v>
      </c>
      <c r="AF135" s="24" t="str">
        <f t="shared" si="131"/>
        <v>OK</v>
      </c>
      <c r="AG135" s="25">
        <f t="shared" si="132"/>
        <v>60</v>
      </c>
      <c r="AH135" s="26">
        <f t="shared" si="173"/>
        <v>420</v>
      </c>
      <c r="AI135" s="27">
        <f t="shared" si="174"/>
        <v>120</v>
      </c>
      <c r="AJ135" s="28">
        <f t="shared" ref="AJ135:AJ198" si="226">AJ$6*AG135</f>
        <v>0</v>
      </c>
      <c r="AK135" s="28">
        <f t="shared" ref="AK135:AK198" si="227">AK$6*AH135</f>
        <v>0</v>
      </c>
      <c r="AL135" s="28">
        <f t="shared" ref="AL135:AL198" si="228">AL$6*AI135</f>
        <v>0</v>
      </c>
      <c r="AM135" s="17">
        <f>DBC!$C$50</f>
        <v>152</v>
      </c>
      <c r="AN135" s="16">
        <f>DBC!$C$49</f>
        <v>146.19999999999999</v>
      </c>
      <c r="AO135" s="18">
        <f>DBC!$C$48</f>
        <v>150</v>
      </c>
      <c r="AP135" s="31">
        <f t="shared" si="182"/>
        <v>0</v>
      </c>
      <c r="AQ135" s="31">
        <f t="shared" ref="AQ135:AQ198" si="229">AK135*AN135/10^6</f>
        <v>0</v>
      </c>
      <c r="AR135" s="32">
        <f t="shared" ref="AR135:AR198" si="230">AL135*AO135/10^6</f>
        <v>0</v>
      </c>
      <c r="AS135" s="23">
        <f>DBC!$C$41</f>
        <v>370</v>
      </c>
      <c r="AT135" s="33">
        <f t="shared" si="175"/>
        <v>0</v>
      </c>
      <c r="AU135" s="31">
        <f t="shared" si="176"/>
        <v>0</v>
      </c>
      <c r="AV135" s="31">
        <f t="shared" si="177"/>
        <v>0</v>
      </c>
      <c r="AW135" s="423">
        <f t="shared" si="151"/>
        <v>0</v>
      </c>
      <c r="AX135" s="561">
        <f>DBC!$C$72</f>
        <v>0.15</v>
      </c>
      <c r="AY135" s="559">
        <f>DBC!$C$71</f>
        <v>0.75</v>
      </c>
      <c r="AZ135" s="560">
        <f>DBC!$C$70</f>
        <v>0.1</v>
      </c>
      <c r="BA135" s="24" t="str">
        <f t="shared" si="133"/>
        <v>OK</v>
      </c>
      <c r="BB135" s="25">
        <f t="shared" si="134"/>
        <v>90</v>
      </c>
      <c r="BC135" s="26">
        <f t="shared" si="178"/>
        <v>450</v>
      </c>
      <c r="BD135" s="27">
        <f t="shared" si="179"/>
        <v>60</v>
      </c>
      <c r="BE135" s="28">
        <f t="shared" ref="BE135:BE198" si="231">BE$6*BB135</f>
        <v>112500</v>
      </c>
      <c r="BF135" s="28">
        <f t="shared" ref="BF135:BF198" si="232">BF$6*BC135</f>
        <v>1912500</v>
      </c>
      <c r="BG135" s="28">
        <f t="shared" ref="BG135:BG198" si="233">BG$6*BD135</f>
        <v>300000</v>
      </c>
      <c r="BH135" s="17">
        <f>DBC!$C$77</f>
        <v>42</v>
      </c>
      <c r="BI135" s="28">
        <f>DBC!$C$76</f>
        <v>35</v>
      </c>
      <c r="BJ135" s="30">
        <f>DBC!$C$75</f>
        <v>40</v>
      </c>
      <c r="BK135" s="31">
        <f t="shared" si="183"/>
        <v>4.7249999999999996</v>
      </c>
      <c r="BL135" s="31">
        <f t="shared" ref="BL135:BL198" si="234">BF135*BI135/10^6</f>
        <v>66.9375</v>
      </c>
      <c r="BM135" s="32">
        <f t="shared" ref="BM135:BM198" si="235">BG135*BJ135/10^6</f>
        <v>12</v>
      </c>
      <c r="BN135" s="11">
        <f>DBC!$C$68</f>
        <v>500</v>
      </c>
      <c r="BO135" s="21">
        <f t="shared" si="152"/>
        <v>2362.5</v>
      </c>
      <c r="BP135" s="19">
        <f t="shared" si="153"/>
        <v>33468.75</v>
      </c>
      <c r="BQ135" s="19">
        <f t="shared" si="154"/>
        <v>6000</v>
      </c>
      <c r="BR135" s="423">
        <f t="shared" si="155"/>
        <v>41831.25</v>
      </c>
      <c r="BS135" s="561">
        <f>DBC!$C$72</f>
        <v>0.15</v>
      </c>
      <c r="BT135" s="559">
        <f>DBC!$C$71</f>
        <v>0.75</v>
      </c>
      <c r="BU135" s="560">
        <f>DBC!$C$70</f>
        <v>0.1</v>
      </c>
      <c r="BV135" s="24" t="str">
        <f t="shared" si="135"/>
        <v>OK</v>
      </c>
      <c r="BW135" s="25">
        <f t="shared" si="136"/>
        <v>90</v>
      </c>
      <c r="BX135" s="26">
        <f t="shared" si="180"/>
        <v>450</v>
      </c>
      <c r="BY135" s="27">
        <f t="shared" si="181"/>
        <v>60</v>
      </c>
      <c r="BZ135" s="28">
        <f t="shared" ref="BZ135:BZ198" si="236">BZ$6*BW135</f>
        <v>0</v>
      </c>
      <c r="CA135" s="28">
        <f t="shared" ref="CA135:CA198" si="237">CA$6*BX135</f>
        <v>0</v>
      </c>
      <c r="CB135" s="28">
        <f t="shared" ref="CB135:CB198" si="238">CB$6*BY135</f>
        <v>0</v>
      </c>
      <c r="CC135" s="17">
        <f>DBC!$C$77</f>
        <v>42</v>
      </c>
      <c r="CD135" s="28">
        <f>DBC!$C$76</f>
        <v>35</v>
      </c>
      <c r="CE135" s="30">
        <f>DBC!$C$75</f>
        <v>40</v>
      </c>
      <c r="CF135" s="31">
        <f t="shared" si="184"/>
        <v>0</v>
      </c>
      <c r="CG135" s="31">
        <f t="shared" ref="CG135:CG198" si="239">CA135*CD135/10^6</f>
        <v>0</v>
      </c>
      <c r="CH135" s="32">
        <f t="shared" ref="CH135:CH198" si="240">CB135*CE135/10^6</f>
        <v>0</v>
      </c>
      <c r="CI135" s="11">
        <f>DBC!$C$68</f>
        <v>500</v>
      </c>
      <c r="CJ135" s="21">
        <f t="shared" si="156"/>
        <v>0</v>
      </c>
      <c r="CK135" s="21">
        <f t="shared" si="157"/>
        <v>0</v>
      </c>
      <c r="CL135" s="21">
        <f t="shared" si="158"/>
        <v>0</v>
      </c>
      <c r="CM135" s="423">
        <f t="shared" si="159"/>
        <v>0</v>
      </c>
    </row>
    <row r="136" spans="1:91" x14ac:dyDescent="0.35">
      <c r="A136" s="743"/>
      <c r="B136" s="5" t="s">
        <v>34</v>
      </c>
      <c r="C136" s="543">
        <v>31</v>
      </c>
      <c r="D136" s="5">
        <v>130</v>
      </c>
      <c r="E136" s="10">
        <f>DBC!C$61</f>
        <v>20</v>
      </c>
      <c r="F136" s="22">
        <f t="shared" si="224"/>
        <v>620</v>
      </c>
      <c r="G136" s="745"/>
      <c r="H136" s="49">
        <f>DBC!$C$45</f>
        <v>0.1</v>
      </c>
      <c r="I136" s="47">
        <f>DBC!$C$44</f>
        <v>0.7</v>
      </c>
      <c r="J136" s="48">
        <f>DBC!$C$43</f>
        <v>0.2</v>
      </c>
      <c r="K136" s="24" t="str">
        <f t="shared" ref="K136:K199" si="241">IF(SUM(H136:J136)=1,"OK","X")</f>
        <v>OK</v>
      </c>
      <c r="L136" s="25">
        <f t="shared" ref="L136:N199" si="242">$F136*H136</f>
        <v>62</v>
      </c>
      <c r="M136" s="26">
        <f t="shared" si="242"/>
        <v>434</v>
      </c>
      <c r="N136" s="27">
        <f t="shared" si="242"/>
        <v>124</v>
      </c>
      <c r="O136" s="28">
        <f t="shared" si="225"/>
        <v>566680</v>
      </c>
      <c r="P136" s="28">
        <f t="shared" si="225"/>
        <v>13486984</v>
      </c>
      <c r="Q136" s="28">
        <f t="shared" si="225"/>
        <v>4533440</v>
      </c>
      <c r="R136" s="29">
        <f>DBC!$C$50</f>
        <v>152</v>
      </c>
      <c r="S136" s="28">
        <f>DBC!$C$49</f>
        <v>146.19999999999999</v>
      </c>
      <c r="T136" s="30">
        <f>DBC!$C$48</f>
        <v>150</v>
      </c>
      <c r="U136" s="31">
        <f t="shared" ref="U136:W199" si="243">O136*R136/10^6</f>
        <v>86.135360000000006</v>
      </c>
      <c r="V136" s="31">
        <f t="shared" si="243"/>
        <v>1971.7970608000001</v>
      </c>
      <c r="W136" s="32">
        <f t="shared" si="243"/>
        <v>680.01599999999996</v>
      </c>
      <c r="X136" s="23">
        <f>DBC!$C$41</f>
        <v>370</v>
      </c>
      <c r="Y136" s="33">
        <f t="shared" ref="Y136:AA199" si="244">U136*$X136</f>
        <v>31870.083200000001</v>
      </c>
      <c r="Z136" s="31">
        <f t="shared" si="244"/>
        <v>729564.91249600006</v>
      </c>
      <c r="AA136" s="31">
        <f t="shared" si="244"/>
        <v>251605.91999999998</v>
      </c>
      <c r="AB136" s="423">
        <f t="shared" si="150"/>
        <v>1013040.915696</v>
      </c>
      <c r="AC136" s="295">
        <f>DBC!$C$45</f>
        <v>0.1</v>
      </c>
      <c r="AD136" s="291">
        <f>DBC!$C$44</f>
        <v>0.7</v>
      </c>
      <c r="AE136" s="292">
        <f>DBC!$C$43</f>
        <v>0.2</v>
      </c>
      <c r="AF136" s="24" t="str">
        <f t="shared" ref="AF136:AF199" si="245">IF(SUM(AC136:AE136)=1,"OK","X")</f>
        <v>OK</v>
      </c>
      <c r="AG136" s="25">
        <f t="shared" ref="AG136:AG199" si="246">$F136*AC136</f>
        <v>62</v>
      </c>
      <c r="AH136" s="26">
        <f t="shared" si="173"/>
        <v>434</v>
      </c>
      <c r="AI136" s="27">
        <f t="shared" si="174"/>
        <v>124</v>
      </c>
      <c r="AJ136" s="28">
        <f t="shared" si="226"/>
        <v>0</v>
      </c>
      <c r="AK136" s="28">
        <f t="shared" si="227"/>
        <v>0</v>
      </c>
      <c r="AL136" s="28">
        <f t="shared" si="228"/>
        <v>0</v>
      </c>
      <c r="AM136" s="17">
        <f>DBC!$C$50</f>
        <v>152</v>
      </c>
      <c r="AN136" s="16">
        <f>DBC!$C$49</f>
        <v>146.19999999999999</v>
      </c>
      <c r="AO136" s="18">
        <f>DBC!$C$48</f>
        <v>150</v>
      </c>
      <c r="AP136" s="31">
        <f t="shared" si="182"/>
        <v>0</v>
      </c>
      <c r="AQ136" s="31">
        <f t="shared" si="229"/>
        <v>0</v>
      </c>
      <c r="AR136" s="32">
        <f t="shared" si="230"/>
        <v>0</v>
      </c>
      <c r="AS136" s="23">
        <f>DBC!$C$41</f>
        <v>370</v>
      </c>
      <c r="AT136" s="33">
        <f t="shared" si="175"/>
        <v>0</v>
      </c>
      <c r="AU136" s="31">
        <f t="shared" si="176"/>
        <v>0</v>
      </c>
      <c r="AV136" s="31">
        <f t="shared" si="177"/>
        <v>0</v>
      </c>
      <c r="AW136" s="423">
        <f t="shared" si="151"/>
        <v>0</v>
      </c>
      <c r="AX136" s="561">
        <f>DBC!$C$72</f>
        <v>0.15</v>
      </c>
      <c r="AY136" s="559">
        <f>DBC!$C$71</f>
        <v>0.75</v>
      </c>
      <c r="AZ136" s="560">
        <f>DBC!$C$70</f>
        <v>0.1</v>
      </c>
      <c r="BA136" s="24" t="str">
        <f t="shared" ref="BA136:BA199" si="247">IF(SUM(AX136:AZ136)=1,"OK","X")</f>
        <v>OK</v>
      </c>
      <c r="BB136" s="25">
        <f t="shared" ref="BB136:BB199" si="248">$F136*AX136</f>
        <v>93</v>
      </c>
      <c r="BC136" s="26">
        <f t="shared" si="178"/>
        <v>465</v>
      </c>
      <c r="BD136" s="27">
        <f t="shared" si="179"/>
        <v>62</v>
      </c>
      <c r="BE136" s="28">
        <f t="shared" si="231"/>
        <v>116250</v>
      </c>
      <c r="BF136" s="28">
        <f t="shared" si="232"/>
        <v>1976250</v>
      </c>
      <c r="BG136" s="28">
        <f t="shared" si="233"/>
        <v>310000</v>
      </c>
      <c r="BH136" s="17">
        <f>DBC!$C$77</f>
        <v>42</v>
      </c>
      <c r="BI136" s="28">
        <f>DBC!$C$76</f>
        <v>35</v>
      </c>
      <c r="BJ136" s="30">
        <f>DBC!$C$75</f>
        <v>40</v>
      </c>
      <c r="BK136" s="31">
        <f t="shared" si="183"/>
        <v>4.8825000000000003</v>
      </c>
      <c r="BL136" s="31">
        <f t="shared" si="234"/>
        <v>69.168750000000003</v>
      </c>
      <c r="BM136" s="32">
        <f t="shared" si="235"/>
        <v>12.4</v>
      </c>
      <c r="BN136" s="11">
        <f>DBC!$C$68</f>
        <v>500</v>
      </c>
      <c r="BO136" s="21">
        <f t="shared" si="152"/>
        <v>2441.25</v>
      </c>
      <c r="BP136" s="19">
        <f t="shared" si="153"/>
        <v>34584.375</v>
      </c>
      <c r="BQ136" s="19">
        <f t="shared" si="154"/>
        <v>6200</v>
      </c>
      <c r="BR136" s="423">
        <f t="shared" si="155"/>
        <v>43225.625</v>
      </c>
      <c r="BS136" s="561">
        <f>DBC!$C$72</f>
        <v>0.15</v>
      </c>
      <c r="BT136" s="559">
        <f>DBC!$C$71</f>
        <v>0.75</v>
      </c>
      <c r="BU136" s="560">
        <f>DBC!$C$70</f>
        <v>0.1</v>
      </c>
      <c r="BV136" s="24" t="str">
        <f t="shared" ref="BV136:BV199" si="249">IF(SUM(BS136:BU136)=1,"OK","X")</f>
        <v>OK</v>
      </c>
      <c r="BW136" s="25">
        <f t="shared" ref="BW136:BW199" si="250">$F136*BS136</f>
        <v>93</v>
      </c>
      <c r="BX136" s="26">
        <f t="shared" si="180"/>
        <v>465</v>
      </c>
      <c r="BY136" s="27">
        <f t="shared" si="181"/>
        <v>62</v>
      </c>
      <c r="BZ136" s="28">
        <f t="shared" si="236"/>
        <v>0</v>
      </c>
      <c r="CA136" s="28">
        <f t="shared" si="237"/>
        <v>0</v>
      </c>
      <c r="CB136" s="28">
        <f t="shared" si="238"/>
        <v>0</v>
      </c>
      <c r="CC136" s="17">
        <f>DBC!$C$77</f>
        <v>42</v>
      </c>
      <c r="CD136" s="28">
        <f>DBC!$C$76</f>
        <v>35</v>
      </c>
      <c r="CE136" s="30">
        <f>DBC!$C$75</f>
        <v>40</v>
      </c>
      <c r="CF136" s="31">
        <f t="shared" si="184"/>
        <v>0</v>
      </c>
      <c r="CG136" s="31">
        <f t="shared" si="239"/>
        <v>0</v>
      </c>
      <c r="CH136" s="32">
        <f t="shared" si="240"/>
        <v>0</v>
      </c>
      <c r="CI136" s="11">
        <f>DBC!$C$68</f>
        <v>500</v>
      </c>
      <c r="CJ136" s="21">
        <f t="shared" si="156"/>
        <v>0</v>
      </c>
      <c r="CK136" s="21">
        <f t="shared" si="157"/>
        <v>0</v>
      </c>
      <c r="CL136" s="21">
        <f t="shared" si="158"/>
        <v>0</v>
      </c>
      <c r="CM136" s="423">
        <f t="shared" si="159"/>
        <v>0</v>
      </c>
    </row>
    <row r="137" spans="1:91" x14ac:dyDescent="0.35">
      <c r="A137" s="743"/>
      <c r="B137" s="5" t="s">
        <v>35</v>
      </c>
      <c r="C137" s="543">
        <v>30</v>
      </c>
      <c r="D137" s="5">
        <v>131</v>
      </c>
      <c r="E137" s="10">
        <f>DBC!C$62</f>
        <v>20</v>
      </c>
      <c r="F137" s="22">
        <f t="shared" si="224"/>
        <v>600</v>
      </c>
      <c r="G137" s="745"/>
      <c r="H137" s="49">
        <f>DBC!$C$45</f>
        <v>0.1</v>
      </c>
      <c r="I137" s="47">
        <f>DBC!$C$44</f>
        <v>0.7</v>
      </c>
      <c r="J137" s="48">
        <f>DBC!$C$43</f>
        <v>0.2</v>
      </c>
      <c r="K137" s="24" t="str">
        <f t="shared" si="241"/>
        <v>OK</v>
      </c>
      <c r="L137" s="25">
        <f t="shared" si="242"/>
        <v>60</v>
      </c>
      <c r="M137" s="26">
        <f t="shared" si="242"/>
        <v>420</v>
      </c>
      <c r="N137" s="27">
        <f t="shared" si="242"/>
        <v>120</v>
      </c>
      <c r="O137" s="28">
        <f t="shared" si="225"/>
        <v>548400</v>
      </c>
      <c r="P137" s="28">
        <f t="shared" si="225"/>
        <v>13051920</v>
      </c>
      <c r="Q137" s="28">
        <f t="shared" si="225"/>
        <v>4387200</v>
      </c>
      <c r="R137" s="29">
        <f>DBC!$C$50</f>
        <v>152</v>
      </c>
      <c r="S137" s="28">
        <f>DBC!$C$49</f>
        <v>146.19999999999999</v>
      </c>
      <c r="T137" s="30">
        <f>DBC!$C$48</f>
        <v>150</v>
      </c>
      <c r="U137" s="31">
        <f t="shared" si="243"/>
        <v>83.356800000000007</v>
      </c>
      <c r="V137" s="31">
        <f t="shared" si="243"/>
        <v>1908.1907039999999</v>
      </c>
      <c r="W137" s="32">
        <f t="shared" si="243"/>
        <v>658.08</v>
      </c>
      <c r="X137" s="23">
        <f>DBC!$C$41</f>
        <v>370</v>
      </c>
      <c r="Y137" s="33">
        <f t="shared" si="244"/>
        <v>30842.016000000003</v>
      </c>
      <c r="Z137" s="31">
        <f t="shared" si="244"/>
        <v>706030.56047999999</v>
      </c>
      <c r="AA137" s="31">
        <f t="shared" si="244"/>
        <v>243489.6</v>
      </c>
      <c r="AB137" s="423">
        <f t="shared" si="150"/>
        <v>980362.17648000002</v>
      </c>
      <c r="AC137" s="295">
        <f>DBC!$C$45</f>
        <v>0.1</v>
      </c>
      <c r="AD137" s="291">
        <f>DBC!$C$44</f>
        <v>0.7</v>
      </c>
      <c r="AE137" s="292">
        <f>DBC!$C$43</f>
        <v>0.2</v>
      </c>
      <c r="AF137" s="24" t="str">
        <f t="shared" si="245"/>
        <v>OK</v>
      </c>
      <c r="AG137" s="25">
        <f t="shared" si="246"/>
        <v>60</v>
      </c>
      <c r="AH137" s="26">
        <f t="shared" si="173"/>
        <v>420</v>
      </c>
      <c r="AI137" s="27">
        <f t="shared" si="174"/>
        <v>120</v>
      </c>
      <c r="AJ137" s="28">
        <f t="shared" si="226"/>
        <v>0</v>
      </c>
      <c r="AK137" s="28">
        <f t="shared" si="227"/>
        <v>0</v>
      </c>
      <c r="AL137" s="28">
        <f t="shared" si="228"/>
        <v>0</v>
      </c>
      <c r="AM137" s="17">
        <f>DBC!$C$50</f>
        <v>152</v>
      </c>
      <c r="AN137" s="16">
        <f>DBC!$C$49</f>
        <v>146.19999999999999</v>
      </c>
      <c r="AO137" s="18">
        <f>DBC!$C$48</f>
        <v>150</v>
      </c>
      <c r="AP137" s="31">
        <f t="shared" si="182"/>
        <v>0</v>
      </c>
      <c r="AQ137" s="31">
        <f t="shared" si="229"/>
        <v>0</v>
      </c>
      <c r="AR137" s="32">
        <f t="shared" si="230"/>
        <v>0</v>
      </c>
      <c r="AS137" s="23">
        <f>DBC!$C$41</f>
        <v>370</v>
      </c>
      <c r="AT137" s="33">
        <f t="shared" si="175"/>
        <v>0</v>
      </c>
      <c r="AU137" s="31">
        <f t="shared" si="176"/>
        <v>0</v>
      </c>
      <c r="AV137" s="31">
        <f t="shared" si="177"/>
        <v>0</v>
      </c>
      <c r="AW137" s="423">
        <f t="shared" si="151"/>
        <v>0</v>
      </c>
      <c r="AX137" s="561">
        <f>DBC!$C$72</f>
        <v>0.15</v>
      </c>
      <c r="AY137" s="559">
        <f>DBC!$C$71</f>
        <v>0.75</v>
      </c>
      <c r="AZ137" s="560">
        <f>DBC!$C$70</f>
        <v>0.1</v>
      </c>
      <c r="BA137" s="24" t="str">
        <f t="shared" si="247"/>
        <v>OK</v>
      </c>
      <c r="BB137" s="25">
        <f t="shared" si="248"/>
        <v>90</v>
      </c>
      <c r="BC137" s="26">
        <f t="shared" si="178"/>
        <v>450</v>
      </c>
      <c r="BD137" s="27">
        <f t="shared" si="179"/>
        <v>60</v>
      </c>
      <c r="BE137" s="28">
        <f t="shared" si="231"/>
        <v>112500</v>
      </c>
      <c r="BF137" s="28">
        <f t="shared" si="232"/>
        <v>1912500</v>
      </c>
      <c r="BG137" s="28">
        <f t="shared" si="233"/>
        <v>300000</v>
      </c>
      <c r="BH137" s="17">
        <f>DBC!$C$77</f>
        <v>42</v>
      </c>
      <c r="BI137" s="28">
        <f>DBC!$C$76</f>
        <v>35</v>
      </c>
      <c r="BJ137" s="30">
        <f>DBC!$C$75</f>
        <v>40</v>
      </c>
      <c r="BK137" s="31">
        <f t="shared" si="183"/>
        <v>4.7249999999999996</v>
      </c>
      <c r="BL137" s="31">
        <f t="shared" si="234"/>
        <v>66.9375</v>
      </c>
      <c r="BM137" s="32">
        <f t="shared" si="235"/>
        <v>12</v>
      </c>
      <c r="BN137" s="11">
        <f>DBC!$C$68</f>
        <v>500</v>
      </c>
      <c r="BO137" s="21">
        <f t="shared" si="152"/>
        <v>2362.5</v>
      </c>
      <c r="BP137" s="19">
        <f t="shared" si="153"/>
        <v>33468.75</v>
      </c>
      <c r="BQ137" s="19">
        <f t="shared" si="154"/>
        <v>6000</v>
      </c>
      <c r="BR137" s="423">
        <f t="shared" si="155"/>
        <v>41831.25</v>
      </c>
      <c r="BS137" s="561">
        <f>DBC!$C$72</f>
        <v>0.15</v>
      </c>
      <c r="BT137" s="559">
        <f>DBC!$C$71</f>
        <v>0.75</v>
      </c>
      <c r="BU137" s="560">
        <f>DBC!$C$70</f>
        <v>0.1</v>
      </c>
      <c r="BV137" s="24" t="str">
        <f t="shared" si="249"/>
        <v>OK</v>
      </c>
      <c r="BW137" s="25">
        <f t="shared" si="250"/>
        <v>90</v>
      </c>
      <c r="BX137" s="26">
        <f t="shared" si="180"/>
        <v>450</v>
      </c>
      <c r="BY137" s="27">
        <f t="shared" si="181"/>
        <v>60</v>
      </c>
      <c r="BZ137" s="28">
        <f t="shared" si="236"/>
        <v>0</v>
      </c>
      <c r="CA137" s="28">
        <f t="shared" si="237"/>
        <v>0</v>
      </c>
      <c r="CB137" s="28">
        <f t="shared" si="238"/>
        <v>0</v>
      </c>
      <c r="CC137" s="17">
        <f>DBC!$C$77</f>
        <v>42</v>
      </c>
      <c r="CD137" s="28">
        <f>DBC!$C$76</f>
        <v>35</v>
      </c>
      <c r="CE137" s="30">
        <f>DBC!$C$75</f>
        <v>40</v>
      </c>
      <c r="CF137" s="31">
        <f t="shared" si="184"/>
        <v>0</v>
      </c>
      <c r="CG137" s="31">
        <f t="shared" si="239"/>
        <v>0</v>
      </c>
      <c r="CH137" s="32">
        <f t="shared" si="240"/>
        <v>0</v>
      </c>
      <c r="CI137" s="11">
        <f>DBC!$C$68</f>
        <v>500</v>
      </c>
      <c r="CJ137" s="21">
        <f t="shared" si="156"/>
        <v>0</v>
      </c>
      <c r="CK137" s="21">
        <f t="shared" si="157"/>
        <v>0</v>
      </c>
      <c r="CL137" s="21">
        <f t="shared" si="158"/>
        <v>0</v>
      </c>
      <c r="CM137" s="423">
        <f t="shared" si="159"/>
        <v>0</v>
      </c>
    </row>
    <row r="138" spans="1:91" x14ac:dyDescent="0.35">
      <c r="A138" s="744"/>
      <c r="B138" s="34" t="s">
        <v>36</v>
      </c>
      <c r="C138" s="544">
        <v>31</v>
      </c>
      <c r="D138" s="34">
        <v>132</v>
      </c>
      <c r="E138" s="10">
        <f>DBC!C$63</f>
        <v>20</v>
      </c>
      <c r="F138" s="35">
        <f t="shared" si="224"/>
        <v>620</v>
      </c>
      <c r="G138" s="746"/>
      <c r="H138" s="49">
        <f>DBC!$C$45</f>
        <v>0.1</v>
      </c>
      <c r="I138" s="47">
        <f>DBC!$C$44</f>
        <v>0.7</v>
      </c>
      <c r="J138" s="48">
        <f>DBC!$C$43</f>
        <v>0.2</v>
      </c>
      <c r="K138" s="8" t="str">
        <f t="shared" si="241"/>
        <v>OK</v>
      </c>
      <c r="L138" s="37">
        <f t="shared" si="242"/>
        <v>62</v>
      </c>
      <c r="M138" s="38">
        <f t="shared" si="242"/>
        <v>434</v>
      </c>
      <c r="N138" s="39">
        <f t="shared" si="242"/>
        <v>124</v>
      </c>
      <c r="O138" s="40">
        <f t="shared" si="225"/>
        <v>566680</v>
      </c>
      <c r="P138" s="40">
        <f t="shared" si="225"/>
        <v>13486984</v>
      </c>
      <c r="Q138" s="40">
        <f t="shared" si="225"/>
        <v>4533440</v>
      </c>
      <c r="R138" s="41">
        <f>DBC!$C$50</f>
        <v>152</v>
      </c>
      <c r="S138" s="40">
        <f>DBC!$C$49</f>
        <v>146.19999999999999</v>
      </c>
      <c r="T138" s="42">
        <f>DBC!$C$48</f>
        <v>150</v>
      </c>
      <c r="U138" s="43">
        <f t="shared" si="243"/>
        <v>86.135360000000006</v>
      </c>
      <c r="V138" s="43">
        <f t="shared" si="243"/>
        <v>1971.7970608000001</v>
      </c>
      <c r="W138" s="44">
        <f t="shared" si="243"/>
        <v>680.01599999999996</v>
      </c>
      <c r="X138" s="23">
        <f>DBC!$C$41</f>
        <v>370</v>
      </c>
      <c r="Y138" s="45">
        <f t="shared" si="244"/>
        <v>31870.083200000001</v>
      </c>
      <c r="Z138" s="43">
        <f t="shared" si="244"/>
        <v>729564.91249600006</v>
      </c>
      <c r="AA138" s="43">
        <f t="shared" si="244"/>
        <v>251605.91999999998</v>
      </c>
      <c r="AB138" s="423">
        <f t="shared" si="150"/>
        <v>1013040.915696</v>
      </c>
      <c r="AC138" s="295">
        <f>DBC!$C$45</f>
        <v>0.1</v>
      </c>
      <c r="AD138" s="291">
        <f>DBC!$C$44</f>
        <v>0.7</v>
      </c>
      <c r="AE138" s="292">
        <f>DBC!$C$43</f>
        <v>0.2</v>
      </c>
      <c r="AF138" s="8" t="str">
        <f t="shared" si="245"/>
        <v>OK</v>
      </c>
      <c r="AG138" s="37">
        <f t="shared" si="246"/>
        <v>62</v>
      </c>
      <c r="AH138" s="38">
        <f t="shared" si="173"/>
        <v>434</v>
      </c>
      <c r="AI138" s="39">
        <f t="shared" si="174"/>
        <v>124</v>
      </c>
      <c r="AJ138" s="40">
        <f t="shared" si="226"/>
        <v>0</v>
      </c>
      <c r="AK138" s="40">
        <f t="shared" si="227"/>
        <v>0</v>
      </c>
      <c r="AL138" s="40">
        <f t="shared" si="228"/>
        <v>0</v>
      </c>
      <c r="AM138" s="17">
        <f>DBC!$C$50</f>
        <v>152</v>
      </c>
      <c r="AN138" s="16">
        <f>DBC!$C$49</f>
        <v>146.19999999999999</v>
      </c>
      <c r="AO138" s="18">
        <f>DBC!$C$48</f>
        <v>150</v>
      </c>
      <c r="AP138" s="43">
        <f t="shared" si="182"/>
        <v>0</v>
      </c>
      <c r="AQ138" s="43">
        <f t="shared" si="229"/>
        <v>0</v>
      </c>
      <c r="AR138" s="44">
        <f t="shared" si="230"/>
        <v>0</v>
      </c>
      <c r="AS138" s="23">
        <f>DBC!$C$41</f>
        <v>370</v>
      </c>
      <c r="AT138" s="45">
        <f t="shared" si="175"/>
        <v>0</v>
      </c>
      <c r="AU138" s="43">
        <f t="shared" si="176"/>
        <v>0</v>
      </c>
      <c r="AV138" s="43">
        <f t="shared" si="177"/>
        <v>0</v>
      </c>
      <c r="AW138" s="423">
        <f t="shared" si="151"/>
        <v>0</v>
      </c>
      <c r="AX138" s="561">
        <f>DBC!$C$72</f>
        <v>0.15</v>
      </c>
      <c r="AY138" s="559">
        <f>DBC!$C$71</f>
        <v>0.75</v>
      </c>
      <c r="AZ138" s="560">
        <f>DBC!$C$70</f>
        <v>0.1</v>
      </c>
      <c r="BA138" s="8" t="str">
        <f t="shared" si="247"/>
        <v>OK</v>
      </c>
      <c r="BB138" s="37">
        <f t="shared" si="248"/>
        <v>93</v>
      </c>
      <c r="BC138" s="38">
        <f t="shared" si="178"/>
        <v>465</v>
      </c>
      <c r="BD138" s="39">
        <f t="shared" si="179"/>
        <v>62</v>
      </c>
      <c r="BE138" s="40">
        <f t="shared" si="231"/>
        <v>116250</v>
      </c>
      <c r="BF138" s="40">
        <f t="shared" si="232"/>
        <v>1976250</v>
      </c>
      <c r="BG138" s="40">
        <f t="shared" si="233"/>
        <v>310000</v>
      </c>
      <c r="BH138" s="17">
        <f>DBC!$C$77</f>
        <v>42</v>
      </c>
      <c r="BI138" s="28">
        <f>DBC!$C$76</f>
        <v>35</v>
      </c>
      <c r="BJ138" s="30">
        <f>DBC!$C$75</f>
        <v>40</v>
      </c>
      <c r="BK138" s="43">
        <f t="shared" si="183"/>
        <v>4.8825000000000003</v>
      </c>
      <c r="BL138" s="43">
        <f t="shared" si="234"/>
        <v>69.168750000000003</v>
      </c>
      <c r="BM138" s="44">
        <f t="shared" si="235"/>
        <v>12.4</v>
      </c>
      <c r="BN138" s="11">
        <f>DBC!$C$68</f>
        <v>500</v>
      </c>
      <c r="BO138" s="21">
        <f t="shared" si="152"/>
        <v>2441.25</v>
      </c>
      <c r="BP138" s="19">
        <f t="shared" si="153"/>
        <v>34584.375</v>
      </c>
      <c r="BQ138" s="19">
        <f t="shared" si="154"/>
        <v>6200</v>
      </c>
      <c r="BR138" s="423">
        <f t="shared" si="155"/>
        <v>43225.625</v>
      </c>
      <c r="BS138" s="561">
        <f>DBC!$C$72</f>
        <v>0.15</v>
      </c>
      <c r="BT138" s="559">
        <f>DBC!$C$71</f>
        <v>0.75</v>
      </c>
      <c r="BU138" s="560">
        <f>DBC!$C$70</f>
        <v>0.1</v>
      </c>
      <c r="BV138" s="8" t="str">
        <f t="shared" si="249"/>
        <v>OK</v>
      </c>
      <c r="BW138" s="37">
        <f t="shared" si="250"/>
        <v>93</v>
      </c>
      <c r="BX138" s="38">
        <f t="shared" si="180"/>
        <v>465</v>
      </c>
      <c r="BY138" s="39">
        <f t="shared" si="181"/>
        <v>62</v>
      </c>
      <c r="BZ138" s="40">
        <f t="shared" si="236"/>
        <v>0</v>
      </c>
      <c r="CA138" s="40">
        <f t="shared" si="237"/>
        <v>0</v>
      </c>
      <c r="CB138" s="40">
        <f t="shared" si="238"/>
        <v>0</v>
      </c>
      <c r="CC138" s="17">
        <f>DBC!$C$77</f>
        <v>42</v>
      </c>
      <c r="CD138" s="28">
        <f>DBC!$C$76</f>
        <v>35</v>
      </c>
      <c r="CE138" s="30">
        <f>DBC!$C$75</f>
        <v>40</v>
      </c>
      <c r="CF138" s="43">
        <f t="shared" si="184"/>
        <v>0</v>
      </c>
      <c r="CG138" s="43">
        <f t="shared" si="239"/>
        <v>0</v>
      </c>
      <c r="CH138" s="44">
        <f t="shared" si="240"/>
        <v>0</v>
      </c>
      <c r="CI138" s="11">
        <f>DBC!$C$68</f>
        <v>500</v>
      </c>
      <c r="CJ138" s="21">
        <f t="shared" si="156"/>
        <v>0</v>
      </c>
      <c r="CK138" s="21">
        <f t="shared" si="157"/>
        <v>0</v>
      </c>
      <c r="CL138" s="21">
        <f t="shared" si="158"/>
        <v>0</v>
      </c>
      <c r="CM138" s="423">
        <f t="shared" si="159"/>
        <v>0</v>
      </c>
    </row>
    <row r="139" spans="1:91" x14ac:dyDescent="0.35">
      <c r="A139" s="731">
        <v>12</v>
      </c>
      <c r="B139" s="9" t="s">
        <v>25</v>
      </c>
      <c r="C139" s="546">
        <v>31</v>
      </c>
      <c r="D139" s="9">
        <v>133</v>
      </c>
      <c r="E139" s="10">
        <f>DBC!C$52</f>
        <v>10</v>
      </c>
      <c r="F139" s="10">
        <f t="shared" si="224"/>
        <v>310</v>
      </c>
      <c r="G139" s="732">
        <f>SUM(F139:F150)</f>
        <v>6990</v>
      </c>
      <c r="H139" s="49">
        <f>DBC!$C$45</f>
        <v>0.1</v>
      </c>
      <c r="I139" s="47">
        <f>DBC!$C$44</f>
        <v>0.7</v>
      </c>
      <c r="J139" s="48">
        <f>DBC!$C$43</f>
        <v>0.2</v>
      </c>
      <c r="K139" s="12" t="str">
        <f t="shared" si="241"/>
        <v>OK</v>
      </c>
      <c r="L139" s="25">
        <f t="shared" ref="L139" si="251">$F139*H139</f>
        <v>31</v>
      </c>
      <c r="M139" s="26">
        <f t="shared" ref="M139" si="252">$F139*I139</f>
        <v>217</v>
      </c>
      <c r="N139" s="27">
        <f t="shared" ref="N139" si="253">$F139*J139</f>
        <v>62</v>
      </c>
      <c r="O139" s="28">
        <f t="shared" ref="O139" si="254">O$6*L139</f>
        <v>283340</v>
      </c>
      <c r="P139" s="28">
        <f t="shared" ref="P139" si="255">P$6*M139</f>
        <v>6743492</v>
      </c>
      <c r="Q139" s="28">
        <f t="shared" ref="Q139" si="256">Q$6*N139</f>
        <v>2266720</v>
      </c>
      <c r="R139" s="29">
        <f>DBC!$C$50</f>
        <v>152</v>
      </c>
      <c r="S139" s="28">
        <f>DBC!$C$49</f>
        <v>146.19999999999999</v>
      </c>
      <c r="T139" s="30">
        <f>DBC!$C$48</f>
        <v>150</v>
      </c>
      <c r="U139" s="31">
        <f t="shared" ref="U139" si="257">O139*R139/10^6</f>
        <v>43.067680000000003</v>
      </c>
      <c r="V139" s="31">
        <f t="shared" ref="V139" si="258">P139*S139/10^6</f>
        <v>985.89853040000003</v>
      </c>
      <c r="W139" s="32">
        <f t="shared" ref="W139" si="259">Q139*T139/10^6</f>
        <v>340.00799999999998</v>
      </c>
      <c r="X139" s="23">
        <f>DBC!$C$41</f>
        <v>370</v>
      </c>
      <c r="Y139" s="33">
        <f t="shared" ref="Y139" si="260">U139*$X139</f>
        <v>15935.0416</v>
      </c>
      <c r="Z139" s="31">
        <f t="shared" ref="Z139" si="261">V139*$X139</f>
        <v>364782.45624800003</v>
      </c>
      <c r="AA139" s="31">
        <f t="shared" ref="AA139" si="262">W139*$X139</f>
        <v>125802.95999999999</v>
      </c>
      <c r="AB139" s="423">
        <f t="shared" ref="AB139" si="263">SUM(Y139:AA139)</f>
        <v>506520.45784799999</v>
      </c>
      <c r="AC139" s="295">
        <f>DBC!$C$45</f>
        <v>0.1</v>
      </c>
      <c r="AD139" s="291">
        <f>DBC!$C$44</f>
        <v>0.7</v>
      </c>
      <c r="AE139" s="292">
        <f>DBC!$C$43</f>
        <v>0.2</v>
      </c>
      <c r="AF139" s="12" t="str">
        <f t="shared" si="245"/>
        <v>OK</v>
      </c>
      <c r="AG139" s="13">
        <f t="shared" si="246"/>
        <v>31</v>
      </c>
      <c r="AH139" s="14">
        <f t="shared" si="173"/>
        <v>217</v>
      </c>
      <c r="AI139" s="15">
        <f t="shared" si="174"/>
        <v>62</v>
      </c>
      <c r="AJ139" s="16">
        <f t="shared" si="226"/>
        <v>0</v>
      </c>
      <c r="AK139" s="16">
        <f t="shared" si="227"/>
        <v>0</v>
      </c>
      <c r="AL139" s="16">
        <f t="shared" si="228"/>
        <v>0</v>
      </c>
      <c r="AM139" s="17">
        <f>DBC!$C$50</f>
        <v>152</v>
      </c>
      <c r="AN139" s="16">
        <f>DBC!$C$49</f>
        <v>146.19999999999999</v>
      </c>
      <c r="AO139" s="18">
        <f>DBC!$C$48</f>
        <v>150</v>
      </c>
      <c r="AP139" s="19">
        <f t="shared" si="182"/>
        <v>0</v>
      </c>
      <c r="AQ139" s="19">
        <f t="shared" si="229"/>
        <v>0</v>
      </c>
      <c r="AR139" s="20">
        <f t="shared" si="230"/>
        <v>0</v>
      </c>
      <c r="AS139" s="23">
        <f>DBC!$C$41</f>
        <v>370</v>
      </c>
      <c r="AT139" s="21">
        <f t="shared" si="175"/>
        <v>0</v>
      </c>
      <c r="AU139" s="19">
        <f t="shared" si="176"/>
        <v>0</v>
      </c>
      <c r="AV139" s="19">
        <f t="shared" si="177"/>
        <v>0</v>
      </c>
      <c r="AW139" s="423">
        <f t="shared" si="151"/>
        <v>0</v>
      </c>
      <c r="AX139" s="561">
        <f>DBC!$C$72</f>
        <v>0.15</v>
      </c>
      <c r="AY139" s="559">
        <f>DBC!$C$71</f>
        <v>0.75</v>
      </c>
      <c r="AZ139" s="560">
        <f>DBC!$C$70</f>
        <v>0.1</v>
      </c>
      <c r="BA139" s="12" t="str">
        <f t="shared" si="247"/>
        <v>OK</v>
      </c>
      <c r="BB139" s="13">
        <f t="shared" si="248"/>
        <v>46.5</v>
      </c>
      <c r="BC139" s="14">
        <f t="shared" si="178"/>
        <v>232.5</v>
      </c>
      <c r="BD139" s="15">
        <f t="shared" si="179"/>
        <v>31</v>
      </c>
      <c r="BE139" s="16">
        <f t="shared" si="231"/>
        <v>58125</v>
      </c>
      <c r="BF139" s="16">
        <f t="shared" si="232"/>
        <v>988125</v>
      </c>
      <c r="BG139" s="16">
        <f t="shared" si="233"/>
        <v>155000</v>
      </c>
      <c r="BH139" s="17">
        <f>DBC!$C$77</f>
        <v>42</v>
      </c>
      <c r="BI139" s="28">
        <f>DBC!$C$76</f>
        <v>35</v>
      </c>
      <c r="BJ139" s="30">
        <f>DBC!$C$75</f>
        <v>40</v>
      </c>
      <c r="BK139" s="19">
        <f t="shared" si="183"/>
        <v>2.4412500000000001</v>
      </c>
      <c r="BL139" s="19">
        <f t="shared" si="234"/>
        <v>34.584375000000001</v>
      </c>
      <c r="BM139" s="20">
        <f t="shared" si="235"/>
        <v>6.2</v>
      </c>
      <c r="BN139" s="11">
        <f>DBC!$C$68</f>
        <v>500</v>
      </c>
      <c r="BO139" s="21">
        <f t="shared" si="152"/>
        <v>1220.625</v>
      </c>
      <c r="BP139" s="19">
        <f t="shared" si="153"/>
        <v>17292.1875</v>
      </c>
      <c r="BQ139" s="19">
        <f t="shared" si="154"/>
        <v>3100</v>
      </c>
      <c r="BR139" s="423">
        <f t="shared" si="155"/>
        <v>21612.8125</v>
      </c>
      <c r="BS139" s="561">
        <f>DBC!$C$72</f>
        <v>0.15</v>
      </c>
      <c r="BT139" s="559">
        <f>DBC!$C$71</f>
        <v>0.75</v>
      </c>
      <c r="BU139" s="560">
        <f>DBC!$C$70</f>
        <v>0.1</v>
      </c>
      <c r="BV139" s="12" t="str">
        <f t="shared" si="249"/>
        <v>OK</v>
      </c>
      <c r="BW139" s="13">
        <f t="shared" si="250"/>
        <v>46.5</v>
      </c>
      <c r="BX139" s="14">
        <f t="shared" si="180"/>
        <v>232.5</v>
      </c>
      <c r="BY139" s="15">
        <f t="shared" si="181"/>
        <v>31</v>
      </c>
      <c r="BZ139" s="16">
        <f t="shared" si="236"/>
        <v>0</v>
      </c>
      <c r="CA139" s="16">
        <f t="shared" si="237"/>
        <v>0</v>
      </c>
      <c r="CB139" s="16">
        <f t="shared" si="238"/>
        <v>0</v>
      </c>
      <c r="CC139" s="17">
        <f>DBC!$C$77</f>
        <v>42</v>
      </c>
      <c r="CD139" s="28">
        <f>DBC!$C$76</f>
        <v>35</v>
      </c>
      <c r="CE139" s="30">
        <f>DBC!$C$75</f>
        <v>40</v>
      </c>
      <c r="CF139" s="19">
        <f t="shared" si="184"/>
        <v>0</v>
      </c>
      <c r="CG139" s="19">
        <f t="shared" si="239"/>
        <v>0</v>
      </c>
      <c r="CH139" s="20">
        <f t="shared" si="240"/>
        <v>0</v>
      </c>
      <c r="CI139" s="11">
        <f>DBC!$C$68</f>
        <v>500</v>
      </c>
      <c r="CJ139" s="21">
        <f t="shared" si="156"/>
        <v>0</v>
      </c>
      <c r="CK139" s="21">
        <f t="shared" si="157"/>
        <v>0</v>
      </c>
      <c r="CL139" s="21">
        <f t="shared" si="158"/>
        <v>0</v>
      </c>
      <c r="CM139" s="423">
        <f t="shared" si="159"/>
        <v>0</v>
      </c>
    </row>
    <row r="140" spans="1:91" x14ac:dyDescent="0.35">
      <c r="A140" s="743"/>
      <c r="B140" s="5" t="s">
        <v>26</v>
      </c>
      <c r="C140" s="543">
        <v>28</v>
      </c>
      <c r="D140" s="5">
        <v>134</v>
      </c>
      <c r="E140" s="10">
        <f>DBC!C$53</f>
        <v>20</v>
      </c>
      <c r="F140" s="22">
        <f t="shared" si="224"/>
        <v>560</v>
      </c>
      <c r="G140" s="745"/>
      <c r="H140" s="49">
        <f>DBC!$C$45</f>
        <v>0.1</v>
      </c>
      <c r="I140" s="47">
        <f>DBC!$C$44</f>
        <v>0.7</v>
      </c>
      <c r="J140" s="48">
        <f>DBC!$C$43</f>
        <v>0.2</v>
      </c>
      <c r="K140" s="24" t="str">
        <f t="shared" si="241"/>
        <v>OK</v>
      </c>
      <c r="L140" s="25">
        <f t="shared" si="242"/>
        <v>56</v>
      </c>
      <c r="M140" s="26">
        <f t="shared" si="242"/>
        <v>392</v>
      </c>
      <c r="N140" s="27">
        <f t="shared" si="242"/>
        <v>112</v>
      </c>
      <c r="O140" s="28">
        <f t="shared" si="225"/>
        <v>511840</v>
      </c>
      <c r="P140" s="28">
        <f t="shared" si="225"/>
        <v>12181792</v>
      </c>
      <c r="Q140" s="28">
        <f t="shared" si="225"/>
        <v>4094720</v>
      </c>
      <c r="R140" s="29">
        <f>DBC!$C$50</f>
        <v>152</v>
      </c>
      <c r="S140" s="28">
        <f>DBC!$C$49</f>
        <v>146.19999999999999</v>
      </c>
      <c r="T140" s="30">
        <f>DBC!$C$48</f>
        <v>150</v>
      </c>
      <c r="U140" s="31">
        <f t="shared" si="243"/>
        <v>77.799679999999995</v>
      </c>
      <c r="V140" s="31">
        <f t="shared" si="243"/>
        <v>1780.9779904</v>
      </c>
      <c r="W140" s="32">
        <f t="shared" si="243"/>
        <v>614.20799999999997</v>
      </c>
      <c r="X140" s="23">
        <f>DBC!$C$41</f>
        <v>370</v>
      </c>
      <c r="Y140" s="33">
        <f t="shared" si="244"/>
        <v>28785.881599999997</v>
      </c>
      <c r="Z140" s="31">
        <f t="shared" si="244"/>
        <v>658961.85644799995</v>
      </c>
      <c r="AA140" s="31">
        <f t="shared" si="244"/>
        <v>227256.95999999999</v>
      </c>
      <c r="AB140" s="423">
        <f t="shared" si="150"/>
        <v>915004.69804799987</v>
      </c>
      <c r="AC140" s="295">
        <f>DBC!$C$45</f>
        <v>0.1</v>
      </c>
      <c r="AD140" s="291">
        <f>DBC!$C$44</f>
        <v>0.7</v>
      </c>
      <c r="AE140" s="292">
        <f>DBC!$C$43</f>
        <v>0.2</v>
      </c>
      <c r="AF140" s="24" t="str">
        <f t="shared" si="245"/>
        <v>OK</v>
      </c>
      <c r="AG140" s="25">
        <f t="shared" si="246"/>
        <v>56</v>
      </c>
      <c r="AH140" s="26">
        <f t="shared" si="173"/>
        <v>392</v>
      </c>
      <c r="AI140" s="27">
        <f t="shared" si="174"/>
        <v>112</v>
      </c>
      <c r="AJ140" s="28">
        <f t="shared" si="226"/>
        <v>0</v>
      </c>
      <c r="AK140" s="28">
        <f t="shared" si="227"/>
        <v>0</v>
      </c>
      <c r="AL140" s="28">
        <f t="shared" si="228"/>
        <v>0</v>
      </c>
      <c r="AM140" s="17">
        <f>DBC!$C$50</f>
        <v>152</v>
      </c>
      <c r="AN140" s="16">
        <f>DBC!$C$49</f>
        <v>146.19999999999999</v>
      </c>
      <c r="AO140" s="18">
        <f>DBC!$C$48</f>
        <v>150</v>
      </c>
      <c r="AP140" s="31">
        <f t="shared" si="182"/>
        <v>0</v>
      </c>
      <c r="AQ140" s="31">
        <f t="shared" si="229"/>
        <v>0</v>
      </c>
      <c r="AR140" s="32">
        <f t="shared" si="230"/>
        <v>0</v>
      </c>
      <c r="AS140" s="23">
        <f>DBC!$C$41</f>
        <v>370</v>
      </c>
      <c r="AT140" s="33">
        <f t="shared" si="175"/>
        <v>0</v>
      </c>
      <c r="AU140" s="31">
        <f t="shared" si="176"/>
        <v>0</v>
      </c>
      <c r="AV140" s="31">
        <f t="shared" si="177"/>
        <v>0</v>
      </c>
      <c r="AW140" s="423">
        <f t="shared" si="151"/>
        <v>0</v>
      </c>
      <c r="AX140" s="561">
        <f>DBC!$C$72</f>
        <v>0.15</v>
      </c>
      <c r="AY140" s="559">
        <f>DBC!$C$71</f>
        <v>0.75</v>
      </c>
      <c r="AZ140" s="560">
        <f>DBC!$C$70</f>
        <v>0.1</v>
      </c>
      <c r="BA140" s="24" t="str">
        <f t="shared" si="247"/>
        <v>OK</v>
      </c>
      <c r="BB140" s="25">
        <f t="shared" si="248"/>
        <v>84</v>
      </c>
      <c r="BC140" s="26">
        <f t="shared" si="178"/>
        <v>420</v>
      </c>
      <c r="BD140" s="27">
        <f t="shared" si="179"/>
        <v>56</v>
      </c>
      <c r="BE140" s="28">
        <f t="shared" si="231"/>
        <v>105000</v>
      </c>
      <c r="BF140" s="28">
        <f t="shared" si="232"/>
        <v>1785000</v>
      </c>
      <c r="BG140" s="28">
        <f t="shared" si="233"/>
        <v>280000</v>
      </c>
      <c r="BH140" s="17">
        <f>DBC!$C$77</f>
        <v>42</v>
      </c>
      <c r="BI140" s="28">
        <f>DBC!$C$76</f>
        <v>35</v>
      </c>
      <c r="BJ140" s="30">
        <f>DBC!$C$75</f>
        <v>40</v>
      </c>
      <c r="BK140" s="31">
        <f t="shared" si="183"/>
        <v>4.41</v>
      </c>
      <c r="BL140" s="31">
        <f t="shared" si="234"/>
        <v>62.475000000000001</v>
      </c>
      <c r="BM140" s="32">
        <f t="shared" si="235"/>
        <v>11.2</v>
      </c>
      <c r="BN140" s="11">
        <f>DBC!$C$68</f>
        <v>500</v>
      </c>
      <c r="BO140" s="21">
        <f t="shared" si="152"/>
        <v>2205</v>
      </c>
      <c r="BP140" s="19">
        <f t="shared" si="153"/>
        <v>31237.5</v>
      </c>
      <c r="BQ140" s="19">
        <f t="shared" si="154"/>
        <v>5600</v>
      </c>
      <c r="BR140" s="423">
        <f t="shared" si="155"/>
        <v>39042.5</v>
      </c>
      <c r="BS140" s="561">
        <f>DBC!$C$72</f>
        <v>0.15</v>
      </c>
      <c r="BT140" s="559">
        <f>DBC!$C$71</f>
        <v>0.75</v>
      </c>
      <c r="BU140" s="560">
        <f>DBC!$C$70</f>
        <v>0.1</v>
      </c>
      <c r="BV140" s="24" t="str">
        <f t="shared" si="249"/>
        <v>OK</v>
      </c>
      <c r="BW140" s="25">
        <f t="shared" si="250"/>
        <v>84</v>
      </c>
      <c r="BX140" s="26">
        <f t="shared" si="180"/>
        <v>420</v>
      </c>
      <c r="BY140" s="27">
        <f t="shared" si="181"/>
        <v>56</v>
      </c>
      <c r="BZ140" s="28">
        <f t="shared" si="236"/>
        <v>0</v>
      </c>
      <c r="CA140" s="28">
        <f t="shared" si="237"/>
        <v>0</v>
      </c>
      <c r="CB140" s="28">
        <f t="shared" si="238"/>
        <v>0</v>
      </c>
      <c r="CC140" s="17">
        <f>DBC!$C$77</f>
        <v>42</v>
      </c>
      <c r="CD140" s="28">
        <f>DBC!$C$76</f>
        <v>35</v>
      </c>
      <c r="CE140" s="30">
        <f>DBC!$C$75</f>
        <v>40</v>
      </c>
      <c r="CF140" s="31">
        <f t="shared" si="184"/>
        <v>0</v>
      </c>
      <c r="CG140" s="31">
        <f t="shared" si="239"/>
        <v>0</v>
      </c>
      <c r="CH140" s="32">
        <f t="shared" si="240"/>
        <v>0</v>
      </c>
      <c r="CI140" s="11">
        <f>DBC!$C$68</f>
        <v>500</v>
      </c>
      <c r="CJ140" s="21">
        <f t="shared" si="156"/>
        <v>0</v>
      </c>
      <c r="CK140" s="21">
        <f t="shared" si="157"/>
        <v>0</v>
      </c>
      <c r="CL140" s="21">
        <f t="shared" si="158"/>
        <v>0</v>
      </c>
      <c r="CM140" s="423">
        <f t="shared" si="159"/>
        <v>0</v>
      </c>
    </row>
    <row r="141" spans="1:91" x14ac:dyDescent="0.35">
      <c r="A141" s="743"/>
      <c r="B141" s="5" t="s">
        <v>27</v>
      </c>
      <c r="C141" s="543">
        <v>31</v>
      </c>
      <c r="D141" s="5">
        <v>135</v>
      </c>
      <c r="E141" s="10">
        <f>DBC!C$54</f>
        <v>20</v>
      </c>
      <c r="F141" s="22">
        <f t="shared" si="224"/>
        <v>620</v>
      </c>
      <c r="G141" s="745"/>
      <c r="H141" s="49">
        <f>DBC!$C$45</f>
        <v>0.1</v>
      </c>
      <c r="I141" s="47">
        <f>DBC!$C$44</f>
        <v>0.7</v>
      </c>
      <c r="J141" s="48">
        <f>DBC!$C$43</f>
        <v>0.2</v>
      </c>
      <c r="K141" s="24" t="str">
        <f t="shared" si="241"/>
        <v>OK</v>
      </c>
      <c r="L141" s="25">
        <f t="shared" si="242"/>
        <v>62</v>
      </c>
      <c r="M141" s="26">
        <f t="shared" si="242"/>
        <v>434</v>
      </c>
      <c r="N141" s="27">
        <f t="shared" si="242"/>
        <v>124</v>
      </c>
      <c r="O141" s="28">
        <f t="shared" si="225"/>
        <v>566680</v>
      </c>
      <c r="P141" s="28">
        <f t="shared" si="225"/>
        <v>13486984</v>
      </c>
      <c r="Q141" s="28">
        <f t="shared" si="225"/>
        <v>4533440</v>
      </c>
      <c r="R141" s="29">
        <f>DBC!$C$50</f>
        <v>152</v>
      </c>
      <c r="S141" s="28">
        <f>DBC!$C$49</f>
        <v>146.19999999999999</v>
      </c>
      <c r="T141" s="30">
        <f>DBC!$C$48</f>
        <v>150</v>
      </c>
      <c r="U141" s="31">
        <f t="shared" si="243"/>
        <v>86.135360000000006</v>
      </c>
      <c r="V141" s="31">
        <f t="shared" si="243"/>
        <v>1971.7970608000001</v>
      </c>
      <c r="W141" s="32">
        <f t="shared" si="243"/>
        <v>680.01599999999996</v>
      </c>
      <c r="X141" s="23">
        <f>DBC!$C$41</f>
        <v>370</v>
      </c>
      <c r="Y141" s="33">
        <f t="shared" si="244"/>
        <v>31870.083200000001</v>
      </c>
      <c r="Z141" s="31">
        <f t="shared" si="244"/>
        <v>729564.91249600006</v>
      </c>
      <c r="AA141" s="31">
        <f t="shared" si="244"/>
        <v>251605.91999999998</v>
      </c>
      <c r="AB141" s="423">
        <f t="shared" si="150"/>
        <v>1013040.915696</v>
      </c>
      <c r="AC141" s="295">
        <f>DBC!$C$45</f>
        <v>0.1</v>
      </c>
      <c r="AD141" s="291">
        <f>DBC!$C$44</f>
        <v>0.7</v>
      </c>
      <c r="AE141" s="292">
        <f>DBC!$C$43</f>
        <v>0.2</v>
      </c>
      <c r="AF141" s="24" t="str">
        <f t="shared" si="245"/>
        <v>OK</v>
      </c>
      <c r="AG141" s="25">
        <f t="shared" si="246"/>
        <v>62</v>
      </c>
      <c r="AH141" s="26">
        <f t="shared" si="173"/>
        <v>434</v>
      </c>
      <c r="AI141" s="27">
        <f t="shared" si="174"/>
        <v>124</v>
      </c>
      <c r="AJ141" s="28">
        <f t="shared" si="226"/>
        <v>0</v>
      </c>
      <c r="AK141" s="28">
        <f t="shared" si="227"/>
        <v>0</v>
      </c>
      <c r="AL141" s="28">
        <f t="shared" si="228"/>
        <v>0</v>
      </c>
      <c r="AM141" s="17">
        <f>DBC!$C$50</f>
        <v>152</v>
      </c>
      <c r="AN141" s="16">
        <f>DBC!$C$49</f>
        <v>146.19999999999999</v>
      </c>
      <c r="AO141" s="18">
        <f>DBC!$C$48</f>
        <v>150</v>
      </c>
      <c r="AP141" s="31">
        <f t="shared" si="182"/>
        <v>0</v>
      </c>
      <c r="AQ141" s="31">
        <f t="shared" si="229"/>
        <v>0</v>
      </c>
      <c r="AR141" s="32">
        <f t="shared" si="230"/>
        <v>0</v>
      </c>
      <c r="AS141" s="23">
        <f>DBC!$C$41</f>
        <v>370</v>
      </c>
      <c r="AT141" s="33">
        <f t="shared" si="175"/>
        <v>0</v>
      </c>
      <c r="AU141" s="31">
        <f t="shared" si="176"/>
        <v>0</v>
      </c>
      <c r="AV141" s="31">
        <f t="shared" si="177"/>
        <v>0</v>
      </c>
      <c r="AW141" s="423">
        <f t="shared" si="151"/>
        <v>0</v>
      </c>
      <c r="AX141" s="561">
        <f>DBC!$C$72</f>
        <v>0.15</v>
      </c>
      <c r="AY141" s="559">
        <f>DBC!$C$71</f>
        <v>0.75</v>
      </c>
      <c r="AZ141" s="560">
        <f>DBC!$C$70</f>
        <v>0.1</v>
      </c>
      <c r="BA141" s="24" t="str">
        <f t="shared" si="247"/>
        <v>OK</v>
      </c>
      <c r="BB141" s="25">
        <f t="shared" si="248"/>
        <v>93</v>
      </c>
      <c r="BC141" s="26">
        <f t="shared" si="178"/>
        <v>465</v>
      </c>
      <c r="BD141" s="27">
        <f t="shared" si="179"/>
        <v>62</v>
      </c>
      <c r="BE141" s="28">
        <f t="shared" si="231"/>
        <v>116250</v>
      </c>
      <c r="BF141" s="28">
        <f t="shared" si="232"/>
        <v>1976250</v>
      </c>
      <c r="BG141" s="28">
        <f t="shared" si="233"/>
        <v>310000</v>
      </c>
      <c r="BH141" s="17">
        <f>DBC!$C$77</f>
        <v>42</v>
      </c>
      <c r="BI141" s="28">
        <f>DBC!$C$76</f>
        <v>35</v>
      </c>
      <c r="BJ141" s="30">
        <f>DBC!$C$75</f>
        <v>40</v>
      </c>
      <c r="BK141" s="31">
        <f t="shared" si="183"/>
        <v>4.8825000000000003</v>
      </c>
      <c r="BL141" s="31">
        <f t="shared" si="234"/>
        <v>69.168750000000003</v>
      </c>
      <c r="BM141" s="32">
        <f t="shared" si="235"/>
        <v>12.4</v>
      </c>
      <c r="BN141" s="11">
        <f>DBC!$C$68</f>
        <v>500</v>
      </c>
      <c r="BO141" s="21">
        <f t="shared" si="152"/>
        <v>2441.25</v>
      </c>
      <c r="BP141" s="19">
        <f t="shared" si="153"/>
        <v>34584.375</v>
      </c>
      <c r="BQ141" s="19">
        <f t="shared" si="154"/>
        <v>6200</v>
      </c>
      <c r="BR141" s="423">
        <f t="shared" si="155"/>
        <v>43225.625</v>
      </c>
      <c r="BS141" s="561">
        <f>DBC!$C$72</f>
        <v>0.15</v>
      </c>
      <c r="BT141" s="559">
        <f>DBC!$C$71</f>
        <v>0.75</v>
      </c>
      <c r="BU141" s="560">
        <f>DBC!$C$70</f>
        <v>0.1</v>
      </c>
      <c r="BV141" s="24" t="str">
        <f t="shared" si="249"/>
        <v>OK</v>
      </c>
      <c r="BW141" s="25">
        <f t="shared" si="250"/>
        <v>93</v>
      </c>
      <c r="BX141" s="26">
        <f t="shared" si="180"/>
        <v>465</v>
      </c>
      <c r="BY141" s="27">
        <f t="shared" si="181"/>
        <v>62</v>
      </c>
      <c r="BZ141" s="28">
        <f t="shared" si="236"/>
        <v>0</v>
      </c>
      <c r="CA141" s="28">
        <f t="shared" si="237"/>
        <v>0</v>
      </c>
      <c r="CB141" s="28">
        <f t="shared" si="238"/>
        <v>0</v>
      </c>
      <c r="CC141" s="17">
        <f>DBC!$C$77</f>
        <v>42</v>
      </c>
      <c r="CD141" s="28">
        <f>DBC!$C$76</f>
        <v>35</v>
      </c>
      <c r="CE141" s="30">
        <f>DBC!$C$75</f>
        <v>40</v>
      </c>
      <c r="CF141" s="31">
        <f t="shared" si="184"/>
        <v>0</v>
      </c>
      <c r="CG141" s="31">
        <f t="shared" si="239"/>
        <v>0</v>
      </c>
      <c r="CH141" s="32">
        <f t="shared" si="240"/>
        <v>0</v>
      </c>
      <c r="CI141" s="11">
        <f>DBC!$C$68</f>
        <v>500</v>
      </c>
      <c r="CJ141" s="21">
        <f t="shared" si="156"/>
        <v>0</v>
      </c>
      <c r="CK141" s="21">
        <f t="shared" si="157"/>
        <v>0</v>
      </c>
      <c r="CL141" s="21">
        <f t="shared" si="158"/>
        <v>0</v>
      </c>
      <c r="CM141" s="423">
        <f t="shared" si="159"/>
        <v>0</v>
      </c>
    </row>
    <row r="142" spans="1:91" x14ac:dyDescent="0.35">
      <c r="A142" s="743"/>
      <c r="B142" s="5" t="s">
        <v>28</v>
      </c>
      <c r="C142" s="543">
        <v>30</v>
      </c>
      <c r="D142" s="5">
        <v>136</v>
      </c>
      <c r="E142" s="10">
        <f>DBC!C$55</f>
        <v>20</v>
      </c>
      <c r="F142" s="22">
        <f t="shared" si="224"/>
        <v>600</v>
      </c>
      <c r="G142" s="745"/>
      <c r="H142" s="49">
        <f>DBC!$C$45</f>
        <v>0.1</v>
      </c>
      <c r="I142" s="47">
        <f>DBC!$C$44</f>
        <v>0.7</v>
      </c>
      <c r="J142" s="48">
        <f>DBC!$C$43</f>
        <v>0.2</v>
      </c>
      <c r="K142" s="24" t="str">
        <f t="shared" si="241"/>
        <v>OK</v>
      </c>
      <c r="L142" s="25">
        <f t="shared" si="242"/>
        <v>60</v>
      </c>
      <c r="M142" s="26">
        <f t="shared" si="242"/>
        <v>420</v>
      </c>
      <c r="N142" s="27">
        <f t="shared" si="242"/>
        <v>120</v>
      </c>
      <c r="O142" s="28">
        <f t="shared" si="225"/>
        <v>548400</v>
      </c>
      <c r="P142" s="28">
        <f t="shared" si="225"/>
        <v>13051920</v>
      </c>
      <c r="Q142" s="28">
        <f t="shared" si="225"/>
        <v>4387200</v>
      </c>
      <c r="R142" s="29">
        <f>DBC!$C$50</f>
        <v>152</v>
      </c>
      <c r="S142" s="28">
        <f>DBC!$C$49</f>
        <v>146.19999999999999</v>
      </c>
      <c r="T142" s="30">
        <f>DBC!$C$48</f>
        <v>150</v>
      </c>
      <c r="U142" s="31">
        <f t="shared" si="243"/>
        <v>83.356800000000007</v>
      </c>
      <c r="V142" s="31">
        <f t="shared" si="243"/>
        <v>1908.1907039999999</v>
      </c>
      <c r="W142" s="32">
        <f t="shared" si="243"/>
        <v>658.08</v>
      </c>
      <c r="X142" s="23">
        <f>DBC!$C$41</f>
        <v>370</v>
      </c>
      <c r="Y142" s="33">
        <f t="shared" si="244"/>
        <v>30842.016000000003</v>
      </c>
      <c r="Z142" s="31">
        <f t="shared" si="244"/>
        <v>706030.56047999999</v>
      </c>
      <c r="AA142" s="31">
        <f t="shared" si="244"/>
        <v>243489.6</v>
      </c>
      <c r="AB142" s="423">
        <f t="shared" si="150"/>
        <v>980362.17648000002</v>
      </c>
      <c r="AC142" s="295">
        <f>DBC!$C$45</f>
        <v>0.1</v>
      </c>
      <c r="AD142" s="291">
        <f>DBC!$C$44</f>
        <v>0.7</v>
      </c>
      <c r="AE142" s="292">
        <f>DBC!$C$43</f>
        <v>0.2</v>
      </c>
      <c r="AF142" s="24" t="str">
        <f t="shared" si="245"/>
        <v>OK</v>
      </c>
      <c r="AG142" s="25">
        <f t="shared" si="246"/>
        <v>60</v>
      </c>
      <c r="AH142" s="26">
        <f t="shared" si="173"/>
        <v>420</v>
      </c>
      <c r="AI142" s="27">
        <f t="shared" si="174"/>
        <v>120</v>
      </c>
      <c r="AJ142" s="28">
        <f t="shared" si="226"/>
        <v>0</v>
      </c>
      <c r="AK142" s="28">
        <f t="shared" si="227"/>
        <v>0</v>
      </c>
      <c r="AL142" s="28">
        <f t="shared" si="228"/>
        <v>0</v>
      </c>
      <c r="AM142" s="17">
        <f>DBC!$C$50</f>
        <v>152</v>
      </c>
      <c r="AN142" s="16">
        <f>DBC!$C$49</f>
        <v>146.19999999999999</v>
      </c>
      <c r="AO142" s="18">
        <f>DBC!$C$48</f>
        <v>150</v>
      </c>
      <c r="AP142" s="31">
        <f t="shared" si="182"/>
        <v>0</v>
      </c>
      <c r="AQ142" s="31">
        <f t="shared" si="229"/>
        <v>0</v>
      </c>
      <c r="AR142" s="32">
        <f t="shared" si="230"/>
        <v>0</v>
      </c>
      <c r="AS142" s="23">
        <f>DBC!$C$41</f>
        <v>370</v>
      </c>
      <c r="AT142" s="33">
        <f t="shared" si="175"/>
        <v>0</v>
      </c>
      <c r="AU142" s="31">
        <f t="shared" si="176"/>
        <v>0</v>
      </c>
      <c r="AV142" s="31">
        <f t="shared" si="177"/>
        <v>0</v>
      </c>
      <c r="AW142" s="423">
        <f t="shared" si="151"/>
        <v>0</v>
      </c>
      <c r="AX142" s="561">
        <f>DBC!$C$72</f>
        <v>0.15</v>
      </c>
      <c r="AY142" s="559">
        <f>DBC!$C$71</f>
        <v>0.75</v>
      </c>
      <c r="AZ142" s="560">
        <f>DBC!$C$70</f>
        <v>0.1</v>
      </c>
      <c r="BA142" s="24" t="str">
        <f t="shared" si="247"/>
        <v>OK</v>
      </c>
      <c r="BB142" s="25">
        <f t="shared" si="248"/>
        <v>90</v>
      </c>
      <c r="BC142" s="26">
        <f t="shared" si="178"/>
        <v>450</v>
      </c>
      <c r="BD142" s="27">
        <f t="shared" si="179"/>
        <v>60</v>
      </c>
      <c r="BE142" s="28">
        <f t="shared" si="231"/>
        <v>112500</v>
      </c>
      <c r="BF142" s="28">
        <f t="shared" si="232"/>
        <v>1912500</v>
      </c>
      <c r="BG142" s="28">
        <f t="shared" si="233"/>
        <v>300000</v>
      </c>
      <c r="BH142" s="17">
        <f>DBC!$C$77</f>
        <v>42</v>
      </c>
      <c r="BI142" s="28">
        <f>DBC!$C$76</f>
        <v>35</v>
      </c>
      <c r="BJ142" s="30">
        <f>DBC!$C$75</f>
        <v>40</v>
      </c>
      <c r="BK142" s="31">
        <f t="shared" si="183"/>
        <v>4.7249999999999996</v>
      </c>
      <c r="BL142" s="31">
        <f t="shared" si="234"/>
        <v>66.9375</v>
      </c>
      <c r="BM142" s="32">
        <f t="shared" si="235"/>
        <v>12</v>
      </c>
      <c r="BN142" s="11">
        <f>DBC!$C$68</f>
        <v>500</v>
      </c>
      <c r="BO142" s="21">
        <f t="shared" si="152"/>
        <v>2362.5</v>
      </c>
      <c r="BP142" s="19">
        <f t="shared" si="153"/>
        <v>33468.75</v>
      </c>
      <c r="BQ142" s="19">
        <f t="shared" si="154"/>
        <v>6000</v>
      </c>
      <c r="BR142" s="423">
        <f t="shared" si="155"/>
        <v>41831.25</v>
      </c>
      <c r="BS142" s="561">
        <f>DBC!$C$72</f>
        <v>0.15</v>
      </c>
      <c r="BT142" s="559">
        <f>DBC!$C$71</f>
        <v>0.75</v>
      </c>
      <c r="BU142" s="560">
        <f>DBC!$C$70</f>
        <v>0.1</v>
      </c>
      <c r="BV142" s="24" t="str">
        <f t="shared" si="249"/>
        <v>OK</v>
      </c>
      <c r="BW142" s="25">
        <f t="shared" si="250"/>
        <v>90</v>
      </c>
      <c r="BX142" s="26">
        <f t="shared" si="180"/>
        <v>450</v>
      </c>
      <c r="BY142" s="27">
        <f t="shared" si="181"/>
        <v>60</v>
      </c>
      <c r="BZ142" s="28">
        <f t="shared" si="236"/>
        <v>0</v>
      </c>
      <c r="CA142" s="28">
        <f t="shared" si="237"/>
        <v>0</v>
      </c>
      <c r="CB142" s="28">
        <f t="shared" si="238"/>
        <v>0</v>
      </c>
      <c r="CC142" s="17">
        <f>DBC!$C$77</f>
        <v>42</v>
      </c>
      <c r="CD142" s="28">
        <f>DBC!$C$76</f>
        <v>35</v>
      </c>
      <c r="CE142" s="30">
        <f>DBC!$C$75</f>
        <v>40</v>
      </c>
      <c r="CF142" s="31">
        <f t="shared" si="184"/>
        <v>0</v>
      </c>
      <c r="CG142" s="31">
        <f t="shared" si="239"/>
        <v>0</v>
      </c>
      <c r="CH142" s="32">
        <f t="shared" si="240"/>
        <v>0</v>
      </c>
      <c r="CI142" s="11">
        <f>DBC!$C$68</f>
        <v>500</v>
      </c>
      <c r="CJ142" s="21">
        <f t="shared" si="156"/>
        <v>0</v>
      </c>
      <c r="CK142" s="21">
        <f t="shared" si="157"/>
        <v>0</v>
      </c>
      <c r="CL142" s="21">
        <f t="shared" si="158"/>
        <v>0</v>
      </c>
      <c r="CM142" s="423">
        <f t="shared" si="159"/>
        <v>0</v>
      </c>
    </row>
    <row r="143" spans="1:91" x14ac:dyDescent="0.35">
      <c r="A143" s="743"/>
      <c r="B143" s="5" t="s">
        <v>29</v>
      </c>
      <c r="C143" s="543">
        <v>31</v>
      </c>
      <c r="D143" s="5">
        <v>137</v>
      </c>
      <c r="E143" s="10">
        <f>DBC!C$56</f>
        <v>20</v>
      </c>
      <c r="F143" s="22">
        <f t="shared" si="224"/>
        <v>620</v>
      </c>
      <c r="G143" s="745"/>
      <c r="H143" s="49">
        <f>DBC!$C$45</f>
        <v>0.1</v>
      </c>
      <c r="I143" s="47">
        <f>DBC!$C$44</f>
        <v>0.7</v>
      </c>
      <c r="J143" s="48">
        <f>DBC!$C$43</f>
        <v>0.2</v>
      </c>
      <c r="K143" s="24" t="str">
        <f t="shared" si="241"/>
        <v>OK</v>
      </c>
      <c r="L143" s="25">
        <f t="shared" si="242"/>
        <v>62</v>
      </c>
      <c r="M143" s="26">
        <f t="shared" si="242"/>
        <v>434</v>
      </c>
      <c r="N143" s="27">
        <f t="shared" si="242"/>
        <v>124</v>
      </c>
      <c r="O143" s="28">
        <f t="shared" si="225"/>
        <v>566680</v>
      </c>
      <c r="P143" s="28">
        <f t="shared" si="225"/>
        <v>13486984</v>
      </c>
      <c r="Q143" s="28">
        <f t="shared" si="225"/>
        <v>4533440</v>
      </c>
      <c r="R143" s="29">
        <f>DBC!$C$50</f>
        <v>152</v>
      </c>
      <c r="S143" s="28">
        <f>DBC!$C$49</f>
        <v>146.19999999999999</v>
      </c>
      <c r="T143" s="30">
        <f>DBC!$C$48</f>
        <v>150</v>
      </c>
      <c r="U143" s="31">
        <f t="shared" si="243"/>
        <v>86.135360000000006</v>
      </c>
      <c r="V143" s="31">
        <f t="shared" si="243"/>
        <v>1971.7970608000001</v>
      </c>
      <c r="W143" s="32">
        <f t="shared" si="243"/>
        <v>680.01599999999996</v>
      </c>
      <c r="X143" s="23">
        <f>DBC!$C$41</f>
        <v>370</v>
      </c>
      <c r="Y143" s="33">
        <f t="shared" si="244"/>
        <v>31870.083200000001</v>
      </c>
      <c r="Z143" s="31">
        <f t="shared" si="244"/>
        <v>729564.91249600006</v>
      </c>
      <c r="AA143" s="31">
        <f t="shared" si="244"/>
        <v>251605.91999999998</v>
      </c>
      <c r="AB143" s="423">
        <f t="shared" si="150"/>
        <v>1013040.915696</v>
      </c>
      <c r="AC143" s="295">
        <f>DBC!$C$45</f>
        <v>0.1</v>
      </c>
      <c r="AD143" s="291">
        <f>DBC!$C$44</f>
        <v>0.7</v>
      </c>
      <c r="AE143" s="292">
        <f>DBC!$C$43</f>
        <v>0.2</v>
      </c>
      <c r="AF143" s="24" t="str">
        <f t="shared" si="245"/>
        <v>OK</v>
      </c>
      <c r="AG143" s="25">
        <f t="shared" si="246"/>
        <v>62</v>
      </c>
      <c r="AH143" s="26">
        <f t="shared" si="173"/>
        <v>434</v>
      </c>
      <c r="AI143" s="27">
        <f t="shared" si="174"/>
        <v>124</v>
      </c>
      <c r="AJ143" s="28">
        <f t="shared" si="226"/>
        <v>0</v>
      </c>
      <c r="AK143" s="28">
        <f t="shared" si="227"/>
        <v>0</v>
      </c>
      <c r="AL143" s="28">
        <f t="shared" si="228"/>
        <v>0</v>
      </c>
      <c r="AM143" s="17">
        <f>DBC!$C$50</f>
        <v>152</v>
      </c>
      <c r="AN143" s="16">
        <f>DBC!$C$49</f>
        <v>146.19999999999999</v>
      </c>
      <c r="AO143" s="18">
        <f>DBC!$C$48</f>
        <v>150</v>
      </c>
      <c r="AP143" s="31">
        <f t="shared" si="182"/>
        <v>0</v>
      </c>
      <c r="AQ143" s="31">
        <f t="shared" si="229"/>
        <v>0</v>
      </c>
      <c r="AR143" s="32">
        <f t="shared" si="230"/>
        <v>0</v>
      </c>
      <c r="AS143" s="23">
        <f>DBC!$C$41</f>
        <v>370</v>
      </c>
      <c r="AT143" s="33">
        <f t="shared" si="175"/>
        <v>0</v>
      </c>
      <c r="AU143" s="31">
        <f t="shared" si="176"/>
        <v>0</v>
      </c>
      <c r="AV143" s="31">
        <f t="shared" si="177"/>
        <v>0</v>
      </c>
      <c r="AW143" s="423">
        <f t="shared" si="151"/>
        <v>0</v>
      </c>
      <c r="AX143" s="561">
        <f>DBC!$C$72</f>
        <v>0.15</v>
      </c>
      <c r="AY143" s="559">
        <f>DBC!$C$71</f>
        <v>0.75</v>
      </c>
      <c r="AZ143" s="560">
        <f>DBC!$C$70</f>
        <v>0.1</v>
      </c>
      <c r="BA143" s="24" t="str">
        <f t="shared" si="247"/>
        <v>OK</v>
      </c>
      <c r="BB143" s="25">
        <f t="shared" si="248"/>
        <v>93</v>
      </c>
      <c r="BC143" s="26">
        <f t="shared" si="178"/>
        <v>465</v>
      </c>
      <c r="BD143" s="27">
        <f t="shared" si="179"/>
        <v>62</v>
      </c>
      <c r="BE143" s="28">
        <f t="shared" si="231"/>
        <v>116250</v>
      </c>
      <c r="BF143" s="28">
        <f t="shared" si="232"/>
        <v>1976250</v>
      </c>
      <c r="BG143" s="28">
        <f t="shared" si="233"/>
        <v>310000</v>
      </c>
      <c r="BH143" s="17">
        <f>DBC!$C$77</f>
        <v>42</v>
      </c>
      <c r="BI143" s="28">
        <f>DBC!$C$76</f>
        <v>35</v>
      </c>
      <c r="BJ143" s="30">
        <f>DBC!$C$75</f>
        <v>40</v>
      </c>
      <c r="BK143" s="31">
        <f t="shared" si="183"/>
        <v>4.8825000000000003</v>
      </c>
      <c r="BL143" s="31">
        <f t="shared" si="234"/>
        <v>69.168750000000003</v>
      </c>
      <c r="BM143" s="32">
        <f t="shared" si="235"/>
        <v>12.4</v>
      </c>
      <c r="BN143" s="11">
        <f>DBC!$C$68</f>
        <v>500</v>
      </c>
      <c r="BO143" s="21">
        <f t="shared" si="152"/>
        <v>2441.25</v>
      </c>
      <c r="BP143" s="19">
        <f t="shared" si="153"/>
        <v>34584.375</v>
      </c>
      <c r="BQ143" s="19">
        <f t="shared" si="154"/>
        <v>6200</v>
      </c>
      <c r="BR143" s="423">
        <f t="shared" si="155"/>
        <v>43225.625</v>
      </c>
      <c r="BS143" s="561">
        <f>DBC!$C$72</f>
        <v>0.15</v>
      </c>
      <c r="BT143" s="559">
        <f>DBC!$C$71</f>
        <v>0.75</v>
      </c>
      <c r="BU143" s="560">
        <f>DBC!$C$70</f>
        <v>0.1</v>
      </c>
      <c r="BV143" s="24" t="str">
        <f t="shared" si="249"/>
        <v>OK</v>
      </c>
      <c r="BW143" s="25">
        <f t="shared" si="250"/>
        <v>93</v>
      </c>
      <c r="BX143" s="26">
        <f t="shared" si="180"/>
        <v>465</v>
      </c>
      <c r="BY143" s="27">
        <f t="shared" si="181"/>
        <v>62</v>
      </c>
      <c r="BZ143" s="28">
        <f t="shared" si="236"/>
        <v>0</v>
      </c>
      <c r="CA143" s="28">
        <f t="shared" si="237"/>
        <v>0</v>
      </c>
      <c r="CB143" s="28">
        <f t="shared" si="238"/>
        <v>0</v>
      </c>
      <c r="CC143" s="17">
        <f>DBC!$C$77</f>
        <v>42</v>
      </c>
      <c r="CD143" s="28">
        <f>DBC!$C$76</f>
        <v>35</v>
      </c>
      <c r="CE143" s="30">
        <f>DBC!$C$75</f>
        <v>40</v>
      </c>
      <c r="CF143" s="31">
        <f t="shared" si="184"/>
        <v>0</v>
      </c>
      <c r="CG143" s="31">
        <f t="shared" si="239"/>
        <v>0</v>
      </c>
      <c r="CH143" s="32">
        <f t="shared" si="240"/>
        <v>0</v>
      </c>
      <c r="CI143" s="11">
        <f>DBC!$C$68</f>
        <v>500</v>
      </c>
      <c r="CJ143" s="21">
        <f t="shared" si="156"/>
        <v>0</v>
      </c>
      <c r="CK143" s="21">
        <f t="shared" si="157"/>
        <v>0</v>
      </c>
      <c r="CL143" s="21">
        <f t="shared" si="158"/>
        <v>0</v>
      </c>
      <c r="CM143" s="423">
        <f t="shared" si="159"/>
        <v>0</v>
      </c>
    </row>
    <row r="144" spans="1:91" x14ac:dyDescent="0.35">
      <c r="A144" s="743"/>
      <c r="B144" s="5" t="s">
        <v>30</v>
      </c>
      <c r="C144" s="543">
        <v>30</v>
      </c>
      <c r="D144" s="5">
        <v>138</v>
      </c>
      <c r="E144" s="10">
        <f>DBC!C$57</f>
        <v>20</v>
      </c>
      <c r="F144" s="22">
        <f t="shared" si="224"/>
        <v>600</v>
      </c>
      <c r="G144" s="745"/>
      <c r="H144" s="49">
        <f>DBC!$C$45</f>
        <v>0.1</v>
      </c>
      <c r="I144" s="47">
        <f>DBC!$C$44</f>
        <v>0.7</v>
      </c>
      <c r="J144" s="48">
        <f>DBC!$C$43</f>
        <v>0.2</v>
      </c>
      <c r="K144" s="24" t="str">
        <f t="shared" si="241"/>
        <v>OK</v>
      </c>
      <c r="L144" s="25">
        <f t="shared" si="242"/>
        <v>60</v>
      </c>
      <c r="M144" s="26">
        <f t="shared" si="242"/>
        <v>420</v>
      </c>
      <c r="N144" s="27">
        <f t="shared" si="242"/>
        <v>120</v>
      </c>
      <c r="O144" s="28">
        <f t="shared" si="225"/>
        <v>548400</v>
      </c>
      <c r="P144" s="28">
        <f t="shared" si="225"/>
        <v>13051920</v>
      </c>
      <c r="Q144" s="28">
        <f t="shared" si="225"/>
        <v>4387200</v>
      </c>
      <c r="R144" s="29">
        <f>DBC!$C$50</f>
        <v>152</v>
      </c>
      <c r="S144" s="28">
        <f>DBC!$C$49</f>
        <v>146.19999999999999</v>
      </c>
      <c r="T144" s="30">
        <f>DBC!$C$48</f>
        <v>150</v>
      </c>
      <c r="U144" s="31">
        <f t="shared" si="243"/>
        <v>83.356800000000007</v>
      </c>
      <c r="V144" s="31">
        <f t="shared" si="243"/>
        <v>1908.1907039999999</v>
      </c>
      <c r="W144" s="32">
        <f t="shared" si="243"/>
        <v>658.08</v>
      </c>
      <c r="X144" s="23">
        <f>DBC!$C$41</f>
        <v>370</v>
      </c>
      <c r="Y144" s="33">
        <f t="shared" si="244"/>
        <v>30842.016000000003</v>
      </c>
      <c r="Z144" s="31">
        <f t="shared" si="244"/>
        <v>706030.56047999999</v>
      </c>
      <c r="AA144" s="31">
        <f t="shared" si="244"/>
        <v>243489.6</v>
      </c>
      <c r="AB144" s="423">
        <f t="shared" si="150"/>
        <v>980362.17648000002</v>
      </c>
      <c r="AC144" s="295">
        <f>DBC!$C$45</f>
        <v>0.1</v>
      </c>
      <c r="AD144" s="291">
        <f>DBC!$C$44</f>
        <v>0.7</v>
      </c>
      <c r="AE144" s="292">
        <f>DBC!$C$43</f>
        <v>0.2</v>
      </c>
      <c r="AF144" s="24" t="str">
        <f t="shared" si="245"/>
        <v>OK</v>
      </c>
      <c r="AG144" s="25">
        <f t="shared" si="246"/>
        <v>60</v>
      </c>
      <c r="AH144" s="26">
        <f t="shared" si="173"/>
        <v>420</v>
      </c>
      <c r="AI144" s="27">
        <f t="shared" si="174"/>
        <v>120</v>
      </c>
      <c r="AJ144" s="28">
        <f t="shared" si="226"/>
        <v>0</v>
      </c>
      <c r="AK144" s="28">
        <f t="shared" si="227"/>
        <v>0</v>
      </c>
      <c r="AL144" s="28">
        <f t="shared" si="228"/>
        <v>0</v>
      </c>
      <c r="AM144" s="17">
        <f>DBC!$C$50</f>
        <v>152</v>
      </c>
      <c r="AN144" s="16">
        <f>DBC!$C$49</f>
        <v>146.19999999999999</v>
      </c>
      <c r="AO144" s="18">
        <f>DBC!$C$48</f>
        <v>150</v>
      </c>
      <c r="AP144" s="31">
        <f t="shared" si="182"/>
        <v>0</v>
      </c>
      <c r="AQ144" s="31">
        <f t="shared" si="229"/>
        <v>0</v>
      </c>
      <c r="AR144" s="32">
        <f t="shared" si="230"/>
        <v>0</v>
      </c>
      <c r="AS144" s="23">
        <f>DBC!$C$41</f>
        <v>370</v>
      </c>
      <c r="AT144" s="33">
        <f t="shared" si="175"/>
        <v>0</v>
      </c>
      <c r="AU144" s="31">
        <f t="shared" si="176"/>
        <v>0</v>
      </c>
      <c r="AV144" s="31">
        <f t="shared" si="177"/>
        <v>0</v>
      </c>
      <c r="AW144" s="423">
        <f t="shared" si="151"/>
        <v>0</v>
      </c>
      <c r="AX144" s="561">
        <f>DBC!$C$72</f>
        <v>0.15</v>
      </c>
      <c r="AY144" s="559">
        <f>DBC!$C$71</f>
        <v>0.75</v>
      </c>
      <c r="AZ144" s="560">
        <f>DBC!$C$70</f>
        <v>0.1</v>
      </c>
      <c r="BA144" s="24" t="str">
        <f t="shared" si="247"/>
        <v>OK</v>
      </c>
      <c r="BB144" s="25">
        <f t="shared" si="248"/>
        <v>90</v>
      </c>
      <c r="BC144" s="26">
        <f t="shared" si="178"/>
        <v>450</v>
      </c>
      <c r="BD144" s="27">
        <f t="shared" si="179"/>
        <v>60</v>
      </c>
      <c r="BE144" s="28">
        <f t="shared" si="231"/>
        <v>112500</v>
      </c>
      <c r="BF144" s="28">
        <f t="shared" si="232"/>
        <v>1912500</v>
      </c>
      <c r="BG144" s="28">
        <f t="shared" si="233"/>
        <v>300000</v>
      </c>
      <c r="BH144" s="17">
        <f>DBC!$C$77</f>
        <v>42</v>
      </c>
      <c r="BI144" s="28">
        <f>DBC!$C$76</f>
        <v>35</v>
      </c>
      <c r="BJ144" s="30">
        <f>DBC!$C$75</f>
        <v>40</v>
      </c>
      <c r="BK144" s="31">
        <f t="shared" si="183"/>
        <v>4.7249999999999996</v>
      </c>
      <c r="BL144" s="31">
        <f t="shared" si="234"/>
        <v>66.9375</v>
      </c>
      <c r="BM144" s="32">
        <f t="shared" si="235"/>
        <v>12</v>
      </c>
      <c r="BN144" s="11">
        <f>DBC!$C$68</f>
        <v>500</v>
      </c>
      <c r="BO144" s="21">
        <f t="shared" si="152"/>
        <v>2362.5</v>
      </c>
      <c r="BP144" s="19">
        <f t="shared" si="153"/>
        <v>33468.75</v>
      </c>
      <c r="BQ144" s="19">
        <f t="shared" si="154"/>
        <v>6000</v>
      </c>
      <c r="BR144" s="423">
        <f t="shared" si="155"/>
        <v>41831.25</v>
      </c>
      <c r="BS144" s="561">
        <f>DBC!$C$72</f>
        <v>0.15</v>
      </c>
      <c r="BT144" s="559">
        <f>DBC!$C$71</f>
        <v>0.75</v>
      </c>
      <c r="BU144" s="560">
        <f>DBC!$C$70</f>
        <v>0.1</v>
      </c>
      <c r="BV144" s="24" t="str">
        <f t="shared" si="249"/>
        <v>OK</v>
      </c>
      <c r="BW144" s="25">
        <f t="shared" si="250"/>
        <v>90</v>
      </c>
      <c r="BX144" s="26">
        <f t="shared" si="180"/>
        <v>450</v>
      </c>
      <c r="BY144" s="27">
        <f t="shared" si="181"/>
        <v>60</v>
      </c>
      <c r="BZ144" s="28">
        <f t="shared" si="236"/>
        <v>0</v>
      </c>
      <c r="CA144" s="28">
        <f t="shared" si="237"/>
        <v>0</v>
      </c>
      <c r="CB144" s="28">
        <f t="shared" si="238"/>
        <v>0</v>
      </c>
      <c r="CC144" s="17">
        <f>DBC!$C$77</f>
        <v>42</v>
      </c>
      <c r="CD144" s="28">
        <f>DBC!$C$76</f>
        <v>35</v>
      </c>
      <c r="CE144" s="30">
        <f>DBC!$C$75</f>
        <v>40</v>
      </c>
      <c r="CF144" s="31">
        <f t="shared" si="184"/>
        <v>0</v>
      </c>
      <c r="CG144" s="31">
        <f t="shared" si="239"/>
        <v>0</v>
      </c>
      <c r="CH144" s="32">
        <f t="shared" si="240"/>
        <v>0</v>
      </c>
      <c r="CI144" s="11">
        <f>DBC!$C$68</f>
        <v>500</v>
      </c>
      <c r="CJ144" s="21">
        <f t="shared" si="156"/>
        <v>0</v>
      </c>
      <c r="CK144" s="21">
        <f t="shared" si="157"/>
        <v>0</v>
      </c>
      <c r="CL144" s="21">
        <f t="shared" si="158"/>
        <v>0</v>
      </c>
      <c r="CM144" s="423">
        <f t="shared" si="159"/>
        <v>0</v>
      </c>
    </row>
    <row r="145" spans="1:91" x14ac:dyDescent="0.35">
      <c r="A145" s="743"/>
      <c r="B145" s="5" t="s">
        <v>31</v>
      </c>
      <c r="C145" s="543">
        <v>31</v>
      </c>
      <c r="D145" s="5">
        <v>139</v>
      </c>
      <c r="E145" s="10">
        <f>DBC!C$58</f>
        <v>20</v>
      </c>
      <c r="F145" s="22">
        <f t="shared" si="224"/>
        <v>620</v>
      </c>
      <c r="G145" s="745"/>
      <c r="H145" s="49">
        <f>DBC!$C$45</f>
        <v>0.1</v>
      </c>
      <c r="I145" s="47">
        <f>DBC!$C$44</f>
        <v>0.7</v>
      </c>
      <c r="J145" s="48">
        <f>DBC!$C$43</f>
        <v>0.2</v>
      </c>
      <c r="K145" s="24" t="str">
        <f t="shared" si="241"/>
        <v>OK</v>
      </c>
      <c r="L145" s="25">
        <f t="shared" si="242"/>
        <v>62</v>
      </c>
      <c r="M145" s="26">
        <f t="shared" si="242"/>
        <v>434</v>
      </c>
      <c r="N145" s="27">
        <f t="shared" si="242"/>
        <v>124</v>
      </c>
      <c r="O145" s="28">
        <f t="shared" si="225"/>
        <v>566680</v>
      </c>
      <c r="P145" s="28">
        <f t="shared" si="225"/>
        <v>13486984</v>
      </c>
      <c r="Q145" s="28">
        <f t="shared" si="225"/>
        <v>4533440</v>
      </c>
      <c r="R145" s="29">
        <f>DBC!$C$50</f>
        <v>152</v>
      </c>
      <c r="S145" s="28">
        <f>DBC!$C$49</f>
        <v>146.19999999999999</v>
      </c>
      <c r="T145" s="30">
        <f>DBC!$C$48</f>
        <v>150</v>
      </c>
      <c r="U145" s="31">
        <f t="shared" si="243"/>
        <v>86.135360000000006</v>
      </c>
      <c r="V145" s="31">
        <f t="shared" si="243"/>
        <v>1971.7970608000001</v>
      </c>
      <c r="W145" s="32">
        <f t="shared" si="243"/>
        <v>680.01599999999996</v>
      </c>
      <c r="X145" s="23">
        <f>DBC!$C$41</f>
        <v>370</v>
      </c>
      <c r="Y145" s="33">
        <f t="shared" si="244"/>
        <v>31870.083200000001</v>
      </c>
      <c r="Z145" s="31">
        <f t="shared" si="244"/>
        <v>729564.91249600006</v>
      </c>
      <c r="AA145" s="31">
        <f t="shared" si="244"/>
        <v>251605.91999999998</v>
      </c>
      <c r="AB145" s="423">
        <f t="shared" si="150"/>
        <v>1013040.915696</v>
      </c>
      <c r="AC145" s="295">
        <f>DBC!$C$45</f>
        <v>0.1</v>
      </c>
      <c r="AD145" s="291">
        <f>DBC!$C$44</f>
        <v>0.7</v>
      </c>
      <c r="AE145" s="292">
        <f>DBC!$C$43</f>
        <v>0.2</v>
      </c>
      <c r="AF145" s="24" t="str">
        <f t="shared" si="245"/>
        <v>OK</v>
      </c>
      <c r="AG145" s="25">
        <f t="shared" si="246"/>
        <v>62</v>
      </c>
      <c r="AH145" s="26">
        <f t="shared" si="173"/>
        <v>434</v>
      </c>
      <c r="AI145" s="27">
        <f t="shared" si="174"/>
        <v>124</v>
      </c>
      <c r="AJ145" s="28">
        <f t="shared" si="226"/>
        <v>0</v>
      </c>
      <c r="AK145" s="28">
        <f t="shared" si="227"/>
        <v>0</v>
      </c>
      <c r="AL145" s="28">
        <f t="shared" si="228"/>
        <v>0</v>
      </c>
      <c r="AM145" s="17">
        <f>DBC!$C$50</f>
        <v>152</v>
      </c>
      <c r="AN145" s="16">
        <f>DBC!$C$49</f>
        <v>146.19999999999999</v>
      </c>
      <c r="AO145" s="18">
        <f>DBC!$C$48</f>
        <v>150</v>
      </c>
      <c r="AP145" s="31">
        <f t="shared" si="182"/>
        <v>0</v>
      </c>
      <c r="AQ145" s="31">
        <f t="shared" si="229"/>
        <v>0</v>
      </c>
      <c r="AR145" s="32">
        <f t="shared" si="230"/>
        <v>0</v>
      </c>
      <c r="AS145" s="23">
        <f>DBC!$C$41</f>
        <v>370</v>
      </c>
      <c r="AT145" s="33">
        <f t="shared" si="175"/>
        <v>0</v>
      </c>
      <c r="AU145" s="31">
        <f t="shared" si="176"/>
        <v>0</v>
      </c>
      <c r="AV145" s="31">
        <f t="shared" si="177"/>
        <v>0</v>
      </c>
      <c r="AW145" s="423">
        <f t="shared" si="151"/>
        <v>0</v>
      </c>
      <c r="AX145" s="561">
        <f>DBC!$C$72</f>
        <v>0.15</v>
      </c>
      <c r="AY145" s="559">
        <f>DBC!$C$71</f>
        <v>0.75</v>
      </c>
      <c r="AZ145" s="560">
        <f>DBC!$C$70</f>
        <v>0.1</v>
      </c>
      <c r="BA145" s="24" t="str">
        <f t="shared" si="247"/>
        <v>OK</v>
      </c>
      <c r="BB145" s="25">
        <f t="shared" si="248"/>
        <v>93</v>
      </c>
      <c r="BC145" s="26">
        <f t="shared" si="178"/>
        <v>465</v>
      </c>
      <c r="BD145" s="27">
        <f t="shared" si="179"/>
        <v>62</v>
      </c>
      <c r="BE145" s="28">
        <f t="shared" si="231"/>
        <v>116250</v>
      </c>
      <c r="BF145" s="28">
        <f t="shared" si="232"/>
        <v>1976250</v>
      </c>
      <c r="BG145" s="28">
        <f t="shared" si="233"/>
        <v>310000</v>
      </c>
      <c r="BH145" s="17">
        <f>DBC!$C$77</f>
        <v>42</v>
      </c>
      <c r="BI145" s="28">
        <f>DBC!$C$76</f>
        <v>35</v>
      </c>
      <c r="BJ145" s="30">
        <f>DBC!$C$75</f>
        <v>40</v>
      </c>
      <c r="BK145" s="31">
        <f t="shared" si="183"/>
        <v>4.8825000000000003</v>
      </c>
      <c r="BL145" s="31">
        <f t="shared" si="234"/>
        <v>69.168750000000003</v>
      </c>
      <c r="BM145" s="32">
        <f t="shared" si="235"/>
        <v>12.4</v>
      </c>
      <c r="BN145" s="11">
        <f>DBC!$C$68</f>
        <v>500</v>
      </c>
      <c r="BO145" s="21">
        <f t="shared" si="152"/>
        <v>2441.25</v>
      </c>
      <c r="BP145" s="19">
        <f t="shared" si="153"/>
        <v>34584.375</v>
      </c>
      <c r="BQ145" s="19">
        <f t="shared" si="154"/>
        <v>6200</v>
      </c>
      <c r="BR145" s="423">
        <f t="shared" si="155"/>
        <v>43225.625</v>
      </c>
      <c r="BS145" s="561">
        <f>DBC!$C$72</f>
        <v>0.15</v>
      </c>
      <c r="BT145" s="559">
        <f>DBC!$C$71</f>
        <v>0.75</v>
      </c>
      <c r="BU145" s="560">
        <f>DBC!$C$70</f>
        <v>0.1</v>
      </c>
      <c r="BV145" s="24" t="str">
        <f t="shared" si="249"/>
        <v>OK</v>
      </c>
      <c r="BW145" s="25">
        <f t="shared" si="250"/>
        <v>93</v>
      </c>
      <c r="BX145" s="26">
        <f t="shared" si="180"/>
        <v>465</v>
      </c>
      <c r="BY145" s="27">
        <f t="shared" si="181"/>
        <v>62</v>
      </c>
      <c r="BZ145" s="28">
        <f t="shared" si="236"/>
        <v>0</v>
      </c>
      <c r="CA145" s="28">
        <f t="shared" si="237"/>
        <v>0</v>
      </c>
      <c r="CB145" s="28">
        <f t="shared" si="238"/>
        <v>0</v>
      </c>
      <c r="CC145" s="17">
        <f>DBC!$C$77</f>
        <v>42</v>
      </c>
      <c r="CD145" s="28">
        <f>DBC!$C$76</f>
        <v>35</v>
      </c>
      <c r="CE145" s="30">
        <f>DBC!$C$75</f>
        <v>40</v>
      </c>
      <c r="CF145" s="31">
        <f t="shared" si="184"/>
        <v>0</v>
      </c>
      <c r="CG145" s="31">
        <f t="shared" si="239"/>
        <v>0</v>
      </c>
      <c r="CH145" s="32">
        <f t="shared" si="240"/>
        <v>0</v>
      </c>
      <c r="CI145" s="11">
        <f>DBC!$C$68</f>
        <v>500</v>
      </c>
      <c r="CJ145" s="21">
        <f t="shared" si="156"/>
        <v>0</v>
      </c>
      <c r="CK145" s="21">
        <f t="shared" si="157"/>
        <v>0</v>
      </c>
      <c r="CL145" s="21">
        <f t="shared" si="158"/>
        <v>0</v>
      </c>
      <c r="CM145" s="423">
        <f t="shared" si="159"/>
        <v>0</v>
      </c>
    </row>
    <row r="146" spans="1:91" x14ac:dyDescent="0.35">
      <c r="A146" s="743"/>
      <c r="B146" s="5" t="s">
        <v>32</v>
      </c>
      <c r="C146" s="543">
        <v>31</v>
      </c>
      <c r="D146" s="5">
        <v>140</v>
      </c>
      <c r="E146" s="10">
        <f>DBC!C$59</f>
        <v>20</v>
      </c>
      <c r="F146" s="22">
        <f t="shared" si="224"/>
        <v>620</v>
      </c>
      <c r="G146" s="745"/>
      <c r="H146" s="49">
        <f>DBC!$C$45</f>
        <v>0.1</v>
      </c>
      <c r="I146" s="47">
        <f>DBC!$C$44</f>
        <v>0.7</v>
      </c>
      <c r="J146" s="48">
        <f>DBC!$C$43</f>
        <v>0.2</v>
      </c>
      <c r="K146" s="24" t="str">
        <f t="shared" si="241"/>
        <v>OK</v>
      </c>
      <c r="L146" s="25">
        <f t="shared" si="242"/>
        <v>62</v>
      </c>
      <c r="M146" s="26">
        <f t="shared" si="242"/>
        <v>434</v>
      </c>
      <c r="N146" s="27">
        <f t="shared" si="242"/>
        <v>124</v>
      </c>
      <c r="O146" s="28">
        <f t="shared" si="225"/>
        <v>566680</v>
      </c>
      <c r="P146" s="28">
        <f t="shared" si="225"/>
        <v>13486984</v>
      </c>
      <c r="Q146" s="28">
        <f t="shared" si="225"/>
        <v>4533440</v>
      </c>
      <c r="R146" s="29">
        <f>DBC!$C$50</f>
        <v>152</v>
      </c>
      <c r="S146" s="28">
        <f>DBC!$C$49</f>
        <v>146.19999999999999</v>
      </c>
      <c r="T146" s="30">
        <f>DBC!$C$48</f>
        <v>150</v>
      </c>
      <c r="U146" s="31">
        <f t="shared" si="243"/>
        <v>86.135360000000006</v>
      </c>
      <c r="V146" s="31">
        <f t="shared" si="243"/>
        <v>1971.7970608000001</v>
      </c>
      <c r="W146" s="32">
        <f t="shared" si="243"/>
        <v>680.01599999999996</v>
      </c>
      <c r="X146" s="23">
        <f>DBC!$C$41</f>
        <v>370</v>
      </c>
      <c r="Y146" s="33">
        <f t="shared" si="244"/>
        <v>31870.083200000001</v>
      </c>
      <c r="Z146" s="31">
        <f t="shared" si="244"/>
        <v>729564.91249600006</v>
      </c>
      <c r="AA146" s="31">
        <f t="shared" si="244"/>
        <v>251605.91999999998</v>
      </c>
      <c r="AB146" s="423">
        <f t="shared" si="150"/>
        <v>1013040.915696</v>
      </c>
      <c r="AC146" s="295">
        <f>DBC!$C$45</f>
        <v>0.1</v>
      </c>
      <c r="AD146" s="291">
        <f>DBC!$C$44</f>
        <v>0.7</v>
      </c>
      <c r="AE146" s="292">
        <f>DBC!$C$43</f>
        <v>0.2</v>
      </c>
      <c r="AF146" s="24" t="str">
        <f t="shared" si="245"/>
        <v>OK</v>
      </c>
      <c r="AG146" s="25">
        <f t="shared" si="246"/>
        <v>62</v>
      </c>
      <c r="AH146" s="26">
        <f t="shared" si="173"/>
        <v>434</v>
      </c>
      <c r="AI146" s="27">
        <f t="shared" si="174"/>
        <v>124</v>
      </c>
      <c r="AJ146" s="28">
        <f t="shared" si="226"/>
        <v>0</v>
      </c>
      <c r="AK146" s="28">
        <f t="shared" si="227"/>
        <v>0</v>
      </c>
      <c r="AL146" s="28">
        <f t="shared" si="228"/>
        <v>0</v>
      </c>
      <c r="AM146" s="17">
        <f>DBC!$C$50</f>
        <v>152</v>
      </c>
      <c r="AN146" s="16">
        <f>DBC!$C$49</f>
        <v>146.19999999999999</v>
      </c>
      <c r="AO146" s="18">
        <f>DBC!$C$48</f>
        <v>150</v>
      </c>
      <c r="AP146" s="31">
        <f t="shared" si="182"/>
        <v>0</v>
      </c>
      <c r="AQ146" s="31">
        <f t="shared" si="229"/>
        <v>0</v>
      </c>
      <c r="AR146" s="32">
        <f t="shared" si="230"/>
        <v>0</v>
      </c>
      <c r="AS146" s="23">
        <f>DBC!$C$41</f>
        <v>370</v>
      </c>
      <c r="AT146" s="33">
        <f t="shared" si="175"/>
        <v>0</v>
      </c>
      <c r="AU146" s="31">
        <f t="shared" si="176"/>
        <v>0</v>
      </c>
      <c r="AV146" s="31">
        <f t="shared" si="177"/>
        <v>0</v>
      </c>
      <c r="AW146" s="423">
        <f t="shared" si="151"/>
        <v>0</v>
      </c>
      <c r="AX146" s="561">
        <f>DBC!$C$72</f>
        <v>0.15</v>
      </c>
      <c r="AY146" s="559">
        <f>DBC!$C$71</f>
        <v>0.75</v>
      </c>
      <c r="AZ146" s="560">
        <f>DBC!$C$70</f>
        <v>0.1</v>
      </c>
      <c r="BA146" s="24" t="str">
        <f t="shared" si="247"/>
        <v>OK</v>
      </c>
      <c r="BB146" s="25">
        <f t="shared" si="248"/>
        <v>93</v>
      </c>
      <c r="BC146" s="26">
        <f t="shared" si="178"/>
        <v>465</v>
      </c>
      <c r="BD146" s="27">
        <f t="shared" si="179"/>
        <v>62</v>
      </c>
      <c r="BE146" s="28">
        <f t="shared" si="231"/>
        <v>116250</v>
      </c>
      <c r="BF146" s="28">
        <f t="shared" si="232"/>
        <v>1976250</v>
      </c>
      <c r="BG146" s="28">
        <f t="shared" si="233"/>
        <v>310000</v>
      </c>
      <c r="BH146" s="17">
        <f>DBC!$C$77</f>
        <v>42</v>
      </c>
      <c r="BI146" s="28">
        <f>DBC!$C$76</f>
        <v>35</v>
      </c>
      <c r="BJ146" s="30">
        <f>DBC!$C$75</f>
        <v>40</v>
      </c>
      <c r="BK146" s="31">
        <f t="shared" si="183"/>
        <v>4.8825000000000003</v>
      </c>
      <c r="BL146" s="31">
        <f t="shared" si="234"/>
        <v>69.168750000000003</v>
      </c>
      <c r="BM146" s="32">
        <f t="shared" si="235"/>
        <v>12.4</v>
      </c>
      <c r="BN146" s="11">
        <f>DBC!$C$68</f>
        <v>500</v>
      </c>
      <c r="BO146" s="21">
        <f t="shared" si="152"/>
        <v>2441.25</v>
      </c>
      <c r="BP146" s="19">
        <f t="shared" si="153"/>
        <v>34584.375</v>
      </c>
      <c r="BQ146" s="19">
        <f t="shared" si="154"/>
        <v>6200</v>
      </c>
      <c r="BR146" s="423">
        <f t="shared" si="155"/>
        <v>43225.625</v>
      </c>
      <c r="BS146" s="561">
        <f>DBC!$C$72</f>
        <v>0.15</v>
      </c>
      <c r="BT146" s="559">
        <f>DBC!$C$71</f>
        <v>0.75</v>
      </c>
      <c r="BU146" s="560">
        <f>DBC!$C$70</f>
        <v>0.1</v>
      </c>
      <c r="BV146" s="24" t="str">
        <f t="shared" si="249"/>
        <v>OK</v>
      </c>
      <c r="BW146" s="25">
        <f t="shared" si="250"/>
        <v>93</v>
      </c>
      <c r="BX146" s="26">
        <f t="shared" si="180"/>
        <v>465</v>
      </c>
      <c r="BY146" s="27">
        <f t="shared" si="181"/>
        <v>62</v>
      </c>
      <c r="BZ146" s="28">
        <f t="shared" si="236"/>
        <v>0</v>
      </c>
      <c r="CA146" s="28">
        <f t="shared" si="237"/>
        <v>0</v>
      </c>
      <c r="CB146" s="28">
        <f t="shared" si="238"/>
        <v>0</v>
      </c>
      <c r="CC146" s="17">
        <f>DBC!$C$77</f>
        <v>42</v>
      </c>
      <c r="CD146" s="28">
        <f>DBC!$C$76</f>
        <v>35</v>
      </c>
      <c r="CE146" s="30">
        <f>DBC!$C$75</f>
        <v>40</v>
      </c>
      <c r="CF146" s="31">
        <f t="shared" si="184"/>
        <v>0</v>
      </c>
      <c r="CG146" s="31">
        <f t="shared" si="239"/>
        <v>0</v>
      </c>
      <c r="CH146" s="32">
        <f t="shared" si="240"/>
        <v>0</v>
      </c>
      <c r="CI146" s="11">
        <f>DBC!$C$68</f>
        <v>500</v>
      </c>
      <c r="CJ146" s="21">
        <f t="shared" si="156"/>
        <v>0</v>
      </c>
      <c r="CK146" s="21">
        <f t="shared" si="157"/>
        <v>0</v>
      </c>
      <c r="CL146" s="21">
        <f t="shared" si="158"/>
        <v>0</v>
      </c>
      <c r="CM146" s="423">
        <f t="shared" si="159"/>
        <v>0</v>
      </c>
    </row>
    <row r="147" spans="1:91" x14ac:dyDescent="0.35">
      <c r="A147" s="743"/>
      <c r="B147" s="5" t="s">
        <v>33</v>
      </c>
      <c r="C147" s="543">
        <v>30</v>
      </c>
      <c r="D147" s="5">
        <v>141</v>
      </c>
      <c r="E147" s="10">
        <f>DBC!C$60</f>
        <v>20</v>
      </c>
      <c r="F147" s="22">
        <f t="shared" si="224"/>
        <v>600</v>
      </c>
      <c r="G147" s="745"/>
      <c r="H147" s="49">
        <f>DBC!$C$45</f>
        <v>0.1</v>
      </c>
      <c r="I147" s="47">
        <f>DBC!$C$44</f>
        <v>0.7</v>
      </c>
      <c r="J147" s="48">
        <f>DBC!$C$43</f>
        <v>0.2</v>
      </c>
      <c r="K147" s="24" t="str">
        <f t="shared" si="241"/>
        <v>OK</v>
      </c>
      <c r="L147" s="25">
        <f t="shared" si="242"/>
        <v>60</v>
      </c>
      <c r="M147" s="26">
        <f t="shared" si="242"/>
        <v>420</v>
      </c>
      <c r="N147" s="27">
        <f t="shared" si="242"/>
        <v>120</v>
      </c>
      <c r="O147" s="28">
        <f t="shared" si="225"/>
        <v>548400</v>
      </c>
      <c r="P147" s="28">
        <f t="shared" si="225"/>
        <v>13051920</v>
      </c>
      <c r="Q147" s="28">
        <f t="shared" si="225"/>
        <v>4387200</v>
      </c>
      <c r="R147" s="29">
        <f>DBC!$C$50</f>
        <v>152</v>
      </c>
      <c r="S147" s="28">
        <f>DBC!$C$49</f>
        <v>146.19999999999999</v>
      </c>
      <c r="T147" s="30">
        <f>DBC!$C$48</f>
        <v>150</v>
      </c>
      <c r="U147" s="31">
        <f t="shared" si="243"/>
        <v>83.356800000000007</v>
      </c>
      <c r="V147" s="31">
        <f t="shared" si="243"/>
        <v>1908.1907039999999</v>
      </c>
      <c r="W147" s="32">
        <f t="shared" si="243"/>
        <v>658.08</v>
      </c>
      <c r="X147" s="23">
        <f>DBC!$C$41</f>
        <v>370</v>
      </c>
      <c r="Y147" s="33">
        <f t="shared" si="244"/>
        <v>30842.016000000003</v>
      </c>
      <c r="Z147" s="31">
        <f t="shared" si="244"/>
        <v>706030.56047999999</v>
      </c>
      <c r="AA147" s="31">
        <f t="shared" si="244"/>
        <v>243489.6</v>
      </c>
      <c r="AB147" s="423">
        <f t="shared" si="150"/>
        <v>980362.17648000002</v>
      </c>
      <c r="AC147" s="295">
        <f>DBC!$C$45</f>
        <v>0.1</v>
      </c>
      <c r="AD147" s="291">
        <f>DBC!$C$44</f>
        <v>0.7</v>
      </c>
      <c r="AE147" s="292">
        <f>DBC!$C$43</f>
        <v>0.2</v>
      </c>
      <c r="AF147" s="24" t="str">
        <f t="shared" si="245"/>
        <v>OK</v>
      </c>
      <c r="AG147" s="25">
        <f t="shared" si="246"/>
        <v>60</v>
      </c>
      <c r="AH147" s="26">
        <f t="shared" si="173"/>
        <v>420</v>
      </c>
      <c r="AI147" s="27">
        <f t="shared" si="174"/>
        <v>120</v>
      </c>
      <c r="AJ147" s="28">
        <f t="shared" si="226"/>
        <v>0</v>
      </c>
      <c r="AK147" s="28">
        <f t="shared" si="227"/>
        <v>0</v>
      </c>
      <c r="AL147" s="28">
        <f t="shared" si="228"/>
        <v>0</v>
      </c>
      <c r="AM147" s="17">
        <f>DBC!$C$50</f>
        <v>152</v>
      </c>
      <c r="AN147" s="16">
        <f>DBC!$C$49</f>
        <v>146.19999999999999</v>
      </c>
      <c r="AO147" s="18">
        <f>DBC!$C$48</f>
        <v>150</v>
      </c>
      <c r="AP147" s="31">
        <f t="shared" si="182"/>
        <v>0</v>
      </c>
      <c r="AQ147" s="31">
        <f t="shared" si="229"/>
        <v>0</v>
      </c>
      <c r="AR147" s="32">
        <f t="shared" si="230"/>
        <v>0</v>
      </c>
      <c r="AS147" s="23">
        <f>DBC!$C$41</f>
        <v>370</v>
      </c>
      <c r="AT147" s="33">
        <f t="shared" si="175"/>
        <v>0</v>
      </c>
      <c r="AU147" s="31">
        <f t="shared" si="176"/>
        <v>0</v>
      </c>
      <c r="AV147" s="31">
        <f t="shared" si="177"/>
        <v>0</v>
      </c>
      <c r="AW147" s="423">
        <f t="shared" si="151"/>
        <v>0</v>
      </c>
      <c r="AX147" s="561">
        <f>DBC!$C$72</f>
        <v>0.15</v>
      </c>
      <c r="AY147" s="559">
        <f>DBC!$C$71</f>
        <v>0.75</v>
      </c>
      <c r="AZ147" s="560">
        <f>DBC!$C$70</f>
        <v>0.1</v>
      </c>
      <c r="BA147" s="24" t="str">
        <f t="shared" si="247"/>
        <v>OK</v>
      </c>
      <c r="BB147" s="25">
        <f t="shared" si="248"/>
        <v>90</v>
      </c>
      <c r="BC147" s="26">
        <f t="shared" si="178"/>
        <v>450</v>
      </c>
      <c r="BD147" s="27">
        <f t="shared" si="179"/>
        <v>60</v>
      </c>
      <c r="BE147" s="28">
        <f t="shared" si="231"/>
        <v>112500</v>
      </c>
      <c r="BF147" s="28">
        <f t="shared" si="232"/>
        <v>1912500</v>
      </c>
      <c r="BG147" s="28">
        <f t="shared" si="233"/>
        <v>300000</v>
      </c>
      <c r="BH147" s="17">
        <f>DBC!$C$77</f>
        <v>42</v>
      </c>
      <c r="BI147" s="28">
        <f>DBC!$C$76</f>
        <v>35</v>
      </c>
      <c r="BJ147" s="30">
        <f>DBC!$C$75</f>
        <v>40</v>
      </c>
      <c r="BK147" s="31">
        <f t="shared" si="183"/>
        <v>4.7249999999999996</v>
      </c>
      <c r="BL147" s="31">
        <f t="shared" si="234"/>
        <v>66.9375</v>
      </c>
      <c r="BM147" s="32">
        <f t="shared" si="235"/>
        <v>12</v>
      </c>
      <c r="BN147" s="11">
        <f>DBC!$C$68</f>
        <v>500</v>
      </c>
      <c r="BO147" s="21">
        <f t="shared" si="152"/>
        <v>2362.5</v>
      </c>
      <c r="BP147" s="19">
        <f t="shared" si="153"/>
        <v>33468.75</v>
      </c>
      <c r="BQ147" s="19">
        <f t="shared" si="154"/>
        <v>6000</v>
      </c>
      <c r="BR147" s="423">
        <f t="shared" si="155"/>
        <v>41831.25</v>
      </c>
      <c r="BS147" s="561">
        <f>DBC!$C$72</f>
        <v>0.15</v>
      </c>
      <c r="BT147" s="559">
        <f>DBC!$C$71</f>
        <v>0.75</v>
      </c>
      <c r="BU147" s="560">
        <f>DBC!$C$70</f>
        <v>0.1</v>
      </c>
      <c r="BV147" s="24" t="str">
        <f t="shared" si="249"/>
        <v>OK</v>
      </c>
      <c r="BW147" s="25">
        <f t="shared" si="250"/>
        <v>90</v>
      </c>
      <c r="BX147" s="26">
        <f t="shared" si="180"/>
        <v>450</v>
      </c>
      <c r="BY147" s="27">
        <f t="shared" si="181"/>
        <v>60</v>
      </c>
      <c r="BZ147" s="28">
        <f t="shared" si="236"/>
        <v>0</v>
      </c>
      <c r="CA147" s="28">
        <f t="shared" si="237"/>
        <v>0</v>
      </c>
      <c r="CB147" s="28">
        <f t="shared" si="238"/>
        <v>0</v>
      </c>
      <c r="CC147" s="17">
        <f>DBC!$C$77</f>
        <v>42</v>
      </c>
      <c r="CD147" s="28">
        <f>DBC!$C$76</f>
        <v>35</v>
      </c>
      <c r="CE147" s="30">
        <f>DBC!$C$75</f>
        <v>40</v>
      </c>
      <c r="CF147" s="31">
        <f t="shared" si="184"/>
        <v>0</v>
      </c>
      <c r="CG147" s="31">
        <f t="shared" si="239"/>
        <v>0</v>
      </c>
      <c r="CH147" s="32">
        <f t="shared" si="240"/>
        <v>0</v>
      </c>
      <c r="CI147" s="11">
        <f>DBC!$C$68</f>
        <v>500</v>
      </c>
      <c r="CJ147" s="21">
        <f t="shared" si="156"/>
        <v>0</v>
      </c>
      <c r="CK147" s="21">
        <f t="shared" si="157"/>
        <v>0</v>
      </c>
      <c r="CL147" s="21">
        <f t="shared" si="158"/>
        <v>0</v>
      </c>
      <c r="CM147" s="423">
        <f t="shared" si="159"/>
        <v>0</v>
      </c>
    </row>
    <row r="148" spans="1:91" x14ac:dyDescent="0.35">
      <c r="A148" s="743"/>
      <c r="B148" s="5" t="s">
        <v>34</v>
      </c>
      <c r="C148" s="543">
        <v>31</v>
      </c>
      <c r="D148" s="5">
        <v>142</v>
      </c>
      <c r="E148" s="10">
        <f>DBC!C$61</f>
        <v>20</v>
      </c>
      <c r="F148" s="22">
        <f t="shared" si="224"/>
        <v>620</v>
      </c>
      <c r="G148" s="745"/>
      <c r="H148" s="49">
        <f>DBC!$C$45</f>
        <v>0.1</v>
      </c>
      <c r="I148" s="47">
        <f>DBC!$C$44</f>
        <v>0.7</v>
      </c>
      <c r="J148" s="48">
        <f>DBC!$C$43</f>
        <v>0.2</v>
      </c>
      <c r="K148" s="24" t="str">
        <f t="shared" si="241"/>
        <v>OK</v>
      </c>
      <c r="L148" s="25">
        <f t="shared" si="242"/>
        <v>62</v>
      </c>
      <c r="M148" s="26">
        <f t="shared" si="242"/>
        <v>434</v>
      </c>
      <c r="N148" s="27">
        <f t="shared" si="242"/>
        <v>124</v>
      </c>
      <c r="O148" s="28">
        <f t="shared" si="225"/>
        <v>566680</v>
      </c>
      <c r="P148" s="28">
        <f t="shared" si="225"/>
        <v>13486984</v>
      </c>
      <c r="Q148" s="28">
        <f t="shared" si="225"/>
        <v>4533440</v>
      </c>
      <c r="R148" s="29">
        <f>DBC!$C$50</f>
        <v>152</v>
      </c>
      <c r="S148" s="28">
        <f>DBC!$C$49</f>
        <v>146.19999999999999</v>
      </c>
      <c r="T148" s="30">
        <f>DBC!$C$48</f>
        <v>150</v>
      </c>
      <c r="U148" s="31">
        <f t="shared" si="243"/>
        <v>86.135360000000006</v>
      </c>
      <c r="V148" s="31">
        <f t="shared" si="243"/>
        <v>1971.7970608000001</v>
      </c>
      <c r="W148" s="32">
        <f t="shared" si="243"/>
        <v>680.01599999999996</v>
      </c>
      <c r="X148" s="23">
        <f>DBC!$C$41</f>
        <v>370</v>
      </c>
      <c r="Y148" s="33">
        <f t="shared" si="244"/>
        <v>31870.083200000001</v>
      </c>
      <c r="Z148" s="31">
        <f t="shared" si="244"/>
        <v>729564.91249600006</v>
      </c>
      <c r="AA148" s="31">
        <f t="shared" si="244"/>
        <v>251605.91999999998</v>
      </c>
      <c r="AB148" s="423">
        <f t="shared" ref="AB148:AB211" si="264">SUM(Y148:AA148)</f>
        <v>1013040.915696</v>
      </c>
      <c r="AC148" s="295">
        <f>DBC!$C$45</f>
        <v>0.1</v>
      </c>
      <c r="AD148" s="291">
        <f>DBC!$C$44</f>
        <v>0.7</v>
      </c>
      <c r="AE148" s="292">
        <f>DBC!$C$43</f>
        <v>0.2</v>
      </c>
      <c r="AF148" s="24" t="str">
        <f t="shared" si="245"/>
        <v>OK</v>
      </c>
      <c r="AG148" s="25">
        <f t="shared" si="246"/>
        <v>62</v>
      </c>
      <c r="AH148" s="26">
        <f t="shared" si="173"/>
        <v>434</v>
      </c>
      <c r="AI148" s="27">
        <f t="shared" si="174"/>
        <v>124</v>
      </c>
      <c r="AJ148" s="28">
        <f t="shared" si="226"/>
        <v>0</v>
      </c>
      <c r="AK148" s="28">
        <f t="shared" si="227"/>
        <v>0</v>
      </c>
      <c r="AL148" s="28">
        <f t="shared" si="228"/>
        <v>0</v>
      </c>
      <c r="AM148" s="17">
        <f>DBC!$C$50</f>
        <v>152</v>
      </c>
      <c r="AN148" s="16">
        <f>DBC!$C$49</f>
        <v>146.19999999999999</v>
      </c>
      <c r="AO148" s="18">
        <f>DBC!$C$48</f>
        <v>150</v>
      </c>
      <c r="AP148" s="31">
        <f t="shared" si="182"/>
        <v>0</v>
      </c>
      <c r="AQ148" s="31">
        <f t="shared" si="229"/>
        <v>0</v>
      </c>
      <c r="AR148" s="32">
        <f t="shared" si="230"/>
        <v>0</v>
      </c>
      <c r="AS148" s="23">
        <f>DBC!$C$41</f>
        <v>370</v>
      </c>
      <c r="AT148" s="33">
        <f t="shared" si="175"/>
        <v>0</v>
      </c>
      <c r="AU148" s="31">
        <f t="shared" si="176"/>
        <v>0</v>
      </c>
      <c r="AV148" s="31">
        <f t="shared" si="177"/>
        <v>0</v>
      </c>
      <c r="AW148" s="423">
        <f t="shared" ref="AW148:AW211" si="265">SUM(AT148:AV148)</f>
        <v>0</v>
      </c>
      <c r="AX148" s="561">
        <f>DBC!$C$72</f>
        <v>0.15</v>
      </c>
      <c r="AY148" s="559">
        <f>DBC!$C$71</f>
        <v>0.75</v>
      </c>
      <c r="AZ148" s="560">
        <f>DBC!$C$70</f>
        <v>0.1</v>
      </c>
      <c r="BA148" s="24" t="str">
        <f t="shared" si="247"/>
        <v>OK</v>
      </c>
      <c r="BB148" s="25">
        <f t="shared" si="248"/>
        <v>93</v>
      </c>
      <c r="BC148" s="26">
        <f t="shared" si="178"/>
        <v>465</v>
      </c>
      <c r="BD148" s="27">
        <f t="shared" si="179"/>
        <v>62</v>
      </c>
      <c r="BE148" s="28">
        <f t="shared" si="231"/>
        <v>116250</v>
      </c>
      <c r="BF148" s="28">
        <f t="shared" si="232"/>
        <v>1976250</v>
      </c>
      <c r="BG148" s="28">
        <f t="shared" si="233"/>
        <v>310000</v>
      </c>
      <c r="BH148" s="17">
        <f>DBC!$C$77</f>
        <v>42</v>
      </c>
      <c r="BI148" s="28">
        <f>DBC!$C$76</f>
        <v>35</v>
      </c>
      <c r="BJ148" s="30">
        <f>DBC!$C$75</f>
        <v>40</v>
      </c>
      <c r="BK148" s="31">
        <f t="shared" si="183"/>
        <v>4.8825000000000003</v>
      </c>
      <c r="BL148" s="31">
        <f t="shared" si="234"/>
        <v>69.168750000000003</v>
      </c>
      <c r="BM148" s="32">
        <f t="shared" si="235"/>
        <v>12.4</v>
      </c>
      <c r="BN148" s="11">
        <f>DBC!$C$68</f>
        <v>500</v>
      </c>
      <c r="BO148" s="21">
        <f t="shared" ref="BO148:BO211" si="266">BK148*BN148</f>
        <v>2441.25</v>
      </c>
      <c r="BP148" s="19">
        <f t="shared" ref="BP148:BP211" si="267">BL148*BN148</f>
        <v>34584.375</v>
      </c>
      <c r="BQ148" s="19">
        <f t="shared" ref="BQ148:BQ211" si="268">BM148*BN148</f>
        <v>6200</v>
      </c>
      <c r="BR148" s="423">
        <f t="shared" ref="BR148:BR211" si="269">SUM(BO148:BQ148)</f>
        <v>43225.625</v>
      </c>
      <c r="BS148" s="561">
        <f>DBC!$C$72</f>
        <v>0.15</v>
      </c>
      <c r="BT148" s="559">
        <f>DBC!$C$71</f>
        <v>0.75</v>
      </c>
      <c r="BU148" s="560">
        <f>DBC!$C$70</f>
        <v>0.1</v>
      </c>
      <c r="BV148" s="24" t="str">
        <f t="shared" si="249"/>
        <v>OK</v>
      </c>
      <c r="BW148" s="25">
        <f t="shared" si="250"/>
        <v>93</v>
      </c>
      <c r="BX148" s="26">
        <f t="shared" si="180"/>
        <v>465</v>
      </c>
      <c r="BY148" s="27">
        <f t="shared" si="181"/>
        <v>62</v>
      </c>
      <c r="BZ148" s="28">
        <f t="shared" si="236"/>
        <v>0</v>
      </c>
      <c r="CA148" s="28">
        <f t="shared" si="237"/>
        <v>0</v>
      </c>
      <c r="CB148" s="28">
        <f t="shared" si="238"/>
        <v>0</v>
      </c>
      <c r="CC148" s="17">
        <f>DBC!$C$77</f>
        <v>42</v>
      </c>
      <c r="CD148" s="28">
        <f>DBC!$C$76</f>
        <v>35</v>
      </c>
      <c r="CE148" s="30">
        <f>DBC!$C$75</f>
        <v>40</v>
      </c>
      <c r="CF148" s="31">
        <f t="shared" si="184"/>
        <v>0</v>
      </c>
      <c r="CG148" s="31">
        <f t="shared" si="239"/>
        <v>0</v>
      </c>
      <c r="CH148" s="32">
        <f t="shared" si="240"/>
        <v>0</v>
      </c>
      <c r="CI148" s="11">
        <f>DBC!$C$68</f>
        <v>500</v>
      </c>
      <c r="CJ148" s="21">
        <f t="shared" ref="CJ148:CJ211" si="270">CF148*$CI148</f>
        <v>0</v>
      </c>
      <c r="CK148" s="21">
        <f t="shared" ref="CK148:CK211" si="271">CG148*$CI148</f>
        <v>0</v>
      </c>
      <c r="CL148" s="21">
        <f t="shared" ref="CL148:CL211" si="272">CH148*$CI148</f>
        <v>0</v>
      </c>
      <c r="CM148" s="423">
        <f t="shared" ref="CM148:CM211" si="273">SUM(CJ148:CL148)</f>
        <v>0</v>
      </c>
    </row>
    <row r="149" spans="1:91" x14ac:dyDescent="0.35">
      <c r="A149" s="743"/>
      <c r="B149" s="5" t="s">
        <v>35</v>
      </c>
      <c r="C149" s="543">
        <v>30</v>
      </c>
      <c r="D149" s="5">
        <v>143</v>
      </c>
      <c r="E149" s="10">
        <f>DBC!C$62</f>
        <v>20</v>
      </c>
      <c r="F149" s="22">
        <f t="shared" si="224"/>
        <v>600</v>
      </c>
      <c r="G149" s="745"/>
      <c r="H149" s="49">
        <f>DBC!$C$45</f>
        <v>0.1</v>
      </c>
      <c r="I149" s="47">
        <f>DBC!$C$44</f>
        <v>0.7</v>
      </c>
      <c r="J149" s="48">
        <f>DBC!$C$43</f>
        <v>0.2</v>
      </c>
      <c r="K149" s="24" t="str">
        <f t="shared" si="241"/>
        <v>OK</v>
      </c>
      <c r="L149" s="25">
        <f t="shared" si="242"/>
        <v>60</v>
      </c>
      <c r="M149" s="26">
        <f t="shared" si="242"/>
        <v>420</v>
      </c>
      <c r="N149" s="27">
        <f t="shared" si="242"/>
        <v>120</v>
      </c>
      <c r="O149" s="28">
        <f t="shared" si="225"/>
        <v>548400</v>
      </c>
      <c r="P149" s="28">
        <f t="shared" si="225"/>
        <v>13051920</v>
      </c>
      <c r="Q149" s="28">
        <f t="shared" si="225"/>
        <v>4387200</v>
      </c>
      <c r="R149" s="29">
        <f>DBC!$C$50</f>
        <v>152</v>
      </c>
      <c r="S149" s="28">
        <f>DBC!$C$49</f>
        <v>146.19999999999999</v>
      </c>
      <c r="T149" s="30">
        <f>DBC!$C$48</f>
        <v>150</v>
      </c>
      <c r="U149" s="31">
        <f t="shared" si="243"/>
        <v>83.356800000000007</v>
      </c>
      <c r="V149" s="31">
        <f t="shared" si="243"/>
        <v>1908.1907039999999</v>
      </c>
      <c r="W149" s="32">
        <f t="shared" si="243"/>
        <v>658.08</v>
      </c>
      <c r="X149" s="23">
        <f>DBC!$C$41</f>
        <v>370</v>
      </c>
      <c r="Y149" s="33">
        <f t="shared" si="244"/>
        <v>30842.016000000003</v>
      </c>
      <c r="Z149" s="31">
        <f t="shared" si="244"/>
        <v>706030.56047999999</v>
      </c>
      <c r="AA149" s="31">
        <f t="shared" si="244"/>
        <v>243489.6</v>
      </c>
      <c r="AB149" s="423">
        <f t="shared" si="264"/>
        <v>980362.17648000002</v>
      </c>
      <c r="AC149" s="295">
        <f>DBC!$C$45</f>
        <v>0.1</v>
      </c>
      <c r="AD149" s="291">
        <f>DBC!$C$44</f>
        <v>0.7</v>
      </c>
      <c r="AE149" s="292">
        <f>DBC!$C$43</f>
        <v>0.2</v>
      </c>
      <c r="AF149" s="24" t="str">
        <f t="shared" si="245"/>
        <v>OK</v>
      </c>
      <c r="AG149" s="25">
        <f t="shared" si="246"/>
        <v>60</v>
      </c>
      <c r="AH149" s="26">
        <f t="shared" si="173"/>
        <v>420</v>
      </c>
      <c r="AI149" s="27">
        <f t="shared" si="174"/>
        <v>120</v>
      </c>
      <c r="AJ149" s="28">
        <f t="shared" si="226"/>
        <v>0</v>
      </c>
      <c r="AK149" s="28">
        <f t="shared" si="227"/>
        <v>0</v>
      </c>
      <c r="AL149" s="28">
        <f t="shared" si="228"/>
        <v>0</v>
      </c>
      <c r="AM149" s="17">
        <f>DBC!$C$50</f>
        <v>152</v>
      </c>
      <c r="AN149" s="16">
        <f>DBC!$C$49</f>
        <v>146.19999999999999</v>
      </c>
      <c r="AO149" s="18">
        <f>DBC!$C$48</f>
        <v>150</v>
      </c>
      <c r="AP149" s="31">
        <f t="shared" si="182"/>
        <v>0</v>
      </c>
      <c r="AQ149" s="31">
        <f t="shared" si="229"/>
        <v>0</v>
      </c>
      <c r="AR149" s="32">
        <f t="shared" si="230"/>
        <v>0</v>
      </c>
      <c r="AS149" s="23">
        <f>DBC!$C$41</f>
        <v>370</v>
      </c>
      <c r="AT149" s="33">
        <f t="shared" si="175"/>
        <v>0</v>
      </c>
      <c r="AU149" s="31">
        <f t="shared" si="176"/>
        <v>0</v>
      </c>
      <c r="AV149" s="31">
        <f t="shared" si="177"/>
        <v>0</v>
      </c>
      <c r="AW149" s="423">
        <f t="shared" si="265"/>
        <v>0</v>
      </c>
      <c r="AX149" s="561">
        <f>DBC!$C$72</f>
        <v>0.15</v>
      </c>
      <c r="AY149" s="559">
        <f>DBC!$C$71</f>
        <v>0.75</v>
      </c>
      <c r="AZ149" s="560">
        <f>DBC!$C$70</f>
        <v>0.1</v>
      </c>
      <c r="BA149" s="24" t="str">
        <f t="shared" si="247"/>
        <v>OK</v>
      </c>
      <c r="BB149" s="25">
        <f t="shared" si="248"/>
        <v>90</v>
      </c>
      <c r="BC149" s="26">
        <f t="shared" si="178"/>
        <v>450</v>
      </c>
      <c r="BD149" s="27">
        <f t="shared" si="179"/>
        <v>60</v>
      </c>
      <c r="BE149" s="28">
        <f t="shared" si="231"/>
        <v>112500</v>
      </c>
      <c r="BF149" s="28">
        <f t="shared" si="232"/>
        <v>1912500</v>
      </c>
      <c r="BG149" s="28">
        <f t="shared" si="233"/>
        <v>300000</v>
      </c>
      <c r="BH149" s="17">
        <f>DBC!$C$77</f>
        <v>42</v>
      </c>
      <c r="BI149" s="28">
        <f>DBC!$C$76</f>
        <v>35</v>
      </c>
      <c r="BJ149" s="30">
        <f>DBC!$C$75</f>
        <v>40</v>
      </c>
      <c r="BK149" s="31">
        <f t="shared" si="183"/>
        <v>4.7249999999999996</v>
      </c>
      <c r="BL149" s="31">
        <f t="shared" si="234"/>
        <v>66.9375</v>
      </c>
      <c r="BM149" s="32">
        <f t="shared" si="235"/>
        <v>12</v>
      </c>
      <c r="BN149" s="11">
        <f>DBC!$C$68</f>
        <v>500</v>
      </c>
      <c r="BO149" s="21">
        <f t="shared" si="266"/>
        <v>2362.5</v>
      </c>
      <c r="BP149" s="19">
        <f t="shared" si="267"/>
        <v>33468.75</v>
      </c>
      <c r="BQ149" s="19">
        <f t="shared" si="268"/>
        <v>6000</v>
      </c>
      <c r="BR149" s="423">
        <f t="shared" si="269"/>
        <v>41831.25</v>
      </c>
      <c r="BS149" s="561">
        <f>DBC!$C$72</f>
        <v>0.15</v>
      </c>
      <c r="BT149" s="559">
        <f>DBC!$C$71</f>
        <v>0.75</v>
      </c>
      <c r="BU149" s="560">
        <f>DBC!$C$70</f>
        <v>0.1</v>
      </c>
      <c r="BV149" s="24" t="str">
        <f t="shared" si="249"/>
        <v>OK</v>
      </c>
      <c r="BW149" s="25">
        <f t="shared" si="250"/>
        <v>90</v>
      </c>
      <c r="BX149" s="26">
        <f t="shared" si="180"/>
        <v>450</v>
      </c>
      <c r="BY149" s="27">
        <f t="shared" si="181"/>
        <v>60</v>
      </c>
      <c r="BZ149" s="28">
        <f t="shared" si="236"/>
        <v>0</v>
      </c>
      <c r="CA149" s="28">
        <f t="shared" si="237"/>
        <v>0</v>
      </c>
      <c r="CB149" s="28">
        <f t="shared" si="238"/>
        <v>0</v>
      </c>
      <c r="CC149" s="17">
        <f>DBC!$C$77</f>
        <v>42</v>
      </c>
      <c r="CD149" s="28">
        <f>DBC!$C$76</f>
        <v>35</v>
      </c>
      <c r="CE149" s="30">
        <f>DBC!$C$75</f>
        <v>40</v>
      </c>
      <c r="CF149" s="31">
        <f t="shared" si="184"/>
        <v>0</v>
      </c>
      <c r="CG149" s="31">
        <f t="shared" si="239"/>
        <v>0</v>
      </c>
      <c r="CH149" s="32">
        <f t="shared" si="240"/>
        <v>0</v>
      </c>
      <c r="CI149" s="11">
        <f>DBC!$C$68</f>
        <v>500</v>
      </c>
      <c r="CJ149" s="21">
        <f t="shared" si="270"/>
        <v>0</v>
      </c>
      <c r="CK149" s="21">
        <f t="shared" si="271"/>
        <v>0</v>
      </c>
      <c r="CL149" s="21">
        <f t="shared" si="272"/>
        <v>0</v>
      </c>
      <c r="CM149" s="423">
        <f t="shared" si="273"/>
        <v>0</v>
      </c>
    </row>
    <row r="150" spans="1:91" x14ac:dyDescent="0.35">
      <c r="A150" s="744"/>
      <c r="B150" s="34" t="s">
        <v>36</v>
      </c>
      <c r="C150" s="544">
        <v>31</v>
      </c>
      <c r="D150" s="34">
        <v>144</v>
      </c>
      <c r="E150" s="10">
        <f>DBC!C$63</f>
        <v>20</v>
      </c>
      <c r="F150" s="35">
        <f t="shared" si="224"/>
        <v>620</v>
      </c>
      <c r="G150" s="746"/>
      <c r="H150" s="49">
        <f>DBC!$C$45</f>
        <v>0.1</v>
      </c>
      <c r="I150" s="47">
        <f>DBC!$C$44</f>
        <v>0.7</v>
      </c>
      <c r="J150" s="48">
        <f>DBC!$C$43</f>
        <v>0.2</v>
      </c>
      <c r="K150" s="8" t="str">
        <f t="shared" si="241"/>
        <v>OK</v>
      </c>
      <c r="L150" s="37">
        <f t="shared" si="242"/>
        <v>62</v>
      </c>
      <c r="M150" s="38">
        <f t="shared" si="242"/>
        <v>434</v>
      </c>
      <c r="N150" s="39">
        <f t="shared" si="242"/>
        <v>124</v>
      </c>
      <c r="O150" s="40">
        <f t="shared" si="225"/>
        <v>566680</v>
      </c>
      <c r="P150" s="40">
        <f t="shared" si="225"/>
        <v>13486984</v>
      </c>
      <c r="Q150" s="40">
        <f t="shared" si="225"/>
        <v>4533440</v>
      </c>
      <c r="R150" s="29">
        <f>DBC!$C$50</f>
        <v>152</v>
      </c>
      <c r="S150" s="28">
        <f>DBC!$C$49</f>
        <v>146.19999999999999</v>
      </c>
      <c r="T150" s="30">
        <f>DBC!$C$48</f>
        <v>150</v>
      </c>
      <c r="U150" s="43">
        <f t="shared" si="243"/>
        <v>86.135360000000006</v>
      </c>
      <c r="V150" s="43">
        <f t="shared" si="243"/>
        <v>1971.7970608000001</v>
      </c>
      <c r="W150" s="44">
        <f t="shared" si="243"/>
        <v>680.01599999999996</v>
      </c>
      <c r="X150" s="23">
        <f>DBC!$C$41</f>
        <v>370</v>
      </c>
      <c r="Y150" s="45">
        <f t="shared" si="244"/>
        <v>31870.083200000001</v>
      </c>
      <c r="Z150" s="43">
        <f t="shared" si="244"/>
        <v>729564.91249600006</v>
      </c>
      <c r="AA150" s="43">
        <f t="shared" si="244"/>
        <v>251605.91999999998</v>
      </c>
      <c r="AB150" s="423">
        <f t="shared" si="264"/>
        <v>1013040.915696</v>
      </c>
      <c r="AC150" s="295">
        <f>DBC!$C$45</f>
        <v>0.1</v>
      </c>
      <c r="AD150" s="291">
        <f>DBC!$C$44</f>
        <v>0.7</v>
      </c>
      <c r="AE150" s="292">
        <f>DBC!$C$43</f>
        <v>0.2</v>
      </c>
      <c r="AF150" s="8" t="str">
        <f t="shared" si="245"/>
        <v>OK</v>
      </c>
      <c r="AG150" s="37">
        <f t="shared" si="246"/>
        <v>62</v>
      </c>
      <c r="AH150" s="38">
        <f t="shared" si="173"/>
        <v>434</v>
      </c>
      <c r="AI150" s="39">
        <f t="shared" si="174"/>
        <v>124</v>
      </c>
      <c r="AJ150" s="40">
        <f t="shared" si="226"/>
        <v>0</v>
      </c>
      <c r="AK150" s="40">
        <f t="shared" si="227"/>
        <v>0</v>
      </c>
      <c r="AL150" s="40">
        <f t="shared" si="228"/>
        <v>0</v>
      </c>
      <c r="AM150" s="17">
        <f>DBC!$C$50</f>
        <v>152</v>
      </c>
      <c r="AN150" s="16">
        <f>DBC!$C$49</f>
        <v>146.19999999999999</v>
      </c>
      <c r="AO150" s="18">
        <f>DBC!$C$48</f>
        <v>150</v>
      </c>
      <c r="AP150" s="43">
        <f t="shared" si="182"/>
        <v>0</v>
      </c>
      <c r="AQ150" s="43">
        <f t="shared" si="229"/>
        <v>0</v>
      </c>
      <c r="AR150" s="44">
        <f t="shared" si="230"/>
        <v>0</v>
      </c>
      <c r="AS150" s="23">
        <f>DBC!$C$41</f>
        <v>370</v>
      </c>
      <c r="AT150" s="45">
        <f t="shared" si="175"/>
        <v>0</v>
      </c>
      <c r="AU150" s="43">
        <f t="shared" si="176"/>
        <v>0</v>
      </c>
      <c r="AV150" s="43">
        <f t="shared" si="177"/>
        <v>0</v>
      </c>
      <c r="AW150" s="423">
        <f t="shared" si="265"/>
        <v>0</v>
      </c>
      <c r="AX150" s="561">
        <f>DBC!$C$72</f>
        <v>0.15</v>
      </c>
      <c r="AY150" s="559">
        <f>DBC!$C$71</f>
        <v>0.75</v>
      </c>
      <c r="AZ150" s="560">
        <f>DBC!$C$70</f>
        <v>0.1</v>
      </c>
      <c r="BA150" s="8" t="str">
        <f t="shared" si="247"/>
        <v>OK</v>
      </c>
      <c r="BB150" s="37">
        <f t="shared" si="248"/>
        <v>93</v>
      </c>
      <c r="BC150" s="38">
        <f t="shared" si="178"/>
        <v>465</v>
      </c>
      <c r="BD150" s="39">
        <f t="shared" si="179"/>
        <v>62</v>
      </c>
      <c r="BE150" s="40">
        <f t="shared" si="231"/>
        <v>116250</v>
      </c>
      <c r="BF150" s="40">
        <f t="shared" si="232"/>
        <v>1976250</v>
      </c>
      <c r="BG150" s="40">
        <f t="shared" si="233"/>
        <v>310000</v>
      </c>
      <c r="BH150" s="17">
        <f>DBC!$C$77</f>
        <v>42</v>
      </c>
      <c r="BI150" s="28">
        <f>DBC!$C$76</f>
        <v>35</v>
      </c>
      <c r="BJ150" s="30">
        <f>DBC!$C$75</f>
        <v>40</v>
      </c>
      <c r="BK150" s="43">
        <f t="shared" si="183"/>
        <v>4.8825000000000003</v>
      </c>
      <c r="BL150" s="43">
        <f t="shared" si="234"/>
        <v>69.168750000000003</v>
      </c>
      <c r="BM150" s="44">
        <f t="shared" si="235"/>
        <v>12.4</v>
      </c>
      <c r="BN150" s="11">
        <f>DBC!$C$68</f>
        <v>500</v>
      </c>
      <c r="BO150" s="21">
        <f t="shared" si="266"/>
        <v>2441.25</v>
      </c>
      <c r="BP150" s="19">
        <f t="shared" si="267"/>
        <v>34584.375</v>
      </c>
      <c r="BQ150" s="19">
        <f t="shared" si="268"/>
        <v>6200</v>
      </c>
      <c r="BR150" s="423">
        <f t="shared" si="269"/>
        <v>43225.625</v>
      </c>
      <c r="BS150" s="561">
        <f>DBC!$C$72</f>
        <v>0.15</v>
      </c>
      <c r="BT150" s="559">
        <f>DBC!$C$71</f>
        <v>0.75</v>
      </c>
      <c r="BU150" s="560">
        <f>DBC!$C$70</f>
        <v>0.1</v>
      </c>
      <c r="BV150" s="8" t="str">
        <f t="shared" si="249"/>
        <v>OK</v>
      </c>
      <c r="BW150" s="37">
        <f t="shared" si="250"/>
        <v>93</v>
      </c>
      <c r="BX150" s="38">
        <f t="shared" si="180"/>
        <v>465</v>
      </c>
      <c r="BY150" s="39">
        <f t="shared" si="181"/>
        <v>62</v>
      </c>
      <c r="BZ150" s="40">
        <f t="shared" si="236"/>
        <v>0</v>
      </c>
      <c r="CA150" s="40">
        <f t="shared" si="237"/>
        <v>0</v>
      </c>
      <c r="CB150" s="40">
        <f t="shared" si="238"/>
        <v>0</v>
      </c>
      <c r="CC150" s="17">
        <f>DBC!$C$77</f>
        <v>42</v>
      </c>
      <c r="CD150" s="28">
        <f>DBC!$C$76</f>
        <v>35</v>
      </c>
      <c r="CE150" s="30">
        <f>DBC!$C$75</f>
        <v>40</v>
      </c>
      <c r="CF150" s="43">
        <f t="shared" si="184"/>
        <v>0</v>
      </c>
      <c r="CG150" s="43">
        <f t="shared" si="239"/>
        <v>0</v>
      </c>
      <c r="CH150" s="44">
        <f t="shared" si="240"/>
        <v>0</v>
      </c>
      <c r="CI150" s="11">
        <f>DBC!$C$68</f>
        <v>500</v>
      </c>
      <c r="CJ150" s="21">
        <f t="shared" si="270"/>
        <v>0</v>
      </c>
      <c r="CK150" s="21">
        <f t="shared" si="271"/>
        <v>0</v>
      </c>
      <c r="CL150" s="21">
        <f t="shared" si="272"/>
        <v>0</v>
      </c>
      <c r="CM150" s="423">
        <f t="shared" si="273"/>
        <v>0</v>
      </c>
    </row>
    <row r="151" spans="1:91" x14ac:dyDescent="0.35">
      <c r="A151" s="731">
        <v>13</v>
      </c>
      <c r="B151" s="9" t="s">
        <v>25</v>
      </c>
      <c r="C151" s="546">
        <v>31</v>
      </c>
      <c r="D151" s="9">
        <v>145</v>
      </c>
      <c r="E151" s="10">
        <f>DBC!C$52</f>
        <v>10</v>
      </c>
      <c r="F151" s="10">
        <f t="shared" si="224"/>
        <v>310</v>
      </c>
      <c r="G151" s="732">
        <f>SUM(F151:F162)</f>
        <v>6990</v>
      </c>
      <c r="H151" s="49">
        <f>DBC!$C$45</f>
        <v>0.1</v>
      </c>
      <c r="I151" s="47">
        <f>DBC!$C$44</f>
        <v>0.7</v>
      </c>
      <c r="J151" s="48">
        <f>DBC!$C$43</f>
        <v>0.2</v>
      </c>
      <c r="K151" s="12" t="str">
        <f t="shared" si="241"/>
        <v>OK</v>
      </c>
      <c r="L151" s="25">
        <f t="shared" ref="L151" si="274">$F151*H151</f>
        <v>31</v>
      </c>
      <c r="M151" s="26">
        <f t="shared" ref="M151" si="275">$F151*I151</f>
        <v>217</v>
      </c>
      <c r="N151" s="27">
        <f t="shared" ref="N151" si="276">$F151*J151</f>
        <v>62</v>
      </c>
      <c r="O151" s="28">
        <f t="shared" ref="O151" si="277">O$6*L151</f>
        <v>283340</v>
      </c>
      <c r="P151" s="28">
        <f t="shared" ref="P151" si="278">P$6*M151</f>
        <v>6743492</v>
      </c>
      <c r="Q151" s="28">
        <f t="shared" ref="Q151" si="279">Q$6*N151</f>
        <v>2266720</v>
      </c>
      <c r="R151" s="29">
        <f>DBC!$C$50</f>
        <v>152</v>
      </c>
      <c r="S151" s="28">
        <f>DBC!$C$49</f>
        <v>146.19999999999999</v>
      </c>
      <c r="T151" s="30">
        <f>DBC!$C$48</f>
        <v>150</v>
      </c>
      <c r="U151" s="31">
        <f t="shared" ref="U151" si="280">O151*R151/10^6</f>
        <v>43.067680000000003</v>
      </c>
      <c r="V151" s="31">
        <f t="shared" ref="V151" si="281">P151*S151/10^6</f>
        <v>985.89853040000003</v>
      </c>
      <c r="W151" s="32">
        <f t="shared" ref="W151" si="282">Q151*T151/10^6</f>
        <v>340.00799999999998</v>
      </c>
      <c r="X151" s="23">
        <f>DBC!$C$41</f>
        <v>370</v>
      </c>
      <c r="Y151" s="33">
        <f t="shared" ref="Y151" si="283">U151*$X151</f>
        <v>15935.0416</v>
      </c>
      <c r="Z151" s="31">
        <f t="shared" ref="Z151" si="284">V151*$X151</f>
        <v>364782.45624800003</v>
      </c>
      <c r="AA151" s="31">
        <f t="shared" ref="AA151" si="285">W151*$X151</f>
        <v>125802.95999999999</v>
      </c>
      <c r="AB151" s="423">
        <f t="shared" ref="AB151" si="286">SUM(Y151:AA151)</f>
        <v>506520.45784799999</v>
      </c>
      <c r="AC151" s="295">
        <f>DBC!$C$45</f>
        <v>0.1</v>
      </c>
      <c r="AD151" s="291">
        <f>DBC!$C$44</f>
        <v>0.7</v>
      </c>
      <c r="AE151" s="292">
        <f>DBC!$C$43</f>
        <v>0.2</v>
      </c>
      <c r="AF151" s="12" t="str">
        <f t="shared" si="245"/>
        <v>OK</v>
      </c>
      <c r="AG151" s="13">
        <f t="shared" si="246"/>
        <v>31</v>
      </c>
      <c r="AH151" s="14">
        <f t="shared" si="173"/>
        <v>217</v>
      </c>
      <c r="AI151" s="15">
        <f t="shared" si="174"/>
        <v>62</v>
      </c>
      <c r="AJ151" s="16">
        <f t="shared" si="226"/>
        <v>0</v>
      </c>
      <c r="AK151" s="16">
        <f t="shared" si="227"/>
        <v>0</v>
      </c>
      <c r="AL151" s="16">
        <f t="shared" si="228"/>
        <v>0</v>
      </c>
      <c r="AM151" s="17">
        <f>DBC!$C$50</f>
        <v>152</v>
      </c>
      <c r="AN151" s="16">
        <f>DBC!$C$49</f>
        <v>146.19999999999999</v>
      </c>
      <c r="AO151" s="18">
        <f>DBC!$C$48</f>
        <v>150</v>
      </c>
      <c r="AP151" s="19">
        <f t="shared" si="182"/>
        <v>0</v>
      </c>
      <c r="AQ151" s="19">
        <f t="shared" si="229"/>
        <v>0</v>
      </c>
      <c r="AR151" s="20">
        <f t="shared" si="230"/>
        <v>0</v>
      </c>
      <c r="AS151" s="23">
        <f>DBC!$C$41</f>
        <v>370</v>
      </c>
      <c r="AT151" s="21">
        <f t="shared" si="175"/>
        <v>0</v>
      </c>
      <c r="AU151" s="19">
        <f t="shared" si="176"/>
        <v>0</v>
      </c>
      <c r="AV151" s="19">
        <f t="shared" si="177"/>
        <v>0</v>
      </c>
      <c r="AW151" s="423">
        <f t="shared" si="265"/>
        <v>0</v>
      </c>
      <c r="AX151" s="561">
        <f>DBC!$C$72</f>
        <v>0.15</v>
      </c>
      <c r="AY151" s="559">
        <f>DBC!$C$71</f>
        <v>0.75</v>
      </c>
      <c r="AZ151" s="560">
        <f>DBC!$C$70</f>
        <v>0.1</v>
      </c>
      <c r="BA151" s="12" t="str">
        <f t="shared" si="247"/>
        <v>OK</v>
      </c>
      <c r="BB151" s="13">
        <f t="shared" si="248"/>
        <v>46.5</v>
      </c>
      <c r="BC151" s="14">
        <f t="shared" si="178"/>
        <v>232.5</v>
      </c>
      <c r="BD151" s="15">
        <f t="shared" si="179"/>
        <v>31</v>
      </c>
      <c r="BE151" s="16">
        <f t="shared" si="231"/>
        <v>58125</v>
      </c>
      <c r="BF151" s="16">
        <f t="shared" si="232"/>
        <v>988125</v>
      </c>
      <c r="BG151" s="16">
        <f t="shared" si="233"/>
        <v>155000</v>
      </c>
      <c r="BH151" s="17">
        <f>DBC!$C$77</f>
        <v>42</v>
      </c>
      <c r="BI151" s="28">
        <f>DBC!$C$76</f>
        <v>35</v>
      </c>
      <c r="BJ151" s="30">
        <f>DBC!$C$75</f>
        <v>40</v>
      </c>
      <c r="BK151" s="19">
        <f t="shared" si="183"/>
        <v>2.4412500000000001</v>
      </c>
      <c r="BL151" s="19">
        <f t="shared" si="234"/>
        <v>34.584375000000001</v>
      </c>
      <c r="BM151" s="20">
        <f t="shared" si="235"/>
        <v>6.2</v>
      </c>
      <c r="BN151" s="11">
        <f>DBC!$C$68</f>
        <v>500</v>
      </c>
      <c r="BO151" s="21">
        <f t="shared" si="266"/>
        <v>1220.625</v>
      </c>
      <c r="BP151" s="19">
        <f t="shared" si="267"/>
        <v>17292.1875</v>
      </c>
      <c r="BQ151" s="19">
        <f t="shared" si="268"/>
        <v>3100</v>
      </c>
      <c r="BR151" s="423">
        <f t="shared" si="269"/>
        <v>21612.8125</v>
      </c>
      <c r="BS151" s="561">
        <f>DBC!$C$72</f>
        <v>0.15</v>
      </c>
      <c r="BT151" s="559">
        <f>DBC!$C$71</f>
        <v>0.75</v>
      </c>
      <c r="BU151" s="560">
        <f>DBC!$C$70</f>
        <v>0.1</v>
      </c>
      <c r="BV151" s="12" t="str">
        <f t="shared" si="249"/>
        <v>OK</v>
      </c>
      <c r="BW151" s="13">
        <f t="shared" si="250"/>
        <v>46.5</v>
      </c>
      <c r="BX151" s="14">
        <f t="shared" si="180"/>
        <v>232.5</v>
      </c>
      <c r="BY151" s="15">
        <f t="shared" si="181"/>
        <v>31</v>
      </c>
      <c r="BZ151" s="16">
        <f t="shared" si="236"/>
        <v>0</v>
      </c>
      <c r="CA151" s="16">
        <f t="shared" si="237"/>
        <v>0</v>
      </c>
      <c r="CB151" s="16">
        <f t="shared" si="238"/>
        <v>0</v>
      </c>
      <c r="CC151" s="17">
        <f>DBC!$C$77</f>
        <v>42</v>
      </c>
      <c r="CD151" s="28">
        <f>DBC!$C$76</f>
        <v>35</v>
      </c>
      <c r="CE151" s="30">
        <f>DBC!$C$75</f>
        <v>40</v>
      </c>
      <c r="CF151" s="19">
        <f t="shared" si="184"/>
        <v>0</v>
      </c>
      <c r="CG151" s="19">
        <f t="shared" si="239"/>
        <v>0</v>
      </c>
      <c r="CH151" s="20">
        <f t="shared" si="240"/>
        <v>0</v>
      </c>
      <c r="CI151" s="11">
        <f>DBC!$C$68</f>
        <v>500</v>
      </c>
      <c r="CJ151" s="21">
        <f t="shared" si="270"/>
        <v>0</v>
      </c>
      <c r="CK151" s="21">
        <f t="shared" si="271"/>
        <v>0</v>
      </c>
      <c r="CL151" s="21">
        <f t="shared" si="272"/>
        <v>0</v>
      </c>
      <c r="CM151" s="423">
        <f t="shared" si="273"/>
        <v>0</v>
      </c>
    </row>
    <row r="152" spans="1:91" x14ac:dyDescent="0.35">
      <c r="A152" s="743"/>
      <c r="B152" s="5" t="s">
        <v>26</v>
      </c>
      <c r="C152" s="543">
        <v>28</v>
      </c>
      <c r="D152" s="5">
        <v>146</v>
      </c>
      <c r="E152" s="10">
        <f>DBC!C$53</f>
        <v>20</v>
      </c>
      <c r="F152" s="22">
        <f t="shared" si="224"/>
        <v>560</v>
      </c>
      <c r="G152" s="745"/>
      <c r="H152" s="49">
        <f>DBC!$C$45</f>
        <v>0.1</v>
      </c>
      <c r="I152" s="47">
        <f>DBC!$C$44</f>
        <v>0.7</v>
      </c>
      <c r="J152" s="48">
        <f>DBC!$C$43</f>
        <v>0.2</v>
      </c>
      <c r="K152" s="24" t="str">
        <f t="shared" si="241"/>
        <v>OK</v>
      </c>
      <c r="L152" s="25">
        <f t="shared" si="242"/>
        <v>56</v>
      </c>
      <c r="M152" s="26">
        <f t="shared" si="242"/>
        <v>392</v>
      </c>
      <c r="N152" s="27">
        <f t="shared" si="242"/>
        <v>112</v>
      </c>
      <c r="O152" s="28">
        <f t="shared" si="225"/>
        <v>511840</v>
      </c>
      <c r="P152" s="28">
        <f t="shared" si="225"/>
        <v>12181792</v>
      </c>
      <c r="Q152" s="28">
        <f t="shared" si="225"/>
        <v>4094720</v>
      </c>
      <c r="R152" s="29">
        <f>DBC!$C$50</f>
        <v>152</v>
      </c>
      <c r="S152" s="28">
        <f>DBC!$C$49</f>
        <v>146.19999999999999</v>
      </c>
      <c r="T152" s="30">
        <f>DBC!$C$48</f>
        <v>150</v>
      </c>
      <c r="U152" s="31">
        <f t="shared" si="243"/>
        <v>77.799679999999995</v>
      </c>
      <c r="V152" s="31">
        <f t="shared" si="243"/>
        <v>1780.9779904</v>
      </c>
      <c r="W152" s="32">
        <f t="shared" si="243"/>
        <v>614.20799999999997</v>
      </c>
      <c r="X152" s="23">
        <f>DBC!$C$41</f>
        <v>370</v>
      </c>
      <c r="Y152" s="33">
        <f t="shared" si="244"/>
        <v>28785.881599999997</v>
      </c>
      <c r="Z152" s="31">
        <f t="shared" si="244"/>
        <v>658961.85644799995</v>
      </c>
      <c r="AA152" s="31">
        <f t="shared" si="244"/>
        <v>227256.95999999999</v>
      </c>
      <c r="AB152" s="423">
        <f t="shared" si="264"/>
        <v>915004.69804799987</v>
      </c>
      <c r="AC152" s="295">
        <f>DBC!$C$45</f>
        <v>0.1</v>
      </c>
      <c r="AD152" s="291">
        <f>DBC!$C$44</f>
        <v>0.7</v>
      </c>
      <c r="AE152" s="292">
        <f>DBC!$C$43</f>
        <v>0.2</v>
      </c>
      <c r="AF152" s="24" t="str">
        <f t="shared" si="245"/>
        <v>OK</v>
      </c>
      <c r="AG152" s="25">
        <f t="shared" si="246"/>
        <v>56</v>
      </c>
      <c r="AH152" s="26">
        <f t="shared" si="173"/>
        <v>392</v>
      </c>
      <c r="AI152" s="27">
        <f t="shared" si="174"/>
        <v>112</v>
      </c>
      <c r="AJ152" s="28">
        <f t="shared" si="226"/>
        <v>0</v>
      </c>
      <c r="AK152" s="28">
        <f t="shared" si="227"/>
        <v>0</v>
      </c>
      <c r="AL152" s="28">
        <f t="shared" si="228"/>
        <v>0</v>
      </c>
      <c r="AM152" s="17">
        <f>DBC!$C$50</f>
        <v>152</v>
      </c>
      <c r="AN152" s="16">
        <f>DBC!$C$49</f>
        <v>146.19999999999999</v>
      </c>
      <c r="AO152" s="18">
        <f>DBC!$C$48</f>
        <v>150</v>
      </c>
      <c r="AP152" s="31">
        <f t="shared" si="182"/>
        <v>0</v>
      </c>
      <c r="AQ152" s="31">
        <f t="shared" si="229"/>
        <v>0</v>
      </c>
      <c r="AR152" s="32">
        <f t="shared" si="230"/>
        <v>0</v>
      </c>
      <c r="AS152" s="23">
        <f>DBC!$C$41</f>
        <v>370</v>
      </c>
      <c r="AT152" s="33">
        <f t="shared" si="175"/>
        <v>0</v>
      </c>
      <c r="AU152" s="31">
        <f t="shared" si="176"/>
        <v>0</v>
      </c>
      <c r="AV152" s="31">
        <f t="shared" si="177"/>
        <v>0</v>
      </c>
      <c r="AW152" s="423">
        <f t="shared" si="265"/>
        <v>0</v>
      </c>
      <c r="AX152" s="561">
        <f>DBC!$C$72</f>
        <v>0.15</v>
      </c>
      <c r="AY152" s="559">
        <f>DBC!$C$71</f>
        <v>0.75</v>
      </c>
      <c r="AZ152" s="560">
        <f>DBC!$C$70</f>
        <v>0.1</v>
      </c>
      <c r="BA152" s="24" t="str">
        <f t="shared" si="247"/>
        <v>OK</v>
      </c>
      <c r="BB152" s="25">
        <f t="shared" si="248"/>
        <v>84</v>
      </c>
      <c r="BC152" s="26">
        <f t="shared" si="178"/>
        <v>420</v>
      </c>
      <c r="BD152" s="27">
        <f t="shared" si="179"/>
        <v>56</v>
      </c>
      <c r="BE152" s="28">
        <f t="shared" si="231"/>
        <v>105000</v>
      </c>
      <c r="BF152" s="28">
        <f t="shared" si="232"/>
        <v>1785000</v>
      </c>
      <c r="BG152" s="28">
        <f t="shared" si="233"/>
        <v>280000</v>
      </c>
      <c r="BH152" s="17">
        <f>DBC!$C$77</f>
        <v>42</v>
      </c>
      <c r="BI152" s="28">
        <f>DBC!$C$76</f>
        <v>35</v>
      </c>
      <c r="BJ152" s="30">
        <f>DBC!$C$75</f>
        <v>40</v>
      </c>
      <c r="BK152" s="31">
        <f t="shared" si="183"/>
        <v>4.41</v>
      </c>
      <c r="BL152" s="31">
        <f t="shared" si="234"/>
        <v>62.475000000000001</v>
      </c>
      <c r="BM152" s="32">
        <f t="shared" si="235"/>
        <v>11.2</v>
      </c>
      <c r="BN152" s="11">
        <f>DBC!$C$68</f>
        <v>500</v>
      </c>
      <c r="BO152" s="21">
        <f t="shared" si="266"/>
        <v>2205</v>
      </c>
      <c r="BP152" s="19">
        <f t="shared" si="267"/>
        <v>31237.5</v>
      </c>
      <c r="BQ152" s="19">
        <f t="shared" si="268"/>
        <v>5600</v>
      </c>
      <c r="BR152" s="423">
        <f t="shared" si="269"/>
        <v>39042.5</v>
      </c>
      <c r="BS152" s="561">
        <f>DBC!$C$72</f>
        <v>0.15</v>
      </c>
      <c r="BT152" s="559">
        <f>DBC!$C$71</f>
        <v>0.75</v>
      </c>
      <c r="BU152" s="560">
        <f>DBC!$C$70</f>
        <v>0.1</v>
      </c>
      <c r="BV152" s="24" t="str">
        <f t="shared" si="249"/>
        <v>OK</v>
      </c>
      <c r="BW152" s="25">
        <f t="shared" si="250"/>
        <v>84</v>
      </c>
      <c r="BX152" s="26">
        <f t="shared" si="180"/>
        <v>420</v>
      </c>
      <c r="BY152" s="27">
        <f t="shared" si="181"/>
        <v>56</v>
      </c>
      <c r="BZ152" s="28">
        <f t="shared" si="236"/>
        <v>0</v>
      </c>
      <c r="CA152" s="28">
        <f t="shared" si="237"/>
        <v>0</v>
      </c>
      <c r="CB152" s="28">
        <f t="shared" si="238"/>
        <v>0</v>
      </c>
      <c r="CC152" s="17">
        <f>DBC!$C$77</f>
        <v>42</v>
      </c>
      <c r="CD152" s="28">
        <f>DBC!$C$76</f>
        <v>35</v>
      </c>
      <c r="CE152" s="30">
        <f>DBC!$C$75</f>
        <v>40</v>
      </c>
      <c r="CF152" s="31">
        <f t="shared" si="184"/>
        <v>0</v>
      </c>
      <c r="CG152" s="31">
        <f t="shared" si="239"/>
        <v>0</v>
      </c>
      <c r="CH152" s="32">
        <f t="shared" si="240"/>
        <v>0</v>
      </c>
      <c r="CI152" s="11">
        <f>DBC!$C$68</f>
        <v>500</v>
      </c>
      <c r="CJ152" s="21">
        <f t="shared" si="270"/>
        <v>0</v>
      </c>
      <c r="CK152" s="21">
        <f t="shared" si="271"/>
        <v>0</v>
      </c>
      <c r="CL152" s="21">
        <f t="shared" si="272"/>
        <v>0</v>
      </c>
      <c r="CM152" s="423">
        <f t="shared" si="273"/>
        <v>0</v>
      </c>
    </row>
    <row r="153" spans="1:91" x14ac:dyDescent="0.35">
      <c r="A153" s="743"/>
      <c r="B153" s="5" t="s">
        <v>27</v>
      </c>
      <c r="C153" s="543">
        <v>31</v>
      </c>
      <c r="D153" s="5">
        <v>147</v>
      </c>
      <c r="E153" s="10">
        <f>DBC!C$54</f>
        <v>20</v>
      </c>
      <c r="F153" s="22">
        <f t="shared" si="224"/>
        <v>620</v>
      </c>
      <c r="G153" s="745"/>
      <c r="H153" s="49">
        <f>DBC!$C$45</f>
        <v>0.1</v>
      </c>
      <c r="I153" s="47">
        <f>DBC!$C$44</f>
        <v>0.7</v>
      </c>
      <c r="J153" s="48">
        <f>DBC!$C$43</f>
        <v>0.2</v>
      </c>
      <c r="K153" s="24" t="str">
        <f t="shared" si="241"/>
        <v>OK</v>
      </c>
      <c r="L153" s="25">
        <f t="shared" si="242"/>
        <v>62</v>
      </c>
      <c r="M153" s="26">
        <f t="shared" si="242"/>
        <v>434</v>
      </c>
      <c r="N153" s="27">
        <f t="shared" si="242"/>
        <v>124</v>
      </c>
      <c r="O153" s="28">
        <f t="shared" si="225"/>
        <v>566680</v>
      </c>
      <c r="P153" s="28">
        <f t="shared" si="225"/>
        <v>13486984</v>
      </c>
      <c r="Q153" s="28">
        <f t="shared" si="225"/>
        <v>4533440</v>
      </c>
      <c r="R153" s="29">
        <f>DBC!$C$50</f>
        <v>152</v>
      </c>
      <c r="S153" s="28">
        <f>DBC!$C$49</f>
        <v>146.19999999999999</v>
      </c>
      <c r="T153" s="30">
        <f>DBC!$C$48</f>
        <v>150</v>
      </c>
      <c r="U153" s="31">
        <f t="shared" si="243"/>
        <v>86.135360000000006</v>
      </c>
      <c r="V153" s="31">
        <f t="shared" si="243"/>
        <v>1971.7970608000001</v>
      </c>
      <c r="W153" s="32">
        <f t="shared" si="243"/>
        <v>680.01599999999996</v>
      </c>
      <c r="X153" s="23">
        <f>DBC!$C$41</f>
        <v>370</v>
      </c>
      <c r="Y153" s="33">
        <f t="shared" si="244"/>
        <v>31870.083200000001</v>
      </c>
      <c r="Z153" s="31">
        <f t="shared" si="244"/>
        <v>729564.91249600006</v>
      </c>
      <c r="AA153" s="31">
        <f t="shared" si="244"/>
        <v>251605.91999999998</v>
      </c>
      <c r="AB153" s="423">
        <f t="shared" si="264"/>
        <v>1013040.915696</v>
      </c>
      <c r="AC153" s="295">
        <f>DBC!$C$45</f>
        <v>0.1</v>
      </c>
      <c r="AD153" s="291">
        <f>DBC!$C$44</f>
        <v>0.7</v>
      </c>
      <c r="AE153" s="292">
        <f>DBC!$C$43</f>
        <v>0.2</v>
      </c>
      <c r="AF153" s="24" t="str">
        <f t="shared" si="245"/>
        <v>OK</v>
      </c>
      <c r="AG153" s="25">
        <f t="shared" si="246"/>
        <v>62</v>
      </c>
      <c r="AH153" s="26">
        <f t="shared" si="173"/>
        <v>434</v>
      </c>
      <c r="AI153" s="27">
        <f t="shared" si="174"/>
        <v>124</v>
      </c>
      <c r="AJ153" s="28">
        <f t="shared" si="226"/>
        <v>0</v>
      </c>
      <c r="AK153" s="28">
        <f t="shared" si="227"/>
        <v>0</v>
      </c>
      <c r="AL153" s="28">
        <f t="shared" si="228"/>
        <v>0</v>
      </c>
      <c r="AM153" s="17">
        <f>DBC!$C$50</f>
        <v>152</v>
      </c>
      <c r="AN153" s="16">
        <f>DBC!$C$49</f>
        <v>146.19999999999999</v>
      </c>
      <c r="AO153" s="18">
        <f>DBC!$C$48</f>
        <v>150</v>
      </c>
      <c r="AP153" s="31">
        <f t="shared" si="182"/>
        <v>0</v>
      </c>
      <c r="AQ153" s="31">
        <f t="shared" si="229"/>
        <v>0</v>
      </c>
      <c r="AR153" s="32">
        <f t="shared" si="230"/>
        <v>0</v>
      </c>
      <c r="AS153" s="23">
        <f>DBC!$C$41</f>
        <v>370</v>
      </c>
      <c r="AT153" s="33">
        <f t="shared" si="175"/>
        <v>0</v>
      </c>
      <c r="AU153" s="31">
        <f t="shared" si="176"/>
        <v>0</v>
      </c>
      <c r="AV153" s="31">
        <f t="shared" si="177"/>
        <v>0</v>
      </c>
      <c r="AW153" s="423">
        <f t="shared" si="265"/>
        <v>0</v>
      </c>
      <c r="AX153" s="561">
        <f>DBC!$C$72</f>
        <v>0.15</v>
      </c>
      <c r="AY153" s="559">
        <f>DBC!$C$71</f>
        <v>0.75</v>
      </c>
      <c r="AZ153" s="560">
        <f>DBC!$C$70</f>
        <v>0.1</v>
      </c>
      <c r="BA153" s="24" t="str">
        <f t="shared" si="247"/>
        <v>OK</v>
      </c>
      <c r="BB153" s="25">
        <f t="shared" si="248"/>
        <v>93</v>
      </c>
      <c r="BC153" s="26">
        <f t="shared" si="178"/>
        <v>465</v>
      </c>
      <c r="BD153" s="27">
        <f t="shared" si="179"/>
        <v>62</v>
      </c>
      <c r="BE153" s="28">
        <f t="shared" si="231"/>
        <v>116250</v>
      </c>
      <c r="BF153" s="28">
        <f t="shared" si="232"/>
        <v>1976250</v>
      </c>
      <c r="BG153" s="28">
        <f t="shared" si="233"/>
        <v>310000</v>
      </c>
      <c r="BH153" s="17">
        <f>DBC!$C$77</f>
        <v>42</v>
      </c>
      <c r="BI153" s="28">
        <f>DBC!$C$76</f>
        <v>35</v>
      </c>
      <c r="BJ153" s="30">
        <f>DBC!$C$75</f>
        <v>40</v>
      </c>
      <c r="BK153" s="31">
        <f t="shared" si="183"/>
        <v>4.8825000000000003</v>
      </c>
      <c r="BL153" s="31">
        <f t="shared" si="234"/>
        <v>69.168750000000003</v>
      </c>
      <c r="BM153" s="32">
        <f t="shared" si="235"/>
        <v>12.4</v>
      </c>
      <c r="BN153" s="11">
        <f>DBC!$C$68</f>
        <v>500</v>
      </c>
      <c r="BO153" s="21">
        <f t="shared" si="266"/>
        <v>2441.25</v>
      </c>
      <c r="BP153" s="19">
        <f t="shared" si="267"/>
        <v>34584.375</v>
      </c>
      <c r="BQ153" s="19">
        <f t="shared" si="268"/>
        <v>6200</v>
      </c>
      <c r="BR153" s="423">
        <f t="shared" si="269"/>
        <v>43225.625</v>
      </c>
      <c r="BS153" s="561">
        <f>DBC!$C$72</f>
        <v>0.15</v>
      </c>
      <c r="BT153" s="559">
        <f>DBC!$C$71</f>
        <v>0.75</v>
      </c>
      <c r="BU153" s="560">
        <f>DBC!$C$70</f>
        <v>0.1</v>
      </c>
      <c r="BV153" s="24" t="str">
        <f t="shared" si="249"/>
        <v>OK</v>
      </c>
      <c r="BW153" s="25">
        <f t="shared" si="250"/>
        <v>93</v>
      </c>
      <c r="BX153" s="26">
        <f t="shared" si="180"/>
        <v>465</v>
      </c>
      <c r="BY153" s="27">
        <f t="shared" si="181"/>
        <v>62</v>
      </c>
      <c r="BZ153" s="28">
        <f t="shared" si="236"/>
        <v>0</v>
      </c>
      <c r="CA153" s="28">
        <f t="shared" si="237"/>
        <v>0</v>
      </c>
      <c r="CB153" s="28">
        <f t="shared" si="238"/>
        <v>0</v>
      </c>
      <c r="CC153" s="17">
        <f>DBC!$C$77</f>
        <v>42</v>
      </c>
      <c r="CD153" s="28">
        <f>DBC!$C$76</f>
        <v>35</v>
      </c>
      <c r="CE153" s="30">
        <f>DBC!$C$75</f>
        <v>40</v>
      </c>
      <c r="CF153" s="31">
        <f t="shared" si="184"/>
        <v>0</v>
      </c>
      <c r="CG153" s="31">
        <f t="shared" si="239"/>
        <v>0</v>
      </c>
      <c r="CH153" s="32">
        <f t="shared" si="240"/>
        <v>0</v>
      </c>
      <c r="CI153" s="11">
        <f>DBC!$C$68</f>
        <v>500</v>
      </c>
      <c r="CJ153" s="21">
        <f t="shared" si="270"/>
        <v>0</v>
      </c>
      <c r="CK153" s="21">
        <f t="shared" si="271"/>
        <v>0</v>
      </c>
      <c r="CL153" s="21">
        <f t="shared" si="272"/>
        <v>0</v>
      </c>
      <c r="CM153" s="423">
        <f t="shared" si="273"/>
        <v>0</v>
      </c>
    </row>
    <row r="154" spans="1:91" x14ac:dyDescent="0.35">
      <c r="A154" s="743"/>
      <c r="B154" s="5" t="s">
        <v>28</v>
      </c>
      <c r="C154" s="543">
        <v>30</v>
      </c>
      <c r="D154" s="5">
        <v>148</v>
      </c>
      <c r="E154" s="10">
        <f>DBC!C$55</f>
        <v>20</v>
      </c>
      <c r="F154" s="22">
        <f t="shared" si="224"/>
        <v>600</v>
      </c>
      <c r="G154" s="745"/>
      <c r="H154" s="49">
        <f>DBC!$C$45</f>
        <v>0.1</v>
      </c>
      <c r="I154" s="47">
        <f>DBC!$C$44</f>
        <v>0.7</v>
      </c>
      <c r="J154" s="48">
        <f>DBC!$C$43</f>
        <v>0.2</v>
      </c>
      <c r="K154" s="24" t="str">
        <f t="shared" si="241"/>
        <v>OK</v>
      </c>
      <c r="L154" s="25">
        <f t="shared" si="242"/>
        <v>60</v>
      </c>
      <c r="M154" s="26">
        <f t="shared" si="242"/>
        <v>420</v>
      </c>
      <c r="N154" s="27">
        <f t="shared" si="242"/>
        <v>120</v>
      </c>
      <c r="O154" s="28">
        <f t="shared" si="225"/>
        <v>548400</v>
      </c>
      <c r="P154" s="28">
        <f t="shared" si="225"/>
        <v>13051920</v>
      </c>
      <c r="Q154" s="28">
        <f t="shared" si="225"/>
        <v>4387200</v>
      </c>
      <c r="R154" s="29">
        <f>DBC!$C$50</f>
        <v>152</v>
      </c>
      <c r="S154" s="28">
        <f>DBC!$C$49</f>
        <v>146.19999999999999</v>
      </c>
      <c r="T154" s="30">
        <f>DBC!$C$48</f>
        <v>150</v>
      </c>
      <c r="U154" s="31">
        <f t="shared" si="243"/>
        <v>83.356800000000007</v>
      </c>
      <c r="V154" s="31">
        <f t="shared" si="243"/>
        <v>1908.1907039999999</v>
      </c>
      <c r="W154" s="32">
        <f t="shared" si="243"/>
        <v>658.08</v>
      </c>
      <c r="X154" s="23">
        <f>DBC!$C$41</f>
        <v>370</v>
      </c>
      <c r="Y154" s="33">
        <f t="shared" si="244"/>
        <v>30842.016000000003</v>
      </c>
      <c r="Z154" s="31">
        <f t="shared" si="244"/>
        <v>706030.56047999999</v>
      </c>
      <c r="AA154" s="31">
        <f t="shared" si="244"/>
        <v>243489.6</v>
      </c>
      <c r="AB154" s="423">
        <f t="shared" si="264"/>
        <v>980362.17648000002</v>
      </c>
      <c r="AC154" s="295">
        <f>DBC!$C$45</f>
        <v>0.1</v>
      </c>
      <c r="AD154" s="291">
        <f>DBC!$C$44</f>
        <v>0.7</v>
      </c>
      <c r="AE154" s="292">
        <f>DBC!$C$43</f>
        <v>0.2</v>
      </c>
      <c r="AF154" s="24" t="str">
        <f t="shared" si="245"/>
        <v>OK</v>
      </c>
      <c r="AG154" s="25">
        <f t="shared" si="246"/>
        <v>60</v>
      </c>
      <c r="AH154" s="26">
        <f t="shared" si="173"/>
        <v>420</v>
      </c>
      <c r="AI154" s="27">
        <f t="shared" si="174"/>
        <v>120</v>
      </c>
      <c r="AJ154" s="28">
        <f t="shared" si="226"/>
        <v>0</v>
      </c>
      <c r="AK154" s="28">
        <f t="shared" si="227"/>
        <v>0</v>
      </c>
      <c r="AL154" s="28">
        <f t="shared" si="228"/>
        <v>0</v>
      </c>
      <c r="AM154" s="17">
        <f>DBC!$C$50</f>
        <v>152</v>
      </c>
      <c r="AN154" s="16">
        <f>DBC!$C$49</f>
        <v>146.19999999999999</v>
      </c>
      <c r="AO154" s="18">
        <f>DBC!$C$48</f>
        <v>150</v>
      </c>
      <c r="AP154" s="31">
        <f t="shared" si="182"/>
        <v>0</v>
      </c>
      <c r="AQ154" s="31">
        <f t="shared" si="229"/>
        <v>0</v>
      </c>
      <c r="AR154" s="32">
        <f t="shared" si="230"/>
        <v>0</v>
      </c>
      <c r="AS154" s="23">
        <f>DBC!$C$41</f>
        <v>370</v>
      </c>
      <c r="AT154" s="33">
        <f t="shared" si="175"/>
        <v>0</v>
      </c>
      <c r="AU154" s="31">
        <f t="shared" si="176"/>
        <v>0</v>
      </c>
      <c r="AV154" s="31">
        <f t="shared" si="177"/>
        <v>0</v>
      </c>
      <c r="AW154" s="423">
        <f t="shared" si="265"/>
        <v>0</v>
      </c>
      <c r="AX154" s="561">
        <f>DBC!$C$72</f>
        <v>0.15</v>
      </c>
      <c r="AY154" s="559">
        <f>DBC!$C$71</f>
        <v>0.75</v>
      </c>
      <c r="AZ154" s="560">
        <f>DBC!$C$70</f>
        <v>0.1</v>
      </c>
      <c r="BA154" s="24" t="str">
        <f t="shared" si="247"/>
        <v>OK</v>
      </c>
      <c r="BB154" s="25">
        <f t="shared" si="248"/>
        <v>90</v>
      </c>
      <c r="BC154" s="26">
        <f t="shared" si="178"/>
        <v>450</v>
      </c>
      <c r="BD154" s="27">
        <f t="shared" si="179"/>
        <v>60</v>
      </c>
      <c r="BE154" s="28">
        <f t="shared" si="231"/>
        <v>112500</v>
      </c>
      <c r="BF154" s="28">
        <f t="shared" si="232"/>
        <v>1912500</v>
      </c>
      <c r="BG154" s="28">
        <f t="shared" si="233"/>
        <v>300000</v>
      </c>
      <c r="BH154" s="17">
        <f>DBC!$C$77</f>
        <v>42</v>
      </c>
      <c r="BI154" s="28">
        <f>DBC!$C$76</f>
        <v>35</v>
      </c>
      <c r="BJ154" s="30">
        <f>DBC!$C$75</f>
        <v>40</v>
      </c>
      <c r="BK154" s="31">
        <f t="shared" si="183"/>
        <v>4.7249999999999996</v>
      </c>
      <c r="BL154" s="31">
        <f t="shared" si="234"/>
        <v>66.9375</v>
      </c>
      <c r="BM154" s="32">
        <f t="shared" si="235"/>
        <v>12</v>
      </c>
      <c r="BN154" s="11">
        <f>DBC!$C$68</f>
        <v>500</v>
      </c>
      <c r="BO154" s="21">
        <f t="shared" si="266"/>
        <v>2362.5</v>
      </c>
      <c r="BP154" s="19">
        <f t="shared" si="267"/>
        <v>33468.75</v>
      </c>
      <c r="BQ154" s="19">
        <f t="shared" si="268"/>
        <v>6000</v>
      </c>
      <c r="BR154" s="423">
        <f t="shared" si="269"/>
        <v>41831.25</v>
      </c>
      <c r="BS154" s="561">
        <f>DBC!$C$72</f>
        <v>0.15</v>
      </c>
      <c r="BT154" s="559">
        <f>DBC!$C$71</f>
        <v>0.75</v>
      </c>
      <c r="BU154" s="560">
        <f>DBC!$C$70</f>
        <v>0.1</v>
      </c>
      <c r="BV154" s="24" t="str">
        <f t="shared" si="249"/>
        <v>OK</v>
      </c>
      <c r="BW154" s="25">
        <f t="shared" si="250"/>
        <v>90</v>
      </c>
      <c r="BX154" s="26">
        <f t="shared" si="180"/>
        <v>450</v>
      </c>
      <c r="BY154" s="27">
        <f t="shared" si="181"/>
        <v>60</v>
      </c>
      <c r="BZ154" s="28">
        <f t="shared" si="236"/>
        <v>0</v>
      </c>
      <c r="CA154" s="28">
        <f t="shared" si="237"/>
        <v>0</v>
      </c>
      <c r="CB154" s="28">
        <f t="shared" si="238"/>
        <v>0</v>
      </c>
      <c r="CC154" s="17">
        <f>DBC!$C$77</f>
        <v>42</v>
      </c>
      <c r="CD154" s="28">
        <f>DBC!$C$76</f>
        <v>35</v>
      </c>
      <c r="CE154" s="30">
        <f>DBC!$C$75</f>
        <v>40</v>
      </c>
      <c r="CF154" s="31">
        <f t="shared" si="184"/>
        <v>0</v>
      </c>
      <c r="CG154" s="31">
        <f t="shared" si="239"/>
        <v>0</v>
      </c>
      <c r="CH154" s="32">
        <f t="shared" si="240"/>
        <v>0</v>
      </c>
      <c r="CI154" s="11">
        <f>DBC!$C$68</f>
        <v>500</v>
      </c>
      <c r="CJ154" s="21">
        <f t="shared" si="270"/>
        <v>0</v>
      </c>
      <c r="CK154" s="21">
        <f t="shared" si="271"/>
        <v>0</v>
      </c>
      <c r="CL154" s="21">
        <f t="shared" si="272"/>
        <v>0</v>
      </c>
      <c r="CM154" s="423">
        <f t="shared" si="273"/>
        <v>0</v>
      </c>
    </row>
    <row r="155" spans="1:91" x14ac:dyDescent="0.35">
      <c r="A155" s="743"/>
      <c r="B155" s="5" t="s">
        <v>29</v>
      </c>
      <c r="C155" s="543">
        <v>31</v>
      </c>
      <c r="D155" s="5">
        <v>149</v>
      </c>
      <c r="E155" s="10">
        <f>DBC!C$56</f>
        <v>20</v>
      </c>
      <c r="F155" s="22">
        <f t="shared" si="224"/>
        <v>620</v>
      </c>
      <c r="G155" s="745"/>
      <c r="H155" s="49">
        <f>DBC!$C$45</f>
        <v>0.1</v>
      </c>
      <c r="I155" s="47">
        <f>DBC!$C$44</f>
        <v>0.7</v>
      </c>
      <c r="J155" s="48">
        <f>DBC!$C$43</f>
        <v>0.2</v>
      </c>
      <c r="K155" s="24" t="str">
        <f t="shared" si="241"/>
        <v>OK</v>
      </c>
      <c r="L155" s="25">
        <f t="shared" si="242"/>
        <v>62</v>
      </c>
      <c r="M155" s="26">
        <f t="shared" si="242"/>
        <v>434</v>
      </c>
      <c r="N155" s="27">
        <f t="shared" si="242"/>
        <v>124</v>
      </c>
      <c r="O155" s="28">
        <f t="shared" si="225"/>
        <v>566680</v>
      </c>
      <c r="P155" s="28">
        <f t="shared" si="225"/>
        <v>13486984</v>
      </c>
      <c r="Q155" s="28">
        <f t="shared" si="225"/>
        <v>4533440</v>
      </c>
      <c r="R155" s="29">
        <f>DBC!$C$50</f>
        <v>152</v>
      </c>
      <c r="S155" s="28">
        <f>DBC!$C$49</f>
        <v>146.19999999999999</v>
      </c>
      <c r="T155" s="30">
        <f>DBC!$C$48</f>
        <v>150</v>
      </c>
      <c r="U155" s="31">
        <f t="shared" si="243"/>
        <v>86.135360000000006</v>
      </c>
      <c r="V155" s="31">
        <f t="shared" si="243"/>
        <v>1971.7970608000001</v>
      </c>
      <c r="W155" s="32">
        <f t="shared" si="243"/>
        <v>680.01599999999996</v>
      </c>
      <c r="X155" s="23">
        <f>DBC!$C$41</f>
        <v>370</v>
      </c>
      <c r="Y155" s="33">
        <f t="shared" si="244"/>
        <v>31870.083200000001</v>
      </c>
      <c r="Z155" s="31">
        <f t="shared" si="244"/>
        <v>729564.91249600006</v>
      </c>
      <c r="AA155" s="31">
        <f t="shared" si="244"/>
        <v>251605.91999999998</v>
      </c>
      <c r="AB155" s="423">
        <f t="shared" si="264"/>
        <v>1013040.915696</v>
      </c>
      <c r="AC155" s="295">
        <f>DBC!$C$45</f>
        <v>0.1</v>
      </c>
      <c r="AD155" s="291">
        <f>DBC!$C$44</f>
        <v>0.7</v>
      </c>
      <c r="AE155" s="292">
        <f>DBC!$C$43</f>
        <v>0.2</v>
      </c>
      <c r="AF155" s="24" t="str">
        <f t="shared" si="245"/>
        <v>OK</v>
      </c>
      <c r="AG155" s="25">
        <f t="shared" si="246"/>
        <v>62</v>
      </c>
      <c r="AH155" s="26">
        <f t="shared" si="173"/>
        <v>434</v>
      </c>
      <c r="AI155" s="27">
        <f t="shared" si="174"/>
        <v>124</v>
      </c>
      <c r="AJ155" s="28">
        <f t="shared" si="226"/>
        <v>0</v>
      </c>
      <c r="AK155" s="28">
        <f t="shared" si="227"/>
        <v>0</v>
      </c>
      <c r="AL155" s="28">
        <f t="shared" si="228"/>
        <v>0</v>
      </c>
      <c r="AM155" s="17">
        <f>DBC!$C$50</f>
        <v>152</v>
      </c>
      <c r="AN155" s="16">
        <f>DBC!$C$49</f>
        <v>146.19999999999999</v>
      </c>
      <c r="AO155" s="18">
        <f>DBC!$C$48</f>
        <v>150</v>
      </c>
      <c r="AP155" s="31">
        <f t="shared" si="182"/>
        <v>0</v>
      </c>
      <c r="AQ155" s="31">
        <f t="shared" si="229"/>
        <v>0</v>
      </c>
      <c r="AR155" s="32">
        <f t="shared" si="230"/>
        <v>0</v>
      </c>
      <c r="AS155" s="23">
        <f>DBC!$C$41</f>
        <v>370</v>
      </c>
      <c r="AT155" s="33">
        <f t="shared" si="175"/>
        <v>0</v>
      </c>
      <c r="AU155" s="31">
        <f t="shared" si="176"/>
        <v>0</v>
      </c>
      <c r="AV155" s="31">
        <f t="shared" si="177"/>
        <v>0</v>
      </c>
      <c r="AW155" s="423">
        <f t="shared" si="265"/>
        <v>0</v>
      </c>
      <c r="AX155" s="561">
        <f>DBC!$C$72</f>
        <v>0.15</v>
      </c>
      <c r="AY155" s="559">
        <f>DBC!$C$71</f>
        <v>0.75</v>
      </c>
      <c r="AZ155" s="560">
        <f>DBC!$C$70</f>
        <v>0.1</v>
      </c>
      <c r="BA155" s="24" t="str">
        <f t="shared" si="247"/>
        <v>OK</v>
      </c>
      <c r="BB155" s="25">
        <f t="shared" si="248"/>
        <v>93</v>
      </c>
      <c r="BC155" s="26">
        <f t="shared" si="178"/>
        <v>465</v>
      </c>
      <c r="BD155" s="27">
        <f t="shared" si="179"/>
        <v>62</v>
      </c>
      <c r="BE155" s="28">
        <f t="shared" si="231"/>
        <v>116250</v>
      </c>
      <c r="BF155" s="28">
        <f t="shared" si="232"/>
        <v>1976250</v>
      </c>
      <c r="BG155" s="28">
        <f t="shared" si="233"/>
        <v>310000</v>
      </c>
      <c r="BH155" s="17">
        <f>DBC!$C$77</f>
        <v>42</v>
      </c>
      <c r="BI155" s="28">
        <f>DBC!$C$76</f>
        <v>35</v>
      </c>
      <c r="BJ155" s="30">
        <f>DBC!$C$75</f>
        <v>40</v>
      </c>
      <c r="BK155" s="31">
        <f t="shared" si="183"/>
        <v>4.8825000000000003</v>
      </c>
      <c r="BL155" s="31">
        <f t="shared" si="234"/>
        <v>69.168750000000003</v>
      </c>
      <c r="BM155" s="32">
        <f t="shared" si="235"/>
        <v>12.4</v>
      </c>
      <c r="BN155" s="11">
        <f>DBC!$C$68</f>
        <v>500</v>
      </c>
      <c r="BO155" s="21">
        <f t="shared" si="266"/>
        <v>2441.25</v>
      </c>
      <c r="BP155" s="19">
        <f t="shared" si="267"/>
        <v>34584.375</v>
      </c>
      <c r="BQ155" s="19">
        <f t="shared" si="268"/>
        <v>6200</v>
      </c>
      <c r="BR155" s="423">
        <f t="shared" si="269"/>
        <v>43225.625</v>
      </c>
      <c r="BS155" s="561">
        <f>DBC!$C$72</f>
        <v>0.15</v>
      </c>
      <c r="BT155" s="559">
        <f>DBC!$C$71</f>
        <v>0.75</v>
      </c>
      <c r="BU155" s="560">
        <f>DBC!$C$70</f>
        <v>0.1</v>
      </c>
      <c r="BV155" s="24" t="str">
        <f t="shared" si="249"/>
        <v>OK</v>
      </c>
      <c r="BW155" s="25">
        <f t="shared" si="250"/>
        <v>93</v>
      </c>
      <c r="BX155" s="26">
        <f t="shared" si="180"/>
        <v>465</v>
      </c>
      <c r="BY155" s="27">
        <f t="shared" si="181"/>
        <v>62</v>
      </c>
      <c r="BZ155" s="28">
        <f t="shared" si="236"/>
        <v>0</v>
      </c>
      <c r="CA155" s="28">
        <f t="shared" si="237"/>
        <v>0</v>
      </c>
      <c r="CB155" s="28">
        <f t="shared" si="238"/>
        <v>0</v>
      </c>
      <c r="CC155" s="17">
        <f>DBC!$C$77</f>
        <v>42</v>
      </c>
      <c r="CD155" s="28">
        <f>DBC!$C$76</f>
        <v>35</v>
      </c>
      <c r="CE155" s="30">
        <f>DBC!$C$75</f>
        <v>40</v>
      </c>
      <c r="CF155" s="31">
        <f t="shared" si="184"/>
        <v>0</v>
      </c>
      <c r="CG155" s="31">
        <f t="shared" si="239"/>
        <v>0</v>
      </c>
      <c r="CH155" s="32">
        <f t="shared" si="240"/>
        <v>0</v>
      </c>
      <c r="CI155" s="11">
        <f>DBC!$C$68</f>
        <v>500</v>
      </c>
      <c r="CJ155" s="21">
        <f t="shared" si="270"/>
        <v>0</v>
      </c>
      <c r="CK155" s="21">
        <f t="shared" si="271"/>
        <v>0</v>
      </c>
      <c r="CL155" s="21">
        <f t="shared" si="272"/>
        <v>0</v>
      </c>
      <c r="CM155" s="423">
        <f t="shared" si="273"/>
        <v>0</v>
      </c>
    </row>
    <row r="156" spans="1:91" x14ac:dyDescent="0.35">
      <c r="A156" s="743"/>
      <c r="B156" s="5" t="s">
        <v>30</v>
      </c>
      <c r="C156" s="543">
        <v>30</v>
      </c>
      <c r="D156" s="5">
        <v>150</v>
      </c>
      <c r="E156" s="10">
        <f>DBC!C$57</f>
        <v>20</v>
      </c>
      <c r="F156" s="22">
        <f t="shared" si="224"/>
        <v>600</v>
      </c>
      <c r="G156" s="745"/>
      <c r="H156" s="49">
        <f>DBC!$C$45</f>
        <v>0.1</v>
      </c>
      <c r="I156" s="47">
        <f>DBC!$C$44</f>
        <v>0.7</v>
      </c>
      <c r="J156" s="48">
        <f>DBC!$C$43</f>
        <v>0.2</v>
      </c>
      <c r="K156" s="24" t="str">
        <f t="shared" si="241"/>
        <v>OK</v>
      </c>
      <c r="L156" s="25">
        <f t="shared" si="242"/>
        <v>60</v>
      </c>
      <c r="M156" s="26">
        <f t="shared" si="242"/>
        <v>420</v>
      </c>
      <c r="N156" s="27">
        <f t="shared" si="242"/>
        <v>120</v>
      </c>
      <c r="O156" s="28">
        <f t="shared" si="225"/>
        <v>548400</v>
      </c>
      <c r="P156" s="28">
        <f t="shared" si="225"/>
        <v>13051920</v>
      </c>
      <c r="Q156" s="28">
        <f t="shared" si="225"/>
        <v>4387200</v>
      </c>
      <c r="R156" s="29">
        <f>DBC!$C$50</f>
        <v>152</v>
      </c>
      <c r="S156" s="28">
        <f>DBC!$C$49</f>
        <v>146.19999999999999</v>
      </c>
      <c r="T156" s="30">
        <f>DBC!$C$48</f>
        <v>150</v>
      </c>
      <c r="U156" s="31">
        <f t="shared" si="243"/>
        <v>83.356800000000007</v>
      </c>
      <c r="V156" s="31">
        <f t="shared" si="243"/>
        <v>1908.1907039999999</v>
      </c>
      <c r="W156" s="32">
        <f t="shared" si="243"/>
        <v>658.08</v>
      </c>
      <c r="X156" s="23">
        <f>DBC!$C$41</f>
        <v>370</v>
      </c>
      <c r="Y156" s="33">
        <f t="shared" si="244"/>
        <v>30842.016000000003</v>
      </c>
      <c r="Z156" s="31">
        <f t="shared" si="244"/>
        <v>706030.56047999999</v>
      </c>
      <c r="AA156" s="31">
        <f t="shared" si="244"/>
        <v>243489.6</v>
      </c>
      <c r="AB156" s="423">
        <f t="shared" si="264"/>
        <v>980362.17648000002</v>
      </c>
      <c r="AC156" s="295">
        <f>DBC!$C$45</f>
        <v>0.1</v>
      </c>
      <c r="AD156" s="291">
        <f>DBC!$C$44</f>
        <v>0.7</v>
      </c>
      <c r="AE156" s="292">
        <f>DBC!$C$43</f>
        <v>0.2</v>
      </c>
      <c r="AF156" s="24" t="str">
        <f t="shared" si="245"/>
        <v>OK</v>
      </c>
      <c r="AG156" s="25">
        <f t="shared" si="246"/>
        <v>60</v>
      </c>
      <c r="AH156" s="26">
        <f t="shared" si="173"/>
        <v>420</v>
      </c>
      <c r="AI156" s="27">
        <f t="shared" si="174"/>
        <v>120</v>
      </c>
      <c r="AJ156" s="28">
        <f t="shared" si="226"/>
        <v>0</v>
      </c>
      <c r="AK156" s="28">
        <f t="shared" si="227"/>
        <v>0</v>
      </c>
      <c r="AL156" s="28">
        <f t="shared" si="228"/>
        <v>0</v>
      </c>
      <c r="AM156" s="17">
        <f>DBC!$C$50</f>
        <v>152</v>
      </c>
      <c r="AN156" s="16">
        <f>DBC!$C$49</f>
        <v>146.19999999999999</v>
      </c>
      <c r="AO156" s="18">
        <f>DBC!$C$48</f>
        <v>150</v>
      </c>
      <c r="AP156" s="31">
        <f t="shared" si="182"/>
        <v>0</v>
      </c>
      <c r="AQ156" s="31">
        <f t="shared" si="229"/>
        <v>0</v>
      </c>
      <c r="AR156" s="32">
        <f t="shared" si="230"/>
        <v>0</v>
      </c>
      <c r="AS156" s="23">
        <f>DBC!$C$41</f>
        <v>370</v>
      </c>
      <c r="AT156" s="33">
        <f t="shared" si="175"/>
        <v>0</v>
      </c>
      <c r="AU156" s="31">
        <f t="shared" si="176"/>
        <v>0</v>
      </c>
      <c r="AV156" s="31">
        <f t="shared" si="177"/>
        <v>0</v>
      </c>
      <c r="AW156" s="423">
        <f t="shared" si="265"/>
        <v>0</v>
      </c>
      <c r="AX156" s="561">
        <f>DBC!$C$72</f>
        <v>0.15</v>
      </c>
      <c r="AY156" s="559">
        <f>DBC!$C$71</f>
        <v>0.75</v>
      </c>
      <c r="AZ156" s="560">
        <f>DBC!$C$70</f>
        <v>0.1</v>
      </c>
      <c r="BA156" s="24" t="str">
        <f t="shared" si="247"/>
        <v>OK</v>
      </c>
      <c r="BB156" s="25">
        <f t="shared" si="248"/>
        <v>90</v>
      </c>
      <c r="BC156" s="26">
        <f t="shared" si="178"/>
        <v>450</v>
      </c>
      <c r="BD156" s="27">
        <f t="shared" si="179"/>
        <v>60</v>
      </c>
      <c r="BE156" s="28">
        <f t="shared" si="231"/>
        <v>112500</v>
      </c>
      <c r="BF156" s="28">
        <f t="shared" si="232"/>
        <v>1912500</v>
      </c>
      <c r="BG156" s="28">
        <f t="shared" si="233"/>
        <v>300000</v>
      </c>
      <c r="BH156" s="17">
        <f>DBC!$C$77</f>
        <v>42</v>
      </c>
      <c r="BI156" s="28">
        <f>DBC!$C$76</f>
        <v>35</v>
      </c>
      <c r="BJ156" s="30">
        <f>DBC!$C$75</f>
        <v>40</v>
      </c>
      <c r="BK156" s="31">
        <f t="shared" si="183"/>
        <v>4.7249999999999996</v>
      </c>
      <c r="BL156" s="31">
        <f t="shared" si="234"/>
        <v>66.9375</v>
      </c>
      <c r="BM156" s="32">
        <f t="shared" si="235"/>
        <v>12</v>
      </c>
      <c r="BN156" s="11">
        <f>DBC!$C$68</f>
        <v>500</v>
      </c>
      <c r="BO156" s="21">
        <f t="shared" si="266"/>
        <v>2362.5</v>
      </c>
      <c r="BP156" s="19">
        <f t="shared" si="267"/>
        <v>33468.75</v>
      </c>
      <c r="BQ156" s="19">
        <f t="shared" si="268"/>
        <v>6000</v>
      </c>
      <c r="BR156" s="423">
        <f t="shared" si="269"/>
        <v>41831.25</v>
      </c>
      <c r="BS156" s="561">
        <f>DBC!$C$72</f>
        <v>0.15</v>
      </c>
      <c r="BT156" s="559">
        <f>DBC!$C$71</f>
        <v>0.75</v>
      </c>
      <c r="BU156" s="560">
        <f>DBC!$C$70</f>
        <v>0.1</v>
      </c>
      <c r="BV156" s="24" t="str">
        <f t="shared" si="249"/>
        <v>OK</v>
      </c>
      <c r="BW156" s="25">
        <f t="shared" si="250"/>
        <v>90</v>
      </c>
      <c r="BX156" s="26">
        <f t="shared" si="180"/>
        <v>450</v>
      </c>
      <c r="BY156" s="27">
        <f t="shared" si="181"/>
        <v>60</v>
      </c>
      <c r="BZ156" s="28">
        <f t="shared" si="236"/>
        <v>0</v>
      </c>
      <c r="CA156" s="28">
        <f t="shared" si="237"/>
        <v>0</v>
      </c>
      <c r="CB156" s="28">
        <f t="shared" si="238"/>
        <v>0</v>
      </c>
      <c r="CC156" s="17">
        <f>DBC!$C$77</f>
        <v>42</v>
      </c>
      <c r="CD156" s="28">
        <f>DBC!$C$76</f>
        <v>35</v>
      </c>
      <c r="CE156" s="30">
        <f>DBC!$C$75</f>
        <v>40</v>
      </c>
      <c r="CF156" s="31">
        <f t="shared" si="184"/>
        <v>0</v>
      </c>
      <c r="CG156" s="31">
        <f t="shared" si="239"/>
        <v>0</v>
      </c>
      <c r="CH156" s="32">
        <f t="shared" si="240"/>
        <v>0</v>
      </c>
      <c r="CI156" s="11">
        <f>DBC!$C$68</f>
        <v>500</v>
      </c>
      <c r="CJ156" s="21">
        <f t="shared" si="270"/>
        <v>0</v>
      </c>
      <c r="CK156" s="21">
        <f t="shared" si="271"/>
        <v>0</v>
      </c>
      <c r="CL156" s="21">
        <f t="shared" si="272"/>
        <v>0</v>
      </c>
      <c r="CM156" s="423">
        <f t="shared" si="273"/>
        <v>0</v>
      </c>
    </row>
    <row r="157" spans="1:91" x14ac:dyDescent="0.35">
      <c r="A157" s="743"/>
      <c r="B157" s="5" t="s">
        <v>31</v>
      </c>
      <c r="C157" s="543">
        <v>31</v>
      </c>
      <c r="D157" s="5">
        <v>151</v>
      </c>
      <c r="E157" s="10">
        <f>DBC!C$58</f>
        <v>20</v>
      </c>
      <c r="F157" s="22">
        <f t="shared" si="224"/>
        <v>620</v>
      </c>
      <c r="G157" s="745"/>
      <c r="H157" s="49">
        <f>DBC!$C$45</f>
        <v>0.1</v>
      </c>
      <c r="I157" s="47">
        <f>DBC!$C$44</f>
        <v>0.7</v>
      </c>
      <c r="J157" s="48">
        <f>DBC!$C$43</f>
        <v>0.2</v>
      </c>
      <c r="K157" s="24" t="str">
        <f t="shared" si="241"/>
        <v>OK</v>
      </c>
      <c r="L157" s="25">
        <f t="shared" si="242"/>
        <v>62</v>
      </c>
      <c r="M157" s="26">
        <f t="shared" si="242"/>
        <v>434</v>
      </c>
      <c r="N157" s="27">
        <f t="shared" si="242"/>
        <v>124</v>
      </c>
      <c r="O157" s="28">
        <f t="shared" si="225"/>
        <v>566680</v>
      </c>
      <c r="P157" s="28">
        <f t="shared" si="225"/>
        <v>13486984</v>
      </c>
      <c r="Q157" s="28">
        <f t="shared" si="225"/>
        <v>4533440</v>
      </c>
      <c r="R157" s="29">
        <f>DBC!$C$50</f>
        <v>152</v>
      </c>
      <c r="S157" s="28">
        <f>DBC!$C$49</f>
        <v>146.19999999999999</v>
      </c>
      <c r="T157" s="30">
        <f>DBC!$C$48</f>
        <v>150</v>
      </c>
      <c r="U157" s="31">
        <f t="shared" si="243"/>
        <v>86.135360000000006</v>
      </c>
      <c r="V157" s="31">
        <f t="shared" si="243"/>
        <v>1971.7970608000001</v>
      </c>
      <c r="W157" s="32">
        <f t="shared" si="243"/>
        <v>680.01599999999996</v>
      </c>
      <c r="X157" s="23">
        <f>DBC!$C$41</f>
        <v>370</v>
      </c>
      <c r="Y157" s="33">
        <f t="shared" si="244"/>
        <v>31870.083200000001</v>
      </c>
      <c r="Z157" s="31">
        <f t="shared" si="244"/>
        <v>729564.91249600006</v>
      </c>
      <c r="AA157" s="31">
        <f t="shared" si="244"/>
        <v>251605.91999999998</v>
      </c>
      <c r="AB157" s="423">
        <f t="shared" si="264"/>
        <v>1013040.915696</v>
      </c>
      <c r="AC157" s="295">
        <f>DBC!$C$45</f>
        <v>0.1</v>
      </c>
      <c r="AD157" s="291">
        <f>DBC!$C$44</f>
        <v>0.7</v>
      </c>
      <c r="AE157" s="292">
        <f>DBC!$C$43</f>
        <v>0.2</v>
      </c>
      <c r="AF157" s="24" t="str">
        <f t="shared" si="245"/>
        <v>OK</v>
      </c>
      <c r="AG157" s="25">
        <f t="shared" si="246"/>
        <v>62</v>
      </c>
      <c r="AH157" s="26">
        <f t="shared" si="173"/>
        <v>434</v>
      </c>
      <c r="AI157" s="27">
        <f t="shared" si="174"/>
        <v>124</v>
      </c>
      <c r="AJ157" s="28">
        <f t="shared" si="226"/>
        <v>0</v>
      </c>
      <c r="AK157" s="28">
        <f t="shared" si="227"/>
        <v>0</v>
      </c>
      <c r="AL157" s="28">
        <f t="shared" si="228"/>
        <v>0</v>
      </c>
      <c r="AM157" s="17">
        <f>DBC!$C$50</f>
        <v>152</v>
      </c>
      <c r="AN157" s="16">
        <f>DBC!$C$49</f>
        <v>146.19999999999999</v>
      </c>
      <c r="AO157" s="18">
        <f>DBC!$C$48</f>
        <v>150</v>
      </c>
      <c r="AP157" s="31">
        <f t="shared" si="182"/>
        <v>0</v>
      </c>
      <c r="AQ157" s="31">
        <f t="shared" si="229"/>
        <v>0</v>
      </c>
      <c r="AR157" s="32">
        <f t="shared" si="230"/>
        <v>0</v>
      </c>
      <c r="AS157" s="23">
        <f>DBC!$C$41</f>
        <v>370</v>
      </c>
      <c r="AT157" s="33">
        <f t="shared" si="175"/>
        <v>0</v>
      </c>
      <c r="AU157" s="31">
        <f t="shared" si="176"/>
        <v>0</v>
      </c>
      <c r="AV157" s="31">
        <f t="shared" si="177"/>
        <v>0</v>
      </c>
      <c r="AW157" s="423">
        <f t="shared" si="265"/>
        <v>0</v>
      </c>
      <c r="AX157" s="561">
        <f>DBC!$C$72</f>
        <v>0.15</v>
      </c>
      <c r="AY157" s="559">
        <f>DBC!$C$71</f>
        <v>0.75</v>
      </c>
      <c r="AZ157" s="560">
        <f>DBC!$C$70</f>
        <v>0.1</v>
      </c>
      <c r="BA157" s="24" t="str">
        <f t="shared" si="247"/>
        <v>OK</v>
      </c>
      <c r="BB157" s="25">
        <f t="shared" si="248"/>
        <v>93</v>
      </c>
      <c r="BC157" s="26">
        <f t="shared" si="178"/>
        <v>465</v>
      </c>
      <c r="BD157" s="27">
        <f t="shared" si="179"/>
        <v>62</v>
      </c>
      <c r="BE157" s="28">
        <f t="shared" si="231"/>
        <v>116250</v>
      </c>
      <c r="BF157" s="28">
        <f t="shared" si="232"/>
        <v>1976250</v>
      </c>
      <c r="BG157" s="28">
        <f t="shared" si="233"/>
        <v>310000</v>
      </c>
      <c r="BH157" s="17">
        <f>DBC!$C$77</f>
        <v>42</v>
      </c>
      <c r="BI157" s="28">
        <f>DBC!$C$76</f>
        <v>35</v>
      </c>
      <c r="BJ157" s="30">
        <f>DBC!$C$75</f>
        <v>40</v>
      </c>
      <c r="BK157" s="31">
        <f t="shared" si="183"/>
        <v>4.8825000000000003</v>
      </c>
      <c r="BL157" s="31">
        <f t="shared" si="234"/>
        <v>69.168750000000003</v>
      </c>
      <c r="BM157" s="32">
        <f t="shared" si="235"/>
        <v>12.4</v>
      </c>
      <c r="BN157" s="11">
        <f>DBC!$C$68</f>
        <v>500</v>
      </c>
      <c r="BO157" s="21">
        <f t="shared" si="266"/>
        <v>2441.25</v>
      </c>
      <c r="BP157" s="19">
        <f t="shared" si="267"/>
        <v>34584.375</v>
      </c>
      <c r="BQ157" s="19">
        <f t="shared" si="268"/>
        <v>6200</v>
      </c>
      <c r="BR157" s="423">
        <f t="shared" si="269"/>
        <v>43225.625</v>
      </c>
      <c r="BS157" s="561">
        <f>DBC!$C$72</f>
        <v>0.15</v>
      </c>
      <c r="BT157" s="559">
        <f>DBC!$C$71</f>
        <v>0.75</v>
      </c>
      <c r="BU157" s="560">
        <f>DBC!$C$70</f>
        <v>0.1</v>
      </c>
      <c r="BV157" s="24" t="str">
        <f t="shared" si="249"/>
        <v>OK</v>
      </c>
      <c r="BW157" s="25">
        <f t="shared" si="250"/>
        <v>93</v>
      </c>
      <c r="BX157" s="26">
        <f t="shared" si="180"/>
        <v>465</v>
      </c>
      <c r="BY157" s="27">
        <f t="shared" si="181"/>
        <v>62</v>
      </c>
      <c r="BZ157" s="28">
        <f t="shared" si="236"/>
        <v>0</v>
      </c>
      <c r="CA157" s="28">
        <f t="shared" si="237"/>
        <v>0</v>
      </c>
      <c r="CB157" s="28">
        <f t="shared" si="238"/>
        <v>0</v>
      </c>
      <c r="CC157" s="17">
        <f>DBC!$C$77</f>
        <v>42</v>
      </c>
      <c r="CD157" s="28">
        <f>DBC!$C$76</f>
        <v>35</v>
      </c>
      <c r="CE157" s="30">
        <f>DBC!$C$75</f>
        <v>40</v>
      </c>
      <c r="CF157" s="31">
        <f t="shared" si="184"/>
        <v>0</v>
      </c>
      <c r="CG157" s="31">
        <f t="shared" si="239"/>
        <v>0</v>
      </c>
      <c r="CH157" s="32">
        <f t="shared" si="240"/>
        <v>0</v>
      </c>
      <c r="CI157" s="11">
        <f>DBC!$C$68</f>
        <v>500</v>
      </c>
      <c r="CJ157" s="21">
        <f t="shared" si="270"/>
        <v>0</v>
      </c>
      <c r="CK157" s="21">
        <f t="shared" si="271"/>
        <v>0</v>
      </c>
      <c r="CL157" s="21">
        <f t="shared" si="272"/>
        <v>0</v>
      </c>
      <c r="CM157" s="423">
        <f t="shared" si="273"/>
        <v>0</v>
      </c>
    </row>
    <row r="158" spans="1:91" x14ac:dyDescent="0.35">
      <c r="A158" s="743"/>
      <c r="B158" s="5" t="s">
        <v>32</v>
      </c>
      <c r="C158" s="543">
        <v>31</v>
      </c>
      <c r="D158" s="5">
        <v>152</v>
      </c>
      <c r="E158" s="10">
        <f>DBC!C$59</f>
        <v>20</v>
      </c>
      <c r="F158" s="22">
        <f t="shared" si="224"/>
        <v>620</v>
      </c>
      <c r="G158" s="745"/>
      <c r="H158" s="49">
        <f>DBC!$C$45</f>
        <v>0.1</v>
      </c>
      <c r="I158" s="47">
        <f>DBC!$C$44</f>
        <v>0.7</v>
      </c>
      <c r="J158" s="48">
        <f>DBC!$C$43</f>
        <v>0.2</v>
      </c>
      <c r="K158" s="24" t="str">
        <f t="shared" si="241"/>
        <v>OK</v>
      </c>
      <c r="L158" s="25">
        <f t="shared" si="242"/>
        <v>62</v>
      </c>
      <c r="M158" s="26">
        <f t="shared" si="242"/>
        <v>434</v>
      </c>
      <c r="N158" s="27">
        <f t="shared" si="242"/>
        <v>124</v>
      </c>
      <c r="O158" s="28">
        <f t="shared" si="225"/>
        <v>566680</v>
      </c>
      <c r="P158" s="28">
        <f t="shared" si="225"/>
        <v>13486984</v>
      </c>
      <c r="Q158" s="28">
        <f t="shared" si="225"/>
        <v>4533440</v>
      </c>
      <c r="R158" s="29">
        <f>DBC!$C$50</f>
        <v>152</v>
      </c>
      <c r="S158" s="28">
        <f>DBC!$C$49</f>
        <v>146.19999999999999</v>
      </c>
      <c r="T158" s="30">
        <f>DBC!$C$48</f>
        <v>150</v>
      </c>
      <c r="U158" s="31">
        <f t="shared" si="243"/>
        <v>86.135360000000006</v>
      </c>
      <c r="V158" s="31">
        <f t="shared" si="243"/>
        <v>1971.7970608000001</v>
      </c>
      <c r="W158" s="32">
        <f t="shared" si="243"/>
        <v>680.01599999999996</v>
      </c>
      <c r="X158" s="23">
        <f>DBC!$C$41</f>
        <v>370</v>
      </c>
      <c r="Y158" s="33">
        <f t="shared" si="244"/>
        <v>31870.083200000001</v>
      </c>
      <c r="Z158" s="31">
        <f t="shared" si="244"/>
        <v>729564.91249600006</v>
      </c>
      <c r="AA158" s="31">
        <f t="shared" si="244"/>
        <v>251605.91999999998</v>
      </c>
      <c r="AB158" s="423">
        <f t="shared" si="264"/>
        <v>1013040.915696</v>
      </c>
      <c r="AC158" s="295">
        <f>DBC!$C$45</f>
        <v>0.1</v>
      </c>
      <c r="AD158" s="291">
        <f>DBC!$C$44</f>
        <v>0.7</v>
      </c>
      <c r="AE158" s="292">
        <f>DBC!$C$43</f>
        <v>0.2</v>
      </c>
      <c r="AF158" s="24" t="str">
        <f t="shared" si="245"/>
        <v>OK</v>
      </c>
      <c r="AG158" s="25">
        <f t="shared" si="246"/>
        <v>62</v>
      </c>
      <c r="AH158" s="26">
        <f t="shared" si="173"/>
        <v>434</v>
      </c>
      <c r="AI158" s="27">
        <f t="shared" si="174"/>
        <v>124</v>
      </c>
      <c r="AJ158" s="28">
        <f t="shared" si="226"/>
        <v>0</v>
      </c>
      <c r="AK158" s="28">
        <f t="shared" si="227"/>
        <v>0</v>
      </c>
      <c r="AL158" s="28">
        <f t="shared" si="228"/>
        <v>0</v>
      </c>
      <c r="AM158" s="17">
        <f>DBC!$C$50</f>
        <v>152</v>
      </c>
      <c r="AN158" s="16">
        <f>DBC!$C$49</f>
        <v>146.19999999999999</v>
      </c>
      <c r="AO158" s="18">
        <f>DBC!$C$48</f>
        <v>150</v>
      </c>
      <c r="AP158" s="31">
        <f t="shared" si="182"/>
        <v>0</v>
      </c>
      <c r="AQ158" s="31">
        <f t="shared" si="229"/>
        <v>0</v>
      </c>
      <c r="AR158" s="32">
        <f t="shared" si="230"/>
        <v>0</v>
      </c>
      <c r="AS158" s="23">
        <f>DBC!$C$41</f>
        <v>370</v>
      </c>
      <c r="AT158" s="33">
        <f t="shared" si="175"/>
        <v>0</v>
      </c>
      <c r="AU158" s="31">
        <f t="shared" si="176"/>
        <v>0</v>
      </c>
      <c r="AV158" s="31">
        <f t="shared" si="177"/>
        <v>0</v>
      </c>
      <c r="AW158" s="423">
        <f t="shared" si="265"/>
        <v>0</v>
      </c>
      <c r="AX158" s="561">
        <f>DBC!$C$72</f>
        <v>0.15</v>
      </c>
      <c r="AY158" s="559">
        <f>DBC!$C$71</f>
        <v>0.75</v>
      </c>
      <c r="AZ158" s="560">
        <f>DBC!$C$70</f>
        <v>0.1</v>
      </c>
      <c r="BA158" s="24" t="str">
        <f t="shared" si="247"/>
        <v>OK</v>
      </c>
      <c r="BB158" s="25">
        <f t="shared" si="248"/>
        <v>93</v>
      </c>
      <c r="BC158" s="26">
        <f t="shared" si="178"/>
        <v>465</v>
      </c>
      <c r="BD158" s="27">
        <f t="shared" si="179"/>
        <v>62</v>
      </c>
      <c r="BE158" s="28">
        <f t="shared" si="231"/>
        <v>116250</v>
      </c>
      <c r="BF158" s="28">
        <f t="shared" si="232"/>
        <v>1976250</v>
      </c>
      <c r="BG158" s="28">
        <f t="shared" si="233"/>
        <v>310000</v>
      </c>
      <c r="BH158" s="17">
        <f>DBC!$C$77</f>
        <v>42</v>
      </c>
      <c r="BI158" s="28">
        <f>DBC!$C$76</f>
        <v>35</v>
      </c>
      <c r="BJ158" s="30">
        <f>DBC!$C$75</f>
        <v>40</v>
      </c>
      <c r="BK158" s="31">
        <f t="shared" si="183"/>
        <v>4.8825000000000003</v>
      </c>
      <c r="BL158" s="31">
        <f t="shared" si="234"/>
        <v>69.168750000000003</v>
      </c>
      <c r="BM158" s="32">
        <f t="shared" si="235"/>
        <v>12.4</v>
      </c>
      <c r="BN158" s="11">
        <f>DBC!$C$68</f>
        <v>500</v>
      </c>
      <c r="BO158" s="21">
        <f t="shared" si="266"/>
        <v>2441.25</v>
      </c>
      <c r="BP158" s="19">
        <f t="shared" si="267"/>
        <v>34584.375</v>
      </c>
      <c r="BQ158" s="19">
        <f t="shared" si="268"/>
        <v>6200</v>
      </c>
      <c r="BR158" s="423">
        <f t="shared" si="269"/>
        <v>43225.625</v>
      </c>
      <c r="BS158" s="561">
        <f>DBC!$C$72</f>
        <v>0.15</v>
      </c>
      <c r="BT158" s="559">
        <f>DBC!$C$71</f>
        <v>0.75</v>
      </c>
      <c r="BU158" s="560">
        <f>DBC!$C$70</f>
        <v>0.1</v>
      </c>
      <c r="BV158" s="24" t="str">
        <f t="shared" si="249"/>
        <v>OK</v>
      </c>
      <c r="BW158" s="25">
        <f t="shared" si="250"/>
        <v>93</v>
      </c>
      <c r="BX158" s="26">
        <f t="shared" si="180"/>
        <v>465</v>
      </c>
      <c r="BY158" s="27">
        <f t="shared" si="181"/>
        <v>62</v>
      </c>
      <c r="BZ158" s="28">
        <f t="shared" si="236"/>
        <v>0</v>
      </c>
      <c r="CA158" s="28">
        <f t="shared" si="237"/>
        <v>0</v>
      </c>
      <c r="CB158" s="28">
        <f t="shared" si="238"/>
        <v>0</v>
      </c>
      <c r="CC158" s="17">
        <f>DBC!$C$77</f>
        <v>42</v>
      </c>
      <c r="CD158" s="28">
        <f>DBC!$C$76</f>
        <v>35</v>
      </c>
      <c r="CE158" s="30">
        <f>DBC!$C$75</f>
        <v>40</v>
      </c>
      <c r="CF158" s="31">
        <f t="shared" si="184"/>
        <v>0</v>
      </c>
      <c r="CG158" s="31">
        <f t="shared" si="239"/>
        <v>0</v>
      </c>
      <c r="CH158" s="32">
        <f t="shared" si="240"/>
        <v>0</v>
      </c>
      <c r="CI158" s="11">
        <f>DBC!$C$68</f>
        <v>500</v>
      </c>
      <c r="CJ158" s="21">
        <f t="shared" si="270"/>
        <v>0</v>
      </c>
      <c r="CK158" s="21">
        <f t="shared" si="271"/>
        <v>0</v>
      </c>
      <c r="CL158" s="21">
        <f t="shared" si="272"/>
        <v>0</v>
      </c>
      <c r="CM158" s="423">
        <f t="shared" si="273"/>
        <v>0</v>
      </c>
    </row>
    <row r="159" spans="1:91" x14ac:dyDescent="0.35">
      <c r="A159" s="743"/>
      <c r="B159" s="5" t="s">
        <v>33</v>
      </c>
      <c r="C159" s="543">
        <v>30</v>
      </c>
      <c r="D159" s="5">
        <v>153</v>
      </c>
      <c r="E159" s="10">
        <f>DBC!C$60</f>
        <v>20</v>
      </c>
      <c r="F159" s="22">
        <f t="shared" si="224"/>
        <v>600</v>
      </c>
      <c r="G159" s="745"/>
      <c r="H159" s="49">
        <f>DBC!$C$45</f>
        <v>0.1</v>
      </c>
      <c r="I159" s="47">
        <f>DBC!$C$44</f>
        <v>0.7</v>
      </c>
      <c r="J159" s="48">
        <f>DBC!$C$43</f>
        <v>0.2</v>
      </c>
      <c r="K159" s="24" t="str">
        <f t="shared" si="241"/>
        <v>OK</v>
      </c>
      <c r="L159" s="25">
        <f t="shared" si="242"/>
        <v>60</v>
      </c>
      <c r="M159" s="26">
        <f t="shared" si="242"/>
        <v>420</v>
      </c>
      <c r="N159" s="27">
        <f t="shared" si="242"/>
        <v>120</v>
      </c>
      <c r="O159" s="28">
        <f t="shared" si="225"/>
        <v>548400</v>
      </c>
      <c r="P159" s="28">
        <f t="shared" si="225"/>
        <v>13051920</v>
      </c>
      <c r="Q159" s="28">
        <f t="shared" si="225"/>
        <v>4387200</v>
      </c>
      <c r="R159" s="29">
        <f>DBC!$C$50</f>
        <v>152</v>
      </c>
      <c r="S159" s="28">
        <f>DBC!$C$49</f>
        <v>146.19999999999999</v>
      </c>
      <c r="T159" s="30">
        <f>DBC!$C$48</f>
        <v>150</v>
      </c>
      <c r="U159" s="31">
        <f t="shared" si="243"/>
        <v>83.356800000000007</v>
      </c>
      <c r="V159" s="31">
        <f t="shared" si="243"/>
        <v>1908.1907039999999</v>
      </c>
      <c r="W159" s="32">
        <f t="shared" si="243"/>
        <v>658.08</v>
      </c>
      <c r="X159" s="23">
        <f>DBC!$C$41</f>
        <v>370</v>
      </c>
      <c r="Y159" s="33">
        <f t="shared" si="244"/>
        <v>30842.016000000003</v>
      </c>
      <c r="Z159" s="31">
        <f t="shared" si="244"/>
        <v>706030.56047999999</v>
      </c>
      <c r="AA159" s="31">
        <f t="shared" si="244"/>
        <v>243489.6</v>
      </c>
      <c r="AB159" s="423">
        <f t="shared" si="264"/>
        <v>980362.17648000002</v>
      </c>
      <c r="AC159" s="295">
        <f>DBC!$C$45</f>
        <v>0.1</v>
      </c>
      <c r="AD159" s="291">
        <f>DBC!$C$44</f>
        <v>0.7</v>
      </c>
      <c r="AE159" s="292">
        <f>DBC!$C$43</f>
        <v>0.2</v>
      </c>
      <c r="AF159" s="24" t="str">
        <f t="shared" si="245"/>
        <v>OK</v>
      </c>
      <c r="AG159" s="25">
        <f t="shared" si="246"/>
        <v>60</v>
      </c>
      <c r="AH159" s="26">
        <f t="shared" si="173"/>
        <v>420</v>
      </c>
      <c r="AI159" s="27">
        <f t="shared" si="174"/>
        <v>120</v>
      </c>
      <c r="AJ159" s="28">
        <f t="shared" si="226"/>
        <v>0</v>
      </c>
      <c r="AK159" s="28">
        <f t="shared" si="227"/>
        <v>0</v>
      </c>
      <c r="AL159" s="28">
        <f t="shared" si="228"/>
        <v>0</v>
      </c>
      <c r="AM159" s="17">
        <f>DBC!$C$50</f>
        <v>152</v>
      </c>
      <c r="AN159" s="16">
        <f>DBC!$C$49</f>
        <v>146.19999999999999</v>
      </c>
      <c r="AO159" s="18">
        <f>DBC!$C$48</f>
        <v>150</v>
      </c>
      <c r="AP159" s="31">
        <f t="shared" si="182"/>
        <v>0</v>
      </c>
      <c r="AQ159" s="31">
        <f t="shared" si="229"/>
        <v>0</v>
      </c>
      <c r="AR159" s="32">
        <f t="shared" si="230"/>
        <v>0</v>
      </c>
      <c r="AS159" s="23">
        <f>DBC!$C$41</f>
        <v>370</v>
      </c>
      <c r="AT159" s="33">
        <f t="shared" si="175"/>
        <v>0</v>
      </c>
      <c r="AU159" s="31">
        <f t="shared" si="176"/>
        <v>0</v>
      </c>
      <c r="AV159" s="31">
        <f t="shared" si="177"/>
        <v>0</v>
      </c>
      <c r="AW159" s="423">
        <f t="shared" si="265"/>
        <v>0</v>
      </c>
      <c r="AX159" s="561">
        <f>DBC!$C$72</f>
        <v>0.15</v>
      </c>
      <c r="AY159" s="559">
        <f>DBC!$C$71</f>
        <v>0.75</v>
      </c>
      <c r="AZ159" s="560">
        <f>DBC!$C$70</f>
        <v>0.1</v>
      </c>
      <c r="BA159" s="24" t="str">
        <f t="shared" si="247"/>
        <v>OK</v>
      </c>
      <c r="BB159" s="25">
        <f t="shared" si="248"/>
        <v>90</v>
      </c>
      <c r="BC159" s="26">
        <f t="shared" si="178"/>
        <v>450</v>
      </c>
      <c r="BD159" s="27">
        <f t="shared" si="179"/>
        <v>60</v>
      </c>
      <c r="BE159" s="28">
        <f t="shared" si="231"/>
        <v>112500</v>
      </c>
      <c r="BF159" s="28">
        <f t="shared" si="232"/>
        <v>1912500</v>
      </c>
      <c r="BG159" s="28">
        <f t="shared" si="233"/>
        <v>300000</v>
      </c>
      <c r="BH159" s="17">
        <f>DBC!$C$77</f>
        <v>42</v>
      </c>
      <c r="BI159" s="28">
        <f>DBC!$C$76</f>
        <v>35</v>
      </c>
      <c r="BJ159" s="30">
        <f>DBC!$C$75</f>
        <v>40</v>
      </c>
      <c r="BK159" s="31">
        <f t="shared" si="183"/>
        <v>4.7249999999999996</v>
      </c>
      <c r="BL159" s="31">
        <f t="shared" si="234"/>
        <v>66.9375</v>
      </c>
      <c r="BM159" s="32">
        <f t="shared" si="235"/>
        <v>12</v>
      </c>
      <c r="BN159" s="11">
        <f>DBC!$C$68</f>
        <v>500</v>
      </c>
      <c r="BO159" s="21">
        <f t="shared" si="266"/>
        <v>2362.5</v>
      </c>
      <c r="BP159" s="19">
        <f t="shared" si="267"/>
        <v>33468.75</v>
      </c>
      <c r="BQ159" s="19">
        <f t="shared" si="268"/>
        <v>6000</v>
      </c>
      <c r="BR159" s="423">
        <f t="shared" si="269"/>
        <v>41831.25</v>
      </c>
      <c r="BS159" s="561">
        <f>DBC!$C$72</f>
        <v>0.15</v>
      </c>
      <c r="BT159" s="559">
        <f>DBC!$C$71</f>
        <v>0.75</v>
      </c>
      <c r="BU159" s="560">
        <f>DBC!$C$70</f>
        <v>0.1</v>
      </c>
      <c r="BV159" s="24" t="str">
        <f t="shared" si="249"/>
        <v>OK</v>
      </c>
      <c r="BW159" s="25">
        <f t="shared" si="250"/>
        <v>90</v>
      </c>
      <c r="BX159" s="26">
        <f t="shared" si="180"/>
        <v>450</v>
      </c>
      <c r="BY159" s="27">
        <f t="shared" si="181"/>
        <v>60</v>
      </c>
      <c r="BZ159" s="28">
        <f t="shared" si="236"/>
        <v>0</v>
      </c>
      <c r="CA159" s="28">
        <f t="shared" si="237"/>
        <v>0</v>
      </c>
      <c r="CB159" s="28">
        <f t="shared" si="238"/>
        <v>0</v>
      </c>
      <c r="CC159" s="17">
        <f>DBC!$C$77</f>
        <v>42</v>
      </c>
      <c r="CD159" s="28">
        <f>DBC!$C$76</f>
        <v>35</v>
      </c>
      <c r="CE159" s="30">
        <f>DBC!$C$75</f>
        <v>40</v>
      </c>
      <c r="CF159" s="31">
        <f t="shared" si="184"/>
        <v>0</v>
      </c>
      <c r="CG159" s="31">
        <f t="shared" si="239"/>
        <v>0</v>
      </c>
      <c r="CH159" s="32">
        <f t="shared" si="240"/>
        <v>0</v>
      </c>
      <c r="CI159" s="11">
        <f>DBC!$C$68</f>
        <v>500</v>
      </c>
      <c r="CJ159" s="21">
        <f t="shared" si="270"/>
        <v>0</v>
      </c>
      <c r="CK159" s="21">
        <f t="shared" si="271"/>
        <v>0</v>
      </c>
      <c r="CL159" s="21">
        <f t="shared" si="272"/>
        <v>0</v>
      </c>
      <c r="CM159" s="423">
        <f t="shared" si="273"/>
        <v>0</v>
      </c>
    </row>
    <row r="160" spans="1:91" x14ac:dyDescent="0.35">
      <c r="A160" s="743"/>
      <c r="B160" s="5" t="s">
        <v>34</v>
      </c>
      <c r="C160" s="543">
        <v>31</v>
      </c>
      <c r="D160" s="5">
        <v>154</v>
      </c>
      <c r="E160" s="10">
        <f>DBC!C$61</f>
        <v>20</v>
      </c>
      <c r="F160" s="22">
        <f t="shared" si="224"/>
        <v>620</v>
      </c>
      <c r="G160" s="745"/>
      <c r="H160" s="49">
        <f>DBC!$C$45</f>
        <v>0.1</v>
      </c>
      <c r="I160" s="47">
        <f>DBC!$C$44</f>
        <v>0.7</v>
      </c>
      <c r="J160" s="48">
        <f>DBC!$C$43</f>
        <v>0.2</v>
      </c>
      <c r="K160" s="24" t="str">
        <f t="shared" si="241"/>
        <v>OK</v>
      </c>
      <c r="L160" s="25">
        <f t="shared" si="242"/>
        <v>62</v>
      </c>
      <c r="M160" s="26">
        <f t="shared" si="242"/>
        <v>434</v>
      </c>
      <c r="N160" s="27">
        <f t="shared" si="242"/>
        <v>124</v>
      </c>
      <c r="O160" s="28">
        <f t="shared" si="225"/>
        <v>566680</v>
      </c>
      <c r="P160" s="28">
        <f t="shared" si="225"/>
        <v>13486984</v>
      </c>
      <c r="Q160" s="28">
        <f t="shared" si="225"/>
        <v>4533440</v>
      </c>
      <c r="R160" s="29">
        <f>DBC!$C$50</f>
        <v>152</v>
      </c>
      <c r="S160" s="28">
        <f>DBC!$C$49</f>
        <v>146.19999999999999</v>
      </c>
      <c r="T160" s="30">
        <f>DBC!$C$48</f>
        <v>150</v>
      </c>
      <c r="U160" s="31">
        <f t="shared" si="243"/>
        <v>86.135360000000006</v>
      </c>
      <c r="V160" s="31">
        <f t="shared" si="243"/>
        <v>1971.7970608000001</v>
      </c>
      <c r="W160" s="32">
        <f t="shared" si="243"/>
        <v>680.01599999999996</v>
      </c>
      <c r="X160" s="23">
        <f>DBC!$C$41</f>
        <v>370</v>
      </c>
      <c r="Y160" s="33">
        <f t="shared" si="244"/>
        <v>31870.083200000001</v>
      </c>
      <c r="Z160" s="31">
        <f t="shared" si="244"/>
        <v>729564.91249600006</v>
      </c>
      <c r="AA160" s="31">
        <f t="shared" si="244"/>
        <v>251605.91999999998</v>
      </c>
      <c r="AB160" s="423">
        <f t="shared" si="264"/>
        <v>1013040.915696</v>
      </c>
      <c r="AC160" s="295">
        <f>DBC!$C$45</f>
        <v>0.1</v>
      </c>
      <c r="AD160" s="291">
        <f>DBC!$C$44</f>
        <v>0.7</v>
      </c>
      <c r="AE160" s="292">
        <f>DBC!$C$43</f>
        <v>0.2</v>
      </c>
      <c r="AF160" s="24" t="str">
        <f t="shared" si="245"/>
        <v>OK</v>
      </c>
      <c r="AG160" s="25">
        <f t="shared" si="246"/>
        <v>62</v>
      </c>
      <c r="AH160" s="26">
        <f t="shared" si="173"/>
        <v>434</v>
      </c>
      <c r="AI160" s="27">
        <f t="shared" si="174"/>
        <v>124</v>
      </c>
      <c r="AJ160" s="28">
        <f t="shared" si="226"/>
        <v>0</v>
      </c>
      <c r="AK160" s="28">
        <f t="shared" si="227"/>
        <v>0</v>
      </c>
      <c r="AL160" s="28">
        <f t="shared" si="228"/>
        <v>0</v>
      </c>
      <c r="AM160" s="17">
        <f>DBC!$C$50</f>
        <v>152</v>
      </c>
      <c r="AN160" s="16">
        <f>DBC!$C$49</f>
        <v>146.19999999999999</v>
      </c>
      <c r="AO160" s="18">
        <f>DBC!$C$48</f>
        <v>150</v>
      </c>
      <c r="AP160" s="31">
        <f t="shared" si="182"/>
        <v>0</v>
      </c>
      <c r="AQ160" s="31">
        <f t="shared" si="229"/>
        <v>0</v>
      </c>
      <c r="AR160" s="32">
        <f t="shared" si="230"/>
        <v>0</v>
      </c>
      <c r="AS160" s="23">
        <f>DBC!$C$41</f>
        <v>370</v>
      </c>
      <c r="AT160" s="33">
        <f t="shared" si="175"/>
        <v>0</v>
      </c>
      <c r="AU160" s="31">
        <f t="shared" si="176"/>
        <v>0</v>
      </c>
      <c r="AV160" s="31">
        <f t="shared" si="177"/>
        <v>0</v>
      </c>
      <c r="AW160" s="423">
        <f t="shared" si="265"/>
        <v>0</v>
      </c>
      <c r="AX160" s="561">
        <f>DBC!$C$72</f>
        <v>0.15</v>
      </c>
      <c r="AY160" s="559">
        <f>DBC!$C$71</f>
        <v>0.75</v>
      </c>
      <c r="AZ160" s="560">
        <f>DBC!$C$70</f>
        <v>0.1</v>
      </c>
      <c r="BA160" s="24" t="str">
        <f t="shared" si="247"/>
        <v>OK</v>
      </c>
      <c r="BB160" s="25">
        <f t="shared" si="248"/>
        <v>93</v>
      </c>
      <c r="BC160" s="26">
        <f t="shared" si="178"/>
        <v>465</v>
      </c>
      <c r="BD160" s="27">
        <f t="shared" si="179"/>
        <v>62</v>
      </c>
      <c r="BE160" s="28">
        <f t="shared" si="231"/>
        <v>116250</v>
      </c>
      <c r="BF160" s="28">
        <f t="shared" si="232"/>
        <v>1976250</v>
      </c>
      <c r="BG160" s="28">
        <f t="shared" si="233"/>
        <v>310000</v>
      </c>
      <c r="BH160" s="17">
        <f>DBC!$C$77</f>
        <v>42</v>
      </c>
      <c r="BI160" s="28">
        <f>DBC!$C$76</f>
        <v>35</v>
      </c>
      <c r="BJ160" s="30">
        <f>DBC!$C$75</f>
        <v>40</v>
      </c>
      <c r="BK160" s="31">
        <f t="shared" si="183"/>
        <v>4.8825000000000003</v>
      </c>
      <c r="BL160" s="31">
        <f t="shared" si="234"/>
        <v>69.168750000000003</v>
      </c>
      <c r="BM160" s="32">
        <f t="shared" si="235"/>
        <v>12.4</v>
      </c>
      <c r="BN160" s="11">
        <f>DBC!$C$68</f>
        <v>500</v>
      </c>
      <c r="BO160" s="21">
        <f t="shared" si="266"/>
        <v>2441.25</v>
      </c>
      <c r="BP160" s="19">
        <f t="shared" si="267"/>
        <v>34584.375</v>
      </c>
      <c r="BQ160" s="19">
        <f t="shared" si="268"/>
        <v>6200</v>
      </c>
      <c r="BR160" s="423">
        <f t="shared" si="269"/>
        <v>43225.625</v>
      </c>
      <c r="BS160" s="561">
        <f>DBC!$C$72</f>
        <v>0.15</v>
      </c>
      <c r="BT160" s="559">
        <f>DBC!$C$71</f>
        <v>0.75</v>
      </c>
      <c r="BU160" s="560">
        <f>DBC!$C$70</f>
        <v>0.1</v>
      </c>
      <c r="BV160" s="24" t="str">
        <f t="shared" si="249"/>
        <v>OK</v>
      </c>
      <c r="BW160" s="25">
        <f t="shared" si="250"/>
        <v>93</v>
      </c>
      <c r="BX160" s="26">
        <f t="shared" si="180"/>
        <v>465</v>
      </c>
      <c r="BY160" s="27">
        <f t="shared" si="181"/>
        <v>62</v>
      </c>
      <c r="BZ160" s="28">
        <f t="shared" si="236"/>
        <v>0</v>
      </c>
      <c r="CA160" s="28">
        <f t="shared" si="237"/>
        <v>0</v>
      </c>
      <c r="CB160" s="28">
        <f t="shared" si="238"/>
        <v>0</v>
      </c>
      <c r="CC160" s="17">
        <f>DBC!$C$77</f>
        <v>42</v>
      </c>
      <c r="CD160" s="28">
        <f>DBC!$C$76</f>
        <v>35</v>
      </c>
      <c r="CE160" s="30">
        <f>DBC!$C$75</f>
        <v>40</v>
      </c>
      <c r="CF160" s="31">
        <f t="shared" si="184"/>
        <v>0</v>
      </c>
      <c r="CG160" s="31">
        <f t="shared" si="239"/>
        <v>0</v>
      </c>
      <c r="CH160" s="32">
        <f t="shared" si="240"/>
        <v>0</v>
      </c>
      <c r="CI160" s="11">
        <f>DBC!$C$68</f>
        <v>500</v>
      </c>
      <c r="CJ160" s="21">
        <f t="shared" si="270"/>
        <v>0</v>
      </c>
      <c r="CK160" s="21">
        <f t="shared" si="271"/>
        <v>0</v>
      </c>
      <c r="CL160" s="21">
        <f t="shared" si="272"/>
        <v>0</v>
      </c>
      <c r="CM160" s="423">
        <f t="shared" si="273"/>
        <v>0</v>
      </c>
    </row>
    <row r="161" spans="1:91" x14ac:dyDescent="0.35">
      <c r="A161" s="743"/>
      <c r="B161" s="5" t="s">
        <v>35</v>
      </c>
      <c r="C161" s="543">
        <v>30</v>
      </c>
      <c r="D161" s="5">
        <v>155</v>
      </c>
      <c r="E161" s="10">
        <f>DBC!C$62</f>
        <v>20</v>
      </c>
      <c r="F161" s="22">
        <f t="shared" si="224"/>
        <v>600</v>
      </c>
      <c r="G161" s="745"/>
      <c r="H161" s="49">
        <f>DBC!$C$45</f>
        <v>0.1</v>
      </c>
      <c r="I161" s="47">
        <f>DBC!$C$44</f>
        <v>0.7</v>
      </c>
      <c r="J161" s="48">
        <f>DBC!$C$43</f>
        <v>0.2</v>
      </c>
      <c r="K161" s="24" t="str">
        <f t="shared" si="241"/>
        <v>OK</v>
      </c>
      <c r="L161" s="25">
        <f t="shared" si="242"/>
        <v>60</v>
      </c>
      <c r="M161" s="26">
        <f t="shared" si="242"/>
        <v>420</v>
      </c>
      <c r="N161" s="27">
        <f t="shared" si="242"/>
        <v>120</v>
      </c>
      <c r="O161" s="28">
        <f t="shared" si="225"/>
        <v>548400</v>
      </c>
      <c r="P161" s="28">
        <f t="shared" si="225"/>
        <v>13051920</v>
      </c>
      <c r="Q161" s="28">
        <f t="shared" si="225"/>
        <v>4387200</v>
      </c>
      <c r="R161" s="29">
        <f>DBC!$C$50</f>
        <v>152</v>
      </c>
      <c r="S161" s="28">
        <f>DBC!$C$49</f>
        <v>146.19999999999999</v>
      </c>
      <c r="T161" s="30">
        <f>DBC!$C$48</f>
        <v>150</v>
      </c>
      <c r="U161" s="31">
        <f t="shared" si="243"/>
        <v>83.356800000000007</v>
      </c>
      <c r="V161" s="31">
        <f t="shared" si="243"/>
        <v>1908.1907039999999</v>
      </c>
      <c r="W161" s="32">
        <f t="shared" si="243"/>
        <v>658.08</v>
      </c>
      <c r="X161" s="23">
        <f>DBC!$C$41</f>
        <v>370</v>
      </c>
      <c r="Y161" s="33">
        <f t="shared" si="244"/>
        <v>30842.016000000003</v>
      </c>
      <c r="Z161" s="31">
        <f t="shared" si="244"/>
        <v>706030.56047999999</v>
      </c>
      <c r="AA161" s="31">
        <f t="shared" si="244"/>
        <v>243489.6</v>
      </c>
      <c r="AB161" s="423">
        <f t="shared" si="264"/>
        <v>980362.17648000002</v>
      </c>
      <c r="AC161" s="295">
        <f>DBC!$C$45</f>
        <v>0.1</v>
      </c>
      <c r="AD161" s="291">
        <f>DBC!$C$44</f>
        <v>0.7</v>
      </c>
      <c r="AE161" s="292">
        <f>DBC!$C$43</f>
        <v>0.2</v>
      </c>
      <c r="AF161" s="24" t="str">
        <f t="shared" si="245"/>
        <v>OK</v>
      </c>
      <c r="AG161" s="25">
        <f t="shared" si="246"/>
        <v>60</v>
      </c>
      <c r="AH161" s="26">
        <f t="shared" ref="AH161:AH224" si="287">$F161*AD161</f>
        <v>420</v>
      </c>
      <c r="AI161" s="27">
        <f t="shared" ref="AI161:AI224" si="288">$F161*AE161</f>
        <v>120</v>
      </c>
      <c r="AJ161" s="28">
        <f t="shared" si="226"/>
        <v>0</v>
      </c>
      <c r="AK161" s="28">
        <f t="shared" si="227"/>
        <v>0</v>
      </c>
      <c r="AL161" s="28">
        <f t="shared" si="228"/>
        <v>0</v>
      </c>
      <c r="AM161" s="17">
        <f>DBC!$C$50</f>
        <v>152</v>
      </c>
      <c r="AN161" s="16">
        <f>DBC!$C$49</f>
        <v>146.19999999999999</v>
      </c>
      <c r="AO161" s="18">
        <f>DBC!$C$48</f>
        <v>150</v>
      </c>
      <c r="AP161" s="31">
        <f t="shared" si="182"/>
        <v>0</v>
      </c>
      <c r="AQ161" s="31">
        <f t="shared" si="229"/>
        <v>0</v>
      </c>
      <c r="AR161" s="32">
        <f t="shared" si="230"/>
        <v>0</v>
      </c>
      <c r="AS161" s="23">
        <f>DBC!$C$41</f>
        <v>370</v>
      </c>
      <c r="AT161" s="33">
        <f t="shared" ref="AT161:AT224" si="289">AP161*$X161</f>
        <v>0</v>
      </c>
      <c r="AU161" s="31">
        <f t="shared" ref="AU161:AU224" si="290">AQ161*$X161</f>
        <v>0</v>
      </c>
      <c r="AV161" s="31">
        <f t="shared" ref="AV161:AV224" si="291">AR161*$X161</f>
        <v>0</v>
      </c>
      <c r="AW161" s="423">
        <f t="shared" si="265"/>
        <v>0</v>
      </c>
      <c r="AX161" s="561">
        <f>DBC!$C$72</f>
        <v>0.15</v>
      </c>
      <c r="AY161" s="559">
        <f>DBC!$C$71</f>
        <v>0.75</v>
      </c>
      <c r="AZ161" s="560">
        <f>DBC!$C$70</f>
        <v>0.1</v>
      </c>
      <c r="BA161" s="24" t="str">
        <f t="shared" si="247"/>
        <v>OK</v>
      </c>
      <c r="BB161" s="25">
        <f t="shared" si="248"/>
        <v>90</v>
      </c>
      <c r="BC161" s="26">
        <f t="shared" ref="BC161:BC224" si="292">$F161*AY161</f>
        <v>450</v>
      </c>
      <c r="BD161" s="27">
        <f t="shared" ref="BD161:BD224" si="293">$F161*AZ161</f>
        <v>60</v>
      </c>
      <c r="BE161" s="28">
        <f t="shared" si="231"/>
        <v>112500</v>
      </c>
      <c r="BF161" s="28">
        <f t="shared" si="232"/>
        <v>1912500</v>
      </c>
      <c r="BG161" s="28">
        <f t="shared" si="233"/>
        <v>300000</v>
      </c>
      <c r="BH161" s="17">
        <f>DBC!$C$77</f>
        <v>42</v>
      </c>
      <c r="BI161" s="28">
        <f>DBC!$C$76</f>
        <v>35</v>
      </c>
      <c r="BJ161" s="30">
        <f>DBC!$C$75</f>
        <v>40</v>
      </c>
      <c r="BK161" s="31">
        <f t="shared" si="183"/>
        <v>4.7249999999999996</v>
      </c>
      <c r="BL161" s="31">
        <f t="shared" si="234"/>
        <v>66.9375</v>
      </c>
      <c r="BM161" s="32">
        <f t="shared" si="235"/>
        <v>12</v>
      </c>
      <c r="BN161" s="11">
        <f>DBC!$C$68</f>
        <v>500</v>
      </c>
      <c r="BO161" s="21">
        <f t="shared" si="266"/>
        <v>2362.5</v>
      </c>
      <c r="BP161" s="19">
        <f t="shared" si="267"/>
        <v>33468.75</v>
      </c>
      <c r="BQ161" s="19">
        <f t="shared" si="268"/>
        <v>6000</v>
      </c>
      <c r="BR161" s="423">
        <f t="shared" si="269"/>
        <v>41831.25</v>
      </c>
      <c r="BS161" s="561">
        <f>DBC!$C$72</f>
        <v>0.15</v>
      </c>
      <c r="BT161" s="559">
        <f>DBC!$C$71</f>
        <v>0.75</v>
      </c>
      <c r="BU161" s="560">
        <f>DBC!$C$70</f>
        <v>0.1</v>
      </c>
      <c r="BV161" s="24" t="str">
        <f t="shared" si="249"/>
        <v>OK</v>
      </c>
      <c r="BW161" s="25">
        <f t="shared" si="250"/>
        <v>90</v>
      </c>
      <c r="BX161" s="26">
        <f t="shared" ref="BX161:BX224" si="294">$F161*BT161</f>
        <v>450</v>
      </c>
      <c r="BY161" s="27">
        <f t="shared" ref="BY161:BY224" si="295">$F161*BU161</f>
        <v>60</v>
      </c>
      <c r="BZ161" s="28">
        <f t="shared" si="236"/>
        <v>0</v>
      </c>
      <c r="CA161" s="28">
        <f t="shared" si="237"/>
        <v>0</v>
      </c>
      <c r="CB161" s="28">
        <f t="shared" si="238"/>
        <v>0</v>
      </c>
      <c r="CC161" s="17">
        <f>DBC!$C$77</f>
        <v>42</v>
      </c>
      <c r="CD161" s="28">
        <f>DBC!$C$76</f>
        <v>35</v>
      </c>
      <c r="CE161" s="30">
        <f>DBC!$C$75</f>
        <v>40</v>
      </c>
      <c r="CF161" s="31">
        <f t="shared" si="184"/>
        <v>0</v>
      </c>
      <c r="CG161" s="31">
        <f t="shared" si="239"/>
        <v>0</v>
      </c>
      <c r="CH161" s="32">
        <f t="shared" si="240"/>
        <v>0</v>
      </c>
      <c r="CI161" s="11">
        <f>DBC!$C$68</f>
        <v>500</v>
      </c>
      <c r="CJ161" s="21">
        <f t="shared" si="270"/>
        <v>0</v>
      </c>
      <c r="CK161" s="21">
        <f t="shared" si="271"/>
        <v>0</v>
      </c>
      <c r="CL161" s="21">
        <f t="shared" si="272"/>
        <v>0</v>
      </c>
      <c r="CM161" s="423">
        <f t="shared" si="273"/>
        <v>0</v>
      </c>
    </row>
    <row r="162" spans="1:91" x14ac:dyDescent="0.35">
      <c r="A162" s="744"/>
      <c r="B162" s="34" t="s">
        <v>36</v>
      </c>
      <c r="C162" s="544">
        <v>31</v>
      </c>
      <c r="D162" s="34">
        <v>156</v>
      </c>
      <c r="E162" s="10">
        <f>DBC!C$63</f>
        <v>20</v>
      </c>
      <c r="F162" s="35">
        <f t="shared" si="224"/>
        <v>620</v>
      </c>
      <c r="G162" s="746"/>
      <c r="H162" s="49">
        <f>DBC!$C$45</f>
        <v>0.1</v>
      </c>
      <c r="I162" s="47">
        <f>DBC!$C$44</f>
        <v>0.7</v>
      </c>
      <c r="J162" s="48">
        <f>DBC!$C$43</f>
        <v>0.2</v>
      </c>
      <c r="K162" s="8" t="str">
        <f t="shared" si="241"/>
        <v>OK</v>
      </c>
      <c r="L162" s="37">
        <f t="shared" si="242"/>
        <v>62</v>
      </c>
      <c r="M162" s="38">
        <f t="shared" si="242"/>
        <v>434</v>
      </c>
      <c r="N162" s="39">
        <f t="shared" si="242"/>
        <v>124</v>
      </c>
      <c r="O162" s="40">
        <f t="shared" si="225"/>
        <v>566680</v>
      </c>
      <c r="P162" s="40">
        <f t="shared" si="225"/>
        <v>13486984</v>
      </c>
      <c r="Q162" s="40">
        <f t="shared" si="225"/>
        <v>4533440</v>
      </c>
      <c r="R162" s="41">
        <f>DBC!$C$50</f>
        <v>152</v>
      </c>
      <c r="S162" s="40">
        <f>DBC!$C$49</f>
        <v>146.19999999999999</v>
      </c>
      <c r="T162" s="42">
        <f>DBC!$C$48</f>
        <v>150</v>
      </c>
      <c r="U162" s="43">
        <f t="shared" si="243"/>
        <v>86.135360000000006</v>
      </c>
      <c r="V162" s="43">
        <f t="shared" si="243"/>
        <v>1971.7970608000001</v>
      </c>
      <c r="W162" s="44">
        <f t="shared" si="243"/>
        <v>680.01599999999996</v>
      </c>
      <c r="X162" s="23">
        <f>DBC!$C$41</f>
        <v>370</v>
      </c>
      <c r="Y162" s="45">
        <f t="shared" si="244"/>
        <v>31870.083200000001</v>
      </c>
      <c r="Z162" s="43">
        <f t="shared" si="244"/>
        <v>729564.91249600006</v>
      </c>
      <c r="AA162" s="43">
        <f t="shared" si="244"/>
        <v>251605.91999999998</v>
      </c>
      <c r="AB162" s="423">
        <f t="shared" si="264"/>
        <v>1013040.915696</v>
      </c>
      <c r="AC162" s="295">
        <f>DBC!$C$45</f>
        <v>0.1</v>
      </c>
      <c r="AD162" s="291">
        <f>DBC!$C$44</f>
        <v>0.7</v>
      </c>
      <c r="AE162" s="292">
        <f>DBC!$C$43</f>
        <v>0.2</v>
      </c>
      <c r="AF162" s="8" t="str">
        <f t="shared" si="245"/>
        <v>OK</v>
      </c>
      <c r="AG162" s="37">
        <f t="shared" si="246"/>
        <v>62</v>
      </c>
      <c r="AH162" s="38">
        <f t="shared" si="287"/>
        <v>434</v>
      </c>
      <c r="AI162" s="39">
        <f t="shared" si="288"/>
        <v>124</v>
      </c>
      <c r="AJ162" s="40">
        <f t="shared" si="226"/>
        <v>0</v>
      </c>
      <c r="AK162" s="40">
        <f t="shared" si="227"/>
        <v>0</v>
      </c>
      <c r="AL162" s="40">
        <f t="shared" si="228"/>
        <v>0</v>
      </c>
      <c r="AM162" s="17">
        <f>DBC!$C$50</f>
        <v>152</v>
      </c>
      <c r="AN162" s="16">
        <f>DBC!$C$49</f>
        <v>146.19999999999999</v>
      </c>
      <c r="AO162" s="18">
        <f>DBC!$C$48</f>
        <v>150</v>
      </c>
      <c r="AP162" s="43">
        <f t="shared" ref="AP162:AP225" si="296">AJ162*AM162/10^6</f>
        <v>0</v>
      </c>
      <c r="AQ162" s="43">
        <f t="shared" si="229"/>
        <v>0</v>
      </c>
      <c r="AR162" s="44">
        <f t="shared" si="230"/>
        <v>0</v>
      </c>
      <c r="AS162" s="23">
        <f>DBC!$C$41</f>
        <v>370</v>
      </c>
      <c r="AT162" s="45">
        <f t="shared" si="289"/>
        <v>0</v>
      </c>
      <c r="AU162" s="43">
        <f t="shared" si="290"/>
        <v>0</v>
      </c>
      <c r="AV162" s="43">
        <f t="shared" si="291"/>
        <v>0</v>
      </c>
      <c r="AW162" s="423">
        <f t="shared" si="265"/>
        <v>0</v>
      </c>
      <c r="AX162" s="561">
        <f>DBC!$C$72</f>
        <v>0.15</v>
      </c>
      <c r="AY162" s="559">
        <f>DBC!$C$71</f>
        <v>0.75</v>
      </c>
      <c r="AZ162" s="560">
        <f>DBC!$C$70</f>
        <v>0.1</v>
      </c>
      <c r="BA162" s="8" t="str">
        <f t="shared" si="247"/>
        <v>OK</v>
      </c>
      <c r="BB162" s="37">
        <f t="shared" si="248"/>
        <v>93</v>
      </c>
      <c r="BC162" s="38">
        <f t="shared" si="292"/>
        <v>465</v>
      </c>
      <c r="BD162" s="39">
        <f t="shared" si="293"/>
        <v>62</v>
      </c>
      <c r="BE162" s="40">
        <f t="shared" si="231"/>
        <v>116250</v>
      </c>
      <c r="BF162" s="40">
        <f t="shared" si="232"/>
        <v>1976250</v>
      </c>
      <c r="BG162" s="40">
        <f t="shared" si="233"/>
        <v>310000</v>
      </c>
      <c r="BH162" s="17">
        <f>DBC!$C$77</f>
        <v>42</v>
      </c>
      <c r="BI162" s="28">
        <f>DBC!$C$76</f>
        <v>35</v>
      </c>
      <c r="BJ162" s="30">
        <f>DBC!$C$75</f>
        <v>40</v>
      </c>
      <c r="BK162" s="43">
        <f t="shared" ref="BK162:BK225" si="297">BE162*BH162/10^6</f>
        <v>4.8825000000000003</v>
      </c>
      <c r="BL162" s="43">
        <f t="shared" si="234"/>
        <v>69.168750000000003</v>
      </c>
      <c r="BM162" s="44">
        <f t="shared" si="235"/>
        <v>12.4</v>
      </c>
      <c r="BN162" s="11">
        <f>DBC!$C$68</f>
        <v>500</v>
      </c>
      <c r="BO162" s="21">
        <f t="shared" si="266"/>
        <v>2441.25</v>
      </c>
      <c r="BP162" s="19">
        <f t="shared" si="267"/>
        <v>34584.375</v>
      </c>
      <c r="BQ162" s="19">
        <f t="shared" si="268"/>
        <v>6200</v>
      </c>
      <c r="BR162" s="423">
        <f t="shared" si="269"/>
        <v>43225.625</v>
      </c>
      <c r="BS162" s="561">
        <f>DBC!$C$72</f>
        <v>0.15</v>
      </c>
      <c r="BT162" s="559">
        <f>DBC!$C$71</f>
        <v>0.75</v>
      </c>
      <c r="BU162" s="560">
        <f>DBC!$C$70</f>
        <v>0.1</v>
      </c>
      <c r="BV162" s="8" t="str">
        <f t="shared" si="249"/>
        <v>OK</v>
      </c>
      <c r="BW162" s="37">
        <f t="shared" si="250"/>
        <v>93</v>
      </c>
      <c r="BX162" s="38">
        <f t="shared" si="294"/>
        <v>465</v>
      </c>
      <c r="BY162" s="39">
        <f t="shared" si="295"/>
        <v>62</v>
      </c>
      <c r="BZ162" s="40">
        <f t="shared" si="236"/>
        <v>0</v>
      </c>
      <c r="CA162" s="40">
        <f t="shared" si="237"/>
        <v>0</v>
      </c>
      <c r="CB162" s="40">
        <f t="shared" si="238"/>
        <v>0</v>
      </c>
      <c r="CC162" s="17">
        <f>DBC!$C$77</f>
        <v>42</v>
      </c>
      <c r="CD162" s="28">
        <f>DBC!$C$76</f>
        <v>35</v>
      </c>
      <c r="CE162" s="30">
        <f>DBC!$C$75</f>
        <v>40</v>
      </c>
      <c r="CF162" s="43">
        <f t="shared" ref="CF162:CF225" si="298">BZ162*CC162/10^6</f>
        <v>0</v>
      </c>
      <c r="CG162" s="43">
        <f t="shared" si="239"/>
        <v>0</v>
      </c>
      <c r="CH162" s="44">
        <f t="shared" si="240"/>
        <v>0</v>
      </c>
      <c r="CI162" s="11">
        <f>DBC!$C$68</f>
        <v>500</v>
      </c>
      <c r="CJ162" s="21">
        <f t="shared" si="270"/>
        <v>0</v>
      </c>
      <c r="CK162" s="21">
        <f t="shared" si="271"/>
        <v>0</v>
      </c>
      <c r="CL162" s="21">
        <f t="shared" si="272"/>
        <v>0</v>
      </c>
      <c r="CM162" s="423">
        <f t="shared" si="273"/>
        <v>0</v>
      </c>
    </row>
    <row r="163" spans="1:91" x14ac:dyDescent="0.35">
      <c r="A163" s="731">
        <v>14</v>
      </c>
      <c r="B163" s="9" t="s">
        <v>25</v>
      </c>
      <c r="C163" s="546">
        <v>31</v>
      </c>
      <c r="D163" s="9">
        <v>157</v>
      </c>
      <c r="E163" s="10">
        <f>DBC!C$52</f>
        <v>10</v>
      </c>
      <c r="F163" s="10">
        <f t="shared" si="224"/>
        <v>310</v>
      </c>
      <c r="G163" s="732">
        <f>SUM(F163:F174)</f>
        <v>6990</v>
      </c>
      <c r="H163" s="49">
        <f>DBC!$C$45</f>
        <v>0.1</v>
      </c>
      <c r="I163" s="47">
        <f>DBC!$C$44</f>
        <v>0.7</v>
      </c>
      <c r="J163" s="48">
        <f>DBC!$C$43</f>
        <v>0.2</v>
      </c>
      <c r="K163" s="12" t="str">
        <f t="shared" si="241"/>
        <v>OK</v>
      </c>
      <c r="L163" s="25">
        <f t="shared" ref="L163" si="299">$F163*H163</f>
        <v>31</v>
      </c>
      <c r="M163" s="26">
        <f t="shared" ref="M163" si="300">$F163*I163</f>
        <v>217</v>
      </c>
      <c r="N163" s="27">
        <f t="shared" ref="N163" si="301">$F163*J163</f>
        <v>62</v>
      </c>
      <c r="O163" s="28">
        <f t="shared" ref="O163" si="302">O$6*L163</f>
        <v>283340</v>
      </c>
      <c r="P163" s="28">
        <f t="shared" ref="P163" si="303">P$6*M163</f>
        <v>6743492</v>
      </c>
      <c r="Q163" s="28">
        <f t="shared" ref="Q163" si="304">Q$6*N163</f>
        <v>2266720</v>
      </c>
      <c r="R163" s="29">
        <f>DBC!$C$50</f>
        <v>152</v>
      </c>
      <c r="S163" s="28">
        <f>DBC!$C$49</f>
        <v>146.19999999999999</v>
      </c>
      <c r="T163" s="30">
        <f>DBC!$C$48</f>
        <v>150</v>
      </c>
      <c r="U163" s="31">
        <f t="shared" ref="U163" si="305">O163*R163/10^6</f>
        <v>43.067680000000003</v>
      </c>
      <c r="V163" s="31">
        <f t="shared" ref="V163" si="306">P163*S163/10^6</f>
        <v>985.89853040000003</v>
      </c>
      <c r="W163" s="32">
        <f t="shared" ref="W163" si="307">Q163*T163/10^6</f>
        <v>340.00799999999998</v>
      </c>
      <c r="X163" s="23">
        <f>DBC!$C$41</f>
        <v>370</v>
      </c>
      <c r="Y163" s="33">
        <f t="shared" ref="Y163" si="308">U163*$X163</f>
        <v>15935.0416</v>
      </c>
      <c r="Z163" s="31">
        <f t="shared" ref="Z163" si="309">V163*$X163</f>
        <v>364782.45624800003</v>
      </c>
      <c r="AA163" s="31">
        <f t="shared" ref="AA163" si="310">W163*$X163</f>
        <v>125802.95999999999</v>
      </c>
      <c r="AB163" s="423">
        <f t="shared" ref="AB163" si="311">SUM(Y163:AA163)</f>
        <v>506520.45784799999</v>
      </c>
      <c r="AC163" s="295">
        <f>DBC!$C$45</f>
        <v>0.1</v>
      </c>
      <c r="AD163" s="291">
        <f>DBC!$C$44</f>
        <v>0.7</v>
      </c>
      <c r="AE163" s="292">
        <f>DBC!$C$43</f>
        <v>0.2</v>
      </c>
      <c r="AF163" s="12" t="str">
        <f t="shared" si="245"/>
        <v>OK</v>
      </c>
      <c r="AG163" s="13">
        <f t="shared" si="246"/>
        <v>31</v>
      </c>
      <c r="AH163" s="14">
        <f t="shared" si="287"/>
        <v>217</v>
      </c>
      <c r="AI163" s="15">
        <f t="shared" si="288"/>
        <v>62</v>
      </c>
      <c r="AJ163" s="16">
        <f t="shared" si="226"/>
        <v>0</v>
      </c>
      <c r="AK163" s="16">
        <f t="shared" si="227"/>
        <v>0</v>
      </c>
      <c r="AL163" s="16">
        <f t="shared" si="228"/>
        <v>0</v>
      </c>
      <c r="AM163" s="17">
        <f>DBC!$C$50</f>
        <v>152</v>
      </c>
      <c r="AN163" s="16">
        <f>DBC!$C$49</f>
        <v>146.19999999999999</v>
      </c>
      <c r="AO163" s="18">
        <f>DBC!$C$48</f>
        <v>150</v>
      </c>
      <c r="AP163" s="19">
        <f t="shared" si="296"/>
        <v>0</v>
      </c>
      <c r="AQ163" s="19">
        <f t="shared" si="229"/>
        <v>0</v>
      </c>
      <c r="AR163" s="20">
        <f t="shared" si="230"/>
        <v>0</v>
      </c>
      <c r="AS163" s="23">
        <f>DBC!$C$41</f>
        <v>370</v>
      </c>
      <c r="AT163" s="21">
        <f t="shared" si="289"/>
        <v>0</v>
      </c>
      <c r="AU163" s="19">
        <f t="shared" si="290"/>
        <v>0</v>
      </c>
      <c r="AV163" s="19">
        <f t="shared" si="291"/>
        <v>0</v>
      </c>
      <c r="AW163" s="423">
        <f t="shared" si="265"/>
        <v>0</v>
      </c>
      <c r="AX163" s="561">
        <f>DBC!$C$72</f>
        <v>0.15</v>
      </c>
      <c r="AY163" s="559">
        <f>DBC!$C$71</f>
        <v>0.75</v>
      </c>
      <c r="AZ163" s="560">
        <f>DBC!$C$70</f>
        <v>0.1</v>
      </c>
      <c r="BA163" s="12" t="str">
        <f t="shared" si="247"/>
        <v>OK</v>
      </c>
      <c r="BB163" s="13">
        <f t="shared" si="248"/>
        <v>46.5</v>
      </c>
      <c r="BC163" s="14">
        <f t="shared" si="292"/>
        <v>232.5</v>
      </c>
      <c r="BD163" s="15">
        <f t="shared" si="293"/>
        <v>31</v>
      </c>
      <c r="BE163" s="16">
        <f t="shared" si="231"/>
        <v>58125</v>
      </c>
      <c r="BF163" s="16">
        <f t="shared" si="232"/>
        <v>988125</v>
      </c>
      <c r="BG163" s="16">
        <f t="shared" si="233"/>
        <v>155000</v>
      </c>
      <c r="BH163" s="17">
        <f>DBC!$C$77</f>
        <v>42</v>
      </c>
      <c r="BI163" s="28">
        <f>DBC!$C$76</f>
        <v>35</v>
      </c>
      <c r="BJ163" s="30">
        <f>DBC!$C$75</f>
        <v>40</v>
      </c>
      <c r="BK163" s="19">
        <f t="shared" si="297"/>
        <v>2.4412500000000001</v>
      </c>
      <c r="BL163" s="19">
        <f t="shared" si="234"/>
        <v>34.584375000000001</v>
      </c>
      <c r="BM163" s="20">
        <f t="shared" si="235"/>
        <v>6.2</v>
      </c>
      <c r="BN163" s="11">
        <f>DBC!$C$68</f>
        <v>500</v>
      </c>
      <c r="BO163" s="21">
        <f t="shared" si="266"/>
        <v>1220.625</v>
      </c>
      <c r="BP163" s="19">
        <f t="shared" si="267"/>
        <v>17292.1875</v>
      </c>
      <c r="BQ163" s="19">
        <f t="shared" si="268"/>
        <v>3100</v>
      </c>
      <c r="BR163" s="423">
        <f t="shared" si="269"/>
        <v>21612.8125</v>
      </c>
      <c r="BS163" s="561">
        <f>DBC!$C$72</f>
        <v>0.15</v>
      </c>
      <c r="BT163" s="559">
        <f>DBC!$C$71</f>
        <v>0.75</v>
      </c>
      <c r="BU163" s="560">
        <f>DBC!$C$70</f>
        <v>0.1</v>
      </c>
      <c r="BV163" s="12" t="str">
        <f t="shared" si="249"/>
        <v>OK</v>
      </c>
      <c r="BW163" s="13">
        <f t="shared" si="250"/>
        <v>46.5</v>
      </c>
      <c r="BX163" s="14">
        <f t="shared" si="294"/>
        <v>232.5</v>
      </c>
      <c r="BY163" s="15">
        <f t="shared" si="295"/>
        <v>31</v>
      </c>
      <c r="BZ163" s="16">
        <f t="shared" si="236"/>
        <v>0</v>
      </c>
      <c r="CA163" s="16">
        <f t="shared" si="237"/>
        <v>0</v>
      </c>
      <c r="CB163" s="16">
        <f t="shared" si="238"/>
        <v>0</v>
      </c>
      <c r="CC163" s="17">
        <f>DBC!$C$77</f>
        <v>42</v>
      </c>
      <c r="CD163" s="28">
        <f>DBC!$C$76</f>
        <v>35</v>
      </c>
      <c r="CE163" s="30">
        <f>DBC!$C$75</f>
        <v>40</v>
      </c>
      <c r="CF163" s="19">
        <f t="shared" si="298"/>
        <v>0</v>
      </c>
      <c r="CG163" s="19">
        <f t="shared" si="239"/>
        <v>0</v>
      </c>
      <c r="CH163" s="20">
        <f t="shared" si="240"/>
        <v>0</v>
      </c>
      <c r="CI163" s="11">
        <f>DBC!$C$68</f>
        <v>500</v>
      </c>
      <c r="CJ163" s="21">
        <f t="shared" si="270"/>
        <v>0</v>
      </c>
      <c r="CK163" s="21">
        <f t="shared" si="271"/>
        <v>0</v>
      </c>
      <c r="CL163" s="21">
        <f t="shared" si="272"/>
        <v>0</v>
      </c>
      <c r="CM163" s="423">
        <f t="shared" si="273"/>
        <v>0</v>
      </c>
    </row>
    <row r="164" spans="1:91" x14ac:dyDescent="0.35">
      <c r="A164" s="743"/>
      <c r="B164" s="5" t="s">
        <v>26</v>
      </c>
      <c r="C164" s="543">
        <v>28</v>
      </c>
      <c r="D164" s="5">
        <v>158</v>
      </c>
      <c r="E164" s="10">
        <f>DBC!C$53</f>
        <v>20</v>
      </c>
      <c r="F164" s="22">
        <f t="shared" si="224"/>
        <v>560</v>
      </c>
      <c r="G164" s="745"/>
      <c r="H164" s="49">
        <f>DBC!$C$45</f>
        <v>0.1</v>
      </c>
      <c r="I164" s="47">
        <f>DBC!$C$44</f>
        <v>0.7</v>
      </c>
      <c r="J164" s="48">
        <f>DBC!$C$43</f>
        <v>0.2</v>
      </c>
      <c r="K164" s="24" t="str">
        <f t="shared" si="241"/>
        <v>OK</v>
      </c>
      <c r="L164" s="25">
        <f t="shared" si="242"/>
        <v>56</v>
      </c>
      <c r="M164" s="26">
        <f t="shared" si="242"/>
        <v>392</v>
      </c>
      <c r="N164" s="27">
        <f t="shared" si="242"/>
        <v>112</v>
      </c>
      <c r="O164" s="28">
        <f t="shared" si="225"/>
        <v>511840</v>
      </c>
      <c r="P164" s="28">
        <f t="shared" si="225"/>
        <v>12181792</v>
      </c>
      <c r="Q164" s="28">
        <f t="shared" si="225"/>
        <v>4094720</v>
      </c>
      <c r="R164" s="29">
        <f>DBC!$C$50</f>
        <v>152</v>
      </c>
      <c r="S164" s="28">
        <f>DBC!$C$49</f>
        <v>146.19999999999999</v>
      </c>
      <c r="T164" s="30">
        <f>DBC!$C$48</f>
        <v>150</v>
      </c>
      <c r="U164" s="31">
        <f t="shared" si="243"/>
        <v>77.799679999999995</v>
      </c>
      <c r="V164" s="31">
        <f t="shared" si="243"/>
        <v>1780.9779904</v>
      </c>
      <c r="W164" s="32">
        <f t="shared" si="243"/>
        <v>614.20799999999997</v>
      </c>
      <c r="X164" s="23">
        <f>DBC!$C$41</f>
        <v>370</v>
      </c>
      <c r="Y164" s="33">
        <f t="shared" si="244"/>
        <v>28785.881599999997</v>
      </c>
      <c r="Z164" s="31">
        <f t="shared" si="244"/>
        <v>658961.85644799995</v>
      </c>
      <c r="AA164" s="31">
        <f t="shared" si="244"/>
        <v>227256.95999999999</v>
      </c>
      <c r="AB164" s="423">
        <f t="shared" si="264"/>
        <v>915004.69804799987</v>
      </c>
      <c r="AC164" s="295">
        <f>DBC!$C$45</f>
        <v>0.1</v>
      </c>
      <c r="AD164" s="291">
        <f>DBC!$C$44</f>
        <v>0.7</v>
      </c>
      <c r="AE164" s="292">
        <f>DBC!$C$43</f>
        <v>0.2</v>
      </c>
      <c r="AF164" s="24" t="str">
        <f t="shared" si="245"/>
        <v>OK</v>
      </c>
      <c r="AG164" s="25">
        <f t="shared" si="246"/>
        <v>56</v>
      </c>
      <c r="AH164" s="26">
        <f t="shared" si="287"/>
        <v>392</v>
      </c>
      <c r="AI164" s="27">
        <f t="shared" si="288"/>
        <v>112</v>
      </c>
      <c r="AJ164" s="28">
        <f t="shared" si="226"/>
        <v>0</v>
      </c>
      <c r="AK164" s="28">
        <f t="shared" si="227"/>
        <v>0</v>
      </c>
      <c r="AL164" s="28">
        <f t="shared" si="228"/>
        <v>0</v>
      </c>
      <c r="AM164" s="17">
        <f>DBC!$C$50</f>
        <v>152</v>
      </c>
      <c r="AN164" s="16">
        <f>DBC!$C$49</f>
        <v>146.19999999999999</v>
      </c>
      <c r="AO164" s="18">
        <f>DBC!$C$48</f>
        <v>150</v>
      </c>
      <c r="AP164" s="31">
        <f t="shared" si="296"/>
        <v>0</v>
      </c>
      <c r="AQ164" s="31">
        <f t="shared" si="229"/>
        <v>0</v>
      </c>
      <c r="AR164" s="32">
        <f t="shared" si="230"/>
        <v>0</v>
      </c>
      <c r="AS164" s="23">
        <f>DBC!$C$41</f>
        <v>370</v>
      </c>
      <c r="AT164" s="33">
        <f t="shared" si="289"/>
        <v>0</v>
      </c>
      <c r="AU164" s="31">
        <f t="shared" si="290"/>
        <v>0</v>
      </c>
      <c r="AV164" s="31">
        <f t="shared" si="291"/>
        <v>0</v>
      </c>
      <c r="AW164" s="423">
        <f t="shared" si="265"/>
        <v>0</v>
      </c>
      <c r="AX164" s="561">
        <f>DBC!$C$72</f>
        <v>0.15</v>
      </c>
      <c r="AY164" s="559">
        <f>DBC!$C$71</f>
        <v>0.75</v>
      </c>
      <c r="AZ164" s="560">
        <f>DBC!$C$70</f>
        <v>0.1</v>
      </c>
      <c r="BA164" s="24" t="str">
        <f t="shared" si="247"/>
        <v>OK</v>
      </c>
      <c r="BB164" s="25">
        <f t="shared" si="248"/>
        <v>84</v>
      </c>
      <c r="BC164" s="26">
        <f t="shared" si="292"/>
        <v>420</v>
      </c>
      <c r="BD164" s="27">
        <f t="shared" si="293"/>
        <v>56</v>
      </c>
      <c r="BE164" s="28">
        <f t="shared" si="231"/>
        <v>105000</v>
      </c>
      <c r="BF164" s="28">
        <f t="shared" si="232"/>
        <v>1785000</v>
      </c>
      <c r="BG164" s="28">
        <f t="shared" si="233"/>
        <v>280000</v>
      </c>
      <c r="BH164" s="17">
        <f>DBC!$C$77</f>
        <v>42</v>
      </c>
      <c r="BI164" s="28">
        <f>DBC!$C$76</f>
        <v>35</v>
      </c>
      <c r="BJ164" s="30">
        <f>DBC!$C$75</f>
        <v>40</v>
      </c>
      <c r="BK164" s="31">
        <f t="shared" si="297"/>
        <v>4.41</v>
      </c>
      <c r="BL164" s="31">
        <f t="shared" si="234"/>
        <v>62.475000000000001</v>
      </c>
      <c r="BM164" s="32">
        <f t="shared" si="235"/>
        <v>11.2</v>
      </c>
      <c r="BN164" s="11">
        <f>DBC!$C$68</f>
        <v>500</v>
      </c>
      <c r="BO164" s="21">
        <f t="shared" si="266"/>
        <v>2205</v>
      </c>
      <c r="BP164" s="19">
        <f t="shared" si="267"/>
        <v>31237.5</v>
      </c>
      <c r="BQ164" s="19">
        <f t="shared" si="268"/>
        <v>5600</v>
      </c>
      <c r="BR164" s="423">
        <f t="shared" si="269"/>
        <v>39042.5</v>
      </c>
      <c r="BS164" s="561">
        <f>DBC!$C$72</f>
        <v>0.15</v>
      </c>
      <c r="BT164" s="559">
        <f>DBC!$C$71</f>
        <v>0.75</v>
      </c>
      <c r="BU164" s="560">
        <f>DBC!$C$70</f>
        <v>0.1</v>
      </c>
      <c r="BV164" s="24" t="str">
        <f t="shared" si="249"/>
        <v>OK</v>
      </c>
      <c r="BW164" s="25">
        <f t="shared" si="250"/>
        <v>84</v>
      </c>
      <c r="BX164" s="26">
        <f t="shared" si="294"/>
        <v>420</v>
      </c>
      <c r="BY164" s="27">
        <f t="shared" si="295"/>
        <v>56</v>
      </c>
      <c r="BZ164" s="28">
        <f t="shared" si="236"/>
        <v>0</v>
      </c>
      <c r="CA164" s="28">
        <f t="shared" si="237"/>
        <v>0</v>
      </c>
      <c r="CB164" s="28">
        <f t="shared" si="238"/>
        <v>0</v>
      </c>
      <c r="CC164" s="17">
        <f>DBC!$C$77</f>
        <v>42</v>
      </c>
      <c r="CD164" s="28">
        <f>DBC!$C$76</f>
        <v>35</v>
      </c>
      <c r="CE164" s="30">
        <f>DBC!$C$75</f>
        <v>40</v>
      </c>
      <c r="CF164" s="31">
        <f t="shared" si="298"/>
        <v>0</v>
      </c>
      <c r="CG164" s="31">
        <f t="shared" si="239"/>
        <v>0</v>
      </c>
      <c r="CH164" s="32">
        <f t="shared" si="240"/>
        <v>0</v>
      </c>
      <c r="CI164" s="11">
        <f>DBC!$C$68</f>
        <v>500</v>
      </c>
      <c r="CJ164" s="21">
        <f t="shared" si="270"/>
        <v>0</v>
      </c>
      <c r="CK164" s="21">
        <f t="shared" si="271"/>
        <v>0</v>
      </c>
      <c r="CL164" s="21">
        <f t="shared" si="272"/>
        <v>0</v>
      </c>
      <c r="CM164" s="423">
        <f t="shared" si="273"/>
        <v>0</v>
      </c>
    </row>
    <row r="165" spans="1:91" x14ac:dyDescent="0.35">
      <c r="A165" s="743"/>
      <c r="B165" s="5" t="s">
        <v>27</v>
      </c>
      <c r="C165" s="543">
        <v>31</v>
      </c>
      <c r="D165" s="5">
        <v>159</v>
      </c>
      <c r="E165" s="10">
        <f>DBC!C$54</f>
        <v>20</v>
      </c>
      <c r="F165" s="22">
        <f t="shared" si="224"/>
        <v>620</v>
      </c>
      <c r="G165" s="745"/>
      <c r="H165" s="49">
        <f>DBC!$C$45</f>
        <v>0.1</v>
      </c>
      <c r="I165" s="47">
        <f>DBC!$C$44</f>
        <v>0.7</v>
      </c>
      <c r="J165" s="48">
        <f>DBC!$C$43</f>
        <v>0.2</v>
      </c>
      <c r="K165" s="24" t="str">
        <f t="shared" si="241"/>
        <v>OK</v>
      </c>
      <c r="L165" s="25">
        <f t="shared" si="242"/>
        <v>62</v>
      </c>
      <c r="M165" s="26">
        <f t="shared" si="242"/>
        <v>434</v>
      </c>
      <c r="N165" s="27">
        <f t="shared" si="242"/>
        <v>124</v>
      </c>
      <c r="O165" s="28">
        <f t="shared" si="225"/>
        <v>566680</v>
      </c>
      <c r="P165" s="28">
        <f t="shared" si="225"/>
        <v>13486984</v>
      </c>
      <c r="Q165" s="28">
        <f t="shared" si="225"/>
        <v>4533440</v>
      </c>
      <c r="R165" s="29">
        <f>DBC!$C$50</f>
        <v>152</v>
      </c>
      <c r="S165" s="28">
        <f>DBC!$C$49</f>
        <v>146.19999999999999</v>
      </c>
      <c r="T165" s="30">
        <f>DBC!$C$48</f>
        <v>150</v>
      </c>
      <c r="U165" s="31">
        <f t="shared" si="243"/>
        <v>86.135360000000006</v>
      </c>
      <c r="V165" s="31">
        <f t="shared" si="243"/>
        <v>1971.7970608000001</v>
      </c>
      <c r="W165" s="32">
        <f t="shared" si="243"/>
        <v>680.01599999999996</v>
      </c>
      <c r="X165" s="23">
        <f>DBC!$C$41</f>
        <v>370</v>
      </c>
      <c r="Y165" s="33">
        <f t="shared" si="244"/>
        <v>31870.083200000001</v>
      </c>
      <c r="Z165" s="31">
        <f t="shared" si="244"/>
        <v>729564.91249600006</v>
      </c>
      <c r="AA165" s="31">
        <f t="shared" si="244"/>
        <v>251605.91999999998</v>
      </c>
      <c r="AB165" s="423">
        <f t="shared" si="264"/>
        <v>1013040.915696</v>
      </c>
      <c r="AC165" s="295">
        <f>DBC!$C$45</f>
        <v>0.1</v>
      </c>
      <c r="AD165" s="291">
        <f>DBC!$C$44</f>
        <v>0.7</v>
      </c>
      <c r="AE165" s="292">
        <f>DBC!$C$43</f>
        <v>0.2</v>
      </c>
      <c r="AF165" s="24" t="str">
        <f t="shared" si="245"/>
        <v>OK</v>
      </c>
      <c r="AG165" s="25">
        <f t="shared" si="246"/>
        <v>62</v>
      </c>
      <c r="AH165" s="26">
        <f t="shared" si="287"/>
        <v>434</v>
      </c>
      <c r="AI165" s="27">
        <f t="shared" si="288"/>
        <v>124</v>
      </c>
      <c r="AJ165" s="28">
        <f t="shared" si="226"/>
        <v>0</v>
      </c>
      <c r="AK165" s="28">
        <f t="shared" si="227"/>
        <v>0</v>
      </c>
      <c r="AL165" s="28">
        <f t="shared" si="228"/>
        <v>0</v>
      </c>
      <c r="AM165" s="17">
        <f>DBC!$C$50</f>
        <v>152</v>
      </c>
      <c r="AN165" s="16">
        <f>DBC!$C$49</f>
        <v>146.19999999999999</v>
      </c>
      <c r="AO165" s="18">
        <f>DBC!$C$48</f>
        <v>150</v>
      </c>
      <c r="AP165" s="31">
        <f t="shared" si="296"/>
        <v>0</v>
      </c>
      <c r="AQ165" s="31">
        <f t="shared" si="229"/>
        <v>0</v>
      </c>
      <c r="AR165" s="32">
        <f t="shared" si="230"/>
        <v>0</v>
      </c>
      <c r="AS165" s="23">
        <f>DBC!$C$41</f>
        <v>370</v>
      </c>
      <c r="AT165" s="33">
        <f t="shared" si="289"/>
        <v>0</v>
      </c>
      <c r="AU165" s="31">
        <f t="shared" si="290"/>
        <v>0</v>
      </c>
      <c r="AV165" s="31">
        <f t="shared" si="291"/>
        <v>0</v>
      </c>
      <c r="AW165" s="423">
        <f t="shared" si="265"/>
        <v>0</v>
      </c>
      <c r="AX165" s="561">
        <f>DBC!$C$72</f>
        <v>0.15</v>
      </c>
      <c r="AY165" s="559">
        <f>DBC!$C$71</f>
        <v>0.75</v>
      </c>
      <c r="AZ165" s="560">
        <f>DBC!$C$70</f>
        <v>0.1</v>
      </c>
      <c r="BA165" s="24" t="str">
        <f t="shared" si="247"/>
        <v>OK</v>
      </c>
      <c r="BB165" s="25">
        <f t="shared" si="248"/>
        <v>93</v>
      </c>
      <c r="BC165" s="26">
        <f t="shared" si="292"/>
        <v>465</v>
      </c>
      <c r="BD165" s="27">
        <f t="shared" si="293"/>
        <v>62</v>
      </c>
      <c r="BE165" s="28">
        <f t="shared" si="231"/>
        <v>116250</v>
      </c>
      <c r="BF165" s="28">
        <f t="shared" si="232"/>
        <v>1976250</v>
      </c>
      <c r="BG165" s="28">
        <f t="shared" si="233"/>
        <v>310000</v>
      </c>
      <c r="BH165" s="17">
        <f>DBC!$C$77</f>
        <v>42</v>
      </c>
      <c r="BI165" s="28">
        <f>DBC!$C$76</f>
        <v>35</v>
      </c>
      <c r="BJ165" s="30">
        <f>DBC!$C$75</f>
        <v>40</v>
      </c>
      <c r="BK165" s="31">
        <f t="shared" si="297"/>
        <v>4.8825000000000003</v>
      </c>
      <c r="BL165" s="31">
        <f t="shared" si="234"/>
        <v>69.168750000000003</v>
      </c>
      <c r="BM165" s="32">
        <f t="shared" si="235"/>
        <v>12.4</v>
      </c>
      <c r="BN165" s="11">
        <f>DBC!$C$68</f>
        <v>500</v>
      </c>
      <c r="BO165" s="21">
        <f t="shared" si="266"/>
        <v>2441.25</v>
      </c>
      <c r="BP165" s="19">
        <f t="shared" si="267"/>
        <v>34584.375</v>
      </c>
      <c r="BQ165" s="19">
        <f t="shared" si="268"/>
        <v>6200</v>
      </c>
      <c r="BR165" s="423">
        <f t="shared" si="269"/>
        <v>43225.625</v>
      </c>
      <c r="BS165" s="561">
        <f>DBC!$C$72</f>
        <v>0.15</v>
      </c>
      <c r="BT165" s="559">
        <f>DBC!$C$71</f>
        <v>0.75</v>
      </c>
      <c r="BU165" s="560">
        <f>DBC!$C$70</f>
        <v>0.1</v>
      </c>
      <c r="BV165" s="24" t="str">
        <f t="shared" si="249"/>
        <v>OK</v>
      </c>
      <c r="BW165" s="25">
        <f t="shared" si="250"/>
        <v>93</v>
      </c>
      <c r="BX165" s="26">
        <f t="shared" si="294"/>
        <v>465</v>
      </c>
      <c r="BY165" s="27">
        <f t="shared" si="295"/>
        <v>62</v>
      </c>
      <c r="BZ165" s="28">
        <f t="shared" si="236"/>
        <v>0</v>
      </c>
      <c r="CA165" s="28">
        <f t="shared" si="237"/>
        <v>0</v>
      </c>
      <c r="CB165" s="28">
        <f t="shared" si="238"/>
        <v>0</v>
      </c>
      <c r="CC165" s="17">
        <f>DBC!$C$77</f>
        <v>42</v>
      </c>
      <c r="CD165" s="28">
        <f>DBC!$C$76</f>
        <v>35</v>
      </c>
      <c r="CE165" s="30">
        <f>DBC!$C$75</f>
        <v>40</v>
      </c>
      <c r="CF165" s="31">
        <f t="shared" si="298"/>
        <v>0</v>
      </c>
      <c r="CG165" s="31">
        <f t="shared" si="239"/>
        <v>0</v>
      </c>
      <c r="CH165" s="32">
        <f t="shared" si="240"/>
        <v>0</v>
      </c>
      <c r="CI165" s="11">
        <f>DBC!$C$68</f>
        <v>500</v>
      </c>
      <c r="CJ165" s="21">
        <f t="shared" si="270"/>
        <v>0</v>
      </c>
      <c r="CK165" s="21">
        <f t="shared" si="271"/>
        <v>0</v>
      </c>
      <c r="CL165" s="21">
        <f t="shared" si="272"/>
        <v>0</v>
      </c>
      <c r="CM165" s="423">
        <f t="shared" si="273"/>
        <v>0</v>
      </c>
    </row>
    <row r="166" spans="1:91" x14ac:dyDescent="0.35">
      <c r="A166" s="743"/>
      <c r="B166" s="5" t="s">
        <v>28</v>
      </c>
      <c r="C166" s="543">
        <v>30</v>
      </c>
      <c r="D166" s="5">
        <v>160</v>
      </c>
      <c r="E166" s="10">
        <f>DBC!C$55</f>
        <v>20</v>
      </c>
      <c r="F166" s="22">
        <f t="shared" si="224"/>
        <v>600</v>
      </c>
      <c r="G166" s="745"/>
      <c r="H166" s="49">
        <f>DBC!$C$45</f>
        <v>0.1</v>
      </c>
      <c r="I166" s="47">
        <f>DBC!$C$44</f>
        <v>0.7</v>
      </c>
      <c r="J166" s="48">
        <f>DBC!$C$43</f>
        <v>0.2</v>
      </c>
      <c r="K166" s="24" t="str">
        <f t="shared" si="241"/>
        <v>OK</v>
      </c>
      <c r="L166" s="25">
        <f t="shared" si="242"/>
        <v>60</v>
      </c>
      <c r="M166" s="26">
        <f t="shared" si="242"/>
        <v>420</v>
      </c>
      <c r="N166" s="27">
        <f t="shared" si="242"/>
        <v>120</v>
      </c>
      <c r="O166" s="28">
        <f t="shared" si="225"/>
        <v>548400</v>
      </c>
      <c r="P166" s="28">
        <f t="shared" si="225"/>
        <v>13051920</v>
      </c>
      <c r="Q166" s="28">
        <f t="shared" si="225"/>
        <v>4387200</v>
      </c>
      <c r="R166" s="29">
        <f>DBC!$C$50</f>
        <v>152</v>
      </c>
      <c r="S166" s="28">
        <f>DBC!$C$49</f>
        <v>146.19999999999999</v>
      </c>
      <c r="T166" s="30">
        <f>DBC!$C$48</f>
        <v>150</v>
      </c>
      <c r="U166" s="31">
        <f t="shared" si="243"/>
        <v>83.356800000000007</v>
      </c>
      <c r="V166" s="31">
        <f t="shared" si="243"/>
        <v>1908.1907039999999</v>
      </c>
      <c r="W166" s="32">
        <f t="shared" si="243"/>
        <v>658.08</v>
      </c>
      <c r="X166" s="23">
        <f>DBC!$C$41</f>
        <v>370</v>
      </c>
      <c r="Y166" s="33">
        <f t="shared" si="244"/>
        <v>30842.016000000003</v>
      </c>
      <c r="Z166" s="31">
        <f t="shared" si="244"/>
        <v>706030.56047999999</v>
      </c>
      <c r="AA166" s="31">
        <f t="shared" si="244"/>
        <v>243489.6</v>
      </c>
      <c r="AB166" s="423">
        <f t="shared" si="264"/>
        <v>980362.17648000002</v>
      </c>
      <c r="AC166" s="295">
        <f>DBC!$C$45</f>
        <v>0.1</v>
      </c>
      <c r="AD166" s="291">
        <f>DBC!$C$44</f>
        <v>0.7</v>
      </c>
      <c r="AE166" s="292">
        <f>DBC!$C$43</f>
        <v>0.2</v>
      </c>
      <c r="AF166" s="24" t="str">
        <f t="shared" si="245"/>
        <v>OK</v>
      </c>
      <c r="AG166" s="25">
        <f t="shared" si="246"/>
        <v>60</v>
      </c>
      <c r="AH166" s="26">
        <f t="shared" si="287"/>
        <v>420</v>
      </c>
      <c r="AI166" s="27">
        <f t="shared" si="288"/>
        <v>120</v>
      </c>
      <c r="AJ166" s="28">
        <f t="shared" si="226"/>
        <v>0</v>
      </c>
      <c r="AK166" s="28">
        <f t="shared" si="227"/>
        <v>0</v>
      </c>
      <c r="AL166" s="28">
        <f t="shared" si="228"/>
        <v>0</v>
      </c>
      <c r="AM166" s="17">
        <f>DBC!$C$50</f>
        <v>152</v>
      </c>
      <c r="AN166" s="16">
        <f>DBC!$C$49</f>
        <v>146.19999999999999</v>
      </c>
      <c r="AO166" s="18">
        <f>DBC!$C$48</f>
        <v>150</v>
      </c>
      <c r="AP166" s="31">
        <f t="shared" si="296"/>
        <v>0</v>
      </c>
      <c r="AQ166" s="31">
        <f t="shared" si="229"/>
        <v>0</v>
      </c>
      <c r="AR166" s="32">
        <f t="shared" si="230"/>
        <v>0</v>
      </c>
      <c r="AS166" s="23">
        <f>DBC!$C$41</f>
        <v>370</v>
      </c>
      <c r="AT166" s="33">
        <f t="shared" si="289"/>
        <v>0</v>
      </c>
      <c r="AU166" s="31">
        <f t="shared" si="290"/>
        <v>0</v>
      </c>
      <c r="AV166" s="31">
        <f t="shared" si="291"/>
        <v>0</v>
      </c>
      <c r="AW166" s="423">
        <f t="shared" si="265"/>
        <v>0</v>
      </c>
      <c r="AX166" s="561">
        <f>DBC!$C$72</f>
        <v>0.15</v>
      </c>
      <c r="AY166" s="559">
        <f>DBC!$C$71</f>
        <v>0.75</v>
      </c>
      <c r="AZ166" s="560">
        <f>DBC!$C$70</f>
        <v>0.1</v>
      </c>
      <c r="BA166" s="24" t="str">
        <f t="shared" si="247"/>
        <v>OK</v>
      </c>
      <c r="BB166" s="25">
        <f t="shared" si="248"/>
        <v>90</v>
      </c>
      <c r="BC166" s="26">
        <f t="shared" si="292"/>
        <v>450</v>
      </c>
      <c r="BD166" s="27">
        <f t="shared" si="293"/>
        <v>60</v>
      </c>
      <c r="BE166" s="28">
        <f t="shared" si="231"/>
        <v>112500</v>
      </c>
      <c r="BF166" s="28">
        <f t="shared" si="232"/>
        <v>1912500</v>
      </c>
      <c r="BG166" s="28">
        <f t="shared" si="233"/>
        <v>300000</v>
      </c>
      <c r="BH166" s="17">
        <f>DBC!$C$77</f>
        <v>42</v>
      </c>
      <c r="BI166" s="28">
        <f>DBC!$C$76</f>
        <v>35</v>
      </c>
      <c r="BJ166" s="30">
        <f>DBC!$C$75</f>
        <v>40</v>
      </c>
      <c r="BK166" s="31">
        <f t="shared" si="297"/>
        <v>4.7249999999999996</v>
      </c>
      <c r="BL166" s="31">
        <f t="shared" si="234"/>
        <v>66.9375</v>
      </c>
      <c r="BM166" s="32">
        <f t="shared" si="235"/>
        <v>12</v>
      </c>
      <c r="BN166" s="11">
        <f>DBC!$C$68</f>
        <v>500</v>
      </c>
      <c r="BO166" s="21">
        <f t="shared" si="266"/>
        <v>2362.5</v>
      </c>
      <c r="BP166" s="19">
        <f t="shared" si="267"/>
        <v>33468.75</v>
      </c>
      <c r="BQ166" s="19">
        <f t="shared" si="268"/>
        <v>6000</v>
      </c>
      <c r="BR166" s="423">
        <f t="shared" si="269"/>
        <v>41831.25</v>
      </c>
      <c r="BS166" s="561">
        <f>DBC!$C$72</f>
        <v>0.15</v>
      </c>
      <c r="BT166" s="559">
        <f>DBC!$C$71</f>
        <v>0.75</v>
      </c>
      <c r="BU166" s="560">
        <f>DBC!$C$70</f>
        <v>0.1</v>
      </c>
      <c r="BV166" s="24" t="str">
        <f t="shared" si="249"/>
        <v>OK</v>
      </c>
      <c r="BW166" s="25">
        <f t="shared" si="250"/>
        <v>90</v>
      </c>
      <c r="BX166" s="26">
        <f t="shared" si="294"/>
        <v>450</v>
      </c>
      <c r="BY166" s="27">
        <f t="shared" si="295"/>
        <v>60</v>
      </c>
      <c r="BZ166" s="28">
        <f t="shared" si="236"/>
        <v>0</v>
      </c>
      <c r="CA166" s="28">
        <f t="shared" si="237"/>
        <v>0</v>
      </c>
      <c r="CB166" s="28">
        <f t="shared" si="238"/>
        <v>0</v>
      </c>
      <c r="CC166" s="17">
        <f>DBC!$C$77</f>
        <v>42</v>
      </c>
      <c r="CD166" s="28">
        <f>DBC!$C$76</f>
        <v>35</v>
      </c>
      <c r="CE166" s="30">
        <f>DBC!$C$75</f>
        <v>40</v>
      </c>
      <c r="CF166" s="31">
        <f t="shared" si="298"/>
        <v>0</v>
      </c>
      <c r="CG166" s="31">
        <f t="shared" si="239"/>
        <v>0</v>
      </c>
      <c r="CH166" s="32">
        <f t="shared" si="240"/>
        <v>0</v>
      </c>
      <c r="CI166" s="11">
        <f>DBC!$C$68</f>
        <v>500</v>
      </c>
      <c r="CJ166" s="21">
        <f t="shared" si="270"/>
        <v>0</v>
      </c>
      <c r="CK166" s="21">
        <f t="shared" si="271"/>
        <v>0</v>
      </c>
      <c r="CL166" s="21">
        <f t="shared" si="272"/>
        <v>0</v>
      </c>
      <c r="CM166" s="423">
        <f t="shared" si="273"/>
        <v>0</v>
      </c>
    </row>
    <row r="167" spans="1:91" x14ac:dyDescent="0.35">
      <c r="A167" s="743"/>
      <c r="B167" s="5" t="s">
        <v>29</v>
      </c>
      <c r="C167" s="543">
        <v>31</v>
      </c>
      <c r="D167" s="5">
        <v>161</v>
      </c>
      <c r="E167" s="10">
        <f>DBC!C$56</f>
        <v>20</v>
      </c>
      <c r="F167" s="22">
        <f t="shared" si="224"/>
        <v>620</v>
      </c>
      <c r="G167" s="745"/>
      <c r="H167" s="49">
        <f>DBC!$C$45</f>
        <v>0.1</v>
      </c>
      <c r="I167" s="47">
        <f>DBC!$C$44</f>
        <v>0.7</v>
      </c>
      <c r="J167" s="48">
        <f>DBC!$C$43</f>
        <v>0.2</v>
      </c>
      <c r="K167" s="24" t="str">
        <f t="shared" si="241"/>
        <v>OK</v>
      </c>
      <c r="L167" s="25">
        <f t="shared" si="242"/>
        <v>62</v>
      </c>
      <c r="M167" s="26">
        <f t="shared" si="242"/>
        <v>434</v>
      </c>
      <c r="N167" s="27">
        <f t="shared" si="242"/>
        <v>124</v>
      </c>
      <c r="O167" s="28">
        <f t="shared" si="225"/>
        <v>566680</v>
      </c>
      <c r="P167" s="28">
        <f t="shared" si="225"/>
        <v>13486984</v>
      </c>
      <c r="Q167" s="28">
        <f t="shared" si="225"/>
        <v>4533440</v>
      </c>
      <c r="R167" s="29">
        <f>DBC!$C$50</f>
        <v>152</v>
      </c>
      <c r="S167" s="28">
        <f>DBC!$C$49</f>
        <v>146.19999999999999</v>
      </c>
      <c r="T167" s="30">
        <f>DBC!$C$48</f>
        <v>150</v>
      </c>
      <c r="U167" s="31">
        <f t="shared" si="243"/>
        <v>86.135360000000006</v>
      </c>
      <c r="V167" s="31">
        <f t="shared" si="243"/>
        <v>1971.7970608000001</v>
      </c>
      <c r="W167" s="32">
        <f t="shared" si="243"/>
        <v>680.01599999999996</v>
      </c>
      <c r="X167" s="23">
        <f>DBC!$C$41</f>
        <v>370</v>
      </c>
      <c r="Y167" s="33">
        <f t="shared" si="244"/>
        <v>31870.083200000001</v>
      </c>
      <c r="Z167" s="31">
        <f t="shared" si="244"/>
        <v>729564.91249600006</v>
      </c>
      <c r="AA167" s="31">
        <f t="shared" si="244"/>
        <v>251605.91999999998</v>
      </c>
      <c r="AB167" s="423">
        <f t="shared" si="264"/>
        <v>1013040.915696</v>
      </c>
      <c r="AC167" s="295">
        <f>DBC!$C$45</f>
        <v>0.1</v>
      </c>
      <c r="AD167" s="291">
        <f>DBC!$C$44</f>
        <v>0.7</v>
      </c>
      <c r="AE167" s="292">
        <f>DBC!$C$43</f>
        <v>0.2</v>
      </c>
      <c r="AF167" s="24" t="str">
        <f t="shared" si="245"/>
        <v>OK</v>
      </c>
      <c r="AG167" s="25">
        <f t="shared" si="246"/>
        <v>62</v>
      </c>
      <c r="AH167" s="26">
        <f t="shared" si="287"/>
        <v>434</v>
      </c>
      <c r="AI167" s="27">
        <f t="shared" si="288"/>
        <v>124</v>
      </c>
      <c r="AJ167" s="28">
        <f t="shared" si="226"/>
        <v>0</v>
      </c>
      <c r="AK167" s="28">
        <f t="shared" si="227"/>
        <v>0</v>
      </c>
      <c r="AL167" s="28">
        <f t="shared" si="228"/>
        <v>0</v>
      </c>
      <c r="AM167" s="17">
        <f>DBC!$C$50</f>
        <v>152</v>
      </c>
      <c r="AN167" s="16">
        <f>DBC!$C$49</f>
        <v>146.19999999999999</v>
      </c>
      <c r="AO167" s="18">
        <f>DBC!$C$48</f>
        <v>150</v>
      </c>
      <c r="AP167" s="31">
        <f t="shared" si="296"/>
        <v>0</v>
      </c>
      <c r="AQ167" s="31">
        <f t="shared" si="229"/>
        <v>0</v>
      </c>
      <c r="AR167" s="32">
        <f t="shared" si="230"/>
        <v>0</v>
      </c>
      <c r="AS167" s="23">
        <f>DBC!$C$41</f>
        <v>370</v>
      </c>
      <c r="AT167" s="33">
        <f t="shared" si="289"/>
        <v>0</v>
      </c>
      <c r="AU167" s="31">
        <f t="shared" si="290"/>
        <v>0</v>
      </c>
      <c r="AV167" s="31">
        <f t="shared" si="291"/>
        <v>0</v>
      </c>
      <c r="AW167" s="423">
        <f t="shared" si="265"/>
        <v>0</v>
      </c>
      <c r="AX167" s="561">
        <f>DBC!$C$72</f>
        <v>0.15</v>
      </c>
      <c r="AY167" s="559">
        <f>DBC!$C$71</f>
        <v>0.75</v>
      </c>
      <c r="AZ167" s="560">
        <f>DBC!$C$70</f>
        <v>0.1</v>
      </c>
      <c r="BA167" s="24" t="str">
        <f t="shared" si="247"/>
        <v>OK</v>
      </c>
      <c r="BB167" s="25">
        <f t="shared" si="248"/>
        <v>93</v>
      </c>
      <c r="BC167" s="26">
        <f t="shared" si="292"/>
        <v>465</v>
      </c>
      <c r="BD167" s="27">
        <f t="shared" si="293"/>
        <v>62</v>
      </c>
      <c r="BE167" s="28">
        <f t="shared" si="231"/>
        <v>116250</v>
      </c>
      <c r="BF167" s="28">
        <f t="shared" si="232"/>
        <v>1976250</v>
      </c>
      <c r="BG167" s="28">
        <f t="shared" si="233"/>
        <v>310000</v>
      </c>
      <c r="BH167" s="17">
        <f>DBC!$C$77</f>
        <v>42</v>
      </c>
      <c r="BI167" s="28">
        <f>DBC!$C$76</f>
        <v>35</v>
      </c>
      <c r="BJ167" s="30">
        <f>DBC!$C$75</f>
        <v>40</v>
      </c>
      <c r="BK167" s="31">
        <f t="shared" si="297"/>
        <v>4.8825000000000003</v>
      </c>
      <c r="BL167" s="31">
        <f t="shared" si="234"/>
        <v>69.168750000000003</v>
      </c>
      <c r="BM167" s="32">
        <f t="shared" si="235"/>
        <v>12.4</v>
      </c>
      <c r="BN167" s="11">
        <f>DBC!$C$68</f>
        <v>500</v>
      </c>
      <c r="BO167" s="21">
        <f t="shared" si="266"/>
        <v>2441.25</v>
      </c>
      <c r="BP167" s="19">
        <f t="shared" si="267"/>
        <v>34584.375</v>
      </c>
      <c r="BQ167" s="19">
        <f t="shared" si="268"/>
        <v>6200</v>
      </c>
      <c r="BR167" s="423">
        <f t="shared" si="269"/>
        <v>43225.625</v>
      </c>
      <c r="BS167" s="561">
        <f>DBC!$C$72</f>
        <v>0.15</v>
      </c>
      <c r="BT167" s="559">
        <f>DBC!$C$71</f>
        <v>0.75</v>
      </c>
      <c r="BU167" s="560">
        <f>DBC!$C$70</f>
        <v>0.1</v>
      </c>
      <c r="BV167" s="24" t="str">
        <f t="shared" si="249"/>
        <v>OK</v>
      </c>
      <c r="BW167" s="25">
        <f t="shared" si="250"/>
        <v>93</v>
      </c>
      <c r="BX167" s="26">
        <f t="shared" si="294"/>
        <v>465</v>
      </c>
      <c r="BY167" s="27">
        <f t="shared" si="295"/>
        <v>62</v>
      </c>
      <c r="BZ167" s="28">
        <f t="shared" si="236"/>
        <v>0</v>
      </c>
      <c r="CA167" s="28">
        <f t="shared" si="237"/>
        <v>0</v>
      </c>
      <c r="CB167" s="28">
        <f t="shared" si="238"/>
        <v>0</v>
      </c>
      <c r="CC167" s="17">
        <f>DBC!$C$77</f>
        <v>42</v>
      </c>
      <c r="CD167" s="28">
        <f>DBC!$C$76</f>
        <v>35</v>
      </c>
      <c r="CE167" s="30">
        <f>DBC!$C$75</f>
        <v>40</v>
      </c>
      <c r="CF167" s="31">
        <f t="shared" si="298"/>
        <v>0</v>
      </c>
      <c r="CG167" s="31">
        <f t="shared" si="239"/>
        <v>0</v>
      </c>
      <c r="CH167" s="32">
        <f t="shared" si="240"/>
        <v>0</v>
      </c>
      <c r="CI167" s="11">
        <f>DBC!$C$68</f>
        <v>500</v>
      </c>
      <c r="CJ167" s="21">
        <f t="shared" si="270"/>
        <v>0</v>
      </c>
      <c r="CK167" s="21">
        <f t="shared" si="271"/>
        <v>0</v>
      </c>
      <c r="CL167" s="21">
        <f t="shared" si="272"/>
        <v>0</v>
      </c>
      <c r="CM167" s="423">
        <f t="shared" si="273"/>
        <v>0</v>
      </c>
    </row>
    <row r="168" spans="1:91" x14ac:dyDescent="0.35">
      <c r="A168" s="743"/>
      <c r="B168" s="5" t="s">
        <v>30</v>
      </c>
      <c r="C168" s="543">
        <v>30</v>
      </c>
      <c r="D168" s="5">
        <v>162</v>
      </c>
      <c r="E168" s="10">
        <f>DBC!C$57</f>
        <v>20</v>
      </c>
      <c r="F168" s="22">
        <f t="shared" si="224"/>
        <v>600</v>
      </c>
      <c r="G168" s="745"/>
      <c r="H168" s="49">
        <f>DBC!$C$45</f>
        <v>0.1</v>
      </c>
      <c r="I168" s="47">
        <f>DBC!$C$44</f>
        <v>0.7</v>
      </c>
      <c r="J168" s="48">
        <f>DBC!$C$43</f>
        <v>0.2</v>
      </c>
      <c r="K168" s="24" t="str">
        <f t="shared" si="241"/>
        <v>OK</v>
      </c>
      <c r="L168" s="25">
        <f t="shared" si="242"/>
        <v>60</v>
      </c>
      <c r="M168" s="26">
        <f t="shared" si="242"/>
        <v>420</v>
      </c>
      <c r="N168" s="27">
        <f t="shared" si="242"/>
        <v>120</v>
      </c>
      <c r="O168" s="28">
        <f t="shared" si="225"/>
        <v>548400</v>
      </c>
      <c r="P168" s="28">
        <f t="shared" si="225"/>
        <v>13051920</v>
      </c>
      <c r="Q168" s="28">
        <f t="shared" si="225"/>
        <v>4387200</v>
      </c>
      <c r="R168" s="29">
        <f>DBC!$C$50</f>
        <v>152</v>
      </c>
      <c r="S168" s="28">
        <f>DBC!$C$49</f>
        <v>146.19999999999999</v>
      </c>
      <c r="T168" s="30">
        <f>DBC!$C$48</f>
        <v>150</v>
      </c>
      <c r="U168" s="31">
        <f t="shared" si="243"/>
        <v>83.356800000000007</v>
      </c>
      <c r="V168" s="31">
        <f t="shared" si="243"/>
        <v>1908.1907039999999</v>
      </c>
      <c r="W168" s="32">
        <f t="shared" si="243"/>
        <v>658.08</v>
      </c>
      <c r="X168" s="23">
        <f>DBC!$C$41</f>
        <v>370</v>
      </c>
      <c r="Y168" s="33">
        <f t="shared" si="244"/>
        <v>30842.016000000003</v>
      </c>
      <c r="Z168" s="31">
        <f t="shared" si="244"/>
        <v>706030.56047999999</v>
      </c>
      <c r="AA168" s="31">
        <f t="shared" si="244"/>
        <v>243489.6</v>
      </c>
      <c r="AB168" s="423">
        <f t="shared" si="264"/>
        <v>980362.17648000002</v>
      </c>
      <c r="AC168" s="295">
        <f>DBC!$C$45</f>
        <v>0.1</v>
      </c>
      <c r="AD168" s="291">
        <f>DBC!$C$44</f>
        <v>0.7</v>
      </c>
      <c r="AE168" s="292">
        <f>DBC!$C$43</f>
        <v>0.2</v>
      </c>
      <c r="AF168" s="24" t="str">
        <f t="shared" si="245"/>
        <v>OK</v>
      </c>
      <c r="AG168" s="25">
        <f t="shared" si="246"/>
        <v>60</v>
      </c>
      <c r="AH168" s="26">
        <f t="shared" si="287"/>
        <v>420</v>
      </c>
      <c r="AI168" s="27">
        <f t="shared" si="288"/>
        <v>120</v>
      </c>
      <c r="AJ168" s="28">
        <f t="shared" si="226"/>
        <v>0</v>
      </c>
      <c r="AK168" s="28">
        <f t="shared" si="227"/>
        <v>0</v>
      </c>
      <c r="AL168" s="28">
        <f t="shared" si="228"/>
        <v>0</v>
      </c>
      <c r="AM168" s="17">
        <f>DBC!$C$50</f>
        <v>152</v>
      </c>
      <c r="AN168" s="16">
        <f>DBC!$C$49</f>
        <v>146.19999999999999</v>
      </c>
      <c r="AO168" s="18">
        <f>DBC!$C$48</f>
        <v>150</v>
      </c>
      <c r="AP168" s="31">
        <f t="shared" si="296"/>
        <v>0</v>
      </c>
      <c r="AQ168" s="31">
        <f t="shared" si="229"/>
        <v>0</v>
      </c>
      <c r="AR168" s="32">
        <f t="shared" si="230"/>
        <v>0</v>
      </c>
      <c r="AS168" s="23">
        <f>DBC!$C$41</f>
        <v>370</v>
      </c>
      <c r="AT168" s="33">
        <f t="shared" si="289"/>
        <v>0</v>
      </c>
      <c r="AU168" s="31">
        <f t="shared" si="290"/>
        <v>0</v>
      </c>
      <c r="AV168" s="31">
        <f t="shared" si="291"/>
        <v>0</v>
      </c>
      <c r="AW168" s="423">
        <f t="shared" si="265"/>
        <v>0</v>
      </c>
      <c r="AX168" s="561">
        <f>DBC!$C$72</f>
        <v>0.15</v>
      </c>
      <c r="AY168" s="559">
        <f>DBC!$C$71</f>
        <v>0.75</v>
      </c>
      <c r="AZ168" s="560">
        <f>DBC!$C$70</f>
        <v>0.1</v>
      </c>
      <c r="BA168" s="24" t="str">
        <f t="shared" si="247"/>
        <v>OK</v>
      </c>
      <c r="BB168" s="25">
        <f t="shared" si="248"/>
        <v>90</v>
      </c>
      <c r="BC168" s="26">
        <f t="shared" si="292"/>
        <v>450</v>
      </c>
      <c r="BD168" s="27">
        <f t="shared" si="293"/>
        <v>60</v>
      </c>
      <c r="BE168" s="28">
        <f t="shared" si="231"/>
        <v>112500</v>
      </c>
      <c r="BF168" s="28">
        <f t="shared" si="232"/>
        <v>1912500</v>
      </c>
      <c r="BG168" s="28">
        <f t="shared" si="233"/>
        <v>300000</v>
      </c>
      <c r="BH168" s="17">
        <f>DBC!$C$77</f>
        <v>42</v>
      </c>
      <c r="BI168" s="28">
        <f>DBC!$C$76</f>
        <v>35</v>
      </c>
      <c r="BJ168" s="30">
        <f>DBC!$C$75</f>
        <v>40</v>
      </c>
      <c r="BK168" s="31">
        <f t="shared" si="297"/>
        <v>4.7249999999999996</v>
      </c>
      <c r="BL168" s="31">
        <f t="shared" si="234"/>
        <v>66.9375</v>
      </c>
      <c r="BM168" s="32">
        <f t="shared" si="235"/>
        <v>12</v>
      </c>
      <c r="BN168" s="11">
        <f>DBC!$C$68</f>
        <v>500</v>
      </c>
      <c r="BO168" s="21">
        <f t="shared" si="266"/>
        <v>2362.5</v>
      </c>
      <c r="BP168" s="19">
        <f t="shared" si="267"/>
        <v>33468.75</v>
      </c>
      <c r="BQ168" s="19">
        <f t="shared" si="268"/>
        <v>6000</v>
      </c>
      <c r="BR168" s="423">
        <f t="shared" si="269"/>
        <v>41831.25</v>
      </c>
      <c r="BS168" s="561">
        <f>DBC!$C$72</f>
        <v>0.15</v>
      </c>
      <c r="BT168" s="559">
        <f>DBC!$C$71</f>
        <v>0.75</v>
      </c>
      <c r="BU168" s="560">
        <f>DBC!$C$70</f>
        <v>0.1</v>
      </c>
      <c r="BV168" s="24" t="str">
        <f t="shared" si="249"/>
        <v>OK</v>
      </c>
      <c r="BW168" s="25">
        <f t="shared" si="250"/>
        <v>90</v>
      </c>
      <c r="BX168" s="26">
        <f t="shared" si="294"/>
        <v>450</v>
      </c>
      <c r="BY168" s="27">
        <f t="shared" si="295"/>
        <v>60</v>
      </c>
      <c r="BZ168" s="28">
        <f t="shared" si="236"/>
        <v>0</v>
      </c>
      <c r="CA168" s="28">
        <f t="shared" si="237"/>
        <v>0</v>
      </c>
      <c r="CB168" s="28">
        <f t="shared" si="238"/>
        <v>0</v>
      </c>
      <c r="CC168" s="17">
        <f>DBC!$C$77</f>
        <v>42</v>
      </c>
      <c r="CD168" s="28">
        <f>DBC!$C$76</f>
        <v>35</v>
      </c>
      <c r="CE168" s="30">
        <f>DBC!$C$75</f>
        <v>40</v>
      </c>
      <c r="CF168" s="31">
        <f t="shared" si="298"/>
        <v>0</v>
      </c>
      <c r="CG168" s="31">
        <f t="shared" si="239"/>
        <v>0</v>
      </c>
      <c r="CH168" s="32">
        <f t="shared" si="240"/>
        <v>0</v>
      </c>
      <c r="CI168" s="11">
        <f>DBC!$C$68</f>
        <v>500</v>
      </c>
      <c r="CJ168" s="21">
        <f t="shared" si="270"/>
        <v>0</v>
      </c>
      <c r="CK168" s="21">
        <f t="shared" si="271"/>
        <v>0</v>
      </c>
      <c r="CL168" s="21">
        <f t="shared" si="272"/>
        <v>0</v>
      </c>
      <c r="CM168" s="423">
        <f t="shared" si="273"/>
        <v>0</v>
      </c>
    </row>
    <row r="169" spans="1:91" x14ac:dyDescent="0.35">
      <c r="A169" s="743"/>
      <c r="B169" s="5" t="s">
        <v>31</v>
      </c>
      <c r="C169" s="543">
        <v>31</v>
      </c>
      <c r="D169" s="5">
        <v>163</v>
      </c>
      <c r="E169" s="10">
        <f>DBC!C$58</f>
        <v>20</v>
      </c>
      <c r="F169" s="22">
        <f t="shared" si="224"/>
        <v>620</v>
      </c>
      <c r="G169" s="745"/>
      <c r="H169" s="49">
        <f>DBC!$C$45</f>
        <v>0.1</v>
      </c>
      <c r="I169" s="47">
        <f>DBC!$C$44</f>
        <v>0.7</v>
      </c>
      <c r="J169" s="48">
        <f>DBC!$C$43</f>
        <v>0.2</v>
      </c>
      <c r="K169" s="24" t="str">
        <f t="shared" si="241"/>
        <v>OK</v>
      </c>
      <c r="L169" s="25">
        <f t="shared" si="242"/>
        <v>62</v>
      </c>
      <c r="M169" s="26">
        <f t="shared" si="242"/>
        <v>434</v>
      </c>
      <c r="N169" s="27">
        <f t="shared" si="242"/>
        <v>124</v>
      </c>
      <c r="O169" s="28">
        <f t="shared" si="225"/>
        <v>566680</v>
      </c>
      <c r="P169" s="28">
        <f t="shared" si="225"/>
        <v>13486984</v>
      </c>
      <c r="Q169" s="28">
        <f t="shared" si="225"/>
        <v>4533440</v>
      </c>
      <c r="R169" s="29">
        <f>DBC!$C$50</f>
        <v>152</v>
      </c>
      <c r="S169" s="28">
        <f>DBC!$C$49</f>
        <v>146.19999999999999</v>
      </c>
      <c r="T169" s="30">
        <f>DBC!$C$48</f>
        <v>150</v>
      </c>
      <c r="U169" s="31">
        <f t="shared" si="243"/>
        <v>86.135360000000006</v>
      </c>
      <c r="V169" s="31">
        <f t="shared" si="243"/>
        <v>1971.7970608000001</v>
      </c>
      <c r="W169" s="32">
        <f t="shared" si="243"/>
        <v>680.01599999999996</v>
      </c>
      <c r="X169" s="23">
        <f>DBC!$C$41</f>
        <v>370</v>
      </c>
      <c r="Y169" s="33">
        <f t="shared" si="244"/>
        <v>31870.083200000001</v>
      </c>
      <c r="Z169" s="31">
        <f t="shared" si="244"/>
        <v>729564.91249600006</v>
      </c>
      <c r="AA169" s="31">
        <f t="shared" si="244"/>
        <v>251605.91999999998</v>
      </c>
      <c r="AB169" s="423">
        <f t="shared" si="264"/>
        <v>1013040.915696</v>
      </c>
      <c r="AC169" s="295">
        <f>DBC!$C$45</f>
        <v>0.1</v>
      </c>
      <c r="AD169" s="291">
        <f>DBC!$C$44</f>
        <v>0.7</v>
      </c>
      <c r="AE169" s="292">
        <f>DBC!$C$43</f>
        <v>0.2</v>
      </c>
      <c r="AF169" s="24" t="str">
        <f t="shared" si="245"/>
        <v>OK</v>
      </c>
      <c r="AG169" s="25">
        <f t="shared" si="246"/>
        <v>62</v>
      </c>
      <c r="AH169" s="26">
        <f t="shared" si="287"/>
        <v>434</v>
      </c>
      <c r="AI169" s="27">
        <f t="shared" si="288"/>
        <v>124</v>
      </c>
      <c r="AJ169" s="28">
        <f t="shared" si="226"/>
        <v>0</v>
      </c>
      <c r="AK169" s="28">
        <f t="shared" si="227"/>
        <v>0</v>
      </c>
      <c r="AL169" s="28">
        <f t="shared" si="228"/>
        <v>0</v>
      </c>
      <c r="AM169" s="17">
        <f>DBC!$C$50</f>
        <v>152</v>
      </c>
      <c r="AN169" s="16">
        <f>DBC!$C$49</f>
        <v>146.19999999999999</v>
      </c>
      <c r="AO169" s="18">
        <f>DBC!$C$48</f>
        <v>150</v>
      </c>
      <c r="AP169" s="31">
        <f t="shared" si="296"/>
        <v>0</v>
      </c>
      <c r="AQ169" s="31">
        <f t="shared" si="229"/>
        <v>0</v>
      </c>
      <c r="AR169" s="32">
        <f t="shared" si="230"/>
        <v>0</v>
      </c>
      <c r="AS169" s="23">
        <f>DBC!$C$41</f>
        <v>370</v>
      </c>
      <c r="AT169" s="33">
        <f t="shared" si="289"/>
        <v>0</v>
      </c>
      <c r="AU169" s="31">
        <f t="shared" si="290"/>
        <v>0</v>
      </c>
      <c r="AV169" s="31">
        <f t="shared" si="291"/>
        <v>0</v>
      </c>
      <c r="AW169" s="423">
        <f t="shared" si="265"/>
        <v>0</v>
      </c>
      <c r="AX169" s="561">
        <f>DBC!$C$72</f>
        <v>0.15</v>
      </c>
      <c r="AY169" s="559">
        <f>DBC!$C$71</f>
        <v>0.75</v>
      </c>
      <c r="AZ169" s="560">
        <f>DBC!$C$70</f>
        <v>0.1</v>
      </c>
      <c r="BA169" s="24" t="str">
        <f t="shared" si="247"/>
        <v>OK</v>
      </c>
      <c r="BB169" s="25">
        <f t="shared" si="248"/>
        <v>93</v>
      </c>
      <c r="BC169" s="26">
        <f t="shared" si="292"/>
        <v>465</v>
      </c>
      <c r="BD169" s="27">
        <f t="shared" si="293"/>
        <v>62</v>
      </c>
      <c r="BE169" s="28">
        <f t="shared" si="231"/>
        <v>116250</v>
      </c>
      <c r="BF169" s="28">
        <f t="shared" si="232"/>
        <v>1976250</v>
      </c>
      <c r="BG169" s="28">
        <f t="shared" si="233"/>
        <v>310000</v>
      </c>
      <c r="BH169" s="17">
        <f>DBC!$C$77</f>
        <v>42</v>
      </c>
      <c r="BI169" s="28">
        <f>DBC!$C$76</f>
        <v>35</v>
      </c>
      <c r="BJ169" s="30">
        <f>DBC!$C$75</f>
        <v>40</v>
      </c>
      <c r="BK169" s="31">
        <f t="shared" si="297"/>
        <v>4.8825000000000003</v>
      </c>
      <c r="BL169" s="31">
        <f t="shared" si="234"/>
        <v>69.168750000000003</v>
      </c>
      <c r="BM169" s="32">
        <f t="shared" si="235"/>
        <v>12.4</v>
      </c>
      <c r="BN169" s="11">
        <f>DBC!$C$68</f>
        <v>500</v>
      </c>
      <c r="BO169" s="21">
        <f t="shared" si="266"/>
        <v>2441.25</v>
      </c>
      <c r="BP169" s="19">
        <f t="shared" si="267"/>
        <v>34584.375</v>
      </c>
      <c r="BQ169" s="19">
        <f t="shared" si="268"/>
        <v>6200</v>
      </c>
      <c r="BR169" s="423">
        <f t="shared" si="269"/>
        <v>43225.625</v>
      </c>
      <c r="BS169" s="561">
        <f>DBC!$C$72</f>
        <v>0.15</v>
      </c>
      <c r="BT169" s="559">
        <f>DBC!$C$71</f>
        <v>0.75</v>
      </c>
      <c r="BU169" s="560">
        <f>DBC!$C$70</f>
        <v>0.1</v>
      </c>
      <c r="BV169" s="24" t="str">
        <f t="shared" si="249"/>
        <v>OK</v>
      </c>
      <c r="BW169" s="25">
        <f t="shared" si="250"/>
        <v>93</v>
      </c>
      <c r="BX169" s="26">
        <f t="shared" si="294"/>
        <v>465</v>
      </c>
      <c r="BY169" s="27">
        <f t="shared" si="295"/>
        <v>62</v>
      </c>
      <c r="BZ169" s="28">
        <f t="shared" si="236"/>
        <v>0</v>
      </c>
      <c r="CA169" s="28">
        <f t="shared" si="237"/>
        <v>0</v>
      </c>
      <c r="CB169" s="28">
        <f t="shared" si="238"/>
        <v>0</v>
      </c>
      <c r="CC169" s="17">
        <f>DBC!$C$77</f>
        <v>42</v>
      </c>
      <c r="CD169" s="28">
        <f>DBC!$C$76</f>
        <v>35</v>
      </c>
      <c r="CE169" s="30">
        <f>DBC!$C$75</f>
        <v>40</v>
      </c>
      <c r="CF169" s="31">
        <f t="shared" si="298"/>
        <v>0</v>
      </c>
      <c r="CG169" s="31">
        <f t="shared" si="239"/>
        <v>0</v>
      </c>
      <c r="CH169" s="32">
        <f t="shared" si="240"/>
        <v>0</v>
      </c>
      <c r="CI169" s="11">
        <f>DBC!$C$68</f>
        <v>500</v>
      </c>
      <c r="CJ169" s="21">
        <f t="shared" si="270"/>
        <v>0</v>
      </c>
      <c r="CK169" s="21">
        <f t="shared" si="271"/>
        <v>0</v>
      </c>
      <c r="CL169" s="21">
        <f t="shared" si="272"/>
        <v>0</v>
      </c>
      <c r="CM169" s="423">
        <f t="shared" si="273"/>
        <v>0</v>
      </c>
    </row>
    <row r="170" spans="1:91" x14ac:dyDescent="0.35">
      <c r="A170" s="743"/>
      <c r="B170" s="5" t="s">
        <v>32</v>
      </c>
      <c r="C170" s="543">
        <v>31</v>
      </c>
      <c r="D170" s="5">
        <v>164</v>
      </c>
      <c r="E170" s="10">
        <f>DBC!C$59</f>
        <v>20</v>
      </c>
      <c r="F170" s="22">
        <f t="shared" si="224"/>
        <v>620</v>
      </c>
      <c r="G170" s="745"/>
      <c r="H170" s="49">
        <f>DBC!$C$45</f>
        <v>0.1</v>
      </c>
      <c r="I170" s="47">
        <f>DBC!$C$44</f>
        <v>0.7</v>
      </c>
      <c r="J170" s="48">
        <f>DBC!$C$43</f>
        <v>0.2</v>
      </c>
      <c r="K170" s="24" t="str">
        <f t="shared" si="241"/>
        <v>OK</v>
      </c>
      <c r="L170" s="25">
        <f t="shared" si="242"/>
        <v>62</v>
      </c>
      <c r="M170" s="26">
        <f t="shared" si="242"/>
        <v>434</v>
      </c>
      <c r="N170" s="27">
        <f t="shared" si="242"/>
        <v>124</v>
      </c>
      <c r="O170" s="28">
        <f t="shared" si="225"/>
        <v>566680</v>
      </c>
      <c r="P170" s="28">
        <f t="shared" si="225"/>
        <v>13486984</v>
      </c>
      <c r="Q170" s="28">
        <f t="shared" si="225"/>
        <v>4533440</v>
      </c>
      <c r="R170" s="29">
        <f>DBC!$C$50</f>
        <v>152</v>
      </c>
      <c r="S170" s="28">
        <f>DBC!$C$49</f>
        <v>146.19999999999999</v>
      </c>
      <c r="T170" s="30">
        <f>DBC!$C$48</f>
        <v>150</v>
      </c>
      <c r="U170" s="31">
        <f t="shared" si="243"/>
        <v>86.135360000000006</v>
      </c>
      <c r="V170" s="31">
        <f t="shared" si="243"/>
        <v>1971.7970608000001</v>
      </c>
      <c r="W170" s="32">
        <f t="shared" si="243"/>
        <v>680.01599999999996</v>
      </c>
      <c r="X170" s="23">
        <f>DBC!$C$41</f>
        <v>370</v>
      </c>
      <c r="Y170" s="33">
        <f t="shared" si="244"/>
        <v>31870.083200000001</v>
      </c>
      <c r="Z170" s="31">
        <f t="shared" si="244"/>
        <v>729564.91249600006</v>
      </c>
      <c r="AA170" s="31">
        <f t="shared" si="244"/>
        <v>251605.91999999998</v>
      </c>
      <c r="AB170" s="423">
        <f t="shared" si="264"/>
        <v>1013040.915696</v>
      </c>
      <c r="AC170" s="295">
        <f>DBC!$C$45</f>
        <v>0.1</v>
      </c>
      <c r="AD170" s="291">
        <f>DBC!$C$44</f>
        <v>0.7</v>
      </c>
      <c r="AE170" s="292">
        <f>DBC!$C$43</f>
        <v>0.2</v>
      </c>
      <c r="AF170" s="24" t="str">
        <f t="shared" si="245"/>
        <v>OK</v>
      </c>
      <c r="AG170" s="25">
        <f t="shared" si="246"/>
        <v>62</v>
      </c>
      <c r="AH170" s="26">
        <f t="shared" si="287"/>
        <v>434</v>
      </c>
      <c r="AI170" s="27">
        <f t="shared" si="288"/>
        <v>124</v>
      </c>
      <c r="AJ170" s="28">
        <f t="shared" si="226"/>
        <v>0</v>
      </c>
      <c r="AK170" s="28">
        <f t="shared" si="227"/>
        <v>0</v>
      </c>
      <c r="AL170" s="28">
        <f t="shared" si="228"/>
        <v>0</v>
      </c>
      <c r="AM170" s="17">
        <f>DBC!$C$50</f>
        <v>152</v>
      </c>
      <c r="AN170" s="16">
        <f>DBC!$C$49</f>
        <v>146.19999999999999</v>
      </c>
      <c r="AO170" s="18">
        <f>DBC!$C$48</f>
        <v>150</v>
      </c>
      <c r="AP170" s="31">
        <f t="shared" si="296"/>
        <v>0</v>
      </c>
      <c r="AQ170" s="31">
        <f t="shared" si="229"/>
        <v>0</v>
      </c>
      <c r="AR170" s="32">
        <f t="shared" si="230"/>
        <v>0</v>
      </c>
      <c r="AS170" s="23">
        <f>DBC!$C$41</f>
        <v>370</v>
      </c>
      <c r="AT170" s="33">
        <f t="shared" si="289"/>
        <v>0</v>
      </c>
      <c r="AU170" s="31">
        <f t="shared" si="290"/>
        <v>0</v>
      </c>
      <c r="AV170" s="31">
        <f t="shared" si="291"/>
        <v>0</v>
      </c>
      <c r="AW170" s="423">
        <f t="shared" si="265"/>
        <v>0</v>
      </c>
      <c r="AX170" s="561">
        <f>DBC!$C$72</f>
        <v>0.15</v>
      </c>
      <c r="AY170" s="559">
        <f>DBC!$C$71</f>
        <v>0.75</v>
      </c>
      <c r="AZ170" s="560">
        <f>DBC!$C$70</f>
        <v>0.1</v>
      </c>
      <c r="BA170" s="24" t="str">
        <f t="shared" si="247"/>
        <v>OK</v>
      </c>
      <c r="BB170" s="25">
        <f t="shared" si="248"/>
        <v>93</v>
      </c>
      <c r="BC170" s="26">
        <f t="shared" si="292"/>
        <v>465</v>
      </c>
      <c r="BD170" s="27">
        <f t="shared" si="293"/>
        <v>62</v>
      </c>
      <c r="BE170" s="28">
        <f t="shared" si="231"/>
        <v>116250</v>
      </c>
      <c r="BF170" s="28">
        <f t="shared" si="232"/>
        <v>1976250</v>
      </c>
      <c r="BG170" s="28">
        <f t="shared" si="233"/>
        <v>310000</v>
      </c>
      <c r="BH170" s="17">
        <f>DBC!$C$77</f>
        <v>42</v>
      </c>
      <c r="BI170" s="28">
        <f>DBC!$C$76</f>
        <v>35</v>
      </c>
      <c r="BJ170" s="30">
        <f>DBC!$C$75</f>
        <v>40</v>
      </c>
      <c r="BK170" s="31">
        <f t="shared" si="297"/>
        <v>4.8825000000000003</v>
      </c>
      <c r="BL170" s="31">
        <f t="shared" si="234"/>
        <v>69.168750000000003</v>
      </c>
      <c r="BM170" s="32">
        <f t="shared" si="235"/>
        <v>12.4</v>
      </c>
      <c r="BN170" s="11">
        <f>DBC!$C$68</f>
        <v>500</v>
      </c>
      <c r="BO170" s="21">
        <f t="shared" si="266"/>
        <v>2441.25</v>
      </c>
      <c r="BP170" s="19">
        <f t="shared" si="267"/>
        <v>34584.375</v>
      </c>
      <c r="BQ170" s="19">
        <f t="shared" si="268"/>
        <v>6200</v>
      </c>
      <c r="BR170" s="423">
        <f t="shared" si="269"/>
        <v>43225.625</v>
      </c>
      <c r="BS170" s="561">
        <f>DBC!$C$72</f>
        <v>0.15</v>
      </c>
      <c r="BT170" s="559">
        <f>DBC!$C$71</f>
        <v>0.75</v>
      </c>
      <c r="BU170" s="560">
        <f>DBC!$C$70</f>
        <v>0.1</v>
      </c>
      <c r="BV170" s="24" t="str">
        <f t="shared" si="249"/>
        <v>OK</v>
      </c>
      <c r="BW170" s="25">
        <f t="shared" si="250"/>
        <v>93</v>
      </c>
      <c r="BX170" s="26">
        <f t="shared" si="294"/>
        <v>465</v>
      </c>
      <c r="BY170" s="27">
        <f t="shared" si="295"/>
        <v>62</v>
      </c>
      <c r="BZ170" s="28">
        <f t="shared" si="236"/>
        <v>0</v>
      </c>
      <c r="CA170" s="28">
        <f t="shared" si="237"/>
        <v>0</v>
      </c>
      <c r="CB170" s="28">
        <f t="shared" si="238"/>
        <v>0</v>
      </c>
      <c r="CC170" s="17">
        <f>DBC!$C$77</f>
        <v>42</v>
      </c>
      <c r="CD170" s="28">
        <f>DBC!$C$76</f>
        <v>35</v>
      </c>
      <c r="CE170" s="30">
        <f>DBC!$C$75</f>
        <v>40</v>
      </c>
      <c r="CF170" s="31">
        <f t="shared" si="298"/>
        <v>0</v>
      </c>
      <c r="CG170" s="31">
        <f t="shared" si="239"/>
        <v>0</v>
      </c>
      <c r="CH170" s="32">
        <f t="shared" si="240"/>
        <v>0</v>
      </c>
      <c r="CI170" s="11">
        <f>DBC!$C$68</f>
        <v>500</v>
      </c>
      <c r="CJ170" s="21">
        <f t="shared" si="270"/>
        <v>0</v>
      </c>
      <c r="CK170" s="21">
        <f t="shared" si="271"/>
        <v>0</v>
      </c>
      <c r="CL170" s="21">
        <f t="shared" si="272"/>
        <v>0</v>
      </c>
      <c r="CM170" s="423">
        <f t="shared" si="273"/>
        <v>0</v>
      </c>
    </row>
    <row r="171" spans="1:91" x14ac:dyDescent="0.35">
      <c r="A171" s="743"/>
      <c r="B171" s="5" t="s">
        <v>33</v>
      </c>
      <c r="C171" s="543">
        <v>30</v>
      </c>
      <c r="D171" s="5">
        <v>165</v>
      </c>
      <c r="E171" s="10">
        <f>DBC!C$60</f>
        <v>20</v>
      </c>
      <c r="F171" s="22">
        <f t="shared" si="224"/>
        <v>600</v>
      </c>
      <c r="G171" s="745"/>
      <c r="H171" s="49">
        <f>DBC!$C$45</f>
        <v>0.1</v>
      </c>
      <c r="I171" s="47">
        <f>DBC!$C$44</f>
        <v>0.7</v>
      </c>
      <c r="J171" s="48">
        <f>DBC!$C$43</f>
        <v>0.2</v>
      </c>
      <c r="K171" s="24" t="str">
        <f t="shared" si="241"/>
        <v>OK</v>
      </c>
      <c r="L171" s="25">
        <f t="shared" si="242"/>
        <v>60</v>
      </c>
      <c r="M171" s="26">
        <f t="shared" si="242"/>
        <v>420</v>
      </c>
      <c r="N171" s="27">
        <f t="shared" si="242"/>
        <v>120</v>
      </c>
      <c r="O171" s="28">
        <f t="shared" si="225"/>
        <v>548400</v>
      </c>
      <c r="P171" s="28">
        <f t="shared" si="225"/>
        <v>13051920</v>
      </c>
      <c r="Q171" s="28">
        <f t="shared" si="225"/>
        <v>4387200</v>
      </c>
      <c r="R171" s="29">
        <f>DBC!$C$50</f>
        <v>152</v>
      </c>
      <c r="S171" s="28">
        <f>DBC!$C$49</f>
        <v>146.19999999999999</v>
      </c>
      <c r="T171" s="30">
        <f>DBC!$C$48</f>
        <v>150</v>
      </c>
      <c r="U171" s="31">
        <f t="shared" si="243"/>
        <v>83.356800000000007</v>
      </c>
      <c r="V171" s="31">
        <f t="shared" si="243"/>
        <v>1908.1907039999999</v>
      </c>
      <c r="W171" s="32">
        <f t="shared" si="243"/>
        <v>658.08</v>
      </c>
      <c r="X171" s="23">
        <f>DBC!$C$41</f>
        <v>370</v>
      </c>
      <c r="Y171" s="33">
        <f t="shared" si="244"/>
        <v>30842.016000000003</v>
      </c>
      <c r="Z171" s="31">
        <f t="shared" si="244"/>
        <v>706030.56047999999</v>
      </c>
      <c r="AA171" s="31">
        <f t="shared" si="244"/>
        <v>243489.6</v>
      </c>
      <c r="AB171" s="423">
        <f t="shared" si="264"/>
        <v>980362.17648000002</v>
      </c>
      <c r="AC171" s="295">
        <f>DBC!$C$45</f>
        <v>0.1</v>
      </c>
      <c r="AD171" s="291">
        <f>DBC!$C$44</f>
        <v>0.7</v>
      </c>
      <c r="AE171" s="292">
        <f>DBC!$C$43</f>
        <v>0.2</v>
      </c>
      <c r="AF171" s="24" t="str">
        <f t="shared" si="245"/>
        <v>OK</v>
      </c>
      <c r="AG171" s="25">
        <f t="shared" si="246"/>
        <v>60</v>
      </c>
      <c r="AH171" s="26">
        <f t="shared" si="287"/>
        <v>420</v>
      </c>
      <c r="AI171" s="27">
        <f t="shared" si="288"/>
        <v>120</v>
      </c>
      <c r="AJ171" s="28">
        <f t="shared" si="226"/>
        <v>0</v>
      </c>
      <c r="AK171" s="28">
        <f t="shared" si="227"/>
        <v>0</v>
      </c>
      <c r="AL171" s="28">
        <f t="shared" si="228"/>
        <v>0</v>
      </c>
      <c r="AM171" s="17">
        <f>DBC!$C$50</f>
        <v>152</v>
      </c>
      <c r="AN171" s="16">
        <f>DBC!$C$49</f>
        <v>146.19999999999999</v>
      </c>
      <c r="AO171" s="18">
        <f>DBC!$C$48</f>
        <v>150</v>
      </c>
      <c r="AP171" s="31">
        <f t="shared" si="296"/>
        <v>0</v>
      </c>
      <c r="AQ171" s="31">
        <f t="shared" si="229"/>
        <v>0</v>
      </c>
      <c r="AR171" s="32">
        <f t="shared" si="230"/>
        <v>0</v>
      </c>
      <c r="AS171" s="23">
        <f>DBC!$C$41</f>
        <v>370</v>
      </c>
      <c r="AT171" s="33">
        <f t="shared" si="289"/>
        <v>0</v>
      </c>
      <c r="AU171" s="31">
        <f t="shared" si="290"/>
        <v>0</v>
      </c>
      <c r="AV171" s="31">
        <f t="shared" si="291"/>
        <v>0</v>
      </c>
      <c r="AW171" s="423">
        <f t="shared" si="265"/>
        <v>0</v>
      </c>
      <c r="AX171" s="561">
        <f>DBC!$C$72</f>
        <v>0.15</v>
      </c>
      <c r="AY171" s="559">
        <f>DBC!$C$71</f>
        <v>0.75</v>
      </c>
      <c r="AZ171" s="560">
        <f>DBC!$C$70</f>
        <v>0.1</v>
      </c>
      <c r="BA171" s="24" t="str">
        <f t="shared" si="247"/>
        <v>OK</v>
      </c>
      <c r="BB171" s="25">
        <f t="shared" si="248"/>
        <v>90</v>
      </c>
      <c r="BC171" s="26">
        <f t="shared" si="292"/>
        <v>450</v>
      </c>
      <c r="BD171" s="27">
        <f t="shared" si="293"/>
        <v>60</v>
      </c>
      <c r="BE171" s="28">
        <f t="shared" si="231"/>
        <v>112500</v>
      </c>
      <c r="BF171" s="28">
        <f t="shared" si="232"/>
        <v>1912500</v>
      </c>
      <c r="BG171" s="28">
        <f t="shared" si="233"/>
        <v>300000</v>
      </c>
      <c r="BH171" s="17">
        <f>DBC!$C$77</f>
        <v>42</v>
      </c>
      <c r="BI171" s="28">
        <f>DBC!$C$76</f>
        <v>35</v>
      </c>
      <c r="BJ171" s="30">
        <f>DBC!$C$75</f>
        <v>40</v>
      </c>
      <c r="BK171" s="31">
        <f t="shared" si="297"/>
        <v>4.7249999999999996</v>
      </c>
      <c r="BL171" s="31">
        <f t="shared" si="234"/>
        <v>66.9375</v>
      </c>
      <c r="BM171" s="32">
        <f t="shared" si="235"/>
        <v>12</v>
      </c>
      <c r="BN171" s="11">
        <f>DBC!$C$68</f>
        <v>500</v>
      </c>
      <c r="BO171" s="21">
        <f t="shared" si="266"/>
        <v>2362.5</v>
      </c>
      <c r="BP171" s="19">
        <f t="shared" si="267"/>
        <v>33468.75</v>
      </c>
      <c r="BQ171" s="19">
        <f t="shared" si="268"/>
        <v>6000</v>
      </c>
      <c r="BR171" s="423">
        <f t="shared" si="269"/>
        <v>41831.25</v>
      </c>
      <c r="BS171" s="561">
        <f>DBC!$C$72</f>
        <v>0.15</v>
      </c>
      <c r="BT171" s="559">
        <f>DBC!$C$71</f>
        <v>0.75</v>
      </c>
      <c r="BU171" s="560">
        <f>DBC!$C$70</f>
        <v>0.1</v>
      </c>
      <c r="BV171" s="24" t="str">
        <f t="shared" si="249"/>
        <v>OK</v>
      </c>
      <c r="BW171" s="25">
        <f t="shared" si="250"/>
        <v>90</v>
      </c>
      <c r="BX171" s="26">
        <f t="shared" si="294"/>
        <v>450</v>
      </c>
      <c r="BY171" s="27">
        <f t="shared" si="295"/>
        <v>60</v>
      </c>
      <c r="BZ171" s="28">
        <f t="shared" si="236"/>
        <v>0</v>
      </c>
      <c r="CA171" s="28">
        <f t="shared" si="237"/>
        <v>0</v>
      </c>
      <c r="CB171" s="28">
        <f t="shared" si="238"/>
        <v>0</v>
      </c>
      <c r="CC171" s="17">
        <f>DBC!$C$77</f>
        <v>42</v>
      </c>
      <c r="CD171" s="28">
        <f>DBC!$C$76</f>
        <v>35</v>
      </c>
      <c r="CE171" s="30">
        <f>DBC!$C$75</f>
        <v>40</v>
      </c>
      <c r="CF171" s="31">
        <f t="shared" si="298"/>
        <v>0</v>
      </c>
      <c r="CG171" s="31">
        <f t="shared" si="239"/>
        <v>0</v>
      </c>
      <c r="CH171" s="32">
        <f t="shared" si="240"/>
        <v>0</v>
      </c>
      <c r="CI171" s="11">
        <f>DBC!$C$68</f>
        <v>500</v>
      </c>
      <c r="CJ171" s="21">
        <f t="shared" si="270"/>
        <v>0</v>
      </c>
      <c r="CK171" s="21">
        <f t="shared" si="271"/>
        <v>0</v>
      </c>
      <c r="CL171" s="21">
        <f t="shared" si="272"/>
        <v>0</v>
      </c>
      <c r="CM171" s="423">
        <f t="shared" si="273"/>
        <v>0</v>
      </c>
    </row>
    <row r="172" spans="1:91" x14ac:dyDescent="0.35">
      <c r="A172" s="743"/>
      <c r="B172" s="5" t="s">
        <v>34</v>
      </c>
      <c r="C172" s="543">
        <v>31</v>
      </c>
      <c r="D172" s="5">
        <v>166</v>
      </c>
      <c r="E172" s="10">
        <f>DBC!C$61</f>
        <v>20</v>
      </c>
      <c r="F172" s="22">
        <f t="shared" si="224"/>
        <v>620</v>
      </c>
      <c r="G172" s="745"/>
      <c r="H172" s="49">
        <f>DBC!$C$45</f>
        <v>0.1</v>
      </c>
      <c r="I172" s="47">
        <f>DBC!$C$44</f>
        <v>0.7</v>
      </c>
      <c r="J172" s="48">
        <f>DBC!$C$43</f>
        <v>0.2</v>
      </c>
      <c r="K172" s="24" t="str">
        <f t="shared" si="241"/>
        <v>OK</v>
      </c>
      <c r="L172" s="25">
        <f t="shared" si="242"/>
        <v>62</v>
      </c>
      <c r="M172" s="26">
        <f t="shared" si="242"/>
        <v>434</v>
      </c>
      <c r="N172" s="27">
        <f t="shared" si="242"/>
        <v>124</v>
      </c>
      <c r="O172" s="28">
        <f t="shared" si="225"/>
        <v>566680</v>
      </c>
      <c r="P172" s="28">
        <f t="shared" si="225"/>
        <v>13486984</v>
      </c>
      <c r="Q172" s="28">
        <f t="shared" si="225"/>
        <v>4533440</v>
      </c>
      <c r="R172" s="29">
        <f>DBC!$C$50</f>
        <v>152</v>
      </c>
      <c r="S172" s="28">
        <f>DBC!$C$49</f>
        <v>146.19999999999999</v>
      </c>
      <c r="T172" s="30">
        <f>DBC!$C$48</f>
        <v>150</v>
      </c>
      <c r="U172" s="31">
        <f t="shared" si="243"/>
        <v>86.135360000000006</v>
      </c>
      <c r="V172" s="31">
        <f t="shared" si="243"/>
        <v>1971.7970608000001</v>
      </c>
      <c r="W172" s="32">
        <f t="shared" si="243"/>
        <v>680.01599999999996</v>
      </c>
      <c r="X172" s="23">
        <f>DBC!$C$41</f>
        <v>370</v>
      </c>
      <c r="Y172" s="33">
        <f t="shared" si="244"/>
        <v>31870.083200000001</v>
      </c>
      <c r="Z172" s="31">
        <f t="shared" si="244"/>
        <v>729564.91249600006</v>
      </c>
      <c r="AA172" s="31">
        <f t="shared" si="244"/>
        <v>251605.91999999998</v>
      </c>
      <c r="AB172" s="423">
        <f t="shared" si="264"/>
        <v>1013040.915696</v>
      </c>
      <c r="AC172" s="295">
        <f>DBC!$C$45</f>
        <v>0.1</v>
      </c>
      <c r="AD172" s="291">
        <f>DBC!$C$44</f>
        <v>0.7</v>
      </c>
      <c r="AE172" s="292">
        <f>DBC!$C$43</f>
        <v>0.2</v>
      </c>
      <c r="AF172" s="24" t="str">
        <f t="shared" si="245"/>
        <v>OK</v>
      </c>
      <c r="AG172" s="25">
        <f t="shared" si="246"/>
        <v>62</v>
      </c>
      <c r="AH172" s="26">
        <f t="shared" si="287"/>
        <v>434</v>
      </c>
      <c r="AI172" s="27">
        <f t="shared" si="288"/>
        <v>124</v>
      </c>
      <c r="AJ172" s="28">
        <f t="shared" si="226"/>
        <v>0</v>
      </c>
      <c r="AK172" s="28">
        <f t="shared" si="227"/>
        <v>0</v>
      </c>
      <c r="AL172" s="28">
        <f t="shared" si="228"/>
        <v>0</v>
      </c>
      <c r="AM172" s="17">
        <f>DBC!$C$50</f>
        <v>152</v>
      </c>
      <c r="AN172" s="16">
        <f>DBC!$C$49</f>
        <v>146.19999999999999</v>
      </c>
      <c r="AO172" s="18">
        <f>DBC!$C$48</f>
        <v>150</v>
      </c>
      <c r="AP172" s="31">
        <f t="shared" si="296"/>
        <v>0</v>
      </c>
      <c r="AQ172" s="31">
        <f t="shared" si="229"/>
        <v>0</v>
      </c>
      <c r="AR172" s="32">
        <f t="shared" si="230"/>
        <v>0</v>
      </c>
      <c r="AS172" s="23">
        <f>DBC!$C$41</f>
        <v>370</v>
      </c>
      <c r="AT172" s="33">
        <f t="shared" si="289"/>
        <v>0</v>
      </c>
      <c r="AU172" s="31">
        <f t="shared" si="290"/>
        <v>0</v>
      </c>
      <c r="AV172" s="31">
        <f t="shared" si="291"/>
        <v>0</v>
      </c>
      <c r="AW172" s="423">
        <f t="shared" si="265"/>
        <v>0</v>
      </c>
      <c r="AX172" s="561">
        <f>DBC!$C$72</f>
        <v>0.15</v>
      </c>
      <c r="AY172" s="559">
        <f>DBC!$C$71</f>
        <v>0.75</v>
      </c>
      <c r="AZ172" s="560">
        <f>DBC!$C$70</f>
        <v>0.1</v>
      </c>
      <c r="BA172" s="24" t="str">
        <f t="shared" si="247"/>
        <v>OK</v>
      </c>
      <c r="BB172" s="25">
        <f t="shared" si="248"/>
        <v>93</v>
      </c>
      <c r="BC172" s="26">
        <f t="shared" si="292"/>
        <v>465</v>
      </c>
      <c r="BD172" s="27">
        <f t="shared" si="293"/>
        <v>62</v>
      </c>
      <c r="BE172" s="28">
        <f t="shared" si="231"/>
        <v>116250</v>
      </c>
      <c r="BF172" s="28">
        <f t="shared" si="232"/>
        <v>1976250</v>
      </c>
      <c r="BG172" s="28">
        <f t="shared" si="233"/>
        <v>310000</v>
      </c>
      <c r="BH172" s="17">
        <f>DBC!$C$77</f>
        <v>42</v>
      </c>
      <c r="BI172" s="28">
        <f>DBC!$C$76</f>
        <v>35</v>
      </c>
      <c r="BJ172" s="30">
        <f>DBC!$C$75</f>
        <v>40</v>
      </c>
      <c r="BK172" s="31">
        <f t="shared" si="297"/>
        <v>4.8825000000000003</v>
      </c>
      <c r="BL172" s="31">
        <f t="shared" si="234"/>
        <v>69.168750000000003</v>
      </c>
      <c r="BM172" s="32">
        <f t="shared" si="235"/>
        <v>12.4</v>
      </c>
      <c r="BN172" s="11">
        <f>DBC!$C$68</f>
        <v>500</v>
      </c>
      <c r="BO172" s="21">
        <f t="shared" si="266"/>
        <v>2441.25</v>
      </c>
      <c r="BP172" s="19">
        <f t="shared" si="267"/>
        <v>34584.375</v>
      </c>
      <c r="BQ172" s="19">
        <f t="shared" si="268"/>
        <v>6200</v>
      </c>
      <c r="BR172" s="423">
        <f t="shared" si="269"/>
        <v>43225.625</v>
      </c>
      <c r="BS172" s="561">
        <f>DBC!$C$72</f>
        <v>0.15</v>
      </c>
      <c r="BT172" s="559">
        <f>DBC!$C$71</f>
        <v>0.75</v>
      </c>
      <c r="BU172" s="560">
        <f>DBC!$C$70</f>
        <v>0.1</v>
      </c>
      <c r="BV172" s="24" t="str">
        <f t="shared" si="249"/>
        <v>OK</v>
      </c>
      <c r="BW172" s="25">
        <f t="shared" si="250"/>
        <v>93</v>
      </c>
      <c r="BX172" s="26">
        <f t="shared" si="294"/>
        <v>465</v>
      </c>
      <c r="BY172" s="27">
        <f t="shared" si="295"/>
        <v>62</v>
      </c>
      <c r="BZ172" s="28">
        <f t="shared" si="236"/>
        <v>0</v>
      </c>
      <c r="CA172" s="28">
        <f t="shared" si="237"/>
        <v>0</v>
      </c>
      <c r="CB172" s="28">
        <f t="shared" si="238"/>
        <v>0</v>
      </c>
      <c r="CC172" s="17">
        <f>DBC!$C$77</f>
        <v>42</v>
      </c>
      <c r="CD172" s="28">
        <f>DBC!$C$76</f>
        <v>35</v>
      </c>
      <c r="CE172" s="30">
        <f>DBC!$C$75</f>
        <v>40</v>
      </c>
      <c r="CF172" s="31">
        <f t="shared" si="298"/>
        <v>0</v>
      </c>
      <c r="CG172" s="31">
        <f t="shared" si="239"/>
        <v>0</v>
      </c>
      <c r="CH172" s="32">
        <f t="shared" si="240"/>
        <v>0</v>
      </c>
      <c r="CI172" s="11">
        <f>DBC!$C$68</f>
        <v>500</v>
      </c>
      <c r="CJ172" s="21">
        <f t="shared" si="270"/>
        <v>0</v>
      </c>
      <c r="CK172" s="21">
        <f t="shared" si="271"/>
        <v>0</v>
      </c>
      <c r="CL172" s="21">
        <f t="shared" si="272"/>
        <v>0</v>
      </c>
      <c r="CM172" s="423">
        <f t="shared" si="273"/>
        <v>0</v>
      </c>
    </row>
    <row r="173" spans="1:91" x14ac:dyDescent="0.35">
      <c r="A173" s="743"/>
      <c r="B173" s="5" t="s">
        <v>35</v>
      </c>
      <c r="C173" s="543">
        <v>30</v>
      </c>
      <c r="D173" s="5">
        <v>167</v>
      </c>
      <c r="E173" s="10">
        <f>DBC!C$62</f>
        <v>20</v>
      </c>
      <c r="F173" s="22">
        <f t="shared" si="224"/>
        <v>600</v>
      </c>
      <c r="G173" s="745"/>
      <c r="H173" s="49">
        <f>DBC!$C$45</f>
        <v>0.1</v>
      </c>
      <c r="I173" s="47">
        <f>DBC!$C$44</f>
        <v>0.7</v>
      </c>
      <c r="J173" s="48">
        <f>DBC!$C$43</f>
        <v>0.2</v>
      </c>
      <c r="K173" s="24" t="str">
        <f t="shared" si="241"/>
        <v>OK</v>
      </c>
      <c r="L173" s="25">
        <f t="shared" si="242"/>
        <v>60</v>
      </c>
      <c r="M173" s="26">
        <f t="shared" si="242"/>
        <v>420</v>
      </c>
      <c r="N173" s="27">
        <f t="shared" si="242"/>
        <v>120</v>
      </c>
      <c r="O173" s="28">
        <f t="shared" si="225"/>
        <v>548400</v>
      </c>
      <c r="P173" s="28">
        <f t="shared" si="225"/>
        <v>13051920</v>
      </c>
      <c r="Q173" s="28">
        <f t="shared" si="225"/>
        <v>4387200</v>
      </c>
      <c r="R173" s="29">
        <f>DBC!$C$50</f>
        <v>152</v>
      </c>
      <c r="S173" s="28">
        <f>DBC!$C$49</f>
        <v>146.19999999999999</v>
      </c>
      <c r="T173" s="30">
        <f>DBC!$C$48</f>
        <v>150</v>
      </c>
      <c r="U173" s="31">
        <f t="shared" si="243"/>
        <v>83.356800000000007</v>
      </c>
      <c r="V173" s="31">
        <f t="shared" si="243"/>
        <v>1908.1907039999999</v>
      </c>
      <c r="W173" s="32">
        <f t="shared" si="243"/>
        <v>658.08</v>
      </c>
      <c r="X173" s="23">
        <f>DBC!$C$41</f>
        <v>370</v>
      </c>
      <c r="Y173" s="33">
        <f t="shared" si="244"/>
        <v>30842.016000000003</v>
      </c>
      <c r="Z173" s="31">
        <f t="shared" si="244"/>
        <v>706030.56047999999</v>
      </c>
      <c r="AA173" s="31">
        <f t="shared" si="244"/>
        <v>243489.6</v>
      </c>
      <c r="AB173" s="423">
        <f t="shared" si="264"/>
        <v>980362.17648000002</v>
      </c>
      <c r="AC173" s="295">
        <f>DBC!$C$45</f>
        <v>0.1</v>
      </c>
      <c r="AD173" s="291">
        <f>DBC!$C$44</f>
        <v>0.7</v>
      </c>
      <c r="AE173" s="292">
        <f>DBC!$C$43</f>
        <v>0.2</v>
      </c>
      <c r="AF173" s="24" t="str">
        <f t="shared" si="245"/>
        <v>OK</v>
      </c>
      <c r="AG173" s="25">
        <f t="shared" si="246"/>
        <v>60</v>
      </c>
      <c r="AH173" s="26">
        <f t="shared" si="287"/>
        <v>420</v>
      </c>
      <c r="AI173" s="27">
        <f t="shared" si="288"/>
        <v>120</v>
      </c>
      <c r="AJ173" s="28">
        <f t="shared" si="226"/>
        <v>0</v>
      </c>
      <c r="AK173" s="28">
        <f t="shared" si="227"/>
        <v>0</v>
      </c>
      <c r="AL173" s="28">
        <f t="shared" si="228"/>
        <v>0</v>
      </c>
      <c r="AM173" s="17">
        <f>DBC!$C$50</f>
        <v>152</v>
      </c>
      <c r="AN173" s="16">
        <f>DBC!$C$49</f>
        <v>146.19999999999999</v>
      </c>
      <c r="AO173" s="18">
        <f>DBC!$C$48</f>
        <v>150</v>
      </c>
      <c r="AP173" s="31">
        <f t="shared" si="296"/>
        <v>0</v>
      </c>
      <c r="AQ173" s="31">
        <f t="shared" si="229"/>
        <v>0</v>
      </c>
      <c r="AR173" s="32">
        <f t="shared" si="230"/>
        <v>0</v>
      </c>
      <c r="AS173" s="23">
        <f>DBC!$C$41</f>
        <v>370</v>
      </c>
      <c r="AT173" s="33">
        <f t="shared" si="289"/>
        <v>0</v>
      </c>
      <c r="AU173" s="31">
        <f t="shared" si="290"/>
        <v>0</v>
      </c>
      <c r="AV173" s="31">
        <f t="shared" si="291"/>
        <v>0</v>
      </c>
      <c r="AW173" s="423">
        <f t="shared" si="265"/>
        <v>0</v>
      </c>
      <c r="AX173" s="561">
        <f>DBC!$C$72</f>
        <v>0.15</v>
      </c>
      <c r="AY173" s="559">
        <f>DBC!$C$71</f>
        <v>0.75</v>
      </c>
      <c r="AZ173" s="560">
        <f>DBC!$C$70</f>
        <v>0.1</v>
      </c>
      <c r="BA173" s="24" t="str">
        <f t="shared" si="247"/>
        <v>OK</v>
      </c>
      <c r="BB173" s="25">
        <f t="shared" si="248"/>
        <v>90</v>
      </c>
      <c r="BC173" s="26">
        <f t="shared" si="292"/>
        <v>450</v>
      </c>
      <c r="BD173" s="27">
        <f t="shared" si="293"/>
        <v>60</v>
      </c>
      <c r="BE173" s="28">
        <f t="shared" si="231"/>
        <v>112500</v>
      </c>
      <c r="BF173" s="28">
        <f t="shared" si="232"/>
        <v>1912500</v>
      </c>
      <c r="BG173" s="28">
        <f t="shared" si="233"/>
        <v>300000</v>
      </c>
      <c r="BH173" s="17">
        <f>DBC!$C$77</f>
        <v>42</v>
      </c>
      <c r="BI173" s="28">
        <f>DBC!$C$76</f>
        <v>35</v>
      </c>
      <c r="BJ173" s="30">
        <f>DBC!$C$75</f>
        <v>40</v>
      </c>
      <c r="BK173" s="31">
        <f t="shared" si="297"/>
        <v>4.7249999999999996</v>
      </c>
      <c r="BL173" s="31">
        <f t="shared" si="234"/>
        <v>66.9375</v>
      </c>
      <c r="BM173" s="32">
        <f t="shared" si="235"/>
        <v>12</v>
      </c>
      <c r="BN173" s="11">
        <f>DBC!$C$68</f>
        <v>500</v>
      </c>
      <c r="BO173" s="21">
        <f t="shared" si="266"/>
        <v>2362.5</v>
      </c>
      <c r="BP173" s="19">
        <f t="shared" si="267"/>
        <v>33468.75</v>
      </c>
      <c r="BQ173" s="19">
        <f t="shared" si="268"/>
        <v>6000</v>
      </c>
      <c r="BR173" s="423">
        <f t="shared" si="269"/>
        <v>41831.25</v>
      </c>
      <c r="BS173" s="561">
        <f>DBC!$C$72</f>
        <v>0.15</v>
      </c>
      <c r="BT173" s="559">
        <f>DBC!$C$71</f>
        <v>0.75</v>
      </c>
      <c r="BU173" s="560">
        <f>DBC!$C$70</f>
        <v>0.1</v>
      </c>
      <c r="BV173" s="24" t="str">
        <f t="shared" si="249"/>
        <v>OK</v>
      </c>
      <c r="BW173" s="25">
        <f t="shared" si="250"/>
        <v>90</v>
      </c>
      <c r="BX173" s="26">
        <f t="shared" si="294"/>
        <v>450</v>
      </c>
      <c r="BY173" s="27">
        <f t="shared" si="295"/>
        <v>60</v>
      </c>
      <c r="BZ173" s="28">
        <f t="shared" si="236"/>
        <v>0</v>
      </c>
      <c r="CA173" s="28">
        <f t="shared" si="237"/>
        <v>0</v>
      </c>
      <c r="CB173" s="28">
        <f t="shared" si="238"/>
        <v>0</v>
      </c>
      <c r="CC173" s="17">
        <f>DBC!$C$77</f>
        <v>42</v>
      </c>
      <c r="CD173" s="28">
        <f>DBC!$C$76</f>
        <v>35</v>
      </c>
      <c r="CE173" s="30">
        <f>DBC!$C$75</f>
        <v>40</v>
      </c>
      <c r="CF173" s="31">
        <f t="shared" si="298"/>
        <v>0</v>
      </c>
      <c r="CG173" s="31">
        <f t="shared" si="239"/>
        <v>0</v>
      </c>
      <c r="CH173" s="32">
        <f t="shared" si="240"/>
        <v>0</v>
      </c>
      <c r="CI173" s="11">
        <f>DBC!$C$68</f>
        <v>500</v>
      </c>
      <c r="CJ173" s="21">
        <f t="shared" si="270"/>
        <v>0</v>
      </c>
      <c r="CK173" s="21">
        <f t="shared" si="271"/>
        <v>0</v>
      </c>
      <c r="CL173" s="21">
        <f t="shared" si="272"/>
        <v>0</v>
      </c>
      <c r="CM173" s="423">
        <f t="shared" si="273"/>
        <v>0</v>
      </c>
    </row>
    <row r="174" spans="1:91" x14ac:dyDescent="0.35">
      <c r="A174" s="744"/>
      <c r="B174" s="34" t="s">
        <v>36</v>
      </c>
      <c r="C174" s="544">
        <v>31</v>
      </c>
      <c r="D174" s="34">
        <v>168</v>
      </c>
      <c r="E174" s="10">
        <f>DBC!C$63</f>
        <v>20</v>
      </c>
      <c r="F174" s="35">
        <f t="shared" si="224"/>
        <v>620</v>
      </c>
      <c r="G174" s="746"/>
      <c r="H174" s="49">
        <f>DBC!$C$45</f>
        <v>0.1</v>
      </c>
      <c r="I174" s="47">
        <f>DBC!$C$44</f>
        <v>0.7</v>
      </c>
      <c r="J174" s="48">
        <f>DBC!$C$43</f>
        <v>0.2</v>
      </c>
      <c r="K174" s="8" t="str">
        <f t="shared" si="241"/>
        <v>OK</v>
      </c>
      <c r="L174" s="37">
        <f t="shared" si="242"/>
        <v>62</v>
      </c>
      <c r="M174" s="38">
        <f t="shared" si="242"/>
        <v>434</v>
      </c>
      <c r="N174" s="39">
        <f t="shared" si="242"/>
        <v>124</v>
      </c>
      <c r="O174" s="40">
        <f t="shared" si="225"/>
        <v>566680</v>
      </c>
      <c r="P174" s="40">
        <f t="shared" si="225"/>
        <v>13486984</v>
      </c>
      <c r="Q174" s="40">
        <f t="shared" si="225"/>
        <v>4533440</v>
      </c>
      <c r="R174" s="29">
        <f>DBC!$C$50</f>
        <v>152</v>
      </c>
      <c r="S174" s="28">
        <f>DBC!$C$49</f>
        <v>146.19999999999999</v>
      </c>
      <c r="T174" s="30">
        <f>DBC!$C$48</f>
        <v>150</v>
      </c>
      <c r="U174" s="43">
        <f t="shared" si="243"/>
        <v>86.135360000000006</v>
      </c>
      <c r="V174" s="43">
        <f t="shared" si="243"/>
        <v>1971.7970608000001</v>
      </c>
      <c r="W174" s="44">
        <f t="shared" si="243"/>
        <v>680.01599999999996</v>
      </c>
      <c r="X174" s="23">
        <f>DBC!$C$41</f>
        <v>370</v>
      </c>
      <c r="Y174" s="45">
        <f t="shared" si="244"/>
        <v>31870.083200000001</v>
      </c>
      <c r="Z174" s="43">
        <f t="shared" si="244"/>
        <v>729564.91249600006</v>
      </c>
      <c r="AA174" s="43">
        <f t="shared" si="244"/>
        <v>251605.91999999998</v>
      </c>
      <c r="AB174" s="423">
        <f t="shared" si="264"/>
        <v>1013040.915696</v>
      </c>
      <c r="AC174" s="295">
        <f>DBC!$C$45</f>
        <v>0.1</v>
      </c>
      <c r="AD174" s="291">
        <f>DBC!$C$44</f>
        <v>0.7</v>
      </c>
      <c r="AE174" s="292">
        <f>DBC!$C$43</f>
        <v>0.2</v>
      </c>
      <c r="AF174" s="8" t="str">
        <f t="shared" si="245"/>
        <v>OK</v>
      </c>
      <c r="AG174" s="37">
        <f t="shared" si="246"/>
        <v>62</v>
      </c>
      <c r="AH174" s="38">
        <f t="shared" si="287"/>
        <v>434</v>
      </c>
      <c r="AI174" s="39">
        <f t="shared" si="288"/>
        <v>124</v>
      </c>
      <c r="AJ174" s="40">
        <f t="shared" si="226"/>
        <v>0</v>
      </c>
      <c r="AK174" s="40">
        <f t="shared" si="227"/>
        <v>0</v>
      </c>
      <c r="AL174" s="40">
        <f t="shared" si="228"/>
        <v>0</v>
      </c>
      <c r="AM174" s="17">
        <f>DBC!$C$50</f>
        <v>152</v>
      </c>
      <c r="AN174" s="16">
        <f>DBC!$C$49</f>
        <v>146.19999999999999</v>
      </c>
      <c r="AO174" s="18">
        <f>DBC!$C$48</f>
        <v>150</v>
      </c>
      <c r="AP174" s="43">
        <f t="shared" si="296"/>
        <v>0</v>
      </c>
      <c r="AQ174" s="43">
        <f t="shared" si="229"/>
        <v>0</v>
      </c>
      <c r="AR174" s="44">
        <f t="shared" si="230"/>
        <v>0</v>
      </c>
      <c r="AS174" s="23">
        <f>DBC!$C$41</f>
        <v>370</v>
      </c>
      <c r="AT174" s="45">
        <f t="shared" si="289"/>
        <v>0</v>
      </c>
      <c r="AU174" s="43">
        <f t="shared" si="290"/>
        <v>0</v>
      </c>
      <c r="AV174" s="43">
        <f t="shared" si="291"/>
        <v>0</v>
      </c>
      <c r="AW174" s="423">
        <f t="shared" si="265"/>
        <v>0</v>
      </c>
      <c r="AX174" s="561">
        <f>DBC!$C$72</f>
        <v>0.15</v>
      </c>
      <c r="AY174" s="559">
        <f>DBC!$C$71</f>
        <v>0.75</v>
      </c>
      <c r="AZ174" s="560">
        <f>DBC!$C$70</f>
        <v>0.1</v>
      </c>
      <c r="BA174" s="8" t="str">
        <f t="shared" si="247"/>
        <v>OK</v>
      </c>
      <c r="BB174" s="37">
        <f t="shared" si="248"/>
        <v>93</v>
      </c>
      <c r="BC174" s="38">
        <f t="shared" si="292"/>
        <v>465</v>
      </c>
      <c r="BD174" s="39">
        <f t="shared" si="293"/>
        <v>62</v>
      </c>
      <c r="BE174" s="40">
        <f t="shared" si="231"/>
        <v>116250</v>
      </c>
      <c r="BF174" s="40">
        <f t="shared" si="232"/>
        <v>1976250</v>
      </c>
      <c r="BG174" s="40">
        <f t="shared" si="233"/>
        <v>310000</v>
      </c>
      <c r="BH174" s="17">
        <f>DBC!$C$77</f>
        <v>42</v>
      </c>
      <c r="BI174" s="28">
        <f>DBC!$C$76</f>
        <v>35</v>
      </c>
      <c r="BJ174" s="30">
        <f>DBC!$C$75</f>
        <v>40</v>
      </c>
      <c r="BK174" s="43">
        <f t="shared" si="297"/>
        <v>4.8825000000000003</v>
      </c>
      <c r="BL174" s="43">
        <f t="shared" si="234"/>
        <v>69.168750000000003</v>
      </c>
      <c r="BM174" s="44">
        <f t="shared" si="235"/>
        <v>12.4</v>
      </c>
      <c r="BN174" s="11">
        <f>DBC!$C$68</f>
        <v>500</v>
      </c>
      <c r="BO174" s="21">
        <f t="shared" si="266"/>
        <v>2441.25</v>
      </c>
      <c r="BP174" s="19">
        <f t="shared" si="267"/>
        <v>34584.375</v>
      </c>
      <c r="BQ174" s="19">
        <f t="shared" si="268"/>
        <v>6200</v>
      </c>
      <c r="BR174" s="423">
        <f t="shared" si="269"/>
        <v>43225.625</v>
      </c>
      <c r="BS174" s="561">
        <f>DBC!$C$72</f>
        <v>0.15</v>
      </c>
      <c r="BT174" s="559">
        <f>DBC!$C$71</f>
        <v>0.75</v>
      </c>
      <c r="BU174" s="560">
        <f>DBC!$C$70</f>
        <v>0.1</v>
      </c>
      <c r="BV174" s="8" t="str">
        <f t="shared" si="249"/>
        <v>OK</v>
      </c>
      <c r="BW174" s="37">
        <f t="shared" si="250"/>
        <v>93</v>
      </c>
      <c r="BX174" s="38">
        <f t="shared" si="294"/>
        <v>465</v>
      </c>
      <c r="BY174" s="39">
        <f t="shared" si="295"/>
        <v>62</v>
      </c>
      <c r="BZ174" s="40">
        <f t="shared" si="236"/>
        <v>0</v>
      </c>
      <c r="CA174" s="40">
        <f t="shared" si="237"/>
        <v>0</v>
      </c>
      <c r="CB174" s="40">
        <f t="shared" si="238"/>
        <v>0</v>
      </c>
      <c r="CC174" s="17">
        <f>DBC!$C$77</f>
        <v>42</v>
      </c>
      <c r="CD174" s="28">
        <f>DBC!$C$76</f>
        <v>35</v>
      </c>
      <c r="CE174" s="30">
        <f>DBC!$C$75</f>
        <v>40</v>
      </c>
      <c r="CF174" s="43">
        <f t="shared" si="298"/>
        <v>0</v>
      </c>
      <c r="CG174" s="43">
        <f t="shared" si="239"/>
        <v>0</v>
      </c>
      <c r="CH174" s="44">
        <f t="shared" si="240"/>
        <v>0</v>
      </c>
      <c r="CI174" s="11">
        <f>DBC!$C$68</f>
        <v>500</v>
      </c>
      <c r="CJ174" s="21">
        <f t="shared" si="270"/>
        <v>0</v>
      </c>
      <c r="CK174" s="21">
        <f t="shared" si="271"/>
        <v>0</v>
      </c>
      <c r="CL174" s="21">
        <f t="shared" si="272"/>
        <v>0</v>
      </c>
      <c r="CM174" s="423">
        <f t="shared" si="273"/>
        <v>0</v>
      </c>
    </row>
    <row r="175" spans="1:91" x14ac:dyDescent="0.35">
      <c r="A175" s="731">
        <v>15</v>
      </c>
      <c r="B175" s="9" t="s">
        <v>25</v>
      </c>
      <c r="C175" s="546">
        <v>31</v>
      </c>
      <c r="D175" s="9">
        <v>169</v>
      </c>
      <c r="E175" s="10">
        <f>DBC!C$52</f>
        <v>10</v>
      </c>
      <c r="F175" s="10">
        <f t="shared" si="224"/>
        <v>310</v>
      </c>
      <c r="G175" s="732">
        <f>SUM(F175:F186)</f>
        <v>6990</v>
      </c>
      <c r="H175" s="49">
        <f>DBC!$C$45</f>
        <v>0.1</v>
      </c>
      <c r="I175" s="47">
        <f>DBC!$C$44</f>
        <v>0.7</v>
      </c>
      <c r="J175" s="48">
        <f>DBC!$C$43</f>
        <v>0.2</v>
      </c>
      <c r="K175" s="12" t="str">
        <f t="shared" si="241"/>
        <v>OK</v>
      </c>
      <c r="L175" s="25">
        <f t="shared" ref="L175" si="312">$F175*H175</f>
        <v>31</v>
      </c>
      <c r="M175" s="26">
        <f t="shared" ref="M175" si="313">$F175*I175</f>
        <v>217</v>
      </c>
      <c r="N175" s="27">
        <f t="shared" ref="N175" si="314">$F175*J175</f>
        <v>62</v>
      </c>
      <c r="O175" s="28">
        <f t="shared" ref="O175" si="315">O$6*L175</f>
        <v>283340</v>
      </c>
      <c r="P175" s="28">
        <f t="shared" ref="P175" si="316">P$6*M175</f>
        <v>6743492</v>
      </c>
      <c r="Q175" s="28">
        <f t="shared" ref="Q175" si="317">Q$6*N175</f>
        <v>2266720</v>
      </c>
      <c r="R175" s="29">
        <f>DBC!$C$50</f>
        <v>152</v>
      </c>
      <c r="S175" s="28">
        <f>DBC!$C$49</f>
        <v>146.19999999999999</v>
      </c>
      <c r="T175" s="30">
        <f>DBC!$C$48</f>
        <v>150</v>
      </c>
      <c r="U175" s="31">
        <f t="shared" ref="U175" si="318">O175*R175/10^6</f>
        <v>43.067680000000003</v>
      </c>
      <c r="V175" s="31">
        <f t="shared" ref="V175" si="319">P175*S175/10^6</f>
        <v>985.89853040000003</v>
      </c>
      <c r="W175" s="32">
        <f t="shared" ref="W175" si="320">Q175*T175/10^6</f>
        <v>340.00799999999998</v>
      </c>
      <c r="X175" s="23">
        <f>DBC!$C$41</f>
        <v>370</v>
      </c>
      <c r="Y175" s="33">
        <f t="shared" ref="Y175" si="321">U175*$X175</f>
        <v>15935.0416</v>
      </c>
      <c r="Z175" s="31">
        <f t="shared" ref="Z175" si="322">V175*$X175</f>
        <v>364782.45624800003</v>
      </c>
      <c r="AA175" s="31">
        <f t="shared" ref="AA175" si="323">W175*$X175</f>
        <v>125802.95999999999</v>
      </c>
      <c r="AB175" s="423">
        <f t="shared" ref="AB175" si="324">SUM(Y175:AA175)</f>
        <v>506520.45784799999</v>
      </c>
      <c r="AC175" s="295">
        <f>DBC!$C$45</f>
        <v>0.1</v>
      </c>
      <c r="AD175" s="291">
        <f>DBC!$C$44</f>
        <v>0.7</v>
      </c>
      <c r="AE175" s="292">
        <f>DBC!$C$43</f>
        <v>0.2</v>
      </c>
      <c r="AF175" s="12" t="str">
        <f t="shared" si="245"/>
        <v>OK</v>
      </c>
      <c r="AG175" s="13">
        <f t="shared" si="246"/>
        <v>31</v>
      </c>
      <c r="AH175" s="14">
        <f t="shared" si="287"/>
        <v>217</v>
      </c>
      <c r="AI175" s="15">
        <f t="shared" si="288"/>
        <v>62</v>
      </c>
      <c r="AJ175" s="16">
        <f t="shared" si="226"/>
        <v>0</v>
      </c>
      <c r="AK175" s="16">
        <f t="shared" si="227"/>
        <v>0</v>
      </c>
      <c r="AL175" s="16">
        <f t="shared" si="228"/>
        <v>0</v>
      </c>
      <c r="AM175" s="17">
        <f>DBC!$C$50</f>
        <v>152</v>
      </c>
      <c r="AN175" s="16">
        <f>DBC!$C$49</f>
        <v>146.19999999999999</v>
      </c>
      <c r="AO175" s="18">
        <f>DBC!$C$48</f>
        <v>150</v>
      </c>
      <c r="AP175" s="19">
        <f t="shared" si="296"/>
        <v>0</v>
      </c>
      <c r="AQ175" s="19">
        <f t="shared" si="229"/>
        <v>0</v>
      </c>
      <c r="AR175" s="20">
        <f t="shared" si="230"/>
        <v>0</v>
      </c>
      <c r="AS175" s="23">
        <f>DBC!$C$41</f>
        <v>370</v>
      </c>
      <c r="AT175" s="21">
        <f t="shared" si="289"/>
        <v>0</v>
      </c>
      <c r="AU175" s="19">
        <f t="shared" si="290"/>
        <v>0</v>
      </c>
      <c r="AV175" s="19">
        <f t="shared" si="291"/>
        <v>0</v>
      </c>
      <c r="AW175" s="423">
        <f t="shared" si="265"/>
        <v>0</v>
      </c>
      <c r="AX175" s="561">
        <f>DBC!$C$72</f>
        <v>0.15</v>
      </c>
      <c r="AY175" s="559">
        <f>DBC!$C$71</f>
        <v>0.75</v>
      </c>
      <c r="AZ175" s="560">
        <f>DBC!$C$70</f>
        <v>0.1</v>
      </c>
      <c r="BA175" s="12" t="str">
        <f t="shared" si="247"/>
        <v>OK</v>
      </c>
      <c r="BB175" s="13">
        <f t="shared" si="248"/>
        <v>46.5</v>
      </c>
      <c r="BC175" s="14">
        <f t="shared" si="292"/>
        <v>232.5</v>
      </c>
      <c r="BD175" s="15">
        <f t="shared" si="293"/>
        <v>31</v>
      </c>
      <c r="BE175" s="16">
        <f t="shared" si="231"/>
        <v>58125</v>
      </c>
      <c r="BF175" s="16">
        <f t="shared" si="232"/>
        <v>988125</v>
      </c>
      <c r="BG175" s="16">
        <f t="shared" si="233"/>
        <v>155000</v>
      </c>
      <c r="BH175" s="17">
        <f>DBC!$C$77</f>
        <v>42</v>
      </c>
      <c r="BI175" s="28">
        <f>DBC!$C$76</f>
        <v>35</v>
      </c>
      <c r="BJ175" s="30">
        <f>DBC!$C$75</f>
        <v>40</v>
      </c>
      <c r="BK175" s="19">
        <f t="shared" si="297"/>
        <v>2.4412500000000001</v>
      </c>
      <c r="BL175" s="19">
        <f t="shared" si="234"/>
        <v>34.584375000000001</v>
      </c>
      <c r="BM175" s="20">
        <f t="shared" si="235"/>
        <v>6.2</v>
      </c>
      <c r="BN175" s="11">
        <f>DBC!$C$68</f>
        <v>500</v>
      </c>
      <c r="BO175" s="21">
        <f t="shared" si="266"/>
        <v>1220.625</v>
      </c>
      <c r="BP175" s="19">
        <f t="shared" si="267"/>
        <v>17292.1875</v>
      </c>
      <c r="BQ175" s="19">
        <f t="shared" si="268"/>
        <v>3100</v>
      </c>
      <c r="BR175" s="423">
        <f t="shared" si="269"/>
        <v>21612.8125</v>
      </c>
      <c r="BS175" s="561">
        <f>DBC!$C$72</f>
        <v>0.15</v>
      </c>
      <c r="BT175" s="559">
        <f>DBC!$C$71</f>
        <v>0.75</v>
      </c>
      <c r="BU175" s="560">
        <f>DBC!$C$70</f>
        <v>0.1</v>
      </c>
      <c r="BV175" s="12" t="str">
        <f t="shared" si="249"/>
        <v>OK</v>
      </c>
      <c r="BW175" s="13">
        <f t="shared" si="250"/>
        <v>46.5</v>
      </c>
      <c r="BX175" s="14">
        <f t="shared" si="294"/>
        <v>232.5</v>
      </c>
      <c r="BY175" s="15">
        <f t="shared" si="295"/>
        <v>31</v>
      </c>
      <c r="BZ175" s="16">
        <f t="shared" si="236"/>
        <v>0</v>
      </c>
      <c r="CA175" s="16">
        <f t="shared" si="237"/>
        <v>0</v>
      </c>
      <c r="CB175" s="16">
        <f t="shared" si="238"/>
        <v>0</v>
      </c>
      <c r="CC175" s="17">
        <f>DBC!$C$77</f>
        <v>42</v>
      </c>
      <c r="CD175" s="28">
        <f>DBC!$C$76</f>
        <v>35</v>
      </c>
      <c r="CE175" s="30">
        <f>DBC!$C$75</f>
        <v>40</v>
      </c>
      <c r="CF175" s="19">
        <f t="shared" si="298"/>
        <v>0</v>
      </c>
      <c r="CG175" s="19">
        <f t="shared" si="239"/>
        <v>0</v>
      </c>
      <c r="CH175" s="20">
        <f t="shared" si="240"/>
        <v>0</v>
      </c>
      <c r="CI175" s="11">
        <f>DBC!$C$68</f>
        <v>500</v>
      </c>
      <c r="CJ175" s="21">
        <f t="shared" si="270"/>
        <v>0</v>
      </c>
      <c r="CK175" s="21">
        <f t="shared" si="271"/>
        <v>0</v>
      </c>
      <c r="CL175" s="21">
        <f t="shared" si="272"/>
        <v>0</v>
      </c>
      <c r="CM175" s="423">
        <f t="shared" si="273"/>
        <v>0</v>
      </c>
    </row>
    <row r="176" spans="1:91" x14ac:dyDescent="0.35">
      <c r="A176" s="743"/>
      <c r="B176" s="5" t="s">
        <v>26</v>
      </c>
      <c r="C176" s="543">
        <v>28</v>
      </c>
      <c r="D176" s="5">
        <v>170</v>
      </c>
      <c r="E176" s="10">
        <f>DBC!C$53</f>
        <v>20</v>
      </c>
      <c r="F176" s="22">
        <f t="shared" si="224"/>
        <v>560</v>
      </c>
      <c r="G176" s="745"/>
      <c r="H176" s="49">
        <f>DBC!$C$45</f>
        <v>0.1</v>
      </c>
      <c r="I176" s="47">
        <f>DBC!$C$44</f>
        <v>0.7</v>
      </c>
      <c r="J176" s="48">
        <f>DBC!$C$43</f>
        <v>0.2</v>
      </c>
      <c r="K176" s="24" t="str">
        <f t="shared" si="241"/>
        <v>OK</v>
      </c>
      <c r="L176" s="25">
        <f t="shared" si="242"/>
        <v>56</v>
      </c>
      <c r="M176" s="26">
        <f t="shared" si="242"/>
        <v>392</v>
      </c>
      <c r="N176" s="27">
        <f t="shared" si="242"/>
        <v>112</v>
      </c>
      <c r="O176" s="28">
        <f t="shared" si="225"/>
        <v>511840</v>
      </c>
      <c r="P176" s="28">
        <f t="shared" si="225"/>
        <v>12181792</v>
      </c>
      <c r="Q176" s="28">
        <f t="shared" si="225"/>
        <v>4094720</v>
      </c>
      <c r="R176" s="29">
        <f>DBC!$C$50</f>
        <v>152</v>
      </c>
      <c r="S176" s="28">
        <f>DBC!$C$49</f>
        <v>146.19999999999999</v>
      </c>
      <c r="T176" s="30">
        <f>DBC!$C$48</f>
        <v>150</v>
      </c>
      <c r="U176" s="31">
        <f t="shared" si="243"/>
        <v>77.799679999999995</v>
      </c>
      <c r="V176" s="31">
        <f t="shared" si="243"/>
        <v>1780.9779904</v>
      </c>
      <c r="W176" s="32">
        <f t="shared" si="243"/>
        <v>614.20799999999997</v>
      </c>
      <c r="X176" s="23">
        <f>DBC!$C$41</f>
        <v>370</v>
      </c>
      <c r="Y176" s="33">
        <f t="shared" si="244"/>
        <v>28785.881599999997</v>
      </c>
      <c r="Z176" s="31">
        <f t="shared" si="244"/>
        <v>658961.85644799995</v>
      </c>
      <c r="AA176" s="31">
        <f t="shared" si="244"/>
        <v>227256.95999999999</v>
      </c>
      <c r="AB176" s="423">
        <f t="shared" si="264"/>
        <v>915004.69804799987</v>
      </c>
      <c r="AC176" s="295">
        <f>DBC!$C$45</f>
        <v>0.1</v>
      </c>
      <c r="AD176" s="291">
        <f>DBC!$C$44</f>
        <v>0.7</v>
      </c>
      <c r="AE176" s="292">
        <f>DBC!$C$43</f>
        <v>0.2</v>
      </c>
      <c r="AF176" s="24" t="str">
        <f t="shared" si="245"/>
        <v>OK</v>
      </c>
      <c r="AG176" s="25">
        <f t="shared" si="246"/>
        <v>56</v>
      </c>
      <c r="AH176" s="26">
        <f t="shared" si="287"/>
        <v>392</v>
      </c>
      <c r="AI176" s="27">
        <f t="shared" si="288"/>
        <v>112</v>
      </c>
      <c r="AJ176" s="28">
        <f t="shared" si="226"/>
        <v>0</v>
      </c>
      <c r="AK176" s="28">
        <f t="shared" si="227"/>
        <v>0</v>
      </c>
      <c r="AL176" s="28">
        <f t="shared" si="228"/>
        <v>0</v>
      </c>
      <c r="AM176" s="17">
        <f>DBC!$C$50</f>
        <v>152</v>
      </c>
      <c r="AN176" s="16">
        <f>DBC!$C$49</f>
        <v>146.19999999999999</v>
      </c>
      <c r="AO176" s="18">
        <f>DBC!$C$48</f>
        <v>150</v>
      </c>
      <c r="AP176" s="31">
        <f t="shared" si="296"/>
        <v>0</v>
      </c>
      <c r="AQ176" s="31">
        <f t="shared" si="229"/>
        <v>0</v>
      </c>
      <c r="AR176" s="32">
        <f t="shared" si="230"/>
        <v>0</v>
      </c>
      <c r="AS176" s="23">
        <f>DBC!$C$41</f>
        <v>370</v>
      </c>
      <c r="AT176" s="33">
        <f t="shared" si="289"/>
        <v>0</v>
      </c>
      <c r="AU176" s="31">
        <f t="shared" si="290"/>
        <v>0</v>
      </c>
      <c r="AV176" s="31">
        <f t="shared" si="291"/>
        <v>0</v>
      </c>
      <c r="AW176" s="423">
        <f t="shared" si="265"/>
        <v>0</v>
      </c>
      <c r="AX176" s="561">
        <f>DBC!$C$72</f>
        <v>0.15</v>
      </c>
      <c r="AY176" s="559">
        <f>DBC!$C$71</f>
        <v>0.75</v>
      </c>
      <c r="AZ176" s="560">
        <f>DBC!$C$70</f>
        <v>0.1</v>
      </c>
      <c r="BA176" s="24" t="str">
        <f t="shared" si="247"/>
        <v>OK</v>
      </c>
      <c r="BB176" s="25">
        <f t="shared" si="248"/>
        <v>84</v>
      </c>
      <c r="BC176" s="26">
        <f t="shared" si="292"/>
        <v>420</v>
      </c>
      <c r="BD176" s="27">
        <f t="shared" si="293"/>
        <v>56</v>
      </c>
      <c r="BE176" s="28">
        <f t="shared" si="231"/>
        <v>105000</v>
      </c>
      <c r="BF176" s="28">
        <f t="shared" si="232"/>
        <v>1785000</v>
      </c>
      <c r="BG176" s="28">
        <f t="shared" si="233"/>
        <v>280000</v>
      </c>
      <c r="BH176" s="17">
        <f>DBC!$C$77</f>
        <v>42</v>
      </c>
      <c r="BI176" s="28">
        <f>DBC!$C$76</f>
        <v>35</v>
      </c>
      <c r="BJ176" s="30">
        <f>DBC!$C$75</f>
        <v>40</v>
      </c>
      <c r="BK176" s="31">
        <f t="shared" si="297"/>
        <v>4.41</v>
      </c>
      <c r="BL176" s="31">
        <f t="shared" si="234"/>
        <v>62.475000000000001</v>
      </c>
      <c r="BM176" s="32">
        <f t="shared" si="235"/>
        <v>11.2</v>
      </c>
      <c r="BN176" s="11">
        <f>DBC!$C$68</f>
        <v>500</v>
      </c>
      <c r="BO176" s="21">
        <f t="shared" si="266"/>
        <v>2205</v>
      </c>
      <c r="BP176" s="19">
        <f t="shared" si="267"/>
        <v>31237.5</v>
      </c>
      <c r="BQ176" s="19">
        <f t="shared" si="268"/>
        <v>5600</v>
      </c>
      <c r="BR176" s="423">
        <f t="shared" si="269"/>
        <v>39042.5</v>
      </c>
      <c r="BS176" s="561">
        <f>DBC!$C$72</f>
        <v>0.15</v>
      </c>
      <c r="BT176" s="559">
        <f>DBC!$C$71</f>
        <v>0.75</v>
      </c>
      <c r="BU176" s="560">
        <f>DBC!$C$70</f>
        <v>0.1</v>
      </c>
      <c r="BV176" s="24" t="str">
        <f t="shared" si="249"/>
        <v>OK</v>
      </c>
      <c r="BW176" s="25">
        <f t="shared" si="250"/>
        <v>84</v>
      </c>
      <c r="BX176" s="26">
        <f t="shared" si="294"/>
        <v>420</v>
      </c>
      <c r="BY176" s="27">
        <f t="shared" si="295"/>
        <v>56</v>
      </c>
      <c r="BZ176" s="28">
        <f t="shared" si="236"/>
        <v>0</v>
      </c>
      <c r="CA176" s="28">
        <f t="shared" si="237"/>
        <v>0</v>
      </c>
      <c r="CB176" s="28">
        <f t="shared" si="238"/>
        <v>0</v>
      </c>
      <c r="CC176" s="17">
        <f>DBC!$C$77</f>
        <v>42</v>
      </c>
      <c r="CD176" s="28">
        <f>DBC!$C$76</f>
        <v>35</v>
      </c>
      <c r="CE176" s="30">
        <f>DBC!$C$75</f>
        <v>40</v>
      </c>
      <c r="CF176" s="31">
        <f t="shared" si="298"/>
        <v>0</v>
      </c>
      <c r="CG176" s="31">
        <f t="shared" si="239"/>
        <v>0</v>
      </c>
      <c r="CH176" s="32">
        <f t="shared" si="240"/>
        <v>0</v>
      </c>
      <c r="CI176" s="11">
        <f>DBC!$C$68</f>
        <v>500</v>
      </c>
      <c r="CJ176" s="21">
        <f t="shared" si="270"/>
        <v>0</v>
      </c>
      <c r="CK176" s="21">
        <f t="shared" si="271"/>
        <v>0</v>
      </c>
      <c r="CL176" s="21">
        <f t="shared" si="272"/>
        <v>0</v>
      </c>
      <c r="CM176" s="423">
        <f t="shared" si="273"/>
        <v>0</v>
      </c>
    </row>
    <row r="177" spans="1:91" x14ac:dyDescent="0.35">
      <c r="A177" s="743"/>
      <c r="B177" s="5" t="s">
        <v>27</v>
      </c>
      <c r="C177" s="543">
        <v>31</v>
      </c>
      <c r="D177" s="5">
        <v>171</v>
      </c>
      <c r="E177" s="10">
        <f>DBC!C$54</f>
        <v>20</v>
      </c>
      <c r="F177" s="22">
        <f t="shared" si="224"/>
        <v>620</v>
      </c>
      <c r="G177" s="745"/>
      <c r="H177" s="49">
        <f>DBC!$C$45</f>
        <v>0.1</v>
      </c>
      <c r="I177" s="47">
        <f>DBC!$C$44</f>
        <v>0.7</v>
      </c>
      <c r="J177" s="48">
        <f>DBC!$C$43</f>
        <v>0.2</v>
      </c>
      <c r="K177" s="24" t="str">
        <f t="shared" si="241"/>
        <v>OK</v>
      </c>
      <c r="L177" s="25">
        <f t="shared" si="242"/>
        <v>62</v>
      </c>
      <c r="M177" s="26">
        <f t="shared" si="242"/>
        <v>434</v>
      </c>
      <c r="N177" s="27">
        <f t="shared" si="242"/>
        <v>124</v>
      </c>
      <c r="O177" s="28">
        <f t="shared" si="225"/>
        <v>566680</v>
      </c>
      <c r="P177" s="28">
        <f t="shared" si="225"/>
        <v>13486984</v>
      </c>
      <c r="Q177" s="28">
        <f t="shared" si="225"/>
        <v>4533440</v>
      </c>
      <c r="R177" s="29">
        <f>DBC!$C$50</f>
        <v>152</v>
      </c>
      <c r="S177" s="28">
        <f>DBC!$C$49</f>
        <v>146.19999999999999</v>
      </c>
      <c r="T177" s="30">
        <f>DBC!$C$48</f>
        <v>150</v>
      </c>
      <c r="U177" s="31">
        <f t="shared" si="243"/>
        <v>86.135360000000006</v>
      </c>
      <c r="V177" s="31">
        <f t="shared" si="243"/>
        <v>1971.7970608000001</v>
      </c>
      <c r="W177" s="32">
        <f t="shared" si="243"/>
        <v>680.01599999999996</v>
      </c>
      <c r="X177" s="23">
        <f>DBC!$C$41</f>
        <v>370</v>
      </c>
      <c r="Y177" s="33">
        <f t="shared" si="244"/>
        <v>31870.083200000001</v>
      </c>
      <c r="Z177" s="31">
        <f t="shared" si="244"/>
        <v>729564.91249600006</v>
      </c>
      <c r="AA177" s="31">
        <f t="shared" si="244"/>
        <v>251605.91999999998</v>
      </c>
      <c r="AB177" s="423">
        <f t="shared" si="264"/>
        <v>1013040.915696</v>
      </c>
      <c r="AC177" s="295">
        <f>DBC!$C$45</f>
        <v>0.1</v>
      </c>
      <c r="AD177" s="291">
        <f>DBC!$C$44</f>
        <v>0.7</v>
      </c>
      <c r="AE177" s="292">
        <f>DBC!$C$43</f>
        <v>0.2</v>
      </c>
      <c r="AF177" s="24" t="str">
        <f t="shared" si="245"/>
        <v>OK</v>
      </c>
      <c r="AG177" s="25">
        <f t="shared" si="246"/>
        <v>62</v>
      </c>
      <c r="AH177" s="26">
        <f t="shared" si="287"/>
        <v>434</v>
      </c>
      <c r="AI177" s="27">
        <f t="shared" si="288"/>
        <v>124</v>
      </c>
      <c r="AJ177" s="28">
        <f t="shared" si="226"/>
        <v>0</v>
      </c>
      <c r="AK177" s="28">
        <f t="shared" si="227"/>
        <v>0</v>
      </c>
      <c r="AL177" s="28">
        <f t="shared" si="228"/>
        <v>0</v>
      </c>
      <c r="AM177" s="17">
        <f>DBC!$C$50</f>
        <v>152</v>
      </c>
      <c r="AN177" s="16">
        <f>DBC!$C$49</f>
        <v>146.19999999999999</v>
      </c>
      <c r="AO177" s="18">
        <f>DBC!$C$48</f>
        <v>150</v>
      </c>
      <c r="AP177" s="31">
        <f t="shared" si="296"/>
        <v>0</v>
      </c>
      <c r="AQ177" s="31">
        <f t="shared" si="229"/>
        <v>0</v>
      </c>
      <c r="AR177" s="32">
        <f t="shared" si="230"/>
        <v>0</v>
      </c>
      <c r="AS177" s="23">
        <f>DBC!$C$41</f>
        <v>370</v>
      </c>
      <c r="AT177" s="33">
        <f t="shared" si="289"/>
        <v>0</v>
      </c>
      <c r="AU177" s="31">
        <f t="shared" si="290"/>
        <v>0</v>
      </c>
      <c r="AV177" s="31">
        <f t="shared" si="291"/>
        <v>0</v>
      </c>
      <c r="AW177" s="423">
        <f t="shared" si="265"/>
        <v>0</v>
      </c>
      <c r="AX177" s="561">
        <f>DBC!$C$72</f>
        <v>0.15</v>
      </c>
      <c r="AY177" s="559">
        <f>DBC!$C$71</f>
        <v>0.75</v>
      </c>
      <c r="AZ177" s="560">
        <f>DBC!$C$70</f>
        <v>0.1</v>
      </c>
      <c r="BA177" s="24" t="str">
        <f t="shared" si="247"/>
        <v>OK</v>
      </c>
      <c r="BB177" s="25">
        <f t="shared" si="248"/>
        <v>93</v>
      </c>
      <c r="BC177" s="26">
        <f t="shared" si="292"/>
        <v>465</v>
      </c>
      <c r="BD177" s="27">
        <f t="shared" si="293"/>
        <v>62</v>
      </c>
      <c r="BE177" s="28">
        <f t="shared" si="231"/>
        <v>116250</v>
      </c>
      <c r="BF177" s="28">
        <f t="shared" si="232"/>
        <v>1976250</v>
      </c>
      <c r="BG177" s="28">
        <f t="shared" si="233"/>
        <v>310000</v>
      </c>
      <c r="BH177" s="17">
        <f>DBC!$C$77</f>
        <v>42</v>
      </c>
      <c r="BI177" s="28">
        <f>DBC!$C$76</f>
        <v>35</v>
      </c>
      <c r="BJ177" s="30">
        <f>DBC!$C$75</f>
        <v>40</v>
      </c>
      <c r="BK177" s="31">
        <f t="shared" si="297"/>
        <v>4.8825000000000003</v>
      </c>
      <c r="BL177" s="31">
        <f t="shared" si="234"/>
        <v>69.168750000000003</v>
      </c>
      <c r="BM177" s="32">
        <f t="shared" si="235"/>
        <v>12.4</v>
      </c>
      <c r="BN177" s="11">
        <f>DBC!$C$68</f>
        <v>500</v>
      </c>
      <c r="BO177" s="21">
        <f t="shared" si="266"/>
        <v>2441.25</v>
      </c>
      <c r="BP177" s="19">
        <f t="shared" si="267"/>
        <v>34584.375</v>
      </c>
      <c r="BQ177" s="19">
        <f t="shared" si="268"/>
        <v>6200</v>
      </c>
      <c r="BR177" s="423">
        <f t="shared" si="269"/>
        <v>43225.625</v>
      </c>
      <c r="BS177" s="561">
        <f>DBC!$C$72</f>
        <v>0.15</v>
      </c>
      <c r="BT177" s="559">
        <f>DBC!$C$71</f>
        <v>0.75</v>
      </c>
      <c r="BU177" s="560">
        <f>DBC!$C$70</f>
        <v>0.1</v>
      </c>
      <c r="BV177" s="24" t="str">
        <f t="shared" si="249"/>
        <v>OK</v>
      </c>
      <c r="BW177" s="25">
        <f t="shared" si="250"/>
        <v>93</v>
      </c>
      <c r="BX177" s="26">
        <f t="shared" si="294"/>
        <v>465</v>
      </c>
      <c r="BY177" s="27">
        <f t="shared" si="295"/>
        <v>62</v>
      </c>
      <c r="BZ177" s="28">
        <f t="shared" si="236"/>
        <v>0</v>
      </c>
      <c r="CA177" s="28">
        <f t="shared" si="237"/>
        <v>0</v>
      </c>
      <c r="CB177" s="28">
        <f t="shared" si="238"/>
        <v>0</v>
      </c>
      <c r="CC177" s="17">
        <f>DBC!$C$77</f>
        <v>42</v>
      </c>
      <c r="CD177" s="28">
        <f>DBC!$C$76</f>
        <v>35</v>
      </c>
      <c r="CE177" s="30">
        <f>DBC!$C$75</f>
        <v>40</v>
      </c>
      <c r="CF177" s="31">
        <f t="shared" si="298"/>
        <v>0</v>
      </c>
      <c r="CG177" s="31">
        <f t="shared" si="239"/>
        <v>0</v>
      </c>
      <c r="CH177" s="32">
        <f t="shared" si="240"/>
        <v>0</v>
      </c>
      <c r="CI177" s="11">
        <f>DBC!$C$68</f>
        <v>500</v>
      </c>
      <c r="CJ177" s="21">
        <f t="shared" si="270"/>
        <v>0</v>
      </c>
      <c r="CK177" s="21">
        <f t="shared" si="271"/>
        <v>0</v>
      </c>
      <c r="CL177" s="21">
        <f t="shared" si="272"/>
        <v>0</v>
      </c>
      <c r="CM177" s="423">
        <f t="shared" si="273"/>
        <v>0</v>
      </c>
    </row>
    <row r="178" spans="1:91" x14ac:dyDescent="0.35">
      <c r="A178" s="743"/>
      <c r="B178" s="5" t="s">
        <v>28</v>
      </c>
      <c r="C178" s="543">
        <v>30</v>
      </c>
      <c r="D178" s="5">
        <v>172</v>
      </c>
      <c r="E178" s="10">
        <f>DBC!C$55</f>
        <v>20</v>
      </c>
      <c r="F178" s="22">
        <f t="shared" si="224"/>
        <v>600</v>
      </c>
      <c r="G178" s="745"/>
      <c r="H178" s="49">
        <f>DBC!$C$45</f>
        <v>0.1</v>
      </c>
      <c r="I178" s="47">
        <f>DBC!$C$44</f>
        <v>0.7</v>
      </c>
      <c r="J178" s="48">
        <f>DBC!$C$43</f>
        <v>0.2</v>
      </c>
      <c r="K178" s="24" t="str">
        <f t="shared" si="241"/>
        <v>OK</v>
      </c>
      <c r="L178" s="25">
        <f t="shared" si="242"/>
        <v>60</v>
      </c>
      <c r="M178" s="26">
        <f t="shared" si="242"/>
        <v>420</v>
      </c>
      <c r="N178" s="27">
        <f t="shared" si="242"/>
        <v>120</v>
      </c>
      <c r="O178" s="28">
        <f t="shared" si="225"/>
        <v>548400</v>
      </c>
      <c r="P178" s="28">
        <f t="shared" si="225"/>
        <v>13051920</v>
      </c>
      <c r="Q178" s="28">
        <f t="shared" si="225"/>
        <v>4387200</v>
      </c>
      <c r="R178" s="29">
        <f>DBC!$C$50</f>
        <v>152</v>
      </c>
      <c r="S178" s="28">
        <f>DBC!$C$49</f>
        <v>146.19999999999999</v>
      </c>
      <c r="T178" s="30">
        <f>DBC!$C$48</f>
        <v>150</v>
      </c>
      <c r="U178" s="31">
        <f t="shared" si="243"/>
        <v>83.356800000000007</v>
      </c>
      <c r="V178" s="31">
        <f t="shared" si="243"/>
        <v>1908.1907039999999</v>
      </c>
      <c r="W178" s="32">
        <f t="shared" si="243"/>
        <v>658.08</v>
      </c>
      <c r="X178" s="23">
        <f>DBC!$C$41</f>
        <v>370</v>
      </c>
      <c r="Y178" s="33">
        <f t="shared" si="244"/>
        <v>30842.016000000003</v>
      </c>
      <c r="Z178" s="31">
        <f t="shared" si="244"/>
        <v>706030.56047999999</v>
      </c>
      <c r="AA178" s="31">
        <f t="shared" si="244"/>
        <v>243489.6</v>
      </c>
      <c r="AB178" s="423">
        <f t="shared" si="264"/>
        <v>980362.17648000002</v>
      </c>
      <c r="AC178" s="295">
        <f>DBC!$C$45</f>
        <v>0.1</v>
      </c>
      <c r="AD178" s="291">
        <f>DBC!$C$44</f>
        <v>0.7</v>
      </c>
      <c r="AE178" s="292">
        <f>DBC!$C$43</f>
        <v>0.2</v>
      </c>
      <c r="AF178" s="24" t="str">
        <f t="shared" si="245"/>
        <v>OK</v>
      </c>
      <c r="AG178" s="25">
        <f t="shared" si="246"/>
        <v>60</v>
      </c>
      <c r="AH178" s="26">
        <f t="shared" si="287"/>
        <v>420</v>
      </c>
      <c r="AI178" s="27">
        <f t="shared" si="288"/>
        <v>120</v>
      </c>
      <c r="AJ178" s="28">
        <f t="shared" si="226"/>
        <v>0</v>
      </c>
      <c r="AK178" s="28">
        <f t="shared" si="227"/>
        <v>0</v>
      </c>
      <c r="AL178" s="28">
        <f t="shared" si="228"/>
        <v>0</v>
      </c>
      <c r="AM178" s="17">
        <f>DBC!$C$50</f>
        <v>152</v>
      </c>
      <c r="AN178" s="16">
        <f>DBC!$C$49</f>
        <v>146.19999999999999</v>
      </c>
      <c r="AO178" s="18">
        <f>DBC!$C$48</f>
        <v>150</v>
      </c>
      <c r="AP178" s="31">
        <f t="shared" si="296"/>
        <v>0</v>
      </c>
      <c r="AQ178" s="31">
        <f t="shared" si="229"/>
        <v>0</v>
      </c>
      <c r="AR178" s="32">
        <f t="shared" si="230"/>
        <v>0</v>
      </c>
      <c r="AS178" s="23">
        <f>DBC!$C$41</f>
        <v>370</v>
      </c>
      <c r="AT178" s="33">
        <f t="shared" si="289"/>
        <v>0</v>
      </c>
      <c r="AU178" s="31">
        <f t="shared" si="290"/>
        <v>0</v>
      </c>
      <c r="AV178" s="31">
        <f t="shared" si="291"/>
        <v>0</v>
      </c>
      <c r="AW178" s="423">
        <f t="shared" si="265"/>
        <v>0</v>
      </c>
      <c r="AX178" s="561">
        <f>DBC!$C$72</f>
        <v>0.15</v>
      </c>
      <c r="AY178" s="559">
        <f>DBC!$C$71</f>
        <v>0.75</v>
      </c>
      <c r="AZ178" s="560">
        <f>DBC!$C$70</f>
        <v>0.1</v>
      </c>
      <c r="BA178" s="24" t="str">
        <f t="shared" si="247"/>
        <v>OK</v>
      </c>
      <c r="BB178" s="25">
        <f t="shared" si="248"/>
        <v>90</v>
      </c>
      <c r="BC178" s="26">
        <f t="shared" si="292"/>
        <v>450</v>
      </c>
      <c r="BD178" s="27">
        <f t="shared" si="293"/>
        <v>60</v>
      </c>
      <c r="BE178" s="28">
        <f t="shared" si="231"/>
        <v>112500</v>
      </c>
      <c r="BF178" s="28">
        <f t="shared" si="232"/>
        <v>1912500</v>
      </c>
      <c r="BG178" s="28">
        <f t="shared" si="233"/>
        <v>300000</v>
      </c>
      <c r="BH178" s="17">
        <f>DBC!$C$77</f>
        <v>42</v>
      </c>
      <c r="BI178" s="28">
        <f>DBC!$C$76</f>
        <v>35</v>
      </c>
      <c r="BJ178" s="30">
        <f>DBC!$C$75</f>
        <v>40</v>
      </c>
      <c r="BK178" s="31">
        <f t="shared" si="297"/>
        <v>4.7249999999999996</v>
      </c>
      <c r="BL178" s="31">
        <f t="shared" si="234"/>
        <v>66.9375</v>
      </c>
      <c r="BM178" s="32">
        <f t="shared" si="235"/>
        <v>12</v>
      </c>
      <c r="BN178" s="11">
        <f>DBC!$C$68</f>
        <v>500</v>
      </c>
      <c r="BO178" s="21">
        <f t="shared" si="266"/>
        <v>2362.5</v>
      </c>
      <c r="BP178" s="19">
        <f t="shared" si="267"/>
        <v>33468.75</v>
      </c>
      <c r="BQ178" s="19">
        <f t="shared" si="268"/>
        <v>6000</v>
      </c>
      <c r="BR178" s="423">
        <f t="shared" si="269"/>
        <v>41831.25</v>
      </c>
      <c r="BS178" s="561">
        <f>DBC!$C$72</f>
        <v>0.15</v>
      </c>
      <c r="BT178" s="559">
        <f>DBC!$C$71</f>
        <v>0.75</v>
      </c>
      <c r="BU178" s="560">
        <f>DBC!$C$70</f>
        <v>0.1</v>
      </c>
      <c r="BV178" s="24" t="str">
        <f t="shared" si="249"/>
        <v>OK</v>
      </c>
      <c r="BW178" s="25">
        <f t="shared" si="250"/>
        <v>90</v>
      </c>
      <c r="BX178" s="26">
        <f t="shared" si="294"/>
        <v>450</v>
      </c>
      <c r="BY178" s="27">
        <f t="shared" si="295"/>
        <v>60</v>
      </c>
      <c r="BZ178" s="28">
        <f t="shared" si="236"/>
        <v>0</v>
      </c>
      <c r="CA178" s="28">
        <f t="shared" si="237"/>
        <v>0</v>
      </c>
      <c r="CB178" s="28">
        <f t="shared" si="238"/>
        <v>0</v>
      </c>
      <c r="CC178" s="17">
        <f>DBC!$C$77</f>
        <v>42</v>
      </c>
      <c r="CD178" s="28">
        <f>DBC!$C$76</f>
        <v>35</v>
      </c>
      <c r="CE178" s="30">
        <f>DBC!$C$75</f>
        <v>40</v>
      </c>
      <c r="CF178" s="31">
        <f t="shared" si="298"/>
        <v>0</v>
      </c>
      <c r="CG178" s="31">
        <f t="shared" si="239"/>
        <v>0</v>
      </c>
      <c r="CH178" s="32">
        <f t="shared" si="240"/>
        <v>0</v>
      </c>
      <c r="CI178" s="11">
        <f>DBC!$C$68</f>
        <v>500</v>
      </c>
      <c r="CJ178" s="21">
        <f t="shared" si="270"/>
        <v>0</v>
      </c>
      <c r="CK178" s="21">
        <f t="shared" si="271"/>
        <v>0</v>
      </c>
      <c r="CL178" s="21">
        <f t="shared" si="272"/>
        <v>0</v>
      </c>
      <c r="CM178" s="423">
        <f t="shared" si="273"/>
        <v>0</v>
      </c>
    </row>
    <row r="179" spans="1:91" x14ac:dyDescent="0.35">
      <c r="A179" s="743"/>
      <c r="B179" s="5" t="s">
        <v>29</v>
      </c>
      <c r="C179" s="543">
        <v>31</v>
      </c>
      <c r="D179" s="5">
        <v>173</v>
      </c>
      <c r="E179" s="10">
        <f>DBC!C$56</f>
        <v>20</v>
      </c>
      <c r="F179" s="22">
        <f t="shared" si="224"/>
        <v>620</v>
      </c>
      <c r="G179" s="745"/>
      <c r="H179" s="49">
        <f>DBC!$C$45</f>
        <v>0.1</v>
      </c>
      <c r="I179" s="47">
        <f>DBC!$C$44</f>
        <v>0.7</v>
      </c>
      <c r="J179" s="48">
        <f>DBC!$C$43</f>
        <v>0.2</v>
      </c>
      <c r="K179" s="24" t="str">
        <f t="shared" si="241"/>
        <v>OK</v>
      </c>
      <c r="L179" s="25">
        <f t="shared" si="242"/>
        <v>62</v>
      </c>
      <c r="M179" s="26">
        <f t="shared" si="242"/>
        <v>434</v>
      </c>
      <c r="N179" s="27">
        <f t="shared" si="242"/>
        <v>124</v>
      </c>
      <c r="O179" s="28">
        <f t="shared" si="225"/>
        <v>566680</v>
      </c>
      <c r="P179" s="28">
        <f t="shared" si="225"/>
        <v>13486984</v>
      </c>
      <c r="Q179" s="28">
        <f t="shared" si="225"/>
        <v>4533440</v>
      </c>
      <c r="R179" s="29">
        <f>DBC!$C$50</f>
        <v>152</v>
      </c>
      <c r="S179" s="28">
        <f>DBC!$C$49</f>
        <v>146.19999999999999</v>
      </c>
      <c r="T179" s="30">
        <f>DBC!$C$48</f>
        <v>150</v>
      </c>
      <c r="U179" s="31">
        <f t="shared" si="243"/>
        <v>86.135360000000006</v>
      </c>
      <c r="V179" s="31">
        <f t="shared" si="243"/>
        <v>1971.7970608000001</v>
      </c>
      <c r="W179" s="32">
        <f t="shared" si="243"/>
        <v>680.01599999999996</v>
      </c>
      <c r="X179" s="23">
        <f>DBC!$C$41</f>
        <v>370</v>
      </c>
      <c r="Y179" s="33">
        <f t="shared" si="244"/>
        <v>31870.083200000001</v>
      </c>
      <c r="Z179" s="31">
        <f t="shared" si="244"/>
        <v>729564.91249600006</v>
      </c>
      <c r="AA179" s="31">
        <f t="shared" si="244"/>
        <v>251605.91999999998</v>
      </c>
      <c r="AB179" s="423">
        <f t="shared" si="264"/>
        <v>1013040.915696</v>
      </c>
      <c r="AC179" s="295">
        <f>DBC!$C$45</f>
        <v>0.1</v>
      </c>
      <c r="AD179" s="291">
        <f>DBC!$C$44</f>
        <v>0.7</v>
      </c>
      <c r="AE179" s="292">
        <f>DBC!$C$43</f>
        <v>0.2</v>
      </c>
      <c r="AF179" s="24" t="str">
        <f t="shared" si="245"/>
        <v>OK</v>
      </c>
      <c r="AG179" s="25">
        <f t="shared" si="246"/>
        <v>62</v>
      </c>
      <c r="AH179" s="26">
        <f t="shared" si="287"/>
        <v>434</v>
      </c>
      <c r="AI179" s="27">
        <f t="shared" si="288"/>
        <v>124</v>
      </c>
      <c r="AJ179" s="28">
        <f t="shared" si="226"/>
        <v>0</v>
      </c>
      <c r="AK179" s="28">
        <f t="shared" si="227"/>
        <v>0</v>
      </c>
      <c r="AL179" s="28">
        <f t="shared" si="228"/>
        <v>0</v>
      </c>
      <c r="AM179" s="17">
        <f>DBC!$C$50</f>
        <v>152</v>
      </c>
      <c r="AN179" s="16">
        <f>DBC!$C$49</f>
        <v>146.19999999999999</v>
      </c>
      <c r="AO179" s="18">
        <f>DBC!$C$48</f>
        <v>150</v>
      </c>
      <c r="AP179" s="31">
        <f t="shared" si="296"/>
        <v>0</v>
      </c>
      <c r="AQ179" s="31">
        <f t="shared" si="229"/>
        <v>0</v>
      </c>
      <c r="AR179" s="32">
        <f t="shared" si="230"/>
        <v>0</v>
      </c>
      <c r="AS179" s="23">
        <f>DBC!$C$41</f>
        <v>370</v>
      </c>
      <c r="AT179" s="33">
        <f t="shared" si="289"/>
        <v>0</v>
      </c>
      <c r="AU179" s="31">
        <f t="shared" si="290"/>
        <v>0</v>
      </c>
      <c r="AV179" s="31">
        <f t="shared" si="291"/>
        <v>0</v>
      </c>
      <c r="AW179" s="423">
        <f t="shared" si="265"/>
        <v>0</v>
      </c>
      <c r="AX179" s="561">
        <f>DBC!$C$72</f>
        <v>0.15</v>
      </c>
      <c r="AY179" s="559">
        <f>DBC!$C$71</f>
        <v>0.75</v>
      </c>
      <c r="AZ179" s="560">
        <f>DBC!$C$70</f>
        <v>0.1</v>
      </c>
      <c r="BA179" s="24" t="str">
        <f t="shared" si="247"/>
        <v>OK</v>
      </c>
      <c r="BB179" s="25">
        <f t="shared" si="248"/>
        <v>93</v>
      </c>
      <c r="BC179" s="26">
        <f t="shared" si="292"/>
        <v>465</v>
      </c>
      <c r="BD179" s="27">
        <f t="shared" si="293"/>
        <v>62</v>
      </c>
      <c r="BE179" s="28">
        <f t="shared" si="231"/>
        <v>116250</v>
      </c>
      <c r="BF179" s="28">
        <f t="shared" si="232"/>
        <v>1976250</v>
      </c>
      <c r="BG179" s="28">
        <f t="shared" si="233"/>
        <v>310000</v>
      </c>
      <c r="BH179" s="17">
        <f>DBC!$C$77</f>
        <v>42</v>
      </c>
      <c r="BI179" s="28">
        <f>DBC!$C$76</f>
        <v>35</v>
      </c>
      <c r="BJ179" s="30">
        <f>DBC!$C$75</f>
        <v>40</v>
      </c>
      <c r="BK179" s="31">
        <f t="shared" si="297"/>
        <v>4.8825000000000003</v>
      </c>
      <c r="BL179" s="31">
        <f t="shared" si="234"/>
        <v>69.168750000000003</v>
      </c>
      <c r="BM179" s="32">
        <f t="shared" si="235"/>
        <v>12.4</v>
      </c>
      <c r="BN179" s="11">
        <f>DBC!$C$68</f>
        <v>500</v>
      </c>
      <c r="BO179" s="21">
        <f t="shared" si="266"/>
        <v>2441.25</v>
      </c>
      <c r="BP179" s="19">
        <f t="shared" si="267"/>
        <v>34584.375</v>
      </c>
      <c r="BQ179" s="19">
        <f t="shared" si="268"/>
        <v>6200</v>
      </c>
      <c r="BR179" s="423">
        <f t="shared" si="269"/>
        <v>43225.625</v>
      </c>
      <c r="BS179" s="561">
        <f>DBC!$C$72</f>
        <v>0.15</v>
      </c>
      <c r="BT179" s="559">
        <f>DBC!$C$71</f>
        <v>0.75</v>
      </c>
      <c r="BU179" s="560">
        <f>DBC!$C$70</f>
        <v>0.1</v>
      </c>
      <c r="BV179" s="24" t="str">
        <f t="shared" si="249"/>
        <v>OK</v>
      </c>
      <c r="BW179" s="25">
        <f t="shared" si="250"/>
        <v>93</v>
      </c>
      <c r="BX179" s="26">
        <f t="shared" si="294"/>
        <v>465</v>
      </c>
      <c r="BY179" s="27">
        <f t="shared" si="295"/>
        <v>62</v>
      </c>
      <c r="BZ179" s="28">
        <f t="shared" si="236"/>
        <v>0</v>
      </c>
      <c r="CA179" s="28">
        <f t="shared" si="237"/>
        <v>0</v>
      </c>
      <c r="CB179" s="28">
        <f t="shared" si="238"/>
        <v>0</v>
      </c>
      <c r="CC179" s="17">
        <f>DBC!$C$77</f>
        <v>42</v>
      </c>
      <c r="CD179" s="28">
        <f>DBC!$C$76</f>
        <v>35</v>
      </c>
      <c r="CE179" s="30">
        <f>DBC!$C$75</f>
        <v>40</v>
      </c>
      <c r="CF179" s="31">
        <f t="shared" si="298"/>
        <v>0</v>
      </c>
      <c r="CG179" s="31">
        <f t="shared" si="239"/>
        <v>0</v>
      </c>
      <c r="CH179" s="32">
        <f t="shared" si="240"/>
        <v>0</v>
      </c>
      <c r="CI179" s="11">
        <f>DBC!$C$68</f>
        <v>500</v>
      </c>
      <c r="CJ179" s="21">
        <f t="shared" si="270"/>
        <v>0</v>
      </c>
      <c r="CK179" s="21">
        <f t="shared" si="271"/>
        <v>0</v>
      </c>
      <c r="CL179" s="21">
        <f t="shared" si="272"/>
        <v>0</v>
      </c>
      <c r="CM179" s="423">
        <f t="shared" si="273"/>
        <v>0</v>
      </c>
    </row>
    <row r="180" spans="1:91" x14ac:dyDescent="0.35">
      <c r="A180" s="743"/>
      <c r="B180" s="5" t="s">
        <v>30</v>
      </c>
      <c r="C180" s="543">
        <v>30</v>
      </c>
      <c r="D180" s="5">
        <v>174</v>
      </c>
      <c r="E180" s="10">
        <f>DBC!C$57</f>
        <v>20</v>
      </c>
      <c r="F180" s="22">
        <f t="shared" si="224"/>
        <v>600</v>
      </c>
      <c r="G180" s="745"/>
      <c r="H180" s="49">
        <f>DBC!$C$45</f>
        <v>0.1</v>
      </c>
      <c r="I180" s="47">
        <f>DBC!$C$44</f>
        <v>0.7</v>
      </c>
      <c r="J180" s="48">
        <f>DBC!$C$43</f>
        <v>0.2</v>
      </c>
      <c r="K180" s="24" t="str">
        <f t="shared" si="241"/>
        <v>OK</v>
      </c>
      <c r="L180" s="25">
        <f t="shared" si="242"/>
        <v>60</v>
      </c>
      <c r="M180" s="26">
        <f t="shared" si="242"/>
        <v>420</v>
      </c>
      <c r="N180" s="27">
        <f t="shared" si="242"/>
        <v>120</v>
      </c>
      <c r="O180" s="28">
        <f t="shared" si="225"/>
        <v>548400</v>
      </c>
      <c r="P180" s="28">
        <f t="shared" si="225"/>
        <v>13051920</v>
      </c>
      <c r="Q180" s="28">
        <f t="shared" si="225"/>
        <v>4387200</v>
      </c>
      <c r="R180" s="29">
        <f>DBC!$C$50</f>
        <v>152</v>
      </c>
      <c r="S180" s="28">
        <f>DBC!$C$49</f>
        <v>146.19999999999999</v>
      </c>
      <c r="T180" s="30">
        <f>DBC!$C$48</f>
        <v>150</v>
      </c>
      <c r="U180" s="31">
        <f t="shared" si="243"/>
        <v>83.356800000000007</v>
      </c>
      <c r="V180" s="31">
        <f t="shared" si="243"/>
        <v>1908.1907039999999</v>
      </c>
      <c r="W180" s="32">
        <f t="shared" si="243"/>
        <v>658.08</v>
      </c>
      <c r="X180" s="23">
        <f>DBC!$C$41</f>
        <v>370</v>
      </c>
      <c r="Y180" s="33">
        <f t="shared" si="244"/>
        <v>30842.016000000003</v>
      </c>
      <c r="Z180" s="31">
        <f t="shared" si="244"/>
        <v>706030.56047999999</v>
      </c>
      <c r="AA180" s="31">
        <f t="shared" si="244"/>
        <v>243489.6</v>
      </c>
      <c r="AB180" s="423">
        <f t="shared" si="264"/>
        <v>980362.17648000002</v>
      </c>
      <c r="AC180" s="295">
        <f>DBC!$C$45</f>
        <v>0.1</v>
      </c>
      <c r="AD180" s="291">
        <f>DBC!$C$44</f>
        <v>0.7</v>
      </c>
      <c r="AE180" s="292">
        <f>DBC!$C$43</f>
        <v>0.2</v>
      </c>
      <c r="AF180" s="24" t="str">
        <f t="shared" si="245"/>
        <v>OK</v>
      </c>
      <c r="AG180" s="25">
        <f t="shared" si="246"/>
        <v>60</v>
      </c>
      <c r="AH180" s="26">
        <f t="shared" si="287"/>
        <v>420</v>
      </c>
      <c r="AI180" s="27">
        <f t="shared" si="288"/>
        <v>120</v>
      </c>
      <c r="AJ180" s="28">
        <f t="shared" si="226"/>
        <v>0</v>
      </c>
      <c r="AK180" s="28">
        <f t="shared" si="227"/>
        <v>0</v>
      </c>
      <c r="AL180" s="28">
        <f t="shared" si="228"/>
        <v>0</v>
      </c>
      <c r="AM180" s="17">
        <f>DBC!$C$50</f>
        <v>152</v>
      </c>
      <c r="AN180" s="16">
        <f>DBC!$C$49</f>
        <v>146.19999999999999</v>
      </c>
      <c r="AO180" s="18">
        <f>DBC!$C$48</f>
        <v>150</v>
      </c>
      <c r="AP180" s="31">
        <f t="shared" si="296"/>
        <v>0</v>
      </c>
      <c r="AQ180" s="31">
        <f t="shared" si="229"/>
        <v>0</v>
      </c>
      <c r="AR180" s="32">
        <f t="shared" si="230"/>
        <v>0</v>
      </c>
      <c r="AS180" s="23">
        <f>DBC!$C$41</f>
        <v>370</v>
      </c>
      <c r="AT180" s="33">
        <f t="shared" si="289"/>
        <v>0</v>
      </c>
      <c r="AU180" s="31">
        <f t="shared" si="290"/>
        <v>0</v>
      </c>
      <c r="AV180" s="31">
        <f t="shared" si="291"/>
        <v>0</v>
      </c>
      <c r="AW180" s="423">
        <f t="shared" si="265"/>
        <v>0</v>
      </c>
      <c r="AX180" s="561">
        <f>DBC!$C$72</f>
        <v>0.15</v>
      </c>
      <c r="AY180" s="559">
        <f>DBC!$C$71</f>
        <v>0.75</v>
      </c>
      <c r="AZ180" s="560">
        <f>DBC!$C$70</f>
        <v>0.1</v>
      </c>
      <c r="BA180" s="24" t="str">
        <f t="shared" si="247"/>
        <v>OK</v>
      </c>
      <c r="BB180" s="25">
        <f t="shared" si="248"/>
        <v>90</v>
      </c>
      <c r="BC180" s="26">
        <f t="shared" si="292"/>
        <v>450</v>
      </c>
      <c r="BD180" s="27">
        <f t="shared" si="293"/>
        <v>60</v>
      </c>
      <c r="BE180" s="28">
        <f t="shared" si="231"/>
        <v>112500</v>
      </c>
      <c r="BF180" s="28">
        <f t="shared" si="232"/>
        <v>1912500</v>
      </c>
      <c r="BG180" s="28">
        <f t="shared" si="233"/>
        <v>300000</v>
      </c>
      <c r="BH180" s="17">
        <f>DBC!$C$77</f>
        <v>42</v>
      </c>
      <c r="BI180" s="28">
        <f>DBC!$C$76</f>
        <v>35</v>
      </c>
      <c r="BJ180" s="30">
        <f>DBC!$C$75</f>
        <v>40</v>
      </c>
      <c r="BK180" s="31">
        <f t="shared" si="297"/>
        <v>4.7249999999999996</v>
      </c>
      <c r="BL180" s="31">
        <f t="shared" si="234"/>
        <v>66.9375</v>
      </c>
      <c r="BM180" s="32">
        <f t="shared" si="235"/>
        <v>12</v>
      </c>
      <c r="BN180" s="11">
        <f>DBC!$C$68</f>
        <v>500</v>
      </c>
      <c r="BO180" s="21">
        <f t="shared" si="266"/>
        <v>2362.5</v>
      </c>
      <c r="BP180" s="19">
        <f t="shared" si="267"/>
        <v>33468.75</v>
      </c>
      <c r="BQ180" s="19">
        <f t="shared" si="268"/>
        <v>6000</v>
      </c>
      <c r="BR180" s="423">
        <f t="shared" si="269"/>
        <v>41831.25</v>
      </c>
      <c r="BS180" s="561">
        <f>DBC!$C$72</f>
        <v>0.15</v>
      </c>
      <c r="BT180" s="559">
        <f>DBC!$C$71</f>
        <v>0.75</v>
      </c>
      <c r="BU180" s="560">
        <f>DBC!$C$70</f>
        <v>0.1</v>
      </c>
      <c r="BV180" s="24" t="str">
        <f t="shared" si="249"/>
        <v>OK</v>
      </c>
      <c r="BW180" s="25">
        <f t="shared" si="250"/>
        <v>90</v>
      </c>
      <c r="BX180" s="26">
        <f t="shared" si="294"/>
        <v>450</v>
      </c>
      <c r="BY180" s="27">
        <f t="shared" si="295"/>
        <v>60</v>
      </c>
      <c r="BZ180" s="28">
        <f t="shared" si="236"/>
        <v>0</v>
      </c>
      <c r="CA180" s="28">
        <f t="shared" si="237"/>
        <v>0</v>
      </c>
      <c r="CB180" s="28">
        <f t="shared" si="238"/>
        <v>0</v>
      </c>
      <c r="CC180" s="17">
        <f>DBC!$C$77</f>
        <v>42</v>
      </c>
      <c r="CD180" s="28">
        <f>DBC!$C$76</f>
        <v>35</v>
      </c>
      <c r="CE180" s="30">
        <f>DBC!$C$75</f>
        <v>40</v>
      </c>
      <c r="CF180" s="31">
        <f t="shared" si="298"/>
        <v>0</v>
      </c>
      <c r="CG180" s="31">
        <f t="shared" si="239"/>
        <v>0</v>
      </c>
      <c r="CH180" s="32">
        <f t="shared" si="240"/>
        <v>0</v>
      </c>
      <c r="CI180" s="11">
        <f>DBC!$C$68</f>
        <v>500</v>
      </c>
      <c r="CJ180" s="21">
        <f t="shared" si="270"/>
        <v>0</v>
      </c>
      <c r="CK180" s="21">
        <f t="shared" si="271"/>
        <v>0</v>
      </c>
      <c r="CL180" s="21">
        <f t="shared" si="272"/>
        <v>0</v>
      </c>
      <c r="CM180" s="423">
        <f t="shared" si="273"/>
        <v>0</v>
      </c>
    </row>
    <row r="181" spans="1:91" x14ac:dyDescent="0.35">
      <c r="A181" s="743"/>
      <c r="B181" s="5" t="s">
        <v>31</v>
      </c>
      <c r="C181" s="543">
        <v>31</v>
      </c>
      <c r="D181" s="5">
        <v>175</v>
      </c>
      <c r="E181" s="10">
        <f>DBC!C$58</f>
        <v>20</v>
      </c>
      <c r="F181" s="22">
        <f t="shared" si="224"/>
        <v>620</v>
      </c>
      <c r="G181" s="745"/>
      <c r="H181" s="49">
        <f>DBC!$C$45</f>
        <v>0.1</v>
      </c>
      <c r="I181" s="47">
        <f>DBC!$C$44</f>
        <v>0.7</v>
      </c>
      <c r="J181" s="48">
        <f>DBC!$C$43</f>
        <v>0.2</v>
      </c>
      <c r="K181" s="24" t="str">
        <f t="shared" si="241"/>
        <v>OK</v>
      </c>
      <c r="L181" s="25">
        <f t="shared" si="242"/>
        <v>62</v>
      </c>
      <c r="M181" s="26">
        <f t="shared" si="242"/>
        <v>434</v>
      </c>
      <c r="N181" s="27">
        <f t="shared" si="242"/>
        <v>124</v>
      </c>
      <c r="O181" s="28">
        <f t="shared" si="225"/>
        <v>566680</v>
      </c>
      <c r="P181" s="28">
        <f t="shared" si="225"/>
        <v>13486984</v>
      </c>
      <c r="Q181" s="28">
        <f t="shared" si="225"/>
        <v>4533440</v>
      </c>
      <c r="R181" s="29">
        <f>DBC!$C$50</f>
        <v>152</v>
      </c>
      <c r="S181" s="28">
        <f>DBC!$C$49</f>
        <v>146.19999999999999</v>
      </c>
      <c r="T181" s="30">
        <f>DBC!$C$48</f>
        <v>150</v>
      </c>
      <c r="U181" s="31">
        <f t="shared" si="243"/>
        <v>86.135360000000006</v>
      </c>
      <c r="V181" s="31">
        <f t="shared" si="243"/>
        <v>1971.7970608000001</v>
      </c>
      <c r="W181" s="32">
        <f t="shared" si="243"/>
        <v>680.01599999999996</v>
      </c>
      <c r="X181" s="23">
        <f>DBC!$C$41</f>
        <v>370</v>
      </c>
      <c r="Y181" s="33">
        <f t="shared" si="244"/>
        <v>31870.083200000001</v>
      </c>
      <c r="Z181" s="31">
        <f t="shared" si="244"/>
        <v>729564.91249600006</v>
      </c>
      <c r="AA181" s="31">
        <f t="shared" si="244"/>
        <v>251605.91999999998</v>
      </c>
      <c r="AB181" s="423">
        <f t="shared" si="264"/>
        <v>1013040.915696</v>
      </c>
      <c r="AC181" s="295">
        <f>DBC!$C$45</f>
        <v>0.1</v>
      </c>
      <c r="AD181" s="291">
        <f>DBC!$C$44</f>
        <v>0.7</v>
      </c>
      <c r="AE181" s="292">
        <f>DBC!$C$43</f>
        <v>0.2</v>
      </c>
      <c r="AF181" s="24" t="str">
        <f t="shared" si="245"/>
        <v>OK</v>
      </c>
      <c r="AG181" s="25">
        <f t="shared" si="246"/>
        <v>62</v>
      </c>
      <c r="AH181" s="26">
        <f t="shared" si="287"/>
        <v>434</v>
      </c>
      <c r="AI181" s="27">
        <f t="shared" si="288"/>
        <v>124</v>
      </c>
      <c r="AJ181" s="28">
        <f t="shared" si="226"/>
        <v>0</v>
      </c>
      <c r="AK181" s="28">
        <f t="shared" si="227"/>
        <v>0</v>
      </c>
      <c r="AL181" s="28">
        <f t="shared" si="228"/>
        <v>0</v>
      </c>
      <c r="AM181" s="17">
        <f>DBC!$C$50</f>
        <v>152</v>
      </c>
      <c r="AN181" s="16">
        <f>DBC!$C$49</f>
        <v>146.19999999999999</v>
      </c>
      <c r="AO181" s="18">
        <f>DBC!$C$48</f>
        <v>150</v>
      </c>
      <c r="AP181" s="31">
        <f t="shared" si="296"/>
        <v>0</v>
      </c>
      <c r="AQ181" s="31">
        <f t="shared" si="229"/>
        <v>0</v>
      </c>
      <c r="AR181" s="32">
        <f t="shared" si="230"/>
        <v>0</v>
      </c>
      <c r="AS181" s="23">
        <f>DBC!$C$41</f>
        <v>370</v>
      </c>
      <c r="AT181" s="33">
        <f t="shared" si="289"/>
        <v>0</v>
      </c>
      <c r="AU181" s="31">
        <f t="shared" si="290"/>
        <v>0</v>
      </c>
      <c r="AV181" s="31">
        <f t="shared" si="291"/>
        <v>0</v>
      </c>
      <c r="AW181" s="423">
        <f t="shared" si="265"/>
        <v>0</v>
      </c>
      <c r="AX181" s="561">
        <f>DBC!$C$72</f>
        <v>0.15</v>
      </c>
      <c r="AY181" s="559">
        <f>DBC!$C$71</f>
        <v>0.75</v>
      </c>
      <c r="AZ181" s="560">
        <f>DBC!$C$70</f>
        <v>0.1</v>
      </c>
      <c r="BA181" s="24" t="str">
        <f t="shared" si="247"/>
        <v>OK</v>
      </c>
      <c r="BB181" s="25">
        <f t="shared" si="248"/>
        <v>93</v>
      </c>
      <c r="BC181" s="26">
        <f t="shared" si="292"/>
        <v>465</v>
      </c>
      <c r="BD181" s="27">
        <f t="shared" si="293"/>
        <v>62</v>
      </c>
      <c r="BE181" s="28">
        <f t="shared" si="231"/>
        <v>116250</v>
      </c>
      <c r="BF181" s="28">
        <f t="shared" si="232"/>
        <v>1976250</v>
      </c>
      <c r="BG181" s="28">
        <f t="shared" si="233"/>
        <v>310000</v>
      </c>
      <c r="BH181" s="17">
        <f>DBC!$C$77</f>
        <v>42</v>
      </c>
      <c r="BI181" s="28">
        <f>DBC!$C$76</f>
        <v>35</v>
      </c>
      <c r="BJ181" s="30">
        <f>DBC!$C$75</f>
        <v>40</v>
      </c>
      <c r="BK181" s="31">
        <f t="shared" si="297"/>
        <v>4.8825000000000003</v>
      </c>
      <c r="BL181" s="31">
        <f t="shared" si="234"/>
        <v>69.168750000000003</v>
      </c>
      <c r="BM181" s="32">
        <f t="shared" si="235"/>
        <v>12.4</v>
      </c>
      <c r="BN181" s="11">
        <f>DBC!$C$68</f>
        <v>500</v>
      </c>
      <c r="BO181" s="21">
        <f t="shared" si="266"/>
        <v>2441.25</v>
      </c>
      <c r="BP181" s="19">
        <f t="shared" si="267"/>
        <v>34584.375</v>
      </c>
      <c r="BQ181" s="19">
        <f t="shared" si="268"/>
        <v>6200</v>
      </c>
      <c r="BR181" s="423">
        <f t="shared" si="269"/>
        <v>43225.625</v>
      </c>
      <c r="BS181" s="561">
        <f>DBC!$C$72</f>
        <v>0.15</v>
      </c>
      <c r="BT181" s="559">
        <f>DBC!$C$71</f>
        <v>0.75</v>
      </c>
      <c r="BU181" s="560">
        <f>DBC!$C$70</f>
        <v>0.1</v>
      </c>
      <c r="BV181" s="24" t="str">
        <f t="shared" si="249"/>
        <v>OK</v>
      </c>
      <c r="BW181" s="25">
        <f t="shared" si="250"/>
        <v>93</v>
      </c>
      <c r="BX181" s="26">
        <f t="shared" si="294"/>
        <v>465</v>
      </c>
      <c r="BY181" s="27">
        <f t="shared" si="295"/>
        <v>62</v>
      </c>
      <c r="BZ181" s="28">
        <f t="shared" si="236"/>
        <v>0</v>
      </c>
      <c r="CA181" s="28">
        <f t="shared" si="237"/>
        <v>0</v>
      </c>
      <c r="CB181" s="28">
        <f t="shared" si="238"/>
        <v>0</v>
      </c>
      <c r="CC181" s="17">
        <f>DBC!$C$77</f>
        <v>42</v>
      </c>
      <c r="CD181" s="28">
        <f>DBC!$C$76</f>
        <v>35</v>
      </c>
      <c r="CE181" s="30">
        <f>DBC!$C$75</f>
        <v>40</v>
      </c>
      <c r="CF181" s="31">
        <f t="shared" si="298"/>
        <v>0</v>
      </c>
      <c r="CG181" s="31">
        <f t="shared" si="239"/>
        <v>0</v>
      </c>
      <c r="CH181" s="32">
        <f t="shared" si="240"/>
        <v>0</v>
      </c>
      <c r="CI181" s="11">
        <f>DBC!$C$68</f>
        <v>500</v>
      </c>
      <c r="CJ181" s="21">
        <f t="shared" si="270"/>
        <v>0</v>
      </c>
      <c r="CK181" s="21">
        <f t="shared" si="271"/>
        <v>0</v>
      </c>
      <c r="CL181" s="21">
        <f t="shared" si="272"/>
        <v>0</v>
      </c>
      <c r="CM181" s="423">
        <f t="shared" si="273"/>
        <v>0</v>
      </c>
    </row>
    <row r="182" spans="1:91" x14ac:dyDescent="0.35">
      <c r="A182" s="743"/>
      <c r="B182" s="5" t="s">
        <v>32</v>
      </c>
      <c r="C182" s="543">
        <v>31</v>
      </c>
      <c r="D182" s="5">
        <v>176</v>
      </c>
      <c r="E182" s="10">
        <f>DBC!C$59</f>
        <v>20</v>
      </c>
      <c r="F182" s="22">
        <f t="shared" si="224"/>
        <v>620</v>
      </c>
      <c r="G182" s="745"/>
      <c r="H182" s="49">
        <f>DBC!$C$45</f>
        <v>0.1</v>
      </c>
      <c r="I182" s="47">
        <f>DBC!$C$44</f>
        <v>0.7</v>
      </c>
      <c r="J182" s="48">
        <f>DBC!$C$43</f>
        <v>0.2</v>
      </c>
      <c r="K182" s="24" t="str">
        <f t="shared" si="241"/>
        <v>OK</v>
      </c>
      <c r="L182" s="25">
        <f t="shared" si="242"/>
        <v>62</v>
      </c>
      <c r="M182" s="26">
        <f t="shared" si="242"/>
        <v>434</v>
      </c>
      <c r="N182" s="27">
        <f t="shared" si="242"/>
        <v>124</v>
      </c>
      <c r="O182" s="28">
        <f t="shared" si="225"/>
        <v>566680</v>
      </c>
      <c r="P182" s="28">
        <f t="shared" si="225"/>
        <v>13486984</v>
      </c>
      <c r="Q182" s="28">
        <f t="shared" si="225"/>
        <v>4533440</v>
      </c>
      <c r="R182" s="29">
        <f>DBC!$C$50</f>
        <v>152</v>
      </c>
      <c r="S182" s="28">
        <f>DBC!$C$49</f>
        <v>146.19999999999999</v>
      </c>
      <c r="T182" s="30">
        <f>DBC!$C$48</f>
        <v>150</v>
      </c>
      <c r="U182" s="31">
        <f t="shared" si="243"/>
        <v>86.135360000000006</v>
      </c>
      <c r="V182" s="31">
        <f t="shared" si="243"/>
        <v>1971.7970608000001</v>
      </c>
      <c r="W182" s="32">
        <f t="shared" si="243"/>
        <v>680.01599999999996</v>
      </c>
      <c r="X182" s="23">
        <f>DBC!$C$41</f>
        <v>370</v>
      </c>
      <c r="Y182" s="33">
        <f t="shared" si="244"/>
        <v>31870.083200000001</v>
      </c>
      <c r="Z182" s="31">
        <f t="shared" si="244"/>
        <v>729564.91249600006</v>
      </c>
      <c r="AA182" s="31">
        <f t="shared" si="244"/>
        <v>251605.91999999998</v>
      </c>
      <c r="AB182" s="423">
        <f t="shared" si="264"/>
        <v>1013040.915696</v>
      </c>
      <c r="AC182" s="295">
        <f>DBC!$C$45</f>
        <v>0.1</v>
      </c>
      <c r="AD182" s="291">
        <f>DBC!$C$44</f>
        <v>0.7</v>
      </c>
      <c r="AE182" s="292">
        <f>DBC!$C$43</f>
        <v>0.2</v>
      </c>
      <c r="AF182" s="24" t="str">
        <f t="shared" si="245"/>
        <v>OK</v>
      </c>
      <c r="AG182" s="25">
        <f t="shared" si="246"/>
        <v>62</v>
      </c>
      <c r="AH182" s="26">
        <f t="shared" si="287"/>
        <v>434</v>
      </c>
      <c r="AI182" s="27">
        <f t="shared" si="288"/>
        <v>124</v>
      </c>
      <c r="AJ182" s="28">
        <f t="shared" si="226"/>
        <v>0</v>
      </c>
      <c r="AK182" s="28">
        <f t="shared" si="227"/>
        <v>0</v>
      </c>
      <c r="AL182" s="28">
        <f t="shared" si="228"/>
        <v>0</v>
      </c>
      <c r="AM182" s="17">
        <f>DBC!$C$50</f>
        <v>152</v>
      </c>
      <c r="AN182" s="16">
        <f>DBC!$C$49</f>
        <v>146.19999999999999</v>
      </c>
      <c r="AO182" s="18">
        <f>DBC!$C$48</f>
        <v>150</v>
      </c>
      <c r="AP182" s="31">
        <f t="shared" si="296"/>
        <v>0</v>
      </c>
      <c r="AQ182" s="31">
        <f t="shared" si="229"/>
        <v>0</v>
      </c>
      <c r="AR182" s="32">
        <f t="shared" si="230"/>
        <v>0</v>
      </c>
      <c r="AS182" s="23">
        <f>DBC!$C$41</f>
        <v>370</v>
      </c>
      <c r="AT182" s="33">
        <f t="shared" si="289"/>
        <v>0</v>
      </c>
      <c r="AU182" s="31">
        <f t="shared" si="290"/>
        <v>0</v>
      </c>
      <c r="AV182" s="31">
        <f t="shared" si="291"/>
        <v>0</v>
      </c>
      <c r="AW182" s="423">
        <f t="shared" si="265"/>
        <v>0</v>
      </c>
      <c r="AX182" s="561">
        <f>DBC!$C$72</f>
        <v>0.15</v>
      </c>
      <c r="AY182" s="559">
        <f>DBC!$C$71</f>
        <v>0.75</v>
      </c>
      <c r="AZ182" s="560">
        <f>DBC!$C$70</f>
        <v>0.1</v>
      </c>
      <c r="BA182" s="24" t="str">
        <f t="shared" si="247"/>
        <v>OK</v>
      </c>
      <c r="BB182" s="25">
        <f t="shared" si="248"/>
        <v>93</v>
      </c>
      <c r="BC182" s="26">
        <f t="shared" si="292"/>
        <v>465</v>
      </c>
      <c r="BD182" s="27">
        <f t="shared" si="293"/>
        <v>62</v>
      </c>
      <c r="BE182" s="28">
        <f t="shared" si="231"/>
        <v>116250</v>
      </c>
      <c r="BF182" s="28">
        <f t="shared" si="232"/>
        <v>1976250</v>
      </c>
      <c r="BG182" s="28">
        <f t="shared" si="233"/>
        <v>310000</v>
      </c>
      <c r="BH182" s="17">
        <f>DBC!$C$77</f>
        <v>42</v>
      </c>
      <c r="BI182" s="28">
        <f>DBC!$C$76</f>
        <v>35</v>
      </c>
      <c r="BJ182" s="30">
        <f>DBC!$C$75</f>
        <v>40</v>
      </c>
      <c r="BK182" s="31">
        <f t="shared" si="297"/>
        <v>4.8825000000000003</v>
      </c>
      <c r="BL182" s="31">
        <f t="shared" si="234"/>
        <v>69.168750000000003</v>
      </c>
      <c r="BM182" s="32">
        <f t="shared" si="235"/>
        <v>12.4</v>
      </c>
      <c r="BN182" s="11">
        <f>DBC!$C$68</f>
        <v>500</v>
      </c>
      <c r="BO182" s="21">
        <f t="shared" si="266"/>
        <v>2441.25</v>
      </c>
      <c r="BP182" s="19">
        <f t="shared" si="267"/>
        <v>34584.375</v>
      </c>
      <c r="BQ182" s="19">
        <f t="shared" si="268"/>
        <v>6200</v>
      </c>
      <c r="BR182" s="423">
        <f t="shared" si="269"/>
        <v>43225.625</v>
      </c>
      <c r="BS182" s="561">
        <f>DBC!$C$72</f>
        <v>0.15</v>
      </c>
      <c r="BT182" s="559">
        <f>DBC!$C$71</f>
        <v>0.75</v>
      </c>
      <c r="BU182" s="560">
        <f>DBC!$C$70</f>
        <v>0.1</v>
      </c>
      <c r="BV182" s="24" t="str">
        <f t="shared" si="249"/>
        <v>OK</v>
      </c>
      <c r="BW182" s="25">
        <f t="shared" si="250"/>
        <v>93</v>
      </c>
      <c r="BX182" s="26">
        <f t="shared" si="294"/>
        <v>465</v>
      </c>
      <c r="BY182" s="27">
        <f t="shared" si="295"/>
        <v>62</v>
      </c>
      <c r="BZ182" s="28">
        <f t="shared" si="236"/>
        <v>0</v>
      </c>
      <c r="CA182" s="28">
        <f t="shared" si="237"/>
        <v>0</v>
      </c>
      <c r="CB182" s="28">
        <f t="shared" si="238"/>
        <v>0</v>
      </c>
      <c r="CC182" s="17">
        <f>DBC!$C$77</f>
        <v>42</v>
      </c>
      <c r="CD182" s="28">
        <f>DBC!$C$76</f>
        <v>35</v>
      </c>
      <c r="CE182" s="30">
        <f>DBC!$C$75</f>
        <v>40</v>
      </c>
      <c r="CF182" s="31">
        <f t="shared" si="298"/>
        <v>0</v>
      </c>
      <c r="CG182" s="31">
        <f t="shared" si="239"/>
        <v>0</v>
      </c>
      <c r="CH182" s="32">
        <f t="shared" si="240"/>
        <v>0</v>
      </c>
      <c r="CI182" s="11">
        <f>DBC!$C$68</f>
        <v>500</v>
      </c>
      <c r="CJ182" s="21">
        <f t="shared" si="270"/>
        <v>0</v>
      </c>
      <c r="CK182" s="21">
        <f t="shared" si="271"/>
        <v>0</v>
      </c>
      <c r="CL182" s="21">
        <f t="shared" si="272"/>
        <v>0</v>
      </c>
      <c r="CM182" s="423">
        <f t="shared" si="273"/>
        <v>0</v>
      </c>
    </row>
    <row r="183" spans="1:91" x14ac:dyDescent="0.35">
      <c r="A183" s="743"/>
      <c r="B183" s="5" t="s">
        <v>33</v>
      </c>
      <c r="C183" s="543">
        <v>30</v>
      </c>
      <c r="D183" s="5">
        <v>177</v>
      </c>
      <c r="E183" s="10">
        <f>DBC!C$60</f>
        <v>20</v>
      </c>
      <c r="F183" s="22">
        <f t="shared" si="224"/>
        <v>600</v>
      </c>
      <c r="G183" s="745"/>
      <c r="H183" s="49">
        <f>DBC!$C$45</f>
        <v>0.1</v>
      </c>
      <c r="I183" s="47">
        <f>DBC!$C$44</f>
        <v>0.7</v>
      </c>
      <c r="J183" s="48">
        <f>DBC!$C$43</f>
        <v>0.2</v>
      </c>
      <c r="K183" s="24" t="str">
        <f t="shared" si="241"/>
        <v>OK</v>
      </c>
      <c r="L183" s="25">
        <f t="shared" si="242"/>
        <v>60</v>
      </c>
      <c r="M183" s="26">
        <f t="shared" si="242"/>
        <v>420</v>
      </c>
      <c r="N183" s="27">
        <f t="shared" si="242"/>
        <v>120</v>
      </c>
      <c r="O183" s="28">
        <f t="shared" si="225"/>
        <v>548400</v>
      </c>
      <c r="P183" s="28">
        <f t="shared" si="225"/>
        <v>13051920</v>
      </c>
      <c r="Q183" s="28">
        <f t="shared" si="225"/>
        <v>4387200</v>
      </c>
      <c r="R183" s="29">
        <f>DBC!$C$50</f>
        <v>152</v>
      </c>
      <c r="S183" s="28">
        <f>DBC!$C$49</f>
        <v>146.19999999999999</v>
      </c>
      <c r="T183" s="30">
        <f>DBC!$C$48</f>
        <v>150</v>
      </c>
      <c r="U183" s="31">
        <f t="shared" si="243"/>
        <v>83.356800000000007</v>
      </c>
      <c r="V183" s="31">
        <f t="shared" si="243"/>
        <v>1908.1907039999999</v>
      </c>
      <c r="W183" s="32">
        <f t="shared" si="243"/>
        <v>658.08</v>
      </c>
      <c r="X183" s="23">
        <f>DBC!$C$41</f>
        <v>370</v>
      </c>
      <c r="Y183" s="33">
        <f t="shared" si="244"/>
        <v>30842.016000000003</v>
      </c>
      <c r="Z183" s="31">
        <f t="shared" si="244"/>
        <v>706030.56047999999</v>
      </c>
      <c r="AA183" s="31">
        <f t="shared" si="244"/>
        <v>243489.6</v>
      </c>
      <c r="AB183" s="423">
        <f t="shared" si="264"/>
        <v>980362.17648000002</v>
      </c>
      <c r="AC183" s="295">
        <f>DBC!$C$45</f>
        <v>0.1</v>
      </c>
      <c r="AD183" s="291">
        <f>DBC!$C$44</f>
        <v>0.7</v>
      </c>
      <c r="AE183" s="292">
        <f>DBC!$C$43</f>
        <v>0.2</v>
      </c>
      <c r="AF183" s="24" t="str">
        <f t="shared" si="245"/>
        <v>OK</v>
      </c>
      <c r="AG183" s="25">
        <f t="shared" si="246"/>
        <v>60</v>
      </c>
      <c r="AH183" s="26">
        <f t="shared" si="287"/>
        <v>420</v>
      </c>
      <c r="AI183" s="27">
        <f t="shared" si="288"/>
        <v>120</v>
      </c>
      <c r="AJ183" s="28">
        <f t="shared" si="226"/>
        <v>0</v>
      </c>
      <c r="AK183" s="28">
        <f t="shared" si="227"/>
        <v>0</v>
      </c>
      <c r="AL183" s="28">
        <f t="shared" si="228"/>
        <v>0</v>
      </c>
      <c r="AM183" s="17">
        <f>DBC!$C$50</f>
        <v>152</v>
      </c>
      <c r="AN183" s="16">
        <f>DBC!$C$49</f>
        <v>146.19999999999999</v>
      </c>
      <c r="AO183" s="18">
        <f>DBC!$C$48</f>
        <v>150</v>
      </c>
      <c r="AP183" s="31">
        <f t="shared" si="296"/>
        <v>0</v>
      </c>
      <c r="AQ183" s="31">
        <f t="shared" si="229"/>
        <v>0</v>
      </c>
      <c r="AR183" s="32">
        <f t="shared" si="230"/>
        <v>0</v>
      </c>
      <c r="AS183" s="23">
        <f>DBC!$C$41</f>
        <v>370</v>
      </c>
      <c r="AT183" s="33">
        <f t="shared" si="289"/>
        <v>0</v>
      </c>
      <c r="AU183" s="31">
        <f t="shared" si="290"/>
        <v>0</v>
      </c>
      <c r="AV183" s="31">
        <f t="shared" si="291"/>
        <v>0</v>
      </c>
      <c r="AW183" s="423">
        <f t="shared" si="265"/>
        <v>0</v>
      </c>
      <c r="AX183" s="561">
        <f>DBC!$C$72</f>
        <v>0.15</v>
      </c>
      <c r="AY183" s="559">
        <f>DBC!$C$71</f>
        <v>0.75</v>
      </c>
      <c r="AZ183" s="560">
        <f>DBC!$C$70</f>
        <v>0.1</v>
      </c>
      <c r="BA183" s="24" t="str">
        <f t="shared" si="247"/>
        <v>OK</v>
      </c>
      <c r="BB183" s="25">
        <f t="shared" si="248"/>
        <v>90</v>
      </c>
      <c r="BC183" s="26">
        <f t="shared" si="292"/>
        <v>450</v>
      </c>
      <c r="BD183" s="27">
        <f t="shared" si="293"/>
        <v>60</v>
      </c>
      <c r="BE183" s="28">
        <f t="shared" si="231"/>
        <v>112500</v>
      </c>
      <c r="BF183" s="28">
        <f t="shared" si="232"/>
        <v>1912500</v>
      </c>
      <c r="BG183" s="28">
        <f t="shared" si="233"/>
        <v>300000</v>
      </c>
      <c r="BH183" s="17">
        <f>DBC!$C$77</f>
        <v>42</v>
      </c>
      <c r="BI183" s="28">
        <f>DBC!$C$76</f>
        <v>35</v>
      </c>
      <c r="BJ183" s="30">
        <f>DBC!$C$75</f>
        <v>40</v>
      </c>
      <c r="BK183" s="31">
        <f t="shared" si="297"/>
        <v>4.7249999999999996</v>
      </c>
      <c r="BL183" s="31">
        <f t="shared" si="234"/>
        <v>66.9375</v>
      </c>
      <c r="BM183" s="32">
        <f t="shared" si="235"/>
        <v>12</v>
      </c>
      <c r="BN183" s="11">
        <f>DBC!$C$68</f>
        <v>500</v>
      </c>
      <c r="BO183" s="21">
        <f t="shared" si="266"/>
        <v>2362.5</v>
      </c>
      <c r="BP183" s="19">
        <f t="shared" si="267"/>
        <v>33468.75</v>
      </c>
      <c r="BQ183" s="19">
        <f t="shared" si="268"/>
        <v>6000</v>
      </c>
      <c r="BR183" s="423">
        <f t="shared" si="269"/>
        <v>41831.25</v>
      </c>
      <c r="BS183" s="561">
        <f>DBC!$C$72</f>
        <v>0.15</v>
      </c>
      <c r="BT183" s="559">
        <f>DBC!$C$71</f>
        <v>0.75</v>
      </c>
      <c r="BU183" s="560">
        <f>DBC!$C$70</f>
        <v>0.1</v>
      </c>
      <c r="BV183" s="24" t="str">
        <f t="shared" si="249"/>
        <v>OK</v>
      </c>
      <c r="BW183" s="25">
        <f t="shared" si="250"/>
        <v>90</v>
      </c>
      <c r="BX183" s="26">
        <f t="shared" si="294"/>
        <v>450</v>
      </c>
      <c r="BY183" s="27">
        <f t="shared" si="295"/>
        <v>60</v>
      </c>
      <c r="BZ183" s="28">
        <f t="shared" si="236"/>
        <v>0</v>
      </c>
      <c r="CA183" s="28">
        <f t="shared" si="237"/>
        <v>0</v>
      </c>
      <c r="CB183" s="28">
        <f t="shared" si="238"/>
        <v>0</v>
      </c>
      <c r="CC183" s="17">
        <f>DBC!$C$77</f>
        <v>42</v>
      </c>
      <c r="CD183" s="28">
        <f>DBC!$C$76</f>
        <v>35</v>
      </c>
      <c r="CE183" s="30">
        <f>DBC!$C$75</f>
        <v>40</v>
      </c>
      <c r="CF183" s="31">
        <f t="shared" si="298"/>
        <v>0</v>
      </c>
      <c r="CG183" s="31">
        <f t="shared" si="239"/>
        <v>0</v>
      </c>
      <c r="CH183" s="32">
        <f t="shared" si="240"/>
        <v>0</v>
      </c>
      <c r="CI183" s="11">
        <f>DBC!$C$68</f>
        <v>500</v>
      </c>
      <c r="CJ183" s="21">
        <f t="shared" si="270"/>
        <v>0</v>
      </c>
      <c r="CK183" s="21">
        <f t="shared" si="271"/>
        <v>0</v>
      </c>
      <c r="CL183" s="21">
        <f t="shared" si="272"/>
        <v>0</v>
      </c>
      <c r="CM183" s="423">
        <f t="shared" si="273"/>
        <v>0</v>
      </c>
    </row>
    <row r="184" spans="1:91" x14ac:dyDescent="0.35">
      <c r="A184" s="743"/>
      <c r="B184" s="5" t="s">
        <v>34</v>
      </c>
      <c r="C184" s="543">
        <v>31</v>
      </c>
      <c r="D184" s="5">
        <v>178</v>
      </c>
      <c r="E184" s="10">
        <f>DBC!C$61</f>
        <v>20</v>
      </c>
      <c r="F184" s="22">
        <f t="shared" si="224"/>
        <v>620</v>
      </c>
      <c r="G184" s="745"/>
      <c r="H184" s="49">
        <f>DBC!$C$45</f>
        <v>0.1</v>
      </c>
      <c r="I184" s="47">
        <f>DBC!$C$44</f>
        <v>0.7</v>
      </c>
      <c r="J184" s="48">
        <f>DBC!$C$43</f>
        <v>0.2</v>
      </c>
      <c r="K184" s="24" t="str">
        <f t="shared" si="241"/>
        <v>OK</v>
      </c>
      <c r="L184" s="25">
        <f t="shared" si="242"/>
        <v>62</v>
      </c>
      <c r="M184" s="26">
        <f t="shared" si="242"/>
        <v>434</v>
      </c>
      <c r="N184" s="27">
        <f t="shared" si="242"/>
        <v>124</v>
      </c>
      <c r="O184" s="28">
        <f t="shared" si="225"/>
        <v>566680</v>
      </c>
      <c r="P184" s="28">
        <f t="shared" si="225"/>
        <v>13486984</v>
      </c>
      <c r="Q184" s="28">
        <f t="shared" si="225"/>
        <v>4533440</v>
      </c>
      <c r="R184" s="29">
        <f>DBC!$C$50</f>
        <v>152</v>
      </c>
      <c r="S184" s="28">
        <f>DBC!$C$49</f>
        <v>146.19999999999999</v>
      </c>
      <c r="T184" s="30">
        <f>DBC!$C$48</f>
        <v>150</v>
      </c>
      <c r="U184" s="31">
        <f t="shared" si="243"/>
        <v>86.135360000000006</v>
      </c>
      <c r="V184" s="31">
        <f t="shared" si="243"/>
        <v>1971.7970608000001</v>
      </c>
      <c r="W184" s="32">
        <f t="shared" si="243"/>
        <v>680.01599999999996</v>
      </c>
      <c r="X184" s="23">
        <f>DBC!$C$41</f>
        <v>370</v>
      </c>
      <c r="Y184" s="33">
        <f t="shared" si="244"/>
        <v>31870.083200000001</v>
      </c>
      <c r="Z184" s="31">
        <f t="shared" si="244"/>
        <v>729564.91249600006</v>
      </c>
      <c r="AA184" s="31">
        <f t="shared" si="244"/>
        <v>251605.91999999998</v>
      </c>
      <c r="AB184" s="423">
        <f t="shared" si="264"/>
        <v>1013040.915696</v>
      </c>
      <c r="AC184" s="295">
        <f>DBC!$C$45</f>
        <v>0.1</v>
      </c>
      <c r="AD184" s="291">
        <f>DBC!$C$44</f>
        <v>0.7</v>
      </c>
      <c r="AE184" s="292">
        <f>DBC!$C$43</f>
        <v>0.2</v>
      </c>
      <c r="AF184" s="24" t="str">
        <f t="shared" si="245"/>
        <v>OK</v>
      </c>
      <c r="AG184" s="25">
        <f t="shared" si="246"/>
        <v>62</v>
      </c>
      <c r="AH184" s="26">
        <f t="shared" si="287"/>
        <v>434</v>
      </c>
      <c r="AI184" s="27">
        <f t="shared" si="288"/>
        <v>124</v>
      </c>
      <c r="AJ184" s="28">
        <f t="shared" si="226"/>
        <v>0</v>
      </c>
      <c r="AK184" s="28">
        <f t="shared" si="227"/>
        <v>0</v>
      </c>
      <c r="AL184" s="28">
        <f t="shared" si="228"/>
        <v>0</v>
      </c>
      <c r="AM184" s="17">
        <f>DBC!$C$50</f>
        <v>152</v>
      </c>
      <c r="AN184" s="16">
        <f>DBC!$C$49</f>
        <v>146.19999999999999</v>
      </c>
      <c r="AO184" s="18">
        <f>DBC!$C$48</f>
        <v>150</v>
      </c>
      <c r="AP184" s="31">
        <f t="shared" si="296"/>
        <v>0</v>
      </c>
      <c r="AQ184" s="31">
        <f t="shared" si="229"/>
        <v>0</v>
      </c>
      <c r="AR184" s="32">
        <f t="shared" si="230"/>
        <v>0</v>
      </c>
      <c r="AS184" s="23">
        <f>DBC!$C$41</f>
        <v>370</v>
      </c>
      <c r="AT184" s="33">
        <f t="shared" si="289"/>
        <v>0</v>
      </c>
      <c r="AU184" s="31">
        <f t="shared" si="290"/>
        <v>0</v>
      </c>
      <c r="AV184" s="31">
        <f t="shared" si="291"/>
        <v>0</v>
      </c>
      <c r="AW184" s="423">
        <f t="shared" si="265"/>
        <v>0</v>
      </c>
      <c r="AX184" s="561">
        <f>DBC!$C$72</f>
        <v>0.15</v>
      </c>
      <c r="AY184" s="559">
        <f>DBC!$C$71</f>
        <v>0.75</v>
      </c>
      <c r="AZ184" s="560">
        <f>DBC!$C$70</f>
        <v>0.1</v>
      </c>
      <c r="BA184" s="24" t="str">
        <f t="shared" si="247"/>
        <v>OK</v>
      </c>
      <c r="BB184" s="25">
        <f t="shared" si="248"/>
        <v>93</v>
      </c>
      <c r="BC184" s="26">
        <f t="shared" si="292"/>
        <v>465</v>
      </c>
      <c r="BD184" s="27">
        <f t="shared" si="293"/>
        <v>62</v>
      </c>
      <c r="BE184" s="28">
        <f t="shared" si="231"/>
        <v>116250</v>
      </c>
      <c r="BF184" s="28">
        <f t="shared" si="232"/>
        <v>1976250</v>
      </c>
      <c r="BG184" s="28">
        <f t="shared" si="233"/>
        <v>310000</v>
      </c>
      <c r="BH184" s="17">
        <f>DBC!$C$77</f>
        <v>42</v>
      </c>
      <c r="BI184" s="28">
        <f>DBC!$C$76</f>
        <v>35</v>
      </c>
      <c r="BJ184" s="30">
        <f>DBC!$C$75</f>
        <v>40</v>
      </c>
      <c r="BK184" s="31">
        <f t="shared" si="297"/>
        <v>4.8825000000000003</v>
      </c>
      <c r="BL184" s="31">
        <f t="shared" si="234"/>
        <v>69.168750000000003</v>
      </c>
      <c r="BM184" s="32">
        <f t="shared" si="235"/>
        <v>12.4</v>
      </c>
      <c r="BN184" s="11">
        <f>DBC!$C$68</f>
        <v>500</v>
      </c>
      <c r="BO184" s="21">
        <f t="shared" si="266"/>
        <v>2441.25</v>
      </c>
      <c r="BP184" s="19">
        <f t="shared" si="267"/>
        <v>34584.375</v>
      </c>
      <c r="BQ184" s="19">
        <f t="shared" si="268"/>
        <v>6200</v>
      </c>
      <c r="BR184" s="423">
        <f t="shared" si="269"/>
        <v>43225.625</v>
      </c>
      <c r="BS184" s="561">
        <f>DBC!$C$72</f>
        <v>0.15</v>
      </c>
      <c r="BT184" s="559">
        <f>DBC!$C$71</f>
        <v>0.75</v>
      </c>
      <c r="BU184" s="560">
        <f>DBC!$C$70</f>
        <v>0.1</v>
      </c>
      <c r="BV184" s="24" t="str">
        <f t="shared" si="249"/>
        <v>OK</v>
      </c>
      <c r="BW184" s="25">
        <f t="shared" si="250"/>
        <v>93</v>
      </c>
      <c r="BX184" s="26">
        <f t="shared" si="294"/>
        <v>465</v>
      </c>
      <c r="BY184" s="27">
        <f t="shared" si="295"/>
        <v>62</v>
      </c>
      <c r="BZ184" s="28">
        <f t="shared" si="236"/>
        <v>0</v>
      </c>
      <c r="CA184" s="28">
        <f t="shared" si="237"/>
        <v>0</v>
      </c>
      <c r="CB184" s="28">
        <f t="shared" si="238"/>
        <v>0</v>
      </c>
      <c r="CC184" s="17">
        <f>DBC!$C$77</f>
        <v>42</v>
      </c>
      <c r="CD184" s="28">
        <f>DBC!$C$76</f>
        <v>35</v>
      </c>
      <c r="CE184" s="30">
        <f>DBC!$C$75</f>
        <v>40</v>
      </c>
      <c r="CF184" s="31">
        <f t="shared" si="298"/>
        <v>0</v>
      </c>
      <c r="CG184" s="31">
        <f t="shared" si="239"/>
        <v>0</v>
      </c>
      <c r="CH184" s="32">
        <f t="shared" si="240"/>
        <v>0</v>
      </c>
      <c r="CI184" s="11">
        <f>DBC!$C$68</f>
        <v>500</v>
      </c>
      <c r="CJ184" s="21">
        <f t="shared" si="270"/>
        <v>0</v>
      </c>
      <c r="CK184" s="21">
        <f t="shared" si="271"/>
        <v>0</v>
      </c>
      <c r="CL184" s="21">
        <f t="shared" si="272"/>
        <v>0</v>
      </c>
      <c r="CM184" s="423">
        <f t="shared" si="273"/>
        <v>0</v>
      </c>
    </row>
    <row r="185" spans="1:91" x14ac:dyDescent="0.35">
      <c r="A185" s="743"/>
      <c r="B185" s="5" t="s">
        <v>35</v>
      </c>
      <c r="C185" s="543">
        <v>30</v>
      </c>
      <c r="D185" s="5">
        <v>179</v>
      </c>
      <c r="E185" s="10">
        <f>DBC!C$62</f>
        <v>20</v>
      </c>
      <c r="F185" s="22">
        <f t="shared" si="224"/>
        <v>600</v>
      </c>
      <c r="G185" s="745"/>
      <c r="H185" s="49">
        <f>DBC!$C$45</f>
        <v>0.1</v>
      </c>
      <c r="I185" s="47">
        <f>DBC!$C$44</f>
        <v>0.7</v>
      </c>
      <c r="J185" s="48">
        <f>DBC!$C$43</f>
        <v>0.2</v>
      </c>
      <c r="K185" s="24" t="str">
        <f t="shared" si="241"/>
        <v>OK</v>
      </c>
      <c r="L185" s="25">
        <f t="shared" si="242"/>
        <v>60</v>
      </c>
      <c r="M185" s="26">
        <f t="shared" si="242"/>
        <v>420</v>
      </c>
      <c r="N185" s="27">
        <f t="shared" si="242"/>
        <v>120</v>
      </c>
      <c r="O185" s="28">
        <f t="shared" si="225"/>
        <v>548400</v>
      </c>
      <c r="P185" s="28">
        <f t="shared" si="225"/>
        <v>13051920</v>
      </c>
      <c r="Q185" s="28">
        <f t="shared" si="225"/>
        <v>4387200</v>
      </c>
      <c r="R185" s="29">
        <f>DBC!$C$50</f>
        <v>152</v>
      </c>
      <c r="S185" s="28">
        <f>DBC!$C$49</f>
        <v>146.19999999999999</v>
      </c>
      <c r="T185" s="30">
        <f>DBC!$C$48</f>
        <v>150</v>
      </c>
      <c r="U185" s="31">
        <f t="shared" si="243"/>
        <v>83.356800000000007</v>
      </c>
      <c r="V185" s="31">
        <f t="shared" si="243"/>
        <v>1908.1907039999999</v>
      </c>
      <c r="W185" s="32">
        <f t="shared" si="243"/>
        <v>658.08</v>
      </c>
      <c r="X185" s="23">
        <f>DBC!$C$41</f>
        <v>370</v>
      </c>
      <c r="Y185" s="33">
        <f t="shared" si="244"/>
        <v>30842.016000000003</v>
      </c>
      <c r="Z185" s="31">
        <f t="shared" si="244"/>
        <v>706030.56047999999</v>
      </c>
      <c r="AA185" s="31">
        <f t="shared" si="244"/>
        <v>243489.6</v>
      </c>
      <c r="AB185" s="423">
        <f t="shared" si="264"/>
        <v>980362.17648000002</v>
      </c>
      <c r="AC185" s="295">
        <f>DBC!$C$45</f>
        <v>0.1</v>
      </c>
      <c r="AD185" s="291">
        <f>DBC!$C$44</f>
        <v>0.7</v>
      </c>
      <c r="AE185" s="292">
        <f>DBC!$C$43</f>
        <v>0.2</v>
      </c>
      <c r="AF185" s="24" t="str">
        <f t="shared" si="245"/>
        <v>OK</v>
      </c>
      <c r="AG185" s="25">
        <f t="shared" si="246"/>
        <v>60</v>
      </c>
      <c r="AH185" s="26">
        <f t="shared" si="287"/>
        <v>420</v>
      </c>
      <c r="AI185" s="27">
        <f t="shared" si="288"/>
        <v>120</v>
      </c>
      <c r="AJ185" s="28">
        <f t="shared" si="226"/>
        <v>0</v>
      </c>
      <c r="AK185" s="28">
        <f t="shared" si="227"/>
        <v>0</v>
      </c>
      <c r="AL185" s="28">
        <f t="shared" si="228"/>
        <v>0</v>
      </c>
      <c r="AM185" s="17">
        <f>DBC!$C$50</f>
        <v>152</v>
      </c>
      <c r="AN185" s="16">
        <f>DBC!$C$49</f>
        <v>146.19999999999999</v>
      </c>
      <c r="AO185" s="18">
        <f>DBC!$C$48</f>
        <v>150</v>
      </c>
      <c r="AP185" s="31">
        <f t="shared" si="296"/>
        <v>0</v>
      </c>
      <c r="AQ185" s="31">
        <f t="shared" si="229"/>
        <v>0</v>
      </c>
      <c r="AR185" s="32">
        <f t="shared" si="230"/>
        <v>0</v>
      </c>
      <c r="AS185" s="23">
        <f>DBC!$C$41</f>
        <v>370</v>
      </c>
      <c r="AT185" s="33">
        <f t="shared" si="289"/>
        <v>0</v>
      </c>
      <c r="AU185" s="31">
        <f t="shared" si="290"/>
        <v>0</v>
      </c>
      <c r="AV185" s="31">
        <f t="shared" si="291"/>
        <v>0</v>
      </c>
      <c r="AW185" s="423">
        <f t="shared" si="265"/>
        <v>0</v>
      </c>
      <c r="AX185" s="561">
        <f>DBC!$C$72</f>
        <v>0.15</v>
      </c>
      <c r="AY185" s="559">
        <f>DBC!$C$71</f>
        <v>0.75</v>
      </c>
      <c r="AZ185" s="560">
        <f>DBC!$C$70</f>
        <v>0.1</v>
      </c>
      <c r="BA185" s="24" t="str">
        <f t="shared" si="247"/>
        <v>OK</v>
      </c>
      <c r="BB185" s="25">
        <f t="shared" si="248"/>
        <v>90</v>
      </c>
      <c r="BC185" s="26">
        <f t="shared" si="292"/>
        <v>450</v>
      </c>
      <c r="BD185" s="27">
        <f t="shared" si="293"/>
        <v>60</v>
      </c>
      <c r="BE185" s="28">
        <f t="shared" si="231"/>
        <v>112500</v>
      </c>
      <c r="BF185" s="28">
        <f t="shared" si="232"/>
        <v>1912500</v>
      </c>
      <c r="BG185" s="28">
        <f t="shared" si="233"/>
        <v>300000</v>
      </c>
      <c r="BH185" s="17">
        <f>DBC!$C$77</f>
        <v>42</v>
      </c>
      <c r="BI185" s="28">
        <f>DBC!$C$76</f>
        <v>35</v>
      </c>
      <c r="BJ185" s="30">
        <f>DBC!$C$75</f>
        <v>40</v>
      </c>
      <c r="BK185" s="31">
        <f t="shared" si="297"/>
        <v>4.7249999999999996</v>
      </c>
      <c r="BL185" s="31">
        <f t="shared" si="234"/>
        <v>66.9375</v>
      </c>
      <c r="BM185" s="32">
        <f t="shared" si="235"/>
        <v>12</v>
      </c>
      <c r="BN185" s="11">
        <f>DBC!$C$68</f>
        <v>500</v>
      </c>
      <c r="BO185" s="21">
        <f t="shared" si="266"/>
        <v>2362.5</v>
      </c>
      <c r="BP185" s="19">
        <f t="shared" si="267"/>
        <v>33468.75</v>
      </c>
      <c r="BQ185" s="19">
        <f t="shared" si="268"/>
        <v>6000</v>
      </c>
      <c r="BR185" s="423">
        <f t="shared" si="269"/>
        <v>41831.25</v>
      </c>
      <c r="BS185" s="561">
        <f>DBC!$C$72</f>
        <v>0.15</v>
      </c>
      <c r="BT185" s="559">
        <f>DBC!$C$71</f>
        <v>0.75</v>
      </c>
      <c r="BU185" s="560">
        <f>DBC!$C$70</f>
        <v>0.1</v>
      </c>
      <c r="BV185" s="24" t="str">
        <f t="shared" si="249"/>
        <v>OK</v>
      </c>
      <c r="BW185" s="25">
        <f t="shared" si="250"/>
        <v>90</v>
      </c>
      <c r="BX185" s="26">
        <f t="shared" si="294"/>
        <v>450</v>
      </c>
      <c r="BY185" s="27">
        <f t="shared" si="295"/>
        <v>60</v>
      </c>
      <c r="BZ185" s="28">
        <f t="shared" si="236"/>
        <v>0</v>
      </c>
      <c r="CA185" s="28">
        <f t="shared" si="237"/>
        <v>0</v>
      </c>
      <c r="CB185" s="28">
        <f t="shared" si="238"/>
        <v>0</v>
      </c>
      <c r="CC185" s="17">
        <f>DBC!$C$77</f>
        <v>42</v>
      </c>
      <c r="CD185" s="28">
        <f>DBC!$C$76</f>
        <v>35</v>
      </c>
      <c r="CE185" s="30">
        <f>DBC!$C$75</f>
        <v>40</v>
      </c>
      <c r="CF185" s="31">
        <f t="shared" si="298"/>
        <v>0</v>
      </c>
      <c r="CG185" s="31">
        <f t="shared" si="239"/>
        <v>0</v>
      </c>
      <c r="CH185" s="32">
        <f t="shared" si="240"/>
        <v>0</v>
      </c>
      <c r="CI185" s="11">
        <f>DBC!$C$68</f>
        <v>500</v>
      </c>
      <c r="CJ185" s="21">
        <f t="shared" si="270"/>
        <v>0</v>
      </c>
      <c r="CK185" s="21">
        <f t="shared" si="271"/>
        <v>0</v>
      </c>
      <c r="CL185" s="21">
        <f t="shared" si="272"/>
        <v>0</v>
      </c>
      <c r="CM185" s="423">
        <f t="shared" si="273"/>
        <v>0</v>
      </c>
    </row>
    <row r="186" spans="1:91" x14ac:dyDescent="0.35">
      <c r="A186" s="744"/>
      <c r="B186" s="34" t="s">
        <v>36</v>
      </c>
      <c r="C186" s="544">
        <v>31</v>
      </c>
      <c r="D186" s="34">
        <v>180</v>
      </c>
      <c r="E186" s="10">
        <f>DBC!C$63</f>
        <v>20</v>
      </c>
      <c r="F186" s="35">
        <f t="shared" si="224"/>
        <v>620</v>
      </c>
      <c r="G186" s="746"/>
      <c r="H186" s="49">
        <f>DBC!$C$45</f>
        <v>0.1</v>
      </c>
      <c r="I186" s="47">
        <f>DBC!$C$44</f>
        <v>0.7</v>
      </c>
      <c r="J186" s="48">
        <f>DBC!$C$43</f>
        <v>0.2</v>
      </c>
      <c r="K186" s="8" t="str">
        <f t="shared" si="241"/>
        <v>OK</v>
      </c>
      <c r="L186" s="37">
        <f t="shared" si="242"/>
        <v>62</v>
      </c>
      <c r="M186" s="38">
        <f t="shared" si="242"/>
        <v>434</v>
      </c>
      <c r="N186" s="39">
        <f t="shared" si="242"/>
        <v>124</v>
      </c>
      <c r="O186" s="40">
        <f t="shared" si="225"/>
        <v>566680</v>
      </c>
      <c r="P186" s="40">
        <f t="shared" si="225"/>
        <v>13486984</v>
      </c>
      <c r="Q186" s="40">
        <f t="shared" si="225"/>
        <v>4533440</v>
      </c>
      <c r="R186" s="41">
        <f>DBC!$C$50</f>
        <v>152</v>
      </c>
      <c r="S186" s="40">
        <f>DBC!$C$49</f>
        <v>146.19999999999999</v>
      </c>
      <c r="T186" s="42">
        <f>DBC!$C$48</f>
        <v>150</v>
      </c>
      <c r="U186" s="43">
        <f t="shared" si="243"/>
        <v>86.135360000000006</v>
      </c>
      <c r="V186" s="43">
        <f t="shared" si="243"/>
        <v>1971.7970608000001</v>
      </c>
      <c r="W186" s="44">
        <f t="shared" si="243"/>
        <v>680.01599999999996</v>
      </c>
      <c r="X186" s="23">
        <f>DBC!$C$41</f>
        <v>370</v>
      </c>
      <c r="Y186" s="45">
        <f t="shared" si="244"/>
        <v>31870.083200000001</v>
      </c>
      <c r="Z186" s="43">
        <f t="shared" si="244"/>
        <v>729564.91249600006</v>
      </c>
      <c r="AA186" s="43">
        <f t="shared" si="244"/>
        <v>251605.91999999998</v>
      </c>
      <c r="AB186" s="423">
        <f t="shared" si="264"/>
        <v>1013040.915696</v>
      </c>
      <c r="AC186" s="295">
        <f>DBC!$C$45</f>
        <v>0.1</v>
      </c>
      <c r="AD186" s="291">
        <f>DBC!$C$44</f>
        <v>0.7</v>
      </c>
      <c r="AE186" s="292">
        <f>DBC!$C$43</f>
        <v>0.2</v>
      </c>
      <c r="AF186" s="8" t="str">
        <f t="shared" si="245"/>
        <v>OK</v>
      </c>
      <c r="AG186" s="37">
        <f t="shared" si="246"/>
        <v>62</v>
      </c>
      <c r="AH186" s="38">
        <f t="shared" si="287"/>
        <v>434</v>
      </c>
      <c r="AI186" s="39">
        <f t="shared" si="288"/>
        <v>124</v>
      </c>
      <c r="AJ186" s="40">
        <f t="shared" si="226"/>
        <v>0</v>
      </c>
      <c r="AK186" s="40">
        <f t="shared" si="227"/>
        <v>0</v>
      </c>
      <c r="AL186" s="40">
        <f t="shared" si="228"/>
        <v>0</v>
      </c>
      <c r="AM186" s="17">
        <f>DBC!$C$50</f>
        <v>152</v>
      </c>
      <c r="AN186" s="16">
        <f>DBC!$C$49</f>
        <v>146.19999999999999</v>
      </c>
      <c r="AO186" s="18">
        <f>DBC!$C$48</f>
        <v>150</v>
      </c>
      <c r="AP186" s="43">
        <f t="shared" si="296"/>
        <v>0</v>
      </c>
      <c r="AQ186" s="43">
        <f t="shared" si="229"/>
        <v>0</v>
      </c>
      <c r="AR186" s="44">
        <f t="shared" si="230"/>
        <v>0</v>
      </c>
      <c r="AS186" s="23">
        <f>DBC!$C$41</f>
        <v>370</v>
      </c>
      <c r="AT186" s="45">
        <f t="shared" si="289"/>
        <v>0</v>
      </c>
      <c r="AU186" s="43">
        <f t="shared" si="290"/>
        <v>0</v>
      </c>
      <c r="AV186" s="43">
        <f t="shared" si="291"/>
        <v>0</v>
      </c>
      <c r="AW186" s="423">
        <f t="shared" si="265"/>
        <v>0</v>
      </c>
      <c r="AX186" s="561">
        <f>DBC!$C$72</f>
        <v>0.15</v>
      </c>
      <c r="AY186" s="559">
        <f>DBC!$C$71</f>
        <v>0.75</v>
      </c>
      <c r="AZ186" s="560">
        <f>DBC!$C$70</f>
        <v>0.1</v>
      </c>
      <c r="BA186" s="8" t="str">
        <f t="shared" si="247"/>
        <v>OK</v>
      </c>
      <c r="BB186" s="37">
        <f t="shared" si="248"/>
        <v>93</v>
      </c>
      <c r="BC186" s="38">
        <f t="shared" si="292"/>
        <v>465</v>
      </c>
      <c r="BD186" s="39">
        <f t="shared" si="293"/>
        <v>62</v>
      </c>
      <c r="BE186" s="40">
        <f t="shared" si="231"/>
        <v>116250</v>
      </c>
      <c r="BF186" s="40">
        <f t="shared" si="232"/>
        <v>1976250</v>
      </c>
      <c r="BG186" s="40">
        <f t="shared" si="233"/>
        <v>310000</v>
      </c>
      <c r="BH186" s="17">
        <f>DBC!$C$77</f>
        <v>42</v>
      </c>
      <c r="BI186" s="28">
        <f>DBC!$C$76</f>
        <v>35</v>
      </c>
      <c r="BJ186" s="30">
        <f>DBC!$C$75</f>
        <v>40</v>
      </c>
      <c r="BK186" s="43">
        <f t="shared" si="297"/>
        <v>4.8825000000000003</v>
      </c>
      <c r="BL186" s="43">
        <f t="shared" si="234"/>
        <v>69.168750000000003</v>
      </c>
      <c r="BM186" s="44">
        <f t="shared" si="235"/>
        <v>12.4</v>
      </c>
      <c r="BN186" s="11">
        <f>DBC!$C$68</f>
        <v>500</v>
      </c>
      <c r="BO186" s="21">
        <f t="shared" si="266"/>
        <v>2441.25</v>
      </c>
      <c r="BP186" s="19">
        <f t="shared" si="267"/>
        <v>34584.375</v>
      </c>
      <c r="BQ186" s="19">
        <f t="shared" si="268"/>
        <v>6200</v>
      </c>
      <c r="BR186" s="423">
        <f t="shared" si="269"/>
        <v>43225.625</v>
      </c>
      <c r="BS186" s="561">
        <f>DBC!$C$72</f>
        <v>0.15</v>
      </c>
      <c r="BT186" s="559">
        <f>DBC!$C$71</f>
        <v>0.75</v>
      </c>
      <c r="BU186" s="560">
        <f>DBC!$C$70</f>
        <v>0.1</v>
      </c>
      <c r="BV186" s="8" t="str">
        <f t="shared" si="249"/>
        <v>OK</v>
      </c>
      <c r="BW186" s="37">
        <f t="shared" si="250"/>
        <v>93</v>
      </c>
      <c r="BX186" s="38">
        <f t="shared" si="294"/>
        <v>465</v>
      </c>
      <c r="BY186" s="39">
        <f t="shared" si="295"/>
        <v>62</v>
      </c>
      <c r="BZ186" s="40">
        <f t="shared" si="236"/>
        <v>0</v>
      </c>
      <c r="CA186" s="40">
        <f t="shared" si="237"/>
        <v>0</v>
      </c>
      <c r="CB186" s="40">
        <f t="shared" si="238"/>
        <v>0</v>
      </c>
      <c r="CC186" s="17">
        <f>DBC!$C$77</f>
        <v>42</v>
      </c>
      <c r="CD186" s="28">
        <f>DBC!$C$76</f>
        <v>35</v>
      </c>
      <c r="CE186" s="30">
        <f>DBC!$C$75</f>
        <v>40</v>
      </c>
      <c r="CF186" s="43">
        <f t="shared" si="298"/>
        <v>0</v>
      </c>
      <c r="CG186" s="43">
        <f t="shared" si="239"/>
        <v>0</v>
      </c>
      <c r="CH186" s="44">
        <f t="shared" si="240"/>
        <v>0</v>
      </c>
      <c r="CI186" s="11">
        <f>DBC!$C$68</f>
        <v>500</v>
      </c>
      <c r="CJ186" s="21">
        <f t="shared" si="270"/>
        <v>0</v>
      </c>
      <c r="CK186" s="21">
        <f t="shared" si="271"/>
        <v>0</v>
      </c>
      <c r="CL186" s="21">
        <f t="shared" si="272"/>
        <v>0</v>
      </c>
      <c r="CM186" s="423">
        <f t="shared" si="273"/>
        <v>0</v>
      </c>
    </row>
    <row r="187" spans="1:91" x14ac:dyDescent="0.35">
      <c r="A187" s="731">
        <v>16</v>
      </c>
      <c r="B187" s="9" t="s">
        <v>25</v>
      </c>
      <c r="C187" s="546">
        <v>31</v>
      </c>
      <c r="D187" s="9">
        <v>181</v>
      </c>
      <c r="E187" s="10">
        <f>DBC!C$52</f>
        <v>10</v>
      </c>
      <c r="F187" s="10">
        <f t="shared" si="224"/>
        <v>310</v>
      </c>
      <c r="G187" s="732">
        <f>SUM(F187:F198)</f>
        <v>6990</v>
      </c>
      <c r="H187" s="49">
        <f>DBC!$C$45</f>
        <v>0.1</v>
      </c>
      <c r="I187" s="47">
        <f>DBC!$C$44</f>
        <v>0.7</v>
      </c>
      <c r="J187" s="48">
        <f>DBC!$C$43</f>
        <v>0.2</v>
      </c>
      <c r="K187" s="12" t="str">
        <f t="shared" si="241"/>
        <v>OK</v>
      </c>
      <c r="L187" s="25">
        <f t="shared" ref="L187" si="325">$F187*H187</f>
        <v>31</v>
      </c>
      <c r="M187" s="26">
        <f t="shared" ref="M187" si="326">$F187*I187</f>
        <v>217</v>
      </c>
      <c r="N187" s="27">
        <f t="shared" ref="N187" si="327">$F187*J187</f>
        <v>62</v>
      </c>
      <c r="O187" s="28">
        <f t="shared" ref="O187" si="328">O$6*L187</f>
        <v>283340</v>
      </c>
      <c r="P187" s="28">
        <f t="shared" ref="P187" si="329">P$6*M187</f>
        <v>6743492</v>
      </c>
      <c r="Q187" s="28">
        <f t="shared" ref="Q187" si="330">Q$6*N187</f>
        <v>2266720</v>
      </c>
      <c r="R187" s="29">
        <f>DBC!$C$50</f>
        <v>152</v>
      </c>
      <c r="S187" s="28">
        <f>DBC!$C$49</f>
        <v>146.19999999999999</v>
      </c>
      <c r="T187" s="30">
        <f>DBC!$C$48</f>
        <v>150</v>
      </c>
      <c r="U187" s="31">
        <f t="shared" ref="U187" si="331">O187*R187/10^6</f>
        <v>43.067680000000003</v>
      </c>
      <c r="V187" s="31">
        <f t="shared" ref="V187" si="332">P187*S187/10^6</f>
        <v>985.89853040000003</v>
      </c>
      <c r="W187" s="32">
        <f t="shared" ref="W187" si="333">Q187*T187/10^6</f>
        <v>340.00799999999998</v>
      </c>
      <c r="X187" s="23">
        <f>DBC!$C$41</f>
        <v>370</v>
      </c>
      <c r="Y187" s="33">
        <f t="shared" ref="Y187" si="334">U187*$X187</f>
        <v>15935.0416</v>
      </c>
      <c r="Z187" s="31">
        <f t="shared" ref="Z187" si="335">V187*$X187</f>
        <v>364782.45624800003</v>
      </c>
      <c r="AA187" s="31">
        <f t="shared" ref="AA187" si="336">W187*$X187</f>
        <v>125802.95999999999</v>
      </c>
      <c r="AB187" s="423">
        <f t="shared" ref="AB187" si="337">SUM(Y187:AA187)</f>
        <v>506520.45784799999</v>
      </c>
      <c r="AC187" s="295">
        <f>DBC!$C$45</f>
        <v>0.1</v>
      </c>
      <c r="AD187" s="291">
        <f>DBC!$C$44</f>
        <v>0.7</v>
      </c>
      <c r="AE187" s="292">
        <f>DBC!$C$43</f>
        <v>0.2</v>
      </c>
      <c r="AF187" s="12" t="str">
        <f t="shared" si="245"/>
        <v>OK</v>
      </c>
      <c r="AG187" s="13">
        <f t="shared" si="246"/>
        <v>31</v>
      </c>
      <c r="AH187" s="14">
        <f t="shared" si="287"/>
        <v>217</v>
      </c>
      <c r="AI187" s="15">
        <f t="shared" si="288"/>
        <v>62</v>
      </c>
      <c r="AJ187" s="16">
        <f t="shared" si="226"/>
        <v>0</v>
      </c>
      <c r="AK187" s="16">
        <f t="shared" si="227"/>
        <v>0</v>
      </c>
      <c r="AL187" s="16">
        <f t="shared" si="228"/>
        <v>0</v>
      </c>
      <c r="AM187" s="17">
        <f>DBC!$C$50</f>
        <v>152</v>
      </c>
      <c r="AN187" s="16">
        <f>DBC!$C$49</f>
        <v>146.19999999999999</v>
      </c>
      <c r="AO187" s="18">
        <f>DBC!$C$48</f>
        <v>150</v>
      </c>
      <c r="AP187" s="19">
        <f t="shared" si="296"/>
        <v>0</v>
      </c>
      <c r="AQ187" s="19">
        <f t="shared" si="229"/>
        <v>0</v>
      </c>
      <c r="AR187" s="20">
        <f t="shared" si="230"/>
        <v>0</v>
      </c>
      <c r="AS187" s="23">
        <f>DBC!$C$41</f>
        <v>370</v>
      </c>
      <c r="AT187" s="21">
        <f t="shared" si="289"/>
        <v>0</v>
      </c>
      <c r="AU187" s="19">
        <f t="shared" si="290"/>
        <v>0</v>
      </c>
      <c r="AV187" s="19">
        <f t="shared" si="291"/>
        <v>0</v>
      </c>
      <c r="AW187" s="423">
        <f t="shared" si="265"/>
        <v>0</v>
      </c>
      <c r="AX187" s="561">
        <f>DBC!$C$72</f>
        <v>0.15</v>
      </c>
      <c r="AY187" s="559">
        <f>DBC!$C$71</f>
        <v>0.75</v>
      </c>
      <c r="AZ187" s="560">
        <f>DBC!$C$70</f>
        <v>0.1</v>
      </c>
      <c r="BA187" s="12" t="str">
        <f t="shared" si="247"/>
        <v>OK</v>
      </c>
      <c r="BB187" s="13">
        <f t="shared" si="248"/>
        <v>46.5</v>
      </c>
      <c r="BC187" s="14">
        <f t="shared" si="292"/>
        <v>232.5</v>
      </c>
      <c r="BD187" s="15">
        <f t="shared" si="293"/>
        <v>31</v>
      </c>
      <c r="BE187" s="16">
        <f t="shared" si="231"/>
        <v>58125</v>
      </c>
      <c r="BF187" s="16">
        <f t="shared" si="232"/>
        <v>988125</v>
      </c>
      <c r="BG187" s="16">
        <f t="shared" si="233"/>
        <v>155000</v>
      </c>
      <c r="BH187" s="17">
        <f>DBC!$C$77</f>
        <v>42</v>
      </c>
      <c r="BI187" s="28">
        <f>DBC!$C$76</f>
        <v>35</v>
      </c>
      <c r="BJ187" s="30">
        <f>DBC!$C$75</f>
        <v>40</v>
      </c>
      <c r="BK187" s="19">
        <f t="shared" si="297"/>
        <v>2.4412500000000001</v>
      </c>
      <c r="BL187" s="19">
        <f t="shared" si="234"/>
        <v>34.584375000000001</v>
      </c>
      <c r="BM187" s="20">
        <f t="shared" si="235"/>
        <v>6.2</v>
      </c>
      <c r="BN187" s="11">
        <f>DBC!$C$68</f>
        <v>500</v>
      </c>
      <c r="BO187" s="21">
        <f t="shared" si="266"/>
        <v>1220.625</v>
      </c>
      <c r="BP187" s="19">
        <f t="shared" si="267"/>
        <v>17292.1875</v>
      </c>
      <c r="BQ187" s="19">
        <f t="shared" si="268"/>
        <v>3100</v>
      </c>
      <c r="BR187" s="423">
        <f t="shared" si="269"/>
        <v>21612.8125</v>
      </c>
      <c r="BS187" s="561">
        <f>DBC!$C$72</f>
        <v>0.15</v>
      </c>
      <c r="BT187" s="559">
        <f>DBC!$C$71</f>
        <v>0.75</v>
      </c>
      <c r="BU187" s="560">
        <f>DBC!$C$70</f>
        <v>0.1</v>
      </c>
      <c r="BV187" s="12" t="str">
        <f t="shared" si="249"/>
        <v>OK</v>
      </c>
      <c r="BW187" s="13">
        <f t="shared" si="250"/>
        <v>46.5</v>
      </c>
      <c r="BX187" s="14">
        <f t="shared" si="294"/>
        <v>232.5</v>
      </c>
      <c r="BY187" s="15">
        <f t="shared" si="295"/>
        <v>31</v>
      </c>
      <c r="BZ187" s="16">
        <f t="shared" si="236"/>
        <v>0</v>
      </c>
      <c r="CA187" s="16">
        <f t="shared" si="237"/>
        <v>0</v>
      </c>
      <c r="CB187" s="16">
        <f t="shared" si="238"/>
        <v>0</v>
      </c>
      <c r="CC187" s="17">
        <f>DBC!$C$77</f>
        <v>42</v>
      </c>
      <c r="CD187" s="28">
        <f>DBC!$C$76</f>
        <v>35</v>
      </c>
      <c r="CE187" s="30">
        <f>DBC!$C$75</f>
        <v>40</v>
      </c>
      <c r="CF187" s="19">
        <f t="shared" si="298"/>
        <v>0</v>
      </c>
      <c r="CG187" s="19">
        <f t="shared" si="239"/>
        <v>0</v>
      </c>
      <c r="CH187" s="20">
        <f t="shared" si="240"/>
        <v>0</v>
      </c>
      <c r="CI187" s="11">
        <f>DBC!$C$68</f>
        <v>500</v>
      </c>
      <c r="CJ187" s="21">
        <f t="shared" si="270"/>
        <v>0</v>
      </c>
      <c r="CK187" s="21">
        <f t="shared" si="271"/>
        <v>0</v>
      </c>
      <c r="CL187" s="21">
        <f t="shared" si="272"/>
        <v>0</v>
      </c>
      <c r="CM187" s="423">
        <f t="shared" si="273"/>
        <v>0</v>
      </c>
    </row>
    <row r="188" spans="1:91" x14ac:dyDescent="0.35">
      <c r="A188" s="743"/>
      <c r="B188" s="5" t="s">
        <v>26</v>
      </c>
      <c r="C188" s="543">
        <v>28</v>
      </c>
      <c r="D188" s="5">
        <v>182</v>
      </c>
      <c r="E188" s="10">
        <f>DBC!C$53</f>
        <v>20</v>
      </c>
      <c r="F188" s="22">
        <f t="shared" si="224"/>
        <v>560</v>
      </c>
      <c r="G188" s="745"/>
      <c r="H188" s="49">
        <f>DBC!$C$45</f>
        <v>0.1</v>
      </c>
      <c r="I188" s="47">
        <f>DBC!$C$44</f>
        <v>0.7</v>
      </c>
      <c r="J188" s="48">
        <f>DBC!$C$43</f>
        <v>0.2</v>
      </c>
      <c r="K188" s="24" t="str">
        <f t="shared" si="241"/>
        <v>OK</v>
      </c>
      <c r="L188" s="25">
        <f t="shared" si="242"/>
        <v>56</v>
      </c>
      <c r="M188" s="26">
        <f t="shared" si="242"/>
        <v>392</v>
      </c>
      <c r="N188" s="27">
        <f t="shared" si="242"/>
        <v>112</v>
      </c>
      <c r="O188" s="28">
        <f t="shared" si="225"/>
        <v>511840</v>
      </c>
      <c r="P188" s="28">
        <f t="shared" si="225"/>
        <v>12181792</v>
      </c>
      <c r="Q188" s="28">
        <f t="shared" si="225"/>
        <v>4094720</v>
      </c>
      <c r="R188" s="29">
        <f>DBC!$C$50</f>
        <v>152</v>
      </c>
      <c r="S188" s="28">
        <f>DBC!$C$49</f>
        <v>146.19999999999999</v>
      </c>
      <c r="T188" s="30">
        <f>DBC!$C$48</f>
        <v>150</v>
      </c>
      <c r="U188" s="31">
        <f t="shared" si="243"/>
        <v>77.799679999999995</v>
      </c>
      <c r="V188" s="31">
        <f t="shared" si="243"/>
        <v>1780.9779904</v>
      </c>
      <c r="W188" s="32">
        <f t="shared" si="243"/>
        <v>614.20799999999997</v>
      </c>
      <c r="X188" s="23">
        <f>DBC!$C$41</f>
        <v>370</v>
      </c>
      <c r="Y188" s="33">
        <f t="shared" si="244"/>
        <v>28785.881599999997</v>
      </c>
      <c r="Z188" s="31">
        <f t="shared" si="244"/>
        <v>658961.85644799995</v>
      </c>
      <c r="AA188" s="31">
        <f t="shared" si="244"/>
        <v>227256.95999999999</v>
      </c>
      <c r="AB188" s="423">
        <f t="shared" si="264"/>
        <v>915004.69804799987</v>
      </c>
      <c r="AC188" s="295">
        <f>DBC!$C$45</f>
        <v>0.1</v>
      </c>
      <c r="AD188" s="291">
        <f>DBC!$C$44</f>
        <v>0.7</v>
      </c>
      <c r="AE188" s="292">
        <f>DBC!$C$43</f>
        <v>0.2</v>
      </c>
      <c r="AF188" s="24" t="str">
        <f t="shared" si="245"/>
        <v>OK</v>
      </c>
      <c r="AG188" s="25">
        <f t="shared" si="246"/>
        <v>56</v>
      </c>
      <c r="AH188" s="26">
        <f t="shared" si="287"/>
        <v>392</v>
      </c>
      <c r="AI188" s="27">
        <f t="shared" si="288"/>
        <v>112</v>
      </c>
      <c r="AJ188" s="28">
        <f t="shared" si="226"/>
        <v>0</v>
      </c>
      <c r="AK188" s="28">
        <f t="shared" si="227"/>
        <v>0</v>
      </c>
      <c r="AL188" s="28">
        <f t="shared" si="228"/>
        <v>0</v>
      </c>
      <c r="AM188" s="17">
        <f>DBC!$C$50</f>
        <v>152</v>
      </c>
      <c r="AN188" s="16">
        <f>DBC!$C$49</f>
        <v>146.19999999999999</v>
      </c>
      <c r="AO188" s="18">
        <f>DBC!$C$48</f>
        <v>150</v>
      </c>
      <c r="AP188" s="31">
        <f t="shared" si="296"/>
        <v>0</v>
      </c>
      <c r="AQ188" s="31">
        <f t="shared" si="229"/>
        <v>0</v>
      </c>
      <c r="AR188" s="32">
        <f t="shared" si="230"/>
        <v>0</v>
      </c>
      <c r="AS188" s="23">
        <f>DBC!$C$41</f>
        <v>370</v>
      </c>
      <c r="AT188" s="33">
        <f t="shared" si="289"/>
        <v>0</v>
      </c>
      <c r="AU188" s="31">
        <f t="shared" si="290"/>
        <v>0</v>
      </c>
      <c r="AV188" s="31">
        <f t="shared" si="291"/>
        <v>0</v>
      </c>
      <c r="AW188" s="423">
        <f t="shared" si="265"/>
        <v>0</v>
      </c>
      <c r="AX188" s="561">
        <f>DBC!$C$72</f>
        <v>0.15</v>
      </c>
      <c r="AY188" s="559">
        <f>DBC!$C$71</f>
        <v>0.75</v>
      </c>
      <c r="AZ188" s="560">
        <f>DBC!$C$70</f>
        <v>0.1</v>
      </c>
      <c r="BA188" s="24" t="str">
        <f t="shared" si="247"/>
        <v>OK</v>
      </c>
      <c r="BB188" s="25">
        <f t="shared" si="248"/>
        <v>84</v>
      </c>
      <c r="BC188" s="26">
        <f t="shared" si="292"/>
        <v>420</v>
      </c>
      <c r="BD188" s="27">
        <f t="shared" si="293"/>
        <v>56</v>
      </c>
      <c r="BE188" s="28">
        <f t="shared" si="231"/>
        <v>105000</v>
      </c>
      <c r="BF188" s="28">
        <f t="shared" si="232"/>
        <v>1785000</v>
      </c>
      <c r="BG188" s="28">
        <f t="shared" si="233"/>
        <v>280000</v>
      </c>
      <c r="BH188" s="17">
        <f>DBC!$C$77</f>
        <v>42</v>
      </c>
      <c r="BI188" s="28">
        <f>DBC!$C$76</f>
        <v>35</v>
      </c>
      <c r="BJ188" s="30">
        <f>DBC!$C$75</f>
        <v>40</v>
      </c>
      <c r="BK188" s="31">
        <f t="shared" si="297"/>
        <v>4.41</v>
      </c>
      <c r="BL188" s="31">
        <f t="shared" si="234"/>
        <v>62.475000000000001</v>
      </c>
      <c r="BM188" s="32">
        <f t="shared" si="235"/>
        <v>11.2</v>
      </c>
      <c r="BN188" s="11">
        <f>DBC!$C$68</f>
        <v>500</v>
      </c>
      <c r="BO188" s="21">
        <f t="shared" si="266"/>
        <v>2205</v>
      </c>
      <c r="BP188" s="19">
        <f t="shared" si="267"/>
        <v>31237.5</v>
      </c>
      <c r="BQ188" s="19">
        <f t="shared" si="268"/>
        <v>5600</v>
      </c>
      <c r="BR188" s="423">
        <f t="shared" si="269"/>
        <v>39042.5</v>
      </c>
      <c r="BS188" s="561">
        <f>DBC!$C$72</f>
        <v>0.15</v>
      </c>
      <c r="BT188" s="559">
        <f>DBC!$C$71</f>
        <v>0.75</v>
      </c>
      <c r="BU188" s="560">
        <f>DBC!$C$70</f>
        <v>0.1</v>
      </c>
      <c r="BV188" s="24" t="str">
        <f t="shared" si="249"/>
        <v>OK</v>
      </c>
      <c r="BW188" s="25">
        <f t="shared" si="250"/>
        <v>84</v>
      </c>
      <c r="BX188" s="26">
        <f t="shared" si="294"/>
        <v>420</v>
      </c>
      <c r="BY188" s="27">
        <f t="shared" si="295"/>
        <v>56</v>
      </c>
      <c r="BZ188" s="28">
        <f t="shared" si="236"/>
        <v>0</v>
      </c>
      <c r="CA188" s="28">
        <f t="shared" si="237"/>
        <v>0</v>
      </c>
      <c r="CB188" s="28">
        <f t="shared" si="238"/>
        <v>0</v>
      </c>
      <c r="CC188" s="17">
        <f>DBC!$C$77</f>
        <v>42</v>
      </c>
      <c r="CD188" s="28">
        <f>DBC!$C$76</f>
        <v>35</v>
      </c>
      <c r="CE188" s="30">
        <f>DBC!$C$75</f>
        <v>40</v>
      </c>
      <c r="CF188" s="31">
        <f t="shared" si="298"/>
        <v>0</v>
      </c>
      <c r="CG188" s="31">
        <f t="shared" si="239"/>
        <v>0</v>
      </c>
      <c r="CH188" s="32">
        <f t="shared" si="240"/>
        <v>0</v>
      </c>
      <c r="CI188" s="11">
        <f>DBC!$C$68</f>
        <v>500</v>
      </c>
      <c r="CJ188" s="21">
        <f t="shared" si="270"/>
        <v>0</v>
      </c>
      <c r="CK188" s="21">
        <f t="shared" si="271"/>
        <v>0</v>
      </c>
      <c r="CL188" s="21">
        <f t="shared" si="272"/>
        <v>0</v>
      </c>
      <c r="CM188" s="423">
        <f t="shared" si="273"/>
        <v>0</v>
      </c>
    </row>
    <row r="189" spans="1:91" x14ac:dyDescent="0.35">
      <c r="A189" s="743"/>
      <c r="B189" s="5" t="s">
        <v>27</v>
      </c>
      <c r="C189" s="543">
        <v>31</v>
      </c>
      <c r="D189" s="5">
        <v>183</v>
      </c>
      <c r="E189" s="10">
        <f>DBC!C$54</f>
        <v>20</v>
      </c>
      <c r="F189" s="22">
        <f t="shared" si="224"/>
        <v>620</v>
      </c>
      <c r="G189" s="745"/>
      <c r="H189" s="49">
        <f>DBC!$C$45</f>
        <v>0.1</v>
      </c>
      <c r="I189" s="47">
        <f>DBC!$C$44</f>
        <v>0.7</v>
      </c>
      <c r="J189" s="48">
        <f>DBC!$C$43</f>
        <v>0.2</v>
      </c>
      <c r="K189" s="24" t="str">
        <f t="shared" si="241"/>
        <v>OK</v>
      </c>
      <c r="L189" s="25">
        <f t="shared" si="242"/>
        <v>62</v>
      </c>
      <c r="M189" s="26">
        <f t="shared" si="242"/>
        <v>434</v>
      </c>
      <c r="N189" s="27">
        <f t="shared" si="242"/>
        <v>124</v>
      </c>
      <c r="O189" s="28">
        <f t="shared" si="225"/>
        <v>566680</v>
      </c>
      <c r="P189" s="28">
        <f t="shared" si="225"/>
        <v>13486984</v>
      </c>
      <c r="Q189" s="28">
        <f t="shared" si="225"/>
        <v>4533440</v>
      </c>
      <c r="R189" s="29">
        <f>DBC!$C$50</f>
        <v>152</v>
      </c>
      <c r="S189" s="28">
        <f>DBC!$C$49</f>
        <v>146.19999999999999</v>
      </c>
      <c r="T189" s="30">
        <f>DBC!$C$48</f>
        <v>150</v>
      </c>
      <c r="U189" s="31">
        <f t="shared" si="243"/>
        <v>86.135360000000006</v>
      </c>
      <c r="V189" s="31">
        <f t="shared" si="243"/>
        <v>1971.7970608000001</v>
      </c>
      <c r="W189" s="32">
        <f t="shared" si="243"/>
        <v>680.01599999999996</v>
      </c>
      <c r="X189" s="23">
        <f>DBC!$C$41</f>
        <v>370</v>
      </c>
      <c r="Y189" s="33">
        <f t="shared" si="244"/>
        <v>31870.083200000001</v>
      </c>
      <c r="Z189" s="31">
        <f t="shared" si="244"/>
        <v>729564.91249600006</v>
      </c>
      <c r="AA189" s="31">
        <f t="shared" si="244"/>
        <v>251605.91999999998</v>
      </c>
      <c r="AB189" s="423">
        <f t="shared" si="264"/>
        <v>1013040.915696</v>
      </c>
      <c r="AC189" s="295">
        <f>DBC!$C$45</f>
        <v>0.1</v>
      </c>
      <c r="AD189" s="291">
        <f>DBC!$C$44</f>
        <v>0.7</v>
      </c>
      <c r="AE189" s="292">
        <f>DBC!$C$43</f>
        <v>0.2</v>
      </c>
      <c r="AF189" s="24" t="str">
        <f t="shared" si="245"/>
        <v>OK</v>
      </c>
      <c r="AG189" s="25">
        <f t="shared" si="246"/>
        <v>62</v>
      </c>
      <c r="AH189" s="26">
        <f t="shared" si="287"/>
        <v>434</v>
      </c>
      <c r="AI189" s="27">
        <f t="shared" si="288"/>
        <v>124</v>
      </c>
      <c r="AJ189" s="28">
        <f t="shared" si="226"/>
        <v>0</v>
      </c>
      <c r="AK189" s="28">
        <f t="shared" si="227"/>
        <v>0</v>
      </c>
      <c r="AL189" s="28">
        <f t="shared" si="228"/>
        <v>0</v>
      </c>
      <c r="AM189" s="17">
        <f>DBC!$C$50</f>
        <v>152</v>
      </c>
      <c r="AN189" s="16">
        <f>DBC!$C$49</f>
        <v>146.19999999999999</v>
      </c>
      <c r="AO189" s="18">
        <f>DBC!$C$48</f>
        <v>150</v>
      </c>
      <c r="AP189" s="31">
        <f t="shared" si="296"/>
        <v>0</v>
      </c>
      <c r="AQ189" s="31">
        <f t="shared" si="229"/>
        <v>0</v>
      </c>
      <c r="AR189" s="32">
        <f t="shared" si="230"/>
        <v>0</v>
      </c>
      <c r="AS189" s="23">
        <f>DBC!$C$41</f>
        <v>370</v>
      </c>
      <c r="AT189" s="33">
        <f t="shared" si="289"/>
        <v>0</v>
      </c>
      <c r="AU189" s="31">
        <f t="shared" si="290"/>
        <v>0</v>
      </c>
      <c r="AV189" s="31">
        <f t="shared" si="291"/>
        <v>0</v>
      </c>
      <c r="AW189" s="423">
        <f t="shared" si="265"/>
        <v>0</v>
      </c>
      <c r="AX189" s="561">
        <f>DBC!$C$72</f>
        <v>0.15</v>
      </c>
      <c r="AY189" s="559">
        <f>DBC!$C$71</f>
        <v>0.75</v>
      </c>
      <c r="AZ189" s="560">
        <f>DBC!$C$70</f>
        <v>0.1</v>
      </c>
      <c r="BA189" s="24" t="str">
        <f t="shared" si="247"/>
        <v>OK</v>
      </c>
      <c r="BB189" s="25">
        <f t="shared" si="248"/>
        <v>93</v>
      </c>
      <c r="BC189" s="26">
        <f t="shared" si="292"/>
        <v>465</v>
      </c>
      <c r="BD189" s="27">
        <f t="shared" si="293"/>
        <v>62</v>
      </c>
      <c r="BE189" s="28">
        <f t="shared" si="231"/>
        <v>116250</v>
      </c>
      <c r="BF189" s="28">
        <f t="shared" si="232"/>
        <v>1976250</v>
      </c>
      <c r="BG189" s="28">
        <f t="shared" si="233"/>
        <v>310000</v>
      </c>
      <c r="BH189" s="17">
        <f>DBC!$C$77</f>
        <v>42</v>
      </c>
      <c r="BI189" s="28">
        <f>DBC!$C$76</f>
        <v>35</v>
      </c>
      <c r="BJ189" s="30">
        <f>DBC!$C$75</f>
        <v>40</v>
      </c>
      <c r="BK189" s="31">
        <f t="shared" si="297"/>
        <v>4.8825000000000003</v>
      </c>
      <c r="BL189" s="31">
        <f t="shared" si="234"/>
        <v>69.168750000000003</v>
      </c>
      <c r="BM189" s="32">
        <f t="shared" si="235"/>
        <v>12.4</v>
      </c>
      <c r="BN189" s="11">
        <f>DBC!$C$68</f>
        <v>500</v>
      </c>
      <c r="BO189" s="21">
        <f t="shared" si="266"/>
        <v>2441.25</v>
      </c>
      <c r="BP189" s="19">
        <f t="shared" si="267"/>
        <v>34584.375</v>
      </c>
      <c r="BQ189" s="19">
        <f t="shared" si="268"/>
        <v>6200</v>
      </c>
      <c r="BR189" s="423">
        <f t="shared" si="269"/>
        <v>43225.625</v>
      </c>
      <c r="BS189" s="561">
        <f>DBC!$C$72</f>
        <v>0.15</v>
      </c>
      <c r="BT189" s="559">
        <f>DBC!$C$71</f>
        <v>0.75</v>
      </c>
      <c r="BU189" s="560">
        <f>DBC!$C$70</f>
        <v>0.1</v>
      </c>
      <c r="BV189" s="24" t="str">
        <f t="shared" si="249"/>
        <v>OK</v>
      </c>
      <c r="BW189" s="25">
        <f t="shared" si="250"/>
        <v>93</v>
      </c>
      <c r="BX189" s="26">
        <f t="shared" si="294"/>
        <v>465</v>
      </c>
      <c r="BY189" s="27">
        <f t="shared" si="295"/>
        <v>62</v>
      </c>
      <c r="BZ189" s="28">
        <f t="shared" si="236"/>
        <v>0</v>
      </c>
      <c r="CA189" s="28">
        <f t="shared" si="237"/>
        <v>0</v>
      </c>
      <c r="CB189" s="28">
        <f t="shared" si="238"/>
        <v>0</v>
      </c>
      <c r="CC189" s="17">
        <f>DBC!$C$77</f>
        <v>42</v>
      </c>
      <c r="CD189" s="28">
        <f>DBC!$C$76</f>
        <v>35</v>
      </c>
      <c r="CE189" s="30">
        <f>DBC!$C$75</f>
        <v>40</v>
      </c>
      <c r="CF189" s="31">
        <f t="shared" si="298"/>
        <v>0</v>
      </c>
      <c r="CG189" s="31">
        <f t="shared" si="239"/>
        <v>0</v>
      </c>
      <c r="CH189" s="32">
        <f t="shared" si="240"/>
        <v>0</v>
      </c>
      <c r="CI189" s="11">
        <f>DBC!$C$68</f>
        <v>500</v>
      </c>
      <c r="CJ189" s="21">
        <f t="shared" si="270"/>
        <v>0</v>
      </c>
      <c r="CK189" s="21">
        <f t="shared" si="271"/>
        <v>0</v>
      </c>
      <c r="CL189" s="21">
        <f t="shared" si="272"/>
        <v>0</v>
      </c>
      <c r="CM189" s="423">
        <f t="shared" si="273"/>
        <v>0</v>
      </c>
    </row>
    <row r="190" spans="1:91" x14ac:dyDescent="0.35">
      <c r="A190" s="743"/>
      <c r="B190" s="5" t="s">
        <v>28</v>
      </c>
      <c r="C190" s="543">
        <v>30</v>
      </c>
      <c r="D190" s="5">
        <v>184</v>
      </c>
      <c r="E190" s="10">
        <f>DBC!C$55</f>
        <v>20</v>
      </c>
      <c r="F190" s="22">
        <f t="shared" si="224"/>
        <v>600</v>
      </c>
      <c r="G190" s="745"/>
      <c r="H190" s="49">
        <f>DBC!$C$45</f>
        <v>0.1</v>
      </c>
      <c r="I190" s="47">
        <f>DBC!$C$44</f>
        <v>0.7</v>
      </c>
      <c r="J190" s="48">
        <f>DBC!$C$43</f>
        <v>0.2</v>
      </c>
      <c r="K190" s="24" t="str">
        <f t="shared" si="241"/>
        <v>OK</v>
      </c>
      <c r="L190" s="25">
        <f t="shared" si="242"/>
        <v>60</v>
      </c>
      <c r="M190" s="26">
        <f t="shared" si="242"/>
        <v>420</v>
      </c>
      <c r="N190" s="27">
        <f t="shared" si="242"/>
        <v>120</v>
      </c>
      <c r="O190" s="28">
        <f t="shared" si="225"/>
        <v>548400</v>
      </c>
      <c r="P190" s="28">
        <f t="shared" si="225"/>
        <v>13051920</v>
      </c>
      <c r="Q190" s="28">
        <f t="shared" si="225"/>
        <v>4387200</v>
      </c>
      <c r="R190" s="29">
        <f>DBC!$C$50</f>
        <v>152</v>
      </c>
      <c r="S190" s="28">
        <f>DBC!$C$49</f>
        <v>146.19999999999999</v>
      </c>
      <c r="T190" s="30">
        <f>DBC!$C$48</f>
        <v>150</v>
      </c>
      <c r="U190" s="31">
        <f t="shared" si="243"/>
        <v>83.356800000000007</v>
      </c>
      <c r="V190" s="31">
        <f t="shared" si="243"/>
        <v>1908.1907039999999</v>
      </c>
      <c r="W190" s="32">
        <f t="shared" si="243"/>
        <v>658.08</v>
      </c>
      <c r="X190" s="23">
        <f>DBC!$C$41</f>
        <v>370</v>
      </c>
      <c r="Y190" s="33">
        <f t="shared" si="244"/>
        <v>30842.016000000003</v>
      </c>
      <c r="Z190" s="31">
        <f t="shared" si="244"/>
        <v>706030.56047999999</v>
      </c>
      <c r="AA190" s="31">
        <f t="shared" si="244"/>
        <v>243489.6</v>
      </c>
      <c r="AB190" s="423">
        <f t="shared" si="264"/>
        <v>980362.17648000002</v>
      </c>
      <c r="AC190" s="295">
        <f>DBC!$C$45</f>
        <v>0.1</v>
      </c>
      <c r="AD190" s="291">
        <f>DBC!$C$44</f>
        <v>0.7</v>
      </c>
      <c r="AE190" s="292">
        <f>DBC!$C$43</f>
        <v>0.2</v>
      </c>
      <c r="AF190" s="24" t="str">
        <f t="shared" si="245"/>
        <v>OK</v>
      </c>
      <c r="AG190" s="25">
        <f t="shared" si="246"/>
        <v>60</v>
      </c>
      <c r="AH190" s="26">
        <f t="shared" si="287"/>
        <v>420</v>
      </c>
      <c r="AI190" s="27">
        <f t="shared" si="288"/>
        <v>120</v>
      </c>
      <c r="AJ190" s="28">
        <f t="shared" si="226"/>
        <v>0</v>
      </c>
      <c r="AK190" s="28">
        <f t="shared" si="227"/>
        <v>0</v>
      </c>
      <c r="AL190" s="28">
        <f t="shared" si="228"/>
        <v>0</v>
      </c>
      <c r="AM190" s="17">
        <f>DBC!$C$50</f>
        <v>152</v>
      </c>
      <c r="AN190" s="16">
        <f>DBC!$C$49</f>
        <v>146.19999999999999</v>
      </c>
      <c r="AO190" s="18">
        <f>DBC!$C$48</f>
        <v>150</v>
      </c>
      <c r="AP190" s="31">
        <f t="shared" si="296"/>
        <v>0</v>
      </c>
      <c r="AQ190" s="31">
        <f t="shared" si="229"/>
        <v>0</v>
      </c>
      <c r="AR190" s="32">
        <f t="shared" si="230"/>
        <v>0</v>
      </c>
      <c r="AS190" s="23">
        <f>DBC!$C$41</f>
        <v>370</v>
      </c>
      <c r="AT190" s="33">
        <f t="shared" si="289"/>
        <v>0</v>
      </c>
      <c r="AU190" s="31">
        <f t="shared" si="290"/>
        <v>0</v>
      </c>
      <c r="AV190" s="31">
        <f t="shared" si="291"/>
        <v>0</v>
      </c>
      <c r="AW190" s="423">
        <f t="shared" si="265"/>
        <v>0</v>
      </c>
      <c r="AX190" s="561">
        <f>DBC!$C$72</f>
        <v>0.15</v>
      </c>
      <c r="AY190" s="559">
        <f>DBC!$C$71</f>
        <v>0.75</v>
      </c>
      <c r="AZ190" s="560">
        <f>DBC!$C$70</f>
        <v>0.1</v>
      </c>
      <c r="BA190" s="24" t="str">
        <f t="shared" si="247"/>
        <v>OK</v>
      </c>
      <c r="BB190" s="25">
        <f t="shared" si="248"/>
        <v>90</v>
      </c>
      <c r="BC190" s="26">
        <f t="shared" si="292"/>
        <v>450</v>
      </c>
      <c r="BD190" s="27">
        <f t="shared" si="293"/>
        <v>60</v>
      </c>
      <c r="BE190" s="28">
        <f t="shared" si="231"/>
        <v>112500</v>
      </c>
      <c r="BF190" s="28">
        <f t="shared" si="232"/>
        <v>1912500</v>
      </c>
      <c r="BG190" s="28">
        <f t="shared" si="233"/>
        <v>300000</v>
      </c>
      <c r="BH190" s="17">
        <f>DBC!$C$77</f>
        <v>42</v>
      </c>
      <c r="BI190" s="28">
        <f>DBC!$C$76</f>
        <v>35</v>
      </c>
      <c r="BJ190" s="30">
        <f>DBC!$C$75</f>
        <v>40</v>
      </c>
      <c r="BK190" s="31">
        <f t="shared" si="297"/>
        <v>4.7249999999999996</v>
      </c>
      <c r="BL190" s="31">
        <f t="shared" si="234"/>
        <v>66.9375</v>
      </c>
      <c r="BM190" s="32">
        <f t="shared" si="235"/>
        <v>12</v>
      </c>
      <c r="BN190" s="11">
        <f>DBC!$C$68</f>
        <v>500</v>
      </c>
      <c r="BO190" s="21">
        <f t="shared" si="266"/>
        <v>2362.5</v>
      </c>
      <c r="BP190" s="19">
        <f t="shared" si="267"/>
        <v>33468.75</v>
      </c>
      <c r="BQ190" s="19">
        <f t="shared" si="268"/>
        <v>6000</v>
      </c>
      <c r="BR190" s="423">
        <f t="shared" si="269"/>
        <v>41831.25</v>
      </c>
      <c r="BS190" s="561">
        <f>DBC!$C$72</f>
        <v>0.15</v>
      </c>
      <c r="BT190" s="559">
        <f>DBC!$C$71</f>
        <v>0.75</v>
      </c>
      <c r="BU190" s="560">
        <f>DBC!$C$70</f>
        <v>0.1</v>
      </c>
      <c r="BV190" s="24" t="str">
        <f t="shared" si="249"/>
        <v>OK</v>
      </c>
      <c r="BW190" s="25">
        <f t="shared" si="250"/>
        <v>90</v>
      </c>
      <c r="BX190" s="26">
        <f t="shared" si="294"/>
        <v>450</v>
      </c>
      <c r="BY190" s="27">
        <f t="shared" si="295"/>
        <v>60</v>
      </c>
      <c r="BZ190" s="28">
        <f t="shared" si="236"/>
        <v>0</v>
      </c>
      <c r="CA190" s="28">
        <f t="shared" si="237"/>
        <v>0</v>
      </c>
      <c r="CB190" s="28">
        <f t="shared" si="238"/>
        <v>0</v>
      </c>
      <c r="CC190" s="17">
        <f>DBC!$C$77</f>
        <v>42</v>
      </c>
      <c r="CD190" s="28">
        <f>DBC!$C$76</f>
        <v>35</v>
      </c>
      <c r="CE190" s="30">
        <f>DBC!$C$75</f>
        <v>40</v>
      </c>
      <c r="CF190" s="31">
        <f t="shared" si="298"/>
        <v>0</v>
      </c>
      <c r="CG190" s="31">
        <f t="shared" si="239"/>
        <v>0</v>
      </c>
      <c r="CH190" s="32">
        <f t="shared" si="240"/>
        <v>0</v>
      </c>
      <c r="CI190" s="11">
        <f>DBC!$C$68</f>
        <v>500</v>
      </c>
      <c r="CJ190" s="21">
        <f t="shared" si="270"/>
        <v>0</v>
      </c>
      <c r="CK190" s="21">
        <f t="shared" si="271"/>
        <v>0</v>
      </c>
      <c r="CL190" s="21">
        <f t="shared" si="272"/>
        <v>0</v>
      </c>
      <c r="CM190" s="423">
        <f t="shared" si="273"/>
        <v>0</v>
      </c>
    </row>
    <row r="191" spans="1:91" x14ac:dyDescent="0.35">
      <c r="A191" s="743"/>
      <c r="B191" s="5" t="s">
        <v>29</v>
      </c>
      <c r="C191" s="543">
        <v>31</v>
      </c>
      <c r="D191" s="5">
        <v>185</v>
      </c>
      <c r="E191" s="10">
        <f>DBC!C$56</f>
        <v>20</v>
      </c>
      <c r="F191" s="22">
        <f t="shared" si="224"/>
        <v>620</v>
      </c>
      <c r="G191" s="745"/>
      <c r="H191" s="49">
        <f>DBC!$C$45</f>
        <v>0.1</v>
      </c>
      <c r="I191" s="47">
        <f>DBC!$C$44</f>
        <v>0.7</v>
      </c>
      <c r="J191" s="48">
        <f>DBC!$C$43</f>
        <v>0.2</v>
      </c>
      <c r="K191" s="24" t="str">
        <f t="shared" si="241"/>
        <v>OK</v>
      </c>
      <c r="L191" s="25">
        <f t="shared" si="242"/>
        <v>62</v>
      </c>
      <c r="M191" s="26">
        <f t="shared" si="242"/>
        <v>434</v>
      </c>
      <c r="N191" s="27">
        <f t="shared" si="242"/>
        <v>124</v>
      </c>
      <c r="O191" s="28">
        <f t="shared" si="225"/>
        <v>566680</v>
      </c>
      <c r="P191" s="28">
        <f t="shared" si="225"/>
        <v>13486984</v>
      </c>
      <c r="Q191" s="28">
        <f t="shared" si="225"/>
        <v>4533440</v>
      </c>
      <c r="R191" s="29">
        <f>DBC!$C$50</f>
        <v>152</v>
      </c>
      <c r="S191" s="28">
        <f>DBC!$C$49</f>
        <v>146.19999999999999</v>
      </c>
      <c r="T191" s="30">
        <f>DBC!$C$48</f>
        <v>150</v>
      </c>
      <c r="U191" s="31">
        <f t="shared" si="243"/>
        <v>86.135360000000006</v>
      </c>
      <c r="V191" s="31">
        <f t="shared" si="243"/>
        <v>1971.7970608000001</v>
      </c>
      <c r="W191" s="32">
        <f t="shared" si="243"/>
        <v>680.01599999999996</v>
      </c>
      <c r="X191" s="23">
        <f>DBC!$C$41</f>
        <v>370</v>
      </c>
      <c r="Y191" s="33">
        <f t="shared" si="244"/>
        <v>31870.083200000001</v>
      </c>
      <c r="Z191" s="31">
        <f t="shared" si="244"/>
        <v>729564.91249600006</v>
      </c>
      <c r="AA191" s="31">
        <f t="shared" si="244"/>
        <v>251605.91999999998</v>
      </c>
      <c r="AB191" s="423">
        <f t="shared" si="264"/>
        <v>1013040.915696</v>
      </c>
      <c r="AC191" s="295">
        <f>DBC!$C$45</f>
        <v>0.1</v>
      </c>
      <c r="AD191" s="291">
        <f>DBC!$C$44</f>
        <v>0.7</v>
      </c>
      <c r="AE191" s="292">
        <f>DBC!$C$43</f>
        <v>0.2</v>
      </c>
      <c r="AF191" s="24" t="str">
        <f t="shared" si="245"/>
        <v>OK</v>
      </c>
      <c r="AG191" s="25">
        <f t="shared" si="246"/>
        <v>62</v>
      </c>
      <c r="AH191" s="26">
        <f t="shared" si="287"/>
        <v>434</v>
      </c>
      <c r="AI191" s="27">
        <f t="shared" si="288"/>
        <v>124</v>
      </c>
      <c r="AJ191" s="28">
        <f t="shared" si="226"/>
        <v>0</v>
      </c>
      <c r="AK191" s="28">
        <f t="shared" si="227"/>
        <v>0</v>
      </c>
      <c r="AL191" s="28">
        <f t="shared" si="228"/>
        <v>0</v>
      </c>
      <c r="AM191" s="17">
        <f>DBC!$C$50</f>
        <v>152</v>
      </c>
      <c r="AN191" s="16">
        <f>DBC!$C$49</f>
        <v>146.19999999999999</v>
      </c>
      <c r="AO191" s="18">
        <f>DBC!$C$48</f>
        <v>150</v>
      </c>
      <c r="AP191" s="31">
        <f t="shared" si="296"/>
        <v>0</v>
      </c>
      <c r="AQ191" s="31">
        <f t="shared" si="229"/>
        <v>0</v>
      </c>
      <c r="AR191" s="32">
        <f t="shared" si="230"/>
        <v>0</v>
      </c>
      <c r="AS191" s="23">
        <f>DBC!$C$41</f>
        <v>370</v>
      </c>
      <c r="AT191" s="33">
        <f t="shared" si="289"/>
        <v>0</v>
      </c>
      <c r="AU191" s="31">
        <f t="shared" si="290"/>
        <v>0</v>
      </c>
      <c r="AV191" s="31">
        <f t="shared" si="291"/>
        <v>0</v>
      </c>
      <c r="AW191" s="423">
        <f t="shared" si="265"/>
        <v>0</v>
      </c>
      <c r="AX191" s="561">
        <f>DBC!$C$72</f>
        <v>0.15</v>
      </c>
      <c r="AY191" s="559">
        <f>DBC!$C$71</f>
        <v>0.75</v>
      </c>
      <c r="AZ191" s="560">
        <f>DBC!$C$70</f>
        <v>0.1</v>
      </c>
      <c r="BA191" s="24" t="str">
        <f t="shared" si="247"/>
        <v>OK</v>
      </c>
      <c r="BB191" s="25">
        <f t="shared" si="248"/>
        <v>93</v>
      </c>
      <c r="BC191" s="26">
        <f t="shared" si="292"/>
        <v>465</v>
      </c>
      <c r="BD191" s="27">
        <f t="shared" si="293"/>
        <v>62</v>
      </c>
      <c r="BE191" s="28">
        <f t="shared" si="231"/>
        <v>116250</v>
      </c>
      <c r="BF191" s="28">
        <f t="shared" si="232"/>
        <v>1976250</v>
      </c>
      <c r="BG191" s="28">
        <f t="shared" si="233"/>
        <v>310000</v>
      </c>
      <c r="BH191" s="17">
        <f>DBC!$C$77</f>
        <v>42</v>
      </c>
      <c r="BI191" s="28">
        <f>DBC!$C$76</f>
        <v>35</v>
      </c>
      <c r="BJ191" s="30">
        <f>DBC!$C$75</f>
        <v>40</v>
      </c>
      <c r="BK191" s="31">
        <f t="shared" si="297"/>
        <v>4.8825000000000003</v>
      </c>
      <c r="BL191" s="31">
        <f t="shared" si="234"/>
        <v>69.168750000000003</v>
      </c>
      <c r="BM191" s="32">
        <f t="shared" si="235"/>
        <v>12.4</v>
      </c>
      <c r="BN191" s="11">
        <f>DBC!$C$68</f>
        <v>500</v>
      </c>
      <c r="BO191" s="21">
        <f t="shared" si="266"/>
        <v>2441.25</v>
      </c>
      <c r="BP191" s="19">
        <f t="shared" si="267"/>
        <v>34584.375</v>
      </c>
      <c r="BQ191" s="19">
        <f t="shared" si="268"/>
        <v>6200</v>
      </c>
      <c r="BR191" s="423">
        <f t="shared" si="269"/>
        <v>43225.625</v>
      </c>
      <c r="BS191" s="561">
        <f>DBC!$C$72</f>
        <v>0.15</v>
      </c>
      <c r="BT191" s="559">
        <f>DBC!$C$71</f>
        <v>0.75</v>
      </c>
      <c r="BU191" s="560">
        <f>DBC!$C$70</f>
        <v>0.1</v>
      </c>
      <c r="BV191" s="24" t="str">
        <f t="shared" si="249"/>
        <v>OK</v>
      </c>
      <c r="BW191" s="25">
        <f t="shared" si="250"/>
        <v>93</v>
      </c>
      <c r="BX191" s="26">
        <f t="shared" si="294"/>
        <v>465</v>
      </c>
      <c r="BY191" s="27">
        <f t="shared" si="295"/>
        <v>62</v>
      </c>
      <c r="BZ191" s="28">
        <f t="shared" si="236"/>
        <v>0</v>
      </c>
      <c r="CA191" s="28">
        <f t="shared" si="237"/>
        <v>0</v>
      </c>
      <c r="CB191" s="28">
        <f t="shared" si="238"/>
        <v>0</v>
      </c>
      <c r="CC191" s="17">
        <f>DBC!$C$77</f>
        <v>42</v>
      </c>
      <c r="CD191" s="28">
        <f>DBC!$C$76</f>
        <v>35</v>
      </c>
      <c r="CE191" s="30">
        <f>DBC!$C$75</f>
        <v>40</v>
      </c>
      <c r="CF191" s="31">
        <f t="shared" si="298"/>
        <v>0</v>
      </c>
      <c r="CG191" s="31">
        <f t="shared" si="239"/>
        <v>0</v>
      </c>
      <c r="CH191" s="32">
        <f t="shared" si="240"/>
        <v>0</v>
      </c>
      <c r="CI191" s="11">
        <f>DBC!$C$68</f>
        <v>500</v>
      </c>
      <c r="CJ191" s="21">
        <f t="shared" si="270"/>
        <v>0</v>
      </c>
      <c r="CK191" s="21">
        <f t="shared" si="271"/>
        <v>0</v>
      </c>
      <c r="CL191" s="21">
        <f t="shared" si="272"/>
        <v>0</v>
      </c>
      <c r="CM191" s="423">
        <f t="shared" si="273"/>
        <v>0</v>
      </c>
    </row>
    <row r="192" spans="1:91" x14ac:dyDescent="0.35">
      <c r="A192" s="743"/>
      <c r="B192" s="5" t="s">
        <v>30</v>
      </c>
      <c r="C192" s="543">
        <v>30</v>
      </c>
      <c r="D192" s="5">
        <v>186</v>
      </c>
      <c r="E192" s="10">
        <f>DBC!C$57</f>
        <v>20</v>
      </c>
      <c r="F192" s="22">
        <f t="shared" si="224"/>
        <v>600</v>
      </c>
      <c r="G192" s="745"/>
      <c r="H192" s="49">
        <f>DBC!$C$45</f>
        <v>0.1</v>
      </c>
      <c r="I192" s="47">
        <f>DBC!$C$44</f>
        <v>0.7</v>
      </c>
      <c r="J192" s="48">
        <f>DBC!$C$43</f>
        <v>0.2</v>
      </c>
      <c r="K192" s="24" t="str">
        <f t="shared" si="241"/>
        <v>OK</v>
      </c>
      <c r="L192" s="25">
        <f t="shared" si="242"/>
        <v>60</v>
      </c>
      <c r="M192" s="26">
        <f t="shared" si="242"/>
        <v>420</v>
      </c>
      <c r="N192" s="27">
        <f t="shared" si="242"/>
        <v>120</v>
      </c>
      <c r="O192" s="28">
        <f t="shared" si="225"/>
        <v>548400</v>
      </c>
      <c r="P192" s="28">
        <f t="shared" si="225"/>
        <v>13051920</v>
      </c>
      <c r="Q192" s="28">
        <f t="shared" si="225"/>
        <v>4387200</v>
      </c>
      <c r="R192" s="29">
        <f>DBC!$C$50</f>
        <v>152</v>
      </c>
      <c r="S192" s="28">
        <f>DBC!$C$49</f>
        <v>146.19999999999999</v>
      </c>
      <c r="T192" s="30">
        <f>DBC!$C$48</f>
        <v>150</v>
      </c>
      <c r="U192" s="31">
        <f t="shared" si="243"/>
        <v>83.356800000000007</v>
      </c>
      <c r="V192" s="31">
        <f t="shared" si="243"/>
        <v>1908.1907039999999</v>
      </c>
      <c r="W192" s="32">
        <f t="shared" si="243"/>
        <v>658.08</v>
      </c>
      <c r="X192" s="23">
        <f>DBC!$C$41</f>
        <v>370</v>
      </c>
      <c r="Y192" s="33">
        <f t="shared" si="244"/>
        <v>30842.016000000003</v>
      </c>
      <c r="Z192" s="31">
        <f t="shared" si="244"/>
        <v>706030.56047999999</v>
      </c>
      <c r="AA192" s="31">
        <f t="shared" si="244"/>
        <v>243489.6</v>
      </c>
      <c r="AB192" s="423">
        <f t="shared" si="264"/>
        <v>980362.17648000002</v>
      </c>
      <c r="AC192" s="295">
        <f>DBC!$C$45</f>
        <v>0.1</v>
      </c>
      <c r="AD192" s="291">
        <f>DBC!$C$44</f>
        <v>0.7</v>
      </c>
      <c r="AE192" s="292">
        <f>DBC!$C$43</f>
        <v>0.2</v>
      </c>
      <c r="AF192" s="24" t="str">
        <f t="shared" si="245"/>
        <v>OK</v>
      </c>
      <c r="AG192" s="25">
        <f t="shared" si="246"/>
        <v>60</v>
      </c>
      <c r="AH192" s="26">
        <f t="shared" si="287"/>
        <v>420</v>
      </c>
      <c r="AI192" s="27">
        <f t="shared" si="288"/>
        <v>120</v>
      </c>
      <c r="AJ192" s="28">
        <f t="shared" si="226"/>
        <v>0</v>
      </c>
      <c r="AK192" s="28">
        <f t="shared" si="227"/>
        <v>0</v>
      </c>
      <c r="AL192" s="28">
        <f t="shared" si="228"/>
        <v>0</v>
      </c>
      <c r="AM192" s="17">
        <f>DBC!$C$50</f>
        <v>152</v>
      </c>
      <c r="AN192" s="16">
        <f>DBC!$C$49</f>
        <v>146.19999999999999</v>
      </c>
      <c r="AO192" s="18">
        <f>DBC!$C$48</f>
        <v>150</v>
      </c>
      <c r="AP192" s="31">
        <f t="shared" si="296"/>
        <v>0</v>
      </c>
      <c r="AQ192" s="31">
        <f t="shared" si="229"/>
        <v>0</v>
      </c>
      <c r="AR192" s="32">
        <f t="shared" si="230"/>
        <v>0</v>
      </c>
      <c r="AS192" s="23">
        <f>DBC!$C$41</f>
        <v>370</v>
      </c>
      <c r="AT192" s="33">
        <f t="shared" si="289"/>
        <v>0</v>
      </c>
      <c r="AU192" s="31">
        <f t="shared" si="290"/>
        <v>0</v>
      </c>
      <c r="AV192" s="31">
        <f t="shared" si="291"/>
        <v>0</v>
      </c>
      <c r="AW192" s="423">
        <f t="shared" si="265"/>
        <v>0</v>
      </c>
      <c r="AX192" s="561">
        <f>DBC!$C$72</f>
        <v>0.15</v>
      </c>
      <c r="AY192" s="559">
        <f>DBC!$C$71</f>
        <v>0.75</v>
      </c>
      <c r="AZ192" s="560">
        <f>DBC!$C$70</f>
        <v>0.1</v>
      </c>
      <c r="BA192" s="24" t="str">
        <f t="shared" si="247"/>
        <v>OK</v>
      </c>
      <c r="BB192" s="25">
        <f t="shared" si="248"/>
        <v>90</v>
      </c>
      <c r="BC192" s="26">
        <f t="shared" si="292"/>
        <v>450</v>
      </c>
      <c r="BD192" s="27">
        <f t="shared" si="293"/>
        <v>60</v>
      </c>
      <c r="BE192" s="28">
        <f t="shared" si="231"/>
        <v>112500</v>
      </c>
      <c r="BF192" s="28">
        <f t="shared" si="232"/>
        <v>1912500</v>
      </c>
      <c r="BG192" s="28">
        <f t="shared" si="233"/>
        <v>300000</v>
      </c>
      <c r="BH192" s="17">
        <f>DBC!$C$77</f>
        <v>42</v>
      </c>
      <c r="BI192" s="28">
        <f>DBC!$C$76</f>
        <v>35</v>
      </c>
      <c r="BJ192" s="30">
        <f>DBC!$C$75</f>
        <v>40</v>
      </c>
      <c r="BK192" s="31">
        <f t="shared" si="297"/>
        <v>4.7249999999999996</v>
      </c>
      <c r="BL192" s="31">
        <f t="shared" si="234"/>
        <v>66.9375</v>
      </c>
      <c r="BM192" s="32">
        <f t="shared" si="235"/>
        <v>12</v>
      </c>
      <c r="BN192" s="11">
        <f>DBC!$C$68</f>
        <v>500</v>
      </c>
      <c r="BO192" s="21">
        <f t="shared" si="266"/>
        <v>2362.5</v>
      </c>
      <c r="BP192" s="19">
        <f t="shared" si="267"/>
        <v>33468.75</v>
      </c>
      <c r="BQ192" s="19">
        <f t="shared" si="268"/>
        <v>6000</v>
      </c>
      <c r="BR192" s="423">
        <f t="shared" si="269"/>
        <v>41831.25</v>
      </c>
      <c r="BS192" s="561">
        <f>DBC!$C$72</f>
        <v>0.15</v>
      </c>
      <c r="BT192" s="559">
        <f>DBC!$C$71</f>
        <v>0.75</v>
      </c>
      <c r="BU192" s="560">
        <f>DBC!$C$70</f>
        <v>0.1</v>
      </c>
      <c r="BV192" s="24" t="str">
        <f t="shared" si="249"/>
        <v>OK</v>
      </c>
      <c r="BW192" s="25">
        <f t="shared" si="250"/>
        <v>90</v>
      </c>
      <c r="BX192" s="26">
        <f t="shared" si="294"/>
        <v>450</v>
      </c>
      <c r="BY192" s="27">
        <f t="shared" si="295"/>
        <v>60</v>
      </c>
      <c r="BZ192" s="28">
        <f t="shared" si="236"/>
        <v>0</v>
      </c>
      <c r="CA192" s="28">
        <f t="shared" si="237"/>
        <v>0</v>
      </c>
      <c r="CB192" s="28">
        <f t="shared" si="238"/>
        <v>0</v>
      </c>
      <c r="CC192" s="17">
        <f>DBC!$C$77</f>
        <v>42</v>
      </c>
      <c r="CD192" s="28">
        <f>DBC!$C$76</f>
        <v>35</v>
      </c>
      <c r="CE192" s="30">
        <f>DBC!$C$75</f>
        <v>40</v>
      </c>
      <c r="CF192" s="31">
        <f t="shared" si="298"/>
        <v>0</v>
      </c>
      <c r="CG192" s="31">
        <f t="shared" si="239"/>
        <v>0</v>
      </c>
      <c r="CH192" s="32">
        <f t="shared" si="240"/>
        <v>0</v>
      </c>
      <c r="CI192" s="11">
        <f>DBC!$C$68</f>
        <v>500</v>
      </c>
      <c r="CJ192" s="21">
        <f t="shared" si="270"/>
        <v>0</v>
      </c>
      <c r="CK192" s="21">
        <f t="shared" si="271"/>
        <v>0</v>
      </c>
      <c r="CL192" s="21">
        <f t="shared" si="272"/>
        <v>0</v>
      </c>
      <c r="CM192" s="423">
        <f t="shared" si="273"/>
        <v>0</v>
      </c>
    </row>
    <row r="193" spans="1:91" x14ac:dyDescent="0.35">
      <c r="A193" s="743"/>
      <c r="B193" s="5" t="s">
        <v>31</v>
      </c>
      <c r="C193" s="543">
        <v>31</v>
      </c>
      <c r="D193" s="5">
        <v>187</v>
      </c>
      <c r="E193" s="10">
        <f>DBC!C$58</f>
        <v>20</v>
      </c>
      <c r="F193" s="22">
        <f t="shared" si="224"/>
        <v>620</v>
      </c>
      <c r="G193" s="745"/>
      <c r="H193" s="49">
        <f>DBC!$C$45</f>
        <v>0.1</v>
      </c>
      <c r="I193" s="47">
        <f>DBC!$C$44</f>
        <v>0.7</v>
      </c>
      <c r="J193" s="48">
        <f>DBC!$C$43</f>
        <v>0.2</v>
      </c>
      <c r="K193" s="24" t="str">
        <f t="shared" si="241"/>
        <v>OK</v>
      </c>
      <c r="L193" s="25">
        <f t="shared" si="242"/>
        <v>62</v>
      </c>
      <c r="M193" s="26">
        <f t="shared" si="242"/>
        <v>434</v>
      </c>
      <c r="N193" s="27">
        <f t="shared" si="242"/>
        <v>124</v>
      </c>
      <c r="O193" s="28">
        <f t="shared" si="225"/>
        <v>566680</v>
      </c>
      <c r="P193" s="28">
        <f t="shared" si="225"/>
        <v>13486984</v>
      </c>
      <c r="Q193" s="28">
        <f t="shared" si="225"/>
        <v>4533440</v>
      </c>
      <c r="R193" s="29">
        <f>DBC!$C$50</f>
        <v>152</v>
      </c>
      <c r="S193" s="28">
        <f>DBC!$C$49</f>
        <v>146.19999999999999</v>
      </c>
      <c r="T193" s="30">
        <f>DBC!$C$48</f>
        <v>150</v>
      </c>
      <c r="U193" s="31">
        <f t="shared" si="243"/>
        <v>86.135360000000006</v>
      </c>
      <c r="V193" s="31">
        <f t="shared" si="243"/>
        <v>1971.7970608000001</v>
      </c>
      <c r="W193" s="32">
        <f t="shared" si="243"/>
        <v>680.01599999999996</v>
      </c>
      <c r="X193" s="23">
        <f>DBC!$C$41</f>
        <v>370</v>
      </c>
      <c r="Y193" s="33">
        <f t="shared" si="244"/>
        <v>31870.083200000001</v>
      </c>
      <c r="Z193" s="31">
        <f t="shared" si="244"/>
        <v>729564.91249600006</v>
      </c>
      <c r="AA193" s="31">
        <f t="shared" si="244"/>
        <v>251605.91999999998</v>
      </c>
      <c r="AB193" s="423">
        <f t="shared" si="264"/>
        <v>1013040.915696</v>
      </c>
      <c r="AC193" s="295">
        <f>DBC!$C$45</f>
        <v>0.1</v>
      </c>
      <c r="AD193" s="291">
        <f>DBC!$C$44</f>
        <v>0.7</v>
      </c>
      <c r="AE193" s="292">
        <f>DBC!$C$43</f>
        <v>0.2</v>
      </c>
      <c r="AF193" s="24" t="str">
        <f t="shared" si="245"/>
        <v>OK</v>
      </c>
      <c r="AG193" s="25">
        <f t="shared" si="246"/>
        <v>62</v>
      </c>
      <c r="AH193" s="26">
        <f t="shared" si="287"/>
        <v>434</v>
      </c>
      <c r="AI193" s="27">
        <f t="shared" si="288"/>
        <v>124</v>
      </c>
      <c r="AJ193" s="28">
        <f t="shared" si="226"/>
        <v>0</v>
      </c>
      <c r="AK193" s="28">
        <f t="shared" si="227"/>
        <v>0</v>
      </c>
      <c r="AL193" s="28">
        <f t="shared" si="228"/>
        <v>0</v>
      </c>
      <c r="AM193" s="17">
        <f>DBC!$C$50</f>
        <v>152</v>
      </c>
      <c r="AN193" s="16">
        <f>DBC!$C$49</f>
        <v>146.19999999999999</v>
      </c>
      <c r="AO193" s="18">
        <f>DBC!$C$48</f>
        <v>150</v>
      </c>
      <c r="AP193" s="31">
        <f t="shared" si="296"/>
        <v>0</v>
      </c>
      <c r="AQ193" s="31">
        <f t="shared" si="229"/>
        <v>0</v>
      </c>
      <c r="AR193" s="32">
        <f t="shared" si="230"/>
        <v>0</v>
      </c>
      <c r="AS193" s="23">
        <f>DBC!$C$41</f>
        <v>370</v>
      </c>
      <c r="AT193" s="33">
        <f t="shared" si="289"/>
        <v>0</v>
      </c>
      <c r="AU193" s="31">
        <f t="shared" si="290"/>
        <v>0</v>
      </c>
      <c r="AV193" s="31">
        <f t="shared" si="291"/>
        <v>0</v>
      </c>
      <c r="AW193" s="423">
        <f t="shared" si="265"/>
        <v>0</v>
      </c>
      <c r="AX193" s="561">
        <f>DBC!$C$72</f>
        <v>0.15</v>
      </c>
      <c r="AY193" s="559">
        <f>DBC!$C$71</f>
        <v>0.75</v>
      </c>
      <c r="AZ193" s="560">
        <f>DBC!$C$70</f>
        <v>0.1</v>
      </c>
      <c r="BA193" s="24" t="str">
        <f t="shared" si="247"/>
        <v>OK</v>
      </c>
      <c r="BB193" s="25">
        <f t="shared" si="248"/>
        <v>93</v>
      </c>
      <c r="BC193" s="26">
        <f t="shared" si="292"/>
        <v>465</v>
      </c>
      <c r="BD193" s="27">
        <f t="shared" si="293"/>
        <v>62</v>
      </c>
      <c r="BE193" s="28">
        <f t="shared" si="231"/>
        <v>116250</v>
      </c>
      <c r="BF193" s="28">
        <f t="shared" si="232"/>
        <v>1976250</v>
      </c>
      <c r="BG193" s="28">
        <f t="shared" si="233"/>
        <v>310000</v>
      </c>
      <c r="BH193" s="17">
        <f>DBC!$C$77</f>
        <v>42</v>
      </c>
      <c r="BI193" s="28">
        <f>DBC!$C$76</f>
        <v>35</v>
      </c>
      <c r="BJ193" s="30">
        <f>DBC!$C$75</f>
        <v>40</v>
      </c>
      <c r="BK193" s="31">
        <f t="shared" si="297"/>
        <v>4.8825000000000003</v>
      </c>
      <c r="BL193" s="31">
        <f t="shared" si="234"/>
        <v>69.168750000000003</v>
      </c>
      <c r="BM193" s="32">
        <f t="shared" si="235"/>
        <v>12.4</v>
      </c>
      <c r="BN193" s="11">
        <f>DBC!$C$68</f>
        <v>500</v>
      </c>
      <c r="BO193" s="21">
        <f t="shared" si="266"/>
        <v>2441.25</v>
      </c>
      <c r="BP193" s="19">
        <f t="shared" si="267"/>
        <v>34584.375</v>
      </c>
      <c r="BQ193" s="19">
        <f t="shared" si="268"/>
        <v>6200</v>
      </c>
      <c r="BR193" s="423">
        <f t="shared" si="269"/>
        <v>43225.625</v>
      </c>
      <c r="BS193" s="561">
        <f>DBC!$C$72</f>
        <v>0.15</v>
      </c>
      <c r="BT193" s="559">
        <f>DBC!$C$71</f>
        <v>0.75</v>
      </c>
      <c r="BU193" s="560">
        <f>DBC!$C$70</f>
        <v>0.1</v>
      </c>
      <c r="BV193" s="24" t="str">
        <f t="shared" si="249"/>
        <v>OK</v>
      </c>
      <c r="BW193" s="25">
        <f t="shared" si="250"/>
        <v>93</v>
      </c>
      <c r="BX193" s="26">
        <f t="shared" si="294"/>
        <v>465</v>
      </c>
      <c r="BY193" s="27">
        <f t="shared" si="295"/>
        <v>62</v>
      </c>
      <c r="BZ193" s="28">
        <f t="shared" si="236"/>
        <v>0</v>
      </c>
      <c r="CA193" s="28">
        <f t="shared" si="237"/>
        <v>0</v>
      </c>
      <c r="CB193" s="28">
        <f t="shared" si="238"/>
        <v>0</v>
      </c>
      <c r="CC193" s="17">
        <f>DBC!$C$77</f>
        <v>42</v>
      </c>
      <c r="CD193" s="28">
        <f>DBC!$C$76</f>
        <v>35</v>
      </c>
      <c r="CE193" s="30">
        <f>DBC!$C$75</f>
        <v>40</v>
      </c>
      <c r="CF193" s="31">
        <f t="shared" si="298"/>
        <v>0</v>
      </c>
      <c r="CG193" s="31">
        <f t="shared" si="239"/>
        <v>0</v>
      </c>
      <c r="CH193" s="32">
        <f t="shared" si="240"/>
        <v>0</v>
      </c>
      <c r="CI193" s="11">
        <f>DBC!$C$68</f>
        <v>500</v>
      </c>
      <c r="CJ193" s="21">
        <f t="shared" si="270"/>
        <v>0</v>
      </c>
      <c r="CK193" s="21">
        <f t="shared" si="271"/>
        <v>0</v>
      </c>
      <c r="CL193" s="21">
        <f t="shared" si="272"/>
        <v>0</v>
      </c>
      <c r="CM193" s="423">
        <f t="shared" si="273"/>
        <v>0</v>
      </c>
    </row>
    <row r="194" spans="1:91" x14ac:dyDescent="0.35">
      <c r="A194" s="743"/>
      <c r="B194" s="5" t="s">
        <v>32</v>
      </c>
      <c r="C194" s="543">
        <v>31</v>
      </c>
      <c r="D194" s="5">
        <v>188</v>
      </c>
      <c r="E194" s="10">
        <f>DBC!C$59</f>
        <v>20</v>
      </c>
      <c r="F194" s="22">
        <f t="shared" si="224"/>
        <v>620</v>
      </c>
      <c r="G194" s="745"/>
      <c r="H194" s="49">
        <f>DBC!$C$45</f>
        <v>0.1</v>
      </c>
      <c r="I194" s="47">
        <f>DBC!$C$44</f>
        <v>0.7</v>
      </c>
      <c r="J194" s="48">
        <f>DBC!$C$43</f>
        <v>0.2</v>
      </c>
      <c r="K194" s="24" t="str">
        <f t="shared" si="241"/>
        <v>OK</v>
      </c>
      <c r="L194" s="25">
        <f t="shared" si="242"/>
        <v>62</v>
      </c>
      <c r="M194" s="26">
        <f t="shared" si="242"/>
        <v>434</v>
      </c>
      <c r="N194" s="27">
        <f t="shared" si="242"/>
        <v>124</v>
      </c>
      <c r="O194" s="28">
        <f t="shared" si="225"/>
        <v>566680</v>
      </c>
      <c r="P194" s="28">
        <f t="shared" si="225"/>
        <v>13486984</v>
      </c>
      <c r="Q194" s="28">
        <f t="shared" si="225"/>
        <v>4533440</v>
      </c>
      <c r="R194" s="29">
        <f>DBC!$C$50</f>
        <v>152</v>
      </c>
      <c r="S194" s="28">
        <f>DBC!$C$49</f>
        <v>146.19999999999999</v>
      </c>
      <c r="T194" s="30">
        <f>DBC!$C$48</f>
        <v>150</v>
      </c>
      <c r="U194" s="31">
        <f t="shared" si="243"/>
        <v>86.135360000000006</v>
      </c>
      <c r="V194" s="31">
        <f t="shared" si="243"/>
        <v>1971.7970608000001</v>
      </c>
      <c r="W194" s="32">
        <f t="shared" si="243"/>
        <v>680.01599999999996</v>
      </c>
      <c r="X194" s="23">
        <f>DBC!$C$41</f>
        <v>370</v>
      </c>
      <c r="Y194" s="33">
        <f t="shared" si="244"/>
        <v>31870.083200000001</v>
      </c>
      <c r="Z194" s="31">
        <f t="shared" si="244"/>
        <v>729564.91249600006</v>
      </c>
      <c r="AA194" s="31">
        <f t="shared" si="244"/>
        <v>251605.91999999998</v>
      </c>
      <c r="AB194" s="423">
        <f t="shared" si="264"/>
        <v>1013040.915696</v>
      </c>
      <c r="AC194" s="295">
        <f>DBC!$C$45</f>
        <v>0.1</v>
      </c>
      <c r="AD194" s="291">
        <f>DBC!$C$44</f>
        <v>0.7</v>
      </c>
      <c r="AE194" s="292">
        <f>DBC!$C$43</f>
        <v>0.2</v>
      </c>
      <c r="AF194" s="24" t="str">
        <f t="shared" si="245"/>
        <v>OK</v>
      </c>
      <c r="AG194" s="25">
        <f t="shared" si="246"/>
        <v>62</v>
      </c>
      <c r="AH194" s="26">
        <f t="shared" si="287"/>
        <v>434</v>
      </c>
      <c r="AI194" s="27">
        <f t="shared" si="288"/>
        <v>124</v>
      </c>
      <c r="AJ194" s="28">
        <f t="shared" si="226"/>
        <v>0</v>
      </c>
      <c r="AK194" s="28">
        <f t="shared" si="227"/>
        <v>0</v>
      </c>
      <c r="AL194" s="28">
        <f t="shared" si="228"/>
        <v>0</v>
      </c>
      <c r="AM194" s="17">
        <f>DBC!$C$50</f>
        <v>152</v>
      </c>
      <c r="AN194" s="16">
        <f>DBC!$C$49</f>
        <v>146.19999999999999</v>
      </c>
      <c r="AO194" s="18">
        <f>DBC!$C$48</f>
        <v>150</v>
      </c>
      <c r="AP194" s="31">
        <f t="shared" si="296"/>
        <v>0</v>
      </c>
      <c r="AQ194" s="31">
        <f t="shared" si="229"/>
        <v>0</v>
      </c>
      <c r="AR194" s="32">
        <f t="shared" si="230"/>
        <v>0</v>
      </c>
      <c r="AS194" s="23">
        <f>DBC!$C$41</f>
        <v>370</v>
      </c>
      <c r="AT194" s="33">
        <f t="shared" si="289"/>
        <v>0</v>
      </c>
      <c r="AU194" s="31">
        <f t="shared" si="290"/>
        <v>0</v>
      </c>
      <c r="AV194" s="31">
        <f t="shared" si="291"/>
        <v>0</v>
      </c>
      <c r="AW194" s="423">
        <f t="shared" si="265"/>
        <v>0</v>
      </c>
      <c r="AX194" s="561">
        <f>DBC!$C$72</f>
        <v>0.15</v>
      </c>
      <c r="AY194" s="559">
        <f>DBC!$C$71</f>
        <v>0.75</v>
      </c>
      <c r="AZ194" s="560">
        <f>DBC!$C$70</f>
        <v>0.1</v>
      </c>
      <c r="BA194" s="24" t="str">
        <f t="shared" si="247"/>
        <v>OK</v>
      </c>
      <c r="BB194" s="25">
        <f t="shared" si="248"/>
        <v>93</v>
      </c>
      <c r="BC194" s="26">
        <f t="shared" si="292"/>
        <v>465</v>
      </c>
      <c r="BD194" s="27">
        <f t="shared" si="293"/>
        <v>62</v>
      </c>
      <c r="BE194" s="28">
        <f t="shared" si="231"/>
        <v>116250</v>
      </c>
      <c r="BF194" s="28">
        <f t="shared" si="232"/>
        <v>1976250</v>
      </c>
      <c r="BG194" s="28">
        <f t="shared" si="233"/>
        <v>310000</v>
      </c>
      <c r="BH194" s="17">
        <f>DBC!$C$77</f>
        <v>42</v>
      </c>
      <c r="BI194" s="28">
        <f>DBC!$C$76</f>
        <v>35</v>
      </c>
      <c r="BJ194" s="30">
        <f>DBC!$C$75</f>
        <v>40</v>
      </c>
      <c r="BK194" s="31">
        <f t="shared" si="297"/>
        <v>4.8825000000000003</v>
      </c>
      <c r="BL194" s="31">
        <f t="shared" si="234"/>
        <v>69.168750000000003</v>
      </c>
      <c r="BM194" s="32">
        <f t="shared" si="235"/>
        <v>12.4</v>
      </c>
      <c r="BN194" s="11">
        <f>DBC!$C$68</f>
        <v>500</v>
      </c>
      <c r="BO194" s="21">
        <f t="shared" si="266"/>
        <v>2441.25</v>
      </c>
      <c r="BP194" s="19">
        <f t="shared" si="267"/>
        <v>34584.375</v>
      </c>
      <c r="BQ194" s="19">
        <f t="shared" si="268"/>
        <v>6200</v>
      </c>
      <c r="BR194" s="423">
        <f t="shared" si="269"/>
        <v>43225.625</v>
      </c>
      <c r="BS194" s="561">
        <f>DBC!$C$72</f>
        <v>0.15</v>
      </c>
      <c r="BT194" s="559">
        <f>DBC!$C$71</f>
        <v>0.75</v>
      </c>
      <c r="BU194" s="560">
        <f>DBC!$C$70</f>
        <v>0.1</v>
      </c>
      <c r="BV194" s="24" t="str">
        <f t="shared" si="249"/>
        <v>OK</v>
      </c>
      <c r="BW194" s="25">
        <f t="shared" si="250"/>
        <v>93</v>
      </c>
      <c r="BX194" s="26">
        <f t="shared" si="294"/>
        <v>465</v>
      </c>
      <c r="BY194" s="27">
        <f t="shared" si="295"/>
        <v>62</v>
      </c>
      <c r="BZ194" s="28">
        <f t="shared" si="236"/>
        <v>0</v>
      </c>
      <c r="CA194" s="28">
        <f t="shared" si="237"/>
        <v>0</v>
      </c>
      <c r="CB194" s="28">
        <f t="shared" si="238"/>
        <v>0</v>
      </c>
      <c r="CC194" s="17">
        <f>DBC!$C$77</f>
        <v>42</v>
      </c>
      <c r="CD194" s="28">
        <f>DBC!$C$76</f>
        <v>35</v>
      </c>
      <c r="CE194" s="30">
        <f>DBC!$C$75</f>
        <v>40</v>
      </c>
      <c r="CF194" s="31">
        <f t="shared" si="298"/>
        <v>0</v>
      </c>
      <c r="CG194" s="31">
        <f t="shared" si="239"/>
        <v>0</v>
      </c>
      <c r="CH194" s="32">
        <f t="shared" si="240"/>
        <v>0</v>
      </c>
      <c r="CI194" s="11">
        <f>DBC!$C$68</f>
        <v>500</v>
      </c>
      <c r="CJ194" s="21">
        <f t="shared" si="270"/>
        <v>0</v>
      </c>
      <c r="CK194" s="21">
        <f t="shared" si="271"/>
        <v>0</v>
      </c>
      <c r="CL194" s="21">
        <f t="shared" si="272"/>
        <v>0</v>
      </c>
      <c r="CM194" s="423">
        <f t="shared" si="273"/>
        <v>0</v>
      </c>
    </row>
    <row r="195" spans="1:91" x14ac:dyDescent="0.35">
      <c r="A195" s="743"/>
      <c r="B195" s="5" t="s">
        <v>33</v>
      </c>
      <c r="C195" s="543">
        <v>30</v>
      </c>
      <c r="D195" s="5">
        <v>189</v>
      </c>
      <c r="E195" s="10">
        <f>DBC!C$60</f>
        <v>20</v>
      </c>
      <c r="F195" s="22">
        <f t="shared" si="224"/>
        <v>600</v>
      </c>
      <c r="G195" s="745"/>
      <c r="H195" s="49">
        <f>DBC!$C$45</f>
        <v>0.1</v>
      </c>
      <c r="I195" s="47">
        <f>DBC!$C$44</f>
        <v>0.7</v>
      </c>
      <c r="J195" s="48">
        <f>DBC!$C$43</f>
        <v>0.2</v>
      </c>
      <c r="K195" s="24" t="str">
        <f t="shared" si="241"/>
        <v>OK</v>
      </c>
      <c r="L195" s="25">
        <f t="shared" si="242"/>
        <v>60</v>
      </c>
      <c r="M195" s="26">
        <f t="shared" si="242"/>
        <v>420</v>
      </c>
      <c r="N195" s="27">
        <f t="shared" si="242"/>
        <v>120</v>
      </c>
      <c r="O195" s="28">
        <f t="shared" si="225"/>
        <v>548400</v>
      </c>
      <c r="P195" s="28">
        <f t="shared" si="225"/>
        <v>13051920</v>
      </c>
      <c r="Q195" s="28">
        <f t="shared" si="225"/>
        <v>4387200</v>
      </c>
      <c r="R195" s="29">
        <f>DBC!$C$50</f>
        <v>152</v>
      </c>
      <c r="S195" s="28">
        <f>DBC!$C$49</f>
        <v>146.19999999999999</v>
      </c>
      <c r="T195" s="30">
        <f>DBC!$C$48</f>
        <v>150</v>
      </c>
      <c r="U195" s="31">
        <f t="shared" si="243"/>
        <v>83.356800000000007</v>
      </c>
      <c r="V195" s="31">
        <f t="shared" si="243"/>
        <v>1908.1907039999999</v>
      </c>
      <c r="W195" s="32">
        <f t="shared" si="243"/>
        <v>658.08</v>
      </c>
      <c r="X195" s="23">
        <f>DBC!$C$41</f>
        <v>370</v>
      </c>
      <c r="Y195" s="33">
        <f t="shared" si="244"/>
        <v>30842.016000000003</v>
      </c>
      <c r="Z195" s="31">
        <f t="shared" si="244"/>
        <v>706030.56047999999</v>
      </c>
      <c r="AA195" s="31">
        <f t="shared" si="244"/>
        <v>243489.6</v>
      </c>
      <c r="AB195" s="423">
        <f t="shared" si="264"/>
        <v>980362.17648000002</v>
      </c>
      <c r="AC195" s="295">
        <f>DBC!$C$45</f>
        <v>0.1</v>
      </c>
      <c r="AD195" s="291">
        <f>DBC!$C$44</f>
        <v>0.7</v>
      </c>
      <c r="AE195" s="292">
        <f>DBC!$C$43</f>
        <v>0.2</v>
      </c>
      <c r="AF195" s="24" t="str">
        <f t="shared" si="245"/>
        <v>OK</v>
      </c>
      <c r="AG195" s="25">
        <f t="shared" si="246"/>
        <v>60</v>
      </c>
      <c r="AH195" s="26">
        <f t="shared" si="287"/>
        <v>420</v>
      </c>
      <c r="AI195" s="27">
        <f t="shared" si="288"/>
        <v>120</v>
      </c>
      <c r="AJ195" s="28">
        <f t="shared" si="226"/>
        <v>0</v>
      </c>
      <c r="AK195" s="28">
        <f t="shared" si="227"/>
        <v>0</v>
      </c>
      <c r="AL195" s="28">
        <f t="shared" si="228"/>
        <v>0</v>
      </c>
      <c r="AM195" s="17">
        <f>DBC!$C$50</f>
        <v>152</v>
      </c>
      <c r="AN195" s="16">
        <f>DBC!$C$49</f>
        <v>146.19999999999999</v>
      </c>
      <c r="AO195" s="18">
        <f>DBC!$C$48</f>
        <v>150</v>
      </c>
      <c r="AP195" s="31">
        <f t="shared" si="296"/>
        <v>0</v>
      </c>
      <c r="AQ195" s="31">
        <f t="shared" si="229"/>
        <v>0</v>
      </c>
      <c r="AR195" s="32">
        <f t="shared" si="230"/>
        <v>0</v>
      </c>
      <c r="AS195" s="23">
        <f>DBC!$C$41</f>
        <v>370</v>
      </c>
      <c r="AT195" s="33">
        <f t="shared" si="289"/>
        <v>0</v>
      </c>
      <c r="AU195" s="31">
        <f t="shared" si="290"/>
        <v>0</v>
      </c>
      <c r="AV195" s="31">
        <f t="shared" si="291"/>
        <v>0</v>
      </c>
      <c r="AW195" s="423">
        <f t="shared" si="265"/>
        <v>0</v>
      </c>
      <c r="AX195" s="561">
        <f>DBC!$C$72</f>
        <v>0.15</v>
      </c>
      <c r="AY195" s="559">
        <f>DBC!$C$71</f>
        <v>0.75</v>
      </c>
      <c r="AZ195" s="560">
        <f>DBC!$C$70</f>
        <v>0.1</v>
      </c>
      <c r="BA195" s="24" t="str">
        <f t="shared" si="247"/>
        <v>OK</v>
      </c>
      <c r="BB195" s="25">
        <f t="shared" si="248"/>
        <v>90</v>
      </c>
      <c r="BC195" s="26">
        <f t="shared" si="292"/>
        <v>450</v>
      </c>
      <c r="BD195" s="27">
        <f t="shared" si="293"/>
        <v>60</v>
      </c>
      <c r="BE195" s="28">
        <f t="shared" si="231"/>
        <v>112500</v>
      </c>
      <c r="BF195" s="28">
        <f t="shared" si="232"/>
        <v>1912500</v>
      </c>
      <c r="BG195" s="28">
        <f t="shared" si="233"/>
        <v>300000</v>
      </c>
      <c r="BH195" s="17">
        <f>DBC!$C$77</f>
        <v>42</v>
      </c>
      <c r="BI195" s="28">
        <f>DBC!$C$76</f>
        <v>35</v>
      </c>
      <c r="BJ195" s="30">
        <f>DBC!$C$75</f>
        <v>40</v>
      </c>
      <c r="BK195" s="31">
        <f t="shared" si="297"/>
        <v>4.7249999999999996</v>
      </c>
      <c r="BL195" s="31">
        <f t="shared" si="234"/>
        <v>66.9375</v>
      </c>
      <c r="BM195" s="32">
        <f t="shared" si="235"/>
        <v>12</v>
      </c>
      <c r="BN195" s="11">
        <f>DBC!$C$68</f>
        <v>500</v>
      </c>
      <c r="BO195" s="21">
        <f t="shared" si="266"/>
        <v>2362.5</v>
      </c>
      <c r="BP195" s="19">
        <f t="shared" si="267"/>
        <v>33468.75</v>
      </c>
      <c r="BQ195" s="19">
        <f t="shared" si="268"/>
        <v>6000</v>
      </c>
      <c r="BR195" s="423">
        <f t="shared" si="269"/>
        <v>41831.25</v>
      </c>
      <c r="BS195" s="561">
        <f>DBC!$C$72</f>
        <v>0.15</v>
      </c>
      <c r="BT195" s="559">
        <f>DBC!$C$71</f>
        <v>0.75</v>
      </c>
      <c r="BU195" s="560">
        <f>DBC!$C$70</f>
        <v>0.1</v>
      </c>
      <c r="BV195" s="24" t="str">
        <f t="shared" si="249"/>
        <v>OK</v>
      </c>
      <c r="BW195" s="25">
        <f t="shared" si="250"/>
        <v>90</v>
      </c>
      <c r="BX195" s="26">
        <f t="shared" si="294"/>
        <v>450</v>
      </c>
      <c r="BY195" s="27">
        <f t="shared" si="295"/>
        <v>60</v>
      </c>
      <c r="BZ195" s="28">
        <f t="shared" si="236"/>
        <v>0</v>
      </c>
      <c r="CA195" s="28">
        <f t="shared" si="237"/>
        <v>0</v>
      </c>
      <c r="CB195" s="28">
        <f t="shared" si="238"/>
        <v>0</v>
      </c>
      <c r="CC195" s="17">
        <f>DBC!$C$77</f>
        <v>42</v>
      </c>
      <c r="CD195" s="28">
        <f>DBC!$C$76</f>
        <v>35</v>
      </c>
      <c r="CE195" s="30">
        <f>DBC!$C$75</f>
        <v>40</v>
      </c>
      <c r="CF195" s="31">
        <f t="shared" si="298"/>
        <v>0</v>
      </c>
      <c r="CG195" s="31">
        <f t="shared" si="239"/>
        <v>0</v>
      </c>
      <c r="CH195" s="32">
        <f t="shared" si="240"/>
        <v>0</v>
      </c>
      <c r="CI195" s="11">
        <f>DBC!$C$68</f>
        <v>500</v>
      </c>
      <c r="CJ195" s="21">
        <f t="shared" si="270"/>
        <v>0</v>
      </c>
      <c r="CK195" s="21">
        <f t="shared" si="271"/>
        <v>0</v>
      </c>
      <c r="CL195" s="21">
        <f t="shared" si="272"/>
        <v>0</v>
      </c>
      <c r="CM195" s="423">
        <f t="shared" si="273"/>
        <v>0</v>
      </c>
    </row>
    <row r="196" spans="1:91" x14ac:dyDescent="0.35">
      <c r="A196" s="743"/>
      <c r="B196" s="5" t="s">
        <v>34</v>
      </c>
      <c r="C196" s="543">
        <v>31</v>
      </c>
      <c r="D196" s="5">
        <v>190</v>
      </c>
      <c r="E196" s="10">
        <f>DBC!C$61</f>
        <v>20</v>
      </c>
      <c r="F196" s="22">
        <f t="shared" si="224"/>
        <v>620</v>
      </c>
      <c r="G196" s="745"/>
      <c r="H196" s="49">
        <f>DBC!$C$45</f>
        <v>0.1</v>
      </c>
      <c r="I196" s="47">
        <f>DBC!$C$44</f>
        <v>0.7</v>
      </c>
      <c r="J196" s="48">
        <f>DBC!$C$43</f>
        <v>0.2</v>
      </c>
      <c r="K196" s="24" t="str">
        <f t="shared" si="241"/>
        <v>OK</v>
      </c>
      <c r="L196" s="25">
        <f t="shared" si="242"/>
        <v>62</v>
      </c>
      <c r="M196" s="26">
        <f t="shared" si="242"/>
        <v>434</v>
      </c>
      <c r="N196" s="27">
        <f t="shared" si="242"/>
        <v>124</v>
      </c>
      <c r="O196" s="28">
        <f t="shared" si="225"/>
        <v>566680</v>
      </c>
      <c r="P196" s="28">
        <f t="shared" si="225"/>
        <v>13486984</v>
      </c>
      <c r="Q196" s="28">
        <f t="shared" si="225"/>
        <v>4533440</v>
      </c>
      <c r="R196" s="29">
        <f>DBC!$C$50</f>
        <v>152</v>
      </c>
      <c r="S196" s="28">
        <f>DBC!$C$49</f>
        <v>146.19999999999999</v>
      </c>
      <c r="T196" s="30">
        <f>DBC!$C$48</f>
        <v>150</v>
      </c>
      <c r="U196" s="31">
        <f t="shared" si="243"/>
        <v>86.135360000000006</v>
      </c>
      <c r="V196" s="31">
        <f t="shared" si="243"/>
        <v>1971.7970608000001</v>
      </c>
      <c r="W196" s="32">
        <f t="shared" si="243"/>
        <v>680.01599999999996</v>
      </c>
      <c r="X196" s="23">
        <f>DBC!$C$41</f>
        <v>370</v>
      </c>
      <c r="Y196" s="33">
        <f t="shared" si="244"/>
        <v>31870.083200000001</v>
      </c>
      <c r="Z196" s="31">
        <f t="shared" si="244"/>
        <v>729564.91249600006</v>
      </c>
      <c r="AA196" s="31">
        <f t="shared" si="244"/>
        <v>251605.91999999998</v>
      </c>
      <c r="AB196" s="423">
        <f t="shared" si="264"/>
        <v>1013040.915696</v>
      </c>
      <c r="AC196" s="295">
        <f>DBC!$C$45</f>
        <v>0.1</v>
      </c>
      <c r="AD196" s="291">
        <f>DBC!$C$44</f>
        <v>0.7</v>
      </c>
      <c r="AE196" s="292">
        <f>DBC!$C$43</f>
        <v>0.2</v>
      </c>
      <c r="AF196" s="24" t="str">
        <f t="shared" si="245"/>
        <v>OK</v>
      </c>
      <c r="AG196" s="25">
        <f t="shared" si="246"/>
        <v>62</v>
      </c>
      <c r="AH196" s="26">
        <f t="shared" si="287"/>
        <v>434</v>
      </c>
      <c r="AI196" s="27">
        <f t="shared" si="288"/>
        <v>124</v>
      </c>
      <c r="AJ196" s="28">
        <f t="shared" si="226"/>
        <v>0</v>
      </c>
      <c r="AK196" s="28">
        <f t="shared" si="227"/>
        <v>0</v>
      </c>
      <c r="AL196" s="28">
        <f t="shared" si="228"/>
        <v>0</v>
      </c>
      <c r="AM196" s="17">
        <f>DBC!$C$50</f>
        <v>152</v>
      </c>
      <c r="AN196" s="16">
        <f>DBC!$C$49</f>
        <v>146.19999999999999</v>
      </c>
      <c r="AO196" s="18">
        <f>DBC!$C$48</f>
        <v>150</v>
      </c>
      <c r="AP196" s="31">
        <f t="shared" si="296"/>
        <v>0</v>
      </c>
      <c r="AQ196" s="31">
        <f t="shared" si="229"/>
        <v>0</v>
      </c>
      <c r="AR196" s="32">
        <f t="shared" si="230"/>
        <v>0</v>
      </c>
      <c r="AS196" s="23">
        <f>DBC!$C$41</f>
        <v>370</v>
      </c>
      <c r="AT196" s="33">
        <f t="shared" si="289"/>
        <v>0</v>
      </c>
      <c r="AU196" s="31">
        <f t="shared" si="290"/>
        <v>0</v>
      </c>
      <c r="AV196" s="31">
        <f t="shared" si="291"/>
        <v>0</v>
      </c>
      <c r="AW196" s="423">
        <f t="shared" si="265"/>
        <v>0</v>
      </c>
      <c r="AX196" s="561">
        <f>DBC!$C$72</f>
        <v>0.15</v>
      </c>
      <c r="AY196" s="559">
        <f>DBC!$C$71</f>
        <v>0.75</v>
      </c>
      <c r="AZ196" s="560">
        <f>DBC!$C$70</f>
        <v>0.1</v>
      </c>
      <c r="BA196" s="24" t="str">
        <f t="shared" si="247"/>
        <v>OK</v>
      </c>
      <c r="BB196" s="25">
        <f t="shared" si="248"/>
        <v>93</v>
      </c>
      <c r="BC196" s="26">
        <f t="shared" si="292"/>
        <v>465</v>
      </c>
      <c r="BD196" s="27">
        <f t="shared" si="293"/>
        <v>62</v>
      </c>
      <c r="BE196" s="28">
        <f t="shared" si="231"/>
        <v>116250</v>
      </c>
      <c r="BF196" s="28">
        <f t="shared" si="232"/>
        <v>1976250</v>
      </c>
      <c r="BG196" s="28">
        <f t="shared" si="233"/>
        <v>310000</v>
      </c>
      <c r="BH196" s="17">
        <f>DBC!$C$77</f>
        <v>42</v>
      </c>
      <c r="BI196" s="28">
        <f>DBC!$C$76</f>
        <v>35</v>
      </c>
      <c r="BJ196" s="30">
        <f>DBC!$C$75</f>
        <v>40</v>
      </c>
      <c r="BK196" s="31">
        <f t="shared" si="297"/>
        <v>4.8825000000000003</v>
      </c>
      <c r="BL196" s="31">
        <f t="shared" si="234"/>
        <v>69.168750000000003</v>
      </c>
      <c r="BM196" s="32">
        <f t="shared" si="235"/>
        <v>12.4</v>
      </c>
      <c r="BN196" s="11">
        <f>DBC!$C$68</f>
        <v>500</v>
      </c>
      <c r="BO196" s="21">
        <f t="shared" si="266"/>
        <v>2441.25</v>
      </c>
      <c r="BP196" s="19">
        <f t="shared" si="267"/>
        <v>34584.375</v>
      </c>
      <c r="BQ196" s="19">
        <f t="shared" si="268"/>
        <v>6200</v>
      </c>
      <c r="BR196" s="423">
        <f t="shared" si="269"/>
        <v>43225.625</v>
      </c>
      <c r="BS196" s="561">
        <f>DBC!$C$72</f>
        <v>0.15</v>
      </c>
      <c r="BT196" s="559">
        <f>DBC!$C$71</f>
        <v>0.75</v>
      </c>
      <c r="BU196" s="560">
        <f>DBC!$C$70</f>
        <v>0.1</v>
      </c>
      <c r="BV196" s="24" t="str">
        <f t="shared" si="249"/>
        <v>OK</v>
      </c>
      <c r="BW196" s="25">
        <f t="shared" si="250"/>
        <v>93</v>
      </c>
      <c r="BX196" s="26">
        <f t="shared" si="294"/>
        <v>465</v>
      </c>
      <c r="BY196" s="27">
        <f t="shared" si="295"/>
        <v>62</v>
      </c>
      <c r="BZ196" s="28">
        <f t="shared" si="236"/>
        <v>0</v>
      </c>
      <c r="CA196" s="28">
        <f t="shared" si="237"/>
        <v>0</v>
      </c>
      <c r="CB196" s="28">
        <f t="shared" si="238"/>
        <v>0</v>
      </c>
      <c r="CC196" s="17">
        <f>DBC!$C$77</f>
        <v>42</v>
      </c>
      <c r="CD196" s="28">
        <f>DBC!$C$76</f>
        <v>35</v>
      </c>
      <c r="CE196" s="30">
        <f>DBC!$C$75</f>
        <v>40</v>
      </c>
      <c r="CF196" s="31">
        <f t="shared" si="298"/>
        <v>0</v>
      </c>
      <c r="CG196" s="31">
        <f t="shared" si="239"/>
        <v>0</v>
      </c>
      <c r="CH196" s="32">
        <f t="shared" si="240"/>
        <v>0</v>
      </c>
      <c r="CI196" s="11">
        <f>DBC!$C$68</f>
        <v>500</v>
      </c>
      <c r="CJ196" s="21">
        <f t="shared" si="270"/>
        <v>0</v>
      </c>
      <c r="CK196" s="21">
        <f t="shared" si="271"/>
        <v>0</v>
      </c>
      <c r="CL196" s="21">
        <f t="shared" si="272"/>
        <v>0</v>
      </c>
      <c r="CM196" s="423">
        <f t="shared" si="273"/>
        <v>0</v>
      </c>
    </row>
    <row r="197" spans="1:91" x14ac:dyDescent="0.35">
      <c r="A197" s="743"/>
      <c r="B197" s="5" t="s">
        <v>35</v>
      </c>
      <c r="C197" s="543">
        <v>30</v>
      </c>
      <c r="D197" s="5">
        <v>191</v>
      </c>
      <c r="E197" s="10">
        <f>DBC!C$62</f>
        <v>20</v>
      </c>
      <c r="F197" s="22">
        <f t="shared" si="224"/>
        <v>600</v>
      </c>
      <c r="G197" s="745"/>
      <c r="H197" s="49">
        <f>DBC!$C$45</f>
        <v>0.1</v>
      </c>
      <c r="I197" s="47">
        <f>DBC!$C$44</f>
        <v>0.7</v>
      </c>
      <c r="J197" s="48">
        <f>DBC!$C$43</f>
        <v>0.2</v>
      </c>
      <c r="K197" s="24" t="str">
        <f t="shared" si="241"/>
        <v>OK</v>
      </c>
      <c r="L197" s="25">
        <f t="shared" si="242"/>
        <v>60</v>
      </c>
      <c r="M197" s="26">
        <f t="shared" si="242"/>
        <v>420</v>
      </c>
      <c r="N197" s="27">
        <f t="shared" si="242"/>
        <v>120</v>
      </c>
      <c r="O197" s="28">
        <f t="shared" si="225"/>
        <v>548400</v>
      </c>
      <c r="P197" s="28">
        <f t="shared" si="225"/>
        <v>13051920</v>
      </c>
      <c r="Q197" s="28">
        <f t="shared" si="225"/>
        <v>4387200</v>
      </c>
      <c r="R197" s="29">
        <f>DBC!$C$50</f>
        <v>152</v>
      </c>
      <c r="S197" s="28">
        <f>DBC!$C$49</f>
        <v>146.19999999999999</v>
      </c>
      <c r="T197" s="30">
        <f>DBC!$C$48</f>
        <v>150</v>
      </c>
      <c r="U197" s="31">
        <f t="shared" si="243"/>
        <v>83.356800000000007</v>
      </c>
      <c r="V197" s="31">
        <f t="shared" si="243"/>
        <v>1908.1907039999999</v>
      </c>
      <c r="W197" s="32">
        <f t="shared" si="243"/>
        <v>658.08</v>
      </c>
      <c r="X197" s="23">
        <f>DBC!$C$41</f>
        <v>370</v>
      </c>
      <c r="Y197" s="33">
        <f t="shared" si="244"/>
        <v>30842.016000000003</v>
      </c>
      <c r="Z197" s="31">
        <f t="shared" si="244"/>
        <v>706030.56047999999</v>
      </c>
      <c r="AA197" s="31">
        <f t="shared" si="244"/>
        <v>243489.6</v>
      </c>
      <c r="AB197" s="423">
        <f t="shared" si="264"/>
        <v>980362.17648000002</v>
      </c>
      <c r="AC197" s="295">
        <f>DBC!$C$45</f>
        <v>0.1</v>
      </c>
      <c r="AD197" s="291">
        <f>DBC!$C$44</f>
        <v>0.7</v>
      </c>
      <c r="AE197" s="292">
        <f>DBC!$C$43</f>
        <v>0.2</v>
      </c>
      <c r="AF197" s="24" t="str">
        <f t="shared" si="245"/>
        <v>OK</v>
      </c>
      <c r="AG197" s="25">
        <f t="shared" si="246"/>
        <v>60</v>
      </c>
      <c r="AH197" s="26">
        <f t="shared" si="287"/>
        <v>420</v>
      </c>
      <c r="AI197" s="27">
        <f t="shared" si="288"/>
        <v>120</v>
      </c>
      <c r="AJ197" s="28">
        <f t="shared" si="226"/>
        <v>0</v>
      </c>
      <c r="AK197" s="28">
        <f t="shared" si="227"/>
        <v>0</v>
      </c>
      <c r="AL197" s="28">
        <f t="shared" si="228"/>
        <v>0</v>
      </c>
      <c r="AM197" s="17">
        <f>DBC!$C$50</f>
        <v>152</v>
      </c>
      <c r="AN197" s="16">
        <f>DBC!$C$49</f>
        <v>146.19999999999999</v>
      </c>
      <c r="AO197" s="18">
        <f>DBC!$C$48</f>
        <v>150</v>
      </c>
      <c r="AP197" s="31">
        <f t="shared" si="296"/>
        <v>0</v>
      </c>
      <c r="AQ197" s="31">
        <f t="shared" si="229"/>
        <v>0</v>
      </c>
      <c r="AR197" s="32">
        <f t="shared" si="230"/>
        <v>0</v>
      </c>
      <c r="AS197" s="23">
        <f>DBC!$C$41</f>
        <v>370</v>
      </c>
      <c r="AT197" s="33">
        <f t="shared" si="289"/>
        <v>0</v>
      </c>
      <c r="AU197" s="31">
        <f t="shared" si="290"/>
        <v>0</v>
      </c>
      <c r="AV197" s="31">
        <f t="shared" si="291"/>
        <v>0</v>
      </c>
      <c r="AW197" s="423">
        <f t="shared" si="265"/>
        <v>0</v>
      </c>
      <c r="AX197" s="561">
        <f>DBC!$C$72</f>
        <v>0.15</v>
      </c>
      <c r="AY197" s="559">
        <f>DBC!$C$71</f>
        <v>0.75</v>
      </c>
      <c r="AZ197" s="560">
        <f>DBC!$C$70</f>
        <v>0.1</v>
      </c>
      <c r="BA197" s="24" t="str">
        <f t="shared" si="247"/>
        <v>OK</v>
      </c>
      <c r="BB197" s="25">
        <f t="shared" si="248"/>
        <v>90</v>
      </c>
      <c r="BC197" s="26">
        <f t="shared" si="292"/>
        <v>450</v>
      </c>
      <c r="BD197" s="27">
        <f t="shared" si="293"/>
        <v>60</v>
      </c>
      <c r="BE197" s="28">
        <f t="shared" si="231"/>
        <v>112500</v>
      </c>
      <c r="BF197" s="28">
        <f t="shared" si="232"/>
        <v>1912500</v>
      </c>
      <c r="BG197" s="28">
        <f t="shared" si="233"/>
        <v>300000</v>
      </c>
      <c r="BH197" s="17">
        <f>DBC!$C$77</f>
        <v>42</v>
      </c>
      <c r="BI197" s="28">
        <f>DBC!$C$76</f>
        <v>35</v>
      </c>
      <c r="BJ197" s="30">
        <f>DBC!$C$75</f>
        <v>40</v>
      </c>
      <c r="BK197" s="31">
        <f t="shared" si="297"/>
        <v>4.7249999999999996</v>
      </c>
      <c r="BL197" s="31">
        <f t="shared" si="234"/>
        <v>66.9375</v>
      </c>
      <c r="BM197" s="32">
        <f t="shared" si="235"/>
        <v>12</v>
      </c>
      <c r="BN197" s="11">
        <f>DBC!$C$68</f>
        <v>500</v>
      </c>
      <c r="BO197" s="21">
        <f t="shared" si="266"/>
        <v>2362.5</v>
      </c>
      <c r="BP197" s="19">
        <f t="shared" si="267"/>
        <v>33468.75</v>
      </c>
      <c r="BQ197" s="19">
        <f t="shared" si="268"/>
        <v>6000</v>
      </c>
      <c r="BR197" s="423">
        <f t="shared" si="269"/>
        <v>41831.25</v>
      </c>
      <c r="BS197" s="561">
        <f>DBC!$C$72</f>
        <v>0.15</v>
      </c>
      <c r="BT197" s="559">
        <f>DBC!$C$71</f>
        <v>0.75</v>
      </c>
      <c r="BU197" s="560">
        <f>DBC!$C$70</f>
        <v>0.1</v>
      </c>
      <c r="BV197" s="24" t="str">
        <f t="shared" si="249"/>
        <v>OK</v>
      </c>
      <c r="BW197" s="25">
        <f t="shared" si="250"/>
        <v>90</v>
      </c>
      <c r="BX197" s="26">
        <f t="shared" si="294"/>
        <v>450</v>
      </c>
      <c r="BY197" s="27">
        <f t="shared" si="295"/>
        <v>60</v>
      </c>
      <c r="BZ197" s="28">
        <f t="shared" si="236"/>
        <v>0</v>
      </c>
      <c r="CA197" s="28">
        <f t="shared" si="237"/>
        <v>0</v>
      </c>
      <c r="CB197" s="28">
        <f t="shared" si="238"/>
        <v>0</v>
      </c>
      <c r="CC197" s="17">
        <f>DBC!$C$77</f>
        <v>42</v>
      </c>
      <c r="CD197" s="28">
        <f>DBC!$C$76</f>
        <v>35</v>
      </c>
      <c r="CE197" s="30">
        <f>DBC!$C$75</f>
        <v>40</v>
      </c>
      <c r="CF197" s="31">
        <f t="shared" si="298"/>
        <v>0</v>
      </c>
      <c r="CG197" s="31">
        <f t="shared" si="239"/>
        <v>0</v>
      </c>
      <c r="CH197" s="32">
        <f t="shared" si="240"/>
        <v>0</v>
      </c>
      <c r="CI197" s="11">
        <f>DBC!$C$68</f>
        <v>500</v>
      </c>
      <c r="CJ197" s="21">
        <f t="shared" si="270"/>
        <v>0</v>
      </c>
      <c r="CK197" s="21">
        <f t="shared" si="271"/>
        <v>0</v>
      </c>
      <c r="CL197" s="21">
        <f t="shared" si="272"/>
        <v>0</v>
      </c>
      <c r="CM197" s="423">
        <f t="shared" si="273"/>
        <v>0</v>
      </c>
    </row>
    <row r="198" spans="1:91" x14ac:dyDescent="0.35">
      <c r="A198" s="744"/>
      <c r="B198" s="34" t="s">
        <v>36</v>
      </c>
      <c r="C198" s="544">
        <v>31</v>
      </c>
      <c r="D198" s="34">
        <v>192</v>
      </c>
      <c r="E198" s="10">
        <f>DBC!C$63</f>
        <v>20</v>
      </c>
      <c r="F198" s="35">
        <f t="shared" si="224"/>
        <v>620</v>
      </c>
      <c r="G198" s="746"/>
      <c r="H198" s="49">
        <f>DBC!$C$45</f>
        <v>0.1</v>
      </c>
      <c r="I198" s="47">
        <f>DBC!$C$44</f>
        <v>0.7</v>
      </c>
      <c r="J198" s="48">
        <f>DBC!$C$43</f>
        <v>0.2</v>
      </c>
      <c r="K198" s="8" t="str">
        <f t="shared" si="241"/>
        <v>OK</v>
      </c>
      <c r="L198" s="37">
        <f t="shared" si="242"/>
        <v>62</v>
      </c>
      <c r="M198" s="38">
        <f t="shared" si="242"/>
        <v>434</v>
      </c>
      <c r="N198" s="39">
        <f t="shared" si="242"/>
        <v>124</v>
      </c>
      <c r="O198" s="40">
        <f t="shared" si="225"/>
        <v>566680</v>
      </c>
      <c r="P198" s="40">
        <f t="shared" si="225"/>
        <v>13486984</v>
      </c>
      <c r="Q198" s="40">
        <f t="shared" si="225"/>
        <v>4533440</v>
      </c>
      <c r="R198" s="29">
        <f>DBC!$C$50</f>
        <v>152</v>
      </c>
      <c r="S198" s="28">
        <f>DBC!$C$49</f>
        <v>146.19999999999999</v>
      </c>
      <c r="T198" s="30">
        <f>DBC!$C$48</f>
        <v>150</v>
      </c>
      <c r="U198" s="43">
        <f t="shared" si="243"/>
        <v>86.135360000000006</v>
      </c>
      <c r="V198" s="43">
        <f t="shared" si="243"/>
        <v>1971.7970608000001</v>
      </c>
      <c r="W198" s="44">
        <f t="shared" si="243"/>
        <v>680.01599999999996</v>
      </c>
      <c r="X198" s="23">
        <f>DBC!$C$41</f>
        <v>370</v>
      </c>
      <c r="Y198" s="45">
        <f t="shared" si="244"/>
        <v>31870.083200000001</v>
      </c>
      <c r="Z198" s="43">
        <f t="shared" si="244"/>
        <v>729564.91249600006</v>
      </c>
      <c r="AA198" s="43">
        <f t="shared" si="244"/>
        <v>251605.91999999998</v>
      </c>
      <c r="AB198" s="423">
        <f t="shared" si="264"/>
        <v>1013040.915696</v>
      </c>
      <c r="AC198" s="295">
        <f>DBC!$C$45</f>
        <v>0.1</v>
      </c>
      <c r="AD198" s="291">
        <f>DBC!$C$44</f>
        <v>0.7</v>
      </c>
      <c r="AE198" s="292">
        <f>DBC!$C$43</f>
        <v>0.2</v>
      </c>
      <c r="AF198" s="8" t="str">
        <f t="shared" si="245"/>
        <v>OK</v>
      </c>
      <c r="AG198" s="37">
        <f t="shared" si="246"/>
        <v>62</v>
      </c>
      <c r="AH198" s="38">
        <f t="shared" si="287"/>
        <v>434</v>
      </c>
      <c r="AI198" s="39">
        <f t="shared" si="288"/>
        <v>124</v>
      </c>
      <c r="AJ198" s="40">
        <f t="shared" si="226"/>
        <v>0</v>
      </c>
      <c r="AK198" s="40">
        <f t="shared" si="227"/>
        <v>0</v>
      </c>
      <c r="AL198" s="40">
        <f t="shared" si="228"/>
        <v>0</v>
      </c>
      <c r="AM198" s="17">
        <f>DBC!$C$50</f>
        <v>152</v>
      </c>
      <c r="AN198" s="16">
        <f>DBC!$C$49</f>
        <v>146.19999999999999</v>
      </c>
      <c r="AO198" s="18">
        <f>DBC!$C$48</f>
        <v>150</v>
      </c>
      <c r="AP198" s="43">
        <f t="shared" si="296"/>
        <v>0</v>
      </c>
      <c r="AQ198" s="43">
        <f t="shared" si="229"/>
        <v>0</v>
      </c>
      <c r="AR198" s="44">
        <f t="shared" si="230"/>
        <v>0</v>
      </c>
      <c r="AS198" s="23">
        <f>DBC!$C$41</f>
        <v>370</v>
      </c>
      <c r="AT198" s="45">
        <f t="shared" si="289"/>
        <v>0</v>
      </c>
      <c r="AU198" s="43">
        <f t="shared" si="290"/>
        <v>0</v>
      </c>
      <c r="AV198" s="43">
        <f t="shared" si="291"/>
        <v>0</v>
      </c>
      <c r="AW198" s="423">
        <f t="shared" si="265"/>
        <v>0</v>
      </c>
      <c r="AX198" s="561">
        <f>DBC!$C$72</f>
        <v>0.15</v>
      </c>
      <c r="AY198" s="559">
        <f>DBC!$C$71</f>
        <v>0.75</v>
      </c>
      <c r="AZ198" s="560">
        <f>DBC!$C$70</f>
        <v>0.1</v>
      </c>
      <c r="BA198" s="8" t="str">
        <f t="shared" si="247"/>
        <v>OK</v>
      </c>
      <c r="BB198" s="37">
        <f t="shared" si="248"/>
        <v>93</v>
      </c>
      <c r="BC198" s="38">
        <f t="shared" si="292"/>
        <v>465</v>
      </c>
      <c r="BD198" s="39">
        <f t="shared" si="293"/>
        <v>62</v>
      </c>
      <c r="BE198" s="40">
        <f t="shared" si="231"/>
        <v>116250</v>
      </c>
      <c r="BF198" s="40">
        <f t="shared" si="232"/>
        <v>1976250</v>
      </c>
      <c r="BG198" s="40">
        <f t="shared" si="233"/>
        <v>310000</v>
      </c>
      <c r="BH198" s="17">
        <f>DBC!$C$77</f>
        <v>42</v>
      </c>
      <c r="BI198" s="28">
        <f>DBC!$C$76</f>
        <v>35</v>
      </c>
      <c r="BJ198" s="30">
        <f>DBC!$C$75</f>
        <v>40</v>
      </c>
      <c r="BK198" s="43">
        <f t="shared" si="297"/>
        <v>4.8825000000000003</v>
      </c>
      <c r="BL198" s="43">
        <f t="shared" si="234"/>
        <v>69.168750000000003</v>
      </c>
      <c r="BM198" s="44">
        <f t="shared" si="235"/>
        <v>12.4</v>
      </c>
      <c r="BN198" s="11">
        <f>DBC!$C$68</f>
        <v>500</v>
      </c>
      <c r="BO198" s="21">
        <f t="shared" si="266"/>
        <v>2441.25</v>
      </c>
      <c r="BP198" s="19">
        <f t="shared" si="267"/>
        <v>34584.375</v>
      </c>
      <c r="BQ198" s="19">
        <f t="shared" si="268"/>
        <v>6200</v>
      </c>
      <c r="BR198" s="423">
        <f t="shared" si="269"/>
        <v>43225.625</v>
      </c>
      <c r="BS198" s="561">
        <f>DBC!$C$72</f>
        <v>0.15</v>
      </c>
      <c r="BT198" s="559">
        <f>DBC!$C$71</f>
        <v>0.75</v>
      </c>
      <c r="BU198" s="560">
        <f>DBC!$C$70</f>
        <v>0.1</v>
      </c>
      <c r="BV198" s="8" t="str">
        <f t="shared" si="249"/>
        <v>OK</v>
      </c>
      <c r="BW198" s="37">
        <f t="shared" si="250"/>
        <v>93</v>
      </c>
      <c r="BX198" s="38">
        <f t="shared" si="294"/>
        <v>465</v>
      </c>
      <c r="BY198" s="39">
        <f t="shared" si="295"/>
        <v>62</v>
      </c>
      <c r="BZ198" s="40">
        <f t="shared" si="236"/>
        <v>0</v>
      </c>
      <c r="CA198" s="40">
        <f t="shared" si="237"/>
        <v>0</v>
      </c>
      <c r="CB198" s="40">
        <f t="shared" si="238"/>
        <v>0</v>
      </c>
      <c r="CC198" s="17">
        <f>DBC!$C$77</f>
        <v>42</v>
      </c>
      <c r="CD198" s="28">
        <f>DBC!$C$76</f>
        <v>35</v>
      </c>
      <c r="CE198" s="30">
        <f>DBC!$C$75</f>
        <v>40</v>
      </c>
      <c r="CF198" s="43">
        <f t="shared" si="298"/>
        <v>0</v>
      </c>
      <c r="CG198" s="43">
        <f t="shared" si="239"/>
        <v>0</v>
      </c>
      <c r="CH198" s="44">
        <f t="shared" si="240"/>
        <v>0</v>
      </c>
      <c r="CI198" s="11">
        <f>DBC!$C$68</f>
        <v>500</v>
      </c>
      <c r="CJ198" s="21">
        <f t="shared" si="270"/>
        <v>0</v>
      </c>
      <c r="CK198" s="21">
        <f t="shared" si="271"/>
        <v>0</v>
      </c>
      <c r="CL198" s="21">
        <f t="shared" si="272"/>
        <v>0</v>
      </c>
      <c r="CM198" s="423">
        <f t="shared" si="273"/>
        <v>0</v>
      </c>
    </row>
    <row r="199" spans="1:91" x14ac:dyDescent="0.35">
      <c r="A199" s="731">
        <v>17</v>
      </c>
      <c r="B199" s="9" t="s">
        <v>25</v>
      </c>
      <c r="C199" s="546">
        <v>31</v>
      </c>
      <c r="D199" s="9">
        <v>193</v>
      </c>
      <c r="E199" s="10">
        <f>DBC!C$52</f>
        <v>10</v>
      </c>
      <c r="F199" s="10">
        <f t="shared" ref="F199:F262" si="338">C199*E199</f>
        <v>310</v>
      </c>
      <c r="G199" s="732">
        <f>SUM(F199:F210)</f>
        <v>6990</v>
      </c>
      <c r="H199" s="49">
        <f>DBC!$C$45</f>
        <v>0.1</v>
      </c>
      <c r="I199" s="47">
        <f>DBC!$C$44</f>
        <v>0.7</v>
      </c>
      <c r="J199" s="48">
        <f>DBC!$C$43</f>
        <v>0.2</v>
      </c>
      <c r="K199" s="12" t="str">
        <f t="shared" si="241"/>
        <v>OK</v>
      </c>
      <c r="L199" s="25">
        <f t="shared" si="242"/>
        <v>31</v>
      </c>
      <c r="M199" s="26">
        <f t="shared" si="242"/>
        <v>217</v>
      </c>
      <c r="N199" s="27">
        <f t="shared" si="242"/>
        <v>62</v>
      </c>
      <c r="O199" s="28">
        <f t="shared" ref="O199" si="339">O$6*L199</f>
        <v>283340</v>
      </c>
      <c r="P199" s="28">
        <f t="shared" ref="P199" si="340">P$6*M199</f>
        <v>6743492</v>
      </c>
      <c r="Q199" s="28">
        <f t="shared" ref="Q199" si="341">Q$6*N199</f>
        <v>2266720</v>
      </c>
      <c r="R199" s="29">
        <f>DBC!$C$50</f>
        <v>152</v>
      </c>
      <c r="S199" s="28">
        <f>DBC!$C$49</f>
        <v>146.19999999999999</v>
      </c>
      <c r="T199" s="30">
        <f>DBC!$C$48</f>
        <v>150</v>
      </c>
      <c r="U199" s="31">
        <f t="shared" si="243"/>
        <v>43.067680000000003</v>
      </c>
      <c r="V199" s="31">
        <f t="shared" si="243"/>
        <v>985.89853040000003</v>
      </c>
      <c r="W199" s="32">
        <f t="shared" si="243"/>
        <v>340.00799999999998</v>
      </c>
      <c r="X199" s="23">
        <f>DBC!$C$41</f>
        <v>370</v>
      </c>
      <c r="Y199" s="33">
        <f t="shared" si="244"/>
        <v>15935.0416</v>
      </c>
      <c r="Z199" s="31">
        <f t="shared" si="244"/>
        <v>364782.45624800003</v>
      </c>
      <c r="AA199" s="31">
        <f t="shared" si="244"/>
        <v>125802.95999999999</v>
      </c>
      <c r="AB199" s="423">
        <f t="shared" ref="AB199" si="342">SUM(Y199:AA199)</f>
        <v>506520.45784799999</v>
      </c>
      <c r="AC199" s="295">
        <f>DBC!$C$45</f>
        <v>0.1</v>
      </c>
      <c r="AD199" s="291">
        <f>DBC!$C$44</f>
        <v>0.7</v>
      </c>
      <c r="AE199" s="292">
        <f>DBC!$C$43</f>
        <v>0.2</v>
      </c>
      <c r="AF199" s="12" t="str">
        <f t="shared" si="245"/>
        <v>OK</v>
      </c>
      <c r="AG199" s="13">
        <f t="shared" si="246"/>
        <v>31</v>
      </c>
      <c r="AH199" s="14">
        <f t="shared" si="287"/>
        <v>217</v>
      </c>
      <c r="AI199" s="15">
        <f t="shared" si="288"/>
        <v>62</v>
      </c>
      <c r="AJ199" s="16">
        <f t="shared" ref="AJ199:AJ262" si="343">AJ$6*AG199</f>
        <v>0</v>
      </c>
      <c r="AK199" s="16">
        <f t="shared" ref="AK199:AK262" si="344">AK$6*AH199</f>
        <v>0</v>
      </c>
      <c r="AL199" s="16">
        <f t="shared" ref="AL199:AL262" si="345">AL$6*AI199</f>
        <v>0</v>
      </c>
      <c r="AM199" s="17">
        <f>DBC!$C$50</f>
        <v>152</v>
      </c>
      <c r="AN199" s="16">
        <f>DBC!$C$49</f>
        <v>146.19999999999999</v>
      </c>
      <c r="AO199" s="18">
        <f>DBC!$C$48</f>
        <v>150</v>
      </c>
      <c r="AP199" s="19">
        <f t="shared" si="296"/>
        <v>0</v>
      </c>
      <c r="AQ199" s="19">
        <f t="shared" ref="AQ199:AQ262" si="346">AK199*AN199/10^6</f>
        <v>0</v>
      </c>
      <c r="AR199" s="20">
        <f t="shared" ref="AR199:AR262" si="347">AL199*AO199/10^6</f>
        <v>0</v>
      </c>
      <c r="AS199" s="23">
        <f>DBC!$C$41</f>
        <v>370</v>
      </c>
      <c r="AT199" s="21">
        <f t="shared" si="289"/>
        <v>0</v>
      </c>
      <c r="AU199" s="19">
        <f t="shared" si="290"/>
        <v>0</v>
      </c>
      <c r="AV199" s="19">
        <f t="shared" si="291"/>
        <v>0</v>
      </c>
      <c r="AW199" s="423">
        <f t="shared" si="265"/>
        <v>0</v>
      </c>
      <c r="AX199" s="561">
        <f>DBC!$C$72</f>
        <v>0.15</v>
      </c>
      <c r="AY199" s="559">
        <f>DBC!$C$71</f>
        <v>0.75</v>
      </c>
      <c r="AZ199" s="560">
        <f>DBC!$C$70</f>
        <v>0.1</v>
      </c>
      <c r="BA199" s="12" t="str">
        <f t="shared" si="247"/>
        <v>OK</v>
      </c>
      <c r="BB199" s="13">
        <f t="shared" si="248"/>
        <v>46.5</v>
      </c>
      <c r="BC199" s="14">
        <f t="shared" si="292"/>
        <v>232.5</v>
      </c>
      <c r="BD199" s="15">
        <f t="shared" si="293"/>
        <v>31</v>
      </c>
      <c r="BE199" s="16">
        <f t="shared" ref="BE199:BE262" si="348">BE$6*BB199</f>
        <v>58125</v>
      </c>
      <c r="BF199" s="16">
        <f t="shared" ref="BF199:BF262" si="349">BF$6*BC199</f>
        <v>988125</v>
      </c>
      <c r="BG199" s="16">
        <f t="shared" ref="BG199:BG262" si="350">BG$6*BD199</f>
        <v>155000</v>
      </c>
      <c r="BH199" s="17">
        <f>DBC!$C$77</f>
        <v>42</v>
      </c>
      <c r="BI199" s="28">
        <f>DBC!$C$76</f>
        <v>35</v>
      </c>
      <c r="BJ199" s="30">
        <f>DBC!$C$75</f>
        <v>40</v>
      </c>
      <c r="BK199" s="19">
        <f t="shared" si="297"/>
        <v>2.4412500000000001</v>
      </c>
      <c r="BL199" s="19">
        <f t="shared" ref="BL199:BL262" si="351">BF199*BI199/10^6</f>
        <v>34.584375000000001</v>
      </c>
      <c r="BM199" s="20">
        <f t="shared" ref="BM199:BM262" si="352">BG199*BJ199/10^6</f>
        <v>6.2</v>
      </c>
      <c r="BN199" s="11">
        <f>DBC!$C$68</f>
        <v>500</v>
      </c>
      <c r="BO199" s="21">
        <f t="shared" si="266"/>
        <v>1220.625</v>
      </c>
      <c r="BP199" s="19">
        <f t="shared" si="267"/>
        <v>17292.1875</v>
      </c>
      <c r="BQ199" s="19">
        <f t="shared" si="268"/>
        <v>3100</v>
      </c>
      <c r="BR199" s="423">
        <f t="shared" si="269"/>
        <v>21612.8125</v>
      </c>
      <c r="BS199" s="561">
        <f>DBC!$C$72</f>
        <v>0.15</v>
      </c>
      <c r="BT199" s="559">
        <f>DBC!$C$71</f>
        <v>0.75</v>
      </c>
      <c r="BU199" s="560">
        <f>DBC!$C$70</f>
        <v>0.1</v>
      </c>
      <c r="BV199" s="12" t="str">
        <f t="shared" si="249"/>
        <v>OK</v>
      </c>
      <c r="BW199" s="13">
        <f t="shared" si="250"/>
        <v>46.5</v>
      </c>
      <c r="BX199" s="14">
        <f t="shared" si="294"/>
        <v>232.5</v>
      </c>
      <c r="BY199" s="15">
        <f t="shared" si="295"/>
        <v>31</v>
      </c>
      <c r="BZ199" s="16">
        <f t="shared" ref="BZ199:BZ262" si="353">BZ$6*BW199</f>
        <v>0</v>
      </c>
      <c r="CA199" s="16">
        <f t="shared" ref="CA199:CA262" si="354">CA$6*BX199</f>
        <v>0</v>
      </c>
      <c r="CB199" s="16">
        <f t="shared" ref="CB199:CB262" si="355">CB$6*BY199</f>
        <v>0</v>
      </c>
      <c r="CC199" s="17">
        <f>DBC!$C$77</f>
        <v>42</v>
      </c>
      <c r="CD199" s="28">
        <f>DBC!$C$76</f>
        <v>35</v>
      </c>
      <c r="CE199" s="30">
        <f>DBC!$C$75</f>
        <v>40</v>
      </c>
      <c r="CF199" s="19">
        <f t="shared" si="298"/>
        <v>0</v>
      </c>
      <c r="CG199" s="19">
        <f t="shared" ref="CG199:CG262" si="356">CA199*CD199/10^6</f>
        <v>0</v>
      </c>
      <c r="CH199" s="20">
        <f t="shared" ref="CH199:CH262" si="357">CB199*CE199/10^6</f>
        <v>0</v>
      </c>
      <c r="CI199" s="11">
        <f>DBC!$C$68</f>
        <v>500</v>
      </c>
      <c r="CJ199" s="21">
        <f t="shared" si="270"/>
        <v>0</v>
      </c>
      <c r="CK199" s="21">
        <f t="shared" si="271"/>
        <v>0</v>
      </c>
      <c r="CL199" s="21">
        <f t="shared" si="272"/>
        <v>0</v>
      </c>
      <c r="CM199" s="423">
        <f t="shared" si="273"/>
        <v>0</v>
      </c>
    </row>
    <row r="200" spans="1:91" x14ac:dyDescent="0.35">
      <c r="A200" s="743"/>
      <c r="B200" s="5" t="s">
        <v>26</v>
      </c>
      <c r="C200" s="543">
        <v>28</v>
      </c>
      <c r="D200" s="5">
        <v>194</v>
      </c>
      <c r="E200" s="10">
        <f>DBC!C$53</f>
        <v>20</v>
      </c>
      <c r="F200" s="22">
        <f t="shared" si="338"/>
        <v>560</v>
      </c>
      <c r="G200" s="745"/>
      <c r="H200" s="49">
        <f>DBC!$C$45</f>
        <v>0.1</v>
      </c>
      <c r="I200" s="47">
        <f>DBC!$C$44</f>
        <v>0.7</v>
      </c>
      <c r="J200" s="48">
        <f>DBC!$C$43</f>
        <v>0.2</v>
      </c>
      <c r="K200" s="24" t="str">
        <f t="shared" ref="K200:K263" si="358">IF(SUM(H200:J200)=1,"OK","X")</f>
        <v>OK</v>
      </c>
      <c r="L200" s="25">
        <f t="shared" ref="L200:N263" si="359">$F200*H200</f>
        <v>56</v>
      </c>
      <c r="M200" s="26">
        <f t="shared" si="359"/>
        <v>392</v>
      </c>
      <c r="N200" s="27">
        <f t="shared" si="359"/>
        <v>112</v>
      </c>
      <c r="O200" s="28">
        <f t="shared" ref="O200:Q262" si="360">O$6*L200</f>
        <v>511840</v>
      </c>
      <c r="P200" s="28">
        <f t="shared" si="360"/>
        <v>12181792</v>
      </c>
      <c r="Q200" s="28">
        <f t="shared" si="360"/>
        <v>4094720</v>
      </c>
      <c r="R200" s="29">
        <f>DBC!$C$50</f>
        <v>152</v>
      </c>
      <c r="S200" s="28">
        <f>DBC!$C$49</f>
        <v>146.19999999999999</v>
      </c>
      <c r="T200" s="30">
        <f>DBC!$C$48</f>
        <v>150</v>
      </c>
      <c r="U200" s="31">
        <f t="shared" ref="U200:W263" si="361">O200*R200/10^6</f>
        <v>77.799679999999995</v>
      </c>
      <c r="V200" s="31">
        <f t="shared" si="361"/>
        <v>1780.9779904</v>
      </c>
      <c r="W200" s="32">
        <f t="shared" si="361"/>
        <v>614.20799999999997</v>
      </c>
      <c r="X200" s="23">
        <f>DBC!$C$41</f>
        <v>370</v>
      </c>
      <c r="Y200" s="33">
        <f t="shared" ref="Y200:AA263" si="362">U200*$X200</f>
        <v>28785.881599999997</v>
      </c>
      <c r="Z200" s="31">
        <f t="shared" si="362"/>
        <v>658961.85644799995</v>
      </c>
      <c r="AA200" s="31">
        <f t="shared" si="362"/>
        <v>227256.95999999999</v>
      </c>
      <c r="AB200" s="423">
        <f t="shared" si="264"/>
        <v>915004.69804799987</v>
      </c>
      <c r="AC200" s="295">
        <f>DBC!$C$45</f>
        <v>0.1</v>
      </c>
      <c r="AD200" s="291">
        <f>DBC!$C$44</f>
        <v>0.7</v>
      </c>
      <c r="AE200" s="292">
        <f>DBC!$C$43</f>
        <v>0.2</v>
      </c>
      <c r="AF200" s="24" t="str">
        <f t="shared" ref="AF200:AF263" si="363">IF(SUM(AC200:AE200)=1,"OK","X")</f>
        <v>OK</v>
      </c>
      <c r="AG200" s="25">
        <f t="shared" ref="AG200:AG263" si="364">$F200*AC200</f>
        <v>56</v>
      </c>
      <c r="AH200" s="26">
        <f t="shared" si="287"/>
        <v>392</v>
      </c>
      <c r="AI200" s="27">
        <f t="shared" si="288"/>
        <v>112</v>
      </c>
      <c r="AJ200" s="28">
        <f t="shared" si="343"/>
        <v>0</v>
      </c>
      <c r="AK200" s="28">
        <f t="shared" si="344"/>
        <v>0</v>
      </c>
      <c r="AL200" s="28">
        <f t="shared" si="345"/>
        <v>0</v>
      </c>
      <c r="AM200" s="17">
        <f>DBC!$C$50</f>
        <v>152</v>
      </c>
      <c r="AN200" s="16">
        <f>DBC!$C$49</f>
        <v>146.19999999999999</v>
      </c>
      <c r="AO200" s="18">
        <f>DBC!$C$48</f>
        <v>150</v>
      </c>
      <c r="AP200" s="31">
        <f t="shared" si="296"/>
        <v>0</v>
      </c>
      <c r="AQ200" s="31">
        <f t="shared" si="346"/>
        <v>0</v>
      </c>
      <c r="AR200" s="32">
        <f t="shared" si="347"/>
        <v>0</v>
      </c>
      <c r="AS200" s="23">
        <f>DBC!$C$41</f>
        <v>370</v>
      </c>
      <c r="AT200" s="33">
        <f t="shared" si="289"/>
        <v>0</v>
      </c>
      <c r="AU200" s="31">
        <f t="shared" si="290"/>
        <v>0</v>
      </c>
      <c r="AV200" s="31">
        <f t="shared" si="291"/>
        <v>0</v>
      </c>
      <c r="AW200" s="423">
        <f t="shared" si="265"/>
        <v>0</v>
      </c>
      <c r="AX200" s="561">
        <f>DBC!$C$72</f>
        <v>0.15</v>
      </c>
      <c r="AY200" s="559">
        <f>DBC!$C$71</f>
        <v>0.75</v>
      </c>
      <c r="AZ200" s="560">
        <f>DBC!$C$70</f>
        <v>0.1</v>
      </c>
      <c r="BA200" s="24" t="str">
        <f t="shared" ref="BA200:BA263" si="365">IF(SUM(AX200:AZ200)=1,"OK","X")</f>
        <v>OK</v>
      </c>
      <c r="BB200" s="25">
        <f t="shared" ref="BB200:BB263" si="366">$F200*AX200</f>
        <v>84</v>
      </c>
      <c r="BC200" s="26">
        <f t="shared" si="292"/>
        <v>420</v>
      </c>
      <c r="BD200" s="27">
        <f t="shared" si="293"/>
        <v>56</v>
      </c>
      <c r="BE200" s="28">
        <f t="shared" si="348"/>
        <v>105000</v>
      </c>
      <c r="BF200" s="28">
        <f t="shared" si="349"/>
        <v>1785000</v>
      </c>
      <c r="BG200" s="28">
        <f t="shared" si="350"/>
        <v>280000</v>
      </c>
      <c r="BH200" s="17">
        <f>DBC!$C$77</f>
        <v>42</v>
      </c>
      <c r="BI200" s="28">
        <f>DBC!$C$76</f>
        <v>35</v>
      </c>
      <c r="BJ200" s="30">
        <f>DBC!$C$75</f>
        <v>40</v>
      </c>
      <c r="BK200" s="31">
        <f t="shared" si="297"/>
        <v>4.41</v>
      </c>
      <c r="BL200" s="31">
        <f t="shared" si="351"/>
        <v>62.475000000000001</v>
      </c>
      <c r="BM200" s="32">
        <f t="shared" si="352"/>
        <v>11.2</v>
      </c>
      <c r="BN200" s="11">
        <f>DBC!$C$68</f>
        <v>500</v>
      </c>
      <c r="BO200" s="21">
        <f t="shared" si="266"/>
        <v>2205</v>
      </c>
      <c r="BP200" s="19">
        <f t="shared" si="267"/>
        <v>31237.5</v>
      </c>
      <c r="BQ200" s="19">
        <f t="shared" si="268"/>
        <v>5600</v>
      </c>
      <c r="BR200" s="423">
        <f t="shared" si="269"/>
        <v>39042.5</v>
      </c>
      <c r="BS200" s="561">
        <f>DBC!$C$72</f>
        <v>0.15</v>
      </c>
      <c r="BT200" s="559">
        <f>DBC!$C$71</f>
        <v>0.75</v>
      </c>
      <c r="BU200" s="560">
        <f>DBC!$C$70</f>
        <v>0.1</v>
      </c>
      <c r="BV200" s="24" t="str">
        <f t="shared" ref="BV200:BV263" si="367">IF(SUM(BS200:BU200)=1,"OK","X")</f>
        <v>OK</v>
      </c>
      <c r="BW200" s="25">
        <f t="shared" ref="BW200:BW263" si="368">$F200*BS200</f>
        <v>84</v>
      </c>
      <c r="BX200" s="26">
        <f t="shared" si="294"/>
        <v>420</v>
      </c>
      <c r="BY200" s="27">
        <f t="shared" si="295"/>
        <v>56</v>
      </c>
      <c r="BZ200" s="28">
        <f t="shared" si="353"/>
        <v>0</v>
      </c>
      <c r="CA200" s="28">
        <f t="shared" si="354"/>
        <v>0</v>
      </c>
      <c r="CB200" s="28">
        <f t="shared" si="355"/>
        <v>0</v>
      </c>
      <c r="CC200" s="17">
        <f>DBC!$C$77</f>
        <v>42</v>
      </c>
      <c r="CD200" s="28">
        <f>DBC!$C$76</f>
        <v>35</v>
      </c>
      <c r="CE200" s="30">
        <f>DBC!$C$75</f>
        <v>40</v>
      </c>
      <c r="CF200" s="31">
        <f t="shared" si="298"/>
        <v>0</v>
      </c>
      <c r="CG200" s="31">
        <f t="shared" si="356"/>
        <v>0</v>
      </c>
      <c r="CH200" s="32">
        <f t="shared" si="357"/>
        <v>0</v>
      </c>
      <c r="CI200" s="11">
        <f>DBC!$C$68</f>
        <v>500</v>
      </c>
      <c r="CJ200" s="21">
        <f t="shared" si="270"/>
        <v>0</v>
      </c>
      <c r="CK200" s="21">
        <f t="shared" si="271"/>
        <v>0</v>
      </c>
      <c r="CL200" s="21">
        <f t="shared" si="272"/>
        <v>0</v>
      </c>
      <c r="CM200" s="423">
        <f t="shared" si="273"/>
        <v>0</v>
      </c>
    </row>
    <row r="201" spans="1:91" x14ac:dyDescent="0.35">
      <c r="A201" s="743"/>
      <c r="B201" s="5" t="s">
        <v>27</v>
      </c>
      <c r="C201" s="543">
        <v>31</v>
      </c>
      <c r="D201" s="5">
        <v>195</v>
      </c>
      <c r="E201" s="10">
        <f>DBC!C$54</f>
        <v>20</v>
      </c>
      <c r="F201" s="22">
        <f t="shared" si="338"/>
        <v>620</v>
      </c>
      <c r="G201" s="745"/>
      <c r="H201" s="49">
        <f>DBC!$C$45</f>
        <v>0.1</v>
      </c>
      <c r="I201" s="47">
        <f>DBC!$C$44</f>
        <v>0.7</v>
      </c>
      <c r="J201" s="48">
        <f>DBC!$C$43</f>
        <v>0.2</v>
      </c>
      <c r="K201" s="24" t="str">
        <f t="shared" si="358"/>
        <v>OK</v>
      </c>
      <c r="L201" s="25">
        <f t="shared" si="359"/>
        <v>62</v>
      </c>
      <c r="M201" s="26">
        <f t="shared" si="359"/>
        <v>434</v>
      </c>
      <c r="N201" s="27">
        <f t="shared" si="359"/>
        <v>124</v>
      </c>
      <c r="O201" s="28">
        <f t="shared" si="360"/>
        <v>566680</v>
      </c>
      <c r="P201" s="28">
        <f t="shared" si="360"/>
        <v>13486984</v>
      </c>
      <c r="Q201" s="28">
        <f t="shared" si="360"/>
        <v>4533440</v>
      </c>
      <c r="R201" s="29">
        <f>DBC!$C$50</f>
        <v>152</v>
      </c>
      <c r="S201" s="28">
        <f>DBC!$C$49</f>
        <v>146.19999999999999</v>
      </c>
      <c r="T201" s="30">
        <f>DBC!$C$48</f>
        <v>150</v>
      </c>
      <c r="U201" s="31">
        <f t="shared" si="361"/>
        <v>86.135360000000006</v>
      </c>
      <c r="V201" s="31">
        <f t="shared" si="361"/>
        <v>1971.7970608000001</v>
      </c>
      <c r="W201" s="32">
        <f t="shared" si="361"/>
        <v>680.01599999999996</v>
      </c>
      <c r="X201" s="23">
        <f>DBC!$C$41</f>
        <v>370</v>
      </c>
      <c r="Y201" s="33">
        <f t="shared" si="362"/>
        <v>31870.083200000001</v>
      </c>
      <c r="Z201" s="31">
        <f t="shared" si="362"/>
        <v>729564.91249600006</v>
      </c>
      <c r="AA201" s="31">
        <f t="shared" si="362"/>
        <v>251605.91999999998</v>
      </c>
      <c r="AB201" s="423">
        <f t="shared" si="264"/>
        <v>1013040.915696</v>
      </c>
      <c r="AC201" s="295">
        <f>DBC!$C$45</f>
        <v>0.1</v>
      </c>
      <c r="AD201" s="291">
        <f>DBC!$C$44</f>
        <v>0.7</v>
      </c>
      <c r="AE201" s="292">
        <f>DBC!$C$43</f>
        <v>0.2</v>
      </c>
      <c r="AF201" s="24" t="str">
        <f t="shared" si="363"/>
        <v>OK</v>
      </c>
      <c r="AG201" s="25">
        <f t="shared" si="364"/>
        <v>62</v>
      </c>
      <c r="AH201" s="26">
        <f t="shared" si="287"/>
        <v>434</v>
      </c>
      <c r="AI201" s="27">
        <f t="shared" si="288"/>
        <v>124</v>
      </c>
      <c r="AJ201" s="28">
        <f t="shared" si="343"/>
        <v>0</v>
      </c>
      <c r="AK201" s="28">
        <f t="shared" si="344"/>
        <v>0</v>
      </c>
      <c r="AL201" s="28">
        <f t="shared" si="345"/>
        <v>0</v>
      </c>
      <c r="AM201" s="17">
        <f>DBC!$C$50</f>
        <v>152</v>
      </c>
      <c r="AN201" s="16">
        <f>DBC!$C$49</f>
        <v>146.19999999999999</v>
      </c>
      <c r="AO201" s="18">
        <f>DBC!$C$48</f>
        <v>150</v>
      </c>
      <c r="AP201" s="31">
        <f t="shared" si="296"/>
        <v>0</v>
      </c>
      <c r="AQ201" s="31">
        <f t="shared" si="346"/>
        <v>0</v>
      </c>
      <c r="AR201" s="32">
        <f t="shared" si="347"/>
        <v>0</v>
      </c>
      <c r="AS201" s="23">
        <f>DBC!$C$41</f>
        <v>370</v>
      </c>
      <c r="AT201" s="33">
        <f t="shared" si="289"/>
        <v>0</v>
      </c>
      <c r="AU201" s="31">
        <f t="shared" si="290"/>
        <v>0</v>
      </c>
      <c r="AV201" s="31">
        <f t="shared" si="291"/>
        <v>0</v>
      </c>
      <c r="AW201" s="423">
        <f t="shared" si="265"/>
        <v>0</v>
      </c>
      <c r="AX201" s="561">
        <f>DBC!$C$72</f>
        <v>0.15</v>
      </c>
      <c r="AY201" s="559">
        <f>DBC!$C$71</f>
        <v>0.75</v>
      </c>
      <c r="AZ201" s="560">
        <f>DBC!$C$70</f>
        <v>0.1</v>
      </c>
      <c r="BA201" s="24" t="str">
        <f t="shared" si="365"/>
        <v>OK</v>
      </c>
      <c r="BB201" s="25">
        <f t="shared" si="366"/>
        <v>93</v>
      </c>
      <c r="BC201" s="26">
        <f t="shared" si="292"/>
        <v>465</v>
      </c>
      <c r="BD201" s="27">
        <f t="shared" si="293"/>
        <v>62</v>
      </c>
      <c r="BE201" s="28">
        <f t="shared" si="348"/>
        <v>116250</v>
      </c>
      <c r="BF201" s="28">
        <f t="shared" si="349"/>
        <v>1976250</v>
      </c>
      <c r="BG201" s="28">
        <f t="shared" si="350"/>
        <v>310000</v>
      </c>
      <c r="BH201" s="17">
        <f>DBC!$C$77</f>
        <v>42</v>
      </c>
      <c r="BI201" s="28">
        <f>DBC!$C$76</f>
        <v>35</v>
      </c>
      <c r="BJ201" s="30">
        <f>DBC!$C$75</f>
        <v>40</v>
      </c>
      <c r="BK201" s="31">
        <f t="shared" si="297"/>
        <v>4.8825000000000003</v>
      </c>
      <c r="BL201" s="31">
        <f t="shared" si="351"/>
        <v>69.168750000000003</v>
      </c>
      <c r="BM201" s="32">
        <f t="shared" si="352"/>
        <v>12.4</v>
      </c>
      <c r="BN201" s="11">
        <f>DBC!$C$68</f>
        <v>500</v>
      </c>
      <c r="BO201" s="21">
        <f t="shared" si="266"/>
        <v>2441.25</v>
      </c>
      <c r="BP201" s="19">
        <f t="shared" si="267"/>
        <v>34584.375</v>
      </c>
      <c r="BQ201" s="19">
        <f t="shared" si="268"/>
        <v>6200</v>
      </c>
      <c r="BR201" s="423">
        <f t="shared" si="269"/>
        <v>43225.625</v>
      </c>
      <c r="BS201" s="561">
        <f>DBC!$C$72</f>
        <v>0.15</v>
      </c>
      <c r="BT201" s="559">
        <f>DBC!$C$71</f>
        <v>0.75</v>
      </c>
      <c r="BU201" s="560">
        <f>DBC!$C$70</f>
        <v>0.1</v>
      </c>
      <c r="BV201" s="24" t="str">
        <f t="shared" si="367"/>
        <v>OK</v>
      </c>
      <c r="BW201" s="25">
        <f t="shared" si="368"/>
        <v>93</v>
      </c>
      <c r="BX201" s="26">
        <f t="shared" si="294"/>
        <v>465</v>
      </c>
      <c r="BY201" s="27">
        <f t="shared" si="295"/>
        <v>62</v>
      </c>
      <c r="BZ201" s="28">
        <f t="shared" si="353"/>
        <v>0</v>
      </c>
      <c r="CA201" s="28">
        <f t="shared" si="354"/>
        <v>0</v>
      </c>
      <c r="CB201" s="28">
        <f t="shared" si="355"/>
        <v>0</v>
      </c>
      <c r="CC201" s="17">
        <f>DBC!$C$77</f>
        <v>42</v>
      </c>
      <c r="CD201" s="28">
        <f>DBC!$C$76</f>
        <v>35</v>
      </c>
      <c r="CE201" s="30">
        <f>DBC!$C$75</f>
        <v>40</v>
      </c>
      <c r="CF201" s="31">
        <f t="shared" si="298"/>
        <v>0</v>
      </c>
      <c r="CG201" s="31">
        <f t="shared" si="356"/>
        <v>0</v>
      </c>
      <c r="CH201" s="32">
        <f t="shared" si="357"/>
        <v>0</v>
      </c>
      <c r="CI201" s="11">
        <f>DBC!$C$68</f>
        <v>500</v>
      </c>
      <c r="CJ201" s="21">
        <f t="shared" si="270"/>
        <v>0</v>
      </c>
      <c r="CK201" s="21">
        <f t="shared" si="271"/>
        <v>0</v>
      </c>
      <c r="CL201" s="21">
        <f t="shared" si="272"/>
        <v>0</v>
      </c>
      <c r="CM201" s="423">
        <f t="shared" si="273"/>
        <v>0</v>
      </c>
    </row>
    <row r="202" spans="1:91" x14ac:dyDescent="0.35">
      <c r="A202" s="743"/>
      <c r="B202" s="5" t="s">
        <v>28</v>
      </c>
      <c r="C202" s="543">
        <v>30</v>
      </c>
      <c r="D202" s="5">
        <v>196</v>
      </c>
      <c r="E202" s="10">
        <f>DBC!C$55</f>
        <v>20</v>
      </c>
      <c r="F202" s="22">
        <f t="shared" si="338"/>
        <v>600</v>
      </c>
      <c r="G202" s="745"/>
      <c r="H202" s="49">
        <f>DBC!$C$45</f>
        <v>0.1</v>
      </c>
      <c r="I202" s="47">
        <f>DBC!$C$44</f>
        <v>0.7</v>
      </c>
      <c r="J202" s="48">
        <f>DBC!$C$43</f>
        <v>0.2</v>
      </c>
      <c r="K202" s="24" t="str">
        <f t="shared" si="358"/>
        <v>OK</v>
      </c>
      <c r="L202" s="25">
        <f t="shared" si="359"/>
        <v>60</v>
      </c>
      <c r="M202" s="26">
        <f t="shared" si="359"/>
        <v>420</v>
      </c>
      <c r="N202" s="27">
        <f t="shared" si="359"/>
        <v>120</v>
      </c>
      <c r="O202" s="28">
        <f t="shared" si="360"/>
        <v>548400</v>
      </c>
      <c r="P202" s="28">
        <f t="shared" si="360"/>
        <v>13051920</v>
      </c>
      <c r="Q202" s="28">
        <f t="shared" si="360"/>
        <v>4387200</v>
      </c>
      <c r="R202" s="29">
        <f>DBC!$C$50</f>
        <v>152</v>
      </c>
      <c r="S202" s="28">
        <f>DBC!$C$49</f>
        <v>146.19999999999999</v>
      </c>
      <c r="T202" s="30">
        <f>DBC!$C$48</f>
        <v>150</v>
      </c>
      <c r="U202" s="31">
        <f t="shared" si="361"/>
        <v>83.356800000000007</v>
      </c>
      <c r="V202" s="31">
        <f t="shared" si="361"/>
        <v>1908.1907039999999</v>
      </c>
      <c r="W202" s="32">
        <f t="shared" si="361"/>
        <v>658.08</v>
      </c>
      <c r="X202" s="23">
        <f>DBC!$C$41</f>
        <v>370</v>
      </c>
      <c r="Y202" s="33">
        <f t="shared" si="362"/>
        <v>30842.016000000003</v>
      </c>
      <c r="Z202" s="31">
        <f t="shared" si="362"/>
        <v>706030.56047999999</v>
      </c>
      <c r="AA202" s="31">
        <f t="shared" si="362"/>
        <v>243489.6</v>
      </c>
      <c r="AB202" s="423">
        <f t="shared" si="264"/>
        <v>980362.17648000002</v>
      </c>
      <c r="AC202" s="295">
        <f>DBC!$C$45</f>
        <v>0.1</v>
      </c>
      <c r="AD202" s="291">
        <f>DBC!$C$44</f>
        <v>0.7</v>
      </c>
      <c r="AE202" s="292">
        <f>DBC!$C$43</f>
        <v>0.2</v>
      </c>
      <c r="AF202" s="24" t="str">
        <f t="shared" si="363"/>
        <v>OK</v>
      </c>
      <c r="AG202" s="25">
        <f t="shared" si="364"/>
        <v>60</v>
      </c>
      <c r="AH202" s="26">
        <f t="shared" si="287"/>
        <v>420</v>
      </c>
      <c r="AI202" s="27">
        <f t="shared" si="288"/>
        <v>120</v>
      </c>
      <c r="AJ202" s="28">
        <f t="shared" si="343"/>
        <v>0</v>
      </c>
      <c r="AK202" s="28">
        <f t="shared" si="344"/>
        <v>0</v>
      </c>
      <c r="AL202" s="28">
        <f t="shared" si="345"/>
        <v>0</v>
      </c>
      <c r="AM202" s="17">
        <f>DBC!$C$50</f>
        <v>152</v>
      </c>
      <c r="AN202" s="16">
        <f>DBC!$C$49</f>
        <v>146.19999999999999</v>
      </c>
      <c r="AO202" s="18">
        <f>DBC!$C$48</f>
        <v>150</v>
      </c>
      <c r="AP202" s="31">
        <f t="shared" si="296"/>
        <v>0</v>
      </c>
      <c r="AQ202" s="31">
        <f t="shared" si="346"/>
        <v>0</v>
      </c>
      <c r="AR202" s="32">
        <f t="shared" si="347"/>
        <v>0</v>
      </c>
      <c r="AS202" s="23">
        <f>DBC!$C$41</f>
        <v>370</v>
      </c>
      <c r="AT202" s="33">
        <f t="shared" si="289"/>
        <v>0</v>
      </c>
      <c r="AU202" s="31">
        <f t="shared" si="290"/>
        <v>0</v>
      </c>
      <c r="AV202" s="31">
        <f t="shared" si="291"/>
        <v>0</v>
      </c>
      <c r="AW202" s="423">
        <f t="shared" si="265"/>
        <v>0</v>
      </c>
      <c r="AX202" s="561">
        <f>DBC!$C$72</f>
        <v>0.15</v>
      </c>
      <c r="AY202" s="559">
        <f>DBC!$C$71</f>
        <v>0.75</v>
      </c>
      <c r="AZ202" s="560">
        <f>DBC!$C$70</f>
        <v>0.1</v>
      </c>
      <c r="BA202" s="24" t="str">
        <f t="shared" si="365"/>
        <v>OK</v>
      </c>
      <c r="BB202" s="25">
        <f t="shared" si="366"/>
        <v>90</v>
      </c>
      <c r="BC202" s="26">
        <f t="shared" si="292"/>
        <v>450</v>
      </c>
      <c r="BD202" s="27">
        <f t="shared" si="293"/>
        <v>60</v>
      </c>
      <c r="BE202" s="28">
        <f t="shared" si="348"/>
        <v>112500</v>
      </c>
      <c r="BF202" s="28">
        <f t="shared" si="349"/>
        <v>1912500</v>
      </c>
      <c r="BG202" s="28">
        <f t="shared" si="350"/>
        <v>300000</v>
      </c>
      <c r="BH202" s="17">
        <f>DBC!$C$77</f>
        <v>42</v>
      </c>
      <c r="BI202" s="28">
        <f>DBC!$C$76</f>
        <v>35</v>
      </c>
      <c r="BJ202" s="30">
        <f>DBC!$C$75</f>
        <v>40</v>
      </c>
      <c r="BK202" s="31">
        <f t="shared" si="297"/>
        <v>4.7249999999999996</v>
      </c>
      <c r="BL202" s="31">
        <f t="shared" si="351"/>
        <v>66.9375</v>
      </c>
      <c r="BM202" s="32">
        <f t="shared" si="352"/>
        <v>12</v>
      </c>
      <c r="BN202" s="11">
        <f>DBC!$C$68</f>
        <v>500</v>
      </c>
      <c r="BO202" s="21">
        <f t="shared" si="266"/>
        <v>2362.5</v>
      </c>
      <c r="BP202" s="19">
        <f t="shared" si="267"/>
        <v>33468.75</v>
      </c>
      <c r="BQ202" s="19">
        <f t="shared" si="268"/>
        <v>6000</v>
      </c>
      <c r="BR202" s="423">
        <f t="shared" si="269"/>
        <v>41831.25</v>
      </c>
      <c r="BS202" s="561">
        <f>DBC!$C$72</f>
        <v>0.15</v>
      </c>
      <c r="BT202" s="559">
        <f>DBC!$C$71</f>
        <v>0.75</v>
      </c>
      <c r="BU202" s="560">
        <f>DBC!$C$70</f>
        <v>0.1</v>
      </c>
      <c r="BV202" s="24" t="str">
        <f t="shared" si="367"/>
        <v>OK</v>
      </c>
      <c r="BW202" s="25">
        <f t="shared" si="368"/>
        <v>90</v>
      </c>
      <c r="BX202" s="26">
        <f t="shared" si="294"/>
        <v>450</v>
      </c>
      <c r="BY202" s="27">
        <f t="shared" si="295"/>
        <v>60</v>
      </c>
      <c r="BZ202" s="28">
        <f t="shared" si="353"/>
        <v>0</v>
      </c>
      <c r="CA202" s="28">
        <f t="shared" si="354"/>
        <v>0</v>
      </c>
      <c r="CB202" s="28">
        <f t="shared" si="355"/>
        <v>0</v>
      </c>
      <c r="CC202" s="17">
        <f>DBC!$C$77</f>
        <v>42</v>
      </c>
      <c r="CD202" s="28">
        <f>DBC!$C$76</f>
        <v>35</v>
      </c>
      <c r="CE202" s="30">
        <f>DBC!$C$75</f>
        <v>40</v>
      </c>
      <c r="CF202" s="31">
        <f t="shared" si="298"/>
        <v>0</v>
      </c>
      <c r="CG202" s="31">
        <f t="shared" si="356"/>
        <v>0</v>
      </c>
      <c r="CH202" s="32">
        <f t="shared" si="357"/>
        <v>0</v>
      </c>
      <c r="CI202" s="11">
        <f>DBC!$C$68</f>
        <v>500</v>
      </c>
      <c r="CJ202" s="21">
        <f t="shared" si="270"/>
        <v>0</v>
      </c>
      <c r="CK202" s="21">
        <f t="shared" si="271"/>
        <v>0</v>
      </c>
      <c r="CL202" s="21">
        <f t="shared" si="272"/>
        <v>0</v>
      </c>
      <c r="CM202" s="423">
        <f t="shared" si="273"/>
        <v>0</v>
      </c>
    </row>
    <row r="203" spans="1:91" x14ac:dyDescent="0.35">
      <c r="A203" s="743"/>
      <c r="B203" s="5" t="s">
        <v>29</v>
      </c>
      <c r="C203" s="543">
        <v>31</v>
      </c>
      <c r="D203" s="5">
        <v>197</v>
      </c>
      <c r="E203" s="10">
        <f>DBC!C$56</f>
        <v>20</v>
      </c>
      <c r="F203" s="22">
        <f t="shared" si="338"/>
        <v>620</v>
      </c>
      <c r="G203" s="745"/>
      <c r="H203" s="49">
        <f>DBC!$C$45</f>
        <v>0.1</v>
      </c>
      <c r="I203" s="47">
        <f>DBC!$C$44</f>
        <v>0.7</v>
      </c>
      <c r="J203" s="48">
        <f>DBC!$C$43</f>
        <v>0.2</v>
      </c>
      <c r="K203" s="24" t="str">
        <f t="shared" si="358"/>
        <v>OK</v>
      </c>
      <c r="L203" s="25">
        <f t="shared" si="359"/>
        <v>62</v>
      </c>
      <c r="M203" s="26">
        <f t="shared" si="359"/>
        <v>434</v>
      </c>
      <c r="N203" s="27">
        <f t="shared" si="359"/>
        <v>124</v>
      </c>
      <c r="O203" s="28">
        <f t="shared" si="360"/>
        <v>566680</v>
      </c>
      <c r="P203" s="28">
        <f t="shared" si="360"/>
        <v>13486984</v>
      </c>
      <c r="Q203" s="28">
        <f t="shared" si="360"/>
        <v>4533440</v>
      </c>
      <c r="R203" s="29">
        <f>DBC!$C$50</f>
        <v>152</v>
      </c>
      <c r="S203" s="28">
        <f>DBC!$C$49</f>
        <v>146.19999999999999</v>
      </c>
      <c r="T203" s="30">
        <f>DBC!$C$48</f>
        <v>150</v>
      </c>
      <c r="U203" s="31">
        <f t="shared" si="361"/>
        <v>86.135360000000006</v>
      </c>
      <c r="V203" s="31">
        <f t="shared" si="361"/>
        <v>1971.7970608000001</v>
      </c>
      <c r="W203" s="32">
        <f t="shared" si="361"/>
        <v>680.01599999999996</v>
      </c>
      <c r="X203" s="23">
        <f>DBC!$C$41</f>
        <v>370</v>
      </c>
      <c r="Y203" s="33">
        <f t="shared" si="362"/>
        <v>31870.083200000001</v>
      </c>
      <c r="Z203" s="31">
        <f t="shared" si="362"/>
        <v>729564.91249600006</v>
      </c>
      <c r="AA203" s="31">
        <f t="shared" si="362"/>
        <v>251605.91999999998</v>
      </c>
      <c r="AB203" s="423">
        <f t="shared" si="264"/>
        <v>1013040.915696</v>
      </c>
      <c r="AC203" s="295">
        <f>DBC!$C$45</f>
        <v>0.1</v>
      </c>
      <c r="AD203" s="291">
        <f>DBC!$C$44</f>
        <v>0.7</v>
      </c>
      <c r="AE203" s="292">
        <f>DBC!$C$43</f>
        <v>0.2</v>
      </c>
      <c r="AF203" s="24" t="str">
        <f t="shared" si="363"/>
        <v>OK</v>
      </c>
      <c r="AG203" s="25">
        <f t="shared" si="364"/>
        <v>62</v>
      </c>
      <c r="AH203" s="26">
        <f t="shared" si="287"/>
        <v>434</v>
      </c>
      <c r="AI203" s="27">
        <f t="shared" si="288"/>
        <v>124</v>
      </c>
      <c r="AJ203" s="28">
        <f t="shared" si="343"/>
        <v>0</v>
      </c>
      <c r="AK203" s="28">
        <f t="shared" si="344"/>
        <v>0</v>
      </c>
      <c r="AL203" s="28">
        <f t="shared" si="345"/>
        <v>0</v>
      </c>
      <c r="AM203" s="17">
        <f>DBC!$C$50</f>
        <v>152</v>
      </c>
      <c r="AN203" s="16">
        <f>DBC!$C$49</f>
        <v>146.19999999999999</v>
      </c>
      <c r="AO203" s="18">
        <f>DBC!$C$48</f>
        <v>150</v>
      </c>
      <c r="AP203" s="31">
        <f t="shared" si="296"/>
        <v>0</v>
      </c>
      <c r="AQ203" s="31">
        <f t="shared" si="346"/>
        <v>0</v>
      </c>
      <c r="AR203" s="32">
        <f t="shared" si="347"/>
        <v>0</v>
      </c>
      <c r="AS203" s="23">
        <f>DBC!$C$41</f>
        <v>370</v>
      </c>
      <c r="AT203" s="33">
        <f t="shared" si="289"/>
        <v>0</v>
      </c>
      <c r="AU203" s="31">
        <f t="shared" si="290"/>
        <v>0</v>
      </c>
      <c r="AV203" s="31">
        <f t="shared" si="291"/>
        <v>0</v>
      </c>
      <c r="AW203" s="423">
        <f t="shared" si="265"/>
        <v>0</v>
      </c>
      <c r="AX203" s="561">
        <f>DBC!$C$72</f>
        <v>0.15</v>
      </c>
      <c r="AY203" s="559">
        <f>DBC!$C$71</f>
        <v>0.75</v>
      </c>
      <c r="AZ203" s="560">
        <f>DBC!$C$70</f>
        <v>0.1</v>
      </c>
      <c r="BA203" s="24" t="str">
        <f t="shared" si="365"/>
        <v>OK</v>
      </c>
      <c r="BB203" s="25">
        <f t="shared" si="366"/>
        <v>93</v>
      </c>
      <c r="BC203" s="26">
        <f t="shared" si="292"/>
        <v>465</v>
      </c>
      <c r="BD203" s="27">
        <f t="shared" si="293"/>
        <v>62</v>
      </c>
      <c r="BE203" s="28">
        <f t="shared" si="348"/>
        <v>116250</v>
      </c>
      <c r="BF203" s="28">
        <f t="shared" si="349"/>
        <v>1976250</v>
      </c>
      <c r="BG203" s="28">
        <f t="shared" si="350"/>
        <v>310000</v>
      </c>
      <c r="BH203" s="17">
        <f>DBC!$C$77</f>
        <v>42</v>
      </c>
      <c r="BI203" s="28">
        <f>DBC!$C$76</f>
        <v>35</v>
      </c>
      <c r="BJ203" s="30">
        <f>DBC!$C$75</f>
        <v>40</v>
      </c>
      <c r="BK203" s="31">
        <f t="shared" si="297"/>
        <v>4.8825000000000003</v>
      </c>
      <c r="BL203" s="31">
        <f t="shared" si="351"/>
        <v>69.168750000000003</v>
      </c>
      <c r="BM203" s="32">
        <f t="shared" si="352"/>
        <v>12.4</v>
      </c>
      <c r="BN203" s="11">
        <f>DBC!$C$68</f>
        <v>500</v>
      </c>
      <c r="BO203" s="21">
        <f t="shared" si="266"/>
        <v>2441.25</v>
      </c>
      <c r="BP203" s="19">
        <f t="shared" si="267"/>
        <v>34584.375</v>
      </c>
      <c r="BQ203" s="19">
        <f t="shared" si="268"/>
        <v>6200</v>
      </c>
      <c r="BR203" s="423">
        <f t="shared" si="269"/>
        <v>43225.625</v>
      </c>
      <c r="BS203" s="561">
        <f>DBC!$C$72</f>
        <v>0.15</v>
      </c>
      <c r="BT203" s="559">
        <f>DBC!$C$71</f>
        <v>0.75</v>
      </c>
      <c r="BU203" s="560">
        <f>DBC!$C$70</f>
        <v>0.1</v>
      </c>
      <c r="BV203" s="24" t="str">
        <f t="shared" si="367"/>
        <v>OK</v>
      </c>
      <c r="BW203" s="25">
        <f t="shared" si="368"/>
        <v>93</v>
      </c>
      <c r="BX203" s="26">
        <f t="shared" si="294"/>
        <v>465</v>
      </c>
      <c r="BY203" s="27">
        <f t="shared" si="295"/>
        <v>62</v>
      </c>
      <c r="BZ203" s="28">
        <f t="shared" si="353"/>
        <v>0</v>
      </c>
      <c r="CA203" s="28">
        <f t="shared" si="354"/>
        <v>0</v>
      </c>
      <c r="CB203" s="28">
        <f t="shared" si="355"/>
        <v>0</v>
      </c>
      <c r="CC203" s="17">
        <f>DBC!$C$77</f>
        <v>42</v>
      </c>
      <c r="CD203" s="28">
        <f>DBC!$C$76</f>
        <v>35</v>
      </c>
      <c r="CE203" s="30">
        <f>DBC!$C$75</f>
        <v>40</v>
      </c>
      <c r="CF203" s="31">
        <f t="shared" si="298"/>
        <v>0</v>
      </c>
      <c r="CG203" s="31">
        <f t="shared" si="356"/>
        <v>0</v>
      </c>
      <c r="CH203" s="32">
        <f t="shared" si="357"/>
        <v>0</v>
      </c>
      <c r="CI203" s="11">
        <f>DBC!$C$68</f>
        <v>500</v>
      </c>
      <c r="CJ203" s="21">
        <f t="shared" si="270"/>
        <v>0</v>
      </c>
      <c r="CK203" s="21">
        <f t="shared" si="271"/>
        <v>0</v>
      </c>
      <c r="CL203" s="21">
        <f t="shared" si="272"/>
        <v>0</v>
      </c>
      <c r="CM203" s="423">
        <f t="shared" si="273"/>
        <v>0</v>
      </c>
    </row>
    <row r="204" spans="1:91" x14ac:dyDescent="0.35">
      <c r="A204" s="743"/>
      <c r="B204" s="5" t="s">
        <v>30</v>
      </c>
      <c r="C204" s="543">
        <v>30</v>
      </c>
      <c r="D204" s="5">
        <v>198</v>
      </c>
      <c r="E204" s="10">
        <f>DBC!C$57</f>
        <v>20</v>
      </c>
      <c r="F204" s="22">
        <f t="shared" si="338"/>
        <v>600</v>
      </c>
      <c r="G204" s="745"/>
      <c r="H204" s="49">
        <f>DBC!$C$45</f>
        <v>0.1</v>
      </c>
      <c r="I204" s="47">
        <f>DBC!$C$44</f>
        <v>0.7</v>
      </c>
      <c r="J204" s="48">
        <f>DBC!$C$43</f>
        <v>0.2</v>
      </c>
      <c r="K204" s="24" t="str">
        <f t="shared" si="358"/>
        <v>OK</v>
      </c>
      <c r="L204" s="25">
        <f t="shared" si="359"/>
        <v>60</v>
      </c>
      <c r="M204" s="26">
        <f t="shared" si="359"/>
        <v>420</v>
      </c>
      <c r="N204" s="27">
        <f t="shared" si="359"/>
        <v>120</v>
      </c>
      <c r="O204" s="28">
        <f t="shared" si="360"/>
        <v>548400</v>
      </c>
      <c r="P204" s="28">
        <f t="shared" si="360"/>
        <v>13051920</v>
      </c>
      <c r="Q204" s="28">
        <f t="shared" si="360"/>
        <v>4387200</v>
      </c>
      <c r="R204" s="29">
        <f>DBC!$C$50</f>
        <v>152</v>
      </c>
      <c r="S204" s="28">
        <f>DBC!$C$49</f>
        <v>146.19999999999999</v>
      </c>
      <c r="T204" s="30">
        <f>DBC!$C$48</f>
        <v>150</v>
      </c>
      <c r="U204" s="31">
        <f t="shared" si="361"/>
        <v>83.356800000000007</v>
      </c>
      <c r="V204" s="31">
        <f t="shared" si="361"/>
        <v>1908.1907039999999</v>
      </c>
      <c r="W204" s="32">
        <f t="shared" si="361"/>
        <v>658.08</v>
      </c>
      <c r="X204" s="23">
        <f>DBC!$C$41</f>
        <v>370</v>
      </c>
      <c r="Y204" s="33">
        <f t="shared" si="362"/>
        <v>30842.016000000003</v>
      </c>
      <c r="Z204" s="31">
        <f t="shared" si="362"/>
        <v>706030.56047999999</v>
      </c>
      <c r="AA204" s="31">
        <f t="shared" si="362"/>
        <v>243489.6</v>
      </c>
      <c r="AB204" s="423">
        <f t="shared" si="264"/>
        <v>980362.17648000002</v>
      </c>
      <c r="AC204" s="295">
        <f>DBC!$C$45</f>
        <v>0.1</v>
      </c>
      <c r="AD204" s="291">
        <f>DBC!$C$44</f>
        <v>0.7</v>
      </c>
      <c r="AE204" s="292">
        <f>DBC!$C$43</f>
        <v>0.2</v>
      </c>
      <c r="AF204" s="24" t="str">
        <f t="shared" si="363"/>
        <v>OK</v>
      </c>
      <c r="AG204" s="25">
        <f t="shared" si="364"/>
        <v>60</v>
      </c>
      <c r="AH204" s="26">
        <f t="shared" si="287"/>
        <v>420</v>
      </c>
      <c r="AI204" s="27">
        <f t="shared" si="288"/>
        <v>120</v>
      </c>
      <c r="AJ204" s="28">
        <f t="shared" si="343"/>
        <v>0</v>
      </c>
      <c r="AK204" s="28">
        <f t="shared" si="344"/>
        <v>0</v>
      </c>
      <c r="AL204" s="28">
        <f t="shared" si="345"/>
        <v>0</v>
      </c>
      <c r="AM204" s="17">
        <f>DBC!$C$50</f>
        <v>152</v>
      </c>
      <c r="AN204" s="16">
        <f>DBC!$C$49</f>
        <v>146.19999999999999</v>
      </c>
      <c r="AO204" s="18">
        <f>DBC!$C$48</f>
        <v>150</v>
      </c>
      <c r="AP204" s="31">
        <f t="shared" si="296"/>
        <v>0</v>
      </c>
      <c r="AQ204" s="31">
        <f t="shared" si="346"/>
        <v>0</v>
      </c>
      <c r="AR204" s="32">
        <f t="shared" si="347"/>
        <v>0</v>
      </c>
      <c r="AS204" s="23">
        <f>DBC!$C$41</f>
        <v>370</v>
      </c>
      <c r="AT204" s="33">
        <f t="shared" si="289"/>
        <v>0</v>
      </c>
      <c r="AU204" s="31">
        <f t="shared" si="290"/>
        <v>0</v>
      </c>
      <c r="AV204" s="31">
        <f t="shared" si="291"/>
        <v>0</v>
      </c>
      <c r="AW204" s="423">
        <f t="shared" si="265"/>
        <v>0</v>
      </c>
      <c r="AX204" s="561">
        <f>DBC!$C$72</f>
        <v>0.15</v>
      </c>
      <c r="AY204" s="559">
        <f>DBC!$C$71</f>
        <v>0.75</v>
      </c>
      <c r="AZ204" s="560">
        <f>DBC!$C$70</f>
        <v>0.1</v>
      </c>
      <c r="BA204" s="24" t="str">
        <f t="shared" si="365"/>
        <v>OK</v>
      </c>
      <c r="BB204" s="25">
        <f t="shared" si="366"/>
        <v>90</v>
      </c>
      <c r="BC204" s="26">
        <f t="shared" si="292"/>
        <v>450</v>
      </c>
      <c r="BD204" s="27">
        <f t="shared" si="293"/>
        <v>60</v>
      </c>
      <c r="BE204" s="28">
        <f t="shared" si="348"/>
        <v>112500</v>
      </c>
      <c r="BF204" s="28">
        <f t="shared" si="349"/>
        <v>1912500</v>
      </c>
      <c r="BG204" s="28">
        <f t="shared" si="350"/>
        <v>300000</v>
      </c>
      <c r="BH204" s="17">
        <f>DBC!$C$77</f>
        <v>42</v>
      </c>
      <c r="BI204" s="28">
        <f>DBC!$C$76</f>
        <v>35</v>
      </c>
      <c r="BJ204" s="30">
        <f>DBC!$C$75</f>
        <v>40</v>
      </c>
      <c r="BK204" s="31">
        <f t="shared" si="297"/>
        <v>4.7249999999999996</v>
      </c>
      <c r="BL204" s="31">
        <f t="shared" si="351"/>
        <v>66.9375</v>
      </c>
      <c r="BM204" s="32">
        <f t="shared" si="352"/>
        <v>12</v>
      </c>
      <c r="BN204" s="11">
        <f>DBC!$C$68</f>
        <v>500</v>
      </c>
      <c r="BO204" s="21">
        <f t="shared" si="266"/>
        <v>2362.5</v>
      </c>
      <c r="BP204" s="19">
        <f t="shared" si="267"/>
        <v>33468.75</v>
      </c>
      <c r="BQ204" s="19">
        <f t="shared" si="268"/>
        <v>6000</v>
      </c>
      <c r="BR204" s="423">
        <f t="shared" si="269"/>
        <v>41831.25</v>
      </c>
      <c r="BS204" s="561">
        <f>DBC!$C$72</f>
        <v>0.15</v>
      </c>
      <c r="BT204" s="559">
        <f>DBC!$C$71</f>
        <v>0.75</v>
      </c>
      <c r="BU204" s="560">
        <f>DBC!$C$70</f>
        <v>0.1</v>
      </c>
      <c r="BV204" s="24" t="str">
        <f t="shared" si="367"/>
        <v>OK</v>
      </c>
      <c r="BW204" s="25">
        <f t="shared" si="368"/>
        <v>90</v>
      </c>
      <c r="BX204" s="26">
        <f t="shared" si="294"/>
        <v>450</v>
      </c>
      <c r="BY204" s="27">
        <f t="shared" si="295"/>
        <v>60</v>
      </c>
      <c r="BZ204" s="28">
        <f t="shared" si="353"/>
        <v>0</v>
      </c>
      <c r="CA204" s="28">
        <f t="shared" si="354"/>
        <v>0</v>
      </c>
      <c r="CB204" s="28">
        <f t="shared" si="355"/>
        <v>0</v>
      </c>
      <c r="CC204" s="17">
        <f>DBC!$C$77</f>
        <v>42</v>
      </c>
      <c r="CD204" s="28">
        <f>DBC!$C$76</f>
        <v>35</v>
      </c>
      <c r="CE204" s="30">
        <f>DBC!$C$75</f>
        <v>40</v>
      </c>
      <c r="CF204" s="31">
        <f t="shared" si="298"/>
        <v>0</v>
      </c>
      <c r="CG204" s="31">
        <f t="shared" si="356"/>
        <v>0</v>
      </c>
      <c r="CH204" s="32">
        <f t="shared" si="357"/>
        <v>0</v>
      </c>
      <c r="CI204" s="11">
        <f>DBC!$C$68</f>
        <v>500</v>
      </c>
      <c r="CJ204" s="21">
        <f t="shared" si="270"/>
        <v>0</v>
      </c>
      <c r="CK204" s="21">
        <f t="shared" si="271"/>
        <v>0</v>
      </c>
      <c r="CL204" s="21">
        <f t="shared" si="272"/>
        <v>0</v>
      </c>
      <c r="CM204" s="423">
        <f t="shared" si="273"/>
        <v>0</v>
      </c>
    </row>
    <row r="205" spans="1:91" x14ac:dyDescent="0.35">
      <c r="A205" s="743"/>
      <c r="B205" s="5" t="s">
        <v>31</v>
      </c>
      <c r="C205" s="543">
        <v>31</v>
      </c>
      <c r="D205" s="5">
        <v>199</v>
      </c>
      <c r="E205" s="10">
        <f>DBC!C$58</f>
        <v>20</v>
      </c>
      <c r="F205" s="22">
        <f t="shared" si="338"/>
        <v>620</v>
      </c>
      <c r="G205" s="745"/>
      <c r="H205" s="49">
        <f>DBC!$C$45</f>
        <v>0.1</v>
      </c>
      <c r="I205" s="47">
        <f>DBC!$C$44</f>
        <v>0.7</v>
      </c>
      <c r="J205" s="48">
        <f>DBC!$C$43</f>
        <v>0.2</v>
      </c>
      <c r="K205" s="24" t="str">
        <f t="shared" si="358"/>
        <v>OK</v>
      </c>
      <c r="L205" s="25">
        <f t="shared" si="359"/>
        <v>62</v>
      </c>
      <c r="M205" s="26">
        <f t="shared" si="359"/>
        <v>434</v>
      </c>
      <c r="N205" s="27">
        <f t="shared" si="359"/>
        <v>124</v>
      </c>
      <c r="O205" s="28">
        <f t="shared" si="360"/>
        <v>566680</v>
      </c>
      <c r="P205" s="28">
        <f t="shared" si="360"/>
        <v>13486984</v>
      </c>
      <c r="Q205" s="28">
        <f t="shared" si="360"/>
        <v>4533440</v>
      </c>
      <c r="R205" s="29">
        <f>DBC!$C$50</f>
        <v>152</v>
      </c>
      <c r="S205" s="28">
        <f>DBC!$C$49</f>
        <v>146.19999999999999</v>
      </c>
      <c r="T205" s="30">
        <f>DBC!$C$48</f>
        <v>150</v>
      </c>
      <c r="U205" s="31">
        <f t="shared" si="361"/>
        <v>86.135360000000006</v>
      </c>
      <c r="V205" s="31">
        <f t="shared" si="361"/>
        <v>1971.7970608000001</v>
      </c>
      <c r="W205" s="32">
        <f t="shared" si="361"/>
        <v>680.01599999999996</v>
      </c>
      <c r="X205" s="23">
        <f>DBC!$C$41</f>
        <v>370</v>
      </c>
      <c r="Y205" s="33">
        <f t="shared" si="362"/>
        <v>31870.083200000001</v>
      </c>
      <c r="Z205" s="31">
        <f t="shared" si="362"/>
        <v>729564.91249600006</v>
      </c>
      <c r="AA205" s="31">
        <f t="shared" si="362"/>
        <v>251605.91999999998</v>
      </c>
      <c r="AB205" s="423">
        <f t="shared" si="264"/>
        <v>1013040.915696</v>
      </c>
      <c r="AC205" s="295">
        <f>DBC!$C$45</f>
        <v>0.1</v>
      </c>
      <c r="AD205" s="291">
        <f>DBC!$C$44</f>
        <v>0.7</v>
      </c>
      <c r="AE205" s="292">
        <f>DBC!$C$43</f>
        <v>0.2</v>
      </c>
      <c r="AF205" s="24" t="str">
        <f t="shared" si="363"/>
        <v>OK</v>
      </c>
      <c r="AG205" s="25">
        <f t="shared" si="364"/>
        <v>62</v>
      </c>
      <c r="AH205" s="26">
        <f t="shared" si="287"/>
        <v>434</v>
      </c>
      <c r="AI205" s="27">
        <f t="shared" si="288"/>
        <v>124</v>
      </c>
      <c r="AJ205" s="28">
        <f t="shared" si="343"/>
        <v>0</v>
      </c>
      <c r="AK205" s="28">
        <f t="shared" si="344"/>
        <v>0</v>
      </c>
      <c r="AL205" s="28">
        <f t="shared" si="345"/>
        <v>0</v>
      </c>
      <c r="AM205" s="17">
        <f>DBC!$C$50</f>
        <v>152</v>
      </c>
      <c r="AN205" s="16">
        <f>DBC!$C$49</f>
        <v>146.19999999999999</v>
      </c>
      <c r="AO205" s="18">
        <f>DBC!$C$48</f>
        <v>150</v>
      </c>
      <c r="AP205" s="31">
        <f t="shared" si="296"/>
        <v>0</v>
      </c>
      <c r="AQ205" s="31">
        <f t="shared" si="346"/>
        <v>0</v>
      </c>
      <c r="AR205" s="32">
        <f t="shared" si="347"/>
        <v>0</v>
      </c>
      <c r="AS205" s="23">
        <f>DBC!$C$41</f>
        <v>370</v>
      </c>
      <c r="AT205" s="33">
        <f t="shared" si="289"/>
        <v>0</v>
      </c>
      <c r="AU205" s="31">
        <f t="shared" si="290"/>
        <v>0</v>
      </c>
      <c r="AV205" s="31">
        <f t="shared" si="291"/>
        <v>0</v>
      </c>
      <c r="AW205" s="423">
        <f t="shared" si="265"/>
        <v>0</v>
      </c>
      <c r="AX205" s="561">
        <f>DBC!$C$72</f>
        <v>0.15</v>
      </c>
      <c r="AY205" s="559">
        <f>DBC!$C$71</f>
        <v>0.75</v>
      </c>
      <c r="AZ205" s="560">
        <f>DBC!$C$70</f>
        <v>0.1</v>
      </c>
      <c r="BA205" s="24" t="str">
        <f t="shared" si="365"/>
        <v>OK</v>
      </c>
      <c r="BB205" s="25">
        <f t="shared" si="366"/>
        <v>93</v>
      </c>
      <c r="BC205" s="26">
        <f t="shared" si="292"/>
        <v>465</v>
      </c>
      <c r="BD205" s="27">
        <f t="shared" si="293"/>
        <v>62</v>
      </c>
      <c r="BE205" s="28">
        <f t="shared" si="348"/>
        <v>116250</v>
      </c>
      <c r="BF205" s="28">
        <f t="shared" si="349"/>
        <v>1976250</v>
      </c>
      <c r="BG205" s="28">
        <f t="shared" si="350"/>
        <v>310000</v>
      </c>
      <c r="BH205" s="17">
        <f>DBC!$C$77</f>
        <v>42</v>
      </c>
      <c r="BI205" s="28">
        <f>DBC!$C$76</f>
        <v>35</v>
      </c>
      <c r="BJ205" s="30">
        <f>DBC!$C$75</f>
        <v>40</v>
      </c>
      <c r="BK205" s="31">
        <f t="shared" si="297"/>
        <v>4.8825000000000003</v>
      </c>
      <c r="BL205" s="31">
        <f t="shared" si="351"/>
        <v>69.168750000000003</v>
      </c>
      <c r="BM205" s="32">
        <f t="shared" si="352"/>
        <v>12.4</v>
      </c>
      <c r="BN205" s="11">
        <f>DBC!$C$68</f>
        <v>500</v>
      </c>
      <c r="BO205" s="21">
        <f t="shared" si="266"/>
        <v>2441.25</v>
      </c>
      <c r="BP205" s="19">
        <f t="shared" si="267"/>
        <v>34584.375</v>
      </c>
      <c r="BQ205" s="19">
        <f t="shared" si="268"/>
        <v>6200</v>
      </c>
      <c r="BR205" s="423">
        <f t="shared" si="269"/>
        <v>43225.625</v>
      </c>
      <c r="BS205" s="561">
        <f>DBC!$C$72</f>
        <v>0.15</v>
      </c>
      <c r="BT205" s="559">
        <f>DBC!$C$71</f>
        <v>0.75</v>
      </c>
      <c r="BU205" s="560">
        <f>DBC!$C$70</f>
        <v>0.1</v>
      </c>
      <c r="BV205" s="24" t="str">
        <f t="shared" si="367"/>
        <v>OK</v>
      </c>
      <c r="BW205" s="25">
        <f t="shared" si="368"/>
        <v>93</v>
      </c>
      <c r="BX205" s="26">
        <f t="shared" si="294"/>
        <v>465</v>
      </c>
      <c r="BY205" s="27">
        <f t="shared" si="295"/>
        <v>62</v>
      </c>
      <c r="BZ205" s="28">
        <f t="shared" si="353"/>
        <v>0</v>
      </c>
      <c r="CA205" s="28">
        <f t="shared" si="354"/>
        <v>0</v>
      </c>
      <c r="CB205" s="28">
        <f t="shared" si="355"/>
        <v>0</v>
      </c>
      <c r="CC205" s="17">
        <f>DBC!$C$77</f>
        <v>42</v>
      </c>
      <c r="CD205" s="28">
        <f>DBC!$C$76</f>
        <v>35</v>
      </c>
      <c r="CE205" s="30">
        <f>DBC!$C$75</f>
        <v>40</v>
      </c>
      <c r="CF205" s="31">
        <f t="shared" si="298"/>
        <v>0</v>
      </c>
      <c r="CG205" s="31">
        <f t="shared" si="356"/>
        <v>0</v>
      </c>
      <c r="CH205" s="32">
        <f t="shared" si="357"/>
        <v>0</v>
      </c>
      <c r="CI205" s="11">
        <f>DBC!$C$68</f>
        <v>500</v>
      </c>
      <c r="CJ205" s="21">
        <f t="shared" si="270"/>
        <v>0</v>
      </c>
      <c r="CK205" s="21">
        <f t="shared" si="271"/>
        <v>0</v>
      </c>
      <c r="CL205" s="21">
        <f t="shared" si="272"/>
        <v>0</v>
      </c>
      <c r="CM205" s="423">
        <f t="shared" si="273"/>
        <v>0</v>
      </c>
    </row>
    <row r="206" spans="1:91" x14ac:dyDescent="0.35">
      <c r="A206" s="743"/>
      <c r="B206" s="5" t="s">
        <v>32</v>
      </c>
      <c r="C206" s="543">
        <v>31</v>
      </c>
      <c r="D206" s="5">
        <v>200</v>
      </c>
      <c r="E206" s="10">
        <f>DBC!C$59</f>
        <v>20</v>
      </c>
      <c r="F206" s="22">
        <f t="shared" si="338"/>
        <v>620</v>
      </c>
      <c r="G206" s="745"/>
      <c r="H206" s="49">
        <f>DBC!$C$45</f>
        <v>0.1</v>
      </c>
      <c r="I206" s="47">
        <f>DBC!$C$44</f>
        <v>0.7</v>
      </c>
      <c r="J206" s="48">
        <f>DBC!$C$43</f>
        <v>0.2</v>
      </c>
      <c r="K206" s="24" t="str">
        <f t="shared" si="358"/>
        <v>OK</v>
      </c>
      <c r="L206" s="25">
        <f t="shared" si="359"/>
        <v>62</v>
      </c>
      <c r="M206" s="26">
        <f t="shared" si="359"/>
        <v>434</v>
      </c>
      <c r="N206" s="27">
        <f t="shared" si="359"/>
        <v>124</v>
      </c>
      <c r="O206" s="28">
        <f t="shared" si="360"/>
        <v>566680</v>
      </c>
      <c r="P206" s="28">
        <f t="shared" si="360"/>
        <v>13486984</v>
      </c>
      <c r="Q206" s="28">
        <f t="shared" si="360"/>
        <v>4533440</v>
      </c>
      <c r="R206" s="29">
        <f>DBC!$C$50</f>
        <v>152</v>
      </c>
      <c r="S206" s="28">
        <f>DBC!$C$49</f>
        <v>146.19999999999999</v>
      </c>
      <c r="T206" s="30">
        <f>DBC!$C$48</f>
        <v>150</v>
      </c>
      <c r="U206" s="31">
        <f t="shared" si="361"/>
        <v>86.135360000000006</v>
      </c>
      <c r="V206" s="31">
        <f t="shared" si="361"/>
        <v>1971.7970608000001</v>
      </c>
      <c r="W206" s="32">
        <f t="shared" si="361"/>
        <v>680.01599999999996</v>
      </c>
      <c r="X206" s="23">
        <f>DBC!$C$41</f>
        <v>370</v>
      </c>
      <c r="Y206" s="33">
        <f t="shared" si="362"/>
        <v>31870.083200000001</v>
      </c>
      <c r="Z206" s="31">
        <f t="shared" si="362"/>
        <v>729564.91249600006</v>
      </c>
      <c r="AA206" s="31">
        <f t="shared" si="362"/>
        <v>251605.91999999998</v>
      </c>
      <c r="AB206" s="423">
        <f t="shared" si="264"/>
        <v>1013040.915696</v>
      </c>
      <c r="AC206" s="295">
        <f>DBC!$C$45</f>
        <v>0.1</v>
      </c>
      <c r="AD206" s="291">
        <f>DBC!$C$44</f>
        <v>0.7</v>
      </c>
      <c r="AE206" s="292">
        <f>DBC!$C$43</f>
        <v>0.2</v>
      </c>
      <c r="AF206" s="24" t="str">
        <f t="shared" si="363"/>
        <v>OK</v>
      </c>
      <c r="AG206" s="25">
        <f t="shared" si="364"/>
        <v>62</v>
      </c>
      <c r="AH206" s="26">
        <f t="shared" si="287"/>
        <v>434</v>
      </c>
      <c r="AI206" s="27">
        <f t="shared" si="288"/>
        <v>124</v>
      </c>
      <c r="AJ206" s="28">
        <f t="shared" si="343"/>
        <v>0</v>
      </c>
      <c r="AK206" s="28">
        <f t="shared" si="344"/>
        <v>0</v>
      </c>
      <c r="AL206" s="28">
        <f t="shared" si="345"/>
        <v>0</v>
      </c>
      <c r="AM206" s="17">
        <f>DBC!$C$50</f>
        <v>152</v>
      </c>
      <c r="AN206" s="16">
        <f>DBC!$C$49</f>
        <v>146.19999999999999</v>
      </c>
      <c r="AO206" s="18">
        <f>DBC!$C$48</f>
        <v>150</v>
      </c>
      <c r="AP206" s="31">
        <f t="shared" si="296"/>
        <v>0</v>
      </c>
      <c r="AQ206" s="31">
        <f t="shared" si="346"/>
        <v>0</v>
      </c>
      <c r="AR206" s="32">
        <f t="shared" si="347"/>
        <v>0</v>
      </c>
      <c r="AS206" s="23">
        <f>DBC!$C$41</f>
        <v>370</v>
      </c>
      <c r="AT206" s="33">
        <f t="shared" si="289"/>
        <v>0</v>
      </c>
      <c r="AU206" s="31">
        <f t="shared" si="290"/>
        <v>0</v>
      </c>
      <c r="AV206" s="31">
        <f t="shared" si="291"/>
        <v>0</v>
      </c>
      <c r="AW206" s="423">
        <f t="shared" si="265"/>
        <v>0</v>
      </c>
      <c r="AX206" s="561">
        <f>DBC!$C$72</f>
        <v>0.15</v>
      </c>
      <c r="AY206" s="559">
        <f>DBC!$C$71</f>
        <v>0.75</v>
      </c>
      <c r="AZ206" s="560">
        <f>DBC!$C$70</f>
        <v>0.1</v>
      </c>
      <c r="BA206" s="24" t="str">
        <f t="shared" si="365"/>
        <v>OK</v>
      </c>
      <c r="BB206" s="25">
        <f t="shared" si="366"/>
        <v>93</v>
      </c>
      <c r="BC206" s="26">
        <f t="shared" si="292"/>
        <v>465</v>
      </c>
      <c r="BD206" s="27">
        <f t="shared" si="293"/>
        <v>62</v>
      </c>
      <c r="BE206" s="28">
        <f t="shared" si="348"/>
        <v>116250</v>
      </c>
      <c r="BF206" s="28">
        <f t="shared" si="349"/>
        <v>1976250</v>
      </c>
      <c r="BG206" s="28">
        <f t="shared" si="350"/>
        <v>310000</v>
      </c>
      <c r="BH206" s="17">
        <f>DBC!$C$77</f>
        <v>42</v>
      </c>
      <c r="BI206" s="28">
        <f>DBC!$C$76</f>
        <v>35</v>
      </c>
      <c r="BJ206" s="30">
        <f>DBC!$C$75</f>
        <v>40</v>
      </c>
      <c r="BK206" s="31">
        <f t="shared" si="297"/>
        <v>4.8825000000000003</v>
      </c>
      <c r="BL206" s="31">
        <f t="shared" si="351"/>
        <v>69.168750000000003</v>
      </c>
      <c r="BM206" s="32">
        <f t="shared" si="352"/>
        <v>12.4</v>
      </c>
      <c r="BN206" s="11">
        <f>DBC!$C$68</f>
        <v>500</v>
      </c>
      <c r="BO206" s="21">
        <f t="shared" si="266"/>
        <v>2441.25</v>
      </c>
      <c r="BP206" s="19">
        <f t="shared" si="267"/>
        <v>34584.375</v>
      </c>
      <c r="BQ206" s="19">
        <f t="shared" si="268"/>
        <v>6200</v>
      </c>
      <c r="BR206" s="423">
        <f t="shared" si="269"/>
        <v>43225.625</v>
      </c>
      <c r="BS206" s="561">
        <f>DBC!$C$72</f>
        <v>0.15</v>
      </c>
      <c r="BT206" s="559">
        <f>DBC!$C$71</f>
        <v>0.75</v>
      </c>
      <c r="BU206" s="560">
        <f>DBC!$C$70</f>
        <v>0.1</v>
      </c>
      <c r="BV206" s="24" t="str">
        <f t="shared" si="367"/>
        <v>OK</v>
      </c>
      <c r="BW206" s="25">
        <f t="shared" si="368"/>
        <v>93</v>
      </c>
      <c r="BX206" s="26">
        <f t="shared" si="294"/>
        <v>465</v>
      </c>
      <c r="BY206" s="27">
        <f t="shared" si="295"/>
        <v>62</v>
      </c>
      <c r="BZ206" s="28">
        <f t="shared" si="353"/>
        <v>0</v>
      </c>
      <c r="CA206" s="28">
        <f t="shared" si="354"/>
        <v>0</v>
      </c>
      <c r="CB206" s="28">
        <f t="shared" si="355"/>
        <v>0</v>
      </c>
      <c r="CC206" s="17">
        <f>DBC!$C$77</f>
        <v>42</v>
      </c>
      <c r="CD206" s="28">
        <f>DBC!$C$76</f>
        <v>35</v>
      </c>
      <c r="CE206" s="30">
        <f>DBC!$C$75</f>
        <v>40</v>
      </c>
      <c r="CF206" s="31">
        <f t="shared" si="298"/>
        <v>0</v>
      </c>
      <c r="CG206" s="31">
        <f t="shared" si="356"/>
        <v>0</v>
      </c>
      <c r="CH206" s="32">
        <f t="shared" si="357"/>
        <v>0</v>
      </c>
      <c r="CI206" s="11">
        <f>DBC!$C$68</f>
        <v>500</v>
      </c>
      <c r="CJ206" s="21">
        <f t="shared" si="270"/>
        <v>0</v>
      </c>
      <c r="CK206" s="21">
        <f t="shared" si="271"/>
        <v>0</v>
      </c>
      <c r="CL206" s="21">
        <f t="shared" si="272"/>
        <v>0</v>
      </c>
      <c r="CM206" s="423">
        <f t="shared" si="273"/>
        <v>0</v>
      </c>
    </row>
    <row r="207" spans="1:91" x14ac:dyDescent="0.35">
      <c r="A207" s="743"/>
      <c r="B207" s="5" t="s">
        <v>33</v>
      </c>
      <c r="C207" s="543">
        <v>30</v>
      </c>
      <c r="D207" s="5">
        <v>201</v>
      </c>
      <c r="E207" s="10">
        <f>DBC!C$60</f>
        <v>20</v>
      </c>
      <c r="F207" s="22">
        <f t="shared" si="338"/>
        <v>600</v>
      </c>
      <c r="G207" s="745"/>
      <c r="H207" s="49">
        <f>DBC!$C$45</f>
        <v>0.1</v>
      </c>
      <c r="I207" s="47">
        <f>DBC!$C$44</f>
        <v>0.7</v>
      </c>
      <c r="J207" s="48">
        <f>DBC!$C$43</f>
        <v>0.2</v>
      </c>
      <c r="K207" s="24" t="str">
        <f t="shared" si="358"/>
        <v>OK</v>
      </c>
      <c r="L207" s="25">
        <f t="shared" si="359"/>
        <v>60</v>
      </c>
      <c r="M207" s="26">
        <f t="shared" si="359"/>
        <v>420</v>
      </c>
      <c r="N207" s="27">
        <f t="shared" si="359"/>
        <v>120</v>
      </c>
      <c r="O207" s="28">
        <f t="shared" si="360"/>
        <v>548400</v>
      </c>
      <c r="P207" s="28">
        <f t="shared" si="360"/>
        <v>13051920</v>
      </c>
      <c r="Q207" s="28">
        <f t="shared" si="360"/>
        <v>4387200</v>
      </c>
      <c r="R207" s="29">
        <f>DBC!$C$50</f>
        <v>152</v>
      </c>
      <c r="S207" s="28">
        <f>DBC!$C$49</f>
        <v>146.19999999999999</v>
      </c>
      <c r="T207" s="30">
        <f>DBC!$C$48</f>
        <v>150</v>
      </c>
      <c r="U207" s="31">
        <f t="shared" si="361"/>
        <v>83.356800000000007</v>
      </c>
      <c r="V207" s="31">
        <f t="shared" si="361"/>
        <v>1908.1907039999999</v>
      </c>
      <c r="W207" s="32">
        <f t="shared" si="361"/>
        <v>658.08</v>
      </c>
      <c r="X207" s="23">
        <f>DBC!$C$41</f>
        <v>370</v>
      </c>
      <c r="Y207" s="33">
        <f t="shared" si="362"/>
        <v>30842.016000000003</v>
      </c>
      <c r="Z207" s="31">
        <f t="shared" si="362"/>
        <v>706030.56047999999</v>
      </c>
      <c r="AA207" s="31">
        <f t="shared" si="362"/>
        <v>243489.6</v>
      </c>
      <c r="AB207" s="423">
        <f t="shared" si="264"/>
        <v>980362.17648000002</v>
      </c>
      <c r="AC207" s="295">
        <f>DBC!$C$45</f>
        <v>0.1</v>
      </c>
      <c r="AD207" s="291">
        <f>DBC!$C$44</f>
        <v>0.7</v>
      </c>
      <c r="AE207" s="292">
        <f>DBC!$C$43</f>
        <v>0.2</v>
      </c>
      <c r="AF207" s="24" t="str">
        <f t="shared" si="363"/>
        <v>OK</v>
      </c>
      <c r="AG207" s="25">
        <f t="shared" si="364"/>
        <v>60</v>
      </c>
      <c r="AH207" s="26">
        <f t="shared" si="287"/>
        <v>420</v>
      </c>
      <c r="AI207" s="27">
        <f t="shared" si="288"/>
        <v>120</v>
      </c>
      <c r="AJ207" s="28">
        <f t="shared" si="343"/>
        <v>0</v>
      </c>
      <c r="AK207" s="28">
        <f t="shared" si="344"/>
        <v>0</v>
      </c>
      <c r="AL207" s="28">
        <f t="shared" si="345"/>
        <v>0</v>
      </c>
      <c r="AM207" s="17">
        <f>DBC!$C$50</f>
        <v>152</v>
      </c>
      <c r="AN207" s="16">
        <f>DBC!$C$49</f>
        <v>146.19999999999999</v>
      </c>
      <c r="AO207" s="18">
        <f>DBC!$C$48</f>
        <v>150</v>
      </c>
      <c r="AP207" s="31">
        <f t="shared" si="296"/>
        <v>0</v>
      </c>
      <c r="AQ207" s="31">
        <f t="shared" si="346"/>
        <v>0</v>
      </c>
      <c r="AR207" s="32">
        <f t="shared" si="347"/>
        <v>0</v>
      </c>
      <c r="AS207" s="23">
        <f>DBC!$C$41</f>
        <v>370</v>
      </c>
      <c r="AT207" s="33">
        <f t="shared" si="289"/>
        <v>0</v>
      </c>
      <c r="AU207" s="31">
        <f t="shared" si="290"/>
        <v>0</v>
      </c>
      <c r="AV207" s="31">
        <f t="shared" si="291"/>
        <v>0</v>
      </c>
      <c r="AW207" s="423">
        <f t="shared" si="265"/>
        <v>0</v>
      </c>
      <c r="AX207" s="561">
        <f>DBC!$C$72</f>
        <v>0.15</v>
      </c>
      <c r="AY207" s="559">
        <f>DBC!$C$71</f>
        <v>0.75</v>
      </c>
      <c r="AZ207" s="560">
        <f>DBC!$C$70</f>
        <v>0.1</v>
      </c>
      <c r="BA207" s="24" t="str">
        <f t="shared" si="365"/>
        <v>OK</v>
      </c>
      <c r="BB207" s="25">
        <f t="shared" si="366"/>
        <v>90</v>
      </c>
      <c r="BC207" s="26">
        <f t="shared" si="292"/>
        <v>450</v>
      </c>
      <c r="BD207" s="27">
        <f t="shared" si="293"/>
        <v>60</v>
      </c>
      <c r="BE207" s="28">
        <f t="shared" si="348"/>
        <v>112500</v>
      </c>
      <c r="BF207" s="28">
        <f t="shared" si="349"/>
        <v>1912500</v>
      </c>
      <c r="BG207" s="28">
        <f t="shared" si="350"/>
        <v>300000</v>
      </c>
      <c r="BH207" s="17">
        <f>DBC!$C$77</f>
        <v>42</v>
      </c>
      <c r="BI207" s="28">
        <f>DBC!$C$76</f>
        <v>35</v>
      </c>
      <c r="BJ207" s="30">
        <f>DBC!$C$75</f>
        <v>40</v>
      </c>
      <c r="BK207" s="31">
        <f t="shared" si="297"/>
        <v>4.7249999999999996</v>
      </c>
      <c r="BL207" s="31">
        <f t="shared" si="351"/>
        <v>66.9375</v>
      </c>
      <c r="BM207" s="32">
        <f t="shared" si="352"/>
        <v>12</v>
      </c>
      <c r="BN207" s="11">
        <f>DBC!$C$68</f>
        <v>500</v>
      </c>
      <c r="BO207" s="21">
        <f t="shared" si="266"/>
        <v>2362.5</v>
      </c>
      <c r="BP207" s="19">
        <f t="shared" si="267"/>
        <v>33468.75</v>
      </c>
      <c r="BQ207" s="19">
        <f t="shared" si="268"/>
        <v>6000</v>
      </c>
      <c r="BR207" s="423">
        <f t="shared" si="269"/>
        <v>41831.25</v>
      </c>
      <c r="BS207" s="561">
        <f>DBC!$C$72</f>
        <v>0.15</v>
      </c>
      <c r="BT207" s="559">
        <f>DBC!$C$71</f>
        <v>0.75</v>
      </c>
      <c r="BU207" s="560">
        <f>DBC!$C$70</f>
        <v>0.1</v>
      </c>
      <c r="BV207" s="24" t="str">
        <f t="shared" si="367"/>
        <v>OK</v>
      </c>
      <c r="BW207" s="25">
        <f t="shared" si="368"/>
        <v>90</v>
      </c>
      <c r="BX207" s="26">
        <f t="shared" si="294"/>
        <v>450</v>
      </c>
      <c r="BY207" s="27">
        <f t="shared" si="295"/>
        <v>60</v>
      </c>
      <c r="BZ207" s="28">
        <f t="shared" si="353"/>
        <v>0</v>
      </c>
      <c r="CA207" s="28">
        <f t="shared" si="354"/>
        <v>0</v>
      </c>
      <c r="CB207" s="28">
        <f t="shared" si="355"/>
        <v>0</v>
      </c>
      <c r="CC207" s="17">
        <f>DBC!$C$77</f>
        <v>42</v>
      </c>
      <c r="CD207" s="28">
        <f>DBC!$C$76</f>
        <v>35</v>
      </c>
      <c r="CE207" s="30">
        <f>DBC!$C$75</f>
        <v>40</v>
      </c>
      <c r="CF207" s="31">
        <f t="shared" si="298"/>
        <v>0</v>
      </c>
      <c r="CG207" s="31">
        <f t="shared" si="356"/>
        <v>0</v>
      </c>
      <c r="CH207" s="32">
        <f t="shared" si="357"/>
        <v>0</v>
      </c>
      <c r="CI207" s="11">
        <f>DBC!$C$68</f>
        <v>500</v>
      </c>
      <c r="CJ207" s="21">
        <f t="shared" si="270"/>
        <v>0</v>
      </c>
      <c r="CK207" s="21">
        <f t="shared" si="271"/>
        <v>0</v>
      </c>
      <c r="CL207" s="21">
        <f t="shared" si="272"/>
        <v>0</v>
      </c>
      <c r="CM207" s="423">
        <f t="shared" si="273"/>
        <v>0</v>
      </c>
    </row>
    <row r="208" spans="1:91" x14ac:dyDescent="0.35">
      <c r="A208" s="743"/>
      <c r="B208" s="5" t="s">
        <v>34</v>
      </c>
      <c r="C208" s="543">
        <v>31</v>
      </c>
      <c r="D208" s="5">
        <v>202</v>
      </c>
      <c r="E208" s="10">
        <f>DBC!C$61</f>
        <v>20</v>
      </c>
      <c r="F208" s="22">
        <f t="shared" si="338"/>
        <v>620</v>
      </c>
      <c r="G208" s="745"/>
      <c r="H208" s="49">
        <f>DBC!$C$45</f>
        <v>0.1</v>
      </c>
      <c r="I208" s="47">
        <f>DBC!$C$44</f>
        <v>0.7</v>
      </c>
      <c r="J208" s="48">
        <f>DBC!$C$43</f>
        <v>0.2</v>
      </c>
      <c r="K208" s="24" t="str">
        <f t="shared" si="358"/>
        <v>OK</v>
      </c>
      <c r="L208" s="25">
        <f t="shared" si="359"/>
        <v>62</v>
      </c>
      <c r="M208" s="26">
        <f t="shared" si="359"/>
        <v>434</v>
      </c>
      <c r="N208" s="27">
        <f t="shared" si="359"/>
        <v>124</v>
      </c>
      <c r="O208" s="28">
        <f t="shared" si="360"/>
        <v>566680</v>
      </c>
      <c r="P208" s="28">
        <f t="shared" si="360"/>
        <v>13486984</v>
      </c>
      <c r="Q208" s="28">
        <f t="shared" si="360"/>
        <v>4533440</v>
      </c>
      <c r="R208" s="29">
        <f>DBC!$C$50</f>
        <v>152</v>
      </c>
      <c r="S208" s="28">
        <f>DBC!$C$49</f>
        <v>146.19999999999999</v>
      </c>
      <c r="T208" s="30">
        <f>DBC!$C$48</f>
        <v>150</v>
      </c>
      <c r="U208" s="31">
        <f t="shared" si="361"/>
        <v>86.135360000000006</v>
      </c>
      <c r="V208" s="31">
        <f t="shared" si="361"/>
        <v>1971.7970608000001</v>
      </c>
      <c r="W208" s="32">
        <f t="shared" si="361"/>
        <v>680.01599999999996</v>
      </c>
      <c r="X208" s="23">
        <f>DBC!$C$41</f>
        <v>370</v>
      </c>
      <c r="Y208" s="33">
        <f t="shared" si="362"/>
        <v>31870.083200000001</v>
      </c>
      <c r="Z208" s="31">
        <f t="shared" si="362"/>
        <v>729564.91249600006</v>
      </c>
      <c r="AA208" s="31">
        <f t="shared" si="362"/>
        <v>251605.91999999998</v>
      </c>
      <c r="AB208" s="423">
        <f t="shared" si="264"/>
        <v>1013040.915696</v>
      </c>
      <c r="AC208" s="295">
        <f>DBC!$C$45</f>
        <v>0.1</v>
      </c>
      <c r="AD208" s="291">
        <f>DBC!$C$44</f>
        <v>0.7</v>
      </c>
      <c r="AE208" s="292">
        <f>DBC!$C$43</f>
        <v>0.2</v>
      </c>
      <c r="AF208" s="24" t="str">
        <f t="shared" si="363"/>
        <v>OK</v>
      </c>
      <c r="AG208" s="25">
        <f t="shared" si="364"/>
        <v>62</v>
      </c>
      <c r="AH208" s="26">
        <f t="shared" si="287"/>
        <v>434</v>
      </c>
      <c r="AI208" s="27">
        <f t="shared" si="288"/>
        <v>124</v>
      </c>
      <c r="AJ208" s="28">
        <f t="shared" si="343"/>
        <v>0</v>
      </c>
      <c r="AK208" s="28">
        <f t="shared" si="344"/>
        <v>0</v>
      </c>
      <c r="AL208" s="28">
        <f t="shared" si="345"/>
        <v>0</v>
      </c>
      <c r="AM208" s="17">
        <f>DBC!$C$50</f>
        <v>152</v>
      </c>
      <c r="AN208" s="16">
        <f>DBC!$C$49</f>
        <v>146.19999999999999</v>
      </c>
      <c r="AO208" s="18">
        <f>DBC!$C$48</f>
        <v>150</v>
      </c>
      <c r="AP208" s="31">
        <f t="shared" si="296"/>
        <v>0</v>
      </c>
      <c r="AQ208" s="31">
        <f t="shared" si="346"/>
        <v>0</v>
      </c>
      <c r="AR208" s="32">
        <f t="shared" si="347"/>
        <v>0</v>
      </c>
      <c r="AS208" s="23">
        <f>DBC!$C$41</f>
        <v>370</v>
      </c>
      <c r="AT208" s="33">
        <f t="shared" si="289"/>
        <v>0</v>
      </c>
      <c r="AU208" s="31">
        <f t="shared" si="290"/>
        <v>0</v>
      </c>
      <c r="AV208" s="31">
        <f t="shared" si="291"/>
        <v>0</v>
      </c>
      <c r="AW208" s="423">
        <f t="shared" si="265"/>
        <v>0</v>
      </c>
      <c r="AX208" s="561">
        <f>DBC!$C$72</f>
        <v>0.15</v>
      </c>
      <c r="AY208" s="559">
        <f>DBC!$C$71</f>
        <v>0.75</v>
      </c>
      <c r="AZ208" s="560">
        <f>DBC!$C$70</f>
        <v>0.1</v>
      </c>
      <c r="BA208" s="24" t="str">
        <f t="shared" si="365"/>
        <v>OK</v>
      </c>
      <c r="BB208" s="25">
        <f t="shared" si="366"/>
        <v>93</v>
      </c>
      <c r="BC208" s="26">
        <f t="shared" si="292"/>
        <v>465</v>
      </c>
      <c r="BD208" s="27">
        <f t="shared" si="293"/>
        <v>62</v>
      </c>
      <c r="BE208" s="28">
        <f t="shared" si="348"/>
        <v>116250</v>
      </c>
      <c r="BF208" s="28">
        <f t="shared" si="349"/>
        <v>1976250</v>
      </c>
      <c r="BG208" s="28">
        <f t="shared" si="350"/>
        <v>310000</v>
      </c>
      <c r="BH208" s="17">
        <f>DBC!$C$77</f>
        <v>42</v>
      </c>
      <c r="BI208" s="28">
        <f>DBC!$C$76</f>
        <v>35</v>
      </c>
      <c r="BJ208" s="30">
        <f>DBC!$C$75</f>
        <v>40</v>
      </c>
      <c r="BK208" s="31">
        <f t="shared" si="297"/>
        <v>4.8825000000000003</v>
      </c>
      <c r="BL208" s="31">
        <f t="shared" si="351"/>
        <v>69.168750000000003</v>
      </c>
      <c r="BM208" s="32">
        <f t="shared" si="352"/>
        <v>12.4</v>
      </c>
      <c r="BN208" s="11">
        <f>DBC!$C$68</f>
        <v>500</v>
      </c>
      <c r="BO208" s="21">
        <f t="shared" si="266"/>
        <v>2441.25</v>
      </c>
      <c r="BP208" s="19">
        <f t="shared" si="267"/>
        <v>34584.375</v>
      </c>
      <c r="BQ208" s="19">
        <f t="shared" si="268"/>
        <v>6200</v>
      </c>
      <c r="BR208" s="423">
        <f t="shared" si="269"/>
        <v>43225.625</v>
      </c>
      <c r="BS208" s="561">
        <f>DBC!$C$72</f>
        <v>0.15</v>
      </c>
      <c r="BT208" s="559">
        <f>DBC!$C$71</f>
        <v>0.75</v>
      </c>
      <c r="BU208" s="560">
        <f>DBC!$C$70</f>
        <v>0.1</v>
      </c>
      <c r="BV208" s="24" t="str">
        <f t="shared" si="367"/>
        <v>OK</v>
      </c>
      <c r="BW208" s="25">
        <f t="shared" si="368"/>
        <v>93</v>
      </c>
      <c r="BX208" s="26">
        <f t="shared" si="294"/>
        <v>465</v>
      </c>
      <c r="BY208" s="27">
        <f t="shared" si="295"/>
        <v>62</v>
      </c>
      <c r="BZ208" s="28">
        <f t="shared" si="353"/>
        <v>0</v>
      </c>
      <c r="CA208" s="28">
        <f t="shared" si="354"/>
        <v>0</v>
      </c>
      <c r="CB208" s="28">
        <f t="shared" si="355"/>
        <v>0</v>
      </c>
      <c r="CC208" s="17">
        <f>DBC!$C$77</f>
        <v>42</v>
      </c>
      <c r="CD208" s="28">
        <f>DBC!$C$76</f>
        <v>35</v>
      </c>
      <c r="CE208" s="30">
        <f>DBC!$C$75</f>
        <v>40</v>
      </c>
      <c r="CF208" s="31">
        <f t="shared" si="298"/>
        <v>0</v>
      </c>
      <c r="CG208" s="31">
        <f t="shared" si="356"/>
        <v>0</v>
      </c>
      <c r="CH208" s="32">
        <f t="shared" si="357"/>
        <v>0</v>
      </c>
      <c r="CI208" s="11">
        <f>DBC!$C$68</f>
        <v>500</v>
      </c>
      <c r="CJ208" s="21">
        <f t="shared" si="270"/>
        <v>0</v>
      </c>
      <c r="CK208" s="21">
        <f t="shared" si="271"/>
        <v>0</v>
      </c>
      <c r="CL208" s="21">
        <f t="shared" si="272"/>
        <v>0</v>
      </c>
      <c r="CM208" s="423">
        <f t="shared" si="273"/>
        <v>0</v>
      </c>
    </row>
    <row r="209" spans="1:91" x14ac:dyDescent="0.35">
      <c r="A209" s="743"/>
      <c r="B209" s="5" t="s">
        <v>35</v>
      </c>
      <c r="C209" s="543">
        <v>30</v>
      </c>
      <c r="D209" s="5">
        <v>203</v>
      </c>
      <c r="E209" s="10">
        <f>DBC!C$62</f>
        <v>20</v>
      </c>
      <c r="F209" s="22">
        <f t="shared" si="338"/>
        <v>600</v>
      </c>
      <c r="G209" s="745"/>
      <c r="H209" s="49">
        <f>DBC!$C$45</f>
        <v>0.1</v>
      </c>
      <c r="I209" s="47">
        <f>DBC!$C$44</f>
        <v>0.7</v>
      </c>
      <c r="J209" s="48">
        <f>DBC!$C$43</f>
        <v>0.2</v>
      </c>
      <c r="K209" s="24" t="str">
        <f t="shared" si="358"/>
        <v>OK</v>
      </c>
      <c r="L209" s="25">
        <f t="shared" si="359"/>
        <v>60</v>
      </c>
      <c r="M209" s="26">
        <f t="shared" si="359"/>
        <v>420</v>
      </c>
      <c r="N209" s="27">
        <f t="shared" si="359"/>
        <v>120</v>
      </c>
      <c r="O209" s="28">
        <f t="shared" si="360"/>
        <v>548400</v>
      </c>
      <c r="P209" s="28">
        <f t="shared" si="360"/>
        <v>13051920</v>
      </c>
      <c r="Q209" s="28">
        <f t="shared" si="360"/>
        <v>4387200</v>
      </c>
      <c r="R209" s="29">
        <f>DBC!$C$50</f>
        <v>152</v>
      </c>
      <c r="S209" s="28">
        <f>DBC!$C$49</f>
        <v>146.19999999999999</v>
      </c>
      <c r="T209" s="30">
        <f>DBC!$C$48</f>
        <v>150</v>
      </c>
      <c r="U209" s="31">
        <f t="shared" si="361"/>
        <v>83.356800000000007</v>
      </c>
      <c r="V209" s="31">
        <f t="shared" si="361"/>
        <v>1908.1907039999999</v>
      </c>
      <c r="W209" s="32">
        <f t="shared" si="361"/>
        <v>658.08</v>
      </c>
      <c r="X209" s="23">
        <f>DBC!$C$41</f>
        <v>370</v>
      </c>
      <c r="Y209" s="33">
        <f t="shared" si="362"/>
        <v>30842.016000000003</v>
      </c>
      <c r="Z209" s="31">
        <f t="shared" si="362"/>
        <v>706030.56047999999</v>
      </c>
      <c r="AA209" s="31">
        <f t="shared" si="362"/>
        <v>243489.6</v>
      </c>
      <c r="AB209" s="423">
        <f t="shared" si="264"/>
        <v>980362.17648000002</v>
      </c>
      <c r="AC209" s="295">
        <f>DBC!$C$45</f>
        <v>0.1</v>
      </c>
      <c r="AD209" s="291">
        <f>DBC!$C$44</f>
        <v>0.7</v>
      </c>
      <c r="AE209" s="292">
        <f>DBC!$C$43</f>
        <v>0.2</v>
      </c>
      <c r="AF209" s="24" t="str">
        <f t="shared" si="363"/>
        <v>OK</v>
      </c>
      <c r="AG209" s="25">
        <f t="shared" si="364"/>
        <v>60</v>
      </c>
      <c r="AH209" s="26">
        <f t="shared" si="287"/>
        <v>420</v>
      </c>
      <c r="AI209" s="27">
        <f t="shared" si="288"/>
        <v>120</v>
      </c>
      <c r="AJ209" s="28">
        <f t="shared" si="343"/>
        <v>0</v>
      </c>
      <c r="AK209" s="28">
        <f t="shared" si="344"/>
        <v>0</v>
      </c>
      <c r="AL209" s="28">
        <f t="shared" si="345"/>
        <v>0</v>
      </c>
      <c r="AM209" s="17">
        <f>DBC!$C$50</f>
        <v>152</v>
      </c>
      <c r="AN209" s="16">
        <f>DBC!$C$49</f>
        <v>146.19999999999999</v>
      </c>
      <c r="AO209" s="18">
        <f>DBC!$C$48</f>
        <v>150</v>
      </c>
      <c r="AP209" s="31">
        <f t="shared" si="296"/>
        <v>0</v>
      </c>
      <c r="AQ209" s="31">
        <f t="shared" si="346"/>
        <v>0</v>
      </c>
      <c r="AR209" s="32">
        <f t="shared" si="347"/>
        <v>0</v>
      </c>
      <c r="AS209" s="23">
        <f>DBC!$C$41</f>
        <v>370</v>
      </c>
      <c r="AT209" s="33">
        <f t="shared" si="289"/>
        <v>0</v>
      </c>
      <c r="AU209" s="31">
        <f t="shared" si="290"/>
        <v>0</v>
      </c>
      <c r="AV209" s="31">
        <f t="shared" si="291"/>
        <v>0</v>
      </c>
      <c r="AW209" s="423">
        <f t="shared" si="265"/>
        <v>0</v>
      </c>
      <c r="AX209" s="561">
        <f>DBC!$C$72</f>
        <v>0.15</v>
      </c>
      <c r="AY209" s="559">
        <f>DBC!$C$71</f>
        <v>0.75</v>
      </c>
      <c r="AZ209" s="560">
        <f>DBC!$C$70</f>
        <v>0.1</v>
      </c>
      <c r="BA209" s="24" t="str">
        <f t="shared" si="365"/>
        <v>OK</v>
      </c>
      <c r="BB209" s="25">
        <f t="shared" si="366"/>
        <v>90</v>
      </c>
      <c r="BC209" s="26">
        <f t="shared" si="292"/>
        <v>450</v>
      </c>
      <c r="BD209" s="27">
        <f t="shared" si="293"/>
        <v>60</v>
      </c>
      <c r="BE209" s="28">
        <f t="shared" si="348"/>
        <v>112500</v>
      </c>
      <c r="BF209" s="28">
        <f t="shared" si="349"/>
        <v>1912500</v>
      </c>
      <c r="BG209" s="28">
        <f t="shared" si="350"/>
        <v>300000</v>
      </c>
      <c r="BH209" s="17">
        <f>DBC!$C$77</f>
        <v>42</v>
      </c>
      <c r="BI209" s="28">
        <f>DBC!$C$76</f>
        <v>35</v>
      </c>
      <c r="BJ209" s="30">
        <f>DBC!$C$75</f>
        <v>40</v>
      </c>
      <c r="BK209" s="31">
        <f t="shared" si="297"/>
        <v>4.7249999999999996</v>
      </c>
      <c r="BL209" s="31">
        <f t="shared" si="351"/>
        <v>66.9375</v>
      </c>
      <c r="BM209" s="32">
        <f t="shared" si="352"/>
        <v>12</v>
      </c>
      <c r="BN209" s="11">
        <f>DBC!$C$68</f>
        <v>500</v>
      </c>
      <c r="BO209" s="21">
        <f t="shared" si="266"/>
        <v>2362.5</v>
      </c>
      <c r="BP209" s="19">
        <f t="shared" si="267"/>
        <v>33468.75</v>
      </c>
      <c r="BQ209" s="19">
        <f t="shared" si="268"/>
        <v>6000</v>
      </c>
      <c r="BR209" s="423">
        <f t="shared" si="269"/>
        <v>41831.25</v>
      </c>
      <c r="BS209" s="561">
        <f>DBC!$C$72</f>
        <v>0.15</v>
      </c>
      <c r="BT209" s="559">
        <f>DBC!$C$71</f>
        <v>0.75</v>
      </c>
      <c r="BU209" s="560">
        <f>DBC!$C$70</f>
        <v>0.1</v>
      </c>
      <c r="BV209" s="24" t="str">
        <f t="shared" si="367"/>
        <v>OK</v>
      </c>
      <c r="BW209" s="25">
        <f t="shared" si="368"/>
        <v>90</v>
      </c>
      <c r="BX209" s="26">
        <f t="shared" si="294"/>
        <v>450</v>
      </c>
      <c r="BY209" s="27">
        <f t="shared" si="295"/>
        <v>60</v>
      </c>
      <c r="BZ209" s="28">
        <f t="shared" si="353"/>
        <v>0</v>
      </c>
      <c r="CA209" s="28">
        <f t="shared" si="354"/>
        <v>0</v>
      </c>
      <c r="CB209" s="28">
        <f t="shared" si="355"/>
        <v>0</v>
      </c>
      <c r="CC209" s="17">
        <f>DBC!$C$77</f>
        <v>42</v>
      </c>
      <c r="CD209" s="28">
        <f>DBC!$C$76</f>
        <v>35</v>
      </c>
      <c r="CE209" s="30">
        <f>DBC!$C$75</f>
        <v>40</v>
      </c>
      <c r="CF209" s="31">
        <f t="shared" si="298"/>
        <v>0</v>
      </c>
      <c r="CG209" s="31">
        <f t="shared" si="356"/>
        <v>0</v>
      </c>
      <c r="CH209" s="32">
        <f t="shared" si="357"/>
        <v>0</v>
      </c>
      <c r="CI209" s="11">
        <f>DBC!$C$68</f>
        <v>500</v>
      </c>
      <c r="CJ209" s="21">
        <f t="shared" si="270"/>
        <v>0</v>
      </c>
      <c r="CK209" s="21">
        <f t="shared" si="271"/>
        <v>0</v>
      </c>
      <c r="CL209" s="21">
        <f t="shared" si="272"/>
        <v>0</v>
      </c>
      <c r="CM209" s="423">
        <f t="shared" si="273"/>
        <v>0</v>
      </c>
    </row>
    <row r="210" spans="1:91" x14ac:dyDescent="0.35">
      <c r="A210" s="744"/>
      <c r="B210" s="34" t="s">
        <v>36</v>
      </c>
      <c r="C210" s="544">
        <v>31</v>
      </c>
      <c r="D210" s="34">
        <v>204</v>
      </c>
      <c r="E210" s="10">
        <f>DBC!C$63</f>
        <v>20</v>
      </c>
      <c r="F210" s="35">
        <f t="shared" si="338"/>
        <v>620</v>
      </c>
      <c r="G210" s="746"/>
      <c r="H210" s="49">
        <f>DBC!$C$45</f>
        <v>0.1</v>
      </c>
      <c r="I210" s="47">
        <f>DBC!$C$44</f>
        <v>0.7</v>
      </c>
      <c r="J210" s="48">
        <f>DBC!$C$43</f>
        <v>0.2</v>
      </c>
      <c r="K210" s="8" t="str">
        <f t="shared" si="358"/>
        <v>OK</v>
      </c>
      <c r="L210" s="37">
        <f t="shared" si="359"/>
        <v>62</v>
      </c>
      <c r="M210" s="38">
        <f t="shared" si="359"/>
        <v>434</v>
      </c>
      <c r="N210" s="39">
        <f t="shared" si="359"/>
        <v>124</v>
      </c>
      <c r="O210" s="40">
        <f t="shared" si="360"/>
        <v>566680</v>
      </c>
      <c r="P210" s="40">
        <f t="shared" si="360"/>
        <v>13486984</v>
      </c>
      <c r="Q210" s="40">
        <f t="shared" si="360"/>
        <v>4533440</v>
      </c>
      <c r="R210" s="41">
        <f>DBC!$C$50</f>
        <v>152</v>
      </c>
      <c r="S210" s="40">
        <f>DBC!$C$49</f>
        <v>146.19999999999999</v>
      </c>
      <c r="T210" s="42">
        <f>DBC!$C$48</f>
        <v>150</v>
      </c>
      <c r="U210" s="43">
        <f t="shared" si="361"/>
        <v>86.135360000000006</v>
      </c>
      <c r="V210" s="43">
        <f t="shared" si="361"/>
        <v>1971.7970608000001</v>
      </c>
      <c r="W210" s="44">
        <f t="shared" si="361"/>
        <v>680.01599999999996</v>
      </c>
      <c r="X210" s="23">
        <f>DBC!$C$41</f>
        <v>370</v>
      </c>
      <c r="Y210" s="45">
        <f t="shared" si="362"/>
        <v>31870.083200000001</v>
      </c>
      <c r="Z210" s="43">
        <f t="shared" si="362"/>
        <v>729564.91249600006</v>
      </c>
      <c r="AA210" s="43">
        <f t="shared" si="362"/>
        <v>251605.91999999998</v>
      </c>
      <c r="AB210" s="423">
        <f t="shared" si="264"/>
        <v>1013040.915696</v>
      </c>
      <c r="AC210" s="295">
        <f>DBC!$C$45</f>
        <v>0.1</v>
      </c>
      <c r="AD210" s="291">
        <f>DBC!$C$44</f>
        <v>0.7</v>
      </c>
      <c r="AE210" s="292">
        <f>DBC!$C$43</f>
        <v>0.2</v>
      </c>
      <c r="AF210" s="8" t="str">
        <f t="shared" si="363"/>
        <v>OK</v>
      </c>
      <c r="AG210" s="37">
        <f t="shared" si="364"/>
        <v>62</v>
      </c>
      <c r="AH210" s="38">
        <f t="shared" si="287"/>
        <v>434</v>
      </c>
      <c r="AI210" s="39">
        <f t="shared" si="288"/>
        <v>124</v>
      </c>
      <c r="AJ210" s="40">
        <f t="shared" si="343"/>
        <v>0</v>
      </c>
      <c r="AK210" s="40">
        <f t="shared" si="344"/>
        <v>0</v>
      </c>
      <c r="AL210" s="40">
        <f t="shared" si="345"/>
        <v>0</v>
      </c>
      <c r="AM210" s="17">
        <f>DBC!$C$50</f>
        <v>152</v>
      </c>
      <c r="AN210" s="16">
        <f>DBC!$C$49</f>
        <v>146.19999999999999</v>
      </c>
      <c r="AO210" s="18">
        <f>DBC!$C$48</f>
        <v>150</v>
      </c>
      <c r="AP210" s="43">
        <f t="shared" si="296"/>
        <v>0</v>
      </c>
      <c r="AQ210" s="43">
        <f t="shared" si="346"/>
        <v>0</v>
      </c>
      <c r="AR210" s="44">
        <f t="shared" si="347"/>
        <v>0</v>
      </c>
      <c r="AS210" s="23">
        <f>DBC!$C$41</f>
        <v>370</v>
      </c>
      <c r="AT210" s="45">
        <f t="shared" si="289"/>
        <v>0</v>
      </c>
      <c r="AU210" s="43">
        <f t="shared" si="290"/>
        <v>0</v>
      </c>
      <c r="AV210" s="43">
        <f t="shared" si="291"/>
        <v>0</v>
      </c>
      <c r="AW210" s="423">
        <f t="shared" si="265"/>
        <v>0</v>
      </c>
      <c r="AX210" s="561">
        <f>DBC!$C$72</f>
        <v>0.15</v>
      </c>
      <c r="AY210" s="559">
        <f>DBC!$C$71</f>
        <v>0.75</v>
      </c>
      <c r="AZ210" s="560">
        <f>DBC!$C$70</f>
        <v>0.1</v>
      </c>
      <c r="BA210" s="8" t="str">
        <f t="shared" si="365"/>
        <v>OK</v>
      </c>
      <c r="BB210" s="37">
        <f t="shared" si="366"/>
        <v>93</v>
      </c>
      <c r="BC210" s="38">
        <f t="shared" si="292"/>
        <v>465</v>
      </c>
      <c r="BD210" s="39">
        <f t="shared" si="293"/>
        <v>62</v>
      </c>
      <c r="BE210" s="40">
        <f t="shared" si="348"/>
        <v>116250</v>
      </c>
      <c r="BF210" s="40">
        <f t="shared" si="349"/>
        <v>1976250</v>
      </c>
      <c r="BG210" s="40">
        <f t="shared" si="350"/>
        <v>310000</v>
      </c>
      <c r="BH210" s="17">
        <f>DBC!$C$77</f>
        <v>42</v>
      </c>
      <c r="BI210" s="28">
        <f>DBC!$C$76</f>
        <v>35</v>
      </c>
      <c r="BJ210" s="30">
        <f>DBC!$C$75</f>
        <v>40</v>
      </c>
      <c r="BK210" s="43">
        <f t="shared" si="297"/>
        <v>4.8825000000000003</v>
      </c>
      <c r="BL210" s="43">
        <f t="shared" si="351"/>
        <v>69.168750000000003</v>
      </c>
      <c r="BM210" s="44">
        <f t="shared" si="352"/>
        <v>12.4</v>
      </c>
      <c r="BN210" s="11">
        <f>DBC!$C$68</f>
        <v>500</v>
      </c>
      <c r="BO210" s="21">
        <f t="shared" si="266"/>
        <v>2441.25</v>
      </c>
      <c r="BP210" s="19">
        <f t="shared" si="267"/>
        <v>34584.375</v>
      </c>
      <c r="BQ210" s="19">
        <f t="shared" si="268"/>
        <v>6200</v>
      </c>
      <c r="BR210" s="423">
        <f t="shared" si="269"/>
        <v>43225.625</v>
      </c>
      <c r="BS210" s="561">
        <f>DBC!$C$72</f>
        <v>0.15</v>
      </c>
      <c r="BT210" s="559">
        <f>DBC!$C$71</f>
        <v>0.75</v>
      </c>
      <c r="BU210" s="560">
        <f>DBC!$C$70</f>
        <v>0.1</v>
      </c>
      <c r="BV210" s="8" t="str">
        <f t="shared" si="367"/>
        <v>OK</v>
      </c>
      <c r="BW210" s="37">
        <f t="shared" si="368"/>
        <v>93</v>
      </c>
      <c r="BX210" s="38">
        <f t="shared" si="294"/>
        <v>465</v>
      </c>
      <c r="BY210" s="39">
        <f t="shared" si="295"/>
        <v>62</v>
      </c>
      <c r="BZ210" s="40">
        <f t="shared" si="353"/>
        <v>0</v>
      </c>
      <c r="CA210" s="40">
        <f t="shared" si="354"/>
        <v>0</v>
      </c>
      <c r="CB210" s="40">
        <f t="shared" si="355"/>
        <v>0</v>
      </c>
      <c r="CC210" s="17">
        <f>DBC!$C$77</f>
        <v>42</v>
      </c>
      <c r="CD210" s="28">
        <f>DBC!$C$76</f>
        <v>35</v>
      </c>
      <c r="CE210" s="30">
        <f>DBC!$C$75</f>
        <v>40</v>
      </c>
      <c r="CF210" s="43">
        <f t="shared" si="298"/>
        <v>0</v>
      </c>
      <c r="CG210" s="43">
        <f t="shared" si="356"/>
        <v>0</v>
      </c>
      <c r="CH210" s="44">
        <f t="shared" si="357"/>
        <v>0</v>
      </c>
      <c r="CI210" s="11">
        <f>DBC!$C$68</f>
        <v>500</v>
      </c>
      <c r="CJ210" s="21">
        <f t="shared" si="270"/>
        <v>0</v>
      </c>
      <c r="CK210" s="21">
        <f t="shared" si="271"/>
        <v>0</v>
      </c>
      <c r="CL210" s="21">
        <f t="shared" si="272"/>
        <v>0</v>
      </c>
      <c r="CM210" s="423">
        <f t="shared" si="273"/>
        <v>0</v>
      </c>
    </row>
    <row r="211" spans="1:91" x14ac:dyDescent="0.35">
      <c r="A211" s="731">
        <v>18</v>
      </c>
      <c r="B211" s="9" t="s">
        <v>25</v>
      </c>
      <c r="C211" s="546">
        <v>31</v>
      </c>
      <c r="D211" s="9">
        <v>205</v>
      </c>
      <c r="E211" s="10">
        <f>DBC!C$52</f>
        <v>10</v>
      </c>
      <c r="F211" s="10">
        <f t="shared" si="338"/>
        <v>310</v>
      </c>
      <c r="G211" s="732">
        <f>SUM(F211:F222)</f>
        <v>6990</v>
      </c>
      <c r="H211" s="49">
        <f>DBC!$C$45</f>
        <v>0.1</v>
      </c>
      <c r="I211" s="47">
        <f>DBC!$C$44</f>
        <v>0.7</v>
      </c>
      <c r="J211" s="48">
        <f>DBC!$C$43</f>
        <v>0.2</v>
      </c>
      <c r="K211" s="12" t="str">
        <f t="shared" si="358"/>
        <v>OK</v>
      </c>
      <c r="L211" s="25">
        <f t="shared" ref="L211" si="369">$F211*H211</f>
        <v>31</v>
      </c>
      <c r="M211" s="26">
        <f t="shared" ref="M211" si="370">$F211*I211</f>
        <v>217</v>
      </c>
      <c r="N211" s="27">
        <f t="shared" ref="N211" si="371">$F211*J211</f>
        <v>62</v>
      </c>
      <c r="O211" s="28">
        <f t="shared" ref="O211" si="372">O$6*L211</f>
        <v>283340</v>
      </c>
      <c r="P211" s="28">
        <f t="shared" ref="P211" si="373">P$6*M211</f>
        <v>6743492</v>
      </c>
      <c r="Q211" s="28">
        <f t="shared" ref="Q211" si="374">Q$6*N211</f>
        <v>2266720</v>
      </c>
      <c r="R211" s="29">
        <f>DBC!$C$50</f>
        <v>152</v>
      </c>
      <c r="S211" s="28">
        <f>DBC!$C$49</f>
        <v>146.19999999999999</v>
      </c>
      <c r="T211" s="30">
        <f>DBC!$C$48</f>
        <v>150</v>
      </c>
      <c r="U211" s="31">
        <f t="shared" ref="U211" si="375">O211*R211/10^6</f>
        <v>43.067680000000003</v>
      </c>
      <c r="V211" s="31">
        <f t="shared" ref="V211" si="376">P211*S211/10^6</f>
        <v>985.89853040000003</v>
      </c>
      <c r="W211" s="32">
        <f t="shared" ref="W211" si="377">Q211*T211/10^6</f>
        <v>340.00799999999998</v>
      </c>
      <c r="X211" s="23">
        <f>DBC!$C$41</f>
        <v>370</v>
      </c>
      <c r="Y211" s="33">
        <f t="shared" ref="Y211" si="378">U211*$X211</f>
        <v>15935.0416</v>
      </c>
      <c r="Z211" s="31">
        <f t="shared" ref="Z211" si="379">V211*$X211</f>
        <v>364782.45624800003</v>
      </c>
      <c r="AA211" s="31">
        <f t="shared" ref="AA211" si="380">W211*$X211</f>
        <v>125802.95999999999</v>
      </c>
      <c r="AB211" s="423">
        <f t="shared" si="264"/>
        <v>506520.45784799999</v>
      </c>
      <c r="AC211" s="295">
        <f>DBC!$C$45</f>
        <v>0.1</v>
      </c>
      <c r="AD211" s="291">
        <f>DBC!$C$44</f>
        <v>0.7</v>
      </c>
      <c r="AE211" s="292">
        <f>DBC!$C$43</f>
        <v>0.2</v>
      </c>
      <c r="AF211" s="12" t="str">
        <f t="shared" si="363"/>
        <v>OK</v>
      </c>
      <c r="AG211" s="13">
        <f t="shared" si="364"/>
        <v>31</v>
      </c>
      <c r="AH211" s="14">
        <f t="shared" si="287"/>
        <v>217</v>
      </c>
      <c r="AI211" s="15">
        <f t="shared" si="288"/>
        <v>62</v>
      </c>
      <c r="AJ211" s="16">
        <f t="shared" si="343"/>
        <v>0</v>
      </c>
      <c r="AK211" s="16">
        <f t="shared" si="344"/>
        <v>0</v>
      </c>
      <c r="AL211" s="16">
        <f t="shared" si="345"/>
        <v>0</v>
      </c>
      <c r="AM211" s="17">
        <f>DBC!$C$50</f>
        <v>152</v>
      </c>
      <c r="AN211" s="16">
        <f>DBC!$C$49</f>
        <v>146.19999999999999</v>
      </c>
      <c r="AO211" s="18">
        <f>DBC!$C$48</f>
        <v>150</v>
      </c>
      <c r="AP211" s="19">
        <f t="shared" si="296"/>
        <v>0</v>
      </c>
      <c r="AQ211" s="19">
        <f t="shared" si="346"/>
        <v>0</v>
      </c>
      <c r="AR211" s="20">
        <f t="shared" si="347"/>
        <v>0</v>
      </c>
      <c r="AS211" s="23">
        <f>DBC!$C$41</f>
        <v>370</v>
      </c>
      <c r="AT211" s="21">
        <f t="shared" si="289"/>
        <v>0</v>
      </c>
      <c r="AU211" s="19">
        <f t="shared" si="290"/>
        <v>0</v>
      </c>
      <c r="AV211" s="19">
        <f t="shared" si="291"/>
        <v>0</v>
      </c>
      <c r="AW211" s="423">
        <f t="shared" si="265"/>
        <v>0</v>
      </c>
      <c r="AX211" s="561">
        <f>DBC!$C$72</f>
        <v>0.15</v>
      </c>
      <c r="AY211" s="559">
        <f>DBC!$C$71</f>
        <v>0.75</v>
      </c>
      <c r="AZ211" s="560">
        <f>DBC!$C$70</f>
        <v>0.1</v>
      </c>
      <c r="BA211" s="12" t="str">
        <f t="shared" si="365"/>
        <v>OK</v>
      </c>
      <c r="BB211" s="13">
        <f t="shared" si="366"/>
        <v>46.5</v>
      </c>
      <c r="BC211" s="14">
        <f t="shared" si="292"/>
        <v>232.5</v>
      </c>
      <c r="BD211" s="15">
        <f t="shared" si="293"/>
        <v>31</v>
      </c>
      <c r="BE211" s="16">
        <f t="shared" si="348"/>
        <v>58125</v>
      </c>
      <c r="BF211" s="16">
        <f t="shared" si="349"/>
        <v>988125</v>
      </c>
      <c r="BG211" s="16">
        <f t="shared" si="350"/>
        <v>155000</v>
      </c>
      <c r="BH211" s="17">
        <f>DBC!$C$77</f>
        <v>42</v>
      </c>
      <c r="BI211" s="28">
        <f>DBC!$C$76</f>
        <v>35</v>
      </c>
      <c r="BJ211" s="30">
        <f>DBC!$C$75</f>
        <v>40</v>
      </c>
      <c r="BK211" s="19">
        <f t="shared" si="297"/>
        <v>2.4412500000000001</v>
      </c>
      <c r="BL211" s="19">
        <f t="shared" si="351"/>
        <v>34.584375000000001</v>
      </c>
      <c r="BM211" s="20">
        <f t="shared" si="352"/>
        <v>6.2</v>
      </c>
      <c r="BN211" s="11">
        <f>DBC!$C$68</f>
        <v>500</v>
      </c>
      <c r="BO211" s="21">
        <f t="shared" si="266"/>
        <v>1220.625</v>
      </c>
      <c r="BP211" s="19">
        <f t="shared" si="267"/>
        <v>17292.1875</v>
      </c>
      <c r="BQ211" s="19">
        <f t="shared" si="268"/>
        <v>3100</v>
      </c>
      <c r="BR211" s="423">
        <f t="shared" si="269"/>
        <v>21612.8125</v>
      </c>
      <c r="BS211" s="561">
        <f>DBC!$C$72</f>
        <v>0.15</v>
      </c>
      <c r="BT211" s="559">
        <f>DBC!$C$71</f>
        <v>0.75</v>
      </c>
      <c r="BU211" s="560">
        <f>DBC!$C$70</f>
        <v>0.1</v>
      </c>
      <c r="BV211" s="12" t="str">
        <f t="shared" si="367"/>
        <v>OK</v>
      </c>
      <c r="BW211" s="13">
        <f t="shared" si="368"/>
        <v>46.5</v>
      </c>
      <c r="BX211" s="14">
        <f t="shared" si="294"/>
        <v>232.5</v>
      </c>
      <c r="BY211" s="15">
        <f t="shared" si="295"/>
        <v>31</v>
      </c>
      <c r="BZ211" s="16">
        <f t="shared" si="353"/>
        <v>0</v>
      </c>
      <c r="CA211" s="16">
        <f t="shared" si="354"/>
        <v>0</v>
      </c>
      <c r="CB211" s="16">
        <f t="shared" si="355"/>
        <v>0</v>
      </c>
      <c r="CC211" s="17">
        <f>DBC!$C$77</f>
        <v>42</v>
      </c>
      <c r="CD211" s="28">
        <f>DBC!$C$76</f>
        <v>35</v>
      </c>
      <c r="CE211" s="30">
        <f>DBC!$C$75</f>
        <v>40</v>
      </c>
      <c r="CF211" s="19">
        <f t="shared" si="298"/>
        <v>0</v>
      </c>
      <c r="CG211" s="19">
        <f t="shared" si="356"/>
        <v>0</v>
      </c>
      <c r="CH211" s="20">
        <f t="shared" si="357"/>
        <v>0</v>
      </c>
      <c r="CI211" s="11">
        <f>DBC!$C$68</f>
        <v>500</v>
      </c>
      <c r="CJ211" s="21">
        <f t="shared" si="270"/>
        <v>0</v>
      </c>
      <c r="CK211" s="21">
        <f t="shared" si="271"/>
        <v>0</v>
      </c>
      <c r="CL211" s="21">
        <f t="shared" si="272"/>
        <v>0</v>
      </c>
      <c r="CM211" s="423">
        <f t="shared" si="273"/>
        <v>0</v>
      </c>
    </row>
    <row r="212" spans="1:91" x14ac:dyDescent="0.35">
      <c r="A212" s="743"/>
      <c r="B212" s="5" t="s">
        <v>26</v>
      </c>
      <c r="C212" s="543">
        <v>28</v>
      </c>
      <c r="D212" s="5">
        <v>206</v>
      </c>
      <c r="E212" s="10">
        <f>DBC!C$53</f>
        <v>20</v>
      </c>
      <c r="F212" s="22">
        <f t="shared" si="338"/>
        <v>560</v>
      </c>
      <c r="G212" s="745"/>
      <c r="H212" s="49">
        <f>DBC!$C$45</f>
        <v>0.1</v>
      </c>
      <c r="I212" s="47">
        <f>DBC!$C$44</f>
        <v>0.7</v>
      </c>
      <c r="J212" s="48">
        <f>DBC!$C$43</f>
        <v>0.2</v>
      </c>
      <c r="K212" s="24" t="str">
        <f t="shared" si="358"/>
        <v>OK</v>
      </c>
      <c r="L212" s="25">
        <f t="shared" si="359"/>
        <v>56</v>
      </c>
      <c r="M212" s="26">
        <f t="shared" si="359"/>
        <v>392</v>
      </c>
      <c r="N212" s="27">
        <f t="shared" si="359"/>
        <v>112</v>
      </c>
      <c r="O212" s="28">
        <f t="shared" si="360"/>
        <v>511840</v>
      </c>
      <c r="P212" s="28">
        <f t="shared" si="360"/>
        <v>12181792</v>
      </c>
      <c r="Q212" s="28">
        <f t="shared" si="360"/>
        <v>4094720</v>
      </c>
      <c r="R212" s="29">
        <f>DBC!$C$50</f>
        <v>152</v>
      </c>
      <c r="S212" s="28">
        <f>DBC!$C$49</f>
        <v>146.19999999999999</v>
      </c>
      <c r="T212" s="30">
        <f>DBC!$C$48</f>
        <v>150</v>
      </c>
      <c r="U212" s="31">
        <f t="shared" si="361"/>
        <v>77.799679999999995</v>
      </c>
      <c r="V212" s="31">
        <f t="shared" si="361"/>
        <v>1780.9779904</v>
      </c>
      <c r="W212" s="32">
        <f t="shared" si="361"/>
        <v>614.20799999999997</v>
      </c>
      <c r="X212" s="23">
        <f>DBC!$C$41</f>
        <v>370</v>
      </c>
      <c r="Y212" s="33">
        <f t="shared" si="362"/>
        <v>28785.881599999997</v>
      </c>
      <c r="Z212" s="31">
        <f t="shared" si="362"/>
        <v>658961.85644799995</v>
      </c>
      <c r="AA212" s="31">
        <f t="shared" si="362"/>
        <v>227256.95999999999</v>
      </c>
      <c r="AB212" s="423">
        <f t="shared" ref="AB212:AB275" si="381">SUM(Y212:AA212)</f>
        <v>915004.69804799987</v>
      </c>
      <c r="AC212" s="295">
        <f>DBC!$C$45</f>
        <v>0.1</v>
      </c>
      <c r="AD212" s="291">
        <f>DBC!$C$44</f>
        <v>0.7</v>
      </c>
      <c r="AE212" s="292">
        <f>DBC!$C$43</f>
        <v>0.2</v>
      </c>
      <c r="AF212" s="24" t="str">
        <f t="shared" si="363"/>
        <v>OK</v>
      </c>
      <c r="AG212" s="25">
        <f t="shared" si="364"/>
        <v>56</v>
      </c>
      <c r="AH212" s="26">
        <f t="shared" si="287"/>
        <v>392</v>
      </c>
      <c r="AI212" s="27">
        <f t="shared" si="288"/>
        <v>112</v>
      </c>
      <c r="AJ212" s="28">
        <f t="shared" si="343"/>
        <v>0</v>
      </c>
      <c r="AK212" s="28">
        <f t="shared" si="344"/>
        <v>0</v>
      </c>
      <c r="AL212" s="28">
        <f t="shared" si="345"/>
        <v>0</v>
      </c>
      <c r="AM212" s="17">
        <f>DBC!$C$50</f>
        <v>152</v>
      </c>
      <c r="AN212" s="16">
        <f>DBC!$C$49</f>
        <v>146.19999999999999</v>
      </c>
      <c r="AO212" s="18">
        <f>DBC!$C$48</f>
        <v>150</v>
      </c>
      <c r="AP212" s="31">
        <f t="shared" si="296"/>
        <v>0</v>
      </c>
      <c r="AQ212" s="31">
        <f t="shared" si="346"/>
        <v>0</v>
      </c>
      <c r="AR212" s="32">
        <f t="shared" si="347"/>
        <v>0</v>
      </c>
      <c r="AS212" s="23">
        <f>DBC!$C$41</f>
        <v>370</v>
      </c>
      <c r="AT212" s="33">
        <f t="shared" si="289"/>
        <v>0</v>
      </c>
      <c r="AU212" s="31">
        <f t="shared" si="290"/>
        <v>0</v>
      </c>
      <c r="AV212" s="31">
        <f t="shared" si="291"/>
        <v>0</v>
      </c>
      <c r="AW212" s="423">
        <f t="shared" ref="AW212:AW275" si="382">SUM(AT212:AV212)</f>
        <v>0</v>
      </c>
      <c r="AX212" s="561">
        <f>DBC!$C$72</f>
        <v>0.15</v>
      </c>
      <c r="AY212" s="559">
        <f>DBC!$C$71</f>
        <v>0.75</v>
      </c>
      <c r="AZ212" s="560">
        <f>DBC!$C$70</f>
        <v>0.1</v>
      </c>
      <c r="BA212" s="24" t="str">
        <f t="shared" si="365"/>
        <v>OK</v>
      </c>
      <c r="BB212" s="25">
        <f t="shared" si="366"/>
        <v>84</v>
      </c>
      <c r="BC212" s="26">
        <f t="shared" si="292"/>
        <v>420</v>
      </c>
      <c r="BD212" s="27">
        <f t="shared" si="293"/>
        <v>56</v>
      </c>
      <c r="BE212" s="28">
        <f t="shared" si="348"/>
        <v>105000</v>
      </c>
      <c r="BF212" s="28">
        <f t="shared" si="349"/>
        <v>1785000</v>
      </c>
      <c r="BG212" s="28">
        <f t="shared" si="350"/>
        <v>280000</v>
      </c>
      <c r="BH212" s="17">
        <f>DBC!$C$77</f>
        <v>42</v>
      </c>
      <c r="BI212" s="28">
        <f>DBC!$C$76</f>
        <v>35</v>
      </c>
      <c r="BJ212" s="30">
        <f>DBC!$C$75</f>
        <v>40</v>
      </c>
      <c r="BK212" s="31">
        <f t="shared" si="297"/>
        <v>4.41</v>
      </c>
      <c r="BL212" s="31">
        <f t="shared" si="351"/>
        <v>62.475000000000001</v>
      </c>
      <c r="BM212" s="32">
        <f t="shared" si="352"/>
        <v>11.2</v>
      </c>
      <c r="BN212" s="11">
        <f>DBC!$C$68</f>
        <v>500</v>
      </c>
      <c r="BO212" s="21">
        <f t="shared" ref="BO212:BO275" si="383">BK212*BN212</f>
        <v>2205</v>
      </c>
      <c r="BP212" s="19">
        <f t="shared" ref="BP212:BP275" si="384">BL212*BN212</f>
        <v>31237.5</v>
      </c>
      <c r="BQ212" s="19">
        <f t="shared" ref="BQ212:BQ275" si="385">BM212*BN212</f>
        <v>5600</v>
      </c>
      <c r="BR212" s="423">
        <f t="shared" ref="BR212:BR275" si="386">SUM(BO212:BQ212)</f>
        <v>39042.5</v>
      </c>
      <c r="BS212" s="561">
        <f>DBC!$C$72</f>
        <v>0.15</v>
      </c>
      <c r="BT212" s="559">
        <f>DBC!$C$71</f>
        <v>0.75</v>
      </c>
      <c r="BU212" s="560">
        <f>DBC!$C$70</f>
        <v>0.1</v>
      </c>
      <c r="BV212" s="24" t="str">
        <f t="shared" si="367"/>
        <v>OK</v>
      </c>
      <c r="BW212" s="25">
        <f t="shared" si="368"/>
        <v>84</v>
      </c>
      <c r="BX212" s="26">
        <f t="shared" si="294"/>
        <v>420</v>
      </c>
      <c r="BY212" s="27">
        <f t="shared" si="295"/>
        <v>56</v>
      </c>
      <c r="BZ212" s="28">
        <f t="shared" si="353"/>
        <v>0</v>
      </c>
      <c r="CA212" s="28">
        <f t="shared" si="354"/>
        <v>0</v>
      </c>
      <c r="CB212" s="28">
        <f t="shared" si="355"/>
        <v>0</v>
      </c>
      <c r="CC212" s="17">
        <f>DBC!$C$77</f>
        <v>42</v>
      </c>
      <c r="CD212" s="28">
        <f>DBC!$C$76</f>
        <v>35</v>
      </c>
      <c r="CE212" s="30">
        <f>DBC!$C$75</f>
        <v>40</v>
      </c>
      <c r="CF212" s="31">
        <f t="shared" si="298"/>
        <v>0</v>
      </c>
      <c r="CG212" s="31">
        <f t="shared" si="356"/>
        <v>0</v>
      </c>
      <c r="CH212" s="32">
        <f t="shared" si="357"/>
        <v>0</v>
      </c>
      <c r="CI212" s="11">
        <f>DBC!$C$68</f>
        <v>500</v>
      </c>
      <c r="CJ212" s="21">
        <f t="shared" ref="CJ212:CJ275" si="387">CF212*$CI212</f>
        <v>0</v>
      </c>
      <c r="CK212" s="21">
        <f t="shared" ref="CK212:CK275" si="388">CG212*$CI212</f>
        <v>0</v>
      </c>
      <c r="CL212" s="21">
        <f t="shared" ref="CL212:CL275" si="389">CH212*$CI212</f>
        <v>0</v>
      </c>
      <c r="CM212" s="423">
        <f t="shared" ref="CM212:CM275" si="390">SUM(CJ212:CL212)</f>
        <v>0</v>
      </c>
    </row>
    <row r="213" spans="1:91" x14ac:dyDescent="0.35">
      <c r="A213" s="743"/>
      <c r="B213" s="5" t="s">
        <v>27</v>
      </c>
      <c r="C213" s="543">
        <v>31</v>
      </c>
      <c r="D213" s="5">
        <v>207</v>
      </c>
      <c r="E213" s="10">
        <f>DBC!C$54</f>
        <v>20</v>
      </c>
      <c r="F213" s="22">
        <f t="shared" si="338"/>
        <v>620</v>
      </c>
      <c r="G213" s="745"/>
      <c r="H213" s="49">
        <f>DBC!$C$45</f>
        <v>0.1</v>
      </c>
      <c r="I213" s="47">
        <f>DBC!$C$44</f>
        <v>0.7</v>
      </c>
      <c r="J213" s="48">
        <f>DBC!$C$43</f>
        <v>0.2</v>
      </c>
      <c r="K213" s="24" t="str">
        <f t="shared" si="358"/>
        <v>OK</v>
      </c>
      <c r="L213" s="25">
        <f t="shared" si="359"/>
        <v>62</v>
      </c>
      <c r="M213" s="26">
        <f t="shared" si="359"/>
        <v>434</v>
      </c>
      <c r="N213" s="27">
        <f t="shared" si="359"/>
        <v>124</v>
      </c>
      <c r="O213" s="28">
        <f t="shared" si="360"/>
        <v>566680</v>
      </c>
      <c r="P213" s="28">
        <f t="shared" si="360"/>
        <v>13486984</v>
      </c>
      <c r="Q213" s="28">
        <f t="shared" si="360"/>
        <v>4533440</v>
      </c>
      <c r="R213" s="29">
        <f>DBC!$C$50</f>
        <v>152</v>
      </c>
      <c r="S213" s="28">
        <f>DBC!$C$49</f>
        <v>146.19999999999999</v>
      </c>
      <c r="T213" s="30">
        <f>DBC!$C$48</f>
        <v>150</v>
      </c>
      <c r="U213" s="31">
        <f t="shared" si="361"/>
        <v>86.135360000000006</v>
      </c>
      <c r="V213" s="31">
        <f t="shared" si="361"/>
        <v>1971.7970608000001</v>
      </c>
      <c r="W213" s="32">
        <f t="shared" si="361"/>
        <v>680.01599999999996</v>
      </c>
      <c r="X213" s="23">
        <f>DBC!$C$41</f>
        <v>370</v>
      </c>
      <c r="Y213" s="33">
        <f t="shared" si="362"/>
        <v>31870.083200000001</v>
      </c>
      <c r="Z213" s="31">
        <f t="shared" si="362"/>
        <v>729564.91249600006</v>
      </c>
      <c r="AA213" s="31">
        <f t="shared" si="362"/>
        <v>251605.91999999998</v>
      </c>
      <c r="AB213" s="423">
        <f t="shared" si="381"/>
        <v>1013040.915696</v>
      </c>
      <c r="AC213" s="295">
        <f>DBC!$C$45</f>
        <v>0.1</v>
      </c>
      <c r="AD213" s="291">
        <f>DBC!$C$44</f>
        <v>0.7</v>
      </c>
      <c r="AE213" s="292">
        <f>DBC!$C$43</f>
        <v>0.2</v>
      </c>
      <c r="AF213" s="24" t="str">
        <f t="shared" si="363"/>
        <v>OK</v>
      </c>
      <c r="AG213" s="25">
        <f t="shared" si="364"/>
        <v>62</v>
      </c>
      <c r="AH213" s="26">
        <f t="shared" si="287"/>
        <v>434</v>
      </c>
      <c r="AI213" s="27">
        <f t="shared" si="288"/>
        <v>124</v>
      </c>
      <c r="AJ213" s="28">
        <f t="shared" si="343"/>
        <v>0</v>
      </c>
      <c r="AK213" s="28">
        <f t="shared" si="344"/>
        <v>0</v>
      </c>
      <c r="AL213" s="28">
        <f t="shared" si="345"/>
        <v>0</v>
      </c>
      <c r="AM213" s="17">
        <f>DBC!$C$50</f>
        <v>152</v>
      </c>
      <c r="AN213" s="16">
        <f>DBC!$C$49</f>
        <v>146.19999999999999</v>
      </c>
      <c r="AO213" s="18">
        <f>DBC!$C$48</f>
        <v>150</v>
      </c>
      <c r="AP213" s="31">
        <f t="shared" si="296"/>
        <v>0</v>
      </c>
      <c r="AQ213" s="31">
        <f t="shared" si="346"/>
        <v>0</v>
      </c>
      <c r="AR213" s="32">
        <f t="shared" si="347"/>
        <v>0</v>
      </c>
      <c r="AS213" s="23">
        <f>DBC!$C$41</f>
        <v>370</v>
      </c>
      <c r="AT213" s="33">
        <f t="shared" si="289"/>
        <v>0</v>
      </c>
      <c r="AU213" s="31">
        <f t="shared" si="290"/>
        <v>0</v>
      </c>
      <c r="AV213" s="31">
        <f t="shared" si="291"/>
        <v>0</v>
      </c>
      <c r="AW213" s="423">
        <f t="shared" si="382"/>
        <v>0</v>
      </c>
      <c r="AX213" s="561">
        <f>DBC!$C$72</f>
        <v>0.15</v>
      </c>
      <c r="AY213" s="559">
        <f>DBC!$C$71</f>
        <v>0.75</v>
      </c>
      <c r="AZ213" s="560">
        <f>DBC!$C$70</f>
        <v>0.1</v>
      </c>
      <c r="BA213" s="24" t="str">
        <f t="shared" si="365"/>
        <v>OK</v>
      </c>
      <c r="BB213" s="25">
        <f t="shared" si="366"/>
        <v>93</v>
      </c>
      <c r="BC213" s="26">
        <f t="shared" si="292"/>
        <v>465</v>
      </c>
      <c r="BD213" s="27">
        <f t="shared" si="293"/>
        <v>62</v>
      </c>
      <c r="BE213" s="28">
        <f t="shared" si="348"/>
        <v>116250</v>
      </c>
      <c r="BF213" s="28">
        <f t="shared" si="349"/>
        <v>1976250</v>
      </c>
      <c r="BG213" s="28">
        <f t="shared" si="350"/>
        <v>310000</v>
      </c>
      <c r="BH213" s="17">
        <f>DBC!$C$77</f>
        <v>42</v>
      </c>
      <c r="BI213" s="28">
        <f>DBC!$C$76</f>
        <v>35</v>
      </c>
      <c r="BJ213" s="30">
        <f>DBC!$C$75</f>
        <v>40</v>
      </c>
      <c r="BK213" s="31">
        <f t="shared" si="297"/>
        <v>4.8825000000000003</v>
      </c>
      <c r="BL213" s="31">
        <f t="shared" si="351"/>
        <v>69.168750000000003</v>
      </c>
      <c r="BM213" s="32">
        <f t="shared" si="352"/>
        <v>12.4</v>
      </c>
      <c r="BN213" s="11">
        <f>DBC!$C$68</f>
        <v>500</v>
      </c>
      <c r="BO213" s="21">
        <f t="shared" si="383"/>
        <v>2441.25</v>
      </c>
      <c r="BP213" s="19">
        <f t="shared" si="384"/>
        <v>34584.375</v>
      </c>
      <c r="BQ213" s="19">
        <f t="shared" si="385"/>
        <v>6200</v>
      </c>
      <c r="BR213" s="423">
        <f t="shared" si="386"/>
        <v>43225.625</v>
      </c>
      <c r="BS213" s="561">
        <f>DBC!$C$72</f>
        <v>0.15</v>
      </c>
      <c r="BT213" s="559">
        <f>DBC!$C$71</f>
        <v>0.75</v>
      </c>
      <c r="BU213" s="560">
        <f>DBC!$C$70</f>
        <v>0.1</v>
      </c>
      <c r="BV213" s="24" t="str">
        <f t="shared" si="367"/>
        <v>OK</v>
      </c>
      <c r="BW213" s="25">
        <f t="shared" si="368"/>
        <v>93</v>
      </c>
      <c r="BX213" s="26">
        <f t="shared" si="294"/>
        <v>465</v>
      </c>
      <c r="BY213" s="27">
        <f t="shared" si="295"/>
        <v>62</v>
      </c>
      <c r="BZ213" s="28">
        <f t="shared" si="353"/>
        <v>0</v>
      </c>
      <c r="CA213" s="28">
        <f t="shared" si="354"/>
        <v>0</v>
      </c>
      <c r="CB213" s="28">
        <f t="shared" si="355"/>
        <v>0</v>
      </c>
      <c r="CC213" s="17">
        <f>DBC!$C$77</f>
        <v>42</v>
      </c>
      <c r="CD213" s="28">
        <f>DBC!$C$76</f>
        <v>35</v>
      </c>
      <c r="CE213" s="30">
        <f>DBC!$C$75</f>
        <v>40</v>
      </c>
      <c r="CF213" s="31">
        <f t="shared" si="298"/>
        <v>0</v>
      </c>
      <c r="CG213" s="31">
        <f t="shared" si="356"/>
        <v>0</v>
      </c>
      <c r="CH213" s="32">
        <f t="shared" si="357"/>
        <v>0</v>
      </c>
      <c r="CI213" s="11">
        <f>DBC!$C$68</f>
        <v>500</v>
      </c>
      <c r="CJ213" s="21">
        <f t="shared" si="387"/>
        <v>0</v>
      </c>
      <c r="CK213" s="21">
        <f t="shared" si="388"/>
        <v>0</v>
      </c>
      <c r="CL213" s="21">
        <f t="shared" si="389"/>
        <v>0</v>
      </c>
      <c r="CM213" s="423">
        <f t="shared" si="390"/>
        <v>0</v>
      </c>
    </row>
    <row r="214" spans="1:91" x14ac:dyDescent="0.35">
      <c r="A214" s="743"/>
      <c r="B214" s="5" t="s">
        <v>28</v>
      </c>
      <c r="C214" s="543">
        <v>30</v>
      </c>
      <c r="D214" s="5">
        <v>208</v>
      </c>
      <c r="E214" s="10">
        <f>DBC!C$55</f>
        <v>20</v>
      </c>
      <c r="F214" s="22">
        <f t="shared" si="338"/>
        <v>600</v>
      </c>
      <c r="G214" s="745"/>
      <c r="H214" s="49">
        <f>DBC!$C$45</f>
        <v>0.1</v>
      </c>
      <c r="I214" s="47">
        <f>DBC!$C$44</f>
        <v>0.7</v>
      </c>
      <c r="J214" s="48">
        <f>DBC!$C$43</f>
        <v>0.2</v>
      </c>
      <c r="K214" s="24" t="str">
        <f t="shared" si="358"/>
        <v>OK</v>
      </c>
      <c r="L214" s="25">
        <f t="shared" si="359"/>
        <v>60</v>
      </c>
      <c r="M214" s="26">
        <f t="shared" si="359"/>
        <v>420</v>
      </c>
      <c r="N214" s="27">
        <f t="shared" si="359"/>
        <v>120</v>
      </c>
      <c r="O214" s="28">
        <f t="shared" si="360"/>
        <v>548400</v>
      </c>
      <c r="P214" s="28">
        <f t="shared" si="360"/>
        <v>13051920</v>
      </c>
      <c r="Q214" s="28">
        <f t="shared" si="360"/>
        <v>4387200</v>
      </c>
      <c r="R214" s="29">
        <f>DBC!$C$50</f>
        <v>152</v>
      </c>
      <c r="S214" s="28">
        <f>DBC!$C$49</f>
        <v>146.19999999999999</v>
      </c>
      <c r="T214" s="30">
        <f>DBC!$C$48</f>
        <v>150</v>
      </c>
      <c r="U214" s="31">
        <f t="shared" si="361"/>
        <v>83.356800000000007</v>
      </c>
      <c r="V214" s="31">
        <f t="shared" si="361"/>
        <v>1908.1907039999999</v>
      </c>
      <c r="W214" s="32">
        <f t="shared" si="361"/>
        <v>658.08</v>
      </c>
      <c r="X214" s="23">
        <f>DBC!$C$41</f>
        <v>370</v>
      </c>
      <c r="Y214" s="33">
        <f t="shared" si="362"/>
        <v>30842.016000000003</v>
      </c>
      <c r="Z214" s="31">
        <f t="shared" si="362"/>
        <v>706030.56047999999</v>
      </c>
      <c r="AA214" s="31">
        <f t="shared" si="362"/>
        <v>243489.6</v>
      </c>
      <c r="AB214" s="423">
        <f t="shared" si="381"/>
        <v>980362.17648000002</v>
      </c>
      <c r="AC214" s="295">
        <f>DBC!$C$45</f>
        <v>0.1</v>
      </c>
      <c r="AD214" s="291">
        <f>DBC!$C$44</f>
        <v>0.7</v>
      </c>
      <c r="AE214" s="292">
        <f>DBC!$C$43</f>
        <v>0.2</v>
      </c>
      <c r="AF214" s="24" t="str">
        <f t="shared" si="363"/>
        <v>OK</v>
      </c>
      <c r="AG214" s="25">
        <f t="shared" si="364"/>
        <v>60</v>
      </c>
      <c r="AH214" s="26">
        <f t="shared" si="287"/>
        <v>420</v>
      </c>
      <c r="AI214" s="27">
        <f t="shared" si="288"/>
        <v>120</v>
      </c>
      <c r="AJ214" s="28">
        <f t="shared" si="343"/>
        <v>0</v>
      </c>
      <c r="AK214" s="28">
        <f t="shared" si="344"/>
        <v>0</v>
      </c>
      <c r="AL214" s="28">
        <f t="shared" si="345"/>
        <v>0</v>
      </c>
      <c r="AM214" s="17">
        <f>DBC!$C$50</f>
        <v>152</v>
      </c>
      <c r="AN214" s="16">
        <f>DBC!$C$49</f>
        <v>146.19999999999999</v>
      </c>
      <c r="AO214" s="18">
        <f>DBC!$C$48</f>
        <v>150</v>
      </c>
      <c r="AP214" s="31">
        <f t="shared" si="296"/>
        <v>0</v>
      </c>
      <c r="AQ214" s="31">
        <f t="shared" si="346"/>
        <v>0</v>
      </c>
      <c r="AR214" s="32">
        <f t="shared" si="347"/>
        <v>0</v>
      </c>
      <c r="AS214" s="23">
        <f>DBC!$C$41</f>
        <v>370</v>
      </c>
      <c r="AT214" s="33">
        <f t="shared" si="289"/>
        <v>0</v>
      </c>
      <c r="AU214" s="31">
        <f t="shared" si="290"/>
        <v>0</v>
      </c>
      <c r="AV214" s="31">
        <f t="shared" si="291"/>
        <v>0</v>
      </c>
      <c r="AW214" s="423">
        <f t="shared" si="382"/>
        <v>0</v>
      </c>
      <c r="AX214" s="561">
        <f>DBC!$C$72</f>
        <v>0.15</v>
      </c>
      <c r="AY214" s="559">
        <f>DBC!$C$71</f>
        <v>0.75</v>
      </c>
      <c r="AZ214" s="560">
        <f>DBC!$C$70</f>
        <v>0.1</v>
      </c>
      <c r="BA214" s="24" t="str">
        <f t="shared" si="365"/>
        <v>OK</v>
      </c>
      <c r="BB214" s="25">
        <f t="shared" si="366"/>
        <v>90</v>
      </c>
      <c r="BC214" s="26">
        <f t="shared" si="292"/>
        <v>450</v>
      </c>
      <c r="BD214" s="27">
        <f t="shared" si="293"/>
        <v>60</v>
      </c>
      <c r="BE214" s="28">
        <f t="shared" si="348"/>
        <v>112500</v>
      </c>
      <c r="BF214" s="28">
        <f t="shared" si="349"/>
        <v>1912500</v>
      </c>
      <c r="BG214" s="28">
        <f t="shared" si="350"/>
        <v>300000</v>
      </c>
      <c r="BH214" s="17">
        <f>DBC!$C$77</f>
        <v>42</v>
      </c>
      <c r="BI214" s="28">
        <f>DBC!$C$76</f>
        <v>35</v>
      </c>
      <c r="BJ214" s="30">
        <f>DBC!$C$75</f>
        <v>40</v>
      </c>
      <c r="BK214" s="31">
        <f t="shared" si="297"/>
        <v>4.7249999999999996</v>
      </c>
      <c r="BL214" s="31">
        <f t="shared" si="351"/>
        <v>66.9375</v>
      </c>
      <c r="BM214" s="32">
        <f t="shared" si="352"/>
        <v>12</v>
      </c>
      <c r="BN214" s="11">
        <f>DBC!$C$68</f>
        <v>500</v>
      </c>
      <c r="BO214" s="21">
        <f t="shared" si="383"/>
        <v>2362.5</v>
      </c>
      <c r="BP214" s="19">
        <f t="shared" si="384"/>
        <v>33468.75</v>
      </c>
      <c r="BQ214" s="19">
        <f t="shared" si="385"/>
        <v>6000</v>
      </c>
      <c r="BR214" s="423">
        <f t="shared" si="386"/>
        <v>41831.25</v>
      </c>
      <c r="BS214" s="561">
        <f>DBC!$C$72</f>
        <v>0.15</v>
      </c>
      <c r="BT214" s="559">
        <f>DBC!$C$71</f>
        <v>0.75</v>
      </c>
      <c r="BU214" s="560">
        <f>DBC!$C$70</f>
        <v>0.1</v>
      </c>
      <c r="BV214" s="24" t="str">
        <f t="shared" si="367"/>
        <v>OK</v>
      </c>
      <c r="BW214" s="25">
        <f t="shared" si="368"/>
        <v>90</v>
      </c>
      <c r="BX214" s="26">
        <f t="shared" si="294"/>
        <v>450</v>
      </c>
      <c r="BY214" s="27">
        <f t="shared" si="295"/>
        <v>60</v>
      </c>
      <c r="BZ214" s="28">
        <f t="shared" si="353"/>
        <v>0</v>
      </c>
      <c r="CA214" s="28">
        <f t="shared" si="354"/>
        <v>0</v>
      </c>
      <c r="CB214" s="28">
        <f t="shared" si="355"/>
        <v>0</v>
      </c>
      <c r="CC214" s="17">
        <f>DBC!$C$77</f>
        <v>42</v>
      </c>
      <c r="CD214" s="28">
        <f>DBC!$C$76</f>
        <v>35</v>
      </c>
      <c r="CE214" s="30">
        <f>DBC!$C$75</f>
        <v>40</v>
      </c>
      <c r="CF214" s="31">
        <f t="shared" si="298"/>
        <v>0</v>
      </c>
      <c r="CG214" s="31">
        <f t="shared" si="356"/>
        <v>0</v>
      </c>
      <c r="CH214" s="32">
        <f t="shared" si="357"/>
        <v>0</v>
      </c>
      <c r="CI214" s="11">
        <f>DBC!$C$68</f>
        <v>500</v>
      </c>
      <c r="CJ214" s="21">
        <f t="shared" si="387"/>
        <v>0</v>
      </c>
      <c r="CK214" s="21">
        <f t="shared" si="388"/>
        <v>0</v>
      </c>
      <c r="CL214" s="21">
        <f t="shared" si="389"/>
        <v>0</v>
      </c>
      <c r="CM214" s="423">
        <f t="shared" si="390"/>
        <v>0</v>
      </c>
    </row>
    <row r="215" spans="1:91" x14ac:dyDescent="0.35">
      <c r="A215" s="743"/>
      <c r="B215" s="5" t="s">
        <v>29</v>
      </c>
      <c r="C215" s="543">
        <v>31</v>
      </c>
      <c r="D215" s="5">
        <v>209</v>
      </c>
      <c r="E215" s="10">
        <f>DBC!C$56</f>
        <v>20</v>
      </c>
      <c r="F215" s="22">
        <f t="shared" si="338"/>
        <v>620</v>
      </c>
      <c r="G215" s="745"/>
      <c r="H215" s="49">
        <f>DBC!$C$45</f>
        <v>0.1</v>
      </c>
      <c r="I215" s="47">
        <f>DBC!$C$44</f>
        <v>0.7</v>
      </c>
      <c r="J215" s="48">
        <f>DBC!$C$43</f>
        <v>0.2</v>
      </c>
      <c r="K215" s="24" t="str">
        <f t="shared" si="358"/>
        <v>OK</v>
      </c>
      <c r="L215" s="25">
        <f t="shared" si="359"/>
        <v>62</v>
      </c>
      <c r="M215" s="26">
        <f t="shared" si="359"/>
        <v>434</v>
      </c>
      <c r="N215" s="27">
        <f t="shared" si="359"/>
        <v>124</v>
      </c>
      <c r="O215" s="28">
        <f t="shared" si="360"/>
        <v>566680</v>
      </c>
      <c r="P215" s="28">
        <f t="shared" si="360"/>
        <v>13486984</v>
      </c>
      <c r="Q215" s="28">
        <f t="shared" si="360"/>
        <v>4533440</v>
      </c>
      <c r="R215" s="29">
        <f>DBC!$C$50</f>
        <v>152</v>
      </c>
      <c r="S215" s="28">
        <f>DBC!$C$49</f>
        <v>146.19999999999999</v>
      </c>
      <c r="T215" s="30">
        <f>DBC!$C$48</f>
        <v>150</v>
      </c>
      <c r="U215" s="31">
        <f t="shared" si="361"/>
        <v>86.135360000000006</v>
      </c>
      <c r="V215" s="31">
        <f t="shared" si="361"/>
        <v>1971.7970608000001</v>
      </c>
      <c r="W215" s="32">
        <f t="shared" si="361"/>
        <v>680.01599999999996</v>
      </c>
      <c r="X215" s="23">
        <f>DBC!$C$41</f>
        <v>370</v>
      </c>
      <c r="Y215" s="33">
        <f t="shared" si="362"/>
        <v>31870.083200000001</v>
      </c>
      <c r="Z215" s="31">
        <f t="shared" si="362"/>
        <v>729564.91249600006</v>
      </c>
      <c r="AA215" s="31">
        <f t="shared" si="362"/>
        <v>251605.91999999998</v>
      </c>
      <c r="AB215" s="423">
        <f t="shared" si="381"/>
        <v>1013040.915696</v>
      </c>
      <c r="AC215" s="295">
        <f>DBC!$C$45</f>
        <v>0.1</v>
      </c>
      <c r="AD215" s="291">
        <f>DBC!$C$44</f>
        <v>0.7</v>
      </c>
      <c r="AE215" s="292">
        <f>DBC!$C$43</f>
        <v>0.2</v>
      </c>
      <c r="AF215" s="24" t="str">
        <f t="shared" si="363"/>
        <v>OK</v>
      </c>
      <c r="AG215" s="25">
        <f t="shared" si="364"/>
        <v>62</v>
      </c>
      <c r="AH215" s="26">
        <f t="shared" si="287"/>
        <v>434</v>
      </c>
      <c r="AI215" s="27">
        <f t="shared" si="288"/>
        <v>124</v>
      </c>
      <c r="AJ215" s="28">
        <f t="shared" si="343"/>
        <v>0</v>
      </c>
      <c r="AK215" s="28">
        <f t="shared" si="344"/>
        <v>0</v>
      </c>
      <c r="AL215" s="28">
        <f t="shared" si="345"/>
        <v>0</v>
      </c>
      <c r="AM215" s="17">
        <f>DBC!$C$50</f>
        <v>152</v>
      </c>
      <c r="AN215" s="16">
        <f>DBC!$C$49</f>
        <v>146.19999999999999</v>
      </c>
      <c r="AO215" s="18">
        <f>DBC!$C$48</f>
        <v>150</v>
      </c>
      <c r="AP215" s="31">
        <f t="shared" si="296"/>
        <v>0</v>
      </c>
      <c r="AQ215" s="31">
        <f t="shared" si="346"/>
        <v>0</v>
      </c>
      <c r="AR215" s="32">
        <f t="shared" si="347"/>
        <v>0</v>
      </c>
      <c r="AS215" s="23">
        <f>DBC!$C$41</f>
        <v>370</v>
      </c>
      <c r="AT215" s="33">
        <f t="shared" si="289"/>
        <v>0</v>
      </c>
      <c r="AU215" s="31">
        <f t="shared" si="290"/>
        <v>0</v>
      </c>
      <c r="AV215" s="31">
        <f t="shared" si="291"/>
        <v>0</v>
      </c>
      <c r="AW215" s="423">
        <f t="shared" si="382"/>
        <v>0</v>
      </c>
      <c r="AX215" s="561">
        <f>DBC!$C$72</f>
        <v>0.15</v>
      </c>
      <c r="AY215" s="559">
        <f>DBC!$C$71</f>
        <v>0.75</v>
      </c>
      <c r="AZ215" s="560">
        <f>DBC!$C$70</f>
        <v>0.1</v>
      </c>
      <c r="BA215" s="24" t="str">
        <f t="shared" si="365"/>
        <v>OK</v>
      </c>
      <c r="BB215" s="25">
        <f t="shared" si="366"/>
        <v>93</v>
      </c>
      <c r="BC215" s="26">
        <f t="shared" si="292"/>
        <v>465</v>
      </c>
      <c r="BD215" s="27">
        <f t="shared" si="293"/>
        <v>62</v>
      </c>
      <c r="BE215" s="28">
        <f t="shared" si="348"/>
        <v>116250</v>
      </c>
      <c r="BF215" s="28">
        <f t="shared" si="349"/>
        <v>1976250</v>
      </c>
      <c r="BG215" s="28">
        <f t="shared" si="350"/>
        <v>310000</v>
      </c>
      <c r="BH215" s="17">
        <f>DBC!$C$77</f>
        <v>42</v>
      </c>
      <c r="BI215" s="28">
        <f>DBC!$C$76</f>
        <v>35</v>
      </c>
      <c r="BJ215" s="30">
        <f>DBC!$C$75</f>
        <v>40</v>
      </c>
      <c r="BK215" s="31">
        <f t="shared" si="297"/>
        <v>4.8825000000000003</v>
      </c>
      <c r="BL215" s="31">
        <f t="shared" si="351"/>
        <v>69.168750000000003</v>
      </c>
      <c r="BM215" s="32">
        <f t="shared" si="352"/>
        <v>12.4</v>
      </c>
      <c r="BN215" s="11">
        <f>DBC!$C$68</f>
        <v>500</v>
      </c>
      <c r="BO215" s="21">
        <f t="shared" si="383"/>
        <v>2441.25</v>
      </c>
      <c r="BP215" s="19">
        <f t="shared" si="384"/>
        <v>34584.375</v>
      </c>
      <c r="BQ215" s="19">
        <f t="shared" si="385"/>
        <v>6200</v>
      </c>
      <c r="BR215" s="423">
        <f t="shared" si="386"/>
        <v>43225.625</v>
      </c>
      <c r="BS215" s="561">
        <f>DBC!$C$72</f>
        <v>0.15</v>
      </c>
      <c r="BT215" s="559">
        <f>DBC!$C$71</f>
        <v>0.75</v>
      </c>
      <c r="BU215" s="560">
        <f>DBC!$C$70</f>
        <v>0.1</v>
      </c>
      <c r="BV215" s="24" t="str">
        <f t="shared" si="367"/>
        <v>OK</v>
      </c>
      <c r="BW215" s="25">
        <f t="shared" si="368"/>
        <v>93</v>
      </c>
      <c r="BX215" s="26">
        <f t="shared" si="294"/>
        <v>465</v>
      </c>
      <c r="BY215" s="27">
        <f t="shared" si="295"/>
        <v>62</v>
      </c>
      <c r="BZ215" s="28">
        <f t="shared" si="353"/>
        <v>0</v>
      </c>
      <c r="CA215" s="28">
        <f t="shared" si="354"/>
        <v>0</v>
      </c>
      <c r="CB215" s="28">
        <f t="shared" si="355"/>
        <v>0</v>
      </c>
      <c r="CC215" s="17">
        <f>DBC!$C$77</f>
        <v>42</v>
      </c>
      <c r="CD215" s="28">
        <f>DBC!$C$76</f>
        <v>35</v>
      </c>
      <c r="CE215" s="30">
        <f>DBC!$C$75</f>
        <v>40</v>
      </c>
      <c r="CF215" s="31">
        <f t="shared" si="298"/>
        <v>0</v>
      </c>
      <c r="CG215" s="31">
        <f t="shared" si="356"/>
        <v>0</v>
      </c>
      <c r="CH215" s="32">
        <f t="shared" si="357"/>
        <v>0</v>
      </c>
      <c r="CI215" s="11">
        <f>DBC!$C$68</f>
        <v>500</v>
      </c>
      <c r="CJ215" s="21">
        <f t="shared" si="387"/>
        <v>0</v>
      </c>
      <c r="CK215" s="21">
        <f t="shared" si="388"/>
        <v>0</v>
      </c>
      <c r="CL215" s="21">
        <f t="shared" si="389"/>
        <v>0</v>
      </c>
      <c r="CM215" s="423">
        <f t="shared" si="390"/>
        <v>0</v>
      </c>
    </row>
    <row r="216" spans="1:91" x14ac:dyDescent="0.35">
      <c r="A216" s="743"/>
      <c r="B216" s="5" t="s">
        <v>30</v>
      </c>
      <c r="C216" s="543">
        <v>30</v>
      </c>
      <c r="D216" s="5">
        <v>210</v>
      </c>
      <c r="E216" s="10">
        <f>DBC!C$57</f>
        <v>20</v>
      </c>
      <c r="F216" s="22">
        <f t="shared" si="338"/>
        <v>600</v>
      </c>
      <c r="G216" s="745"/>
      <c r="H216" s="49">
        <f>DBC!$C$45</f>
        <v>0.1</v>
      </c>
      <c r="I216" s="47">
        <f>DBC!$C$44</f>
        <v>0.7</v>
      </c>
      <c r="J216" s="48">
        <f>DBC!$C$43</f>
        <v>0.2</v>
      </c>
      <c r="K216" s="24" t="str">
        <f t="shared" si="358"/>
        <v>OK</v>
      </c>
      <c r="L216" s="25">
        <f t="shared" si="359"/>
        <v>60</v>
      </c>
      <c r="M216" s="26">
        <f t="shared" si="359"/>
        <v>420</v>
      </c>
      <c r="N216" s="27">
        <f t="shared" si="359"/>
        <v>120</v>
      </c>
      <c r="O216" s="28">
        <f t="shared" si="360"/>
        <v>548400</v>
      </c>
      <c r="P216" s="28">
        <f t="shared" si="360"/>
        <v>13051920</v>
      </c>
      <c r="Q216" s="28">
        <f t="shared" si="360"/>
        <v>4387200</v>
      </c>
      <c r="R216" s="29">
        <f>DBC!$C$50</f>
        <v>152</v>
      </c>
      <c r="S216" s="28">
        <f>DBC!$C$49</f>
        <v>146.19999999999999</v>
      </c>
      <c r="T216" s="30">
        <f>DBC!$C$48</f>
        <v>150</v>
      </c>
      <c r="U216" s="31">
        <f t="shared" si="361"/>
        <v>83.356800000000007</v>
      </c>
      <c r="V216" s="31">
        <f t="shared" si="361"/>
        <v>1908.1907039999999</v>
      </c>
      <c r="W216" s="32">
        <f t="shared" si="361"/>
        <v>658.08</v>
      </c>
      <c r="X216" s="23">
        <f>DBC!$C$41</f>
        <v>370</v>
      </c>
      <c r="Y216" s="33">
        <f t="shared" si="362"/>
        <v>30842.016000000003</v>
      </c>
      <c r="Z216" s="31">
        <f t="shared" si="362"/>
        <v>706030.56047999999</v>
      </c>
      <c r="AA216" s="31">
        <f t="shared" si="362"/>
        <v>243489.6</v>
      </c>
      <c r="AB216" s="423">
        <f t="shared" si="381"/>
        <v>980362.17648000002</v>
      </c>
      <c r="AC216" s="295">
        <f>DBC!$C$45</f>
        <v>0.1</v>
      </c>
      <c r="AD216" s="291">
        <f>DBC!$C$44</f>
        <v>0.7</v>
      </c>
      <c r="AE216" s="292">
        <f>DBC!$C$43</f>
        <v>0.2</v>
      </c>
      <c r="AF216" s="24" t="str">
        <f t="shared" si="363"/>
        <v>OK</v>
      </c>
      <c r="AG216" s="25">
        <f t="shared" si="364"/>
        <v>60</v>
      </c>
      <c r="AH216" s="26">
        <f t="shared" si="287"/>
        <v>420</v>
      </c>
      <c r="AI216" s="27">
        <f t="shared" si="288"/>
        <v>120</v>
      </c>
      <c r="AJ216" s="28">
        <f t="shared" si="343"/>
        <v>0</v>
      </c>
      <c r="AK216" s="28">
        <f t="shared" si="344"/>
        <v>0</v>
      </c>
      <c r="AL216" s="28">
        <f t="shared" si="345"/>
        <v>0</v>
      </c>
      <c r="AM216" s="17">
        <f>DBC!$C$50</f>
        <v>152</v>
      </c>
      <c r="AN216" s="16">
        <f>DBC!$C$49</f>
        <v>146.19999999999999</v>
      </c>
      <c r="AO216" s="18">
        <f>DBC!$C$48</f>
        <v>150</v>
      </c>
      <c r="AP216" s="31">
        <f t="shared" si="296"/>
        <v>0</v>
      </c>
      <c r="AQ216" s="31">
        <f t="shared" si="346"/>
        <v>0</v>
      </c>
      <c r="AR216" s="32">
        <f t="shared" si="347"/>
        <v>0</v>
      </c>
      <c r="AS216" s="23">
        <f>DBC!$C$41</f>
        <v>370</v>
      </c>
      <c r="AT216" s="33">
        <f t="shared" si="289"/>
        <v>0</v>
      </c>
      <c r="AU216" s="31">
        <f t="shared" si="290"/>
        <v>0</v>
      </c>
      <c r="AV216" s="31">
        <f t="shared" si="291"/>
        <v>0</v>
      </c>
      <c r="AW216" s="423">
        <f t="shared" si="382"/>
        <v>0</v>
      </c>
      <c r="AX216" s="561">
        <f>DBC!$C$72</f>
        <v>0.15</v>
      </c>
      <c r="AY216" s="559">
        <f>DBC!$C$71</f>
        <v>0.75</v>
      </c>
      <c r="AZ216" s="560">
        <f>DBC!$C$70</f>
        <v>0.1</v>
      </c>
      <c r="BA216" s="24" t="str">
        <f t="shared" si="365"/>
        <v>OK</v>
      </c>
      <c r="BB216" s="25">
        <f t="shared" si="366"/>
        <v>90</v>
      </c>
      <c r="BC216" s="26">
        <f t="shared" si="292"/>
        <v>450</v>
      </c>
      <c r="BD216" s="27">
        <f t="shared" si="293"/>
        <v>60</v>
      </c>
      <c r="BE216" s="28">
        <f t="shared" si="348"/>
        <v>112500</v>
      </c>
      <c r="BF216" s="28">
        <f t="shared" si="349"/>
        <v>1912500</v>
      </c>
      <c r="BG216" s="28">
        <f t="shared" si="350"/>
        <v>300000</v>
      </c>
      <c r="BH216" s="17">
        <f>DBC!$C$77</f>
        <v>42</v>
      </c>
      <c r="BI216" s="28">
        <f>DBC!$C$76</f>
        <v>35</v>
      </c>
      <c r="BJ216" s="30">
        <f>DBC!$C$75</f>
        <v>40</v>
      </c>
      <c r="BK216" s="31">
        <f t="shared" si="297"/>
        <v>4.7249999999999996</v>
      </c>
      <c r="BL216" s="31">
        <f t="shared" si="351"/>
        <v>66.9375</v>
      </c>
      <c r="BM216" s="32">
        <f t="shared" si="352"/>
        <v>12</v>
      </c>
      <c r="BN216" s="11">
        <f>DBC!$C$68</f>
        <v>500</v>
      </c>
      <c r="BO216" s="21">
        <f t="shared" si="383"/>
        <v>2362.5</v>
      </c>
      <c r="BP216" s="19">
        <f t="shared" si="384"/>
        <v>33468.75</v>
      </c>
      <c r="BQ216" s="19">
        <f t="shared" si="385"/>
        <v>6000</v>
      </c>
      <c r="BR216" s="423">
        <f t="shared" si="386"/>
        <v>41831.25</v>
      </c>
      <c r="BS216" s="561">
        <f>DBC!$C$72</f>
        <v>0.15</v>
      </c>
      <c r="BT216" s="559">
        <f>DBC!$C$71</f>
        <v>0.75</v>
      </c>
      <c r="BU216" s="560">
        <f>DBC!$C$70</f>
        <v>0.1</v>
      </c>
      <c r="BV216" s="24" t="str">
        <f t="shared" si="367"/>
        <v>OK</v>
      </c>
      <c r="BW216" s="25">
        <f t="shared" si="368"/>
        <v>90</v>
      </c>
      <c r="BX216" s="26">
        <f t="shared" si="294"/>
        <v>450</v>
      </c>
      <c r="BY216" s="27">
        <f t="shared" si="295"/>
        <v>60</v>
      </c>
      <c r="BZ216" s="28">
        <f t="shared" si="353"/>
        <v>0</v>
      </c>
      <c r="CA216" s="28">
        <f t="shared" si="354"/>
        <v>0</v>
      </c>
      <c r="CB216" s="28">
        <f t="shared" si="355"/>
        <v>0</v>
      </c>
      <c r="CC216" s="17">
        <f>DBC!$C$77</f>
        <v>42</v>
      </c>
      <c r="CD216" s="28">
        <f>DBC!$C$76</f>
        <v>35</v>
      </c>
      <c r="CE216" s="30">
        <f>DBC!$C$75</f>
        <v>40</v>
      </c>
      <c r="CF216" s="31">
        <f t="shared" si="298"/>
        <v>0</v>
      </c>
      <c r="CG216" s="31">
        <f t="shared" si="356"/>
        <v>0</v>
      </c>
      <c r="CH216" s="32">
        <f t="shared" si="357"/>
        <v>0</v>
      </c>
      <c r="CI216" s="11">
        <f>DBC!$C$68</f>
        <v>500</v>
      </c>
      <c r="CJ216" s="21">
        <f t="shared" si="387"/>
        <v>0</v>
      </c>
      <c r="CK216" s="21">
        <f t="shared" si="388"/>
        <v>0</v>
      </c>
      <c r="CL216" s="21">
        <f t="shared" si="389"/>
        <v>0</v>
      </c>
      <c r="CM216" s="423">
        <f t="shared" si="390"/>
        <v>0</v>
      </c>
    </row>
    <row r="217" spans="1:91" x14ac:dyDescent="0.35">
      <c r="A217" s="743"/>
      <c r="B217" s="5" t="s">
        <v>31</v>
      </c>
      <c r="C217" s="543">
        <v>31</v>
      </c>
      <c r="D217" s="5">
        <v>211</v>
      </c>
      <c r="E217" s="10">
        <f>DBC!C$58</f>
        <v>20</v>
      </c>
      <c r="F217" s="22">
        <f t="shared" si="338"/>
        <v>620</v>
      </c>
      <c r="G217" s="745"/>
      <c r="H217" s="49">
        <f>DBC!$C$45</f>
        <v>0.1</v>
      </c>
      <c r="I217" s="47">
        <f>DBC!$C$44</f>
        <v>0.7</v>
      </c>
      <c r="J217" s="48">
        <f>DBC!$C$43</f>
        <v>0.2</v>
      </c>
      <c r="K217" s="24" t="str">
        <f t="shared" si="358"/>
        <v>OK</v>
      </c>
      <c r="L217" s="25">
        <f t="shared" si="359"/>
        <v>62</v>
      </c>
      <c r="M217" s="26">
        <f t="shared" si="359"/>
        <v>434</v>
      </c>
      <c r="N217" s="27">
        <f t="shared" si="359"/>
        <v>124</v>
      </c>
      <c r="O217" s="28">
        <f t="shared" si="360"/>
        <v>566680</v>
      </c>
      <c r="P217" s="28">
        <f t="shared" si="360"/>
        <v>13486984</v>
      </c>
      <c r="Q217" s="28">
        <f t="shared" si="360"/>
        <v>4533440</v>
      </c>
      <c r="R217" s="29">
        <f>DBC!$C$50</f>
        <v>152</v>
      </c>
      <c r="S217" s="28">
        <f>DBC!$C$49</f>
        <v>146.19999999999999</v>
      </c>
      <c r="T217" s="30">
        <f>DBC!$C$48</f>
        <v>150</v>
      </c>
      <c r="U217" s="31">
        <f t="shared" si="361"/>
        <v>86.135360000000006</v>
      </c>
      <c r="V217" s="31">
        <f t="shared" si="361"/>
        <v>1971.7970608000001</v>
      </c>
      <c r="W217" s="32">
        <f t="shared" si="361"/>
        <v>680.01599999999996</v>
      </c>
      <c r="X217" s="23">
        <f>DBC!$C$41</f>
        <v>370</v>
      </c>
      <c r="Y217" s="33">
        <f t="shared" si="362"/>
        <v>31870.083200000001</v>
      </c>
      <c r="Z217" s="31">
        <f t="shared" si="362"/>
        <v>729564.91249600006</v>
      </c>
      <c r="AA217" s="31">
        <f t="shared" si="362"/>
        <v>251605.91999999998</v>
      </c>
      <c r="AB217" s="423">
        <f t="shared" si="381"/>
        <v>1013040.915696</v>
      </c>
      <c r="AC217" s="295">
        <f>DBC!$C$45</f>
        <v>0.1</v>
      </c>
      <c r="AD217" s="291">
        <f>DBC!$C$44</f>
        <v>0.7</v>
      </c>
      <c r="AE217" s="292">
        <f>DBC!$C$43</f>
        <v>0.2</v>
      </c>
      <c r="AF217" s="24" t="str">
        <f t="shared" si="363"/>
        <v>OK</v>
      </c>
      <c r="AG217" s="25">
        <f t="shared" si="364"/>
        <v>62</v>
      </c>
      <c r="AH217" s="26">
        <f t="shared" si="287"/>
        <v>434</v>
      </c>
      <c r="AI217" s="27">
        <f t="shared" si="288"/>
        <v>124</v>
      </c>
      <c r="AJ217" s="28">
        <f t="shared" si="343"/>
        <v>0</v>
      </c>
      <c r="AK217" s="28">
        <f t="shared" si="344"/>
        <v>0</v>
      </c>
      <c r="AL217" s="28">
        <f t="shared" si="345"/>
        <v>0</v>
      </c>
      <c r="AM217" s="17">
        <f>DBC!$C$50</f>
        <v>152</v>
      </c>
      <c r="AN217" s="16">
        <f>DBC!$C$49</f>
        <v>146.19999999999999</v>
      </c>
      <c r="AO217" s="18">
        <f>DBC!$C$48</f>
        <v>150</v>
      </c>
      <c r="AP217" s="31">
        <f t="shared" si="296"/>
        <v>0</v>
      </c>
      <c r="AQ217" s="31">
        <f t="shared" si="346"/>
        <v>0</v>
      </c>
      <c r="AR217" s="32">
        <f t="shared" si="347"/>
        <v>0</v>
      </c>
      <c r="AS217" s="23">
        <f>DBC!$C$41</f>
        <v>370</v>
      </c>
      <c r="AT217" s="33">
        <f t="shared" si="289"/>
        <v>0</v>
      </c>
      <c r="AU217" s="31">
        <f t="shared" si="290"/>
        <v>0</v>
      </c>
      <c r="AV217" s="31">
        <f t="shared" si="291"/>
        <v>0</v>
      </c>
      <c r="AW217" s="423">
        <f t="shared" si="382"/>
        <v>0</v>
      </c>
      <c r="AX217" s="561">
        <f>DBC!$C$72</f>
        <v>0.15</v>
      </c>
      <c r="AY217" s="559">
        <f>DBC!$C$71</f>
        <v>0.75</v>
      </c>
      <c r="AZ217" s="560">
        <f>DBC!$C$70</f>
        <v>0.1</v>
      </c>
      <c r="BA217" s="24" t="str">
        <f t="shared" si="365"/>
        <v>OK</v>
      </c>
      <c r="BB217" s="25">
        <f t="shared" si="366"/>
        <v>93</v>
      </c>
      <c r="BC217" s="26">
        <f t="shared" si="292"/>
        <v>465</v>
      </c>
      <c r="BD217" s="27">
        <f t="shared" si="293"/>
        <v>62</v>
      </c>
      <c r="BE217" s="28">
        <f t="shared" si="348"/>
        <v>116250</v>
      </c>
      <c r="BF217" s="28">
        <f t="shared" si="349"/>
        <v>1976250</v>
      </c>
      <c r="BG217" s="28">
        <f t="shared" si="350"/>
        <v>310000</v>
      </c>
      <c r="BH217" s="17">
        <f>DBC!$C$77</f>
        <v>42</v>
      </c>
      <c r="BI217" s="28">
        <f>DBC!$C$76</f>
        <v>35</v>
      </c>
      <c r="BJ217" s="30">
        <f>DBC!$C$75</f>
        <v>40</v>
      </c>
      <c r="BK217" s="31">
        <f t="shared" si="297"/>
        <v>4.8825000000000003</v>
      </c>
      <c r="BL217" s="31">
        <f t="shared" si="351"/>
        <v>69.168750000000003</v>
      </c>
      <c r="BM217" s="32">
        <f t="shared" si="352"/>
        <v>12.4</v>
      </c>
      <c r="BN217" s="11">
        <f>DBC!$C$68</f>
        <v>500</v>
      </c>
      <c r="BO217" s="21">
        <f t="shared" si="383"/>
        <v>2441.25</v>
      </c>
      <c r="BP217" s="19">
        <f t="shared" si="384"/>
        <v>34584.375</v>
      </c>
      <c r="BQ217" s="19">
        <f t="shared" si="385"/>
        <v>6200</v>
      </c>
      <c r="BR217" s="423">
        <f t="shared" si="386"/>
        <v>43225.625</v>
      </c>
      <c r="BS217" s="561">
        <f>DBC!$C$72</f>
        <v>0.15</v>
      </c>
      <c r="BT217" s="559">
        <f>DBC!$C$71</f>
        <v>0.75</v>
      </c>
      <c r="BU217" s="560">
        <f>DBC!$C$70</f>
        <v>0.1</v>
      </c>
      <c r="BV217" s="24" t="str">
        <f t="shared" si="367"/>
        <v>OK</v>
      </c>
      <c r="BW217" s="25">
        <f t="shared" si="368"/>
        <v>93</v>
      </c>
      <c r="BX217" s="26">
        <f t="shared" si="294"/>
        <v>465</v>
      </c>
      <c r="BY217" s="27">
        <f t="shared" si="295"/>
        <v>62</v>
      </c>
      <c r="BZ217" s="28">
        <f t="shared" si="353"/>
        <v>0</v>
      </c>
      <c r="CA217" s="28">
        <f t="shared" si="354"/>
        <v>0</v>
      </c>
      <c r="CB217" s="28">
        <f t="shared" si="355"/>
        <v>0</v>
      </c>
      <c r="CC217" s="17">
        <f>DBC!$C$77</f>
        <v>42</v>
      </c>
      <c r="CD217" s="28">
        <f>DBC!$C$76</f>
        <v>35</v>
      </c>
      <c r="CE217" s="30">
        <f>DBC!$C$75</f>
        <v>40</v>
      </c>
      <c r="CF217" s="31">
        <f t="shared" si="298"/>
        <v>0</v>
      </c>
      <c r="CG217" s="31">
        <f t="shared" si="356"/>
        <v>0</v>
      </c>
      <c r="CH217" s="32">
        <f t="shared" si="357"/>
        <v>0</v>
      </c>
      <c r="CI217" s="11">
        <f>DBC!$C$68</f>
        <v>500</v>
      </c>
      <c r="CJ217" s="21">
        <f t="shared" si="387"/>
        <v>0</v>
      </c>
      <c r="CK217" s="21">
        <f t="shared" si="388"/>
        <v>0</v>
      </c>
      <c r="CL217" s="21">
        <f t="shared" si="389"/>
        <v>0</v>
      </c>
      <c r="CM217" s="423">
        <f t="shared" si="390"/>
        <v>0</v>
      </c>
    </row>
    <row r="218" spans="1:91" x14ac:dyDescent="0.35">
      <c r="A218" s="743"/>
      <c r="B218" s="5" t="s">
        <v>32</v>
      </c>
      <c r="C218" s="543">
        <v>31</v>
      </c>
      <c r="D218" s="5">
        <v>212</v>
      </c>
      <c r="E218" s="10">
        <f>DBC!C$59</f>
        <v>20</v>
      </c>
      <c r="F218" s="22">
        <f t="shared" si="338"/>
        <v>620</v>
      </c>
      <c r="G218" s="745"/>
      <c r="H218" s="49">
        <f>DBC!$C$45</f>
        <v>0.1</v>
      </c>
      <c r="I218" s="47">
        <f>DBC!$C$44</f>
        <v>0.7</v>
      </c>
      <c r="J218" s="48">
        <f>DBC!$C$43</f>
        <v>0.2</v>
      </c>
      <c r="K218" s="24" t="str">
        <f t="shared" si="358"/>
        <v>OK</v>
      </c>
      <c r="L218" s="25">
        <f t="shared" si="359"/>
        <v>62</v>
      </c>
      <c r="M218" s="26">
        <f t="shared" si="359"/>
        <v>434</v>
      </c>
      <c r="N218" s="27">
        <f t="shared" si="359"/>
        <v>124</v>
      </c>
      <c r="O218" s="28">
        <f t="shared" si="360"/>
        <v>566680</v>
      </c>
      <c r="P218" s="28">
        <f t="shared" si="360"/>
        <v>13486984</v>
      </c>
      <c r="Q218" s="28">
        <f t="shared" si="360"/>
        <v>4533440</v>
      </c>
      <c r="R218" s="29">
        <f>DBC!$C$50</f>
        <v>152</v>
      </c>
      <c r="S218" s="28">
        <f>DBC!$C$49</f>
        <v>146.19999999999999</v>
      </c>
      <c r="T218" s="30">
        <f>DBC!$C$48</f>
        <v>150</v>
      </c>
      <c r="U218" s="31">
        <f t="shared" si="361"/>
        <v>86.135360000000006</v>
      </c>
      <c r="V218" s="31">
        <f t="shared" si="361"/>
        <v>1971.7970608000001</v>
      </c>
      <c r="W218" s="32">
        <f t="shared" si="361"/>
        <v>680.01599999999996</v>
      </c>
      <c r="X218" s="23">
        <f>DBC!$C$41</f>
        <v>370</v>
      </c>
      <c r="Y218" s="33">
        <f t="shared" si="362"/>
        <v>31870.083200000001</v>
      </c>
      <c r="Z218" s="31">
        <f t="shared" si="362"/>
        <v>729564.91249600006</v>
      </c>
      <c r="AA218" s="31">
        <f t="shared" si="362"/>
        <v>251605.91999999998</v>
      </c>
      <c r="AB218" s="423">
        <f t="shared" si="381"/>
        <v>1013040.915696</v>
      </c>
      <c r="AC218" s="295">
        <f>DBC!$C$45</f>
        <v>0.1</v>
      </c>
      <c r="AD218" s="291">
        <f>DBC!$C$44</f>
        <v>0.7</v>
      </c>
      <c r="AE218" s="292">
        <f>DBC!$C$43</f>
        <v>0.2</v>
      </c>
      <c r="AF218" s="24" t="str">
        <f t="shared" si="363"/>
        <v>OK</v>
      </c>
      <c r="AG218" s="25">
        <f t="shared" si="364"/>
        <v>62</v>
      </c>
      <c r="AH218" s="26">
        <f t="shared" si="287"/>
        <v>434</v>
      </c>
      <c r="AI218" s="27">
        <f t="shared" si="288"/>
        <v>124</v>
      </c>
      <c r="AJ218" s="28">
        <f t="shared" si="343"/>
        <v>0</v>
      </c>
      <c r="AK218" s="28">
        <f t="shared" si="344"/>
        <v>0</v>
      </c>
      <c r="AL218" s="28">
        <f t="shared" si="345"/>
        <v>0</v>
      </c>
      <c r="AM218" s="17">
        <f>DBC!$C$50</f>
        <v>152</v>
      </c>
      <c r="AN218" s="16">
        <f>DBC!$C$49</f>
        <v>146.19999999999999</v>
      </c>
      <c r="AO218" s="18">
        <f>DBC!$C$48</f>
        <v>150</v>
      </c>
      <c r="AP218" s="31">
        <f t="shared" si="296"/>
        <v>0</v>
      </c>
      <c r="AQ218" s="31">
        <f t="shared" si="346"/>
        <v>0</v>
      </c>
      <c r="AR218" s="32">
        <f t="shared" si="347"/>
        <v>0</v>
      </c>
      <c r="AS218" s="23">
        <f>DBC!$C$41</f>
        <v>370</v>
      </c>
      <c r="AT218" s="33">
        <f t="shared" si="289"/>
        <v>0</v>
      </c>
      <c r="AU218" s="31">
        <f t="shared" si="290"/>
        <v>0</v>
      </c>
      <c r="AV218" s="31">
        <f t="shared" si="291"/>
        <v>0</v>
      </c>
      <c r="AW218" s="423">
        <f t="shared" si="382"/>
        <v>0</v>
      </c>
      <c r="AX218" s="561">
        <f>DBC!$C$72</f>
        <v>0.15</v>
      </c>
      <c r="AY218" s="559">
        <f>DBC!$C$71</f>
        <v>0.75</v>
      </c>
      <c r="AZ218" s="560">
        <f>DBC!$C$70</f>
        <v>0.1</v>
      </c>
      <c r="BA218" s="24" t="str">
        <f t="shared" si="365"/>
        <v>OK</v>
      </c>
      <c r="BB218" s="25">
        <f t="shared" si="366"/>
        <v>93</v>
      </c>
      <c r="BC218" s="26">
        <f t="shared" si="292"/>
        <v>465</v>
      </c>
      <c r="BD218" s="27">
        <f t="shared" si="293"/>
        <v>62</v>
      </c>
      <c r="BE218" s="28">
        <f t="shared" si="348"/>
        <v>116250</v>
      </c>
      <c r="BF218" s="28">
        <f t="shared" si="349"/>
        <v>1976250</v>
      </c>
      <c r="BG218" s="28">
        <f t="shared" si="350"/>
        <v>310000</v>
      </c>
      <c r="BH218" s="17">
        <f>DBC!$C$77</f>
        <v>42</v>
      </c>
      <c r="BI218" s="28">
        <f>DBC!$C$76</f>
        <v>35</v>
      </c>
      <c r="BJ218" s="30">
        <f>DBC!$C$75</f>
        <v>40</v>
      </c>
      <c r="BK218" s="31">
        <f t="shared" si="297"/>
        <v>4.8825000000000003</v>
      </c>
      <c r="BL218" s="31">
        <f t="shared" si="351"/>
        <v>69.168750000000003</v>
      </c>
      <c r="BM218" s="32">
        <f t="shared" si="352"/>
        <v>12.4</v>
      </c>
      <c r="BN218" s="11">
        <f>DBC!$C$68</f>
        <v>500</v>
      </c>
      <c r="BO218" s="21">
        <f t="shared" si="383"/>
        <v>2441.25</v>
      </c>
      <c r="BP218" s="19">
        <f t="shared" si="384"/>
        <v>34584.375</v>
      </c>
      <c r="BQ218" s="19">
        <f t="shared" si="385"/>
        <v>6200</v>
      </c>
      <c r="BR218" s="423">
        <f t="shared" si="386"/>
        <v>43225.625</v>
      </c>
      <c r="BS218" s="561">
        <f>DBC!$C$72</f>
        <v>0.15</v>
      </c>
      <c r="BT218" s="559">
        <f>DBC!$C$71</f>
        <v>0.75</v>
      </c>
      <c r="BU218" s="560">
        <f>DBC!$C$70</f>
        <v>0.1</v>
      </c>
      <c r="BV218" s="24" t="str">
        <f t="shared" si="367"/>
        <v>OK</v>
      </c>
      <c r="BW218" s="25">
        <f t="shared" si="368"/>
        <v>93</v>
      </c>
      <c r="BX218" s="26">
        <f t="shared" si="294"/>
        <v>465</v>
      </c>
      <c r="BY218" s="27">
        <f t="shared" si="295"/>
        <v>62</v>
      </c>
      <c r="BZ218" s="28">
        <f t="shared" si="353"/>
        <v>0</v>
      </c>
      <c r="CA218" s="28">
        <f t="shared" si="354"/>
        <v>0</v>
      </c>
      <c r="CB218" s="28">
        <f t="shared" si="355"/>
        <v>0</v>
      </c>
      <c r="CC218" s="17">
        <f>DBC!$C$77</f>
        <v>42</v>
      </c>
      <c r="CD218" s="28">
        <f>DBC!$C$76</f>
        <v>35</v>
      </c>
      <c r="CE218" s="30">
        <f>DBC!$C$75</f>
        <v>40</v>
      </c>
      <c r="CF218" s="31">
        <f t="shared" si="298"/>
        <v>0</v>
      </c>
      <c r="CG218" s="31">
        <f t="shared" si="356"/>
        <v>0</v>
      </c>
      <c r="CH218" s="32">
        <f t="shared" si="357"/>
        <v>0</v>
      </c>
      <c r="CI218" s="11">
        <f>DBC!$C$68</f>
        <v>500</v>
      </c>
      <c r="CJ218" s="21">
        <f t="shared" si="387"/>
        <v>0</v>
      </c>
      <c r="CK218" s="21">
        <f t="shared" si="388"/>
        <v>0</v>
      </c>
      <c r="CL218" s="21">
        <f t="shared" si="389"/>
        <v>0</v>
      </c>
      <c r="CM218" s="423">
        <f t="shared" si="390"/>
        <v>0</v>
      </c>
    </row>
    <row r="219" spans="1:91" x14ac:dyDescent="0.35">
      <c r="A219" s="743"/>
      <c r="B219" s="5" t="s">
        <v>33</v>
      </c>
      <c r="C219" s="543">
        <v>30</v>
      </c>
      <c r="D219" s="5">
        <v>213</v>
      </c>
      <c r="E219" s="10">
        <f>DBC!C$60</f>
        <v>20</v>
      </c>
      <c r="F219" s="22">
        <f t="shared" si="338"/>
        <v>600</v>
      </c>
      <c r="G219" s="745"/>
      <c r="H219" s="49">
        <f>DBC!$C$45</f>
        <v>0.1</v>
      </c>
      <c r="I219" s="47">
        <f>DBC!$C$44</f>
        <v>0.7</v>
      </c>
      <c r="J219" s="48">
        <f>DBC!$C$43</f>
        <v>0.2</v>
      </c>
      <c r="K219" s="24" t="str">
        <f t="shared" si="358"/>
        <v>OK</v>
      </c>
      <c r="L219" s="25">
        <f t="shared" si="359"/>
        <v>60</v>
      </c>
      <c r="M219" s="26">
        <f t="shared" si="359"/>
        <v>420</v>
      </c>
      <c r="N219" s="27">
        <f t="shared" si="359"/>
        <v>120</v>
      </c>
      <c r="O219" s="28">
        <f t="shared" si="360"/>
        <v>548400</v>
      </c>
      <c r="P219" s="28">
        <f t="shared" si="360"/>
        <v>13051920</v>
      </c>
      <c r="Q219" s="28">
        <f t="shared" si="360"/>
        <v>4387200</v>
      </c>
      <c r="R219" s="29">
        <f>DBC!$C$50</f>
        <v>152</v>
      </c>
      <c r="S219" s="28">
        <f>DBC!$C$49</f>
        <v>146.19999999999999</v>
      </c>
      <c r="T219" s="30">
        <f>DBC!$C$48</f>
        <v>150</v>
      </c>
      <c r="U219" s="31">
        <f t="shared" si="361"/>
        <v>83.356800000000007</v>
      </c>
      <c r="V219" s="31">
        <f t="shared" si="361"/>
        <v>1908.1907039999999</v>
      </c>
      <c r="W219" s="32">
        <f t="shared" si="361"/>
        <v>658.08</v>
      </c>
      <c r="X219" s="23">
        <f>DBC!$C$41</f>
        <v>370</v>
      </c>
      <c r="Y219" s="33">
        <f t="shared" si="362"/>
        <v>30842.016000000003</v>
      </c>
      <c r="Z219" s="31">
        <f t="shared" si="362"/>
        <v>706030.56047999999</v>
      </c>
      <c r="AA219" s="31">
        <f t="shared" si="362"/>
        <v>243489.6</v>
      </c>
      <c r="AB219" s="423">
        <f t="shared" si="381"/>
        <v>980362.17648000002</v>
      </c>
      <c r="AC219" s="295">
        <f>DBC!$C$45</f>
        <v>0.1</v>
      </c>
      <c r="AD219" s="291">
        <f>DBC!$C$44</f>
        <v>0.7</v>
      </c>
      <c r="AE219" s="292">
        <f>DBC!$C$43</f>
        <v>0.2</v>
      </c>
      <c r="AF219" s="24" t="str">
        <f t="shared" si="363"/>
        <v>OK</v>
      </c>
      <c r="AG219" s="25">
        <f t="shared" si="364"/>
        <v>60</v>
      </c>
      <c r="AH219" s="26">
        <f t="shared" si="287"/>
        <v>420</v>
      </c>
      <c r="AI219" s="27">
        <f t="shared" si="288"/>
        <v>120</v>
      </c>
      <c r="AJ219" s="28">
        <f t="shared" si="343"/>
        <v>0</v>
      </c>
      <c r="AK219" s="28">
        <f t="shared" si="344"/>
        <v>0</v>
      </c>
      <c r="AL219" s="28">
        <f t="shared" si="345"/>
        <v>0</v>
      </c>
      <c r="AM219" s="17">
        <f>DBC!$C$50</f>
        <v>152</v>
      </c>
      <c r="AN219" s="16">
        <f>DBC!$C$49</f>
        <v>146.19999999999999</v>
      </c>
      <c r="AO219" s="18">
        <f>DBC!$C$48</f>
        <v>150</v>
      </c>
      <c r="AP219" s="31">
        <f t="shared" si="296"/>
        <v>0</v>
      </c>
      <c r="AQ219" s="31">
        <f t="shared" si="346"/>
        <v>0</v>
      </c>
      <c r="AR219" s="32">
        <f t="shared" si="347"/>
        <v>0</v>
      </c>
      <c r="AS219" s="23">
        <f>DBC!$C$41</f>
        <v>370</v>
      </c>
      <c r="AT219" s="33">
        <f t="shared" si="289"/>
        <v>0</v>
      </c>
      <c r="AU219" s="31">
        <f t="shared" si="290"/>
        <v>0</v>
      </c>
      <c r="AV219" s="31">
        <f t="shared" si="291"/>
        <v>0</v>
      </c>
      <c r="AW219" s="423">
        <f t="shared" si="382"/>
        <v>0</v>
      </c>
      <c r="AX219" s="561">
        <f>DBC!$C$72</f>
        <v>0.15</v>
      </c>
      <c r="AY219" s="559">
        <f>DBC!$C$71</f>
        <v>0.75</v>
      </c>
      <c r="AZ219" s="560">
        <f>DBC!$C$70</f>
        <v>0.1</v>
      </c>
      <c r="BA219" s="24" t="str">
        <f t="shared" si="365"/>
        <v>OK</v>
      </c>
      <c r="BB219" s="25">
        <f t="shared" si="366"/>
        <v>90</v>
      </c>
      <c r="BC219" s="26">
        <f t="shared" si="292"/>
        <v>450</v>
      </c>
      <c r="BD219" s="27">
        <f t="shared" si="293"/>
        <v>60</v>
      </c>
      <c r="BE219" s="28">
        <f t="shared" si="348"/>
        <v>112500</v>
      </c>
      <c r="BF219" s="28">
        <f t="shared" si="349"/>
        <v>1912500</v>
      </c>
      <c r="BG219" s="28">
        <f t="shared" si="350"/>
        <v>300000</v>
      </c>
      <c r="BH219" s="17">
        <f>DBC!$C$77</f>
        <v>42</v>
      </c>
      <c r="BI219" s="28">
        <f>DBC!$C$76</f>
        <v>35</v>
      </c>
      <c r="BJ219" s="30">
        <f>DBC!$C$75</f>
        <v>40</v>
      </c>
      <c r="BK219" s="31">
        <f t="shared" si="297"/>
        <v>4.7249999999999996</v>
      </c>
      <c r="BL219" s="31">
        <f t="shared" si="351"/>
        <v>66.9375</v>
      </c>
      <c r="BM219" s="32">
        <f t="shared" si="352"/>
        <v>12</v>
      </c>
      <c r="BN219" s="11">
        <f>DBC!$C$68</f>
        <v>500</v>
      </c>
      <c r="BO219" s="21">
        <f t="shared" si="383"/>
        <v>2362.5</v>
      </c>
      <c r="BP219" s="19">
        <f t="shared" si="384"/>
        <v>33468.75</v>
      </c>
      <c r="BQ219" s="19">
        <f t="shared" si="385"/>
        <v>6000</v>
      </c>
      <c r="BR219" s="423">
        <f t="shared" si="386"/>
        <v>41831.25</v>
      </c>
      <c r="BS219" s="561">
        <f>DBC!$C$72</f>
        <v>0.15</v>
      </c>
      <c r="BT219" s="559">
        <f>DBC!$C$71</f>
        <v>0.75</v>
      </c>
      <c r="BU219" s="560">
        <f>DBC!$C$70</f>
        <v>0.1</v>
      </c>
      <c r="BV219" s="24" t="str">
        <f t="shared" si="367"/>
        <v>OK</v>
      </c>
      <c r="BW219" s="25">
        <f t="shared" si="368"/>
        <v>90</v>
      </c>
      <c r="BX219" s="26">
        <f t="shared" si="294"/>
        <v>450</v>
      </c>
      <c r="BY219" s="27">
        <f t="shared" si="295"/>
        <v>60</v>
      </c>
      <c r="BZ219" s="28">
        <f t="shared" si="353"/>
        <v>0</v>
      </c>
      <c r="CA219" s="28">
        <f t="shared" si="354"/>
        <v>0</v>
      </c>
      <c r="CB219" s="28">
        <f t="shared" si="355"/>
        <v>0</v>
      </c>
      <c r="CC219" s="17">
        <f>DBC!$C$77</f>
        <v>42</v>
      </c>
      <c r="CD219" s="28">
        <f>DBC!$C$76</f>
        <v>35</v>
      </c>
      <c r="CE219" s="30">
        <f>DBC!$C$75</f>
        <v>40</v>
      </c>
      <c r="CF219" s="31">
        <f t="shared" si="298"/>
        <v>0</v>
      </c>
      <c r="CG219" s="31">
        <f t="shared" si="356"/>
        <v>0</v>
      </c>
      <c r="CH219" s="32">
        <f t="shared" si="357"/>
        <v>0</v>
      </c>
      <c r="CI219" s="11">
        <f>DBC!$C$68</f>
        <v>500</v>
      </c>
      <c r="CJ219" s="21">
        <f t="shared" si="387"/>
        <v>0</v>
      </c>
      <c r="CK219" s="21">
        <f t="shared" si="388"/>
        <v>0</v>
      </c>
      <c r="CL219" s="21">
        <f t="shared" si="389"/>
        <v>0</v>
      </c>
      <c r="CM219" s="423">
        <f t="shared" si="390"/>
        <v>0</v>
      </c>
    </row>
    <row r="220" spans="1:91" x14ac:dyDescent="0.35">
      <c r="A220" s="743"/>
      <c r="B220" s="5" t="s">
        <v>34</v>
      </c>
      <c r="C220" s="543">
        <v>31</v>
      </c>
      <c r="D220" s="5">
        <v>214</v>
      </c>
      <c r="E220" s="10">
        <f>DBC!C$61</f>
        <v>20</v>
      </c>
      <c r="F220" s="22">
        <f t="shared" si="338"/>
        <v>620</v>
      </c>
      <c r="G220" s="745"/>
      <c r="H220" s="49">
        <f>DBC!$C$45</f>
        <v>0.1</v>
      </c>
      <c r="I220" s="47">
        <f>DBC!$C$44</f>
        <v>0.7</v>
      </c>
      <c r="J220" s="48">
        <f>DBC!$C$43</f>
        <v>0.2</v>
      </c>
      <c r="K220" s="24" t="str">
        <f t="shared" si="358"/>
        <v>OK</v>
      </c>
      <c r="L220" s="25">
        <f t="shared" si="359"/>
        <v>62</v>
      </c>
      <c r="M220" s="26">
        <f t="shared" si="359"/>
        <v>434</v>
      </c>
      <c r="N220" s="27">
        <f t="shared" si="359"/>
        <v>124</v>
      </c>
      <c r="O220" s="28">
        <f t="shared" si="360"/>
        <v>566680</v>
      </c>
      <c r="P220" s="28">
        <f t="shared" si="360"/>
        <v>13486984</v>
      </c>
      <c r="Q220" s="28">
        <f t="shared" si="360"/>
        <v>4533440</v>
      </c>
      <c r="R220" s="29">
        <f>DBC!$C$50</f>
        <v>152</v>
      </c>
      <c r="S220" s="28">
        <f>DBC!$C$49</f>
        <v>146.19999999999999</v>
      </c>
      <c r="T220" s="30">
        <f>DBC!$C$48</f>
        <v>150</v>
      </c>
      <c r="U220" s="31">
        <f t="shared" si="361"/>
        <v>86.135360000000006</v>
      </c>
      <c r="V220" s="31">
        <f t="shared" si="361"/>
        <v>1971.7970608000001</v>
      </c>
      <c r="W220" s="32">
        <f t="shared" si="361"/>
        <v>680.01599999999996</v>
      </c>
      <c r="X220" s="23">
        <f>DBC!$C$41</f>
        <v>370</v>
      </c>
      <c r="Y220" s="33">
        <f t="shared" si="362"/>
        <v>31870.083200000001</v>
      </c>
      <c r="Z220" s="31">
        <f t="shared" si="362"/>
        <v>729564.91249600006</v>
      </c>
      <c r="AA220" s="31">
        <f t="shared" si="362"/>
        <v>251605.91999999998</v>
      </c>
      <c r="AB220" s="423">
        <f t="shared" si="381"/>
        <v>1013040.915696</v>
      </c>
      <c r="AC220" s="295">
        <f>DBC!$C$45</f>
        <v>0.1</v>
      </c>
      <c r="AD220" s="291">
        <f>DBC!$C$44</f>
        <v>0.7</v>
      </c>
      <c r="AE220" s="292">
        <f>DBC!$C$43</f>
        <v>0.2</v>
      </c>
      <c r="AF220" s="24" t="str">
        <f t="shared" si="363"/>
        <v>OK</v>
      </c>
      <c r="AG220" s="25">
        <f t="shared" si="364"/>
        <v>62</v>
      </c>
      <c r="AH220" s="26">
        <f t="shared" si="287"/>
        <v>434</v>
      </c>
      <c r="AI220" s="27">
        <f t="shared" si="288"/>
        <v>124</v>
      </c>
      <c r="AJ220" s="28">
        <f t="shared" si="343"/>
        <v>0</v>
      </c>
      <c r="AK220" s="28">
        <f t="shared" si="344"/>
        <v>0</v>
      </c>
      <c r="AL220" s="28">
        <f t="shared" si="345"/>
        <v>0</v>
      </c>
      <c r="AM220" s="17">
        <f>DBC!$C$50</f>
        <v>152</v>
      </c>
      <c r="AN220" s="16">
        <f>DBC!$C$49</f>
        <v>146.19999999999999</v>
      </c>
      <c r="AO220" s="18">
        <f>DBC!$C$48</f>
        <v>150</v>
      </c>
      <c r="AP220" s="31">
        <f t="shared" si="296"/>
        <v>0</v>
      </c>
      <c r="AQ220" s="31">
        <f t="shared" si="346"/>
        <v>0</v>
      </c>
      <c r="AR220" s="32">
        <f t="shared" si="347"/>
        <v>0</v>
      </c>
      <c r="AS220" s="23">
        <f>DBC!$C$41</f>
        <v>370</v>
      </c>
      <c r="AT220" s="33">
        <f t="shared" si="289"/>
        <v>0</v>
      </c>
      <c r="AU220" s="31">
        <f t="shared" si="290"/>
        <v>0</v>
      </c>
      <c r="AV220" s="31">
        <f t="shared" si="291"/>
        <v>0</v>
      </c>
      <c r="AW220" s="423">
        <f t="shared" si="382"/>
        <v>0</v>
      </c>
      <c r="AX220" s="561">
        <f>DBC!$C$72</f>
        <v>0.15</v>
      </c>
      <c r="AY220" s="559">
        <f>DBC!$C$71</f>
        <v>0.75</v>
      </c>
      <c r="AZ220" s="560">
        <f>DBC!$C$70</f>
        <v>0.1</v>
      </c>
      <c r="BA220" s="24" t="str">
        <f t="shared" si="365"/>
        <v>OK</v>
      </c>
      <c r="BB220" s="25">
        <f t="shared" si="366"/>
        <v>93</v>
      </c>
      <c r="BC220" s="26">
        <f t="shared" si="292"/>
        <v>465</v>
      </c>
      <c r="BD220" s="27">
        <f t="shared" si="293"/>
        <v>62</v>
      </c>
      <c r="BE220" s="28">
        <f t="shared" si="348"/>
        <v>116250</v>
      </c>
      <c r="BF220" s="28">
        <f t="shared" si="349"/>
        <v>1976250</v>
      </c>
      <c r="BG220" s="28">
        <f t="shared" si="350"/>
        <v>310000</v>
      </c>
      <c r="BH220" s="17">
        <f>DBC!$C$77</f>
        <v>42</v>
      </c>
      <c r="BI220" s="28">
        <f>DBC!$C$76</f>
        <v>35</v>
      </c>
      <c r="BJ220" s="30">
        <f>DBC!$C$75</f>
        <v>40</v>
      </c>
      <c r="BK220" s="31">
        <f t="shared" si="297"/>
        <v>4.8825000000000003</v>
      </c>
      <c r="BL220" s="31">
        <f t="shared" si="351"/>
        <v>69.168750000000003</v>
      </c>
      <c r="BM220" s="32">
        <f t="shared" si="352"/>
        <v>12.4</v>
      </c>
      <c r="BN220" s="11">
        <f>DBC!$C$68</f>
        <v>500</v>
      </c>
      <c r="BO220" s="21">
        <f t="shared" si="383"/>
        <v>2441.25</v>
      </c>
      <c r="BP220" s="19">
        <f t="shared" si="384"/>
        <v>34584.375</v>
      </c>
      <c r="BQ220" s="19">
        <f t="shared" si="385"/>
        <v>6200</v>
      </c>
      <c r="BR220" s="423">
        <f t="shared" si="386"/>
        <v>43225.625</v>
      </c>
      <c r="BS220" s="561">
        <f>DBC!$C$72</f>
        <v>0.15</v>
      </c>
      <c r="BT220" s="559">
        <f>DBC!$C$71</f>
        <v>0.75</v>
      </c>
      <c r="BU220" s="560">
        <f>DBC!$C$70</f>
        <v>0.1</v>
      </c>
      <c r="BV220" s="24" t="str">
        <f t="shared" si="367"/>
        <v>OK</v>
      </c>
      <c r="BW220" s="25">
        <f t="shared" si="368"/>
        <v>93</v>
      </c>
      <c r="BX220" s="26">
        <f t="shared" si="294"/>
        <v>465</v>
      </c>
      <c r="BY220" s="27">
        <f t="shared" si="295"/>
        <v>62</v>
      </c>
      <c r="BZ220" s="28">
        <f t="shared" si="353"/>
        <v>0</v>
      </c>
      <c r="CA220" s="28">
        <f t="shared" si="354"/>
        <v>0</v>
      </c>
      <c r="CB220" s="28">
        <f t="shared" si="355"/>
        <v>0</v>
      </c>
      <c r="CC220" s="17">
        <f>DBC!$C$77</f>
        <v>42</v>
      </c>
      <c r="CD220" s="28">
        <f>DBC!$C$76</f>
        <v>35</v>
      </c>
      <c r="CE220" s="30">
        <f>DBC!$C$75</f>
        <v>40</v>
      </c>
      <c r="CF220" s="31">
        <f t="shared" si="298"/>
        <v>0</v>
      </c>
      <c r="CG220" s="31">
        <f t="shared" si="356"/>
        <v>0</v>
      </c>
      <c r="CH220" s="32">
        <f t="shared" si="357"/>
        <v>0</v>
      </c>
      <c r="CI220" s="11">
        <f>DBC!$C$68</f>
        <v>500</v>
      </c>
      <c r="CJ220" s="21">
        <f t="shared" si="387"/>
        <v>0</v>
      </c>
      <c r="CK220" s="21">
        <f t="shared" si="388"/>
        <v>0</v>
      </c>
      <c r="CL220" s="21">
        <f t="shared" si="389"/>
        <v>0</v>
      </c>
      <c r="CM220" s="423">
        <f t="shared" si="390"/>
        <v>0</v>
      </c>
    </row>
    <row r="221" spans="1:91" x14ac:dyDescent="0.35">
      <c r="A221" s="743"/>
      <c r="B221" s="5" t="s">
        <v>35</v>
      </c>
      <c r="C221" s="543">
        <v>30</v>
      </c>
      <c r="D221" s="5">
        <v>215</v>
      </c>
      <c r="E221" s="10">
        <f>DBC!C$62</f>
        <v>20</v>
      </c>
      <c r="F221" s="22">
        <f t="shared" si="338"/>
        <v>600</v>
      </c>
      <c r="G221" s="745"/>
      <c r="H221" s="49">
        <f>DBC!$C$45</f>
        <v>0.1</v>
      </c>
      <c r="I221" s="47">
        <f>DBC!$C$44</f>
        <v>0.7</v>
      </c>
      <c r="J221" s="48">
        <f>DBC!$C$43</f>
        <v>0.2</v>
      </c>
      <c r="K221" s="24" t="str">
        <f t="shared" si="358"/>
        <v>OK</v>
      </c>
      <c r="L221" s="25">
        <f t="shared" si="359"/>
        <v>60</v>
      </c>
      <c r="M221" s="26">
        <f t="shared" si="359"/>
        <v>420</v>
      </c>
      <c r="N221" s="27">
        <f t="shared" si="359"/>
        <v>120</v>
      </c>
      <c r="O221" s="28">
        <f t="shared" si="360"/>
        <v>548400</v>
      </c>
      <c r="P221" s="28">
        <f t="shared" si="360"/>
        <v>13051920</v>
      </c>
      <c r="Q221" s="28">
        <f t="shared" si="360"/>
        <v>4387200</v>
      </c>
      <c r="R221" s="29">
        <f>DBC!$C$50</f>
        <v>152</v>
      </c>
      <c r="S221" s="28">
        <f>DBC!$C$49</f>
        <v>146.19999999999999</v>
      </c>
      <c r="T221" s="30">
        <f>DBC!$C$48</f>
        <v>150</v>
      </c>
      <c r="U221" s="31">
        <f t="shared" si="361"/>
        <v>83.356800000000007</v>
      </c>
      <c r="V221" s="31">
        <f t="shared" si="361"/>
        <v>1908.1907039999999</v>
      </c>
      <c r="W221" s="32">
        <f t="shared" si="361"/>
        <v>658.08</v>
      </c>
      <c r="X221" s="23">
        <f>DBC!$C$41</f>
        <v>370</v>
      </c>
      <c r="Y221" s="33">
        <f t="shared" si="362"/>
        <v>30842.016000000003</v>
      </c>
      <c r="Z221" s="31">
        <f t="shared" si="362"/>
        <v>706030.56047999999</v>
      </c>
      <c r="AA221" s="31">
        <f t="shared" si="362"/>
        <v>243489.6</v>
      </c>
      <c r="AB221" s="423">
        <f t="shared" si="381"/>
        <v>980362.17648000002</v>
      </c>
      <c r="AC221" s="295">
        <f>DBC!$C$45</f>
        <v>0.1</v>
      </c>
      <c r="AD221" s="291">
        <f>DBC!$C$44</f>
        <v>0.7</v>
      </c>
      <c r="AE221" s="292">
        <f>DBC!$C$43</f>
        <v>0.2</v>
      </c>
      <c r="AF221" s="24" t="str">
        <f t="shared" si="363"/>
        <v>OK</v>
      </c>
      <c r="AG221" s="25">
        <f t="shared" si="364"/>
        <v>60</v>
      </c>
      <c r="AH221" s="26">
        <f t="shared" si="287"/>
        <v>420</v>
      </c>
      <c r="AI221" s="27">
        <f t="shared" si="288"/>
        <v>120</v>
      </c>
      <c r="AJ221" s="28">
        <f t="shared" si="343"/>
        <v>0</v>
      </c>
      <c r="AK221" s="28">
        <f t="shared" si="344"/>
        <v>0</v>
      </c>
      <c r="AL221" s="28">
        <f t="shared" si="345"/>
        <v>0</v>
      </c>
      <c r="AM221" s="17">
        <f>DBC!$C$50</f>
        <v>152</v>
      </c>
      <c r="AN221" s="16">
        <f>DBC!$C$49</f>
        <v>146.19999999999999</v>
      </c>
      <c r="AO221" s="18">
        <f>DBC!$C$48</f>
        <v>150</v>
      </c>
      <c r="AP221" s="31">
        <f t="shared" si="296"/>
        <v>0</v>
      </c>
      <c r="AQ221" s="31">
        <f t="shared" si="346"/>
        <v>0</v>
      </c>
      <c r="AR221" s="32">
        <f t="shared" si="347"/>
        <v>0</v>
      </c>
      <c r="AS221" s="23">
        <f>DBC!$C$41</f>
        <v>370</v>
      </c>
      <c r="AT221" s="33">
        <f t="shared" si="289"/>
        <v>0</v>
      </c>
      <c r="AU221" s="31">
        <f t="shared" si="290"/>
        <v>0</v>
      </c>
      <c r="AV221" s="31">
        <f t="shared" si="291"/>
        <v>0</v>
      </c>
      <c r="AW221" s="423">
        <f t="shared" si="382"/>
        <v>0</v>
      </c>
      <c r="AX221" s="561">
        <f>DBC!$C$72</f>
        <v>0.15</v>
      </c>
      <c r="AY221" s="559">
        <f>DBC!$C$71</f>
        <v>0.75</v>
      </c>
      <c r="AZ221" s="560">
        <f>DBC!$C$70</f>
        <v>0.1</v>
      </c>
      <c r="BA221" s="24" t="str">
        <f t="shared" si="365"/>
        <v>OK</v>
      </c>
      <c r="BB221" s="25">
        <f t="shared" si="366"/>
        <v>90</v>
      </c>
      <c r="BC221" s="26">
        <f t="shared" si="292"/>
        <v>450</v>
      </c>
      <c r="BD221" s="27">
        <f t="shared" si="293"/>
        <v>60</v>
      </c>
      <c r="BE221" s="28">
        <f t="shared" si="348"/>
        <v>112500</v>
      </c>
      <c r="BF221" s="28">
        <f t="shared" si="349"/>
        <v>1912500</v>
      </c>
      <c r="BG221" s="28">
        <f t="shared" si="350"/>
        <v>300000</v>
      </c>
      <c r="BH221" s="17">
        <f>DBC!$C$77</f>
        <v>42</v>
      </c>
      <c r="BI221" s="28">
        <f>DBC!$C$76</f>
        <v>35</v>
      </c>
      <c r="BJ221" s="30">
        <f>DBC!$C$75</f>
        <v>40</v>
      </c>
      <c r="BK221" s="31">
        <f t="shared" si="297"/>
        <v>4.7249999999999996</v>
      </c>
      <c r="BL221" s="31">
        <f t="shared" si="351"/>
        <v>66.9375</v>
      </c>
      <c r="BM221" s="32">
        <f t="shared" si="352"/>
        <v>12</v>
      </c>
      <c r="BN221" s="11">
        <f>DBC!$C$68</f>
        <v>500</v>
      </c>
      <c r="BO221" s="21">
        <f t="shared" si="383"/>
        <v>2362.5</v>
      </c>
      <c r="BP221" s="19">
        <f t="shared" si="384"/>
        <v>33468.75</v>
      </c>
      <c r="BQ221" s="19">
        <f t="shared" si="385"/>
        <v>6000</v>
      </c>
      <c r="BR221" s="423">
        <f t="shared" si="386"/>
        <v>41831.25</v>
      </c>
      <c r="BS221" s="561">
        <f>DBC!$C$72</f>
        <v>0.15</v>
      </c>
      <c r="BT221" s="559">
        <f>DBC!$C$71</f>
        <v>0.75</v>
      </c>
      <c r="BU221" s="560">
        <f>DBC!$C$70</f>
        <v>0.1</v>
      </c>
      <c r="BV221" s="24" t="str">
        <f t="shared" si="367"/>
        <v>OK</v>
      </c>
      <c r="BW221" s="25">
        <f t="shared" si="368"/>
        <v>90</v>
      </c>
      <c r="BX221" s="26">
        <f t="shared" si="294"/>
        <v>450</v>
      </c>
      <c r="BY221" s="27">
        <f t="shared" si="295"/>
        <v>60</v>
      </c>
      <c r="BZ221" s="28">
        <f t="shared" si="353"/>
        <v>0</v>
      </c>
      <c r="CA221" s="28">
        <f t="shared" si="354"/>
        <v>0</v>
      </c>
      <c r="CB221" s="28">
        <f t="shared" si="355"/>
        <v>0</v>
      </c>
      <c r="CC221" s="17">
        <f>DBC!$C$77</f>
        <v>42</v>
      </c>
      <c r="CD221" s="28">
        <f>DBC!$C$76</f>
        <v>35</v>
      </c>
      <c r="CE221" s="30">
        <f>DBC!$C$75</f>
        <v>40</v>
      </c>
      <c r="CF221" s="31">
        <f t="shared" si="298"/>
        <v>0</v>
      </c>
      <c r="CG221" s="31">
        <f t="shared" si="356"/>
        <v>0</v>
      </c>
      <c r="CH221" s="32">
        <f t="shared" si="357"/>
        <v>0</v>
      </c>
      <c r="CI221" s="11">
        <f>DBC!$C$68</f>
        <v>500</v>
      </c>
      <c r="CJ221" s="21">
        <f t="shared" si="387"/>
        <v>0</v>
      </c>
      <c r="CK221" s="21">
        <f t="shared" si="388"/>
        <v>0</v>
      </c>
      <c r="CL221" s="21">
        <f t="shared" si="389"/>
        <v>0</v>
      </c>
      <c r="CM221" s="423">
        <f t="shared" si="390"/>
        <v>0</v>
      </c>
    </row>
    <row r="222" spans="1:91" x14ac:dyDescent="0.35">
      <c r="A222" s="744"/>
      <c r="B222" s="34" t="s">
        <v>36</v>
      </c>
      <c r="C222" s="544">
        <v>31</v>
      </c>
      <c r="D222" s="34">
        <v>216</v>
      </c>
      <c r="E222" s="10">
        <f>DBC!C$63</f>
        <v>20</v>
      </c>
      <c r="F222" s="35">
        <f t="shared" si="338"/>
        <v>620</v>
      </c>
      <c r="G222" s="746"/>
      <c r="H222" s="49">
        <f>DBC!$C$45</f>
        <v>0.1</v>
      </c>
      <c r="I222" s="47">
        <f>DBC!$C$44</f>
        <v>0.7</v>
      </c>
      <c r="J222" s="48">
        <f>DBC!$C$43</f>
        <v>0.2</v>
      </c>
      <c r="K222" s="8" t="str">
        <f t="shared" si="358"/>
        <v>OK</v>
      </c>
      <c r="L222" s="37">
        <f t="shared" si="359"/>
        <v>62</v>
      </c>
      <c r="M222" s="38">
        <f t="shared" si="359"/>
        <v>434</v>
      </c>
      <c r="N222" s="39">
        <f t="shared" si="359"/>
        <v>124</v>
      </c>
      <c r="O222" s="40">
        <f t="shared" si="360"/>
        <v>566680</v>
      </c>
      <c r="P222" s="40">
        <f t="shared" si="360"/>
        <v>13486984</v>
      </c>
      <c r="Q222" s="40">
        <f t="shared" si="360"/>
        <v>4533440</v>
      </c>
      <c r="R222" s="29">
        <f>DBC!$C$50</f>
        <v>152</v>
      </c>
      <c r="S222" s="28">
        <f>DBC!$C$49</f>
        <v>146.19999999999999</v>
      </c>
      <c r="T222" s="30">
        <f>DBC!$C$48</f>
        <v>150</v>
      </c>
      <c r="U222" s="43">
        <f t="shared" si="361"/>
        <v>86.135360000000006</v>
      </c>
      <c r="V222" s="43">
        <f t="shared" si="361"/>
        <v>1971.7970608000001</v>
      </c>
      <c r="W222" s="44">
        <f t="shared" si="361"/>
        <v>680.01599999999996</v>
      </c>
      <c r="X222" s="23">
        <f>DBC!$C$41</f>
        <v>370</v>
      </c>
      <c r="Y222" s="45">
        <f t="shared" si="362"/>
        <v>31870.083200000001</v>
      </c>
      <c r="Z222" s="43">
        <f t="shared" si="362"/>
        <v>729564.91249600006</v>
      </c>
      <c r="AA222" s="43">
        <f t="shared" si="362"/>
        <v>251605.91999999998</v>
      </c>
      <c r="AB222" s="423">
        <f t="shared" si="381"/>
        <v>1013040.915696</v>
      </c>
      <c r="AC222" s="295">
        <f>DBC!$C$45</f>
        <v>0.1</v>
      </c>
      <c r="AD222" s="291">
        <f>DBC!$C$44</f>
        <v>0.7</v>
      </c>
      <c r="AE222" s="292">
        <f>DBC!$C$43</f>
        <v>0.2</v>
      </c>
      <c r="AF222" s="8" t="str">
        <f t="shared" si="363"/>
        <v>OK</v>
      </c>
      <c r="AG222" s="37">
        <f t="shared" si="364"/>
        <v>62</v>
      </c>
      <c r="AH222" s="38">
        <f t="shared" si="287"/>
        <v>434</v>
      </c>
      <c r="AI222" s="39">
        <f t="shared" si="288"/>
        <v>124</v>
      </c>
      <c r="AJ222" s="40">
        <f t="shared" si="343"/>
        <v>0</v>
      </c>
      <c r="AK222" s="40">
        <f t="shared" si="344"/>
        <v>0</v>
      </c>
      <c r="AL222" s="40">
        <f t="shared" si="345"/>
        <v>0</v>
      </c>
      <c r="AM222" s="17">
        <f>DBC!$C$50</f>
        <v>152</v>
      </c>
      <c r="AN222" s="16">
        <f>DBC!$C$49</f>
        <v>146.19999999999999</v>
      </c>
      <c r="AO222" s="18">
        <f>DBC!$C$48</f>
        <v>150</v>
      </c>
      <c r="AP222" s="43">
        <f t="shared" si="296"/>
        <v>0</v>
      </c>
      <c r="AQ222" s="43">
        <f t="shared" si="346"/>
        <v>0</v>
      </c>
      <c r="AR222" s="44">
        <f t="shared" si="347"/>
        <v>0</v>
      </c>
      <c r="AS222" s="23">
        <f>DBC!$C$41</f>
        <v>370</v>
      </c>
      <c r="AT222" s="45">
        <f t="shared" si="289"/>
        <v>0</v>
      </c>
      <c r="AU222" s="43">
        <f t="shared" si="290"/>
        <v>0</v>
      </c>
      <c r="AV222" s="43">
        <f t="shared" si="291"/>
        <v>0</v>
      </c>
      <c r="AW222" s="423">
        <f t="shared" si="382"/>
        <v>0</v>
      </c>
      <c r="AX222" s="561">
        <f>DBC!$C$72</f>
        <v>0.15</v>
      </c>
      <c r="AY222" s="559">
        <f>DBC!$C$71</f>
        <v>0.75</v>
      </c>
      <c r="AZ222" s="560">
        <f>DBC!$C$70</f>
        <v>0.1</v>
      </c>
      <c r="BA222" s="8" t="str">
        <f t="shared" si="365"/>
        <v>OK</v>
      </c>
      <c r="BB222" s="37">
        <f t="shared" si="366"/>
        <v>93</v>
      </c>
      <c r="BC222" s="38">
        <f t="shared" si="292"/>
        <v>465</v>
      </c>
      <c r="BD222" s="39">
        <f t="shared" si="293"/>
        <v>62</v>
      </c>
      <c r="BE222" s="40">
        <f t="shared" si="348"/>
        <v>116250</v>
      </c>
      <c r="BF222" s="40">
        <f t="shared" si="349"/>
        <v>1976250</v>
      </c>
      <c r="BG222" s="40">
        <f t="shared" si="350"/>
        <v>310000</v>
      </c>
      <c r="BH222" s="17">
        <f>DBC!$C$77</f>
        <v>42</v>
      </c>
      <c r="BI222" s="28">
        <f>DBC!$C$76</f>
        <v>35</v>
      </c>
      <c r="BJ222" s="30">
        <f>DBC!$C$75</f>
        <v>40</v>
      </c>
      <c r="BK222" s="43">
        <f t="shared" si="297"/>
        <v>4.8825000000000003</v>
      </c>
      <c r="BL222" s="43">
        <f t="shared" si="351"/>
        <v>69.168750000000003</v>
      </c>
      <c r="BM222" s="44">
        <f t="shared" si="352"/>
        <v>12.4</v>
      </c>
      <c r="BN222" s="11">
        <f>DBC!$C$68</f>
        <v>500</v>
      </c>
      <c r="BO222" s="21">
        <f t="shared" si="383"/>
        <v>2441.25</v>
      </c>
      <c r="BP222" s="19">
        <f t="shared" si="384"/>
        <v>34584.375</v>
      </c>
      <c r="BQ222" s="19">
        <f t="shared" si="385"/>
        <v>6200</v>
      </c>
      <c r="BR222" s="423">
        <f t="shared" si="386"/>
        <v>43225.625</v>
      </c>
      <c r="BS222" s="561">
        <f>DBC!$C$72</f>
        <v>0.15</v>
      </c>
      <c r="BT222" s="559">
        <f>DBC!$C$71</f>
        <v>0.75</v>
      </c>
      <c r="BU222" s="560">
        <f>DBC!$C$70</f>
        <v>0.1</v>
      </c>
      <c r="BV222" s="8" t="str">
        <f t="shared" si="367"/>
        <v>OK</v>
      </c>
      <c r="BW222" s="37">
        <f t="shared" si="368"/>
        <v>93</v>
      </c>
      <c r="BX222" s="38">
        <f t="shared" si="294"/>
        <v>465</v>
      </c>
      <c r="BY222" s="39">
        <f t="shared" si="295"/>
        <v>62</v>
      </c>
      <c r="BZ222" s="40">
        <f t="shared" si="353"/>
        <v>0</v>
      </c>
      <c r="CA222" s="40">
        <f t="shared" si="354"/>
        <v>0</v>
      </c>
      <c r="CB222" s="40">
        <f t="shared" si="355"/>
        <v>0</v>
      </c>
      <c r="CC222" s="17">
        <f>DBC!$C$77</f>
        <v>42</v>
      </c>
      <c r="CD222" s="28">
        <f>DBC!$C$76</f>
        <v>35</v>
      </c>
      <c r="CE222" s="30">
        <f>DBC!$C$75</f>
        <v>40</v>
      </c>
      <c r="CF222" s="43">
        <f t="shared" si="298"/>
        <v>0</v>
      </c>
      <c r="CG222" s="43">
        <f t="shared" si="356"/>
        <v>0</v>
      </c>
      <c r="CH222" s="44">
        <f t="shared" si="357"/>
        <v>0</v>
      </c>
      <c r="CI222" s="11">
        <f>DBC!$C$68</f>
        <v>500</v>
      </c>
      <c r="CJ222" s="21">
        <f t="shared" si="387"/>
        <v>0</v>
      </c>
      <c r="CK222" s="21">
        <f t="shared" si="388"/>
        <v>0</v>
      </c>
      <c r="CL222" s="21">
        <f t="shared" si="389"/>
        <v>0</v>
      </c>
      <c r="CM222" s="423">
        <f t="shared" si="390"/>
        <v>0</v>
      </c>
    </row>
    <row r="223" spans="1:91" x14ac:dyDescent="0.35">
      <c r="A223" s="731">
        <v>19</v>
      </c>
      <c r="B223" s="9" t="s">
        <v>25</v>
      </c>
      <c r="C223" s="546">
        <v>31</v>
      </c>
      <c r="D223" s="9">
        <v>217</v>
      </c>
      <c r="E223" s="10">
        <f>DBC!C$52</f>
        <v>10</v>
      </c>
      <c r="F223" s="10">
        <f t="shared" si="338"/>
        <v>310</v>
      </c>
      <c r="G223" s="732">
        <f>SUM(F223:F234)</f>
        <v>6990</v>
      </c>
      <c r="H223" s="49">
        <f>DBC!$C$45</f>
        <v>0.1</v>
      </c>
      <c r="I223" s="47">
        <f>DBC!$C$44</f>
        <v>0.7</v>
      </c>
      <c r="J223" s="48">
        <f>DBC!$C$43</f>
        <v>0.2</v>
      </c>
      <c r="K223" s="12" t="str">
        <f t="shared" si="358"/>
        <v>OK</v>
      </c>
      <c r="L223" s="25">
        <f t="shared" ref="L223" si="391">$F223*H223</f>
        <v>31</v>
      </c>
      <c r="M223" s="26">
        <f t="shared" ref="M223" si="392">$F223*I223</f>
        <v>217</v>
      </c>
      <c r="N223" s="27">
        <f t="shared" ref="N223" si="393">$F223*J223</f>
        <v>62</v>
      </c>
      <c r="O223" s="28">
        <f t="shared" ref="O223" si="394">O$6*L223</f>
        <v>283340</v>
      </c>
      <c r="P223" s="28">
        <f t="shared" ref="P223" si="395">P$6*M223</f>
        <v>6743492</v>
      </c>
      <c r="Q223" s="28">
        <f t="shared" ref="Q223" si="396">Q$6*N223</f>
        <v>2266720</v>
      </c>
      <c r="R223" s="29">
        <f>DBC!$C$50</f>
        <v>152</v>
      </c>
      <c r="S223" s="28">
        <f>DBC!$C$49</f>
        <v>146.19999999999999</v>
      </c>
      <c r="T223" s="30">
        <f>DBC!$C$48</f>
        <v>150</v>
      </c>
      <c r="U223" s="31">
        <f t="shared" ref="U223" si="397">O223*R223/10^6</f>
        <v>43.067680000000003</v>
      </c>
      <c r="V223" s="31">
        <f t="shared" ref="V223" si="398">P223*S223/10^6</f>
        <v>985.89853040000003</v>
      </c>
      <c r="W223" s="32">
        <f t="shared" ref="W223" si="399">Q223*T223/10^6</f>
        <v>340.00799999999998</v>
      </c>
      <c r="X223" s="23">
        <f>DBC!$C$41</f>
        <v>370</v>
      </c>
      <c r="Y223" s="33">
        <f t="shared" ref="Y223" si="400">U223*$X223</f>
        <v>15935.0416</v>
      </c>
      <c r="Z223" s="31">
        <f t="shared" ref="Z223" si="401">V223*$X223</f>
        <v>364782.45624800003</v>
      </c>
      <c r="AA223" s="31">
        <f t="shared" ref="AA223" si="402">W223*$X223</f>
        <v>125802.95999999999</v>
      </c>
      <c r="AB223" s="423">
        <f t="shared" ref="AB223" si="403">SUM(Y223:AA223)</f>
        <v>506520.45784799999</v>
      </c>
      <c r="AC223" s="295">
        <f>DBC!$C$45</f>
        <v>0.1</v>
      </c>
      <c r="AD223" s="291">
        <f>DBC!$C$44</f>
        <v>0.7</v>
      </c>
      <c r="AE223" s="292">
        <f>DBC!$C$43</f>
        <v>0.2</v>
      </c>
      <c r="AF223" s="12" t="str">
        <f t="shared" si="363"/>
        <v>OK</v>
      </c>
      <c r="AG223" s="13">
        <f t="shared" si="364"/>
        <v>31</v>
      </c>
      <c r="AH223" s="14">
        <f t="shared" si="287"/>
        <v>217</v>
      </c>
      <c r="AI223" s="15">
        <f t="shared" si="288"/>
        <v>62</v>
      </c>
      <c r="AJ223" s="16">
        <f t="shared" si="343"/>
        <v>0</v>
      </c>
      <c r="AK223" s="16">
        <f t="shared" si="344"/>
        <v>0</v>
      </c>
      <c r="AL223" s="16">
        <f t="shared" si="345"/>
        <v>0</v>
      </c>
      <c r="AM223" s="17">
        <f>DBC!$C$50</f>
        <v>152</v>
      </c>
      <c r="AN223" s="16">
        <f>DBC!$C$49</f>
        <v>146.19999999999999</v>
      </c>
      <c r="AO223" s="18">
        <f>DBC!$C$48</f>
        <v>150</v>
      </c>
      <c r="AP223" s="19">
        <f t="shared" si="296"/>
        <v>0</v>
      </c>
      <c r="AQ223" s="19">
        <f t="shared" si="346"/>
        <v>0</v>
      </c>
      <c r="AR223" s="20">
        <f t="shared" si="347"/>
        <v>0</v>
      </c>
      <c r="AS223" s="23">
        <f>DBC!$C$41</f>
        <v>370</v>
      </c>
      <c r="AT223" s="21">
        <f t="shared" si="289"/>
        <v>0</v>
      </c>
      <c r="AU223" s="19">
        <f t="shared" si="290"/>
        <v>0</v>
      </c>
      <c r="AV223" s="19">
        <f t="shared" si="291"/>
        <v>0</v>
      </c>
      <c r="AW223" s="423">
        <f t="shared" si="382"/>
        <v>0</v>
      </c>
      <c r="AX223" s="561">
        <f>DBC!$C$72</f>
        <v>0.15</v>
      </c>
      <c r="AY223" s="559">
        <f>DBC!$C$71</f>
        <v>0.75</v>
      </c>
      <c r="AZ223" s="560">
        <f>DBC!$C$70</f>
        <v>0.1</v>
      </c>
      <c r="BA223" s="12" t="str">
        <f t="shared" si="365"/>
        <v>OK</v>
      </c>
      <c r="BB223" s="13">
        <f t="shared" si="366"/>
        <v>46.5</v>
      </c>
      <c r="BC223" s="14">
        <f t="shared" si="292"/>
        <v>232.5</v>
      </c>
      <c r="BD223" s="15">
        <f t="shared" si="293"/>
        <v>31</v>
      </c>
      <c r="BE223" s="16">
        <f t="shared" si="348"/>
        <v>58125</v>
      </c>
      <c r="BF223" s="16">
        <f t="shared" si="349"/>
        <v>988125</v>
      </c>
      <c r="BG223" s="16">
        <f t="shared" si="350"/>
        <v>155000</v>
      </c>
      <c r="BH223" s="17">
        <f>DBC!$C$77</f>
        <v>42</v>
      </c>
      <c r="BI223" s="28">
        <f>DBC!$C$76</f>
        <v>35</v>
      </c>
      <c r="BJ223" s="30">
        <f>DBC!$C$75</f>
        <v>40</v>
      </c>
      <c r="BK223" s="19">
        <f t="shared" si="297"/>
        <v>2.4412500000000001</v>
      </c>
      <c r="BL223" s="19">
        <f t="shared" si="351"/>
        <v>34.584375000000001</v>
      </c>
      <c r="BM223" s="20">
        <f t="shared" si="352"/>
        <v>6.2</v>
      </c>
      <c r="BN223" s="11">
        <f>DBC!$C$68</f>
        <v>500</v>
      </c>
      <c r="BO223" s="21">
        <f t="shared" si="383"/>
        <v>1220.625</v>
      </c>
      <c r="BP223" s="19">
        <f t="shared" si="384"/>
        <v>17292.1875</v>
      </c>
      <c r="BQ223" s="19">
        <f t="shared" si="385"/>
        <v>3100</v>
      </c>
      <c r="BR223" s="423">
        <f t="shared" si="386"/>
        <v>21612.8125</v>
      </c>
      <c r="BS223" s="561">
        <f>DBC!$C$72</f>
        <v>0.15</v>
      </c>
      <c r="BT223" s="559">
        <f>DBC!$C$71</f>
        <v>0.75</v>
      </c>
      <c r="BU223" s="560">
        <f>DBC!$C$70</f>
        <v>0.1</v>
      </c>
      <c r="BV223" s="12" t="str">
        <f t="shared" si="367"/>
        <v>OK</v>
      </c>
      <c r="BW223" s="13">
        <f t="shared" si="368"/>
        <v>46.5</v>
      </c>
      <c r="BX223" s="14">
        <f t="shared" si="294"/>
        <v>232.5</v>
      </c>
      <c r="BY223" s="15">
        <f t="shared" si="295"/>
        <v>31</v>
      </c>
      <c r="BZ223" s="16">
        <f t="shared" si="353"/>
        <v>0</v>
      </c>
      <c r="CA223" s="16">
        <f t="shared" si="354"/>
        <v>0</v>
      </c>
      <c r="CB223" s="16">
        <f t="shared" si="355"/>
        <v>0</v>
      </c>
      <c r="CC223" s="17">
        <f>DBC!$C$77</f>
        <v>42</v>
      </c>
      <c r="CD223" s="28">
        <f>DBC!$C$76</f>
        <v>35</v>
      </c>
      <c r="CE223" s="30">
        <f>DBC!$C$75</f>
        <v>40</v>
      </c>
      <c r="CF223" s="19">
        <f t="shared" si="298"/>
        <v>0</v>
      </c>
      <c r="CG223" s="19">
        <f t="shared" si="356"/>
        <v>0</v>
      </c>
      <c r="CH223" s="20">
        <f t="shared" si="357"/>
        <v>0</v>
      </c>
      <c r="CI223" s="11">
        <f>DBC!$C$68</f>
        <v>500</v>
      </c>
      <c r="CJ223" s="21">
        <f t="shared" si="387"/>
        <v>0</v>
      </c>
      <c r="CK223" s="21">
        <f t="shared" si="388"/>
        <v>0</v>
      </c>
      <c r="CL223" s="21">
        <f t="shared" si="389"/>
        <v>0</v>
      </c>
      <c r="CM223" s="423">
        <f t="shared" si="390"/>
        <v>0</v>
      </c>
    </row>
    <row r="224" spans="1:91" x14ac:dyDescent="0.35">
      <c r="A224" s="743"/>
      <c r="B224" s="5" t="s">
        <v>26</v>
      </c>
      <c r="C224" s="543">
        <v>28</v>
      </c>
      <c r="D224" s="5">
        <v>218</v>
      </c>
      <c r="E224" s="10">
        <f>DBC!C$53</f>
        <v>20</v>
      </c>
      <c r="F224" s="22">
        <f t="shared" si="338"/>
        <v>560</v>
      </c>
      <c r="G224" s="745"/>
      <c r="H224" s="49">
        <f>DBC!$C$45</f>
        <v>0.1</v>
      </c>
      <c r="I224" s="47">
        <f>DBC!$C$44</f>
        <v>0.7</v>
      </c>
      <c r="J224" s="48">
        <f>DBC!$C$43</f>
        <v>0.2</v>
      </c>
      <c r="K224" s="24" t="str">
        <f t="shared" si="358"/>
        <v>OK</v>
      </c>
      <c r="L224" s="25">
        <f t="shared" si="359"/>
        <v>56</v>
      </c>
      <c r="M224" s="26">
        <f t="shared" si="359"/>
        <v>392</v>
      </c>
      <c r="N224" s="27">
        <f t="shared" si="359"/>
        <v>112</v>
      </c>
      <c r="O224" s="28">
        <f t="shared" si="360"/>
        <v>511840</v>
      </c>
      <c r="P224" s="28">
        <f t="shared" si="360"/>
        <v>12181792</v>
      </c>
      <c r="Q224" s="28">
        <f t="shared" si="360"/>
        <v>4094720</v>
      </c>
      <c r="R224" s="29">
        <f>DBC!$C$50</f>
        <v>152</v>
      </c>
      <c r="S224" s="28">
        <f>DBC!$C$49</f>
        <v>146.19999999999999</v>
      </c>
      <c r="T224" s="30">
        <f>DBC!$C$48</f>
        <v>150</v>
      </c>
      <c r="U224" s="31">
        <f t="shared" si="361"/>
        <v>77.799679999999995</v>
      </c>
      <c r="V224" s="31">
        <f t="shared" si="361"/>
        <v>1780.9779904</v>
      </c>
      <c r="W224" s="32">
        <f t="shared" si="361"/>
        <v>614.20799999999997</v>
      </c>
      <c r="X224" s="23">
        <f>DBC!$C$41</f>
        <v>370</v>
      </c>
      <c r="Y224" s="33">
        <f t="shared" si="362"/>
        <v>28785.881599999997</v>
      </c>
      <c r="Z224" s="31">
        <f t="shared" si="362"/>
        <v>658961.85644799995</v>
      </c>
      <c r="AA224" s="31">
        <f t="shared" si="362"/>
        <v>227256.95999999999</v>
      </c>
      <c r="AB224" s="423">
        <f t="shared" si="381"/>
        <v>915004.69804799987</v>
      </c>
      <c r="AC224" s="295">
        <f>DBC!$C$45</f>
        <v>0.1</v>
      </c>
      <c r="AD224" s="291">
        <f>DBC!$C$44</f>
        <v>0.7</v>
      </c>
      <c r="AE224" s="292">
        <f>DBC!$C$43</f>
        <v>0.2</v>
      </c>
      <c r="AF224" s="24" t="str">
        <f t="shared" si="363"/>
        <v>OK</v>
      </c>
      <c r="AG224" s="25">
        <f t="shared" si="364"/>
        <v>56</v>
      </c>
      <c r="AH224" s="26">
        <f t="shared" si="287"/>
        <v>392</v>
      </c>
      <c r="AI224" s="27">
        <f t="shared" si="288"/>
        <v>112</v>
      </c>
      <c r="AJ224" s="28">
        <f t="shared" si="343"/>
        <v>0</v>
      </c>
      <c r="AK224" s="28">
        <f t="shared" si="344"/>
        <v>0</v>
      </c>
      <c r="AL224" s="28">
        <f t="shared" si="345"/>
        <v>0</v>
      </c>
      <c r="AM224" s="17">
        <f>DBC!$C$50</f>
        <v>152</v>
      </c>
      <c r="AN224" s="16">
        <f>DBC!$C$49</f>
        <v>146.19999999999999</v>
      </c>
      <c r="AO224" s="18">
        <f>DBC!$C$48</f>
        <v>150</v>
      </c>
      <c r="AP224" s="31">
        <f t="shared" si="296"/>
        <v>0</v>
      </c>
      <c r="AQ224" s="31">
        <f t="shared" si="346"/>
        <v>0</v>
      </c>
      <c r="AR224" s="32">
        <f t="shared" si="347"/>
        <v>0</v>
      </c>
      <c r="AS224" s="23">
        <f>DBC!$C$41</f>
        <v>370</v>
      </c>
      <c r="AT224" s="33">
        <f t="shared" si="289"/>
        <v>0</v>
      </c>
      <c r="AU224" s="31">
        <f t="shared" si="290"/>
        <v>0</v>
      </c>
      <c r="AV224" s="31">
        <f t="shared" si="291"/>
        <v>0</v>
      </c>
      <c r="AW224" s="423">
        <f t="shared" si="382"/>
        <v>0</v>
      </c>
      <c r="AX224" s="561">
        <f>DBC!$C$72</f>
        <v>0.15</v>
      </c>
      <c r="AY224" s="559">
        <f>DBC!$C$71</f>
        <v>0.75</v>
      </c>
      <c r="AZ224" s="560">
        <f>DBC!$C$70</f>
        <v>0.1</v>
      </c>
      <c r="BA224" s="24" t="str">
        <f t="shared" si="365"/>
        <v>OK</v>
      </c>
      <c r="BB224" s="25">
        <f t="shared" si="366"/>
        <v>84</v>
      </c>
      <c r="BC224" s="26">
        <f t="shared" si="292"/>
        <v>420</v>
      </c>
      <c r="BD224" s="27">
        <f t="shared" si="293"/>
        <v>56</v>
      </c>
      <c r="BE224" s="28">
        <f t="shared" si="348"/>
        <v>105000</v>
      </c>
      <c r="BF224" s="28">
        <f t="shared" si="349"/>
        <v>1785000</v>
      </c>
      <c r="BG224" s="28">
        <f t="shared" si="350"/>
        <v>280000</v>
      </c>
      <c r="BH224" s="17">
        <f>DBC!$C$77</f>
        <v>42</v>
      </c>
      <c r="BI224" s="28">
        <f>DBC!$C$76</f>
        <v>35</v>
      </c>
      <c r="BJ224" s="30">
        <f>DBC!$C$75</f>
        <v>40</v>
      </c>
      <c r="BK224" s="31">
        <f t="shared" si="297"/>
        <v>4.41</v>
      </c>
      <c r="BL224" s="31">
        <f t="shared" si="351"/>
        <v>62.475000000000001</v>
      </c>
      <c r="BM224" s="32">
        <f t="shared" si="352"/>
        <v>11.2</v>
      </c>
      <c r="BN224" s="11">
        <f>DBC!$C$68</f>
        <v>500</v>
      </c>
      <c r="BO224" s="21">
        <f t="shared" si="383"/>
        <v>2205</v>
      </c>
      <c r="BP224" s="19">
        <f t="shared" si="384"/>
        <v>31237.5</v>
      </c>
      <c r="BQ224" s="19">
        <f t="shared" si="385"/>
        <v>5600</v>
      </c>
      <c r="BR224" s="423">
        <f t="shared" si="386"/>
        <v>39042.5</v>
      </c>
      <c r="BS224" s="561">
        <f>DBC!$C$72</f>
        <v>0.15</v>
      </c>
      <c r="BT224" s="559">
        <f>DBC!$C$71</f>
        <v>0.75</v>
      </c>
      <c r="BU224" s="560">
        <f>DBC!$C$70</f>
        <v>0.1</v>
      </c>
      <c r="BV224" s="24" t="str">
        <f t="shared" si="367"/>
        <v>OK</v>
      </c>
      <c r="BW224" s="25">
        <f t="shared" si="368"/>
        <v>84</v>
      </c>
      <c r="BX224" s="26">
        <f t="shared" si="294"/>
        <v>420</v>
      </c>
      <c r="BY224" s="27">
        <f t="shared" si="295"/>
        <v>56</v>
      </c>
      <c r="BZ224" s="28">
        <f t="shared" si="353"/>
        <v>0</v>
      </c>
      <c r="CA224" s="28">
        <f t="shared" si="354"/>
        <v>0</v>
      </c>
      <c r="CB224" s="28">
        <f t="shared" si="355"/>
        <v>0</v>
      </c>
      <c r="CC224" s="17">
        <f>DBC!$C$77</f>
        <v>42</v>
      </c>
      <c r="CD224" s="28">
        <f>DBC!$C$76</f>
        <v>35</v>
      </c>
      <c r="CE224" s="30">
        <f>DBC!$C$75</f>
        <v>40</v>
      </c>
      <c r="CF224" s="31">
        <f t="shared" si="298"/>
        <v>0</v>
      </c>
      <c r="CG224" s="31">
        <f t="shared" si="356"/>
        <v>0</v>
      </c>
      <c r="CH224" s="32">
        <f t="shared" si="357"/>
        <v>0</v>
      </c>
      <c r="CI224" s="11">
        <f>DBC!$C$68</f>
        <v>500</v>
      </c>
      <c r="CJ224" s="21">
        <f t="shared" si="387"/>
        <v>0</v>
      </c>
      <c r="CK224" s="21">
        <f t="shared" si="388"/>
        <v>0</v>
      </c>
      <c r="CL224" s="21">
        <f t="shared" si="389"/>
        <v>0</v>
      </c>
      <c r="CM224" s="423">
        <f t="shared" si="390"/>
        <v>0</v>
      </c>
    </row>
    <row r="225" spans="1:91" x14ac:dyDescent="0.35">
      <c r="A225" s="743"/>
      <c r="B225" s="5" t="s">
        <v>27</v>
      </c>
      <c r="C225" s="543">
        <v>31</v>
      </c>
      <c r="D225" s="5">
        <v>219</v>
      </c>
      <c r="E225" s="10">
        <f>DBC!C$54</f>
        <v>20</v>
      </c>
      <c r="F225" s="22">
        <f t="shared" si="338"/>
        <v>620</v>
      </c>
      <c r="G225" s="745"/>
      <c r="H225" s="49">
        <f>DBC!$C$45</f>
        <v>0.1</v>
      </c>
      <c r="I225" s="47">
        <f>DBC!$C$44</f>
        <v>0.7</v>
      </c>
      <c r="J225" s="48">
        <f>DBC!$C$43</f>
        <v>0.2</v>
      </c>
      <c r="K225" s="24" t="str">
        <f t="shared" si="358"/>
        <v>OK</v>
      </c>
      <c r="L225" s="25">
        <f t="shared" si="359"/>
        <v>62</v>
      </c>
      <c r="M225" s="26">
        <f t="shared" si="359"/>
        <v>434</v>
      </c>
      <c r="N225" s="27">
        <f t="shared" si="359"/>
        <v>124</v>
      </c>
      <c r="O225" s="28">
        <f t="shared" si="360"/>
        <v>566680</v>
      </c>
      <c r="P225" s="28">
        <f t="shared" si="360"/>
        <v>13486984</v>
      </c>
      <c r="Q225" s="28">
        <f t="shared" si="360"/>
        <v>4533440</v>
      </c>
      <c r="R225" s="29">
        <f>DBC!$C$50</f>
        <v>152</v>
      </c>
      <c r="S225" s="28">
        <f>DBC!$C$49</f>
        <v>146.19999999999999</v>
      </c>
      <c r="T225" s="30">
        <f>DBC!$C$48</f>
        <v>150</v>
      </c>
      <c r="U225" s="31">
        <f t="shared" si="361"/>
        <v>86.135360000000006</v>
      </c>
      <c r="V225" s="31">
        <f t="shared" si="361"/>
        <v>1971.7970608000001</v>
      </c>
      <c r="W225" s="32">
        <f t="shared" si="361"/>
        <v>680.01599999999996</v>
      </c>
      <c r="X225" s="23">
        <f>DBC!$C$41</f>
        <v>370</v>
      </c>
      <c r="Y225" s="33">
        <f t="shared" si="362"/>
        <v>31870.083200000001</v>
      </c>
      <c r="Z225" s="31">
        <f t="shared" si="362"/>
        <v>729564.91249600006</v>
      </c>
      <c r="AA225" s="31">
        <f t="shared" si="362"/>
        <v>251605.91999999998</v>
      </c>
      <c r="AB225" s="423">
        <f t="shared" si="381"/>
        <v>1013040.915696</v>
      </c>
      <c r="AC225" s="295">
        <f>DBC!$C$45</f>
        <v>0.1</v>
      </c>
      <c r="AD225" s="291">
        <f>DBC!$C$44</f>
        <v>0.7</v>
      </c>
      <c r="AE225" s="292">
        <f>DBC!$C$43</f>
        <v>0.2</v>
      </c>
      <c r="AF225" s="24" t="str">
        <f t="shared" si="363"/>
        <v>OK</v>
      </c>
      <c r="AG225" s="25">
        <f t="shared" si="364"/>
        <v>62</v>
      </c>
      <c r="AH225" s="26">
        <f t="shared" ref="AH225:AH288" si="404">$F225*AD225</f>
        <v>434</v>
      </c>
      <c r="AI225" s="27">
        <f t="shared" ref="AI225:AI288" si="405">$F225*AE225</f>
        <v>124</v>
      </c>
      <c r="AJ225" s="28">
        <f t="shared" si="343"/>
        <v>0</v>
      </c>
      <c r="AK225" s="28">
        <f t="shared" si="344"/>
        <v>0</v>
      </c>
      <c r="AL225" s="28">
        <f t="shared" si="345"/>
        <v>0</v>
      </c>
      <c r="AM225" s="17">
        <f>DBC!$C$50</f>
        <v>152</v>
      </c>
      <c r="AN225" s="16">
        <f>DBC!$C$49</f>
        <v>146.19999999999999</v>
      </c>
      <c r="AO225" s="18">
        <f>DBC!$C$48</f>
        <v>150</v>
      </c>
      <c r="AP225" s="31">
        <f t="shared" si="296"/>
        <v>0</v>
      </c>
      <c r="AQ225" s="31">
        <f t="shared" si="346"/>
        <v>0</v>
      </c>
      <c r="AR225" s="32">
        <f t="shared" si="347"/>
        <v>0</v>
      </c>
      <c r="AS225" s="23">
        <f>DBC!$C$41</f>
        <v>370</v>
      </c>
      <c r="AT225" s="33">
        <f t="shared" ref="AT225:AT288" si="406">AP225*$X225</f>
        <v>0</v>
      </c>
      <c r="AU225" s="31">
        <f t="shared" ref="AU225:AU288" si="407">AQ225*$X225</f>
        <v>0</v>
      </c>
      <c r="AV225" s="31">
        <f t="shared" ref="AV225:AV288" si="408">AR225*$X225</f>
        <v>0</v>
      </c>
      <c r="AW225" s="423">
        <f t="shared" si="382"/>
        <v>0</v>
      </c>
      <c r="AX225" s="561">
        <f>DBC!$C$72</f>
        <v>0.15</v>
      </c>
      <c r="AY225" s="559">
        <f>DBC!$C$71</f>
        <v>0.75</v>
      </c>
      <c r="AZ225" s="560">
        <f>DBC!$C$70</f>
        <v>0.1</v>
      </c>
      <c r="BA225" s="24" t="str">
        <f t="shared" si="365"/>
        <v>OK</v>
      </c>
      <c r="BB225" s="25">
        <f t="shared" si="366"/>
        <v>93</v>
      </c>
      <c r="BC225" s="26">
        <f t="shared" ref="BC225:BC288" si="409">$F225*AY225</f>
        <v>465</v>
      </c>
      <c r="BD225" s="27">
        <f t="shared" ref="BD225:BD288" si="410">$F225*AZ225</f>
        <v>62</v>
      </c>
      <c r="BE225" s="28">
        <f t="shared" si="348"/>
        <v>116250</v>
      </c>
      <c r="BF225" s="28">
        <f t="shared" si="349"/>
        <v>1976250</v>
      </c>
      <c r="BG225" s="28">
        <f t="shared" si="350"/>
        <v>310000</v>
      </c>
      <c r="BH225" s="17">
        <f>DBC!$C$77</f>
        <v>42</v>
      </c>
      <c r="BI225" s="28">
        <f>DBC!$C$76</f>
        <v>35</v>
      </c>
      <c r="BJ225" s="30">
        <f>DBC!$C$75</f>
        <v>40</v>
      </c>
      <c r="BK225" s="31">
        <f t="shared" si="297"/>
        <v>4.8825000000000003</v>
      </c>
      <c r="BL225" s="31">
        <f t="shared" si="351"/>
        <v>69.168750000000003</v>
      </c>
      <c r="BM225" s="32">
        <f t="shared" si="352"/>
        <v>12.4</v>
      </c>
      <c r="BN225" s="11">
        <f>DBC!$C$68</f>
        <v>500</v>
      </c>
      <c r="BO225" s="21">
        <f t="shared" si="383"/>
        <v>2441.25</v>
      </c>
      <c r="BP225" s="19">
        <f t="shared" si="384"/>
        <v>34584.375</v>
      </c>
      <c r="BQ225" s="19">
        <f t="shared" si="385"/>
        <v>6200</v>
      </c>
      <c r="BR225" s="423">
        <f t="shared" si="386"/>
        <v>43225.625</v>
      </c>
      <c r="BS225" s="561">
        <f>DBC!$C$72</f>
        <v>0.15</v>
      </c>
      <c r="BT225" s="559">
        <f>DBC!$C$71</f>
        <v>0.75</v>
      </c>
      <c r="BU225" s="560">
        <f>DBC!$C$70</f>
        <v>0.1</v>
      </c>
      <c r="BV225" s="24" t="str">
        <f t="shared" si="367"/>
        <v>OK</v>
      </c>
      <c r="BW225" s="25">
        <f t="shared" si="368"/>
        <v>93</v>
      </c>
      <c r="BX225" s="26">
        <f t="shared" ref="BX225:BX288" si="411">$F225*BT225</f>
        <v>465</v>
      </c>
      <c r="BY225" s="27">
        <f t="shared" ref="BY225:BY288" si="412">$F225*BU225</f>
        <v>62</v>
      </c>
      <c r="BZ225" s="28">
        <f t="shared" si="353"/>
        <v>0</v>
      </c>
      <c r="CA225" s="28">
        <f t="shared" si="354"/>
        <v>0</v>
      </c>
      <c r="CB225" s="28">
        <f t="shared" si="355"/>
        <v>0</v>
      </c>
      <c r="CC225" s="17">
        <f>DBC!$C$77</f>
        <v>42</v>
      </c>
      <c r="CD225" s="28">
        <f>DBC!$C$76</f>
        <v>35</v>
      </c>
      <c r="CE225" s="30">
        <f>DBC!$C$75</f>
        <v>40</v>
      </c>
      <c r="CF225" s="31">
        <f t="shared" si="298"/>
        <v>0</v>
      </c>
      <c r="CG225" s="31">
        <f t="shared" si="356"/>
        <v>0</v>
      </c>
      <c r="CH225" s="32">
        <f t="shared" si="357"/>
        <v>0</v>
      </c>
      <c r="CI225" s="11">
        <f>DBC!$C$68</f>
        <v>500</v>
      </c>
      <c r="CJ225" s="21">
        <f t="shared" si="387"/>
        <v>0</v>
      </c>
      <c r="CK225" s="21">
        <f t="shared" si="388"/>
        <v>0</v>
      </c>
      <c r="CL225" s="21">
        <f t="shared" si="389"/>
        <v>0</v>
      </c>
      <c r="CM225" s="423">
        <f t="shared" si="390"/>
        <v>0</v>
      </c>
    </row>
    <row r="226" spans="1:91" x14ac:dyDescent="0.35">
      <c r="A226" s="743"/>
      <c r="B226" s="5" t="s">
        <v>28</v>
      </c>
      <c r="C226" s="543">
        <v>30</v>
      </c>
      <c r="D226" s="5">
        <v>220</v>
      </c>
      <c r="E226" s="10">
        <f>DBC!C$55</f>
        <v>20</v>
      </c>
      <c r="F226" s="22">
        <f t="shared" si="338"/>
        <v>600</v>
      </c>
      <c r="G226" s="745"/>
      <c r="H226" s="49">
        <f>DBC!$C$45</f>
        <v>0.1</v>
      </c>
      <c r="I226" s="47">
        <f>DBC!$C$44</f>
        <v>0.7</v>
      </c>
      <c r="J226" s="48">
        <f>DBC!$C$43</f>
        <v>0.2</v>
      </c>
      <c r="K226" s="24" t="str">
        <f t="shared" si="358"/>
        <v>OK</v>
      </c>
      <c r="L226" s="25">
        <f t="shared" si="359"/>
        <v>60</v>
      </c>
      <c r="M226" s="26">
        <f t="shared" si="359"/>
        <v>420</v>
      </c>
      <c r="N226" s="27">
        <f t="shared" si="359"/>
        <v>120</v>
      </c>
      <c r="O226" s="28">
        <f t="shared" si="360"/>
        <v>548400</v>
      </c>
      <c r="P226" s="28">
        <f t="shared" si="360"/>
        <v>13051920</v>
      </c>
      <c r="Q226" s="28">
        <f t="shared" si="360"/>
        <v>4387200</v>
      </c>
      <c r="R226" s="29">
        <f>DBC!$C$50</f>
        <v>152</v>
      </c>
      <c r="S226" s="28">
        <f>DBC!$C$49</f>
        <v>146.19999999999999</v>
      </c>
      <c r="T226" s="30">
        <f>DBC!$C$48</f>
        <v>150</v>
      </c>
      <c r="U226" s="31">
        <f t="shared" si="361"/>
        <v>83.356800000000007</v>
      </c>
      <c r="V226" s="31">
        <f t="shared" si="361"/>
        <v>1908.1907039999999</v>
      </c>
      <c r="W226" s="32">
        <f t="shared" si="361"/>
        <v>658.08</v>
      </c>
      <c r="X226" s="23">
        <f>DBC!$C$41</f>
        <v>370</v>
      </c>
      <c r="Y226" s="33">
        <f t="shared" si="362"/>
        <v>30842.016000000003</v>
      </c>
      <c r="Z226" s="31">
        <f t="shared" si="362"/>
        <v>706030.56047999999</v>
      </c>
      <c r="AA226" s="31">
        <f t="shared" si="362"/>
        <v>243489.6</v>
      </c>
      <c r="AB226" s="423">
        <f t="shared" si="381"/>
        <v>980362.17648000002</v>
      </c>
      <c r="AC226" s="295">
        <f>DBC!$C$45</f>
        <v>0.1</v>
      </c>
      <c r="AD226" s="291">
        <f>DBC!$C$44</f>
        <v>0.7</v>
      </c>
      <c r="AE226" s="292">
        <f>DBC!$C$43</f>
        <v>0.2</v>
      </c>
      <c r="AF226" s="24" t="str">
        <f t="shared" si="363"/>
        <v>OK</v>
      </c>
      <c r="AG226" s="25">
        <f t="shared" si="364"/>
        <v>60</v>
      </c>
      <c r="AH226" s="26">
        <f t="shared" si="404"/>
        <v>420</v>
      </c>
      <c r="AI226" s="27">
        <f t="shared" si="405"/>
        <v>120</v>
      </c>
      <c r="AJ226" s="28">
        <f t="shared" si="343"/>
        <v>0</v>
      </c>
      <c r="AK226" s="28">
        <f t="shared" si="344"/>
        <v>0</v>
      </c>
      <c r="AL226" s="28">
        <f t="shared" si="345"/>
        <v>0</v>
      </c>
      <c r="AM226" s="17">
        <f>DBC!$C$50</f>
        <v>152</v>
      </c>
      <c r="AN226" s="16">
        <f>DBC!$C$49</f>
        <v>146.19999999999999</v>
      </c>
      <c r="AO226" s="18">
        <f>DBC!$C$48</f>
        <v>150</v>
      </c>
      <c r="AP226" s="31">
        <f t="shared" ref="AP226:AP289" si="413">AJ226*AM226/10^6</f>
        <v>0</v>
      </c>
      <c r="AQ226" s="31">
        <f t="shared" si="346"/>
        <v>0</v>
      </c>
      <c r="AR226" s="32">
        <f t="shared" si="347"/>
        <v>0</v>
      </c>
      <c r="AS226" s="23">
        <f>DBC!$C$41</f>
        <v>370</v>
      </c>
      <c r="AT226" s="33">
        <f t="shared" si="406"/>
        <v>0</v>
      </c>
      <c r="AU226" s="31">
        <f t="shared" si="407"/>
        <v>0</v>
      </c>
      <c r="AV226" s="31">
        <f t="shared" si="408"/>
        <v>0</v>
      </c>
      <c r="AW226" s="423">
        <f t="shared" si="382"/>
        <v>0</v>
      </c>
      <c r="AX226" s="561">
        <f>DBC!$C$72</f>
        <v>0.15</v>
      </c>
      <c r="AY226" s="559">
        <f>DBC!$C$71</f>
        <v>0.75</v>
      </c>
      <c r="AZ226" s="560">
        <f>DBC!$C$70</f>
        <v>0.1</v>
      </c>
      <c r="BA226" s="24" t="str">
        <f t="shared" si="365"/>
        <v>OK</v>
      </c>
      <c r="BB226" s="25">
        <f t="shared" si="366"/>
        <v>90</v>
      </c>
      <c r="BC226" s="26">
        <f t="shared" si="409"/>
        <v>450</v>
      </c>
      <c r="BD226" s="27">
        <f t="shared" si="410"/>
        <v>60</v>
      </c>
      <c r="BE226" s="28">
        <f t="shared" si="348"/>
        <v>112500</v>
      </c>
      <c r="BF226" s="28">
        <f t="shared" si="349"/>
        <v>1912500</v>
      </c>
      <c r="BG226" s="28">
        <f t="shared" si="350"/>
        <v>300000</v>
      </c>
      <c r="BH226" s="17">
        <f>DBC!$C$77</f>
        <v>42</v>
      </c>
      <c r="BI226" s="28">
        <f>DBC!$C$76</f>
        <v>35</v>
      </c>
      <c r="BJ226" s="30">
        <f>DBC!$C$75</f>
        <v>40</v>
      </c>
      <c r="BK226" s="31">
        <f t="shared" ref="BK226:BK289" si="414">BE226*BH226/10^6</f>
        <v>4.7249999999999996</v>
      </c>
      <c r="BL226" s="31">
        <f t="shared" si="351"/>
        <v>66.9375</v>
      </c>
      <c r="BM226" s="32">
        <f t="shared" si="352"/>
        <v>12</v>
      </c>
      <c r="BN226" s="11">
        <f>DBC!$C$68</f>
        <v>500</v>
      </c>
      <c r="BO226" s="21">
        <f t="shared" si="383"/>
        <v>2362.5</v>
      </c>
      <c r="BP226" s="19">
        <f t="shared" si="384"/>
        <v>33468.75</v>
      </c>
      <c r="BQ226" s="19">
        <f t="shared" si="385"/>
        <v>6000</v>
      </c>
      <c r="BR226" s="423">
        <f t="shared" si="386"/>
        <v>41831.25</v>
      </c>
      <c r="BS226" s="561">
        <f>DBC!$C$72</f>
        <v>0.15</v>
      </c>
      <c r="BT226" s="559">
        <f>DBC!$C$71</f>
        <v>0.75</v>
      </c>
      <c r="BU226" s="560">
        <f>DBC!$C$70</f>
        <v>0.1</v>
      </c>
      <c r="BV226" s="24" t="str">
        <f t="shared" si="367"/>
        <v>OK</v>
      </c>
      <c r="BW226" s="25">
        <f t="shared" si="368"/>
        <v>90</v>
      </c>
      <c r="BX226" s="26">
        <f t="shared" si="411"/>
        <v>450</v>
      </c>
      <c r="BY226" s="27">
        <f t="shared" si="412"/>
        <v>60</v>
      </c>
      <c r="BZ226" s="28">
        <f t="shared" si="353"/>
        <v>0</v>
      </c>
      <c r="CA226" s="28">
        <f t="shared" si="354"/>
        <v>0</v>
      </c>
      <c r="CB226" s="28">
        <f t="shared" si="355"/>
        <v>0</v>
      </c>
      <c r="CC226" s="17">
        <f>DBC!$C$77</f>
        <v>42</v>
      </c>
      <c r="CD226" s="28">
        <f>DBC!$C$76</f>
        <v>35</v>
      </c>
      <c r="CE226" s="30">
        <f>DBC!$C$75</f>
        <v>40</v>
      </c>
      <c r="CF226" s="31">
        <f t="shared" ref="CF226:CF289" si="415">BZ226*CC226/10^6</f>
        <v>0</v>
      </c>
      <c r="CG226" s="31">
        <f t="shared" si="356"/>
        <v>0</v>
      </c>
      <c r="CH226" s="32">
        <f t="shared" si="357"/>
        <v>0</v>
      </c>
      <c r="CI226" s="11">
        <f>DBC!$C$68</f>
        <v>500</v>
      </c>
      <c r="CJ226" s="21">
        <f t="shared" si="387"/>
        <v>0</v>
      </c>
      <c r="CK226" s="21">
        <f t="shared" si="388"/>
        <v>0</v>
      </c>
      <c r="CL226" s="21">
        <f t="shared" si="389"/>
        <v>0</v>
      </c>
      <c r="CM226" s="423">
        <f t="shared" si="390"/>
        <v>0</v>
      </c>
    </row>
    <row r="227" spans="1:91" x14ac:dyDescent="0.35">
      <c r="A227" s="743"/>
      <c r="B227" s="5" t="s">
        <v>29</v>
      </c>
      <c r="C227" s="543">
        <v>31</v>
      </c>
      <c r="D227" s="5">
        <v>221</v>
      </c>
      <c r="E227" s="10">
        <f>DBC!C$56</f>
        <v>20</v>
      </c>
      <c r="F227" s="22">
        <f t="shared" si="338"/>
        <v>620</v>
      </c>
      <c r="G227" s="745"/>
      <c r="H227" s="49">
        <f>DBC!$C$45</f>
        <v>0.1</v>
      </c>
      <c r="I227" s="47">
        <f>DBC!$C$44</f>
        <v>0.7</v>
      </c>
      <c r="J227" s="48">
        <f>DBC!$C$43</f>
        <v>0.2</v>
      </c>
      <c r="K227" s="24" t="str">
        <f t="shared" si="358"/>
        <v>OK</v>
      </c>
      <c r="L227" s="25">
        <f t="shared" si="359"/>
        <v>62</v>
      </c>
      <c r="M227" s="26">
        <f t="shared" si="359"/>
        <v>434</v>
      </c>
      <c r="N227" s="27">
        <f t="shared" si="359"/>
        <v>124</v>
      </c>
      <c r="O227" s="28">
        <f t="shared" si="360"/>
        <v>566680</v>
      </c>
      <c r="P227" s="28">
        <f t="shared" si="360"/>
        <v>13486984</v>
      </c>
      <c r="Q227" s="28">
        <f t="shared" si="360"/>
        <v>4533440</v>
      </c>
      <c r="R227" s="29">
        <f>DBC!$C$50</f>
        <v>152</v>
      </c>
      <c r="S227" s="28">
        <f>DBC!$C$49</f>
        <v>146.19999999999999</v>
      </c>
      <c r="T227" s="30">
        <f>DBC!$C$48</f>
        <v>150</v>
      </c>
      <c r="U227" s="31">
        <f t="shared" si="361"/>
        <v>86.135360000000006</v>
      </c>
      <c r="V227" s="31">
        <f t="shared" si="361"/>
        <v>1971.7970608000001</v>
      </c>
      <c r="W227" s="32">
        <f t="shared" si="361"/>
        <v>680.01599999999996</v>
      </c>
      <c r="X227" s="23">
        <f>DBC!$C$41</f>
        <v>370</v>
      </c>
      <c r="Y227" s="33">
        <f t="shared" si="362"/>
        <v>31870.083200000001</v>
      </c>
      <c r="Z227" s="31">
        <f t="shared" si="362"/>
        <v>729564.91249600006</v>
      </c>
      <c r="AA227" s="31">
        <f t="shared" si="362"/>
        <v>251605.91999999998</v>
      </c>
      <c r="AB227" s="423">
        <f t="shared" si="381"/>
        <v>1013040.915696</v>
      </c>
      <c r="AC227" s="295">
        <f>DBC!$C$45</f>
        <v>0.1</v>
      </c>
      <c r="AD227" s="291">
        <f>DBC!$C$44</f>
        <v>0.7</v>
      </c>
      <c r="AE227" s="292">
        <f>DBC!$C$43</f>
        <v>0.2</v>
      </c>
      <c r="AF227" s="24" t="str">
        <f t="shared" si="363"/>
        <v>OK</v>
      </c>
      <c r="AG227" s="25">
        <f t="shared" si="364"/>
        <v>62</v>
      </c>
      <c r="AH227" s="26">
        <f t="shared" si="404"/>
        <v>434</v>
      </c>
      <c r="AI227" s="27">
        <f t="shared" si="405"/>
        <v>124</v>
      </c>
      <c r="AJ227" s="28">
        <f t="shared" si="343"/>
        <v>0</v>
      </c>
      <c r="AK227" s="28">
        <f t="shared" si="344"/>
        <v>0</v>
      </c>
      <c r="AL227" s="28">
        <f t="shared" si="345"/>
        <v>0</v>
      </c>
      <c r="AM227" s="17">
        <f>DBC!$C$50</f>
        <v>152</v>
      </c>
      <c r="AN227" s="16">
        <f>DBC!$C$49</f>
        <v>146.19999999999999</v>
      </c>
      <c r="AO227" s="18">
        <f>DBC!$C$48</f>
        <v>150</v>
      </c>
      <c r="AP227" s="31">
        <f t="shared" si="413"/>
        <v>0</v>
      </c>
      <c r="AQ227" s="31">
        <f t="shared" si="346"/>
        <v>0</v>
      </c>
      <c r="AR227" s="32">
        <f t="shared" si="347"/>
        <v>0</v>
      </c>
      <c r="AS227" s="23">
        <f>DBC!$C$41</f>
        <v>370</v>
      </c>
      <c r="AT227" s="33">
        <f t="shared" si="406"/>
        <v>0</v>
      </c>
      <c r="AU227" s="31">
        <f t="shared" si="407"/>
        <v>0</v>
      </c>
      <c r="AV227" s="31">
        <f t="shared" si="408"/>
        <v>0</v>
      </c>
      <c r="AW227" s="423">
        <f t="shared" si="382"/>
        <v>0</v>
      </c>
      <c r="AX227" s="561">
        <f>DBC!$C$72</f>
        <v>0.15</v>
      </c>
      <c r="AY227" s="559">
        <f>DBC!$C$71</f>
        <v>0.75</v>
      </c>
      <c r="AZ227" s="560">
        <f>DBC!$C$70</f>
        <v>0.1</v>
      </c>
      <c r="BA227" s="24" t="str">
        <f t="shared" si="365"/>
        <v>OK</v>
      </c>
      <c r="BB227" s="25">
        <f t="shared" si="366"/>
        <v>93</v>
      </c>
      <c r="BC227" s="26">
        <f t="shared" si="409"/>
        <v>465</v>
      </c>
      <c r="BD227" s="27">
        <f t="shared" si="410"/>
        <v>62</v>
      </c>
      <c r="BE227" s="28">
        <f t="shared" si="348"/>
        <v>116250</v>
      </c>
      <c r="BF227" s="28">
        <f t="shared" si="349"/>
        <v>1976250</v>
      </c>
      <c r="BG227" s="28">
        <f t="shared" si="350"/>
        <v>310000</v>
      </c>
      <c r="BH227" s="17">
        <f>DBC!$C$77</f>
        <v>42</v>
      </c>
      <c r="BI227" s="28">
        <f>DBC!$C$76</f>
        <v>35</v>
      </c>
      <c r="BJ227" s="30">
        <f>DBC!$C$75</f>
        <v>40</v>
      </c>
      <c r="BK227" s="31">
        <f t="shared" si="414"/>
        <v>4.8825000000000003</v>
      </c>
      <c r="BL227" s="31">
        <f t="shared" si="351"/>
        <v>69.168750000000003</v>
      </c>
      <c r="BM227" s="32">
        <f t="shared" si="352"/>
        <v>12.4</v>
      </c>
      <c r="BN227" s="11">
        <f>DBC!$C$68</f>
        <v>500</v>
      </c>
      <c r="BO227" s="21">
        <f t="shared" si="383"/>
        <v>2441.25</v>
      </c>
      <c r="BP227" s="19">
        <f t="shared" si="384"/>
        <v>34584.375</v>
      </c>
      <c r="BQ227" s="19">
        <f t="shared" si="385"/>
        <v>6200</v>
      </c>
      <c r="BR227" s="423">
        <f t="shared" si="386"/>
        <v>43225.625</v>
      </c>
      <c r="BS227" s="561">
        <f>DBC!$C$72</f>
        <v>0.15</v>
      </c>
      <c r="BT227" s="559">
        <f>DBC!$C$71</f>
        <v>0.75</v>
      </c>
      <c r="BU227" s="560">
        <f>DBC!$C$70</f>
        <v>0.1</v>
      </c>
      <c r="BV227" s="24" t="str">
        <f t="shared" si="367"/>
        <v>OK</v>
      </c>
      <c r="BW227" s="25">
        <f t="shared" si="368"/>
        <v>93</v>
      </c>
      <c r="BX227" s="26">
        <f t="shared" si="411"/>
        <v>465</v>
      </c>
      <c r="BY227" s="27">
        <f t="shared" si="412"/>
        <v>62</v>
      </c>
      <c r="BZ227" s="28">
        <f t="shared" si="353"/>
        <v>0</v>
      </c>
      <c r="CA227" s="28">
        <f t="shared" si="354"/>
        <v>0</v>
      </c>
      <c r="CB227" s="28">
        <f t="shared" si="355"/>
        <v>0</v>
      </c>
      <c r="CC227" s="17">
        <f>DBC!$C$77</f>
        <v>42</v>
      </c>
      <c r="CD227" s="28">
        <f>DBC!$C$76</f>
        <v>35</v>
      </c>
      <c r="CE227" s="30">
        <f>DBC!$C$75</f>
        <v>40</v>
      </c>
      <c r="CF227" s="31">
        <f t="shared" si="415"/>
        <v>0</v>
      </c>
      <c r="CG227" s="31">
        <f t="shared" si="356"/>
        <v>0</v>
      </c>
      <c r="CH227" s="32">
        <f t="shared" si="357"/>
        <v>0</v>
      </c>
      <c r="CI227" s="11">
        <f>DBC!$C$68</f>
        <v>500</v>
      </c>
      <c r="CJ227" s="21">
        <f t="shared" si="387"/>
        <v>0</v>
      </c>
      <c r="CK227" s="21">
        <f t="shared" si="388"/>
        <v>0</v>
      </c>
      <c r="CL227" s="21">
        <f t="shared" si="389"/>
        <v>0</v>
      </c>
      <c r="CM227" s="423">
        <f t="shared" si="390"/>
        <v>0</v>
      </c>
    </row>
    <row r="228" spans="1:91" x14ac:dyDescent="0.35">
      <c r="A228" s="743"/>
      <c r="B228" s="5" t="s">
        <v>30</v>
      </c>
      <c r="C228" s="543">
        <v>30</v>
      </c>
      <c r="D228" s="5">
        <v>222</v>
      </c>
      <c r="E228" s="10">
        <f>DBC!C$57</f>
        <v>20</v>
      </c>
      <c r="F228" s="22">
        <f t="shared" si="338"/>
        <v>600</v>
      </c>
      <c r="G228" s="745"/>
      <c r="H228" s="49">
        <f>DBC!$C$45</f>
        <v>0.1</v>
      </c>
      <c r="I228" s="47">
        <f>DBC!$C$44</f>
        <v>0.7</v>
      </c>
      <c r="J228" s="48">
        <f>DBC!$C$43</f>
        <v>0.2</v>
      </c>
      <c r="K228" s="24" t="str">
        <f t="shared" si="358"/>
        <v>OK</v>
      </c>
      <c r="L228" s="25">
        <f t="shared" si="359"/>
        <v>60</v>
      </c>
      <c r="M228" s="26">
        <f t="shared" si="359"/>
        <v>420</v>
      </c>
      <c r="N228" s="27">
        <f t="shared" si="359"/>
        <v>120</v>
      </c>
      <c r="O228" s="28">
        <f t="shared" si="360"/>
        <v>548400</v>
      </c>
      <c r="P228" s="28">
        <f t="shared" si="360"/>
        <v>13051920</v>
      </c>
      <c r="Q228" s="28">
        <f t="shared" si="360"/>
        <v>4387200</v>
      </c>
      <c r="R228" s="29">
        <f>DBC!$C$50</f>
        <v>152</v>
      </c>
      <c r="S228" s="28">
        <f>DBC!$C$49</f>
        <v>146.19999999999999</v>
      </c>
      <c r="T228" s="30">
        <f>DBC!$C$48</f>
        <v>150</v>
      </c>
      <c r="U228" s="31">
        <f t="shared" si="361"/>
        <v>83.356800000000007</v>
      </c>
      <c r="V228" s="31">
        <f t="shared" si="361"/>
        <v>1908.1907039999999</v>
      </c>
      <c r="W228" s="32">
        <f t="shared" si="361"/>
        <v>658.08</v>
      </c>
      <c r="X228" s="23">
        <f>DBC!$C$41</f>
        <v>370</v>
      </c>
      <c r="Y228" s="33">
        <f t="shared" si="362"/>
        <v>30842.016000000003</v>
      </c>
      <c r="Z228" s="31">
        <f t="shared" si="362"/>
        <v>706030.56047999999</v>
      </c>
      <c r="AA228" s="31">
        <f t="shared" si="362"/>
        <v>243489.6</v>
      </c>
      <c r="AB228" s="423">
        <f t="shared" si="381"/>
        <v>980362.17648000002</v>
      </c>
      <c r="AC228" s="295">
        <f>DBC!$C$45</f>
        <v>0.1</v>
      </c>
      <c r="AD228" s="291">
        <f>DBC!$C$44</f>
        <v>0.7</v>
      </c>
      <c r="AE228" s="292">
        <f>DBC!$C$43</f>
        <v>0.2</v>
      </c>
      <c r="AF228" s="24" t="str">
        <f t="shared" si="363"/>
        <v>OK</v>
      </c>
      <c r="AG228" s="25">
        <f t="shared" si="364"/>
        <v>60</v>
      </c>
      <c r="AH228" s="26">
        <f t="shared" si="404"/>
        <v>420</v>
      </c>
      <c r="AI228" s="27">
        <f t="shared" si="405"/>
        <v>120</v>
      </c>
      <c r="AJ228" s="28">
        <f t="shared" si="343"/>
        <v>0</v>
      </c>
      <c r="AK228" s="28">
        <f t="shared" si="344"/>
        <v>0</v>
      </c>
      <c r="AL228" s="28">
        <f t="shared" si="345"/>
        <v>0</v>
      </c>
      <c r="AM228" s="17">
        <f>DBC!$C$50</f>
        <v>152</v>
      </c>
      <c r="AN228" s="16">
        <f>DBC!$C$49</f>
        <v>146.19999999999999</v>
      </c>
      <c r="AO228" s="18">
        <f>DBC!$C$48</f>
        <v>150</v>
      </c>
      <c r="AP228" s="31">
        <f t="shared" si="413"/>
        <v>0</v>
      </c>
      <c r="AQ228" s="31">
        <f t="shared" si="346"/>
        <v>0</v>
      </c>
      <c r="AR228" s="32">
        <f t="shared" si="347"/>
        <v>0</v>
      </c>
      <c r="AS228" s="23">
        <f>DBC!$C$41</f>
        <v>370</v>
      </c>
      <c r="AT228" s="33">
        <f t="shared" si="406"/>
        <v>0</v>
      </c>
      <c r="AU228" s="31">
        <f t="shared" si="407"/>
        <v>0</v>
      </c>
      <c r="AV228" s="31">
        <f t="shared" si="408"/>
        <v>0</v>
      </c>
      <c r="AW228" s="423">
        <f t="shared" si="382"/>
        <v>0</v>
      </c>
      <c r="AX228" s="561">
        <f>DBC!$C$72</f>
        <v>0.15</v>
      </c>
      <c r="AY228" s="559">
        <f>DBC!$C$71</f>
        <v>0.75</v>
      </c>
      <c r="AZ228" s="560">
        <f>DBC!$C$70</f>
        <v>0.1</v>
      </c>
      <c r="BA228" s="24" t="str">
        <f t="shared" si="365"/>
        <v>OK</v>
      </c>
      <c r="BB228" s="25">
        <f t="shared" si="366"/>
        <v>90</v>
      </c>
      <c r="BC228" s="26">
        <f t="shared" si="409"/>
        <v>450</v>
      </c>
      <c r="BD228" s="27">
        <f t="shared" si="410"/>
        <v>60</v>
      </c>
      <c r="BE228" s="28">
        <f t="shared" si="348"/>
        <v>112500</v>
      </c>
      <c r="BF228" s="28">
        <f t="shared" si="349"/>
        <v>1912500</v>
      </c>
      <c r="BG228" s="28">
        <f t="shared" si="350"/>
        <v>300000</v>
      </c>
      <c r="BH228" s="17">
        <f>DBC!$C$77</f>
        <v>42</v>
      </c>
      <c r="BI228" s="28">
        <f>DBC!$C$76</f>
        <v>35</v>
      </c>
      <c r="BJ228" s="30">
        <f>DBC!$C$75</f>
        <v>40</v>
      </c>
      <c r="BK228" s="31">
        <f t="shared" si="414"/>
        <v>4.7249999999999996</v>
      </c>
      <c r="BL228" s="31">
        <f t="shared" si="351"/>
        <v>66.9375</v>
      </c>
      <c r="BM228" s="32">
        <f t="shared" si="352"/>
        <v>12</v>
      </c>
      <c r="BN228" s="11">
        <f>DBC!$C$68</f>
        <v>500</v>
      </c>
      <c r="BO228" s="21">
        <f t="shared" si="383"/>
        <v>2362.5</v>
      </c>
      <c r="BP228" s="19">
        <f t="shared" si="384"/>
        <v>33468.75</v>
      </c>
      <c r="BQ228" s="19">
        <f t="shared" si="385"/>
        <v>6000</v>
      </c>
      <c r="BR228" s="423">
        <f t="shared" si="386"/>
        <v>41831.25</v>
      </c>
      <c r="BS228" s="561">
        <f>DBC!$C$72</f>
        <v>0.15</v>
      </c>
      <c r="BT228" s="559">
        <f>DBC!$C$71</f>
        <v>0.75</v>
      </c>
      <c r="BU228" s="560">
        <f>DBC!$C$70</f>
        <v>0.1</v>
      </c>
      <c r="BV228" s="24" t="str">
        <f t="shared" si="367"/>
        <v>OK</v>
      </c>
      <c r="BW228" s="25">
        <f t="shared" si="368"/>
        <v>90</v>
      </c>
      <c r="BX228" s="26">
        <f t="shared" si="411"/>
        <v>450</v>
      </c>
      <c r="BY228" s="27">
        <f t="shared" si="412"/>
        <v>60</v>
      </c>
      <c r="BZ228" s="28">
        <f t="shared" si="353"/>
        <v>0</v>
      </c>
      <c r="CA228" s="28">
        <f t="shared" si="354"/>
        <v>0</v>
      </c>
      <c r="CB228" s="28">
        <f t="shared" si="355"/>
        <v>0</v>
      </c>
      <c r="CC228" s="17">
        <f>DBC!$C$77</f>
        <v>42</v>
      </c>
      <c r="CD228" s="28">
        <f>DBC!$C$76</f>
        <v>35</v>
      </c>
      <c r="CE228" s="30">
        <f>DBC!$C$75</f>
        <v>40</v>
      </c>
      <c r="CF228" s="31">
        <f t="shared" si="415"/>
        <v>0</v>
      </c>
      <c r="CG228" s="31">
        <f t="shared" si="356"/>
        <v>0</v>
      </c>
      <c r="CH228" s="32">
        <f t="shared" si="357"/>
        <v>0</v>
      </c>
      <c r="CI228" s="11">
        <f>DBC!$C$68</f>
        <v>500</v>
      </c>
      <c r="CJ228" s="21">
        <f t="shared" si="387"/>
        <v>0</v>
      </c>
      <c r="CK228" s="21">
        <f t="shared" si="388"/>
        <v>0</v>
      </c>
      <c r="CL228" s="21">
        <f t="shared" si="389"/>
        <v>0</v>
      </c>
      <c r="CM228" s="423">
        <f t="shared" si="390"/>
        <v>0</v>
      </c>
    </row>
    <row r="229" spans="1:91" x14ac:dyDescent="0.35">
      <c r="A229" s="743"/>
      <c r="B229" s="5" t="s">
        <v>31</v>
      </c>
      <c r="C229" s="543">
        <v>31</v>
      </c>
      <c r="D229" s="5">
        <v>223</v>
      </c>
      <c r="E229" s="10">
        <f>DBC!C$58</f>
        <v>20</v>
      </c>
      <c r="F229" s="22">
        <f t="shared" si="338"/>
        <v>620</v>
      </c>
      <c r="G229" s="745"/>
      <c r="H229" s="49">
        <f>DBC!$C$45</f>
        <v>0.1</v>
      </c>
      <c r="I229" s="47">
        <f>DBC!$C$44</f>
        <v>0.7</v>
      </c>
      <c r="J229" s="48">
        <f>DBC!$C$43</f>
        <v>0.2</v>
      </c>
      <c r="K229" s="24" t="str">
        <f t="shared" si="358"/>
        <v>OK</v>
      </c>
      <c r="L229" s="25">
        <f t="shared" si="359"/>
        <v>62</v>
      </c>
      <c r="M229" s="26">
        <f t="shared" si="359"/>
        <v>434</v>
      </c>
      <c r="N229" s="27">
        <f t="shared" si="359"/>
        <v>124</v>
      </c>
      <c r="O229" s="28">
        <f t="shared" si="360"/>
        <v>566680</v>
      </c>
      <c r="P229" s="28">
        <f t="shared" si="360"/>
        <v>13486984</v>
      </c>
      <c r="Q229" s="28">
        <f t="shared" si="360"/>
        <v>4533440</v>
      </c>
      <c r="R229" s="29">
        <f>DBC!$C$50</f>
        <v>152</v>
      </c>
      <c r="S229" s="28">
        <f>DBC!$C$49</f>
        <v>146.19999999999999</v>
      </c>
      <c r="T229" s="30">
        <f>DBC!$C$48</f>
        <v>150</v>
      </c>
      <c r="U229" s="31">
        <f t="shared" si="361"/>
        <v>86.135360000000006</v>
      </c>
      <c r="V229" s="31">
        <f t="shared" si="361"/>
        <v>1971.7970608000001</v>
      </c>
      <c r="W229" s="32">
        <f t="shared" si="361"/>
        <v>680.01599999999996</v>
      </c>
      <c r="X229" s="23">
        <f>DBC!$C$41</f>
        <v>370</v>
      </c>
      <c r="Y229" s="33">
        <f t="shared" si="362"/>
        <v>31870.083200000001</v>
      </c>
      <c r="Z229" s="31">
        <f t="shared" si="362"/>
        <v>729564.91249600006</v>
      </c>
      <c r="AA229" s="31">
        <f t="shared" si="362"/>
        <v>251605.91999999998</v>
      </c>
      <c r="AB229" s="423">
        <f t="shared" si="381"/>
        <v>1013040.915696</v>
      </c>
      <c r="AC229" s="295">
        <f>DBC!$C$45</f>
        <v>0.1</v>
      </c>
      <c r="AD229" s="291">
        <f>DBC!$C$44</f>
        <v>0.7</v>
      </c>
      <c r="AE229" s="292">
        <f>DBC!$C$43</f>
        <v>0.2</v>
      </c>
      <c r="AF229" s="24" t="str">
        <f t="shared" si="363"/>
        <v>OK</v>
      </c>
      <c r="AG229" s="25">
        <f t="shared" si="364"/>
        <v>62</v>
      </c>
      <c r="AH229" s="26">
        <f t="shared" si="404"/>
        <v>434</v>
      </c>
      <c r="AI229" s="27">
        <f t="shared" si="405"/>
        <v>124</v>
      </c>
      <c r="AJ229" s="28">
        <f t="shared" si="343"/>
        <v>0</v>
      </c>
      <c r="AK229" s="28">
        <f t="shared" si="344"/>
        <v>0</v>
      </c>
      <c r="AL229" s="28">
        <f t="shared" si="345"/>
        <v>0</v>
      </c>
      <c r="AM229" s="17">
        <f>DBC!$C$50</f>
        <v>152</v>
      </c>
      <c r="AN229" s="16">
        <f>DBC!$C$49</f>
        <v>146.19999999999999</v>
      </c>
      <c r="AO229" s="18">
        <f>DBC!$C$48</f>
        <v>150</v>
      </c>
      <c r="AP229" s="31">
        <f t="shared" si="413"/>
        <v>0</v>
      </c>
      <c r="AQ229" s="31">
        <f t="shared" si="346"/>
        <v>0</v>
      </c>
      <c r="AR229" s="32">
        <f t="shared" si="347"/>
        <v>0</v>
      </c>
      <c r="AS229" s="23">
        <f>DBC!$C$41</f>
        <v>370</v>
      </c>
      <c r="AT229" s="33">
        <f t="shared" si="406"/>
        <v>0</v>
      </c>
      <c r="AU229" s="31">
        <f t="shared" si="407"/>
        <v>0</v>
      </c>
      <c r="AV229" s="31">
        <f t="shared" si="408"/>
        <v>0</v>
      </c>
      <c r="AW229" s="423">
        <f t="shared" si="382"/>
        <v>0</v>
      </c>
      <c r="AX229" s="561">
        <f>DBC!$C$72</f>
        <v>0.15</v>
      </c>
      <c r="AY229" s="559">
        <f>DBC!$C$71</f>
        <v>0.75</v>
      </c>
      <c r="AZ229" s="560">
        <f>DBC!$C$70</f>
        <v>0.1</v>
      </c>
      <c r="BA229" s="24" t="str">
        <f t="shared" si="365"/>
        <v>OK</v>
      </c>
      <c r="BB229" s="25">
        <f t="shared" si="366"/>
        <v>93</v>
      </c>
      <c r="BC229" s="26">
        <f t="shared" si="409"/>
        <v>465</v>
      </c>
      <c r="BD229" s="27">
        <f t="shared" si="410"/>
        <v>62</v>
      </c>
      <c r="BE229" s="28">
        <f t="shared" si="348"/>
        <v>116250</v>
      </c>
      <c r="BF229" s="28">
        <f t="shared" si="349"/>
        <v>1976250</v>
      </c>
      <c r="BG229" s="28">
        <f t="shared" si="350"/>
        <v>310000</v>
      </c>
      <c r="BH229" s="17">
        <f>DBC!$C$77</f>
        <v>42</v>
      </c>
      <c r="BI229" s="28">
        <f>DBC!$C$76</f>
        <v>35</v>
      </c>
      <c r="BJ229" s="30">
        <f>DBC!$C$75</f>
        <v>40</v>
      </c>
      <c r="BK229" s="31">
        <f t="shared" si="414"/>
        <v>4.8825000000000003</v>
      </c>
      <c r="BL229" s="31">
        <f t="shared" si="351"/>
        <v>69.168750000000003</v>
      </c>
      <c r="BM229" s="32">
        <f t="shared" si="352"/>
        <v>12.4</v>
      </c>
      <c r="BN229" s="11">
        <f>DBC!$C$68</f>
        <v>500</v>
      </c>
      <c r="BO229" s="21">
        <f t="shared" si="383"/>
        <v>2441.25</v>
      </c>
      <c r="BP229" s="19">
        <f t="shared" si="384"/>
        <v>34584.375</v>
      </c>
      <c r="BQ229" s="19">
        <f t="shared" si="385"/>
        <v>6200</v>
      </c>
      <c r="BR229" s="423">
        <f t="shared" si="386"/>
        <v>43225.625</v>
      </c>
      <c r="BS229" s="561">
        <f>DBC!$C$72</f>
        <v>0.15</v>
      </c>
      <c r="BT229" s="559">
        <f>DBC!$C$71</f>
        <v>0.75</v>
      </c>
      <c r="BU229" s="560">
        <f>DBC!$C$70</f>
        <v>0.1</v>
      </c>
      <c r="BV229" s="24" t="str">
        <f t="shared" si="367"/>
        <v>OK</v>
      </c>
      <c r="BW229" s="25">
        <f t="shared" si="368"/>
        <v>93</v>
      </c>
      <c r="BX229" s="26">
        <f t="shared" si="411"/>
        <v>465</v>
      </c>
      <c r="BY229" s="27">
        <f t="shared" si="412"/>
        <v>62</v>
      </c>
      <c r="BZ229" s="28">
        <f t="shared" si="353"/>
        <v>0</v>
      </c>
      <c r="CA229" s="28">
        <f t="shared" si="354"/>
        <v>0</v>
      </c>
      <c r="CB229" s="28">
        <f t="shared" si="355"/>
        <v>0</v>
      </c>
      <c r="CC229" s="17">
        <f>DBC!$C$77</f>
        <v>42</v>
      </c>
      <c r="CD229" s="28">
        <f>DBC!$C$76</f>
        <v>35</v>
      </c>
      <c r="CE229" s="30">
        <f>DBC!$C$75</f>
        <v>40</v>
      </c>
      <c r="CF229" s="31">
        <f t="shared" si="415"/>
        <v>0</v>
      </c>
      <c r="CG229" s="31">
        <f t="shared" si="356"/>
        <v>0</v>
      </c>
      <c r="CH229" s="32">
        <f t="shared" si="357"/>
        <v>0</v>
      </c>
      <c r="CI229" s="11">
        <f>DBC!$C$68</f>
        <v>500</v>
      </c>
      <c r="CJ229" s="21">
        <f t="shared" si="387"/>
        <v>0</v>
      </c>
      <c r="CK229" s="21">
        <f t="shared" si="388"/>
        <v>0</v>
      </c>
      <c r="CL229" s="21">
        <f t="shared" si="389"/>
        <v>0</v>
      </c>
      <c r="CM229" s="423">
        <f t="shared" si="390"/>
        <v>0</v>
      </c>
    </row>
    <row r="230" spans="1:91" x14ac:dyDescent="0.35">
      <c r="A230" s="743"/>
      <c r="B230" s="5" t="s">
        <v>32</v>
      </c>
      <c r="C230" s="543">
        <v>31</v>
      </c>
      <c r="D230" s="5">
        <v>224</v>
      </c>
      <c r="E230" s="10">
        <f>DBC!C$59</f>
        <v>20</v>
      </c>
      <c r="F230" s="22">
        <f t="shared" si="338"/>
        <v>620</v>
      </c>
      <c r="G230" s="745"/>
      <c r="H230" s="49">
        <f>DBC!$C$45</f>
        <v>0.1</v>
      </c>
      <c r="I230" s="47">
        <f>DBC!$C$44</f>
        <v>0.7</v>
      </c>
      <c r="J230" s="48">
        <f>DBC!$C$43</f>
        <v>0.2</v>
      </c>
      <c r="K230" s="24" t="str">
        <f t="shared" si="358"/>
        <v>OK</v>
      </c>
      <c r="L230" s="25">
        <f t="shared" si="359"/>
        <v>62</v>
      </c>
      <c r="M230" s="26">
        <f t="shared" si="359"/>
        <v>434</v>
      </c>
      <c r="N230" s="27">
        <f t="shared" si="359"/>
        <v>124</v>
      </c>
      <c r="O230" s="28">
        <f t="shared" si="360"/>
        <v>566680</v>
      </c>
      <c r="P230" s="28">
        <f t="shared" si="360"/>
        <v>13486984</v>
      </c>
      <c r="Q230" s="28">
        <f t="shared" si="360"/>
        <v>4533440</v>
      </c>
      <c r="R230" s="29">
        <f>DBC!$C$50</f>
        <v>152</v>
      </c>
      <c r="S230" s="28">
        <f>DBC!$C$49</f>
        <v>146.19999999999999</v>
      </c>
      <c r="T230" s="30">
        <f>DBC!$C$48</f>
        <v>150</v>
      </c>
      <c r="U230" s="31">
        <f t="shared" si="361"/>
        <v>86.135360000000006</v>
      </c>
      <c r="V230" s="31">
        <f t="shared" si="361"/>
        <v>1971.7970608000001</v>
      </c>
      <c r="W230" s="32">
        <f t="shared" si="361"/>
        <v>680.01599999999996</v>
      </c>
      <c r="X230" s="23">
        <f>DBC!$C$41</f>
        <v>370</v>
      </c>
      <c r="Y230" s="33">
        <f t="shared" si="362"/>
        <v>31870.083200000001</v>
      </c>
      <c r="Z230" s="31">
        <f t="shared" si="362"/>
        <v>729564.91249600006</v>
      </c>
      <c r="AA230" s="31">
        <f t="shared" si="362"/>
        <v>251605.91999999998</v>
      </c>
      <c r="AB230" s="423">
        <f t="shared" si="381"/>
        <v>1013040.915696</v>
      </c>
      <c r="AC230" s="295">
        <f>DBC!$C$45</f>
        <v>0.1</v>
      </c>
      <c r="AD230" s="291">
        <f>DBC!$C$44</f>
        <v>0.7</v>
      </c>
      <c r="AE230" s="292">
        <f>DBC!$C$43</f>
        <v>0.2</v>
      </c>
      <c r="AF230" s="24" t="str">
        <f t="shared" si="363"/>
        <v>OK</v>
      </c>
      <c r="AG230" s="25">
        <f t="shared" si="364"/>
        <v>62</v>
      </c>
      <c r="AH230" s="26">
        <f t="shared" si="404"/>
        <v>434</v>
      </c>
      <c r="AI230" s="27">
        <f t="shared" si="405"/>
        <v>124</v>
      </c>
      <c r="AJ230" s="28">
        <f t="shared" si="343"/>
        <v>0</v>
      </c>
      <c r="AK230" s="28">
        <f t="shared" si="344"/>
        <v>0</v>
      </c>
      <c r="AL230" s="28">
        <f t="shared" si="345"/>
        <v>0</v>
      </c>
      <c r="AM230" s="17">
        <f>DBC!$C$50</f>
        <v>152</v>
      </c>
      <c r="AN230" s="16">
        <f>DBC!$C$49</f>
        <v>146.19999999999999</v>
      </c>
      <c r="AO230" s="18">
        <f>DBC!$C$48</f>
        <v>150</v>
      </c>
      <c r="AP230" s="31">
        <f t="shared" si="413"/>
        <v>0</v>
      </c>
      <c r="AQ230" s="31">
        <f t="shared" si="346"/>
        <v>0</v>
      </c>
      <c r="AR230" s="32">
        <f t="shared" si="347"/>
        <v>0</v>
      </c>
      <c r="AS230" s="23">
        <f>DBC!$C$41</f>
        <v>370</v>
      </c>
      <c r="AT230" s="33">
        <f t="shared" si="406"/>
        <v>0</v>
      </c>
      <c r="AU230" s="31">
        <f t="shared" si="407"/>
        <v>0</v>
      </c>
      <c r="AV230" s="31">
        <f t="shared" si="408"/>
        <v>0</v>
      </c>
      <c r="AW230" s="423">
        <f t="shared" si="382"/>
        <v>0</v>
      </c>
      <c r="AX230" s="561">
        <f>DBC!$C$72</f>
        <v>0.15</v>
      </c>
      <c r="AY230" s="559">
        <f>DBC!$C$71</f>
        <v>0.75</v>
      </c>
      <c r="AZ230" s="560">
        <f>DBC!$C$70</f>
        <v>0.1</v>
      </c>
      <c r="BA230" s="24" t="str">
        <f t="shared" si="365"/>
        <v>OK</v>
      </c>
      <c r="BB230" s="25">
        <f t="shared" si="366"/>
        <v>93</v>
      </c>
      <c r="BC230" s="26">
        <f t="shared" si="409"/>
        <v>465</v>
      </c>
      <c r="BD230" s="27">
        <f t="shared" si="410"/>
        <v>62</v>
      </c>
      <c r="BE230" s="28">
        <f t="shared" si="348"/>
        <v>116250</v>
      </c>
      <c r="BF230" s="28">
        <f t="shared" si="349"/>
        <v>1976250</v>
      </c>
      <c r="BG230" s="28">
        <f t="shared" si="350"/>
        <v>310000</v>
      </c>
      <c r="BH230" s="17">
        <f>DBC!$C$77</f>
        <v>42</v>
      </c>
      <c r="BI230" s="28">
        <f>DBC!$C$76</f>
        <v>35</v>
      </c>
      <c r="BJ230" s="30">
        <f>DBC!$C$75</f>
        <v>40</v>
      </c>
      <c r="BK230" s="31">
        <f t="shared" si="414"/>
        <v>4.8825000000000003</v>
      </c>
      <c r="BL230" s="31">
        <f t="shared" si="351"/>
        <v>69.168750000000003</v>
      </c>
      <c r="BM230" s="32">
        <f t="shared" si="352"/>
        <v>12.4</v>
      </c>
      <c r="BN230" s="11">
        <f>DBC!$C$68</f>
        <v>500</v>
      </c>
      <c r="BO230" s="21">
        <f t="shared" si="383"/>
        <v>2441.25</v>
      </c>
      <c r="BP230" s="19">
        <f t="shared" si="384"/>
        <v>34584.375</v>
      </c>
      <c r="BQ230" s="19">
        <f t="shared" si="385"/>
        <v>6200</v>
      </c>
      <c r="BR230" s="423">
        <f t="shared" si="386"/>
        <v>43225.625</v>
      </c>
      <c r="BS230" s="561">
        <f>DBC!$C$72</f>
        <v>0.15</v>
      </c>
      <c r="BT230" s="559">
        <f>DBC!$C$71</f>
        <v>0.75</v>
      </c>
      <c r="BU230" s="560">
        <f>DBC!$C$70</f>
        <v>0.1</v>
      </c>
      <c r="BV230" s="24" t="str">
        <f t="shared" si="367"/>
        <v>OK</v>
      </c>
      <c r="BW230" s="25">
        <f t="shared" si="368"/>
        <v>93</v>
      </c>
      <c r="BX230" s="26">
        <f t="shared" si="411"/>
        <v>465</v>
      </c>
      <c r="BY230" s="27">
        <f t="shared" si="412"/>
        <v>62</v>
      </c>
      <c r="BZ230" s="28">
        <f t="shared" si="353"/>
        <v>0</v>
      </c>
      <c r="CA230" s="28">
        <f t="shared" si="354"/>
        <v>0</v>
      </c>
      <c r="CB230" s="28">
        <f t="shared" si="355"/>
        <v>0</v>
      </c>
      <c r="CC230" s="17">
        <f>DBC!$C$77</f>
        <v>42</v>
      </c>
      <c r="CD230" s="28">
        <f>DBC!$C$76</f>
        <v>35</v>
      </c>
      <c r="CE230" s="30">
        <f>DBC!$C$75</f>
        <v>40</v>
      </c>
      <c r="CF230" s="31">
        <f t="shared" si="415"/>
        <v>0</v>
      </c>
      <c r="CG230" s="31">
        <f t="shared" si="356"/>
        <v>0</v>
      </c>
      <c r="CH230" s="32">
        <f t="shared" si="357"/>
        <v>0</v>
      </c>
      <c r="CI230" s="11">
        <f>DBC!$C$68</f>
        <v>500</v>
      </c>
      <c r="CJ230" s="21">
        <f t="shared" si="387"/>
        <v>0</v>
      </c>
      <c r="CK230" s="21">
        <f t="shared" si="388"/>
        <v>0</v>
      </c>
      <c r="CL230" s="21">
        <f t="shared" si="389"/>
        <v>0</v>
      </c>
      <c r="CM230" s="423">
        <f t="shared" si="390"/>
        <v>0</v>
      </c>
    </row>
    <row r="231" spans="1:91" x14ac:dyDescent="0.35">
      <c r="A231" s="743"/>
      <c r="B231" s="5" t="s">
        <v>33</v>
      </c>
      <c r="C231" s="543">
        <v>30</v>
      </c>
      <c r="D231" s="5">
        <v>225</v>
      </c>
      <c r="E231" s="10">
        <f>DBC!C$60</f>
        <v>20</v>
      </c>
      <c r="F231" s="22">
        <f t="shared" si="338"/>
        <v>600</v>
      </c>
      <c r="G231" s="745"/>
      <c r="H231" s="49">
        <f>DBC!$C$45</f>
        <v>0.1</v>
      </c>
      <c r="I231" s="47">
        <f>DBC!$C$44</f>
        <v>0.7</v>
      </c>
      <c r="J231" s="48">
        <f>DBC!$C$43</f>
        <v>0.2</v>
      </c>
      <c r="K231" s="24" t="str">
        <f t="shared" si="358"/>
        <v>OK</v>
      </c>
      <c r="L231" s="25">
        <f t="shared" si="359"/>
        <v>60</v>
      </c>
      <c r="M231" s="26">
        <f t="shared" si="359"/>
        <v>420</v>
      </c>
      <c r="N231" s="27">
        <f t="shared" si="359"/>
        <v>120</v>
      </c>
      <c r="O231" s="28">
        <f t="shared" si="360"/>
        <v>548400</v>
      </c>
      <c r="P231" s="28">
        <f t="shared" si="360"/>
        <v>13051920</v>
      </c>
      <c r="Q231" s="28">
        <f t="shared" si="360"/>
        <v>4387200</v>
      </c>
      <c r="R231" s="29">
        <f>DBC!$C$50</f>
        <v>152</v>
      </c>
      <c r="S231" s="28">
        <f>DBC!$C$49</f>
        <v>146.19999999999999</v>
      </c>
      <c r="T231" s="30">
        <f>DBC!$C$48</f>
        <v>150</v>
      </c>
      <c r="U231" s="31">
        <f t="shared" si="361"/>
        <v>83.356800000000007</v>
      </c>
      <c r="V231" s="31">
        <f t="shared" si="361"/>
        <v>1908.1907039999999</v>
      </c>
      <c r="W231" s="32">
        <f t="shared" si="361"/>
        <v>658.08</v>
      </c>
      <c r="X231" s="23">
        <f>DBC!$C$41</f>
        <v>370</v>
      </c>
      <c r="Y231" s="33">
        <f t="shared" si="362"/>
        <v>30842.016000000003</v>
      </c>
      <c r="Z231" s="31">
        <f t="shared" si="362"/>
        <v>706030.56047999999</v>
      </c>
      <c r="AA231" s="31">
        <f t="shared" si="362"/>
        <v>243489.6</v>
      </c>
      <c r="AB231" s="423">
        <f t="shared" si="381"/>
        <v>980362.17648000002</v>
      </c>
      <c r="AC231" s="295">
        <f>DBC!$C$45</f>
        <v>0.1</v>
      </c>
      <c r="AD231" s="291">
        <f>DBC!$C$44</f>
        <v>0.7</v>
      </c>
      <c r="AE231" s="292">
        <f>DBC!$C$43</f>
        <v>0.2</v>
      </c>
      <c r="AF231" s="24" t="str">
        <f t="shared" si="363"/>
        <v>OK</v>
      </c>
      <c r="AG231" s="25">
        <f t="shared" si="364"/>
        <v>60</v>
      </c>
      <c r="AH231" s="26">
        <f t="shared" si="404"/>
        <v>420</v>
      </c>
      <c r="AI231" s="27">
        <f t="shared" si="405"/>
        <v>120</v>
      </c>
      <c r="AJ231" s="28">
        <f t="shared" si="343"/>
        <v>0</v>
      </c>
      <c r="AK231" s="28">
        <f t="shared" si="344"/>
        <v>0</v>
      </c>
      <c r="AL231" s="28">
        <f t="shared" si="345"/>
        <v>0</v>
      </c>
      <c r="AM231" s="17">
        <f>DBC!$C$50</f>
        <v>152</v>
      </c>
      <c r="AN231" s="16">
        <f>DBC!$C$49</f>
        <v>146.19999999999999</v>
      </c>
      <c r="AO231" s="18">
        <f>DBC!$C$48</f>
        <v>150</v>
      </c>
      <c r="AP231" s="31">
        <f t="shared" si="413"/>
        <v>0</v>
      </c>
      <c r="AQ231" s="31">
        <f t="shared" si="346"/>
        <v>0</v>
      </c>
      <c r="AR231" s="32">
        <f t="shared" si="347"/>
        <v>0</v>
      </c>
      <c r="AS231" s="23">
        <f>DBC!$C$41</f>
        <v>370</v>
      </c>
      <c r="AT231" s="33">
        <f t="shared" si="406"/>
        <v>0</v>
      </c>
      <c r="AU231" s="31">
        <f t="shared" si="407"/>
        <v>0</v>
      </c>
      <c r="AV231" s="31">
        <f t="shared" si="408"/>
        <v>0</v>
      </c>
      <c r="AW231" s="423">
        <f t="shared" si="382"/>
        <v>0</v>
      </c>
      <c r="AX231" s="561">
        <f>DBC!$C$72</f>
        <v>0.15</v>
      </c>
      <c r="AY231" s="559">
        <f>DBC!$C$71</f>
        <v>0.75</v>
      </c>
      <c r="AZ231" s="560">
        <f>DBC!$C$70</f>
        <v>0.1</v>
      </c>
      <c r="BA231" s="24" t="str">
        <f t="shared" si="365"/>
        <v>OK</v>
      </c>
      <c r="BB231" s="25">
        <f t="shared" si="366"/>
        <v>90</v>
      </c>
      <c r="BC231" s="26">
        <f t="shared" si="409"/>
        <v>450</v>
      </c>
      <c r="BD231" s="27">
        <f t="shared" si="410"/>
        <v>60</v>
      </c>
      <c r="BE231" s="28">
        <f t="shared" si="348"/>
        <v>112500</v>
      </c>
      <c r="BF231" s="28">
        <f t="shared" si="349"/>
        <v>1912500</v>
      </c>
      <c r="BG231" s="28">
        <f t="shared" si="350"/>
        <v>300000</v>
      </c>
      <c r="BH231" s="17">
        <f>DBC!$C$77</f>
        <v>42</v>
      </c>
      <c r="BI231" s="28">
        <f>DBC!$C$76</f>
        <v>35</v>
      </c>
      <c r="BJ231" s="30">
        <f>DBC!$C$75</f>
        <v>40</v>
      </c>
      <c r="BK231" s="31">
        <f t="shared" si="414"/>
        <v>4.7249999999999996</v>
      </c>
      <c r="BL231" s="31">
        <f t="shared" si="351"/>
        <v>66.9375</v>
      </c>
      <c r="BM231" s="32">
        <f t="shared" si="352"/>
        <v>12</v>
      </c>
      <c r="BN231" s="11">
        <f>DBC!$C$68</f>
        <v>500</v>
      </c>
      <c r="BO231" s="21">
        <f t="shared" si="383"/>
        <v>2362.5</v>
      </c>
      <c r="BP231" s="19">
        <f t="shared" si="384"/>
        <v>33468.75</v>
      </c>
      <c r="BQ231" s="19">
        <f t="shared" si="385"/>
        <v>6000</v>
      </c>
      <c r="BR231" s="423">
        <f t="shared" si="386"/>
        <v>41831.25</v>
      </c>
      <c r="BS231" s="561">
        <f>DBC!$C$72</f>
        <v>0.15</v>
      </c>
      <c r="BT231" s="559">
        <f>DBC!$C$71</f>
        <v>0.75</v>
      </c>
      <c r="BU231" s="560">
        <f>DBC!$C$70</f>
        <v>0.1</v>
      </c>
      <c r="BV231" s="24" t="str">
        <f t="shared" si="367"/>
        <v>OK</v>
      </c>
      <c r="BW231" s="25">
        <f t="shared" si="368"/>
        <v>90</v>
      </c>
      <c r="BX231" s="26">
        <f t="shared" si="411"/>
        <v>450</v>
      </c>
      <c r="BY231" s="27">
        <f t="shared" si="412"/>
        <v>60</v>
      </c>
      <c r="BZ231" s="28">
        <f t="shared" si="353"/>
        <v>0</v>
      </c>
      <c r="CA231" s="28">
        <f t="shared" si="354"/>
        <v>0</v>
      </c>
      <c r="CB231" s="28">
        <f t="shared" si="355"/>
        <v>0</v>
      </c>
      <c r="CC231" s="17">
        <f>DBC!$C$77</f>
        <v>42</v>
      </c>
      <c r="CD231" s="28">
        <f>DBC!$C$76</f>
        <v>35</v>
      </c>
      <c r="CE231" s="30">
        <f>DBC!$C$75</f>
        <v>40</v>
      </c>
      <c r="CF231" s="31">
        <f t="shared" si="415"/>
        <v>0</v>
      </c>
      <c r="CG231" s="31">
        <f t="shared" si="356"/>
        <v>0</v>
      </c>
      <c r="CH231" s="32">
        <f t="shared" si="357"/>
        <v>0</v>
      </c>
      <c r="CI231" s="11">
        <f>DBC!$C$68</f>
        <v>500</v>
      </c>
      <c r="CJ231" s="21">
        <f t="shared" si="387"/>
        <v>0</v>
      </c>
      <c r="CK231" s="21">
        <f t="shared" si="388"/>
        <v>0</v>
      </c>
      <c r="CL231" s="21">
        <f t="shared" si="389"/>
        <v>0</v>
      </c>
      <c r="CM231" s="423">
        <f t="shared" si="390"/>
        <v>0</v>
      </c>
    </row>
    <row r="232" spans="1:91" x14ac:dyDescent="0.35">
      <c r="A232" s="743"/>
      <c r="B232" s="5" t="s">
        <v>34</v>
      </c>
      <c r="C232" s="543">
        <v>31</v>
      </c>
      <c r="D232" s="5">
        <v>226</v>
      </c>
      <c r="E232" s="10">
        <f>DBC!C$61</f>
        <v>20</v>
      </c>
      <c r="F232" s="22">
        <f t="shared" si="338"/>
        <v>620</v>
      </c>
      <c r="G232" s="745"/>
      <c r="H232" s="49">
        <f>DBC!$C$45</f>
        <v>0.1</v>
      </c>
      <c r="I232" s="47">
        <f>DBC!$C$44</f>
        <v>0.7</v>
      </c>
      <c r="J232" s="48">
        <f>DBC!$C$43</f>
        <v>0.2</v>
      </c>
      <c r="K232" s="24" t="str">
        <f t="shared" si="358"/>
        <v>OK</v>
      </c>
      <c r="L232" s="25">
        <f t="shared" si="359"/>
        <v>62</v>
      </c>
      <c r="M232" s="26">
        <f t="shared" si="359"/>
        <v>434</v>
      </c>
      <c r="N232" s="27">
        <f t="shared" si="359"/>
        <v>124</v>
      </c>
      <c r="O232" s="28">
        <f t="shared" si="360"/>
        <v>566680</v>
      </c>
      <c r="P232" s="28">
        <f t="shared" si="360"/>
        <v>13486984</v>
      </c>
      <c r="Q232" s="28">
        <f t="shared" si="360"/>
        <v>4533440</v>
      </c>
      <c r="R232" s="29">
        <f>DBC!$C$50</f>
        <v>152</v>
      </c>
      <c r="S232" s="28">
        <f>DBC!$C$49</f>
        <v>146.19999999999999</v>
      </c>
      <c r="T232" s="30">
        <f>DBC!$C$48</f>
        <v>150</v>
      </c>
      <c r="U232" s="31">
        <f t="shared" si="361"/>
        <v>86.135360000000006</v>
      </c>
      <c r="V232" s="31">
        <f t="shared" si="361"/>
        <v>1971.7970608000001</v>
      </c>
      <c r="W232" s="32">
        <f t="shared" si="361"/>
        <v>680.01599999999996</v>
      </c>
      <c r="X232" s="23">
        <f>DBC!$C$41</f>
        <v>370</v>
      </c>
      <c r="Y232" s="33">
        <f t="shared" si="362"/>
        <v>31870.083200000001</v>
      </c>
      <c r="Z232" s="31">
        <f t="shared" si="362"/>
        <v>729564.91249600006</v>
      </c>
      <c r="AA232" s="31">
        <f t="shared" si="362"/>
        <v>251605.91999999998</v>
      </c>
      <c r="AB232" s="423">
        <f t="shared" si="381"/>
        <v>1013040.915696</v>
      </c>
      <c r="AC232" s="295">
        <f>DBC!$C$45</f>
        <v>0.1</v>
      </c>
      <c r="AD232" s="291">
        <f>DBC!$C$44</f>
        <v>0.7</v>
      </c>
      <c r="AE232" s="292">
        <f>DBC!$C$43</f>
        <v>0.2</v>
      </c>
      <c r="AF232" s="24" t="str">
        <f t="shared" si="363"/>
        <v>OK</v>
      </c>
      <c r="AG232" s="25">
        <f t="shared" si="364"/>
        <v>62</v>
      </c>
      <c r="AH232" s="26">
        <f t="shared" si="404"/>
        <v>434</v>
      </c>
      <c r="AI232" s="27">
        <f t="shared" si="405"/>
        <v>124</v>
      </c>
      <c r="AJ232" s="28">
        <f t="shared" si="343"/>
        <v>0</v>
      </c>
      <c r="AK232" s="28">
        <f t="shared" si="344"/>
        <v>0</v>
      </c>
      <c r="AL232" s="28">
        <f t="shared" si="345"/>
        <v>0</v>
      </c>
      <c r="AM232" s="17">
        <f>DBC!$C$50</f>
        <v>152</v>
      </c>
      <c r="AN232" s="16">
        <f>DBC!$C$49</f>
        <v>146.19999999999999</v>
      </c>
      <c r="AO232" s="18">
        <f>DBC!$C$48</f>
        <v>150</v>
      </c>
      <c r="AP232" s="31">
        <f t="shared" si="413"/>
        <v>0</v>
      </c>
      <c r="AQ232" s="31">
        <f t="shared" si="346"/>
        <v>0</v>
      </c>
      <c r="AR232" s="32">
        <f t="shared" si="347"/>
        <v>0</v>
      </c>
      <c r="AS232" s="23">
        <f>DBC!$C$41</f>
        <v>370</v>
      </c>
      <c r="AT232" s="33">
        <f t="shared" si="406"/>
        <v>0</v>
      </c>
      <c r="AU232" s="31">
        <f t="shared" si="407"/>
        <v>0</v>
      </c>
      <c r="AV232" s="31">
        <f t="shared" si="408"/>
        <v>0</v>
      </c>
      <c r="AW232" s="423">
        <f t="shared" si="382"/>
        <v>0</v>
      </c>
      <c r="AX232" s="561">
        <f>DBC!$C$72</f>
        <v>0.15</v>
      </c>
      <c r="AY232" s="559">
        <f>DBC!$C$71</f>
        <v>0.75</v>
      </c>
      <c r="AZ232" s="560">
        <f>DBC!$C$70</f>
        <v>0.1</v>
      </c>
      <c r="BA232" s="24" t="str">
        <f t="shared" si="365"/>
        <v>OK</v>
      </c>
      <c r="BB232" s="25">
        <f t="shared" si="366"/>
        <v>93</v>
      </c>
      <c r="BC232" s="26">
        <f t="shared" si="409"/>
        <v>465</v>
      </c>
      <c r="BD232" s="27">
        <f t="shared" si="410"/>
        <v>62</v>
      </c>
      <c r="BE232" s="28">
        <f t="shared" si="348"/>
        <v>116250</v>
      </c>
      <c r="BF232" s="28">
        <f t="shared" si="349"/>
        <v>1976250</v>
      </c>
      <c r="BG232" s="28">
        <f t="shared" si="350"/>
        <v>310000</v>
      </c>
      <c r="BH232" s="17">
        <f>DBC!$C$77</f>
        <v>42</v>
      </c>
      <c r="BI232" s="28">
        <f>DBC!$C$76</f>
        <v>35</v>
      </c>
      <c r="BJ232" s="30">
        <f>DBC!$C$75</f>
        <v>40</v>
      </c>
      <c r="BK232" s="31">
        <f t="shared" si="414"/>
        <v>4.8825000000000003</v>
      </c>
      <c r="BL232" s="31">
        <f t="shared" si="351"/>
        <v>69.168750000000003</v>
      </c>
      <c r="BM232" s="32">
        <f t="shared" si="352"/>
        <v>12.4</v>
      </c>
      <c r="BN232" s="11">
        <f>DBC!$C$68</f>
        <v>500</v>
      </c>
      <c r="BO232" s="21">
        <f t="shared" si="383"/>
        <v>2441.25</v>
      </c>
      <c r="BP232" s="19">
        <f t="shared" si="384"/>
        <v>34584.375</v>
      </c>
      <c r="BQ232" s="19">
        <f t="shared" si="385"/>
        <v>6200</v>
      </c>
      <c r="BR232" s="423">
        <f t="shared" si="386"/>
        <v>43225.625</v>
      </c>
      <c r="BS232" s="561">
        <f>DBC!$C$72</f>
        <v>0.15</v>
      </c>
      <c r="BT232" s="559">
        <f>DBC!$C$71</f>
        <v>0.75</v>
      </c>
      <c r="BU232" s="560">
        <f>DBC!$C$70</f>
        <v>0.1</v>
      </c>
      <c r="BV232" s="24" t="str">
        <f t="shared" si="367"/>
        <v>OK</v>
      </c>
      <c r="BW232" s="25">
        <f t="shared" si="368"/>
        <v>93</v>
      </c>
      <c r="BX232" s="26">
        <f t="shared" si="411"/>
        <v>465</v>
      </c>
      <c r="BY232" s="27">
        <f t="shared" si="412"/>
        <v>62</v>
      </c>
      <c r="BZ232" s="28">
        <f t="shared" si="353"/>
        <v>0</v>
      </c>
      <c r="CA232" s="28">
        <f t="shared" si="354"/>
        <v>0</v>
      </c>
      <c r="CB232" s="28">
        <f t="shared" si="355"/>
        <v>0</v>
      </c>
      <c r="CC232" s="17">
        <f>DBC!$C$77</f>
        <v>42</v>
      </c>
      <c r="CD232" s="28">
        <f>DBC!$C$76</f>
        <v>35</v>
      </c>
      <c r="CE232" s="30">
        <f>DBC!$C$75</f>
        <v>40</v>
      </c>
      <c r="CF232" s="31">
        <f t="shared" si="415"/>
        <v>0</v>
      </c>
      <c r="CG232" s="31">
        <f t="shared" si="356"/>
        <v>0</v>
      </c>
      <c r="CH232" s="32">
        <f t="shared" si="357"/>
        <v>0</v>
      </c>
      <c r="CI232" s="11">
        <f>DBC!$C$68</f>
        <v>500</v>
      </c>
      <c r="CJ232" s="21">
        <f t="shared" si="387"/>
        <v>0</v>
      </c>
      <c r="CK232" s="21">
        <f t="shared" si="388"/>
        <v>0</v>
      </c>
      <c r="CL232" s="21">
        <f t="shared" si="389"/>
        <v>0</v>
      </c>
      <c r="CM232" s="423">
        <f t="shared" si="390"/>
        <v>0</v>
      </c>
    </row>
    <row r="233" spans="1:91" x14ac:dyDescent="0.35">
      <c r="A233" s="743"/>
      <c r="B233" s="5" t="s">
        <v>35</v>
      </c>
      <c r="C233" s="543">
        <v>30</v>
      </c>
      <c r="D233" s="5">
        <v>227</v>
      </c>
      <c r="E233" s="10">
        <f>DBC!C$62</f>
        <v>20</v>
      </c>
      <c r="F233" s="22">
        <f t="shared" si="338"/>
        <v>600</v>
      </c>
      <c r="G233" s="745"/>
      <c r="H233" s="49">
        <f>DBC!$C$45</f>
        <v>0.1</v>
      </c>
      <c r="I233" s="47">
        <f>DBC!$C$44</f>
        <v>0.7</v>
      </c>
      <c r="J233" s="48">
        <f>DBC!$C$43</f>
        <v>0.2</v>
      </c>
      <c r="K233" s="24" t="str">
        <f t="shared" si="358"/>
        <v>OK</v>
      </c>
      <c r="L233" s="25">
        <f t="shared" si="359"/>
        <v>60</v>
      </c>
      <c r="M233" s="26">
        <f t="shared" si="359"/>
        <v>420</v>
      </c>
      <c r="N233" s="27">
        <f t="shared" si="359"/>
        <v>120</v>
      </c>
      <c r="O233" s="28">
        <f t="shared" si="360"/>
        <v>548400</v>
      </c>
      <c r="P233" s="28">
        <f t="shared" si="360"/>
        <v>13051920</v>
      </c>
      <c r="Q233" s="28">
        <f t="shared" si="360"/>
        <v>4387200</v>
      </c>
      <c r="R233" s="29">
        <f>DBC!$C$50</f>
        <v>152</v>
      </c>
      <c r="S233" s="28">
        <f>DBC!$C$49</f>
        <v>146.19999999999999</v>
      </c>
      <c r="T233" s="30">
        <f>DBC!$C$48</f>
        <v>150</v>
      </c>
      <c r="U233" s="31">
        <f t="shared" si="361"/>
        <v>83.356800000000007</v>
      </c>
      <c r="V233" s="31">
        <f t="shared" si="361"/>
        <v>1908.1907039999999</v>
      </c>
      <c r="W233" s="32">
        <f t="shared" si="361"/>
        <v>658.08</v>
      </c>
      <c r="X233" s="23">
        <f>DBC!$C$41</f>
        <v>370</v>
      </c>
      <c r="Y233" s="33">
        <f t="shared" si="362"/>
        <v>30842.016000000003</v>
      </c>
      <c r="Z233" s="31">
        <f t="shared" si="362"/>
        <v>706030.56047999999</v>
      </c>
      <c r="AA233" s="31">
        <f t="shared" si="362"/>
        <v>243489.6</v>
      </c>
      <c r="AB233" s="423">
        <f t="shared" si="381"/>
        <v>980362.17648000002</v>
      </c>
      <c r="AC233" s="295">
        <f>DBC!$C$45</f>
        <v>0.1</v>
      </c>
      <c r="AD233" s="291">
        <f>DBC!$C$44</f>
        <v>0.7</v>
      </c>
      <c r="AE233" s="292">
        <f>DBC!$C$43</f>
        <v>0.2</v>
      </c>
      <c r="AF233" s="24" t="str">
        <f t="shared" si="363"/>
        <v>OK</v>
      </c>
      <c r="AG233" s="25">
        <f t="shared" si="364"/>
        <v>60</v>
      </c>
      <c r="AH233" s="26">
        <f t="shared" si="404"/>
        <v>420</v>
      </c>
      <c r="AI233" s="27">
        <f t="shared" si="405"/>
        <v>120</v>
      </c>
      <c r="AJ233" s="28">
        <f t="shared" si="343"/>
        <v>0</v>
      </c>
      <c r="AK233" s="28">
        <f t="shared" si="344"/>
        <v>0</v>
      </c>
      <c r="AL233" s="28">
        <f t="shared" si="345"/>
        <v>0</v>
      </c>
      <c r="AM233" s="17">
        <f>DBC!$C$50</f>
        <v>152</v>
      </c>
      <c r="AN233" s="16">
        <f>DBC!$C$49</f>
        <v>146.19999999999999</v>
      </c>
      <c r="AO233" s="18">
        <f>DBC!$C$48</f>
        <v>150</v>
      </c>
      <c r="AP233" s="31">
        <f t="shared" si="413"/>
        <v>0</v>
      </c>
      <c r="AQ233" s="31">
        <f t="shared" si="346"/>
        <v>0</v>
      </c>
      <c r="AR233" s="32">
        <f t="shared" si="347"/>
        <v>0</v>
      </c>
      <c r="AS233" s="23">
        <f>DBC!$C$41</f>
        <v>370</v>
      </c>
      <c r="AT233" s="33">
        <f t="shared" si="406"/>
        <v>0</v>
      </c>
      <c r="AU233" s="31">
        <f t="shared" si="407"/>
        <v>0</v>
      </c>
      <c r="AV233" s="31">
        <f t="shared" si="408"/>
        <v>0</v>
      </c>
      <c r="AW233" s="423">
        <f t="shared" si="382"/>
        <v>0</v>
      </c>
      <c r="AX233" s="561">
        <f>DBC!$C$72</f>
        <v>0.15</v>
      </c>
      <c r="AY233" s="559">
        <f>DBC!$C$71</f>
        <v>0.75</v>
      </c>
      <c r="AZ233" s="560">
        <f>DBC!$C$70</f>
        <v>0.1</v>
      </c>
      <c r="BA233" s="24" t="str">
        <f t="shared" si="365"/>
        <v>OK</v>
      </c>
      <c r="BB233" s="25">
        <f t="shared" si="366"/>
        <v>90</v>
      </c>
      <c r="BC233" s="26">
        <f t="shared" si="409"/>
        <v>450</v>
      </c>
      <c r="BD233" s="27">
        <f t="shared" si="410"/>
        <v>60</v>
      </c>
      <c r="BE233" s="28">
        <f t="shared" si="348"/>
        <v>112500</v>
      </c>
      <c r="BF233" s="28">
        <f t="shared" si="349"/>
        <v>1912500</v>
      </c>
      <c r="BG233" s="28">
        <f t="shared" si="350"/>
        <v>300000</v>
      </c>
      <c r="BH233" s="17">
        <f>DBC!$C$77</f>
        <v>42</v>
      </c>
      <c r="BI233" s="28">
        <f>DBC!$C$76</f>
        <v>35</v>
      </c>
      <c r="BJ233" s="30">
        <f>DBC!$C$75</f>
        <v>40</v>
      </c>
      <c r="BK233" s="31">
        <f t="shared" si="414"/>
        <v>4.7249999999999996</v>
      </c>
      <c r="BL233" s="31">
        <f t="shared" si="351"/>
        <v>66.9375</v>
      </c>
      <c r="BM233" s="32">
        <f t="shared" si="352"/>
        <v>12</v>
      </c>
      <c r="BN233" s="11">
        <f>DBC!$C$68</f>
        <v>500</v>
      </c>
      <c r="BO233" s="21">
        <f t="shared" si="383"/>
        <v>2362.5</v>
      </c>
      <c r="BP233" s="19">
        <f t="shared" si="384"/>
        <v>33468.75</v>
      </c>
      <c r="BQ233" s="19">
        <f t="shared" si="385"/>
        <v>6000</v>
      </c>
      <c r="BR233" s="423">
        <f t="shared" si="386"/>
        <v>41831.25</v>
      </c>
      <c r="BS233" s="561">
        <f>DBC!$C$72</f>
        <v>0.15</v>
      </c>
      <c r="BT233" s="559">
        <f>DBC!$C$71</f>
        <v>0.75</v>
      </c>
      <c r="BU233" s="560">
        <f>DBC!$C$70</f>
        <v>0.1</v>
      </c>
      <c r="BV233" s="24" t="str">
        <f t="shared" si="367"/>
        <v>OK</v>
      </c>
      <c r="BW233" s="25">
        <f t="shared" si="368"/>
        <v>90</v>
      </c>
      <c r="BX233" s="26">
        <f t="shared" si="411"/>
        <v>450</v>
      </c>
      <c r="BY233" s="27">
        <f t="shared" si="412"/>
        <v>60</v>
      </c>
      <c r="BZ233" s="28">
        <f t="shared" si="353"/>
        <v>0</v>
      </c>
      <c r="CA233" s="28">
        <f t="shared" si="354"/>
        <v>0</v>
      </c>
      <c r="CB233" s="28">
        <f t="shared" si="355"/>
        <v>0</v>
      </c>
      <c r="CC233" s="17">
        <f>DBC!$C$77</f>
        <v>42</v>
      </c>
      <c r="CD233" s="28">
        <f>DBC!$C$76</f>
        <v>35</v>
      </c>
      <c r="CE233" s="30">
        <f>DBC!$C$75</f>
        <v>40</v>
      </c>
      <c r="CF233" s="31">
        <f t="shared" si="415"/>
        <v>0</v>
      </c>
      <c r="CG233" s="31">
        <f t="shared" si="356"/>
        <v>0</v>
      </c>
      <c r="CH233" s="32">
        <f t="shared" si="357"/>
        <v>0</v>
      </c>
      <c r="CI233" s="11">
        <f>DBC!$C$68</f>
        <v>500</v>
      </c>
      <c r="CJ233" s="21">
        <f t="shared" si="387"/>
        <v>0</v>
      </c>
      <c r="CK233" s="21">
        <f t="shared" si="388"/>
        <v>0</v>
      </c>
      <c r="CL233" s="21">
        <f t="shared" si="389"/>
        <v>0</v>
      </c>
      <c r="CM233" s="423">
        <f t="shared" si="390"/>
        <v>0</v>
      </c>
    </row>
    <row r="234" spans="1:91" x14ac:dyDescent="0.35">
      <c r="A234" s="744"/>
      <c r="B234" s="34" t="s">
        <v>36</v>
      </c>
      <c r="C234" s="544">
        <v>31</v>
      </c>
      <c r="D234" s="34">
        <v>228</v>
      </c>
      <c r="E234" s="10">
        <f>DBC!C$63</f>
        <v>20</v>
      </c>
      <c r="F234" s="35">
        <f t="shared" si="338"/>
        <v>620</v>
      </c>
      <c r="G234" s="746"/>
      <c r="H234" s="49">
        <f>DBC!$C$45</f>
        <v>0.1</v>
      </c>
      <c r="I234" s="47">
        <f>DBC!$C$44</f>
        <v>0.7</v>
      </c>
      <c r="J234" s="48">
        <f>DBC!$C$43</f>
        <v>0.2</v>
      </c>
      <c r="K234" s="8" t="str">
        <f t="shared" si="358"/>
        <v>OK</v>
      </c>
      <c r="L234" s="37">
        <f t="shared" si="359"/>
        <v>62</v>
      </c>
      <c r="M234" s="38">
        <f t="shared" si="359"/>
        <v>434</v>
      </c>
      <c r="N234" s="39">
        <f t="shared" si="359"/>
        <v>124</v>
      </c>
      <c r="O234" s="40">
        <f t="shared" si="360"/>
        <v>566680</v>
      </c>
      <c r="P234" s="40">
        <f t="shared" si="360"/>
        <v>13486984</v>
      </c>
      <c r="Q234" s="40">
        <f t="shared" si="360"/>
        <v>4533440</v>
      </c>
      <c r="R234" s="29">
        <f>DBC!$C$50</f>
        <v>152</v>
      </c>
      <c r="S234" s="28">
        <f>DBC!$C$49</f>
        <v>146.19999999999999</v>
      </c>
      <c r="T234" s="30">
        <f>DBC!$C$48</f>
        <v>150</v>
      </c>
      <c r="U234" s="43">
        <f t="shared" si="361"/>
        <v>86.135360000000006</v>
      </c>
      <c r="V234" s="43">
        <f t="shared" si="361"/>
        <v>1971.7970608000001</v>
      </c>
      <c r="W234" s="44">
        <f t="shared" si="361"/>
        <v>680.01599999999996</v>
      </c>
      <c r="X234" s="23">
        <f>DBC!$C$41</f>
        <v>370</v>
      </c>
      <c r="Y234" s="45">
        <f t="shared" si="362"/>
        <v>31870.083200000001</v>
      </c>
      <c r="Z234" s="43">
        <f t="shared" si="362"/>
        <v>729564.91249600006</v>
      </c>
      <c r="AA234" s="43">
        <f t="shared" si="362"/>
        <v>251605.91999999998</v>
      </c>
      <c r="AB234" s="423">
        <f t="shared" si="381"/>
        <v>1013040.915696</v>
      </c>
      <c r="AC234" s="295">
        <f>DBC!$C$45</f>
        <v>0.1</v>
      </c>
      <c r="AD234" s="291">
        <f>DBC!$C$44</f>
        <v>0.7</v>
      </c>
      <c r="AE234" s="292">
        <f>DBC!$C$43</f>
        <v>0.2</v>
      </c>
      <c r="AF234" s="8" t="str">
        <f t="shared" si="363"/>
        <v>OK</v>
      </c>
      <c r="AG234" s="37">
        <f t="shared" si="364"/>
        <v>62</v>
      </c>
      <c r="AH234" s="38">
        <f t="shared" si="404"/>
        <v>434</v>
      </c>
      <c r="AI234" s="39">
        <f t="shared" si="405"/>
        <v>124</v>
      </c>
      <c r="AJ234" s="40">
        <f t="shared" si="343"/>
        <v>0</v>
      </c>
      <c r="AK234" s="40">
        <f t="shared" si="344"/>
        <v>0</v>
      </c>
      <c r="AL234" s="40">
        <f t="shared" si="345"/>
        <v>0</v>
      </c>
      <c r="AM234" s="17">
        <f>DBC!$C$50</f>
        <v>152</v>
      </c>
      <c r="AN234" s="16">
        <f>DBC!$C$49</f>
        <v>146.19999999999999</v>
      </c>
      <c r="AO234" s="18">
        <f>DBC!$C$48</f>
        <v>150</v>
      </c>
      <c r="AP234" s="43">
        <f t="shared" si="413"/>
        <v>0</v>
      </c>
      <c r="AQ234" s="43">
        <f t="shared" si="346"/>
        <v>0</v>
      </c>
      <c r="AR234" s="44">
        <f t="shared" si="347"/>
        <v>0</v>
      </c>
      <c r="AS234" s="23">
        <f>DBC!$C$41</f>
        <v>370</v>
      </c>
      <c r="AT234" s="45">
        <f t="shared" si="406"/>
        <v>0</v>
      </c>
      <c r="AU234" s="43">
        <f t="shared" si="407"/>
        <v>0</v>
      </c>
      <c r="AV234" s="43">
        <f t="shared" si="408"/>
        <v>0</v>
      </c>
      <c r="AW234" s="423">
        <f t="shared" si="382"/>
        <v>0</v>
      </c>
      <c r="AX234" s="561">
        <f>DBC!$C$72</f>
        <v>0.15</v>
      </c>
      <c r="AY234" s="559">
        <f>DBC!$C$71</f>
        <v>0.75</v>
      </c>
      <c r="AZ234" s="560">
        <f>DBC!$C$70</f>
        <v>0.1</v>
      </c>
      <c r="BA234" s="8" t="str">
        <f t="shared" si="365"/>
        <v>OK</v>
      </c>
      <c r="BB234" s="37">
        <f t="shared" si="366"/>
        <v>93</v>
      </c>
      <c r="BC234" s="38">
        <f t="shared" si="409"/>
        <v>465</v>
      </c>
      <c r="BD234" s="39">
        <f t="shared" si="410"/>
        <v>62</v>
      </c>
      <c r="BE234" s="40">
        <f t="shared" si="348"/>
        <v>116250</v>
      </c>
      <c r="BF234" s="40">
        <f t="shared" si="349"/>
        <v>1976250</v>
      </c>
      <c r="BG234" s="40">
        <f t="shared" si="350"/>
        <v>310000</v>
      </c>
      <c r="BH234" s="17">
        <f>DBC!$C$77</f>
        <v>42</v>
      </c>
      <c r="BI234" s="28">
        <f>DBC!$C$76</f>
        <v>35</v>
      </c>
      <c r="BJ234" s="30">
        <f>DBC!$C$75</f>
        <v>40</v>
      </c>
      <c r="BK234" s="43">
        <f t="shared" si="414"/>
        <v>4.8825000000000003</v>
      </c>
      <c r="BL234" s="43">
        <f t="shared" si="351"/>
        <v>69.168750000000003</v>
      </c>
      <c r="BM234" s="44">
        <f t="shared" si="352"/>
        <v>12.4</v>
      </c>
      <c r="BN234" s="11">
        <f>DBC!$C$68</f>
        <v>500</v>
      </c>
      <c r="BO234" s="21">
        <f t="shared" si="383"/>
        <v>2441.25</v>
      </c>
      <c r="BP234" s="19">
        <f t="shared" si="384"/>
        <v>34584.375</v>
      </c>
      <c r="BQ234" s="19">
        <f t="shared" si="385"/>
        <v>6200</v>
      </c>
      <c r="BR234" s="423">
        <f t="shared" si="386"/>
        <v>43225.625</v>
      </c>
      <c r="BS234" s="561">
        <f>DBC!$C$72</f>
        <v>0.15</v>
      </c>
      <c r="BT234" s="559">
        <f>DBC!$C$71</f>
        <v>0.75</v>
      </c>
      <c r="BU234" s="560">
        <f>DBC!$C$70</f>
        <v>0.1</v>
      </c>
      <c r="BV234" s="8" t="str">
        <f t="shared" si="367"/>
        <v>OK</v>
      </c>
      <c r="BW234" s="37">
        <f t="shared" si="368"/>
        <v>93</v>
      </c>
      <c r="BX234" s="38">
        <f t="shared" si="411"/>
        <v>465</v>
      </c>
      <c r="BY234" s="39">
        <f t="shared" si="412"/>
        <v>62</v>
      </c>
      <c r="BZ234" s="40">
        <f t="shared" si="353"/>
        <v>0</v>
      </c>
      <c r="CA234" s="40">
        <f t="shared" si="354"/>
        <v>0</v>
      </c>
      <c r="CB234" s="40">
        <f t="shared" si="355"/>
        <v>0</v>
      </c>
      <c r="CC234" s="17">
        <f>DBC!$C$77</f>
        <v>42</v>
      </c>
      <c r="CD234" s="28">
        <f>DBC!$C$76</f>
        <v>35</v>
      </c>
      <c r="CE234" s="30">
        <f>DBC!$C$75</f>
        <v>40</v>
      </c>
      <c r="CF234" s="43">
        <f t="shared" si="415"/>
        <v>0</v>
      </c>
      <c r="CG234" s="43">
        <f t="shared" si="356"/>
        <v>0</v>
      </c>
      <c r="CH234" s="44">
        <f t="shared" si="357"/>
        <v>0</v>
      </c>
      <c r="CI234" s="11">
        <f>DBC!$C$68</f>
        <v>500</v>
      </c>
      <c r="CJ234" s="21">
        <f t="shared" si="387"/>
        <v>0</v>
      </c>
      <c r="CK234" s="21">
        <f t="shared" si="388"/>
        <v>0</v>
      </c>
      <c r="CL234" s="21">
        <f t="shared" si="389"/>
        <v>0</v>
      </c>
      <c r="CM234" s="423">
        <f t="shared" si="390"/>
        <v>0</v>
      </c>
    </row>
    <row r="235" spans="1:91" x14ac:dyDescent="0.35">
      <c r="A235" s="731">
        <v>20</v>
      </c>
      <c r="B235" s="9" t="s">
        <v>25</v>
      </c>
      <c r="C235" s="546">
        <v>31</v>
      </c>
      <c r="D235" s="9">
        <v>229</v>
      </c>
      <c r="E235" s="10">
        <f>DBC!C$52</f>
        <v>10</v>
      </c>
      <c r="F235" s="10">
        <f t="shared" si="338"/>
        <v>310</v>
      </c>
      <c r="G235" s="732">
        <f>SUM(F235:F246)</f>
        <v>6990</v>
      </c>
      <c r="H235" s="49">
        <f>DBC!$C$45</f>
        <v>0.1</v>
      </c>
      <c r="I235" s="47">
        <f>DBC!$C$44</f>
        <v>0.7</v>
      </c>
      <c r="J235" s="48">
        <f>DBC!$C$43</f>
        <v>0.2</v>
      </c>
      <c r="K235" s="12" t="str">
        <f t="shared" si="358"/>
        <v>OK</v>
      </c>
      <c r="L235" s="25">
        <f t="shared" ref="L235" si="416">$F235*H235</f>
        <v>31</v>
      </c>
      <c r="M235" s="26">
        <f t="shared" ref="M235" si="417">$F235*I235</f>
        <v>217</v>
      </c>
      <c r="N235" s="27">
        <f t="shared" ref="N235" si="418">$F235*J235</f>
        <v>62</v>
      </c>
      <c r="O235" s="28">
        <f t="shared" ref="O235" si="419">O$6*L235</f>
        <v>283340</v>
      </c>
      <c r="P235" s="28">
        <f t="shared" ref="P235" si="420">P$6*M235</f>
        <v>6743492</v>
      </c>
      <c r="Q235" s="28">
        <f t="shared" ref="Q235" si="421">Q$6*N235</f>
        <v>2266720</v>
      </c>
      <c r="R235" s="29">
        <f>DBC!$C$50</f>
        <v>152</v>
      </c>
      <c r="S235" s="28">
        <f>DBC!$C$49</f>
        <v>146.19999999999999</v>
      </c>
      <c r="T235" s="30">
        <f>DBC!$C$48</f>
        <v>150</v>
      </c>
      <c r="U235" s="31">
        <f t="shared" ref="U235" si="422">O235*R235/10^6</f>
        <v>43.067680000000003</v>
      </c>
      <c r="V235" s="31">
        <f t="shared" ref="V235" si="423">P235*S235/10^6</f>
        <v>985.89853040000003</v>
      </c>
      <c r="W235" s="32">
        <f t="shared" ref="W235" si="424">Q235*T235/10^6</f>
        <v>340.00799999999998</v>
      </c>
      <c r="X235" s="23">
        <f>DBC!$C$41</f>
        <v>370</v>
      </c>
      <c r="Y235" s="33">
        <f t="shared" ref="Y235" si="425">U235*$X235</f>
        <v>15935.0416</v>
      </c>
      <c r="Z235" s="31">
        <f t="shared" ref="Z235" si="426">V235*$X235</f>
        <v>364782.45624800003</v>
      </c>
      <c r="AA235" s="31">
        <f t="shared" ref="AA235" si="427">W235*$X235</f>
        <v>125802.95999999999</v>
      </c>
      <c r="AB235" s="423">
        <f t="shared" ref="AB235" si="428">SUM(Y235:AA235)</f>
        <v>506520.45784799999</v>
      </c>
      <c r="AC235" s="295">
        <f>DBC!$C$45</f>
        <v>0.1</v>
      </c>
      <c r="AD235" s="291">
        <f>DBC!$C$44</f>
        <v>0.7</v>
      </c>
      <c r="AE235" s="292">
        <f>DBC!$C$43</f>
        <v>0.2</v>
      </c>
      <c r="AF235" s="12" t="str">
        <f t="shared" si="363"/>
        <v>OK</v>
      </c>
      <c r="AG235" s="13">
        <f t="shared" si="364"/>
        <v>31</v>
      </c>
      <c r="AH235" s="14">
        <f t="shared" si="404"/>
        <v>217</v>
      </c>
      <c r="AI235" s="15">
        <f t="shared" si="405"/>
        <v>62</v>
      </c>
      <c r="AJ235" s="16">
        <f t="shared" si="343"/>
        <v>0</v>
      </c>
      <c r="AK235" s="16">
        <f t="shared" si="344"/>
        <v>0</v>
      </c>
      <c r="AL235" s="16">
        <f t="shared" si="345"/>
        <v>0</v>
      </c>
      <c r="AM235" s="17">
        <f>DBC!$C$50</f>
        <v>152</v>
      </c>
      <c r="AN235" s="16">
        <f>DBC!$C$49</f>
        <v>146.19999999999999</v>
      </c>
      <c r="AO235" s="18">
        <f>DBC!$C$48</f>
        <v>150</v>
      </c>
      <c r="AP235" s="19">
        <f t="shared" si="413"/>
        <v>0</v>
      </c>
      <c r="AQ235" s="19">
        <f t="shared" si="346"/>
        <v>0</v>
      </c>
      <c r="AR235" s="20">
        <f t="shared" si="347"/>
        <v>0</v>
      </c>
      <c r="AS235" s="23">
        <f>DBC!$C$41</f>
        <v>370</v>
      </c>
      <c r="AT235" s="21">
        <f t="shared" si="406"/>
        <v>0</v>
      </c>
      <c r="AU235" s="19">
        <f t="shared" si="407"/>
        <v>0</v>
      </c>
      <c r="AV235" s="19">
        <f t="shared" si="408"/>
        <v>0</v>
      </c>
      <c r="AW235" s="423">
        <f t="shared" si="382"/>
        <v>0</v>
      </c>
      <c r="AX235" s="561">
        <f>DBC!$C$72</f>
        <v>0.15</v>
      </c>
      <c r="AY235" s="559">
        <f>DBC!$C$71</f>
        <v>0.75</v>
      </c>
      <c r="AZ235" s="560">
        <f>DBC!$C$70</f>
        <v>0.1</v>
      </c>
      <c r="BA235" s="12" t="str">
        <f t="shared" si="365"/>
        <v>OK</v>
      </c>
      <c r="BB235" s="13">
        <f t="shared" si="366"/>
        <v>46.5</v>
      </c>
      <c r="BC235" s="14">
        <f t="shared" si="409"/>
        <v>232.5</v>
      </c>
      <c r="BD235" s="15">
        <f t="shared" si="410"/>
        <v>31</v>
      </c>
      <c r="BE235" s="16">
        <f t="shared" si="348"/>
        <v>58125</v>
      </c>
      <c r="BF235" s="16">
        <f t="shared" si="349"/>
        <v>988125</v>
      </c>
      <c r="BG235" s="16">
        <f t="shared" si="350"/>
        <v>155000</v>
      </c>
      <c r="BH235" s="17">
        <f>DBC!$C$77</f>
        <v>42</v>
      </c>
      <c r="BI235" s="28">
        <f>DBC!$C$76</f>
        <v>35</v>
      </c>
      <c r="BJ235" s="30">
        <f>DBC!$C$75</f>
        <v>40</v>
      </c>
      <c r="BK235" s="19">
        <f t="shared" si="414"/>
        <v>2.4412500000000001</v>
      </c>
      <c r="BL235" s="19">
        <f t="shared" si="351"/>
        <v>34.584375000000001</v>
      </c>
      <c r="BM235" s="20">
        <f t="shared" si="352"/>
        <v>6.2</v>
      </c>
      <c r="BN235" s="11">
        <f>DBC!$C$68</f>
        <v>500</v>
      </c>
      <c r="BO235" s="21">
        <f t="shared" si="383"/>
        <v>1220.625</v>
      </c>
      <c r="BP235" s="19">
        <f t="shared" si="384"/>
        <v>17292.1875</v>
      </c>
      <c r="BQ235" s="19">
        <f t="shared" si="385"/>
        <v>3100</v>
      </c>
      <c r="BR235" s="423">
        <f t="shared" si="386"/>
        <v>21612.8125</v>
      </c>
      <c r="BS235" s="561">
        <f>DBC!$C$72</f>
        <v>0.15</v>
      </c>
      <c r="BT235" s="559">
        <f>DBC!$C$71</f>
        <v>0.75</v>
      </c>
      <c r="BU235" s="560">
        <f>DBC!$C$70</f>
        <v>0.1</v>
      </c>
      <c r="BV235" s="12" t="str">
        <f t="shared" si="367"/>
        <v>OK</v>
      </c>
      <c r="BW235" s="13">
        <f t="shared" si="368"/>
        <v>46.5</v>
      </c>
      <c r="BX235" s="14">
        <f t="shared" si="411"/>
        <v>232.5</v>
      </c>
      <c r="BY235" s="15">
        <f t="shared" si="412"/>
        <v>31</v>
      </c>
      <c r="BZ235" s="16">
        <f t="shared" si="353"/>
        <v>0</v>
      </c>
      <c r="CA235" s="16">
        <f t="shared" si="354"/>
        <v>0</v>
      </c>
      <c r="CB235" s="16">
        <f t="shared" si="355"/>
        <v>0</v>
      </c>
      <c r="CC235" s="17">
        <f>DBC!$C$77</f>
        <v>42</v>
      </c>
      <c r="CD235" s="28">
        <f>DBC!$C$76</f>
        <v>35</v>
      </c>
      <c r="CE235" s="30">
        <f>DBC!$C$75</f>
        <v>40</v>
      </c>
      <c r="CF235" s="19">
        <f t="shared" si="415"/>
        <v>0</v>
      </c>
      <c r="CG235" s="19">
        <f t="shared" si="356"/>
        <v>0</v>
      </c>
      <c r="CH235" s="20">
        <f t="shared" si="357"/>
        <v>0</v>
      </c>
      <c r="CI235" s="11">
        <f>DBC!$C$68</f>
        <v>500</v>
      </c>
      <c r="CJ235" s="21">
        <f t="shared" si="387"/>
        <v>0</v>
      </c>
      <c r="CK235" s="21">
        <f t="shared" si="388"/>
        <v>0</v>
      </c>
      <c r="CL235" s="21">
        <f t="shared" si="389"/>
        <v>0</v>
      </c>
      <c r="CM235" s="423">
        <f t="shared" si="390"/>
        <v>0</v>
      </c>
    </row>
    <row r="236" spans="1:91" x14ac:dyDescent="0.35">
      <c r="A236" s="743"/>
      <c r="B236" s="5" t="s">
        <v>26</v>
      </c>
      <c r="C236" s="543">
        <v>28</v>
      </c>
      <c r="D236" s="5">
        <v>230</v>
      </c>
      <c r="E236" s="10">
        <f>DBC!C$53</f>
        <v>20</v>
      </c>
      <c r="F236" s="22">
        <f t="shared" si="338"/>
        <v>560</v>
      </c>
      <c r="G236" s="745"/>
      <c r="H236" s="49">
        <f>DBC!$C$45</f>
        <v>0.1</v>
      </c>
      <c r="I236" s="47">
        <f>DBC!$C$44</f>
        <v>0.7</v>
      </c>
      <c r="J236" s="48">
        <f>DBC!$C$43</f>
        <v>0.2</v>
      </c>
      <c r="K236" s="24" t="str">
        <f t="shared" si="358"/>
        <v>OK</v>
      </c>
      <c r="L236" s="25">
        <f t="shared" si="359"/>
        <v>56</v>
      </c>
      <c r="M236" s="26">
        <f t="shared" si="359"/>
        <v>392</v>
      </c>
      <c r="N236" s="27">
        <f t="shared" si="359"/>
        <v>112</v>
      </c>
      <c r="O236" s="28">
        <f t="shared" si="360"/>
        <v>511840</v>
      </c>
      <c r="P236" s="28">
        <f t="shared" si="360"/>
        <v>12181792</v>
      </c>
      <c r="Q236" s="28">
        <f t="shared" si="360"/>
        <v>4094720</v>
      </c>
      <c r="R236" s="29">
        <f>DBC!$C$50</f>
        <v>152</v>
      </c>
      <c r="S236" s="28">
        <f>DBC!$C$49</f>
        <v>146.19999999999999</v>
      </c>
      <c r="T236" s="30">
        <f>DBC!$C$48</f>
        <v>150</v>
      </c>
      <c r="U236" s="31">
        <f t="shared" si="361"/>
        <v>77.799679999999995</v>
      </c>
      <c r="V236" s="31">
        <f t="shared" si="361"/>
        <v>1780.9779904</v>
      </c>
      <c r="W236" s="32">
        <f t="shared" si="361"/>
        <v>614.20799999999997</v>
      </c>
      <c r="X236" s="23">
        <f>DBC!$C$41</f>
        <v>370</v>
      </c>
      <c r="Y236" s="33">
        <f t="shared" si="362"/>
        <v>28785.881599999997</v>
      </c>
      <c r="Z236" s="31">
        <f t="shared" si="362"/>
        <v>658961.85644799995</v>
      </c>
      <c r="AA236" s="31">
        <f t="shared" si="362"/>
        <v>227256.95999999999</v>
      </c>
      <c r="AB236" s="423">
        <f t="shared" si="381"/>
        <v>915004.69804799987</v>
      </c>
      <c r="AC236" s="295">
        <f>DBC!$C$45</f>
        <v>0.1</v>
      </c>
      <c r="AD236" s="291">
        <f>DBC!$C$44</f>
        <v>0.7</v>
      </c>
      <c r="AE236" s="292">
        <f>DBC!$C$43</f>
        <v>0.2</v>
      </c>
      <c r="AF236" s="24" t="str">
        <f t="shared" si="363"/>
        <v>OK</v>
      </c>
      <c r="AG236" s="25">
        <f t="shared" si="364"/>
        <v>56</v>
      </c>
      <c r="AH236" s="26">
        <f t="shared" si="404"/>
        <v>392</v>
      </c>
      <c r="AI236" s="27">
        <f t="shared" si="405"/>
        <v>112</v>
      </c>
      <c r="AJ236" s="28">
        <f t="shared" si="343"/>
        <v>0</v>
      </c>
      <c r="AK236" s="28">
        <f t="shared" si="344"/>
        <v>0</v>
      </c>
      <c r="AL236" s="28">
        <f t="shared" si="345"/>
        <v>0</v>
      </c>
      <c r="AM236" s="17">
        <f>DBC!$C$50</f>
        <v>152</v>
      </c>
      <c r="AN236" s="16">
        <f>DBC!$C$49</f>
        <v>146.19999999999999</v>
      </c>
      <c r="AO236" s="18">
        <f>DBC!$C$48</f>
        <v>150</v>
      </c>
      <c r="AP236" s="31">
        <f t="shared" si="413"/>
        <v>0</v>
      </c>
      <c r="AQ236" s="31">
        <f t="shared" si="346"/>
        <v>0</v>
      </c>
      <c r="AR236" s="32">
        <f t="shared" si="347"/>
        <v>0</v>
      </c>
      <c r="AS236" s="23">
        <f>DBC!$C$41</f>
        <v>370</v>
      </c>
      <c r="AT236" s="33">
        <f t="shared" si="406"/>
        <v>0</v>
      </c>
      <c r="AU236" s="31">
        <f t="shared" si="407"/>
        <v>0</v>
      </c>
      <c r="AV236" s="31">
        <f t="shared" si="408"/>
        <v>0</v>
      </c>
      <c r="AW236" s="423">
        <f t="shared" si="382"/>
        <v>0</v>
      </c>
      <c r="AX236" s="561">
        <f>DBC!$C$72</f>
        <v>0.15</v>
      </c>
      <c r="AY236" s="559">
        <f>DBC!$C$71</f>
        <v>0.75</v>
      </c>
      <c r="AZ236" s="560">
        <f>DBC!$C$70</f>
        <v>0.1</v>
      </c>
      <c r="BA236" s="24" t="str">
        <f t="shared" si="365"/>
        <v>OK</v>
      </c>
      <c r="BB236" s="25">
        <f t="shared" si="366"/>
        <v>84</v>
      </c>
      <c r="BC236" s="26">
        <f t="shared" si="409"/>
        <v>420</v>
      </c>
      <c r="BD236" s="27">
        <f t="shared" si="410"/>
        <v>56</v>
      </c>
      <c r="BE236" s="28">
        <f t="shared" si="348"/>
        <v>105000</v>
      </c>
      <c r="BF236" s="28">
        <f t="shared" si="349"/>
        <v>1785000</v>
      </c>
      <c r="BG236" s="28">
        <f t="shared" si="350"/>
        <v>280000</v>
      </c>
      <c r="BH236" s="17">
        <f>DBC!$C$77</f>
        <v>42</v>
      </c>
      <c r="BI236" s="28">
        <f>DBC!$C$76</f>
        <v>35</v>
      </c>
      <c r="BJ236" s="30">
        <f>DBC!$C$75</f>
        <v>40</v>
      </c>
      <c r="BK236" s="31">
        <f t="shared" si="414"/>
        <v>4.41</v>
      </c>
      <c r="BL236" s="31">
        <f t="shared" si="351"/>
        <v>62.475000000000001</v>
      </c>
      <c r="BM236" s="32">
        <f t="shared" si="352"/>
        <v>11.2</v>
      </c>
      <c r="BN236" s="11">
        <f>DBC!$C$68</f>
        <v>500</v>
      </c>
      <c r="BO236" s="21">
        <f t="shared" si="383"/>
        <v>2205</v>
      </c>
      <c r="BP236" s="19">
        <f t="shared" si="384"/>
        <v>31237.5</v>
      </c>
      <c r="BQ236" s="19">
        <f t="shared" si="385"/>
        <v>5600</v>
      </c>
      <c r="BR236" s="423">
        <f t="shared" si="386"/>
        <v>39042.5</v>
      </c>
      <c r="BS236" s="561">
        <f>DBC!$C$72</f>
        <v>0.15</v>
      </c>
      <c r="BT236" s="559">
        <f>DBC!$C$71</f>
        <v>0.75</v>
      </c>
      <c r="BU236" s="560">
        <f>DBC!$C$70</f>
        <v>0.1</v>
      </c>
      <c r="BV236" s="24" t="str">
        <f t="shared" si="367"/>
        <v>OK</v>
      </c>
      <c r="BW236" s="25">
        <f t="shared" si="368"/>
        <v>84</v>
      </c>
      <c r="BX236" s="26">
        <f t="shared" si="411"/>
        <v>420</v>
      </c>
      <c r="BY236" s="27">
        <f t="shared" si="412"/>
        <v>56</v>
      </c>
      <c r="BZ236" s="28">
        <f t="shared" si="353"/>
        <v>0</v>
      </c>
      <c r="CA236" s="28">
        <f t="shared" si="354"/>
        <v>0</v>
      </c>
      <c r="CB236" s="28">
        <f t="shared" si="355"/>
        <v>0</v>
      </c>
      <c r="CC236" s="17">
        <f>DBC!$C$77</f>
        <v>42</v>
      </c>
      <c r="CD236" s="28">
        <f>DBC!$C$76</f>
        <v>35</v>
      </c>
      <c r="CE236" s="30">
        <f>DBC!$C$75</f>
        <v>40</v>
      </c>
      <c r="CF236" s="31">
        <f t="shared" si="415"/>
        <v>0</v>
      </c>
      <c r="CG236" s="31">
        <f t="shared" si="356"/>
        <v>0</v>
      </c>
      <c r="CH236" s="32">
        <f t="shared" si="357"/>
        <v>0</v>
      </c>
      <c r="CI236" s="11">
        <f>DBC!$C$68</f>
        <v>500</v>
      </c>
      <c r="CJ236" s="21">
        <f t="shared" si="387"/>
        <v>0</v>
      </c>
      <c r="CK236" s="21">
        <f t="shared" si="388"/>
        <v>0</v>
      </c>
      <c r="CL236" s="21">
        <f t="shared" si="389"/>
        <v>0</v>
      </c>
      <c r="CM236" s="423">
        <f t="shared" si="390"/>
        <v>0</v>
      </c>
    </row>
    <row r="237" spans="1:91" x14ac:dyDescent="0.35">
      <c r="A237" s="743"/>
      <c r="B237" s="5" t="s">
        <v>27</v>
      </c>
      <c r="C237" s="543">
        <v>31</v>
      </c>
      <c r="D237" s="5">
        <v>231</v>
      </c>
      <c r="E237" s="10">
        <f>DBC!C$54</f>
        <v>20</v>
      </c>
      <c r="F237" s="22">
        <f t="shared" si="338"/>
        <v>620</v>
      </c>
      <c r="G237" s="745"/>
      <c r="H237" s="49">
        <f>DBC!$C$45</f>
        <v>0.1</v>
      </c>
      <c r="I237" s="47">
        <f>DBC!$C$44</f>
        <v>0.7</v>
      </c>
      <c r="J237" s="48">
        <f>DBC!$C$43</f>
        <v>0.2</v>
      </c>
      <c r="K237" s="24" t="str">
        <f t="shared" si="358"/>
        <v>OK</v>
      </c>
      <c r="L237" s="25">
        <f t="shared" si="359"/>
        <v>62</v>
      </c>
      <c r="M237" s="26">
        <f t="shared" si="359"/>
        <v>434</v>
      </c>
      <c r="N237" s="27">
        <f t="shared" si="359"/>
        <v>124</v>
      </c>
      <c r="O237" s="28">
        <f t="shared" si="360"/>
        <v>566680</v>
      </c>
      <c r="P237" s="28">
        <f t="shared" si="360"/>
        <v>13486984</v>
      </c>
      <c r="Q237" s="28">
        <f t="shared" si="360"/>
        <v>4533440</v>
      </c>
      <c r="R237" s="29">
        <f>DBC!$C$50</f>
        <v>152</v>
      </c>
      <c r="S237" s="28">
        <f>DBC!$C$49</f>
        <v>146.19999999999999</v>
      </c>
      <c r="T237" s="30">
        <f>DBC!$C$48</f>
        <v>150</v>
      </c>
      <c r="U237" s="31">
        <f t="shared" si="361"/>
        <v>86.135360000000006</v>
      </c>
      <c r="V237" s="31">
        <f t="shared" si="361"/>
        <v>1971.7970608000001</v>
      </c>
      <c r="W237" s="32">
        <f t="shared" si="361"/>
        <v>680.01599999999996</v>
      </c>
      <c r="X237" s="23">
        <f>DBC!$C$41</f>
        <v>370</v>
      </c>
      <c r="Y237" s="33">
        <f t="shared" si="362"/>
        <v>31870.083200000001</v>
      </c>
      <c r="Z237" s="31">
        <f t="shared" si="362"/>
        <v>729564.91249600006</v>
      </c>
      <c r="AA237" s="31">
        <f t="shared" si="362"/>
        <v>251605.91999999998</v>
      </c>
      <c r="AB237" s="423">
        <f t="shared" si="381"/>
        <v>1013040.915696</v>
      </c>
      <c r="AC237" s="295">
        <f>DBC!$C$45</f>
        <v>0.1</v>
      </c>
      <c r="AD237" s="291">
        <f>DBC!$C$44</f>
        <v>0.7</v>
      </c>
      <c r="AE237" s="292">
        <f>DBC!$C$43</f>
        <v>0.2</v>
      </c>
      <c r="AF237" s="24" t="str">
        <f t="shared" si="363"/>
        <v>OK</v>
      </c>
      <c r="AG237" s="25">
        <f t="shared" si="364"/>
        <v>62</v>
      </c>
      <c r="AH237" s="26">
        <f t="shared" si="404"/>
        <v>434</v>
      </c>
      <c r="AI237" s="27">
        <f t="shared" si="405"/>
        <v>124</v>
      </c>
      <c r="AJ237" s="28">
        <f t="shared" si="343"/>
        <v>0</v>
      </c>
      <c r="AK237" s="28">
        <f t="shared" si="344"/>
        <v>0</v>
      </c>
      <c r="AL237" s="28">
        <f t="shared" si="345"/>
        <v>0</v>
      </c>
      <c r="AM237" s="17">
        <f>DBC!$C$50</f>
        <v>152</v>
      </c>
      <c r="AN237" s="16">
        <f>DBC!$C$49</f>
        <v>146.19999999999999</v>
      </c>
      <c r="AO237" s="18">
        <f>DBC!$C$48</f>
        <v>150</v>
      </c>
      <c r="AP237" s="31">
        <f t="shared" si="413"/>
        <v>0</v>
      </c>
      <c r="AQ237" s="31">
        <f t="shared" si="346"/>
        <v>0</v>
      </c>
      <c r="AR237" s="32">
        <f t="shared" si="347"/>
        <v>0</v>
      </c>
      <c r="AS237" s="23">
        <f>DBC!$C$41</f>
        <v>370</v>
      </c>
      <c r="AT237" s="33">
        <f t="shared" si="406"/>
        <v>0</v>
      </c>
      <c r="AU237" s="31">
        <f t="shared" si="407"/>
        <v>0</v>
      </c>
      <c r="AV237" s="31">
        <f t="shared" si="408"/>
        <v>0</v>
      </c>
      <c r="AW237" s="423">
        <f t="shared" si="382"/>
        <v>0</v>
      </c>
      <c r="AX237" s="561">
        <f>DBC!$C$72</f>
        <v>0.15</v>
      </c>
      <c r="AY237" s="559">
        <f>DBC!$C$71</f>
        <v>0.75</v>
      </c>
      <c r="AZ237" s="560">
        <f>DBC!$C$70</f>
        <v>0.1</v>
      </c>
      <c r="BA237" s="24" t="str">
        <f t="shared" si="365"/>
        <v>OK</v>
      </c>
      <c r="BB237" s="25">
        <f t="shared" si="366"/>
        <v>93</v>
      </c>
      <c r="BC237" s="26">
        <f t="shared" si="409"/>
        <v>465</v>
      </c>
      <c r="BD237" s="27">
        <f t="shared" si="410"/>
        <v>62</v>
      </c>
      <c r="BE237" s="28">
        <f t="shared" si="348"/>
        <v>116250</v>
      </c>
      <c r="BF237" s="28">
        <f t="shared" si="349"/>
        <v>1976250</v>
      </c>
      <c r="BG237" s="28">
        <f t="shared" si="350"/>
        <v>310000</v>
      </c>
      <c r="BH237" s="17">
        <f>DBC!$C$77</f>
        <v>42</v>
      </c>
      <c r="BI237" s="28">
        <f>DBC!$C$76</f>
        <v>35</v>
      </c>
      <c r="BJ237" s="30">
        <f>DBC!$C$75</f>
        <v>40</v>
      </c>
      <c r="BK237" s="31">
        <f t="shared" si="414"/>
        <v>4.8825000000000003</v>
      </c>
      <c r="BL237" s="31">
        <f t="shared" si="351"/>
        <v>69.168750000000003</v>
      </c>
      <c r="BM237" s="32">
        <f t="shared" si="352"/>
        <v>12.4</v>
      </c>
      <c r="BN237" s="11">
        <f>DBC!$C$68</f>
        <v>500</v>
      </c>
      <c r="BO237" s="21">
        <f t="shared" si="383"/>
        <v>2441.25</v>
      </c>
      <c r="BP237" s="19">
        <f t="shared" si="384"/>
        <v>34584.375</v>
      </c>
      <c r="BQ237" s="19">
        <f t="shared" si="385"/>
        <v>6200</v>
      </c>
      <c r="BR237" s="423">
        <f t="shared" si="386"/>
        <v>43225.625</v>
      </c>
      <c r="BS237" s="561">
        <f>DBC!$C$72</f>
        <v>0.15</v>
      </c>
      <c r="BT237" s="559">
        <f>DBC!$C$71</f>
        <v>0.75</v>
      </c>
      <c r="BU237" s="560">
        <f>DBC!$C$70</f>
        <v>0.1</v>
      </c>
      <c r="BV237" s="24" t="str">
        <f t="shared" si="367"/>
        <v>OK</v>
      </c>
      <c r="BW237" s="25">
        <f t="shared" si="368"/>
        <v>93</v>
      </c>
      <c r="BX237" s="26">
        <f t="shared" si="411"/>
        <v>465</v>
      </c>
      <c r="BY237" s="27">
        <f t="shared" si="412"/>
        <v>62</v>
      </c>
      <c r="BZ237" s="28">
        <f t="shared" si="353"/>
        <v>0</v>
      </c>
      <c r="CA237" s="28">
        <f t="shared" si="354"/>
        <v>0</v>
      </c>
      <c r="CB237" s="28">
        <f t="shared" si="355"/>
        <v>0</v>
      </c>
      <c r="CC237" s="17">
        <f>DBC!$C$77</f>
        <v>42</v>
      </c>
      <c r="CD237" s="28">
        <f>DBC!$C$76</f>
        <v>35</v>
      </c>
      <c r="CE237" s="30">
        <f>DBC!$C$75</f>
        <v>40</v>
      </c>
      <c r="CF237" s="31">
        <f t="shared" si="415"/>
        <v>0</v>
      </c>
      <c r="CG237" s="31">
        <f t="shared" si="356"/>
        <v>0</v>
      </c>
      <c r="CH237" s="32">
        <f t="shared" si="357"/>
        <v>0</v>
      </c>
      <c r="CI237" s="11">
        <f>DBC!$C$68</f>
        <v>500</v>
      </c>
      <c r="CJ237" s="21">
        <f t="shared" si="387"/>
        <v>0</v>
      </c>
      <c r="CK237" s="21">
        <f t="shared" si="388"/>
        <v>0</v>
      </c>
      <c r="CL237" s="21">
        <f t="shared" si="389"/>
        <v>0</v>
      </c>
      <c r="CM237" s="423">
        <f t="shared" si="390"/>
        <v>0</v>
      </c>
    </row>
    <row r="238" spans="1:91" x14ac:dyDescent="0.35">
      <c r="A238" s="743"/>
      <c r="B238" s="5" t="s">
        <v>28</v>
      </c>
      <c r="C238" s="543">
        <v>30</v>
      </c>
      <c r="D238" s="5">
        <v>232</v>
      </c>
      <c r="E238" s="10">
        <f>DBC!C$55</f>
        <v>20</v>
      </c>
      <c r="F238" s="22">
        <f t="shared" si="338"/>
        <v>600</v>
      </c>
      <c r="G238" s="745"/>
      <c r="H238" s="49">
        <f>DBC!$C$45</f>
        <v>0.1</v>
      </c>
      <c r="I238" s="47">
        <f>DBC!$C$44</f>
        <v>0.7</v>
      </c>
      <c r="J238" s="48">
        <f>DBC!$C$43</f>
        <v>0.2</v>
      </c>
      <c r="K238" s="24" t="str">
        <f t="shared" si="358"/>
        <v>OK</v>
      </c>
      <c r="L238" s="25">
        <f t="shared" si="359"/>
        <v>60</v>
      </c>
      <c r="M238" s="26">
        <f t="shared" si="359"/>
        <v>420</v>
      </c>
      <c r="N238" s="27">
        <f t="shared" si="359"/>
        <v>120</v>
      </c>
      <c r="O238" s="28">
        <f t="shared" si="360"/>
        <v>548400</v>
      </c>
      <c r="P238" s="28">
        <f t="shared" si="360"/>
        <v>13051920</v>
      </c>
      <c r="Q238" s="28">
        <f t="shared" si="360"/>
        <v>4387200</v>
      </c>
      <c r="R238" s="29">
        <f>DBC!$C$50</f>
        <v>152</v>
      </c>
      <c r="S238" s="28">
        <f>DBC!$C$49</f>
        <v>146.19999999999999</v>
      </c>
      <c r="T238" s="30">
        <f>DBC!$C$48</f>
        <v>150</v>
      </c>
      <c r="U238" s="31">
        <f t="shared" si="361"/>
        <v>83.356800000000007</v>
      </c>
      <c r="V238" s="31">
        <f t="shared" si="361"/>
        <v>1908.1907039999999</v>
      </c>
      <c r="W238" s="32">
        <f t="shared" si="361"/>
        <v>658.08</v>
      </c>
      <c r="X238" s="23">
        <f>DBC!$C$41</f>
        <v>370</v>
      </c>
      <c r="Y238" s="33">
        <f t="shared" si="362"/>
        <v>30842.016000000003</v>
      </c>
      <c r="Z238" s="31">
        <f t="shared" si="362"/>
        <v>706030.56047999999</v>
      </c>
      <c r="AA238" s="31">
        <f t="shared" si="362"/>
        <v>243489.6</v>
      </c>
      <c r="AB238" s="423">
        <f t="shared" si="381"/>
        <v>980362.17648000002</v>
      </c>
      <c r="AC238" s="295">
        <f>DBC!$C$45</f>
        <v>0.1</v>
      </c>
      <c r="AD238" s="291">
        <f>DBC!$C$44</f>
        <v>0.7</v>
      </c>
      <c r="AE238" s="292">
        <f>DBC!$C$43</f>
        <v>0.2</v>
      </c>
      <c r="AF238" s="24" t="str">
        <f t="shared" si="363"/>
        <v>OK</v>
      </c>
      <c r="AG238" s="25">
        <f t="shared" si="364"/>
        <v>60</v>
      </c>
      <c r="AH238" s="26">
        <f t="shared" si="404"/>
        <v>420</v>
      </c>
      <c r="AI238" s="27">
        <f t="shared" si="405"/>
        <v>120</v>
      </c>
      <c r="AJ238" s="28">
        <f t="shared" si="343"/>
        <v>0</v>
      </c>
      <c r="AK238" s="28">
        <f t="shared" si="344"/>
        <v>0</v>
      </c>
      <c r="AL238" s="28">
        <f t="shared" si="345"/>
        <v>0</v>
      </c>
      <c r="AM238" s="17">
        <f>DBC!$C$50</f>
        <v>152</v>
      </c>
      <c r="AN238" s="16">
        <f>DBC!$C$49</f>
        <v>146.19999999999999</v>
      </c>
      <c r="AO238" s="18">
        <f>DBC!$C$48</f>
        <v>150</v>
      </c>
      <c r="AP238" s="31">
        <f t="shared" si="413"/>
        <v>0</v>
      </c>
      <c r="AQ238" s="31">
        <f t="shared" si="346"/>
        <v>0</v>
      </c>
      <c r="AR238" s="32">
        <f t="shared" si="347"/>
        <v>0</v>
      </c>
      <c r="AS238" s="23">
        <f>DBC!$C$41</f>
        <v>370</v>
      </c>
      <c r="AT238" s="33">
        <f t="shared" si="406"/>
        <v>0</v>
      </c>
      <c r="AU238" s="31">
        <f t="shared" si="407"/>
        <v>0</v>
      </c>
      <c r="AV238" s="31">
        <f t="shared" si="408"/>
        <v>0</v>
      </c>
      <c r="AW238" s="423">
        <f t="shared" si="382"/>
        <v>0</v>
      </c>
      <c r="AX238" s="561">
        <f>DBC!$C$72</f>
        <v>0.15</v>
      </c>
      <c r="AY238" s="559">
        <f>DBC!$C$71</f>
        <v>0.75</v>
      </c>
      <c r="AZ238" s="560">
        <f>DBC!$C$70</f>
        <v>0.1</v>
      </c>
      <c r="BA238" s="24" t="str">
        <f t="shared" si="365"/>
        <v>OK</v>
      </c>
      <c r="BB238" s="25">
        <f t="shared" si="366"/>
        <v>90</v>
      </c>
      <c r="BC238" s="26">
        <f t="shared" si="409"/>
        <v>450</v>
      </c>
      <c r="BD238" s="27">
        <f t="shared" si="410"/>
        <v>60</v>
      </c>
      <c r="BE238" s="28">
        <f t="shared" si="348"/>
        <v>112500</v>
      </c>
      <c r="BF238" s="28">
        <f t="shared" si="349"/>
        <v>1912500</v>
      </c>
      <c r="BG238" s="28">
        <f t="shared" si="350"/>
        <v>300000</v>
      </c>
      <c r="BH238" s="17">
        <f>DBC!$C$77</f>
        <v>42</v>
      </c>
      <c r="BI238" s="28">
        <f>DBC!$C$76</f>
        <v>35</v>
      </c>
      <c r="BJ238" s="30">
        <f>DBC!$C$75</f>
        <v>40</v>
      </c>
      <c r="BK238" s="31">
        <f t="shared" si="414"/>
        <v>4.7249999999999996</v>
      </c>
      <c r="BL238" s="31">
        <f t="shared" si="351"/>
        <v>66.9375</v>
      </c>
      <c r="BM238" s="32">
        <f t="shared" si="352"/>
        <v>12</v>
      </c>
      <c r="BN238" s="11">
        <f>DBC!$C$68</f>
        <v>500</v>
      </c>
      <c r="BO238" s="21">
        <f t="shared" si="383"/>
        <v>2362.5</v>
      </c>
      <c r="BP238" s="19">
        <f t="shared" si="384"/>
        <v>33468.75</v>
      </c>
      <c r="BQ238" s="19">
        <f t="shared" si="385"/>
        <v>6000</v>
      </c>
      <c r="BR238" s="423">
        <f t="shared" si="386"/>
        <v>41831.25</v>
      </c>
      <c r="BS238" s="561">
        <f>DBC!$C$72</f>
        <v>0.15</v>
      </c>
      <c r="BT238" s="559">
        <f>DBC!$C$71</f>
        <v>0.75</v>
      </c>
      <c r="BU238" s="560">
        <f>DBC!$C$70</f>
        <v>0.1</v>
      </c>
      <c r="BV238" s="24" t="str">
        <f t="shared" si="367"/>
        <v>OK</v>
      </c>
      <c r="BW238" s="25">
        <f t="shared" si="368"/>
        <v>90</v>
      </c>
      <c r="BX238" s="26">
        <f t="shared" si="411"/>
        <v>450</v>
      </c>
      <c r="BY238" s="27">
        <f t="shared" si="412"/>
        <v>60</v>
      </c>
      <c r="BZ238" s="28">
        <f t="shared" si="353"/>
        <v>0</v>
      </c>
      <c r="CA238" s="28">
        <f t="shared" si="354"/>
        <v>0</v>
      </c>
      <c r="CB238" s="28">
        <f t="shared" si="355"/>
        <v>0</v>
      </c>
      <c r="CC238" s="17">
        <f>DBC!$C$77</f>
        <v>42</v>
      </c>
      <c r="CD238" s="28">
        <f>DBC!$C$76</f>
        <v>35</v>
      </c>
      <c r="CE238" s="30">
        <f>DBC!$C$75</f>
        <v>40</v>
      </c>
      <c r="CF238" s="31">
        <f t="shared" si="415"/>
        <v>0</v>
      </c>
      <c r="CG238" s="31">
        <f t="shared" si="356"/>
        <v>0</v>
      </c>
      <c r="CH238" s="32">
        <f t="shared" si="357"/>
        <v>0</v>
      </c>
      <c r="CI238" s="11">
        <f>DBC!$C$68</f>
        <v>500</v>
      </c>
      <c r="CJ238" s="21">
        <f t="shared" si="387"/>
        <v>0</v>
      </c>
      <c r="CK238" s="21">
        <f t="shared" si="388"/>
        <v>0</v>
      </c>
      <c r="CL238" s="21">
        <f t="shared" si="389"/>
        <v>0</v>
      </c>
      <c r="CM238" s="423">
        <f t="shared" si="390"/>
        <v>0</v>
      </c>
    </row>
    <row r="239" spans="1:91" x14ac:dyDescent="0.35">
      <c r="A239" s="743"/>
      <c r="B239" s="5" t="s">
        <v>29</v>
      </c>
      <c r="C239" s="543">
        <v>31</v>
      </c>
      <c r="D239" s="5">
        <v>233</v>
      </c>
      <c r="E239" s="10">
        <f>DBC!C$56</f>
        <v>20</v>
      </c>
      <c r="F239" s="22">
        <f t="shared" si="338"/>
        <v>620</v>
      </c>
      <c r="G239" s="745"/>
      <c r="H239" s="49">
        <f>DBC!$C$45</f>
        <v>0.1</v>
      </c>
      <c r="I239" s="47">
        <f>DBC!$C$44</f>
        <v>0.7</v>
      </c>
      <c r="J239" s="48">
        <f>DBC!$C$43</f>
        <v>0.2</v>
      </c>
      <c r="K239" s="24" t="str">
        <f t="shared" si="358"/>
        <v>OK</v>
      </c>
      <c r="L239" s="25">
        <f t="shared" si="359"/>
        <v>62</v>
      </c>
      <c r="M239" s="26">
        <f t="shared" si="359"/>
        <v>434</v>
      </c>
      <c r="N239" s="27">
        <f t="shared" si="359"/>
        <v>124</v>
      </c>
      <c r="O239" s="28">
        <f t="shared" si="360"/>
        <v>566680</v>
      </c>
      <c r="P239" s="28">
        <f t="shared" si="360"/>
        <v>13486984</v>
      </c>
      <c r="Q239" s="28">
        <f t="shared" si="360"/>
        <v>4533440</v>
      </c>
      <c r="R239" s="29">
        <f>DBC!$C$50</f>
        <v>152</v>
      </c>
      <c r="S239" s="28">
        <f>DBC!$C$49</f>
        <v>146.19999999999999</v>
      </c>
      <c r="T239" s="30">
        <f>DBC!$C$48</f>
        <v>150</v>
      </c>
      <c r="U239" s="31">
        <f t="shared" si="361"/>
        <v>86.135360000000006</v>
      </c>
      <c r="V239" s="31">
        <f t="shared" si="361"/>
        <v>1971.7970608000001</v>
      </c>
      <c r="W239" s="32">
        <f t="shared" si="361"/>
        <v>680.01599999999996</v>
      </c>
      <c r="X239" s="23">
        <f>DBC!$C$41</f>
        <v>370</v>
      </c>
      <c r="Y239" s="33">
        <f t="shared" si="362"/>
        <v>31870.083200000001</v>
      </c>
      <c r="Z239" s="31">
        <f t="shared" si="362"/>
        <v>729564.91249600006</v>
      </c>
      <c r="AA239" s="31">
        <f t="shared" si="362"/>
        <v>251605.91999999998</v>
      </c>
      <c r="AB239" s="423">
        <f t="shared" si="381"/>
        <v>1013040.915696</v>
      </c>
      <c r="AC239" s="295">
        <f>DBC!$C$45</f>
        <v>0.1</v>
      </c>
      <c r="AD239" s="291">
        <f>DBC!$C$44</f>
        <v>0.7</v>
      </c>
      <c r="AE239" s="292">
        <f>DBC!$C$43</f>
        <v>0.2</v>
      </c>
      <c r="AF239" s="24" t="str">
        <f t="shared" si="363"/>
        <v>OK</v>
      </c>
      <c r="AG239" s="25">
        <f t="shared" si="364"/>
        <v>62</v>
      </c>
      <c r="AH239" s="26">
        <f t="shared" si="404"/>
        <v>434</v>
      </c>
      <c r="AI239" s="27">
        <f t="shared" si="405"/>
        <v>124</v>
      </c>
      <c r="AJ239" s="28">
        <f t="shared" si="343"/>
        <v>0</v>
      </c>
      <c r="AK239" s="28">
        <f t="shared" si="344"/>
        <v>0</v>
      </c>
      <c r="AL239" s="28">
        <f t="shared" si="345"/>
        <v>0</v>
      </c>
      <c r="AM239" s="17">
        <f>DBC!$C$50</f>
        <v>152</v>
      </c>
      <c r="AN239" s="16">
        <f>DBC!$C$49</f>
        <v>146.19999999999999</v>
      </c>
      <c r="AO239" s="18">
        <f>DBC!$C$48</f>
        <v>150</v>
      </c>
      <c r="AP239" s="31">
        <f t="shared" si="413"/>
        <v>0</v>
      </c>
      <c r="AQ239" s="31">
        <f t="shared" si="346"/>
        <v>0</v>
      </c>
      <c r="AR239" s="32">
        <f t="shared" si="347"/>
        <v>0</v>
      </c>
      <c r="AS239" s="23">
        <f>DBC!$C$41</f>
        <v>370</v>
      </c>
      <c r="AT239" s="33">
        <f t="shared" si="406"/>
        <v>0</v>
      </c>
      <c r="AU239" s="31">
        <f t="shared" si="407"/>
        <v>0</v>
      </c>
      <c r="AV239" s="31">
        <f t="shared" si="408"/>
        <v>0</v>
      </c>
      <c r="AW239" s="423">
        <f t="shared" si="382"/>
        <v>0</v>
      </c>
      <c r="AX239" s="561">
        <f>DBC!$C$72</f>
        <v>0.15</v>
      </c>
      <c r="AY239" s="559">
        <f>DBC!$C$71</f>
        <v>0.75</v>
      </c>
      <c r="AZ239" s="560">
        <f>DBC!$C$70</f>
        <v>0.1</v>
      </c>
      <c r="BA239" s="24" t="str">
        <f t="shared" si="365"/>
        <v>OK</v>
      </c>
      <c r="BB239" s="25">
        <f t="shared" si="366"/>
        <v>93</v>
      </c>
      <c r="BC239" s="26">
        <f t="shared" si="409"/>
        <v>465</v>
      </c>
      <c r="BD239" s="27">
        <f t="shared" si="410"/>
        <v>62</v>
      </c>
      <c r="BE239" s="28">
        <f t="shared" si="348"/>
        <v>116250</v>
      </c>
      <c r="BF239" s="28">
        <f t="shared" si="349"/>
        <v>1976250</v>
      </c>
      <c r="BG239" s="28">
        <f t="shared" si="350"/>
        <v>310000</v>
      </c>
      <c r="BH239" s="17">
        <f>DBC!$C$77</f>
        <v>42</v>
      </c>
      <c r="BI239" s="28">
        <f>DBC!$C$76</f>
        <v>35</v>
      </c>
      <c r="BJ239" s="30">
        <f>DBC!$C$75</f>
        <v>40</v>
      </c>
      <c r="BK239" s="31">
        <f t="shared" si="414"/>
        <v>4.8825000000000003</v>
      </c>
      <c r="BL239" s="31">
        <f t="shared" si="351"/>
        <v>69.168750000000003</v>
      </c>
      <c r="BM239" s="32">
        <f t="shared" si="352"/>
        <v>12.4</v>
      </c>
      <c r="BN239" s="11">
        <f>DBC!$C$68</f>
        <v>500</v>
      </c>
      <c r="BO239" s="21">
        <f t="shared" si="383"/>
        <v>2441.25</v>
      </c>
      <c r="BP239" s="19">
        <f t="shared" si="384"/>
        <v>34584.375</v>
      </c>
      <c r="BQ239" s="19">
        <f t="shared" si="385"/>
        <v>6200</v>
      </c>
      <c r="BR239" s="423">
        <f t="shared" si="386"/>
        <v>43225.625</v>
      </c>
      <c r="BS239" s="561">
        <f>DBC!$C$72</f>
        <v>0.15</v>
      </c>
      <c r="BT239" s="559">
        <f>DBC!$C$71</f>
        <v>0.75</v>
      </c>
      <c r="BU239" s="560">
        <f>DBC!$C$70</f>
        <v>0.1</v>
      </c>
      <c r="BV239" s="24" t="str">
        <f t="shared" si="367"/>
        <v>OK</v>
      </c>
      <c r="BW239" s="25">
        <f t="shared" si="368"/>
        <v>93</v>
      </c>
      <c r="BX239" s="26">
        <f t="shared" si="411"/>
        <v>465</v>
      </c>
      <c r="BY239" s="27">
        <f t="shared" si="412"/>
        <v>62</v>
      </c>
      <c r="BZ239" s="28">
        <f t="shared" si="353"/>
        <v>0</v>
      </c>
      <c r="CA239" s="28">
        <f t="shared" si="354"/>
        <v>0</v>
      </c>
      <c r="CB239" s="28">
        <f t="shared" si="355"/>
        <v>0</v>
      </c>
      <c r="CC239" s="17">
        <f>DBC!$C$77</f>
        <v>42</v>
      </c>
      <c r="CD239" s="28">
        <f>DBC!$C$76</f>
        <v>35</v>
      </c>
      <c r="CE239" s="30">
        <f>DBC!$C$75</f>
        <v>40</v>
      </c>
      <c r="CF239" s="31">
        <f t="shared" si="415"/>
        <v>0</v>
      </c>
      <c r="CG239" s="31">
        <f t="shared" si="356"/>
        <v>0</v>
      </c>
      <c r="CH239" s="32">
        <f t="shared" si="357"/>
        <v>0</v>
      </c>
      <c r="CI239" s="11">
        <f>DBC!$C$68</f>
        <v>500</v>
      </c>
      <c r="CJ239" s="21">
        <f t="shared" si="387"/>
        <v>0</v>
      </c>
      <c r="CK239" s="21">
        <f t="shared" si="388"/>
        <v>0</v>
      </c>
      <c r="CL239" s="21">
        <f t="shared" si="389"/>
        <v>0</v>
      </c>
      <c r="CM239" s="423">
        <f t="shared" si="390"/>
        <v>0</v>
      </c>
    </row>
    <row r="240" spans="1:91" x14ac:dyDescent="0.35">
      <c r="A240" s="743"/>
      <c r="B240" s="5" t="s">
        <v>30</v>
      </c>
      <c r="C240" s="543">
        <v>30</v>
      </c>
      <c r="D240" s="5">
        <v>234</v>
      </c>
      <c r="E240" s="10">
        <f>DBC!C$57</f>
        <v>20</v>
      </c>
      <c r="F240" s="22">
        <f t="shared" si="338"/>
        <v>600</v>
      </c>
      <c r="G240" s="745"/>
      <c r="H240" s="49">
        <f>DBC!$C$45</f>
        <v>0.1</v>
      </c>
      <c r="I240" s="47">
        <f>DBC!$C$44</f>
        <v>0.7</v>
      </c>
      <c r="J240" s="48">
        <f>DBC!$C$43</f>
        <v>0.2</v>
      </c>
      <c r="K240" s="24" t="str">
        <f t="shared" si="358"/>
        <v>OK</v>
      </c>
      <c r="L240" s="25">
        <f t="shared" si="359"/>
        <v>60</v>
      </c>
      <c r="M240" s="26">
        <f t="shared" si="359"/>
        <v>420</v>
      </c>
      <c r="N240" s="27">
        <f t="shared" si="359"/>
        <v>120</v>
      </c>
      <c r="O240" s="28">
        <f t="shared" si="360"/>
        <v>548400</v>
      </c>
      <c r="P240" s="28">
        <f t="shared" si="360"/>
        <v>13051920</v>
      </c>
      <c r="Q240" s="28">
        <f t="shared" si="360"/>
        <v>4387200</v>
      </c>
      <c r="R240" s="29">
        <f>DBC!$C$50</f>
        <v>152</v>
      </c>
      <c r="S240" s="28">
        <f>DBC!$C$49</f>
        <v>146.19999999999999</v>
      </c>
      <c r="T240" s="30">
        <f>DBC!$C$48</f>
        <v>150</v>
      </c>
      <c r="U240" s="31">
        <f t="shared" si="361"/>
        <v>83.356800000000007</v>
      </c>
      <c r="V240" s="31">
        <f t="shared" si="361"/>
        <v>1908.1907039999999</v>
      </c>
      <c r="W240" s="32">
        <f t="shared" si="361"/>
        <v>658.08</v>
      </c>
      <c r="X240" s="23">
        <f>DBC!$C$41</f>
        <v>370</v>
      </c>
      <c r="Y240" s="33">
        <f t="shared" si="362"/>
        <v>30842.016000000003</v>
      </c>
      <c r="Z240" s="31">
        <f t="shared" si="362"/>
        <v>706030.56047999999</v>
      </c>
      <c r="AA240" s="31">
        <f t="shared" si="362"/>
        <v>243489.6</v>
      </c>
      <c r="AB240" s="423">
        <f t="shared" si="381"/>
        <v>980362.17648000002</v>
      </c>
      <c r="AC240" s="295">
        <f>DBC!$C$45</f>
        <v>0.1</v>
      </c>
      <c r="AD240" s="291">
        <f>DBC!$C$44</f>
        <v>0.7</v>
      </c>
      <c r="AE240" s="292">
        <f>DBC!$C$43</f>
        <v>0.2</v>
      </c>
      <c r="AF240" s="24" t="str">
        <f t="shared" si="363"/>
        <v>OK</v>
      </c>
      <c r="AG240" s="25">
        <f t="shared" si="364"/>
        <v>60</v>
      </c>
      <c r="AH240" s="26">
        <f t="shared" si="404"/>
        <v>420</v>
      </c>
      <c r="AI240" s="27">
        <f t="shared" si="405"/>
        <v>120</v>
      </c>
      <c r="AJ240" s="28">
        <f t="shared" si="343"/>
        <v>0</v>
      </c>
      <c r="AK240" s="28">
        <f t="shared" si="344"/>
        <v>0</v>
      </c>
      <c r="AL240" s="28">
        <f t="shared" si="345"/>
        <v>0</v>
      </c>
      <c r="AM240" s="17">
        <f>DBC!$C$50</f>
        <v>152</v>
      </c>
      <c r="AN240" s="16">
        <f>DBC!$C$49</f>
        <v>146.19999999999999</v>
      </c>
      <c r="AO240" s="18">
        <f>DBC!$C$48</f>
        <v>150</v>
      </c>
      <c r="AP240" s="31">
        <f t="shared" si="413"/>
        <v>0</v>
      </c>
      <c r="AQ240" s="31">
        <f t="shared" si="346"/>
        <v>0</v>
      </c>
      <c r="AR240" s="32">
        <f t="shared" si="347"/>
        <v>0</v>
      </c>
      <c r="AS240" s="23">
        <f>DBC!$C$41</f>
        <v>370</v>
      </c>
      <c r="AT240" s="33">
        <f t="shared" si="406"/>
        <v>0</v>
      </c>
      <c r="AU240" s="31">
        <f t="shared" si="407"/>
        <v>0</v>
      </c>
      <c r="AV240" s="31">
        <f t="shared" si="408"/>
        <v>0</v>
      </c>
      <c r="AW240" s="423">
        <f t="shared" si="382"/>
        <v>0</v>
      </c>
      <c r="AX240" s="561">
        <f>DBC!$C$72</f>
        <v>0.15</v>
      </c>
      <c r="AY240" s="559">
        <f>DBC!$C$71</f>
        <v>0.75</v>
      </c>
      <c r="AZ240" s="560">
        <f>DBC!$C$70</f>
        <v>0.1</v>
      </c>
      <c r="BA240" s="24" t="str">
        <f t="shared" si="365"/>
        <v>OK</v>
      </c>
      <c r="BB240" s="25">
        <f t="shared" si="366"/>
        <v>90</v>
      </c>
      <c r="BC240" s="26">
        <f t="shared" si="409"/>
        <v>450</v>
      </c>
      <c r="BD240" s="27">
        <f t="shared" si="410"/>
        <v>60</v>
      </c>
      <c r="BE240" s="28">
        <f t="shared" si="348"/>
        <v>112500</v>
      </c>
      <c r="BF240" s="28">
        <f t="shared" si="349"/>
        <v>1912500</v>
      </c>
      <c r="BG240" s="28">
        <f t="shared" si="350"/>
        <v>300000</v>
      </c>
      <c r="BH240" s="17">
        <f>DBC!$C$77</f>
        <v>42</v>
      </c>
      <c r="BI240" s="28">
        <f>DBC!$C$76</f>
        <v>35</v>
      </c>
      <c r="BJ240" s="30">
        <f>DBC!$C$75</f>
        <v>40</v>
      </c>
      <c r="BK240" s="31">
        <f t="shared" si="414"/>
        <v>4.7249999999999996</v>
      </c>
      <c r="BL240" s="31">
        <f t="shared" si="351"/>
        <v>66.9375</v>
      </c>
      <c r="BM240" s="32">
        <f t="shared" si="352"/>
        <v>12</v>
      </c>
      <c r="BN240" s="11">
        <f>DBC!$C$68</f>
        <v>500</v>
      </c>
      <c r="BO240" s="21">
        <f t="shared" si="383"/>
        <v>2362.5</v>
      </c>
      <c r="BP240" s="19">
        <f t="shared" si="384"/>
        <v>33468.75</v>
      </c>
      <c r="BQ240" s="19">
        <f t="shared" si="385"/>
        <v>6000</v>
      </c>
      <c r="BR240" s="423">
        <f t="shared" si="386"/>
        <v>41831.25</v>
      </c>
      <c r="BS240" s="561">
        <f>DBC!$C$72</f>
        <v>0.15</v>
      </c>
      <c r="BT240" s="559">
        <f>DBC!$C$71</f>
        <v>0.75</v>
      </c>
      <c r="BU240" s="560">
        <f>DBC!$C$70</f>
        <v>0.1</v>
      </c>
      <c r="BV240" s="24" t="str">
        <f t="shared" si="367"/>
        <v>OK</v>
      </c>
      <c r="BW240" s="25">
        <f t="shared" si="368"/>
        <v>90</v>
      </c>
      <c r="BX240" s="26">
        <f t="shared" si="411"/>
        <v>450</v>
      </c>
      <c r="BY240" s="27">
        <f t="shared" si="412"/>
        <v>60</v>
      </c>
      <c r="BZ240" s="28">
        <f t="shared" si="353"/>
        <v>0</v>
      </c>
      <c r="CA240" s="28">
        <f t="shared" si="354"/>
        <v>0</v>
      </c>
      <c r="CB240" s="28">
        <f t="shared" si="355"/>
        <v>0</v>
      </c>
      <c r="CC240" s="17">
        <f>DBC!$C$77</f>
        <v>42</v>
      </c>
      <c r="CD240" s="28">
        <f>DBC!$C$76</f>
        <v>35</v>
      </c>
      <c r="CE240" s="30">
        <f>DBC!$C$75</f>
        <v>40</v>
      </c>
      <c r="CF240" s="31">
        <f t="shared" si="415"/>
        <v>0</v>
      </c>
      <c r="CG240" s="31">
        <f t="shared" si="356"/>
        <v>0</v>
      </c>
      <c r="CH240" s="32">
        <f t="shared" si="357"/>
        <v>0</v>
      </c>
      <c r="CI240" s="11">
        <f>DBC!$C$68</f>
        <v>500</v>
      </c>
      <c r="CJ240" s="21">
        <f t="shared" si="387"/>
        <v>0</v>
      </c>
      <c r="CK240" s="21">
        <f t="shared" si="388"/>
        <v>0</v>
      </c>
      <c r="CL240" s="21">
        <f t="shared" si="389"/>
        <v>0</v>
      </c>
      <c r="CM240" s="423">
        <f t="shared" si="390"/>
        <v>0</v>
      </c>
    </row>
    <row r="241" spans="1:91" x14ac:dyDescent="0.35">
      <c r="A241" s="743"/>
      <c r="B241" s="5" t="s">
        <v>31</v>
      </c>
      <c r="C241" s="543">
        <v>31</v>
      </c>
      <c r="D241" s="5">
        <v>235</v>
      </c>
      <c r="E241" s="10">
        <f>DBC!C$58</f>
        <v>20</v>
      </c>
      <c r="F241" s="22">
        <f t="shared" si="338"/>
        <v>620</v>
      </c>
      <c r="G241" s="745"/>
      <c r="H241" s="49">
        <f>DBC!$C$45</f>
        <v>0.1</v>
      </c>
      <c r="I241" s="47">
        <f>DBC!$C$44</f>
        <v>0.7</v>
      </c>
      <c r="J241" s="48">
        <f>DBC!$C$43</f>
        <v>0.2</v>
      </c>
      <c r="K241" s="24" t="str">
        <f t="shared" si="358"/>
        <v>OK</v>
      </c>
      <c r="L241" s="25">
        <f t="shared" si="359"/>
        <v>62</v>
      </c>
      <c r="M241" s="26">
        <f t="shared" si="359"/>
        <v>434</v>
      </c>
      <c r="N241" s="27">
        <f t="shared" si="359"/>
        <v>124</v>
      </c>
      <c r="O241" s="28">
        <f t="shared" si="360"/>
        <v>566680</v>
      </c>
      <c r="P241" s="28">
        <f t="shared" si="360"/>
        <v>13486984</v>
      </c>
      <c r="Q241" s="28">
        <f t="shared" si="360"/>
        <v>4533440</v>
      </c>
      <c r="R241" s="29">
        <f>DBC!$C$50</f>
        <v>152</v>
      </c>
      <c r="S241" s="28">
        <f>DBC!$C$49</f>
        <v>146.19999999999999</v>
      </c>
      <c r="T241" s="30">
        <f>DBC!$C$48</f>
        <v>150</v>
      </c>
      <c r="U241" s="31">
        <f t="shared" si="361"/>
        <v>86.135360000000006</v>
      </c>
      <c r="V241" s="31">
        <f t="shared" si="361"/>
        <v>1971.7970608000001</v>
      </c>
      <c r="W241" s="32">
        <f t="shared" si="361"/>
        <v>680.01599999999996</v>
      </c>
      <c r="X241" s="23">
        <f>DBC!$C$41</f>
        <v>370</v>
      </c>
      <c r="Y241" s="33">
        <f t="shared" si="362"/>
        <v>31870.083200000001</v>
      </c>
      <c r="Z241" s="31">
        <f t="shared" si="362"/>
        <v>729564.91249600006</v>
      </c>
      <c r="AA241" s="31">
        <f t="shared" si="362"/>
        <v>251605.91999999998</v>
      </c>
      <c r="AB241" s="423">
        <f t="shared" si="381"/>
        <v>1013040.915696</v>
      </c>
      <c r="AC241" s="295">
        <f>DBC!$C$45</f>
        <v>0.1</v>
      </c>
      <c r="AD241" s="291">
        <f>DBC!$C$44</f>
        <v>0.7</v>
      </c>
      <c r="AE241" s="292">
        <f>DBC!$C$43</f>
        <v>0.2</v>
      </c>
      <c r="AF241" s="24" t="str">
        <f t="shared" si="363"/>
        <v>OK</v>
      </c>
      <c r="AG241" s="25">
        <f t="shared" si="364"/>
        <v>62</v>
      </c>
      <c r="AH241" s="26">
        <f t="shared" si="404"/>
        <v>434</v>
      </c>
      <c r="AI241" s="27">
        <f t="shared" si="405"/>
        <v>124</v>
      </c>
      <c r="AJ241" s="28">
        <f t="shared" si="343"/>
        <v>0</v>
      </c>
      <c r="AK241" s="28">
        <f t="shared" si="344"/>
        <v>0</v>
      </c>
      <c r="AL241" s="28">
        <f t="shared" si="345"/>
        <v>0</v>
      </c>
      <c r="AM241" s="17">
        <f>DBC!$C$50</f>
        <v>152</v>
      </c>
      <c r="AN241" s="16">
        <f>DBC!$C$49</f>
        <v>146.19999999999999</v>
      </c>
      <c r="AO241" s="18">
        <f>DBC!$C$48</f>
        <v>150</v>
      </c>
      <c r="AP241" s="31">
        <f t="shared" si="413"/>
        <v>0</v>
      </c>
      <c r="AQ241" s="31">
        <f t="shared" si="346"/>
        <v>0</v>
      </c>
      <c r="AR241" s="32">
        <f t="shared" si="347"/>
        <v>0</v>
      </c>
      <c r="AS241" s="23">
        <f>DBC!$C$41</f>
        <v>370</v>
      </c>
      <c r="AT241" s="33">
        <f t="shared" si="406"/>
        <v>0</v>
      </c>
      <c r="AU241" s="31">
        <f t="shared" si="407"/>
        <v>0</v>
      </c>
      <c r="AV241" s="31">
        <f t="shared" si="408"/>
        <v>0</v>
      </c>
      <c r="AW241" s="423">
        <f t="shared" si="382"/>
        <v>0</v>
      </c>
      <c r="AX241" s="561">
        <f>DBC!$C$72</f>
        <v>0.15</v>
      </c>
      <c r="AY241" s="559">
        <f>DBC!$C$71</f>
        <v>0.75</v>
      </c>
      <c r="AZ241" s="560">
        <f>DBC!$C$70</f>
        <v>0.1</v>
      </c>
      <c r="BA241" s="24" t="str">
        <f t="shared" si="365"/>
        <v>OK</v>
      </c>
      <c r="BB241" s="25">
        <f t="shared" si="366"/>
        <v>93</v>
      </c>
      <c r="BC241" s="26">
        <f t="shared" si="409"/>
        <v>465</v>
      </c>
      <c r="BD241" s="27">
        <f t="shared" si="410"/>
        <v>62</v>
      </c>
      <c r="BE241" s="28">
        <f t="shared" si="348"/>
        <v>116250</v>
      </c>
      <c r="BF241" s="28">
        <f t="shared" si="349"/>
        <v>1976250</v>
      </c>
      <c r="BG241" s="28">
        <f t="shared" si="350"/>
        <v>310000</v>
      </c>
      <c r="BH241" s="17">
        <f>DBC!$C$77</f>
        <v>42</v>
      </c>
      <c r="BI241" s="28">
        <f>DBC!$C$76</f>
        <v>35</v>
      </c>
      <c r="BJ241" s="30">
        <f>DBC!$C$75</f>
        <v>40</v>
      </c>
      <c r="BK241" s="31">
        <f t="shared" si="414"/>
        <v>4.8825000000000003</v>
      </c>
      <c r="BL241" s="31">
        <f t="shared" si="351"/>
        <v>69.168750000000003</v>
      </c>
      <c r="BM241" s="32">
        <f t="shared" si="352"/>
        <v>12.4</v>
      </c>
      <c r="BN241" s="11">
        <f>DBC!$C$68</f>
        <v>500</v>
      </c>
      <c r="BO241" s="21">
        <f t="shared" si="383"/>
        <v>2441.25</v>
      </c>
      <c r="BP241" s="19">
        <f t="shared" si="384"/>
        <v>34584.375</v>
      </c>
      <c r="BQ241" s="19">
        <f t="shared" si="385"/>
        <v>6200</v>
      </c>
      <c r="BR241" s="423">
        <f t="shared" si="386"/>
        <v>43225.625</v>
      </c>
      <c r="BS241" s="561">
        <f>DBC!$C$72</f>
        <v>0.15</v>
      </c>
      <c r="BT241" s="559">
        <f>DBC!$C$71</f>
        <v>0.75</v>
      </c>
      <c r="BU241" s="560">
        <f>DBC!$C$70</f>
        <v>0.1</v>
      </c>
      <c r="BV241" s="24" t="str">
        <f t="shared" si="367"/>
        <v>OK</v>
      </c>
      <c r="BW241" s="25">
        <f t="shared" si="368"/>
        <v>93</v>
      </c>
      <c r="BX241" s="26">
        <f t="shared" si="411"/>
        <v>465</v>
      </c>
      <c r="BY241" s="27">
        <f t="shared" si="412"/>
        <v>62</v>
      </c>
      <c r="BZ241" s="28">
        <f t="shared" si="353"/>
        <v>0</v>
      </c>
      <c r="CA241" s="28">
        <f t="shared" si="354"/>
        <v>0</v>
      </c>
      <c r="CB241" s="28">
        <f t="shared" si="355"/>
        <v>0</v>
      </c>
      <c r="CC241" s="17">
        <f>DBC!$C$77</f>
        <v>42</v>
      </c>
      <c r="CD241" s="28">
        <f>DBC!$C$76</f>
        <v>35</v>
      </c>
      <c r="CE241" s="30">
        <f>DBC!$C$75</f>
        <v>40</v>
      </c>
      <c r="CF241" s="31">
        <f t="shared" si="415"/>
        <v>0</v>
      </c>
      <c r="CG241" s="31">
        <f t="shared" si="356"/>
        <v>0</v>
      </c>
      <c r="CH241" s="32">
        <f t="shared" si="357"/>
        <v>0</v>
      </c>
      <c r="CI241" s="11">
        <f>DBC!$C$68</f>
        <v>500</v>
      </c>
      <c r="CJ241" s="21">
        <f t="shared" si="387"/>
        <v>0</v>
      </c>
      <c r="CK241" s="21">
        <f t="shared" si="388"/>
        <v>0</v>
      </c>
      <c r="CL241" s="21">
        <f t="shared" si="389"/>
        <v>0</v>
      </c>
      <c r="CM241" s="423">
        <f t="shared" si="390"/>
        <v>0</v>
      </c>
    </row>
    <row r="242" spans="1:91" x14ac:dyDescent="0.35">
      <c r="A242" s="743"/>
      <c r="B242" s="5" t="s">
        <v>32</v>
      </c>
      <c r="C242" s="543">
        <v>31</v>
      </c>
      <c r="D242" s="5">
        <v>236</v>
      </c>
      <c r="E242" s="10">
        <f>DBC!C$59</f>
        <v>20</v>
      </c>
      <c r="F242" s="22">
        <f t="shared" si="338"/>
        <v>620</v>
      </c>
      <c r="G242" s="745"/>
      <c r="H242" s="49">
        <f>DBC!$C$45</f>
        <v>0.1</v>
      </c>
      <c r="I242" s="47">
        <f>DBC!$C$44</f>
        <v>0.7</v>
      </c>
      <c r="J242" s="48">
        <f>DBC!$C$43</f>
        <v>0.2</v>
      </c>
      <c r="K242" s="24" t="str">
        <f t="shared" si="358"/>
        <v>OK</v>
      </c>
      <c r="L242" s="25">
        <f t="shared" si="359"/>
        <v>62</v>
      </c>
      <c r="M242" s="26">
        <f t="shared" si="359"/>
        <v>434</v>
      </c>
      <c r="N242" s="27">
        <f t="shared" si="359"/>
        <v>124</v>
      </c>
      <c r="O242" s="28">
        <f t="shared" si="360"/>
        <v>566680</v>
      </c>
      <c r="P242" s="28">
        <f t="shared" si="360"/>
        <v>13486984</v>
      </c>
      <c r="Q242" s="28">
        <f t="shared" si="360"/>
        <v>4533440</v>
      </c>
      <c r="R242" s="29">
        <f>DBC!$C$50</f>
        <v>152</v>
      </c>
      <c r="S242" s="28">
        <f>DBC!$C$49</f>
        <v>146.19999999999999</v>
      </c>
      <c r="T242" s="30">
        <f>DBC!$C$48</f>
        <v>150</v>
      </c>
      <c r="U242" s="31">
        <f t="shared" si="361"/>
        <v>86.135360000000006</v>
      </c>
      <c r="V242" s="31">
        <f t="shared" si="361"/>
        <v>1971.7970608000001</v>
      </c>
      <c r="W242" s="32">
        <f t="shared" si="361"/>
        <v>680.01599999999996</v>
      </c>
      <c r="X242" s="23">
        <f>DBC!$C$41</f>
        <v>370</v>
      </c>
      <c r="Y242" s="33">
        <f t="shared" si="362"/>
        <v>31870.083200000001</v>
      </c>
      <c r="Z242" s="31">
        <f t="shared" si="362"/>
        <v>729564.91249600006</v>
      </c>
      <c r="AA242" s="31">
        <f t="shared" si="362"/>
        <v>251605.91999999998</v>
      </c>
      <c r="AB242" s="423">
        <f t="shared" si="381"/>
        <v>1013040.915696</v>
      </c>
      <c r="AC242" s="295">
        <f>DBC!$C$45</f>
        <v>0.1</v>
      </c>
      <c r="AD242" s="291">
        <f>DBC!$C$44</f>
        <v>0.7</v>
      </c>
      <c r="AE242" s="292">
        <f>DBC!$C$43</f>
        <v>0.2</v>
      </c>
      <c r="AF242" s="24" t="str">
        <f t="shared" si="363"/>
        <v>OK</v>
      </c>
      <c r="AG242" s="25">
        <f t="shared" si="364"/>
        <v>62</v>
      </c>
      <c r="AH242" s="26">
        <f t="shared" si="404"/>
        <v>434</v>
      </c>
      <c r="AI242" s="27">
        <f t="shared" si="405"/>
        <v>124</v>
      </c>
      <c r="AJ242" s="28">
        <f t="shared" si="343"/>
        <v>0</v>
      </c>
      <c r="AK242" s="28">
        <f t="shared" si="344"/>
        <v>0</v>
      </c>
      <c r="AL242" s="28">
        <f t="shared" si="345"/>
        <v>0</v>
      </c>
      <c r="AM242" s="17">
        <f>DBC!$C$50</f>
        <v>152</v>
      </c>
      <c r="AN242" s="16">
        <f>DBC!$C$49</f>
        <v>146.19999999999999</v>
      </c>
      <c r="AO242" s="18">
        <f>DBC!$C$48</f>
        <v>150</v>
      </c>
      <c r="AP242" s="31">
        <f t="shared" si="413"/>
        <v>0</v>
      </c>
      <c r="AQ242" s="31">
        <f t="shared" si="346"/>
        <v>0</v>
      </c>
      <c r="AR242" s="32">
        <f t="shared" si="347"/>
        <v>0</v>
      </c>
      <c r="AS242" s="23">
        <f>DBC!$C$41</f>
        <v>370</v>
      </c>
      <c r="AT242" s="33">
        <f t="shared" si="406"/>
        <v>0</v>
      </c>
      <c r="AU242" s="31">
        <f t="shared" si="407"/>
        <v>0</v>
      </c>
      <c r="AV242" s="31">
        <f t="shared" si="408"/>
        <v>0</v>
      </c>
      <c r="AW242" s="423">
        <f t="shared" si="382"/>
        <v>0</v>
      </c>
      <c r="AX242" s="561">
        <f>DBC!$C$72</f>
        <v>0.15</v>
      </c>
      <c r="AY242" s="559">
        <f>DBC!$C$71</f>
        <v>0.75</v>
      </c>
      <c r="AZ242" s="560">
        <f>DBC!$C$70</f>
        <v>0.1</v>
      </c>
      <c r="BA242" s="24" t="str">
        <f t="shared" si="365"/>
        <v>OK</v>
      </c>
      <c r="BB242" s="25">
        <f t="shared" si="366"/>
        <v>93</v>
      </c>
      <c r="BC242" s="26">
        <f t="shared" si="409"/>
        <v>465</v>
      </c>
      <c r="BD242" s="27">
        <f t="shared" si="410"/>
        <v>62</v>
      </c>
      <c r="BE242" s="28">
        <f t="shared" si="348"/>
        <v>116250</v>
      </c>
      <c r="BF242" s="28">
        <f t="shared" si="349"/>
        <v>1976250</v>
      </c>
      <c r="BG242" s="28">
        <f t="shared" si="350"/>
        <v>310000</v>
      </c>
      <c r="BH242" s="17">
        <f>DBC!$C$77</f>
        <v>42</v>
      </c>
      <c r="BI242" s="28">
        <f>DBC!$C$76</f>
        <v>35</v>
      </c>
      <c r="BJ242" s="30">
        <f>DBC!$C$75</f>
        <v>40</v>
      </c>
      <c r="BK242" s="31">
        <f t="shared" si="414"/>
        <v>4.8825000000000003</v>
      </c>
      <c r="BL242" s="31">
        <f t="shared" si="351"/>
        <v>69.168750000000003</v>
      </c>
      <c r="BM242" s="32">
        <f t="shared" si="352"/>
        <v>12.4</v>
      </c>
      <c r="BN242" s="11">
        <f>DBC!$C$68</f>
        <v>500</v>
      </c>
      <c r="BO242" s="21">
        <f t="shared" si="383"/>
        <v>2441.25</v>
      </c>
      <c r="BP242" s="19">
        <f t="shared" si="384"/>
        <v>34584.375</v>
      </c>
      <c r="BQ242" s="19">
        <f t="shared" si="385"/>
        <v>6200</v>
      </c>
      <c r="BR242" s="423">
        <f t="shared" si="386"/>
        <v>43225.625</v>
      </c>
      <c r="BS242" s="561">
        <f>DBC!$C$72</f>
        <v>0.15</v>
      </c>
      <c r="BT242" s="559">
        <f>DBC!$C$71</f>
        <v>0.75</v>
      </c>
      <c r="BU242" s="560">
        <f>DBC!$C$70</f>
        <v>0.1</v>
      </c>
      <c r="BV242" s="24" t="str">
        <f t="shared" si="367"/>
        <v>OK</v>
      </c>
      <c r="BW242" s="25">
        <f t="shared" si="368"/>
        <v>93</v>
      </c>
      <c r="BX242" s="26">
        <f t="shared" si="411"/>
        <v>465</v>
      </c>
      <c r="BY242" s="27">
        <f t="shared" si="412"/>
        <v>62</v>
      </c>
      <c r="BZ242" s="28">
        <f t="shared" si="353"/>
        <v>0</v>
      </c>
      <c r="CA242" s="28">
        <f t="shared" si="354"/>
        <v>0</v>
      </c>
      <c r="CB242" s="28">
        <f t="shared" si="355"/>
        <v>0</v>
      </c>
      <c r="CC242" s="17">
        <f>DBC!$C$77</f>
        <v>42</v>
      </c>
      <c r="CD242" s="28">
        <f>DBC!$C$76</f>
        <v>35</v>
      </c>
      <c r="CE242" s="30">
        <f>DBC!$C$75</f>
        <v>40</v>
      </c>
      <c r="CF242" s="31">
        <f t="shared" si="415"/>
        <v>0</v>
      </c>
      <c r="CG242" s="31">
        <f t="shared" si="356"/>
        <v>0</v>
      </c>
      <c r="CH242" s="32">
        <f t="shared" si="357"/>
        <v>0</v>
      </c>
      <c r="CI242" s="11">
        <f>DBC!$C$68</f>
        <v>500</v>
      </c>
      <c r="CJ242" s="21">
        <f t="shared" si="387"/>
        <v>0</v>
      </c>
      <c r="CK242" s="21">
        <f t="shared" si="388"/>
        <v>0</v>
      </c>
      <c r="CL242" s="21">
        <f t="shared" si="389"/>
        <v>0</v>
      </c>
      <c r="CM242" s="423">
        <f t="shared" si="390"/>
        <v>0</v>
      </c>
    </row>
    <row r="243" spans="1:91" x14ac:dyDescent="0.35">
      <c r="A243" s="743"/>
      <c r="B243" s="5" t="s">
        <v>33</v>
      </c>
      <c r="C243" s="543">
        <v>30</v>
      </c>
      <c r="D243" s="5">
        <v>237</v>
      </c>
      <c r="E243" s="10">
        <f>DBC!C$60</f>
        <v>20</v>
      </c>
      <c r="F243" s="22">
        <f t="shared" si="338"/>
        <v>600</v>
      </c>
      <c r="G243" s="745"/>
      <c r="H243" s="49">
        <f>DBC!$C$45</f>
        <v>0.1</v>
      </c>
      <c r="I243" s="47">
        <f>DBC!$C$44</f>
        <v>0.7</v>
      </c>
      <c r="J243" s="48">
        <f>DBC!$C$43</f>
        <v>0.2</v>
      </c>
      <c r="K243" s="24" t="str">
        <f t="shared" si="358"/>
        <v>OK</v>
      </c>
      <c r="L243" s="25">
        <f t="shared" si="359"/>
        <v>60</v>
      </c>
      <c r="M243" s="26">
        <f t="shared" si="359"/>
        <v>420</v>
      </c>
      <c r="N243" s="27">
        <f t="shared" si="359"/>
        <v>120</v>
      </c>
      <c r="O243" s="28">
        <f t="shared" si="360"/>
        <v>548400</v>
      </c>
      <c r="P243" s="28">
        <f t="shared" si="360"/>
        <v>13051920</v>
      </c>
      <c r="Q243" s="28">
        <f t="shared" si="360"/>
        <v>4387200</v>
      </c>
      <c r="R243" s="29">
        <f>DBC!$C$50</f>
        <v>152</v>
      </c>
      <c r="S243" s="28">
        <f>DBC!$C$49</f>
        <v>146.19999999999999</v>
      </c>
      <c r="T243" s="30">
        <f>DBC!$C$48</f>
        <v>150</v>
      </c>
      <c r="U243" s="31">
        <f t="shared" si="361"/>
        <v>83.356800000000007</v>
      </c>
      <c r="V243" s="31">
        <f t="shared" si="361"/>
        <v>1908.1907039999999</v>
      </c>
      <c r="W243" s="32">
        <f t="shared" si="361"/>
        <v>658.08</v>
      </c>
      <c r="X243" s="23">
        <f>DBC!$C$41</f>
        <v>370</v>
      </c>
      <c r="Y243" s="33">
        <f t="shared" si="362"/>
        <v>30842.016000000003</v>
      </c>
      <c r="Z243" s="31">
        <f t="shared" si="362"/>
        <v>706030.56047999999</v>
      </c>
      <c r="AA243" s="31">
        <f t="shared" si="362"/>
        <v>243489.6</v>
      </c>
      <c r="AB243" s="423">
        <f t="shared" si="381"/>
        <v>980362.17648000002</v>
      </c>
      <c r="AC243" s="295">
        <f>DBC!$C$45</f>
        <v>0.1</v>
      </c>
      <c r="AD243" s="291">
        <f>DBC!$C$44</f>
        <v>0.7</v>
      </c>
      <c r="AE243" s="292">
        <f>DBC!$C$43</f>
        <v>0.2</v>
      </c>
      <c r="AF243" s="24" t="str">
        <f t="shared" si="363"/>
        <v>OK</v>
      </c>
      <c r="AG243" s="25">
        <f t="shared" si="364"/>
        <v>60</v>
      </c>
      <c r="AH243" s="26">
        <f t="shared" si="404"/>
        <v>420</v>
      </c>
      <c r="AI243" s="27">
        <f t="shared" si="405"/>
        <v>120</v>
      </c>
      <c r="AJ243" s="28">
        <f t="shared" si="343"/>
        <v>0</v>
      </c>
      <c r="AK243" s="28">
        <f t="shared" si="344"/>
        <v>0</v>
      </c>
      <c r="AL243" s="28">
        <f t="shared" si="345"/>
        <v>0</v>
      </c>
      <c r="AM243" s="17">
        <f>DBC!$C$50</f>
        <v>152</v>
      </c>
      <c r="AN243" s="16">
        <f>DBC!$C$49</f>
        <v>146.19999999999999</v>
      </c>
      <c r="AO243" s="18">
        <f>DBC!$C$48</f>
        <v>150</v>
      </c>
      <c r="AP243" s="31">
        <f t="shared" si="413"/>
        <v>0</v>
      </c>
      <c r="AQ243" s="31">
        <f t="shared" si="346"/>
        <v>0</v>
      </c>
      <c r="AR243" s="32">
        <f t="shared" si="347"/>
        <v>0</v>
      </c>
      <c r="AS243" s="23">
        <f>DBC!$C$41</f>
        <v>370</v>
      </c>
      <c r="AT243" s="33">
        <f t="shared" si="406"/>
        <v>0</v>
      </c>
      <c r="AU243" s="31">
        <f t="shared" si="407"/>
        <v>0</v>
      </c>
      <c r="AV243" s="31">
        <f t="shared" si="408"/>
        <v>0</v>
      </c>
      <c r="AW243" s="423">
        <f t="shared" si="382"/>
        <v>0</v>
      </c>
      <c r="AX243" s="561">
        <f>DBC!$C$72</f>
        <v>0.15</v>
      </c>
      <c r="AY243" s="559">
        <f>DBC!$C$71</f>
        <v>0.75</v>
      </c>
      <c r="AZ243" s="560">
        <f>DBC!$C$70</f>
        <v>0.1</v>
      </c>
      <c r="BA243" s="24" t="str">
        <f t="shared" si="365"/>
        <v>OK</v>
      </c>
      <c r="BB243" s="25">
        <f t="shared" si="366"/>
        <v>90</v>
      </c>
      <c r="BC243" s="26">
        <f t="shared" si="409"/>
        <v>450</v>
      </c>
      <c r="BD243" s="27">
        <f t="shared" si="410"/>
        <v>60</v>
      </c>
      <c r="BE243" s="28">
        <f t="shared" si="348"/>
        <v>112500</v>
      </c>
      <c r="BF243" s="28">
        <f t="shared" si="349"/>
        <v>1912500</v>
      </c>
      <c r="BG243" s="28">
        <f t="shared" si="350"/>
        <v>300000</v>
      </c>
      <c r="BH243" s="17">
        <f>DBC!$C$77</f>
        <v>42</v>
      </c>
      <c r="BI243" s="28">
        <f>DBC!$C$76</f>
        <v>35</v>
      </c>
      <c r="BJ243" s="30">
        <f>DBC!$C$75</f>
        <v>40</v>
      </c>
      <c r="BK243" s="31">
        <f t="shared" si="414"/>
        <v>4.7249999999999996</v>
      </c>
      <c r="BL243" s="31">
        <f t="shared" si="351"/>
        <v>66.9375</v>
      </c>
      <c r="BM243" s="32">
        <f t="shared" si="352"/>
        <v>12</v>
      </c>
      <c r="BN243" s="11">
        <f>DBC!$C$68</f>
        <v>500</v>
      </c>
      <c r="BO243" s="21">
        <f t="shared" si="383"/>
        <v>2362.5</v>
      </c>
      <c r="BP243" s="19">
        <f t="shared" si="384"/>
        <v>33468.75</v>
      </c>
      <c r="BQ243" s="19">
        <f t="shared" si="385"/>
        <v>6000</v>
      </c>
      <c r="BR243" s="423">
        <f t="shared" si="386"/>
        <v>41831.25</v>
      </c>
      <c r="BS243" s="561">
        <f>DBC!$C$72</f>
        <v>0.15</v>
      </c>
      <c r="BT243" s="559">
        <f>DBC!$C$71</f>
        <v>0.75</v>
      </c>
      <c r="BU243" s="560">
        <f>DBC!$C$70</f>
        <v>0.1</v>
      </c>
      <c r="BV243" s="24" t="str">
        <f t="shared" si="367"/>
        <v>OK</v>
      </c>
      <c r="BW243" s="25">
        <f t="shared" si="368"/>
        <v>90</v>
      </c>
      <c r="BX243" s="26">
        <f t="shared" si="411"/>
        <v>450</v>
      </c>
      <c r="BY243" s="27">
        <f t="shared" si="412"/>
        <v>60</v>
      </c>
      <c r="BZ243" s="28">
        <f t="shared" si="353"/>
        <v>0</v>
      </c>
      <c r="CA243" s="28">
        <f t="shared" si="354"/>
        <v>0</v>
      </c>
      <c r="CB243" s="28">
        <f t="shared" si="355"/>
        <v>0</v>
      </c>
      <c r="CC243" s="17">
        <f>DBC!$C$77</f>
        <v>42</v>
      </c>
      <c r="CD243" s="28">
        <f>DBC!$C$76</f>
        <v>35</v>
      </c>
      <c r="CE243" s="30">
        <f>DBC!$C$75</f>
        <v>40</v>
      </c>
      <c r="CF243" s="31">
        <f t="shared" si="415"/>
        <v>0</v>
      </c>
      <c r="CG243" s="31">
        <f t="shared" si="356"/>
        <v>0</v>
      </c>
      <c r="CH243" s="32">
        <f t="shared" si="357"/>
        <v>0</v>
      </c>
      <c r="CI243" s="11">
        <f>DBC!$C$68</f>
        <v>500</v>
      </c>
      <c r="CJ243" s="21">
        <f t="shared" si="387"/>
        <v>0</v>
      </c>
      <c r="CK243" s="21">
        <f t="shared" si="388"/>
        <v>0</v>
      </c>
      <c r="CL243" s="21">
        <f t="shared" si="389"/>
        <v>0</v>
      </c>
      <c r="CM243" s="423">
        <f t="shared" si="390"/>
        <v>0</v>
      </c>
    </row>
    <row r="244" spans="1:91" x14ac:dyDescent="0.35">
      <c r="A244" s="743"/>
      <c r="B244" s="5" t="s">
        <v>34</v>
      </c>
      <c r="C244" s="543">
        <v>31</v>
      </c>
      <c r="D244" s="5">
        <v>238</v>
      </c>
      <c r="E244" s="10">
        <f>DBC!C$61</f>
        <v>20</v>
      </c>
      <c r="F244" s="22">
        <f t="shared" si="338"/>
        <v>620</v>
      </c>
      <c r="G244" s="745"/>
      <c r="H244" s="49">
        <f>DBC!$C$45</f>
        <v>0.1</v>
      </c>
      <c r="I244" s="47">
        <f>DBC!$C$44</f>
        <v>0.7</v>
      </c>
      <c r="J244" s="48">
        <f>DBC!$C$43</f>
        <v>0.2</v>
      </c>
      <c r="K244" s="24" t="str">
        <f t="shared" si="358"/>
        <v>OK</v>
      </c>
      <c r="L244" s="25">
        <f t="shared" si="359"/>
        <v>62</v>
      </c>
      <c r="M244" s="26">
        <f t="shared" si="359"/>
        <v>434</v>
      </c>
      <c r="N244" s="27">
        <f t="shared" si="359"/>
        <v>124</v>
      </c>
      <c r="O244" s="28">
        <f t="shared" si="360"/>
        <v>566680</v>
      </c>
      <c r="P244" s="28">
        <f t="shared" si="360"/>
        <v>13486984</v>
      </c>
      <c r="Q244" s="28">
        <f t="shared" si="360"/>
        <v>4533440</v>
      </c>
      <c r="R244" s="29">
        <f>DBC!$C$50</f>
        <v>152</v>
      </c>
      <c r="S244" s="28">
        <f>DBC!$C$49</f>
        <v>146.19999999999999</v>
      </c>
      <c r="T244" s="30">
        <f>DBC!$C$48</f>
        <v>150</v>
      </c>
      <c r="U244" s="31">
        <f t="shared" si="361"/>
        <v>86.135360000000006</v>
      </c>
      <c r="V244" s="31">
        <f t="shared" si="361"/>
        <v>1971.7970608000001</v>
      </c>
      <c r="W244" s="32">
        <f t="shared" si="361"/>
        <v>680.01599999999996</v>
      </c>
      <c r="X244" s="23">
        <f>DBC!$C$41</f>
        <v>370</v>
      </c>
      <c r="Y244" s="33">
        <f t="shared" si="362"/>
        <v>31870.083200000001</v>
      </c>
      <c r="Z244" s="31">
        <f t="shared" si="362"/>
        <v>729564.91249600006</v>
      </c>
      <c r="AA244" s="31">
        <f t="shared" si="362"/>
        <v>251605.91999999998</v>
      </c>
      <c r="AB244" s="423">
        <f t="shared" si="381"/>
        <v>1013040.915696</v>
      </c>
      <c r="AC244" s="295">
        <f>DBC!$C$45</f>
        <v>0.1</v>
      </c>
      <c r="AD244" s="291">
        <f>DBC!$C$44</f>
        <v>0.7</v>
      </c>
      <c r="AE244" s="292">
        <f>DBC!$C$43</f>
        <v>0.2</v>
      </c>
      <c r="AF244" s="24" t="str">
        <f t="shared" si="363"/>
        <v>OK</v>
      </c>
      <c r="AG244" s="25">
        <f t="shared" si="364"/>
        <v>62</v>
      </c>
      <c r="AH244" s="26">
        <f t="shared" si="404"/>
        <v>434</v>
      </c>
      <c r="AI244" s="27">
        <f t="shared" si="405"/>
        <v>124</v>
      </c>
      <c r="AJ244" s="28">
        <f t="shared" si="343"/>
        <v>0</v>
      </c>
      <c r="AK244" s="28">
        <f t="shared" si="344"/>
        <v>0</v>
      </c>
      <c r="AL244" s="28">
        <f t="shared" si="345"/>
        <v>0</v>
      </c>
      <c r="AM244" s="17">
        <f>DBC!$C$50</f>
        <v>152</v>
      </c>
      <c r="AN244" s="16">
        <f>DBC!$C$49</f>
        <v>146.19999999999999</v>
      </c>
      <c r="AO244" s="18">
        <f>DBC!$C$48</f>
        <v>150</v>
      </c>
      <c r="AP244" s="31">
        <f t="shared" si="413"/>
        <v>0</v>
      </c>
      <c r="AQ244" s="31">
        <f t="shared" si="346"/>
        <v>0</v>
      </c>
      <c r="AR244" s="32">
        <f t="shared" si="347"/>
        <v>0</v>
      </c>
      <c r="AS244" s="23">
        <f>DBC!$C$41</f>
        <v>370</v>
      </c>
      <c r="AT244" s="33">
        <f t="shared" si="406"/>
        <v>0</v>
      </c>
      <c r="AU244" s="31">
        <f t="shared" si="407"/>
        <v>0</v>
      </c>
      <c r="AV244" s="31">
        <f t="shared" si="408"/>
        <v>0</v>
      </c>
      <c r="AW244" s="423">
        <f t="shared" si="382"/>
        <v>0</v>
      </c>
      <c r="AX244" s="561">
        <f>DBC!$C$72</f>
        <v>0.15</v>
      </c>
      <c r="AY244" s="559">
        <f>DBC!$C$71</f>
        <v>0.75</v>
      </c>
      <c r="AZ244" s="560">
        <f>DBC!$C$70</f>
        <v>0.1</v>
      </c>
      <c r="BA244" s="24" t="str">
        <f t="shared" si="365"/>
        <v>OK</v>
      </c>
      <c r="BB244" s="25">
        <f t="shared" si="366"/>
        <v>93</v>
      </c>
      <c r="BC244" s="26">
        <f t="shared" si="409"/>
        <v>465</v>
      </c>
      <c r="BD244" s="27">
        <f t="shared" si="410"/>
        <v>62</v>
      </c>
      <c r="BE244" s="28">
        <f t="shared" si="348"/>
        <v>116250</v>
      </c>
      <c r="BF244" s="28">
        <f t="shared" si="349"/>
        <v>1976250</v>
      </c>
      <c r="BG244" s="28">
        <f t="shared" si="350"/>
        <v>310000</v>
      </c>
      <c r="BH244" s="17">
        <f>DBC!$C$77</f>
        <v>42</v>
      </c>
      <c r="BI244" s="28">
        <f>DBC!$C$76</f>
        <v>35</v>
      </c>
      <c r="BJ244" s="30">
        <f>DBC!$C$75</f>
        <v>40</v>
      </c>
      <c r="BK244" s="31">
        <f t="shared" si="414"/>
        <v>4.8825000000000003</v>
      </c>
      <c r="BL244" s="31">
        <f t="shared" si="351"/>
        <v>69.168750000000003</v>
      </c>
      <c r="BM244" s="32">
        <f t="shared" si="352"/>
        <v>12.4</v>
      </c>
      <c r="BN244" s="11">
        <f>DBC!$C$68</f>
        <v>500</v>
      </c>
      <c r="BO244" s="21">
        <f t="shared" si="383"/>
        <v>2441.25</v>
      </c>
      <c r="BP244" s="19">
        <f t="shared" si="384"/>
        <v>34584.375</v>
      </c>
      <c r="BQ244" s="19">
        <f t="shared" si="385"/>
        <v>6200</v>
      </c>
      <c r="BR244" s="423">
        <f t="shared" si="386"/>
        <v>43225.625</v>
      </c>
      <c r="BS244" s="561">
        <f>DBC!$C$72</f>
        <v>0.15</v>
      </c>
      <c r="BT244" s="559">
        <f>DBC!$C$71</f>
        <v>0.75</v>
      </c>
      <c r="BU244" s="560">
        <f>DBC!$C$70</f>
        <v>0.1</v>
      </c>
      <c r="BV244" s="24" t="str">
        <f t="shared" si="367"/>
        <v>OK</v>
      </c>
      <c r="BW244" s="25">
        <f t="shared" si="368"/>
        <v>93</v>
      </c>
      <c r="BX244" s="26">
        <f t="shared" si="411"/>
        <v>465</v>
      </c>
      <c r="BY244" s="27">
        <f t="shared" si="412"/>
        <v>62</v>
      </c>
      <c r="BZ244" s="28">
        <f t="shared" si="353"/>
        <v>0</v>
      </c>
      <c r="CA244" s="28">
        <f t="shared" si="354"/>
        <v>0</v>
      </c>
      <c r="CB244" s="28">
        <f t="shared" si="355"/>
        <v>0</v>
      </c>
      <c r="CC244" s="17">
        <f>DBC!$C$77</f>
        <v>42</v>
      </c>
      <c r="CD244" s="28">
        <f>DBC!$C$76</f>
        <v>35</v>
      </c>
      <c r="CE244" s="30">
        <f>DBC!$C$75</f>
        <v>40</v>
      </c>
      <c r="CF244" s="31">
        <f t="shared" si="415"/>
        <v>0</v>
      </c>
      <c r="CG244" s="31">
        <f t="shared" si="356"/>
        <v>0</v>
      </c>
      <c r="CH244" s="32">
        <f t="shared" si="357"/>
        <v>0</v>
      </c>
      <c r="CI244" s="11">
        <f>DBC!$C$68</f>
        <v>500</v>
      </c>
      <c r="CJ244" s="21">
        <f t="shared" si="387"/>
        <v>0</v>
      </c>
      <c r="CK244" s="21">
        <f t="shared" si="388"/>
        <v>0</v>
      </c>
      <c r="CL244" s="21">
        <f t="shared" si="389"/>
        <v>0</v>
      </c>
      <c r="CM244" s="423">
        <f t="shared" si="390"/>
        <v>0</v>
      </c>
    </row>
    <row r="245" spans="1:91" x14ac:dyDescent="0.35">
      <c r="A245" s="743"/>
      <c r="B245" s="5" t="s">
        <v>35</v>
      </c>
      <c r="C245" s="543">
        <v>30</v>
      </c>
      <c r="D245" s="5">
        <v>239</v>
      </c>
      <c r="E245" s="10">
        <f>DBC!C$62</f>
        <v>20</v>
      </c>
      <c r="F245" s="22">
        <f t="shared" si="338"/>
        <v>600</v>
      </c>
      <c r="G245" s="745"/>
      <c r="H245" s="49">
        <f>DBC!$C$45</f>
        <v>0.1</v>
      </c>
      <c r="I245" s="47">
        <f>DBC!$C$44</f>
        <v>0.7</v>
      </c>
      <c r="J245" s="48">
        <f>DBC!$C$43</f>
        <v>0.2</v>
      </c>
      <c r="K245" s="24" t="str">
        <f t="shared" si="358"/>
        <v>OK</v>
      </c>
      <c r="L245" s="25">
        <f t="shared" si="359"/>
        <v>60</v>
      </c>
      <c r="M245" s="26">
        <f t="shared" si="359"/>
        <v>420</v>
      </c>
      <c r="N245" s="27">
        <f t="shared" si="359"/>
        <v>120</v>
      </c>
      <c r="O245" s="28">
        <f t="shared" si="360"/>
        <v>548400</v>
      </c>
      <c r="P245" s="28">
        <f t="shared" si="360"/>
        <v>13051920</v>
      </c>
      <c r="Q245" s="28">
        <f t="shared" si="360"/>
        <v>4387200</v>
      </c>
      <c r="R245" s="29">
        <f>DBC!$C$50</f>
        <v>152</v>
      </c>
      <c r="S245" s="28">
        <f>DBC!$C$49</f>
        <v>146.19999999999999</v>
      </c>
      <c r="T245" s="30">
        <f>DBC!$C$48</f>
        <v>150</v>
      </c>
      <c r="U245" s="31">
        <f t="shared" si="361"/>
        <v>83.356800000000007</v>
      </c>
      <c r="V245" s="31">
        <f t="shared" si="361"/>
        <v>1908.1907039999999</v>
      </c>
      <c r="W245" s="32">
        <f t="shared" si="361"/>
        <v>658.08</v>
      </c>
      <c r="X245" s="23">
        <f>DBC!$C$41</f>
        <v>370</v>
      </c>
      <c r="Y245" s="33">
        <f t="shared" si="362"/>
        <v>30842.016000000003</v>
      </c>
      <c r="Z245" s="31">
        <f t="shared" si="362"/>
        <v>706030.56047999999</v>
      </c>
      <c r="AA245" s="31">
        <f t="shared" si="362"/>
        <v>243489.6</v>
      </c>
      <c r="AB245" s="423">
        <f t="shared" si="381"/>
        <v>980362.17648000002</v>
      </c>
      <c r="AC245" s="295">
        <f>DBC!$C$45</f>
        <v>0.1</v>
      </c>
      <c r="AD245" s="291">
        <f>DBC!$C$44</f>
        <v>0.7</v>
      </c>
      <c r="AE245" s="292">
        <f>DBC!$C$43</f>
        <v>0.2</v>
      </c>
      <c r="AF245" s="24" t="str">
        <f t="shared" si="363"/>
        <v>OK</v>
      </c>
      <c r="AG245" s="25">
        <f t="shared" si="364"/>
        <v>60</v>
      </c>
      <c r="AH245" s="26">
        <f t="shared" si="404"/>
        <v>420</v>
      </c>
      <c r="AI245" s="27">
        <f t="shared" si="405"/>
        <v>120</v>
      </c>
      <c r="AJ245" s="28">
        <f t="shared" si="343"/>
        <v>0</v>
      </c>
      <c r="AK245" s="28">
        <f t="shared" si="344"/>
        <v>0</v>
      </c>
      <c r="AL245" s="28">
        <f t="shared" si="345"/>
        <v>0</v>
      </c>
      <c r="AM245" s="17">
        <f>DBC!$C$50</f>
        <v>152</v>
      </c>
      <c r="AN245" s="16">
        <f>DBC!$C$49</f>
        <v>146.19999999999999</v>
      </c>
      <c r="AO245" s="18">
        <f>DBC!$C$48</f>
        <v>150</v>
      </c>
      <c r="AP245" s="31">
        <f t="shared" si="413"/>
        <v>0</v>
      </c>
      <c r="AQ245" s="31">
        <f t="shared" si="346"/>
        <v>0</v>
      </c>
      <c r="AR245" s="32">
        <f t="shared" si="347"/>
        <v>0</v>
      </c>
      <c r="AS245" s="23">
        <f>DBC!$C$41</f>
        <v>370</v>
      </c>
      <c r="AT245" s="33">
        <f t="shared" si="406"/>
        <v>0</v>
      </c>
      <c r="AU245" s="31">
        <f t="shared" si="407"/>
        <v>0</v>
      </c>
      <c r="AV245" s="31">
        <f t="shared" si="408"/>
        <v>0</v>
      </c>
      <c r="AW245" s="423">
        <f t="shared" si="382"/>
        <v>0</v>
      </c>
      <c r="AX245" s="561">
        <f>DBC!$C$72</f>
        <v>0.15</v>
      </c>
      <c r="AY245" s="559">
        <f>DBC!$C$71</f>
        <v>0.75</v>
      </c>
      <c r="AZ245" s="560">
        <f>DBC!$C$70</f>
        <v>0.1</v>
      </c>
      <c r="BA245" s="24" t="str">
        <f t="shared" si="365"/>
        <v>OK</v>
      </c>
      <c r="BB245" s="25">
        <f t="shared" si="366"/>
        <v>90</v>
      </c>
      <c r="BC245" s="26">
        <f t="shared" si="409"/>
        <v>450</v>
      </c>
      <c r="BD245" s="27">
        <f t="shared" si="410"/>
        <v>60</v>
      </c>
      <c r="BE245" s="28">
        <f t="shared" si="348"/>
        <v>112500</v>
      </c>
      <c r="BF245" s="28">
        <f t="shared" si="349"/>
        <v>1912500</v>
      </c>
      <c r="BG245" s="28">
        <f t="shared" si="350"/>
        <v>300000</v>
      </c>
      <c r="BH245" s="17">
        <f>DBC!$C$77</f>
        <v>42</v>
      </c>
      <c r="BI245" s="28">
        <f>DBC!$C$76</f>
        <v>35</v>
      </c>
      <c r="BJ245" s="30">
        <f>DBC!$C$75</f>
        <v>40</v>
      </c>
      <c r="BK245" s="31">
        <f t="shared" si="414"/>
        <v>4.7249999999999996</v>
      </c>
      <c r="BL245" s="31">
        <f t="shared" si="351"/>
        <v>66.9375</v>
      </c>
      <c r="BM245" s="32">
        <f t="shared" si="352"/>
        <v>12</v>
      </c>
      <c r="BN245" s="11">
        <f>DBC!$C$68</f>
        <v>500</v>
      </c>
      <c r="BO245" s="21">
        <f t="shared" si="383"/>
        <v>2362.5</v>
      </c>
      <c r="BP245" s="19">
        <f t="shared" si="384"/>
        <v>33468.75</v>
      </c>
      <c r="BQ245" s="19">
        <f t="shared" si="385"/>
        <v>6000</v>
      </c>
      <c r="BR245" s="423">
        <f t="shared" si="386"/>
        <v>41831.25</v>
      </c>
      <c r="BS245" s="561">
        <f>DBC!$C$72</f>
        <v>0.15</v>
      </c>
      <c r="BT245" s="559">
        <f>DBC!$C$71</f>
        <v>0.75</v>
      </c>
      <c r="BU245" s="560">
        <f>DBC!$C$70</f>
        <v>0.1</v>
      </c>
      <c r="BV245" s="24" t="str">
        <f t="shared" si="367"/>
        <v>OK</v>
      </c>
      <c r="BW245" s="25">
        <f t="shared" si="368"/>
        <v>90</v>
      </c>
      <c r="BX245" s="26">
        <f t="shared" si="411"/>
        <v>450</v>
      </c>
      <c r="BY245" s="27">
        <f t="shared" si="412"/>
        <v>60</v>
      </c>
      <c r="BZ245" s="28">
        <f t="shared" si="353"/>
        <v>0</v>
      </c>
      <c r="CA245" s="28">
        <f t="shared" si="354"/>
        <v>0</v>
      </c>
      <c r="CB245" s="28">
        <f t="shared" si="355"/>
        <v>0</v>
      </c>
      <c r="CC245" s="17">
        <f>DBC!$C$77</f>
        <v>42</v>
      </c>
      <c r="CD245" s="28">
        <f>DBC!$C$76</f>
        <v>35</v>
      </c>
      <c r="CE245" s="30">
        <f>DBC!$C$75</f>
        <v>40</v>
      </c>
      <c r="CF245" s="31">
        <f t="shared" si="415"/>
        <v>0</v>
      </c>
      <c r="CG245" s="31">
        <f t="shared" si="356"/>
        <v>0</v>
      </c>
      <c r="CH245" s="32">
        <f t="shared" si="357"/>
        <v>0</v>
      </c>
      <c r="CI245" s="11">
        <f>DBC!$C$68</f>
        <v>500</v>
      </c>
      <c r="CJ245" s="21">
        <f t="shared" si="387"/>
        <v>0</v>
      </c>
      <c r="CK245" s="21">
        <f t="shared" si="388"/>
        <v>0</v>
      </c>
      <c r="CL245" s="21">
        <f t="shared" si="389"/>
        <v>0</v>
      </c>
      <c r="CM245" s="423">
        <f t="shared" si="390"/>
        <v>0</v>
      </c>
    </row>
    <row r="246" spans="1:91" x14ac:dyDescent="0.35">
      <c r="A246" s="744"/>
      <c r="B246" s="34" t="s">
        <v>36</v>
      </c>
      <c r="C246" s="544">
        <v>31</v>
      </c>
      <c r="D246" s="34">
        <v>240</v>
      </c>
      <c r="E246" s="10">
        <f>DBC!C$63</f>
        <v>20</v>
      </c>
      <c r="F246" s="35">
        <f t="shared" si="338"/>
        <v>620</v>
      </c>
      <c r="G246" s="746"/>
      <c r="H246" s="49">
        <f>DBC!$C$45</f>
        <v>0.1</v>
      </c>
      <c r="I246" s="47">
        <f>DBC!$C$44</f>
        <v>0.7</v>
      </c>
      <c r="J246" s="48">
        <f>DBC!$C$43</f>
        <v>0.2</v>
      </c>
      <c r="K246" s="8" t="str">
        <f t="shared" si="358"/>
        <v>OK</v>
      </c>
      <c r="L246" s="37">
        <f t="shared" si="359"/>
        <v>62</v>
      </c>
      <c r="M246" s="38">
        <f t="shared" si="359"/>
        <v>434</v>
      </c>
      <c r="N246" s="39">
        <f t="shared" si="359"/>
        <v>124</v>
      </c>
      <c r="O246" s="40">
        <f t="shared" si="360"/>
        <v>566680</v>
      </c>
      <c r="P246" s="40">
        <f t="shared" si="360"/>
        <v>13486984</v>
      </c>
      <c r="Q246" s="40">
        <f t="shared" si="360"/>
        <v>4533440</v>
      </c>
      <c r="R246" s="29">
        <f>DBC!$C$50</f>
        <v>152</v>
      </c>
      <c r="S246" s="28">
        <f>DBC!$C$49</f>
        <v>146.19999999999999</v>
      </c>
      <c r="T246" s="30">
        <f>DBC!$C$48</f>
        <v>150</v>
      </c>
      <c r="U246" s="43">
        <f t="shared" si="361"/>
        <v>86.135360000000006</v>
      </c>
      <c r="V246" s="43">
        <f t="shared" si="361"/>
        <v>1971.7970608000001</v>
      </c>
      <c r="W246" s="44">
        <f t="shared" si="361"/>
        <v>680.01599999999996</v>
      </c>
      <c r="X246" s="23">
        <f>DBC!$C$41</f>
        <v>370</v>
      </c>
      <c r="Y246" s="45">
        <f t="shared" si="362"/>
        <v>31870.083200000001</v>
      </c>
      <c r="Z246" s="43">
        <f t="shared" si="362"/>
        <v>729564.91249600006</v>
      </c>
      <c r="AA246" s="43">
        <f t="shared" si="362"/>
        <v>251605.91999999998</v>
      </c>
      <c r="AB246" s="423">
        <f t="shared" si="381"/>
        <v>1013040.915696</v>
      </c>
      <c r="AC246" s="295">
        <f>DBC!$C$45</f>
        <v>0.1</v>
      </c>
      <c r="AD246" s="291">
        <f>DBC!$C$44</f>
        <v>0.7</v>
      </c>
      <c r="AE246" s="292">
        <f>DBC!$C$43</f>
        <v>0.2</v>
      </c>
      <c r="AF246" s="8" t="str">
        <f t="shared" si="363"/>
        <v>OK</v>
      </c>
      <c r="AG246" s="37">
        <f t="shared" si="364"/>
        <v>62</v>
      </c>
      <c r="AH246" s="38">
        <f t="shared" si="404"/>
        <v>434</v>
      </c>
      <c r="AI246" s="39">
        <f t="shared" si="405"/>
        <v>124</v>
      </c>
      <c r="AJ246" s="40">
        <f t="shared" si="343"/>
        <v>0</v>
      </c>
      <c r="AK246" s="40">
        <f t="shared" si="344"/>
        <v>0</v>
      </c>
      <c r="AL246" s="40">
        <f t="shared" si="345"/>
        <v>0</v>
      </c>
      <c r="AM246" s="17">
        <f>DBC!$C$50</f>
        <v>152</v>
      </c>
      <c r="AN246" s="16">
        <f>DBC!$C$49</f>
        <v>146.19999999999999</v>
      </c>
      <c r="AO246" s="18">
        <f>DBC!$C$48</f>
        <v>150</v>
      </c>
      <c r="AP246" s="43">
        <f t="shared" si="413"/>
        <v>0</v>
      </c>
      <c r="AQ246" s="43">
        <f t="shared" si="346"/>
        <v>0</v>
      </c>
      <c r="AR246" s="44">
        <f t="shared" si="347"/>
        <v>0</v>
      </c>
      <c r="AS246" s="23">
        <f>DBC!$C$41</f>
        <v>370</v>
      </c>
      <c r="AT246" s="45">
        <f t="shared" si="406"/>
        <v>0</v>
      </c>
      <c r="AU246" s="43">
        <f t="shared" si="407"/>
        <v>0</v>
      </c>
      <c r="AV246" s="43">
        <f t="shared" si="408"/>
        <v>0</v>
      </c>
      <c r="AW246" s="423">
        <f t="shared" si="382"/>
        <v>0</v>
      </c>
      <c r="AX246" s="561">
        <f>DBC!$C$72</f>
        <v>0.15</v>
      </c>
      <c r="AY246" s="559">
        <f>DBC!$C$71</f>
        <v>0.75</v>
      </c>
      <c r="AZ246" s="560">
        <f>DBC!$C$70</f>
        <v>0.1</v>
      </c>
      <c r="BA246" s="8" t="str">
        <f t="shared" si="365"/>
        <v>OK</v>
      </c>
      <c r="BB246" s="37">
        <f t="shared" si="366"/>
        <v>93</v>
      </c>
      <c r="BC246" s="38">
        <f t="shared" si="409"/>
        <v>465</v>
      </c>
      <c r="BD246" s="39">
        <f t="shared" si="410"/>
        <v>62</v>
      </c>
      <c r="BE246" s="40">
        <f t="shared" si="348"/>
        <v>116250</v>
      </c>
      <c r="BF246" s="40">
        <f t="shared" si="349"/>
        <v>1976250</v>
      </c>
      <c r="BG246" s="40">
        <f t="shared" si="350"/>
        <v>310000</v>
      </c>
      <c r="BH246" s="17">
        <f>DBC!$C$77</f>
        <v>42</v>
      </c>
      <c r="BI246" s="28">
        <f>DBC!$C$76</f>
        <v>35</v>
      </c>
      <c r="BJ246" s="30">
        <f>DBC!$C$75</f>
        <v>40</v>
      </c>
      <c r="BK246" s="43">
        <f t="shared" si="414"/>
        <v>4.8825000000000003</v>
      </c>
      <c r="BL246" s="43">
        <f t="shared" si="351"/>
        <v>69.168750000000003</v>
      </c>
      <c r="BM246" s="44">
        <f t="shared" si="352"/>
        <v>12.4</v>
      </c>
      <c r="BN246" s="11">
        <f>DBC!$C$68</f>
        <v>500</v>
      </c>
      <c r="BO246" s="21">
        <f t="shared" si="383"/>
        <v>2441.25</v>
      </c>
      <c r="BP246" s="19">
        <f t="shared" si="384"/>
        <v>34584.375</v>
      </c>
      <c r="BQ246" s="19">
        <f t="shared" si="385"/>
        <v>6200</v>
      </c>
      <c r="BR246" s="423">
        <f t="shared" si="386"/>
        <v>43225.625</v>
      </c>
      <c r="BS246" s="561">
        <f>DBC!$C$72</f>
        <v>0.15</v>
      </c>
      <c r="BT246" s="559">
        <f>DBC!$C$71</f>
        <v>0.75</v>
      </c>
      <c r="BU246" s="560">
        <f>DBC!$C$70</f>
        <v>0.1</v>
      </c>
      <c r="BV246" s="8" t="str">
        <f t="shared" si="367"/>
        <v>OK</v>
      </c>
      <c r="BW246" s="37">
        <f t="shared" si="368"/>
        <v>93</v>
      </c>
      <c r="BX246" s="38">
        <f t="shared" si="411"/>
        <v>465</v>
      </c>
      <c r="BY246" s="39">
        <f t="shared" si="412"/>
        <v>62</v>
      </c>
      <c r="BZ246" s="40">
        <f t="shared" si="353"/>
        <v>0</v>
      </c>
      <c r="CA246" s="40">
        <f t="shared" si="354"/>
        <v>0</v>
      </c>
      <c r="CB246" s="40">
        <f t="shared" si="355"/>
        <v>0</v>
      </c>
      <c r="CC246" s="17">
        <f>DBC!$C$77</f>
        <v>42</v>
      </c>
      <c r="CD246" s="28">
        <f>DBC!$C$76</f>
        <v>35</v>
      </c>
      <c r="CE246" s="30">
        <f>DBC!$C$75</f>
        <v>40</v>
      </c>
      <c r="CF246" s="43">
        <f t="shared" si="415"/>
        <v>0</v>
      </c>
      <c r="CG246" s="43">
        <f t="shared" si="356"/>
        <v>0</v>
      </c>
      <c r="CH246" s="44">
        <f t="shared" si="357"/>
        <v>0</v>
      </c>
      <c r="CI246" s="11">
        <f>DBC!$C$68</f>
        <v>500</v>
      </c>
      <c r="CJ246" s="21">
        <f t="shared" si="387"/>
        <v>0</v>
      </c>
      <c r="CK246" s="21">
        <f t="shared" si="388"/>
        <v>0</v>
      </c>
      <c r="CL246" s="21">
        <f t="shared" si="389"/>
        <v>0</v>
      </c>
      <c r="CM246" s="423">
        <f t="shared" si="390"/>
        <v>0</v>
      </c>
    </row>
    <row r="247" spans="1:91" x14ac:dyDescent="0.35">
      <c r="A247" s="731">
        <v>21</v>
      </c>
      <c r="B247" s="9" t="s">
        <v>25</v>
      </c>
      <c r="C247" s="546">
        <v>31</v>
      </c>
      <c r="D247" s="9">
        <v>241</v>
      </c>
      <c r="E247" s="10">
        <f>DBC!C$52</f>
        <v>10</v>
      </c>
      <c r="F247" s="10">
        <f t="shared" si="338"/>
        <v>310</v>
      </c>
      <c r="G247" s="732">
        <f>SUM(F247:F258)</f>
        <v>6990</v>
      </c>
      <c r="H247" s="49">
        <f>DBC!$C$45</f>
        <v>0.1</v>
      </c>
      <c r="I247" s="47">
        <f>DBC!$C$44</f>
        <v>0.7</v>
      </c>
      <c r="J247" s="48">
        <f>DBC!$C$43</f>
        <v>0.2</v>
      </c>
      <c r="K247" s="12" t="str">
        <f t="shared" si="358"/>
        <v>OK</v>
      </c>
      <c r="L247" s="25">
        <f t="shared" ref="L247" si="429">$F247*H247</f>
        <v>31</v>
      </c>
      <c r="M247" s="26">
        <f t="shared" ref="M247" si="430">$F247*I247</f>
        <v>217</v>
      </c>
      <c r="N247" s="27">
        <f t="shared" ref="N247" si="431">$F247*J247</f>
        <v>62</v>
      </c>
      <c r="O247" s="28">
        <f t="shared" ref="O247" si="432">O$6*L247</f>
        <v>283340</v>
      </c>
      <c r="P247" s="28">
        <f t="shared" ref="P247" si="433">P$6*M247</f>
        <v>6743492</v>
      </c>
      <c r="Q247" s="28">
        <f t="shared" ref="Q247" si="434">Q$6*N247</f>
        <v>2266720</v>
      </c>
      <c r="R247" s="29">
        <f>DBC!$C$50</f>
        <v>152</v>
      </c>
      <c r="S247" s="28">
        <f>DBC!$C$49</f>
        <v>146.19999999999999</v>
      </c>
      <c r="T247" s="30">
        <f>DBC!$C$48</f>
        <v>150</v>
      </c>
      <c r="U247" s="31">
        <f t="shared" ref="U247" si="435">O247*R247/10^6</f>
        <v>43.067680000000003</v>
      </c>
      <c r="V247" s="31">
        <f t="shared" ref="V247" si="436">P247*S247/10^6</f>
        <v>985.89853040000003</v>
      </c>
      <c r="W247" s="32">
        <f t="shared" ref="W247" si="437">Q247*T247/10^6</f>
        <v>340.00799999999998</v>
      </c>
      <c r="X247" s="23">
        <f>DBC!$C$41</f>
        <v>370</v>
      </c>
      <c r="Y247" s="33">
        <f t="shared" ref="Y247" si="438">U247*$X247</f>
        <v>15935.0416</v>
      </c>
      <c r="Z247" s="31">
        <f t="shared" ref="Z247" si="439">V247*$X247</f>
        <v>364782.45624800003</v>
      </c>
      <c r="AA247" s="31">
        <f t="shared" ref="AA247" si="440">W247*$X247</f>
        <v>125802.95999999999</v>
      </c>
      <c r="AB247" s="423">
        <f t="shared" ref="AB247" si="441">SUM(Y247:AA247)</f>
        <v>506520.45784799999</v>
      </c>
      <c r="AC247" s="295">
        <f>DBC!$C$45</f>
        <v>0.1</v>
      </c>
      <c r="AD247" s="291">
        <f>DBC!$C$44</f>
        <v>0.7</v>
      </c>
      <c r="AE247" s="292">
        <f>DBC!$C$43</f>
        <v>0.2</v>
      </c>
      <c r="AF247" s="12" t="str">
        <f t="shared" si="363"/>
        <v>OK</v>
      </c>
      <c r="AG247" s="13">
        <f t="shared" si="364"/>
        <v>31</v>
      </c>
      <c r="AH247" s="14">
        <f t="shared" si="404"/>
        <v>217</v>
      </c>
      <c r="AI247" s="15">
        <f t="shared" si="405"/>
        <v>62</v>
      </c>
      <c r="AJ247" s="16">
        <f t="shared" si="343"/>
        <v>0</v>
      </c>
      <c r="AK247" s="16">
        <f t="shared" si="344"/>
        <v>0</v>
      </c>
      <c r="AL247" s="16">
        <f t="shared" si="345"/>
        <v>0</v>
      </c>
      <c r="AM247" s="17">
        <f>DBC!$C$50</f>
        <v>152</v>
      </c>
      <c r="AN247" s="16">
        <f>DBC!$C$49</f>
        <v>146.19999999999999</v>
      </c>
      <c r="AO247" s="18">
        <f>DBC!$C$48</f>
        <v>150</v>
      </c>
      <c r="AP247" s="19">
        <f t="shared" si="413"/>
        <v>0</v>
      </c>
      <c r="AQ247" s="19">
        <f t="shared" si="346"/>
        <v>0</v>
      </c>
      <c r="AR247" s="20">
        <f t="shared" si="347"/>
        <v>0</v>
      </c>
      <c r="AS247" s="23">
        <f>DBC!$C$41</f>
        <v>370</v>
      </c>
      <c r="AT247" s="21">
        <f t="shared" si="406"/>
        <v>0</v>
      </c>
      <c r="AU247" s="19">
        <f t="shared" si="407"/>
        <v>0</v>
      </c>
      <c r="AV247" s="19">
        <f t="shared" si="408"/>
        <v>0</v>
      </c>
      <c r="AW247" s="423">
        <f t="shared" si="382"/>
        <v>0</v>
      </c>
      <c r="AX247" s="561">
        <f>DBC!$C$72</f>
        <v>0.15</v>
      </c>
      <c r="AY247" s="559">
        <f>DBC!$C$71</f>
        <v>0.75</v>
      </c>
      <c r="AZ247" s="560">
        <f>DBC!$C$70</f>
        <v>0.1</v>
      </c>
      <c r="BA247" s="12" t="str">
        <f t="shared" si="365"/>
        <v>OK</v>
      </c>
      <c r="BB247" s="13">
        <f t="shared" si="366"/>
        <v>46.5</v>
      </c>
      <c r="BC247" s="14">
        <f t="shared" si="409"/>
        <v>232.5</v>
      </c>
      <c r="BD247" s="15">
        <f t="shared" si="410"/>
        <v>31</v>
      </c>
      <c r="BE247" s="16">
        <f t="shared" si="348"/>
        <v>58125</v>
      </c>
      <c r="BF247" s="16">
        <f t="shared" si="349"/>
        <v>988125</v>
      </c>
      <c r="BG247" s="16">
        <f t="shared" si="350"/>
        <v>155000</v>
      </c>
      <c r="BH247" s="17">
        <f>DBC!$C$77</f>
        <v>42</v>
      </c>
      <c r="BI247" s="28">
        <f>DBC!$C$76</f>
        <v>35</v>
      </c>
      <c r="BJ247" s="30">
        <f>DBC!$C$75</f>
        <v>40</v>
      </c>
      <c r="BK247" s="19">
        <f t="shared" si="414"/>
        <v>2.4412500000000001</v>
      </c>
      <c r="BL247" s="19">
        <f t="shared" si="351"/>
        <v>34.584375000000001</v>
      </c>
      <c r="BM247" s="20">
        <f t="shared" si="352"/>
        <v>6.2</v>
      </c>
      <c r="BN247" s="11">
        <f>DBC!$C$68</f>
        <v>500</v>
      </c>
      <c r="BO247" s="21">
        <f t="shared" si="383"/>
        <v>1220.625</v>
      </c>
      <c r="BP247" s="19">
        <f t="shared" si="384"/>
        <v>17292.1875</v>
      </c>
      <c r="BQ247" s="19">
        <f t="shared" si="385"/>
        <v>3100</v>
      </c>
      <c r="BR247" s="423">
        <f t="shared" si="386"/>
        <v>21612.8125</v>
      </c>
      <c r="BS247" s="561">
        <f>DBC!$C$72</f>
        <v>0.15</v>
      </c>
      <c r="BT247" s="559">
        <f>DBC!$C$71</f>
        <v>0.75</v>
      </c>
      <c r="BU247" s="560">
        <f>DBC!$C$70</f>
        <v>0.1</v>
      </c>
      <c r="BV247" s="12" t="str">
        <f t="shared" si="367"/>
        <v>OK</v>
      </c>
      <c r="BW247" s="13">
        <f t="shared" si="368"/>
        <v>46.5</v>
      </c>
      <c r="BX247" s="14">
        <f t="shared" si="411"/>
        <v>232.5</v>
      </c>
      <c r="BY247" s="15">
        <f t="shared" si="412"/>
        <v>31</v>
      </c>
      <c r="BZ247" s="16">
        <f t="shared" si="353"/>
        <v>0</v>
      </c>
      <c r="CA247" s="16">
        <f t="shared" si="354"/>
        <v>0</v>
      </c>
      <c r="CB247" s="16">
        <f t="shared" si="355"/>
        <v>0</v>
      </c>
      <c r="CC247" s="17">
        <f>DBC!$C$77</f>
        <v>42</v>
      </c>
      <c r="CD247" s="28">
        <f>DBC!$C$76</f>
        <v>35</v>
      </c>
      <c r="CE247" s="30">
        <f>DBC!$C$75</f>
        <v>40</v>
      </c>
      <c r="CF247" s="19">
        <f t="shared" si="415"/>
        <v>0</v>
      </c>
      <c r="CG247" s="19">
        <f t="shared" si="356"/>
        <v>0</v>
      </c>
      <c r="CH247" s="20">
        <f t="shared" si="357"/>
        <v>0</v>
      </c>
      <c r="CI247" s="11">
        <f>DBC!$C$68</f>
        <v>500</v>
      </c>
      <c r="CJ247" s="21">
        <f t="shared" si="387"/>
        <v>0</v>
      </c>
      <c r="CK247" s="21">
        <f t="shared" si="388"/>
        <v>0</v>
      </c>
      <c r="CL247" s="21">
        <f t="shared" si="389"/>
        <v>0</v>
      </c>
      <c r="CM247" s="423">
        <f t="shared" si="390"/>
        <v>0</v>
      </c>
    </row>
    <row r="248" spans="1:91" x14ac:dyDescent="0.35">
      <c r="A248" s="743"/>
      <c r="B248" s="5" t="s">
        <v>26</v>
      </c>
      <c r="C248" s="543">
        <v>28</v>
      </c>
      <c r="D248" s="5">
        <v>242</v>
      </c>
      <c r="E248" s="10">
        <f>DBC!C$53</f>
        <v>20</v>
      </c>
      <c r="F248" s="22">
        <f t="shared" si="338"/>
        <v>560</v>
      </c>
      <c r="G248" s="745"/>
      <c r="H248" s="49">
        <f>DBC!$C$45</f>
        <v>0.1</v>
      </c>
      <c r="I248" s="47">
        <f>DBC!$C$44</f>
        <v>0.7</v>
      </c>
      <c r="J248" s="48">
        <f>DBC!$C$43</f>
        <v>0.2</v>
      </c>
      <c r="K248" s="24" t="str">
        <f t="shared" si="358"/>
        <v>OK</v>
      </c>
      <c r="L248" s="25">
        <f t="shared" si="359"/>
        <v>56</v>
      </c>
      <c r="M248" s="26">
        <f t="shared" si="359"/>
        <v>392</v>
      </c>
      <c r="N248" s="27">
        <f t="shared" si="359"/>
        <v>112</v>
      </c>
      <c r="O248" s="28">
        <f t="shared" si="360"/>
        <v>511840</v>
      </c>
      <c r="P248" s="28">
        <f t="shared" si="360"/>
        <v>12181792</v>
      </c>
      <c r="Q248" s="28">
        <f t="shared" si="360"/>
        <v>4094720</v>
      </c>
      <c r="R248" s="29">
        <f>DBC!$C$50</f>
        <v>152</v>
      </c>
      <c r="S248" s="28">
        <f>DBC!$C$49</f>
        <v>146.19999999999999</v>
      </c>
      <c r="T248" s="30">
        <f>DBC!$C$48</f>
        <v>150</v>
      </c>
      <c r="U248" s="31">
        <f t="shared" si="361"/>
        <v>77.799679999999995</v>
      </c>
      <c r="V248" s="31">
        <f t="shared" si="361"/>
        <v>1780.9779904</v>
      </c>
      <c r="W248" s="32">
        <f t="shared" si="361"/>
        <v>614.20799999999997</v>
      </c>
      <c r="X248" s="23">
        <f>DBC!$C$41</f>
        <v>370</v>
      </c>
      <c r="Y248" s="33">
        <f t="shared" si="362"/>
        <v>28785.881599999997</v>
      </c>
      <c r="Z248" s="31">
        <f t="shared" si="362"/>
        <v>658961.85644799995</v>
      </c>
      <c r="AA248" s="31">
        <f t="shared" si="362"/>
        <v>227256.95999999999</v>
      </c>
      <c r="AB248" s="423">
        <f t="shared" si="381"/>
        <v>915004.69804799987</v>
      </c>
      <c r="AC248" s="295">
        <f>DBC!$C$45</f>
        <v>0.1</v>
      </c>
      <c r="AD248" s="291">
        <f>DBC!$C$44</f>
        <v>0.7</v>
      </c>
      <c r="AE248" s="292">
        <f>DBC!$C$43</f>
        <v>0.2</v>
      </c>
      <c r="AF248" s="24" t="str">
        <f t="shared" si="363"/>
        <v>OK</v>
      </c>
      <c r="AG248" s="25">
        <f t="shared" si="364"/>
        <v>56</v>
      </c>
      <c r="AH248" s="26">
        <f t="shared" si="404"/>
        <v>392</v>
      </c>
      <c r="AI248" s="27">
        <f t="shared" si="405"/>
        <v>112</v>
      </c>
      <c r="AJ248" s="28">
        <f t="shared" si="343"/>
        <v>0</v>
      </c>
      <c r="AK248" s="28">
        <f t="shared" si="344"/>
        <v>0</v>
      </c>
      <c r="AL248" s="28">
        <f t="shared" si="345"/>
        <v>0</v>
      </c>
      <c r="AM248" s="17">
        <f>DBC!$C$50</f>
        <v>152</v>
      </c>
      <c r="AN248" s="16">
        <f>DBC!$C$49</f>
        <v>146.19999999999999</v>
      </c>
      <c r="AO248" s="18">
        <f>DBC!$C$48</f>
        <v>150</v>
      </c>
      <c r="AP248" s="31">
        <f t="shared" si="413"/>
        <v>0</v>
      </c>
      <c r="AQ248" s="31">
        <f t="shared" si="346"/>
        <v>0</v>
      </c>
      <c r="AR248" s="32">
        <f t="shared" si="347"/>
        <v>0</v>
      </c>
      <c r="AS248" s="23">
        <f>DBC!$C$41</f>
        <v>370</v>
      </c>
      <c r="AT248" s="33">
        <f t="shared" si="406"/>
        <v>0</v>
      </c>
      <c r="AU248" s="31">
        <f t="shared" si="407"/>
        <v>0</v>
      </c>
      <c r="AV248" s="31">
        <f t="shared" si="408"/>
        <v>0</v>
      </c>
      <c r="AW248" s="423">
        <f t="shared" si="382"/>
        <v>0</v>
      </c>
      <c r="AX248" s="561">
        <f>DBC!$C$72</f>
        <v>0.15</v>
      </c>
      <c r="AY248" s="559">
        <f>DBC!$C$71</f>
        <v>0.75</v>
      </c>
      <c r="AZ248" s="560">
        <f>DBC!$C$70</f>
        <v>0.1</v>
      </c>
      <c r="BA248" s="24" t="str">
        <f t="shared" si="365"/>
        <v>OK</v>
      </c>
      <c r="BB248" s="25">
        <f t="shared" si="366"/>
        <v>84</v>
      </c>
      <c r="BC248" s="26">
        <f t="shared" si="409"/>
        <v>420</v>
      </c>
      <c r="BD248" s="27">
        <f t="shared" si="410"/>
        <v>56</v>
      </c>
      <c r="BE248" s="28">
        <f t="shared" si="348"/>
        <v>105000</v>
      </c>
      <c r="BF248" s="28">
        <f t="shared" si="349"/>
        <v>1785000</v>
      </c>
      <c r="BG248" s="28">
        <f t="shared" si="350"/>
        <v>280000</v>
      </c>
      <c r="BH248" s="17">
        <f>DBC!$C$77</f>
        <v>42</v>
      </c>
      <c r="BI248" s="28">
        <f>DBC!$C$76</f>
        <v>35</v>
      </c>
      <c r="BJ248" s="30">
        <f>DBC!$C$75</f>
        <v>40</v>
      </c>
      <c r="BK248" s="31">
        <f t="shared" si="414"/>
        <v>4.41</v>
      </c>
      <c r="BL248" s="31">
        <f t="shared" si="351"/>
        <v>62.475000000000001</v>
      </c>
      <c r="BM248" s="32">
        <f t="shared" si="352"/>
        <v>11.2</v>
      </c>
      <c r="BN248" s="11">
        <f>DBC!$C$68</f>
        <v>500</v>
      </c>
      <c r="BO248" s="21">
        <f t="shared" si="383"/>
        <v>2205</v>
      </c>
      <c r="BP248" s="19">
        <f t="shared" si="384"/>
        <v>31237.5</v>
      </c>
      <c r="BQ248" s="19">
        <f t="shared" si="385"/>
        <v>5600</v>
      </c>
      <c r="BR248" s="423">
        <f t="shared" si="386"/>
        <v>39042.5</v>
      </c>
      <c r="BS248" s="561">
        <f>DBC!$C$72</f>
        <v>0.15</v>
      </c>
      <c r="BT248" s="559">
        <f>DBC!$C$71</f>
        <v>0.75</v>
      </c>
      <c r="BU248" s="560">
        <f>DBC!$C$70</f>
        <v>0.1</v>
      </c>
      <c r="BV248" s="24" t="str">
        <f t="shared" si="367"/>
        <v>OK</v>
      </c>
      <c r="BW248" s="25">
        <f t="shared" si="368"/>
        <v>84</v>
      </c>
      <c r="BX248" s="26">
        <f t="shared" si="411"/>
        <v>420</v>
      </c>
      <c r="BY248" s="27">
        <f t="shared" si="412"/>
        <v>56</v>
      </c>
      <c r="BZ248" s="28">
        <f t="shared" si="353"/>
        <v>0</v>
      </c>
      <c r="CA248" s="28">
        <f t="shared" si="354"/>
        <v>0</v>
      </c>
      <c r="CB248" s="28">
        <f t="shared" si="355"/>
        <v>0</v>
      </c>
      <c r="CC248" s="17">
        <f>DBC!$C$77</f>
        <v>42</v>
      </c>
      <c r="CD248" s="28">
        <f>DBC!$C$76</f>
        <v>35</v>
      </c>
      <c r="CE248" s="30">
        <f>DBC!$C$75</f>
        <v>40</v>
      </c>
      <c r="CF248" s="31">
        <f t="shared" si="415"/>
        <v>0</v>
      </c>
      <c r="CG248" s="31">
        <f t="shared" si="356"/>
        <v>0</v>
      </c>
      <c r="CH248" s="32">
        <f t="shared" si="357"/>
        <v>0</v>
      </c>
      <c r="CI248" s="11">
        <f>DBC!$C$68</f>
        <v>500</v>
      </c>
      <c r="CJ248" s="21">
        <f t="shared" si="387"/>
        <v>0</v>
      </c>
      <c r="CK248" s="21">
        <f t="shared" si="388"/>
        <v>0</v>
      </c>
      <c r="CL248" s="21">
        <f t="shared" si="389"/>
        <v>0</v>
      </c>
      <c r="CM248" s="423">
        <f t="shared" si="390"/>
        <v>0</v>
      </c>
    </row>
    <row r="249" spans="1:91" x14ac:dyDescent="0.35">
      <c r="A249" s="743"/>
      <c r="B249" s="5" t="s">
        <v>27</v>
      </c>
      <c r="C249" s="543">
        <v>31</v>
      </c>
      <c r="D249" s="5">
        <v>243</v>
      </c>
      <c r="E249" s="10">
        <f>DBC!C$54</f>
        <v>20</v>
      </c>
      <c r="F249" s="22">
        <f t="shared" si="338"/>
        <v>620</v>
      </c>
      <c r="G249" s="745"/>
      <c r="H249" s="49">
        <f>DBC!$C$45</f>
        <v>0.1</v>
      </c>
      <c r="I249" s="47">
        <f>DBC!$C$44</f>
        <v>0.7</v>
      </c>
      <c r="J249" s="48">
        <f>DBC!$C$43</f>
        <v>0.2</v>
      </c>
      <c r="K249" s="24" t="str">
        <f t="shared" si="358"/>
        <v>OK</v>
      </c>
      <c r="L249" s="25">
        <f t="shared" si="359"/>
        <v>62</v>
      </c>
      <c r="M249" s="26">
        <f t="shared" si="359"/>
        <v>434</v>
      </c>
      <c r="N249" s="27">
        <f t="shared" si="359"/>
        <v>124</v>
      </c>
      <c r="O249" s="28">
        <f t="shared" si="360"/>
        <v>566680</v>
      </c>
      <c r="P249" s="28">
        <f t="shared" si="360"/>
        <v>13486984</v>
      </c>
      <c r="Q249" s="28">
        <f t="shared" si="360"/>
        <v>4533440</v>
      </c>
      <c r="R249" s="29">
        <f>DBC!$C$50</f>
        <v>152</v>
      </c>
      <c r="S249" s="28">
        <f>DBC!$C$49</f>
        <v>146.19999999999999</v>
      </c>
      <c r="T249" s="30">
        <f>DBC!$C$48</f>
        <v>150</v>
      </c>
      <c r="U249" s="31">
        <f t="shared" si="361"/>
        <v>86.135360000000006</v>
      </c>
      <c r="V249" s="31">
        <f t="shared" si="361"/>
        <v>1971.7970608000001</v>
      </c>
      <c r="W249" s="32">
        <f t="shared" si="361"/>
        <v>680.01599999999996</v>
      </c>
      <c r="X249" s="23">
        <f>DBC!$C$41</f>
        <v>370</v>
      </c>
      <c r="Y249" s="33">
        <f t="shared" si="362"/>
        <v>31870.083200000001</v>
      </c>
      <c r="Z249" s="31">
        <f t="shared" si="362"/>
        <v>729564.91249600006</v>
      </c>
      <c r="AA249" s="31">
        <f t="shared" si="362"/>
        <v>251605.91999999998</v>
      </c>
      <c r="AB249" s="423">
        <f t="shared" si="381"/>
        <v>1013040.915696</v>
      </c>
      <c r="AC249" s="295">
        <f>DBC!$C$45</f>
        <v>0.1</v>
      </c>
      <c r="AD249" s="291">
        <f>DBC!$C$44</f>
        <v>0.7</v>
      </c>
      <c r="AE249" s="292">
        <f>DBC!$C$43</f>
        <v>0.2</v>
      </c>
      <c r="AF249" s="24" t="str">
        <f t="shared" si="363"/>
        <v>OK</v>
      </c>
      <c r="AG249" s="25">
        <f t="shared" si="364"/>
        <v>62</v>
      </c>
      <c r="AH249" s="26">
        <f t="shared" si="404"/>
        <v>434</v>
      </c>
      <c r="AI249" s="27">
        <f t="shared" si="405"/>
        <v>124</v>
      </c>
      <c r="AJ249" s="28">
        <f t="shared" si="343"/>
        <v>0</v>
      </c>
      <c r="AK249" s="28">
        <f t="shared" si="344"/>
        <v>0</v>
      </c>
      <c r="AL249" s="28">
        <f t="shared" si="345"/>
        <v>0</v>
      </c>
      <c r="AM249" s="17">
        <f>DBC!$C$50</f>
        <v>152</v>
      </c>
      <c r="AN249" s="16">
        <f>DBC!$C$49</f>
        <v>146.19999999999999</v>
      </c>
      <c r="AO249" s="18">
        <f>DBC!$C$48</f>
        <v>150</v>
      </c>
      <c r="AP249" s="31">
        <f t="shared" si="413"/>
        <v>0</v>
      </c>
      <c r="AQ249" s="31">
        <f t="shared" si="346"/>
        <v>0</v>
      </c>
      <c r="AR249" s="32">
        <f t="shared" si="347"/>
        <v>0</v>
      </c>
      <c r="AS249" s="23">
        <f>DBC!$C$41</f>
        <v>370</v>
      </c>
      <c r="AT249" s="33">
        <f t="shared" si="406"/>
        <v>0</v>
      </c>
      <c r="AU249" s="31">
        <f t="shared" si="407"/>
        <v>0</v>
      </c>
      <c r="AV249" s="31">
        <f t="shared" si="408"/>
        <v>0</v>
      </c>
      <c r="AW249" s="423">
        <f t="shared" si="382"/>
        <v>0</v>
      </c>
      <c r="AX249" s="561">
        <f>DBC!$C$72</f>
        <v>0.15</v>
      </c>
      <c r="AY249" s="559">
        <f>DBC!$C$71</f>
        <v>0.75</v>
      </c>
      <c r="AZ249" s="560">
        <f>DBC!$C$70</f>
        <v>0.1</v>
      </c>
      <c r="BA249" s="24" t="str">
        <f t="shared" si="365"/>
        <v>OK</v>
      </c>
      <c r="BB249" s="25">
        <f t="shared" si="366"/>
        <v>93</v>
      </c>
      <c r="BC249" s="26">
        <f t="shared" si="409"/>
        <v>465</v>
      </c>
      <c r="BD249" s="27">
        <f t="shared" si="410"/>
        <v>62</v>
      </c>
      <c r="BE249" s="28">
        <f t="shared" si="348"/>
        <v>116250</v>
      </c>
      <c r="BF249" s="28">
        <f t="shared" si="349"/>
        <v>1976250</v>
      </c>
      <c r="BG249" s="28">
        <f t="shared" si="350"/>
        <v>310000</v>
      </c>
      <c r="BH249" s="17">
        <f>DBC!$C$77</f>
        <v>42</v>
      </c>
      <c r="BI249" s="28">
        <f>DBC!$C$76</f>
        <v>35</v>
      </c>
      <c r="BJ249" s="30">
        <f>DBC!$C$75</f>
        <v>40</v>
      </c>
      <c r="BK249" s="31">
        <f t="shared" si="414"/>
        <v>4.8825000000000003</v>
      </c>
      <c r="BL249" s="31">
        <f t="shared" si="351"/>
        <v>69.168750000000003</v>
      </c>
      <c r="BM249" s="32">
        <f t="shared" si="352"/>
        <v>12.4</v>
      </c>
      <c r="BN249" s="11">
        <f>DBC!$C$68</f>
        <v>500</v>
      </c>
      <c r="BO249" s="21">
        <f t="shared" si="383"/>
        <v>2441.25</v>
      </c>
      <c r="BP249" s="19">
        <f t="shared" si="384"/>
        <v>34584.375</v>
      </c>
      <c r="BQ249" s="19">
        <f t="shared" si="385"/>
        <v>6200</v>
      </c>
      <c r="BR249" s="423">
        <f t="shared" si="386"/>
        <v>43225.625</v>
      </c>
      <c r="BS249" s="561">
        <f>DBC!$C$72</f>
        <v>0.15</v>
      </c>
      <c r="BT249" s="559">
        <f>DBC!$C$71</f>
        <v>0.75</v>
      </c>
      <c r="BU249" s="560">
        <f>DBC!$C$70</f>
        <v>0.1</v>
      </c>
      <c r="BV249" s="24" t="str">
        <f t="shared" si="367"/>
        <v>OK</v>
      </c>
      <c r="BW249" s="25">
        <f t="shared" si="368"/>
        <v>93</v>
      </c>
      <c r="BX249" s="26">
        <f t="shared" si="411"/>
        <v>465</v>
      </c>
      <c r="BY249" s="27">
        <f t="shared" si="412"/>
        <v>62</v>
      </c>
      <c r="BZ249" s="28">
        <f t="shared" si="353"/>
        <v>0</v>
      </c>
      <c r="CA249" s="28">
        <f t="shared" si="354"/>
        <v>0</v>
      </c>
      <c r="CB249" s="28">
        <f t="shared" si="355"/>
        <v>0</v>
      </c>
      <c r="CC249" s="17">
        <f>DBC!$C$77</f>
        <v>42</v>
      </c>
      <c r="CD249" s="28">
        <f>DBC!$C$76</f>
        <v>35</v>
      </c>
      <c r="CE249" s="30">
        <f>DBC!$C$75</f>
        <v>40</v>
      </c>
      <c r="CF249" s="31">
        <f t="shared" si="415"/>
        <v>0</v>
      </c>
      <c r="CG249" s="31">
        <f t="shared" si="356"/>
        <v>0</v>
      </c>
      <c r="CH249" s="32">
        <f t="shared" si="357"/>
        <v>0</v>
      </c>
      <c r="CI249" s="11">
        <f>DBC!$C$68</f>
        <v>500</v>
      </c>
      <c r="CJ249" s="21">
        <f t="shared" si="387"/>
        <v>0</v>
      </c>
      <c r="CK249" s="21">
        <f t="shared" si="388"/>
        <v>0</v>
      </c>
      <c r="CL249" s="21">
        <f t="shared" si="389"/>
        <v>0</v>
      </c>
      <c r="CM249" s="423">
        <f t="shared" si="390"/>
        <v>0</v>
      </c>
    </row>
    <row r="250" spans="1:91" x14ac:dyDescent="0.35">
      <c r="A250" s="743"/>
      <c r="B250" s="5" t="s">
        <v>28</v>
      </c>
      <c r="C250" s="543">
        <v>30</v>
      </c>
      <c r="D250" s="5">
        <v>244</v>
      </c>
      <c r="E250" s="10">
        <f>DBC!C$55</f>
        <v>20</v>
      </c>
      <c r="F250" s="22">
        <f t="shared" si="338"/>
        <v>600</v>
      </c>
      <c r="G250" s="745"/>
      <c r="H250" s="49">
        <f>DBC!$C$45</f>
        <v>0.1</v>
      </c>
      <c r="I250" s="47">
        <f>DBC!$C$44</f>
        <v>0.7</v>
      </c>
      <c r="J250" s="48">
        <f>DBC!$C$43</f>
        <v>0.2</v>
      </c>
      <c r="K250" s="24" t="str">
        <f t="shared" si="358"/>
        <v>OK</v>
      </c>
      <c r="L250" s="25">
        <f t="shared" si="359"/>
        <v>60</v>
      </c>
      <c r="M250" s="26">
        <f t="shared" si="359"/>
        <v>420</v>
      </c>
      <c r="N250" s="27">
        <f t="shared" si="359"/>
        <v>120</v>
      </c>
      <c r="O250" s="28">
        <f t="shared" si="360"/>
        <v>548400</v>
      </c>
      <c r="P250" s="28">
        <f t="shared" si="360"/>
        <v>13051920</v>
      </c>
      <c r="Q250" s="28">
        <f t="shared" si="360"/>
        <v>4387200</v>
      </c>
      <c r="R250" s="29">
        <f>DBC!$C$50</f>
        <v>152</v>
      </c>
      <c r="S250" s="28">
        <f>DBC!$C$49</f>
        <v>146.19999999999999</v>
      </c>
      <c r="T250" s="30">
        <f>DBC!$C$48</f>
        <v>150</v>
      </c>
      <c r="U250" s="31">
        <f t="shared" si="361"/>
        <v>83.356800000000007</v>
      </c>
      <c r="V250" s="31">
        <f t="shared" si="361"/>
        <v>1908.1907039999999</v>
      </c>
      <c r="W250" s="32">
        <f t="shared" si="361"/>
        <v>658.08</v>
      </c>
      <c r="X250" s="23">
        <f>DBC!$C$41</f>
        <v>370</v>
      </c>
      <c r="Y250" s="33">
        <f t="shared" si="362"/>
        <v>30842.016000000003</v>
      </c>
      <c r="Z250" s="31">
        <f t="shared" si="362"/>
        <v>706030.56047999999</v>
      </c>
      <c r="AA250" s="31">
        <f t="shared" si="362"/>
        <v>243489.6</v>
      </c>
      <c r="AB250" s="423">
        <f t="shared" si="381"/>
        <v>980362.17648000002</v>
      </c>
      <c r="AC250" s="295">
        <f>DBC!$C$45</f>
        <v>0.1</v>
      </c>
      <c r="AD250" s="291">
        <f>DBC!$C$44</f>
        <v>0.7</v>
      </c>
      <c r="AE250" s="292">
        <f>DBC!$C$43</f>
        <v>0.2</v>
      </c>
      <c r="AF250" s="24" t="str">
        <f t="shared" si="363"/>
        <v>OK</v>
      </c>
      <c r="AG250" s="25">
        <f t="shared" si="364"/>
        <v>60</v>
      </c>
      <c r="AH250" s="26">
        <f t="shared" si="404"/>
        <v>420</v>
      </c>
      <c r="AI250" s="27">
        <f t="shared" si="405"/>
        <v>120</v>
      </c>
      <c r="AJ250" s="28">
        <f t="shared" si="343"/>
        <v>0</v>
      </c>
      <c r="AK250" s="28">
        <f t="shared" si="344"/>
        <v>0</v>
      </c>
      <c r="AL250" s="28">
        <f t="shared" si="345"/>
        <v>0</v>
      </c>
      <c r="AM250" s="17">
        <f>DBC!$C$50</f>
        <v>152</v>
      </c>
      <c r="AN250" s="16">
        <f>DBC!$C$49</f>
        <v>146.19999999999999</v>
      </c>
      <c r="AO250" s="18">
        <f>DBC!$C$48</f>
        <v>150</v>
      </c>
      <c r="AP250" s="31">
        <f t="shared" si="413"/>
        <v>0</v>
      </c>
      <c r="AQ250" s="31">
        <f t="shared" si="346"/>
        <v>0</v>
      </c>
      <c r="AR250" s="32">
        <f t="shared" si="347"/>
        <v>0</v>
      </c>
      <c r="AS250" s="23">
        <f>DBC!$C$41</f>
        <v>370</v>
      </c>
      <c r="AT250" s="33">
        <f t="shared" si="406"/>
        <v>0</v>
      </c>
      <c r="AU250" s="31">
        <f t="shared" si="407"/>
        <v>0</v>
      </c>
      <c r="AV250" s="31">
        <f t="shared" si="408"/>
        <v>0</v>
      </c>
      <c r="AW250" s="423">
        <f t="shared" si="382"/>
        <v>0</v>
      </c>
      <c r="AX250" s="561">
        <f>DBC!$C$72</f>
        <v>0.15</v>
      </c>
      <c r="AY250" s="559">
        <f>DBC!$C$71</f>
        <v>0.75</v>
      </c>
      <c r="AZ250" s="560">
        <f>DBC!$C$70</f>
        <v>0.1</v>
      </c>
      <c r="BA250" s="24" t="str">
        <f t="shared" si="365"/>
        <v>OK</v>
      </c>
      <c r="BB250" s="25">
        <f t="shared" si="366"/>
        <v>90</v>
      </c>
      <c r="BC250" s="26">
        <f t="shared" si="409"/>
        <v>450</v>
      </c>
      <c r="BD250" s="27">
        <f t="shared" si="410"/>
        <v>60</v>
      </c>
      <c r="BE250" s="28">
        <f t="shared" si="348"/>
        <v>112500</v>
      </c>
      <c r="BF250" s="28">
        <f t="shared" si="349"/>
        <v>1912500</v>
      </c>
      <c r="BG250" s="28">
        <f t="shared" si="350"/>
        <v>300000</v>
      </c>
      <c r="BH250" s="17">
        <f>DBC!$C$77</f>
        <v>42</v>
      </c>
      <c r="BI250" s="28">
        <f>DBC!$C$76</f>
        <v>35</v>
      </c>
      <c r="BJ250" s="30">
        <f>DBC!$C$75</f>
        <v>40</v>
      </c>
      <c r="BK250" s="31">
        <f t="shared" si="414"/>
        <v>4.7249999999999996</v>
      </c>
      <c r="BL250" s="31">
        <f t="shared" si="351"/>
        <v>66.9375</v>
      </c>
      <c r="BM250" s="32">
        <f t="shared" si="352"/>
        <v>12</v>
      </c>
      <c r="BN250" s="11">
        <f>DBC!$C$68</f>
        <v>500</v>
      </c>
      <c r="BO250" s="21">
        <f t="shared" si="383"/>
        <v>2362.5</v>
      </c>
      <c r="BP250" s="19">
        <f t="shared" si="384"/>
        <v>33468.75</v>
      </c>
      <c r="BQ250" s="19">
        <f t="shared" si="385"/>
        <v>6000</v>
      </c>
      <c r="BR250" s="423">
        <f t="shared" si="386"/>
        <v>41831.25</v>
      </c>
      <c r="BS250" s="561">
        <f>DBC!$C$72</f>
        <v>0.15</v>
      </c>
      <c r="BT250" s="559">
        <f>DBC!$C$71</f>
        <v>0.75</v>
      </c>
      <c r="BU250" s="560">
        <f>DBC!$C$70</f>
        <v>0.1</v>
      </c>
      <c r="BV250" s="24" t="str">
        <f t="shared" si="367"/>
        <v>OK</v>
      </c>
      <c r="BW250" s="25">
        <f t="shared" si="368"/>
        <v>90</v>
      </c>
      <c r="BX250" s="26">
        <f t="shared" si="411"/>
        <v>450</v>
      </c>
      <c r="BY250" s="27">
        <f t="shared" si="412"/>
        <v>60</v>
      </c>
      <c r="BZ250" s="28">
        <f t="shared" si="353"/>
        <v>0</v>
      </c>
      <c r="CA250" s="28">
        <f t="shared" si="354"/>
        <v>0</v>
      </c>
      <c r="CB250" s="28">
        <f t="shared" si="355"/>
        <v>0</v>
      </c>
      <c r="CC250" s="17">
        <f>DBC!$C$77</f>
        <v>42</v>
      </c>
      <c r="CD250" s="28">
        <f>DBC!$C$76</f>
        <v>35</v>
      </c>
      <c r="CE250" s="30">
        <f>DBC!$C$75</f>
        <v>40</v>
      </c>
      <c r="CF250" s="31">
        <f t="shared" si="415"/>
        <v>0</v>
      </c>
      <c r="CG250" s="31">
        <f t="shared" si="356"/>
        <v>0</v>
      </c>
      <c r="CH250" s="32">
        <f t="shared" si="357"/>
        <v>0</v>
      </c>
      <c r="CI250" s="11">
        <f>DBC!$C$68</f>
        <v>500</v>
      </c>
      <c r="CJ250" s="21">
        <f t="shared" si="387"/>
        <v>0</v>
      </c>
      <c r="CK250" s="21">
        <f t="shared" si="388"/>
        <v>0</v>
      </c>
      <c r="CL250" s="21">
        <f t="shared" si="389"/>
        <v>0</v>
      </c>
      <c r="CM250" s="423">
        <f t="shared" si="390"/>
        <v>0</v>
      </c>
    </row>
    <row r="251" spans="1:91" x14ac:dyDescent="0.35">
      <c r="A251" s="743"/>
      <c r="B251" s="5" t="s">
        <v>29</v>
      </c>
      <c r="C251" s="543">
        <v>31</v>
      </c>
      <c r="D251" s="5">
        <v>245</v>
      </c>
      <c r="E251" s="10">
        <f>DBC!C$56</f>
        <v>20</v>
      </c>
      <c r="F251" s="22">
        <f t="shared" si="338"/>
        <v>620</v>
      </c>
      <c r="G251" s="745"/>
      <c r="H251" s="49">
        <f>DBC!$C$45</f>
        <v>0.1</v>
      </c>
      <c r="I251" s="47">
        <f>DBC!$C$44</f>
        <v>0.7</v>
      </c>
      <c r="J251" s="48">
        <f>DBC!$C$43</f>
        <v>0.2</v>
      </c>
      <c r="K251" s="24" t="str">
        <f t="shared" si="358"/>
        <v>OK</v>
      </c>
      <c r="L251" s="25">
        <f t="shared" si="359"/>
        <v>62</v>
      </c>
      <c r="M251" s="26">
        <f t="shared" si="359"/>
        <v>434</v>
      </c>
      <c r="N251" s="27">
        <f t="shared" si="359"/>
        <v>124</v>
      </c>
      <c r="O251" s="28">
        <f t="shared" si="360"/>
        <v>566680</v>
      </c>
      <c r="P251" s="28">
        <f t="shared" si="360"/>
        <v>13486984</v>
      </c>
      <c r="Q251" s="28">
        <f t="shared" si="360"/>
        <v>4533440</v>
      </c>
      <c r="R251" s="29">
        <f>DBC!$C$50</f>
        <v>152</v>
      </c>
      <c r="S251" s="28">
        <f>DBC!$C$49</f>
        <v>146.19999999999999</v>
      </c>
      <c r="T251" s="30">
        <f>DBC!$C$48</f>
        <v>150</v>
      </c>
      <c r="U251" s="31">
        <f t="shared" si="361"/>
        <v>86.135360000000006</v>
      </c>
      <c r="V251" s="31">
        <f t="shared" si="361"/>
        <v>1971.7970608000001</v>
      </c>
      <c r="W251" s="32">
        <f t="shared" si="361"/>
        <v>680.01599999999996</v>
      </c>
      <c r="X251" s="23">
        <f>DBC!$C$41</f>
        <v>370</v>
      </c>
      <c r="Y251" s="33">
        <f t="shared" si="362"/>
        <v>31870.083200000001</v>
      </c>
      <c r="Z251" s="31">
        <f t="shared" si="362"/>
        <v>729564.91249600006</v>
      </c>
      <c r="AA251" s="31">
        <f t="shared" si="362"/>
        <v>251605.91999999998</v>
      </c>
      <c r="AB251" s="423">
        <f t="shared" si="381"/>
        <v>1013040.915696</v>
      </c>
      <c r="AC251" s="295">
        <f>DBC!$C$45</f>
        <v>0.1</v>
      </c>
      <c r="AD251" s="291">
        <f>DBC!$C$44</f>
        <v>0.7</v>
      </c>
      <c r="AE251" s="292">
        <f>DBC!$C$43</f>
        <v>0.2</v>
      </c>
      <c r="AF251" s="24" t="str">
        <f t="shared" si="363"/>
        <v>OK</v>
      </c>
      <c r="AG251" s="25">
        <f t="shared" si="364"/>
        <v>62</v>
      </c>
      <c r="AH251" s="26">
        <f t="shared" si="404"/>
        <v>434</v>
      </c>
      <c r="AI251" s="27">
        <f t="shared" si="405"/>
        <v>124</v>
      </c>
      <c r="AJ251" s="28">
        <f t="shared" si="343"/>
        <v>0</v>
      </c>
      <c r="AK251" s="28">
        <f t="shared" si="344"/>
        <v>0</v>
      </c>
      <c r="AL251" s="28">
        <f t="shared" si="345"/>
        <v>0</v>
      </c>
      <c r="AM251" s="17">
        <f>DBC!$C$50</f>
        <v>152</v>
      </c>
      <c r="AN251" s="16">
        <f>DBC!$C$49</f>
        <v>146.19999999999999</v>
      </c>
      <c r="AO251" s="18">
        <f>DBC!$C$48</f>
        <v>150</v>
      </c>
      <c r="AP251" s="31">
        <f t="shared" si="413"/>
        <v>0</v>
      </c>
      <c r="AQ251" s="31">
        <f t="shared" si="346"/>
        <v>0</v>
      </c>
      <c r="AR251" s="32">
        <f t="shared" si="347"/>
        <v>0</v>
      </c>
      <c r="AS251" s="23">
        <f>DBC!$C$41</f>
        <v>370</v>
      </c>
      <c r="AT251" s="33">
        <f t="shared" si="406"/>
        <v>0</v>
      </c>
      <c r="AU251" s="31">
        <f t="shared" si="407"/>
        <v>0</v>
      </c>
      <c r="AV251" s="31">
        <f t="shared" si="408"/>
        <v>0</v>
      </c>
      <c r="AW251" s="423">
        <f t="shared" si="382"/>
        <v>0</v>
      </c>
      <c r="AX251" s="561">
        <f>DBC!$C$72</f>
        <v>0.15</v>
      </c>
      <c r="AY251" s="559">
        <f>DBC!$C$71</f>
        <v>0.75</v>
      </c>
      <c r="AZ251" s="560">
        <f>DBC!$C$70</f>
        <v>0.1</v>
      </c>
      <c r="BA251" s="24" t="str">
        <f t="shared" si="365"/>
        <v>OK</v>
      </c>
      <c r="BB251" s="25">
        <f t="shared" si="366"/>
        <v>93</v>
      </c>
      <c r="BC251" s="26">
        <f t="shared" si="409"/>
        <v>465</v>
      </c>
      <c r="BD251" s="27">
        <f t="shared" si="410"/>
        <v>62</v>
      </c>
      <c r="BE251" s="28">
        <f t="shared" si="348"/>
        <v>116250</v>
      </c>
      <c r="BF251" s="28">
        <f t="shared" si="349"/>
        <v>1976250</v>
      </c>
      <c r="BG251" s="28">
        <f t="shared" si="350"/>
        <v>310000</v>
      </c>
      <c r="BH251" s="17">
        <f>DBC!$C$77</f>
        <v>42</v>
      </c>
      <c r="BI251" s="28">
        <f>DBC!$C$76</f>
        <v>35</v>
      </c>
      <c r="BJ251" s="30">
        <f>DBC!$C$75</f>
        <v>40</v>
      </c>
      <c r="BK251" s="31">
        <f t="shared" si="414"/>
        <v>4.8825000000000003</v>
      </c>
      <c r="BL251" s="31">
        <f t="shared" si="351"/>
        <v>69.168750000000003</v>
      </c>
      <c r="BM251" s="32">
        <f t="shared" si="352"/>
        <v>12.4</v>
      </c>
      <c r="BN251" s="11">
        <f>DBC!$C$68</f>
        <v>500</v>
      </c>
      <c r="BO251" s="21">
        <f t="shared" si="383"/>
        <v>2441.25</v>
      </c>
      <c r="BP251" s="19">
        <f t="shared" si="384"/>
        <v>34584.375</v>
      </c>
      <c r="BQ251" s="19">
        <f t="shared" si="385"/>
        <v>6200</v>
      </c>
      <c r="BR251" s="423">
        <f t="shared" si="386"/>
        <v>43225.625</v>
      </c>
      <c r="BS251" s="561">
        <f>DBC!$C$72</f>
        <v>0.15</v>
      </c>
      <c r="BT251" s="559">
        <f>DBC!$C$71</f>
        <v>0.75</v>
      </c>
      <c r="BU251" s="560">
        <f>DBC!$C$70</f>
        <v>0.1</v>
      </c>
      <c r="BV251" s="24" t="str">
        <f t="shared" si="367"/>
        <v>OK</v>
      </c>
      <c r="BW251" s="25">
        <f t="shared" si="368"/>
        <v>93</v>
      </c>
      <c r="BX251" s="26">
        <f t="shared" si="411"/>
        <v>465</v>
      </c>
      <c r="BY251" s="27">
        <f t="shared" si="412"/>
        <v>62</v>
      </c>
      <c r="BZ251" s="28">
        <f t="shared" si="353"/>
        <v>0</v>
      </c>
      <c r="CA251" s="28">
        <f t="shared" si="354"/>
        <v>0</v>
      </c>
      <c r="CB251" s="28">
        <f t="shared" si="355"/>
        <v>0</v>
      </c>
      <c r="CC251" s="17">
        <f>DBC!$C$77</f>
        <v>42</v>
      </c>
      <c r="CD251" s="28">
        <f>DBC!$C$76</f>
        <v>35</v>
      </c>
      <c r="CE251" s="30">
        <f>DBC!$C$75</f>
        <v>40</v>
      </c>
      <c r="CF251" s="31">
        <f t="shared" si="415"/>
        <v>0</v>
      </c>
      <c r="CG251" s="31">
        <f t="shared" si="356"/>
        <v>0</v>
      </c>
      <c r="CH251" s="32">
        <f t="shared" si="357"/>
        <v>0</v>
      </c>
      <c r="CI251" s="11">
        <f>DBC!$C$68</f>
        <v>500</v>
      </c>
      <c r="CJ251" s="21">
        <f t="shared" si="387"/>
        <v>0</v>
      </c>
      <c r="CK251" s="21">
        <f t="shared" si="388"/>
        <v>0</v>
      </c>
      <c r="CL251" s="21">
        <f t="shared" si="389"/>
        <v>0</v>
      </c>
      <c r="CM251" s="423">
        <f t="shared" si="390"/>
        <v>0</v>
      </c>
    </row>
    <row r="252" spans="1:91" x14ac:dyDescent="0.35">
      <c r="A252" s="743"/>
      <c r="B252" s="5" t="s">
        <v>30</v>
      </c>
      <c r="C252" s="543">
        <v>30</v>
      </c>
      <c r="D252" s="5">
        <v>246</v>
      </c>
      <c r="E252" s="10">
        <f>DBC!C$57</f>
        <v>20</v>
      </c>
      <c r="F252" s="22">
        <f t="shared" si="338"/>
        <v>600</v>
      </c>
      <c r="G252" s="745"/>
      <c r="H252" s="49">
        <f>DBC!$C$45</f>
        <v>0.1</v>
      </c>
      <c r="I252" s="47">
        <f>DBC!$C$44</f>
        <v>0.7</v>
      </c>
      <c r="J252" s="48">
        <f>DBC!$C$43</f>
        <v>0.2</v>
      </c>
      <c r="K252" s="24" t="str">
        <f t="shared" si="358"/>
        <v>OK</v>
      </c>
      <c r="L252" s="25">
        <f t="shared" si="359"/>
        <v>60</v>
      </c>
      <c r="M252" s="26">
        <f t="shared" si="359"/>
        <v>420</v>
      </c>
      <c r="N252" s="27">
        <f t="shared" si="359"/>
        <v>120</v>
      </c>
      <c r="O252" s="28">
        <f t="shared" si="360"/>
        <v>548400</v>
      </c>
      <c r="P252" s="28">
        <f t="shared" si="360"/>
        <v>13051920</v>
      </c>
      <c r="Q252" s="28">
        <f t="shared" si="360"/>
        <v>4387200</v>
      </c>
      <c r="R252" s="29">
        <f>DBC!$C$50</f>
        <v>152</v>
      </c>
      <c r="S252" s="28">
        <f>DBC!$C$49</f>
        <v>146.19999999999999</v>
      </c>
      <c r="T252" s="30">
        <f>DBC!$C$48</f>
        <v>150</v>
      </c>
      <c r="U252" s="31">
        <f t="shared" si="361"/>
        <v>83.356800000000007</v>
      </c>
      <c r="V252" s="31">
        <f t="shared" si="361"/>
        <v>1908.1907039999999</v>
      </c>
      <c r="W252" s="32">
        <f t="shared" si="361"/>
        <v>658.08</v>
      </c>
      <c r="X252" s="23">
        <f>DBC!$C$41</f>
        <v>370</v>
      </c>
      <c r="Y252" s="33">
        <f t="shared" si="362"/>
        <v>30842.016000000003</v>
      </c>
      <c r="Z252" s="31">
        <f t="shared" si="362"/>
        <v>706030.56047999999</v>
      </c>
      <c r="AA252" s="31">
        <f t="shared" si="362"/>
        <v>243489.6</v>
      </c>
      <c r="AB252" s="423">
        <f t="shared" si="381"/>
        <v>980362.17648000002</v>
      </c>
      <c r="AC252" s="295">
        <f>DBC!$C$45</f>
        <v>0.1</v>
      </c>
      <c r="AD252" s="291">
        <f>DBC!$C$44</f>
        <v>0.7</v>
      </c>
      <c r="AE252" s="292">
        <f>DBC!$C$43</f>
        <v>0.2</v>
      </c>
      <c r="AF252" s="24" t="str">
        <f t="shared" si="363"/>
        <v>OK</v>
      </c>
      <c r="AG252" s="25">
        <f t="shared" si="364"/>
        <v>60</v>
      </c>
      <c r="AH252" s="26">
        <f t="shared" si="404"/>
        <v>420</v>
      </c>
      <c r="AI252" s="27">
        <f t="shared" si="405"/>
        <v>120</v>
      </c>
      <c r="AJ252" s="28">
        <f t="shared" si="343"/>
        <v>0</v>
      </c>
      <c r="AK252" s="28">
        <f t="shared" si="344"/>
        <v>0</v>
      </c>
      <c r="AL252" s="28">
        <f t="shared" si="345"/>
        <v>0</v>
      </c>
      <c r="AM252" s="17">
        <f>DBC!$C$50</f>
        <v>152</v>
      </c>
      <c r="AN252" s="16">
        <f>DBC!$C$49</f>
        <v>146.19999999999999</v>
      </c>
      <c r="AO252" s="18">
        <f>DBC!$C$48</f>
        <v>150</v>
      </c>
      <c r="AP252" s="31">
        <f t="shared" si="413"/>
        <v>0</v>
      </c>
      <c r="AQ252" s="31">
        <f t="shared" si="346"/>
        <v>0</v>
      </c>
      <c r="AR252" s="32">
        <f t="shared" si="347"/>
        <v>0</v>
      </c>
      <c r="AS252" s="23">
        <f>DBC!$C$41</f>
        <v>370</v>
      </c>
      <c r="AT252" s="33">
        <f t="shared" si="406"/>
        <v>0</v>
      </c>
      <c r="AU252" s="31">
        <f t="shared" si="407"/>
        <v>0</v>
      </c>
      <c r="AV252" s="31">
        <f t="shared" si="408"/>
        <v>0</v>
      </c>
      <c r="AW252" s="423">
        <f t="shared" si="382"/>
        <v>0</v>
      </c>
      <c r="AX252" s="561">
        <f>DBC!$C$72</f>
        <v>0.15</v>
      </c>
      <c r="AY252" s="559">
        <f>DBC!$C$71</f>
        <v>0.75</v>
      </c>
      <c r="AZ252" s="560">
        <f>DBC!$C$70</f>
        <v>0.1</v>
      </c>
      <c r="BA252" s="24" t="str">
        <f t="shared" si="365"/>
        <v>OK</v>
      </c>
      <c r="BB252" s="25">
        <f t="shared" si="366"/>
        <v>90</v>
      </c>
      <c r="BC252" s="26">
        <f t="shared" si="409"/>
        <v>450</v>
      </c>
      <c r="BD252" s="27">
        <f t="shared" si="410"/>
        <v>60</v>
      </c>
      <c r="BE252" s="28">
        <f t="shared" si="348"/>
        <v>112500</v>
      </c>
      <c r="BF252" s="28">
        <f t="shared" si="349"/>
        <v>1912500</v>
      </c>
      <c r="BG252" s="28">
        <f t="shared" si="350"/>
        <v>300000</v>
      </c>
      <c r="BH252" s="17">
        <f>DBC!$C$77</f>
        <v>42</v>
      </c>
      <c r="BI252" s="28">
        <f>DBC!$C$76</f>
        <v>35</v>
      </c>
      <c r="BJ252" s="30">
        <f>DBC!$C$75</f>
        <v>40</v>
      </c>
      <c r="BK252" s="31">
        <f t="shared" si="414"/>
        <v>4.7249999999999996</v>
      </c>
      <c r="BL252" s="31">
        <f t="shared" si="351"/>
        <v>66.9375</v>
      </c>
      <c r="BM252" s="32">
        <f t="shared" si="352"/>
        <v>12</v>
      </c>
      <c r="BN252" s="11">
        <f>DBC!$C$68</f>
        <v>500</v>
      </c>
      <c r="BO252" s="21">
        <f t="shared" si="383"/>
        <v>2362.5</v>
      </c>
      <c r="BP252" s="19">
        <f t="shared" si="384"/>
        <v>33468.75</v>
      </c>
      <c r="BQ252" s="19">
        <f t="shared" si="385"/>
        <v>6000</v>
      </c>
      <c r="BR252" s="423">
        <f t="shared" si="386"/>
        <v>41831.25</v>
      </c>
      <c r="BS252" s="561">
        <f>DBC!$C$72</f>
        <v>0.15</v>
      </c>
      <c r="BT252" s="559">
        <f>DBC!$C$71</f>
        <v>0.75</v>
      </c>
      <c r="BU252" s="560">
        <f>DBC!$C$70</f>
        <v>0.1</v>
      </c>
      <c r="BV252" s="24" t="str">
        <f t="shared" si="367"/>
        <v>OK</v>
      </c>
      <c r="BW252" s="25">
        <f t="shared" si="368"/>
        <v>90</v>
      </c>
      <c r="BX252" s="26">
        <f t="shared" si="411"/>
        <v>450</v>
      </c>
      <c r="BY252" s="27">
        <f t="shared" si="412"/>
        <v>60</v>
      </c>
      <c r="BZ252" s="28">
        <f t="shared" si="353"/>
        <v>0</v>
      </c>
      <c r="CA252" s="28">
        <f t="shared" si="354"/>
        <v>0</v>
      </c>
      <c r="CB252" s="28">
        <f t="shared" si="355"/>
        <v>0</v>
      </c>
      <c r="CC252" s="17">
        <f>DBC!$C$77</f>
        <v>42</v>
      </c>
      <c r="CD252" s="28">
        <f>DBC!$C$76</f>
        <v>35</v>
      </c>
      <c r="CE252" s="30">
        <f>DBC!$C$75</f>
        <v>40</v>
      </c>
      <c r="CF252" s="31">
        <f t="shared" si="415"/>
        <v>0</v>
      </c>
      <c r="CG252" s="31">
        <f t="shared" si="356"/>
        <v>0</v>
      </c>
      <c r="CH252" s="32">
        <f t="shared" si="357"/>
        <v>0</v>
      </c>
      <c r="CI252" s="11">
        <f>DBC!$C$68</f>
        <v>500</v>
      </c>
      <c r="CJ252" s="21">
        <f t="shared" si="387"/>
        <v>0</v>
      </c>
      <c r="CK252" s="21">
        <f t="shared" si="388"/>
        <v>0</v>
      </c>
      <c r="CL252" s="21">
        <f t="shared" si="389"/>
        <v>0</v>
      </c>
      <c r="CM252" s="423">
        <f t="shared" si="390"/>
        <v>0</v>
      </c>
    </row>
    <row r="253" spans="1:91" x14ac:dyDescent="0.35">
      <c r="A253" s="743"/>
      <c r="B253" s="5" t="s">
        <v>31</v>
      </c>
      <c r="C253" s="543">
        <v>31</v>
      </c>
      <c r="D253" s="5">
        <v>247</v>
      </c>
      <c r="E253" s="10">
        <f>DBC!C$58</f>
        <v>20</v>
      </c>
      <c r="F253" s="22">
        <f t="shared" si="338"/>
        <v>620</v>
      </c>
      <c r="G253" s="745"/>
      <c r="H253" s="49">
        <f>DBC!$C$45</f>
        <v>0.1</v>
      </c>
      <c r="I253" s="47">
        <f>DBC!$C$44</f>
        <v>0.7</v>
      </c>
      <c r="J253" s="48">
        <f>DBC!$C$43</f>
        <v>0.2</v>
      </c>
      <c r="K253" s="24" t="str">
        <f t="shared" si="358"/>
        <v>OK</v>
      </c>
      <c r="L253" s="25">
        <f t="shared" si="359"/>
        <v>62</v>
      </c>
      <c r="M253" s="26">
        <f t="shared" si="359"/>
        <v>434</v>
      </c>
      <c r="N253" s="27">
        <f t="shared" si="359"/>
        <v>124</v>
      </c>
      <c r="O253" s="28">
        <f t="shared" si="360"/>
        <v>566680</v>
      </c>
      <c r="P253" s="28">
        <f t="shared" si="360"/>
        <v>13486984</v>
      </c>
      <c r="Q253" s="28">
        <f t="shared" si="360"/>
        <v>4533440</v>
      </c>
      <c r="R253" s="29">
        <f>DBC!$C$50</f>
        <v>152</v>
      </c>
      <c r="S253" s="28">
        <f>DBC!$C$49</f>
        <v>146.19999999999999</v>
      </c>
      <c r="T253" s="30">
        <f>DBC!$C$48</f>
        <v>150</v>
      </c>
      <c r="U253" s="31">
        <f t="shared" si="361"/>
        <v>86.135360000000006</v>
      </c>
      <c r="V253" s="31">
        <f t="shared" si="361"/>
        <v>1971.7970608000001</v>
      </c>
      <c r="W253" s="32">
        <f t="shared" si="361"/>
        <v>680.01599999999996</v>
      </c>
      <c r="X253" s="23">
        <f>DBC!$C$41</f>
        <v>370</v>
      </c>
      <c r="Y253" s="33">
        <f t="shared" si="362"/>
        <v>31870.083200000001</v>
      </c>
      <c r="Z253" s="31">
        <f t="shared" si="362"/>
        <v>729564.91249600006</v>
      </c>
      <c r="AA253" s="31">
        <f t="shared" si="362"/>
        <v>251605.91999999998</v>
      </c>
      <c r="AB253" s="423">
        <f t="shared" si="381"/>
        <v>1013040.915696</v>
      </c>
      <c r="AC253" s="295">
        <f>DBC!$C$45</f>
        <v>0.1</v>
      </c>
      <c r="AD253" s="291">
        <f>DBC!$C$44</f>
        <v>0.7</v>
      </c>
      <c r="AE253" s="292">
        <f>DBC!$C$43</f>
        <v>0.2</v>
      </c>
      <c r="AF253" s="24" t="str">
        <f t="shared" si="363"/>
        <v>OK</v>
      </c>
      <c r="AG253" s="25">
        <f t="shared" si="364"/>
        <v>62</v>
      </c>
      <c r="AH253" s="26">
        <f t="shared" si="404"/>
        <v>434</v>
      </c>
      <c r="AI253" s="27">
        <f t="shared" si="405"/>
        <v>124</v>
      </c>
      <c r="AJ253" s="28">
        <f t="shared" si="343"/>
        <v>0</v>
      </c>
      <c r="AK253" s="28">
        <f t="shared" si="344"/>
        <v>0</v>
      </c>
      <c r="AL253" s="28">
        <f t="shared" si="345"/>
        <v>0</v>
      </c>
      <c r="AM253" s="17">
        <f>DBC!$C$50</f>
        <v>152</v>
      </c>
      <c r="AN253" s="16">
        <f>DBC!$C$49</f>
        <v>146.19999999999999</v>
      </c>
      <c r="AO253" s="18">
        <f>DBC!$C$48</f>
        <v>150</v>
      </c>
      <c r="AP253" s="31">
        <f t="shared" si="413"/>
        <v>0</v>
      </c>
      <c r="AQ253" s="31">
        <f t="shared" si="346"/>
        <v>0</v>
      </c>
      <c r="AR253" s="32">
        <f t="shared" si="347"/>
        <v>0</v>
      </c>
      <c r="AS253" s="23">
        <f>DBC!$C$41</f>
        <v>370</v>
      </c>
      <c r="AT253" s="33">
        <f t="shared" si="406"/>
        <v>0</v>
      </c>
      <c r="AU253" s="31">
        <f t="shared" si="407"/>
        <v>0</v>
      </c>
      <c r="AV253" s="31">
        <f t="shared" si="408"/>
        <v>0</v>
      </c>
      <c r="AW253" s="423">
        <f t="shared" si="382"/>
        <v>0</v>
      </c>
      <c r="AX253" s="561">
        <f>DBC!$C$72</f>
        <v>0.15</v>
      </c>
      <c r="AY253" s="559">
        <f>DBC!$C$71</f>
        <v>0.75</v>
      </c>
      <c r="AZ253" s="560">
        <f>DBC!$C$70</f>
        <v>0.1</v>
      </c>
      <c r="BA253" s="24" t="str">
        <f t="shared" si="365"/>
        <v>OK</v>
      </c>
      <c r="BB253" s="25">
        <f t="shared" si="366"/>
        <v>93</v>
      </c>
      <c r="BC253" s="26">
        <f t="shared" si="409"/>
        <v>465</v>
      </c>
      <c r="BD253" s="27">
        <f t="shared" si="410"/>
        <v>62</v>
      </c>
      <c r="BE253" s="28">
        <f t="shared" si="348"/>
        <v>116250</v>
      </c>
      <c r="BF253" s="28">
        <f t="shared" si="349"/>
        <v>1976250</v>
      </c>
      <c r="BG253" s="28">
        <f t="shared" si="350"/>
        <v>310000</v>
      </c>
      <c r="BH253" s="17">
        <f>DBC!$C$77</f>
        <v>42</v>
      </c>
      <c r="BI253" s="28">
        <f>DBC!$C$76</f>
        <v>35</v>
      </c>
      <c r="BJ253" s="30">
        <f>DBC!$C$75</f>
        <v>40</v>
      </c>
      <c r="BK253" s="31">
        <f t="shared" si="414"/>
        <v>4.8825000000000003</v>
      </c>
      <c r="BL253" s="31">
        <f t="shared" si="351"/>
        <v>69.168750000000003</v>
      </c>
      <c r="BM253" s="32">
        <f t="shared" si="352"/>
        <v>12.4</v>
      </c>
      <c r="BN253" s="11">
        <f>DBC!$C$68</f>
        <v>500</v>
      </c>
      <c r="BO253" s="21">
        <f t="shared" si="383"/>
        <v>2441.25</v>
      </c>
      <c r="BP253" s="19">
        <f t="shared" si="384"/>
        <v>34584.375</v>
      </c>
      <c r="BQ253" s="19">
        <f t="shared" si="385"/>
        <v>6200</v>
      </c>
      <c r="BR253" s="423">
        <f t="shared" si="386"/>
        <v>43225.625</v>
      </c>
      <c r="BS253" s="561">
        <f>DBC!$C$72</f>
        <v>0.15</v>
      </c>
      <c r="BT253" s="559">
        <f>DBC!$C$71</f>
        <v>0.75</v>
      </c>
      <c r="BU253" s="560">
        <f>DBC!$C$70</f>
        <v>0.1</v>
      </c>
      <c r="BV253" s="24" t="str">
        <f t="shared" si="367"/>
        <v>OK</v>
      </c>
      <c r="BW253" s="25">
        <f t="shared" si="368"/>
        <v>93</v>
      </c>
      <c r="BX253" s="26">
        <f t="shared" si="411"/>
        <v>465</v>
      </c>
      <c r="BY253" s="27">
        <f t="shared" si="412"/>
        <v>62</v>
      </c>
      <c r="BZ253" s="28">
        <f t="shared" si="353"/>
        <v>0</v>
      </c>
      <c r="CA253" s="28">
        <f t="shared" si="354"/>
        <v>0</v>
      </c>
      <c r="CB253" s="28">
        <f t="shared" si="355"/>
        <v>0</v>
      </c>
      <c r="CC253" s="17">
        <f>DBC!$C$77</f>
        <v>42</v>
      </c>
      <c r="CD253" s="28">
        <f>DBC!$C$76</f>
        <v>35</v>
      </c>
      <c r="CE253" s="30">
        <f>DBC!$C$75</f>
        <v>40</v>
      </c>
      <c r="CF253" s="31">
        <f t="shared" si="415"/>
        <v>0</v>
      </c>
      <c r="CG253" s="31">
        <f t="shared" si="356"/>
        <v>0</v>
      </c>
      <c r="CH253" s="32">
        <f t="shared" si="357"/>
        <v>0</v>
      </c>
      <c r="CI253" s="11">
        <f>DBC!$C$68</f>
        <v>500</v>
      </c>
      <c r="CJ253" s="21">
        <f t="shared" si="387"/>
        <v>0</v>
      </c>
      <c r="CK253" s="21">
        <f t="shared" si="388"/>
        <v>0</v>
      </c>
      <c r="CL253" s="21">
        <f t="shared" si="389"/>
        <v>0</v>
      </c>
      <c r="CM253" s="423">
        <f t="shared" si="390"/>
        <v>0</v>
      </c>
    </row>
    <row r="254" spans="1:91" x14ac:dyDescent="0.35">
      <c r="A254" s="743"/>
      <c r="B254" s="5" t="s">
        <v>32</v>
      </c>
      <c r="C254" s="543">
        <v>31</v>
      </c>
      <c r="D254" s="5">
        <v>248</v>
      </c>
      <c r="E254" s="10">
        <f>DBC!C$59</f>
        <v>20</v>
      </c>
      <c r="F254" s="22">
        <f t="shared" si="338"/>
        <v>620</v>
      </c>
      <c r="G254" s="745"/>
      <c r="H254" s="49">
        <f>DBC!$C$45</f>
        <v>0.1</v>
      </c>
      <c r="I254" s="47">
        <f>DBC!$C$44</f>
        <v>0.7</v>
      </c>
      <c r="J254" s="48">
        <f>DBC!$C$43</f>
        <v>0.2</v>
      </c>
      <c r="K254" s="24" t="str">
        <f t="shared" si="358"/>
        <v>OK</v>
      </c>
      <c r="L254" s="25">
        <f t="shared" si="359"/>
        <v>62</v>
      </c>
      <c r="M254" s="26">
        <f t="shared" si="359"/>
        <v>434</v>
      </c>
      <c r="N254" s="27">
        <f t="shared" si="359"/>
        <v>124</v>
      </c>
      <c r="O254" s="28">
        <f t="shared" si="360"/>
        <v>566680</v>
      </c>
      <c r="P254" s="28">
        <f t="shared" si="360"/>
        <v>13486984</v>
      </c>
      <c r="Q254" s="28">
        <f t="shared" si="360"/>
        <v>4533440</v>
      </c>
      <c r="R254" s="29">
        <f>DBC!$C$50</f>
        <v>152</v>
      </c>
      <c r="S254" s="28">
        <f>DBC!$C$49</f>
        <v>146.19999999999999</v>
      </c>
      <c r="T254" s="30">
        <f>DBC!$C$48</f>
        <v>150</v>
      </c>
      <c r="U254" s="31">
        <f t="shared" si="361"/>
        <v>86.135360000000006</v>
      </c>
      <c r="V254" s="31">
        <f t="shared" si="361"/>
        <v>1971.7970608000001</v>
      </c>
      <c r="W254" s="32">
        <f t="shared" si="361"/>
        <v>680.01599999999996</v>
      </c>
      <c r="X254" s="23">
        <f>DBC!$C$41</f>
        <v>370</v>
      </c>
      <c r="Y254" s="33">
        <f t="shared" si="362"/>
        <v>31870.083200000001</v>
      </c>
      <c r="Z254" s="31">
        <f t="shared" si="362"/>
        <v>729564.91249600006</v>
      </c>
      <c r="AA254" s="31">
        <f t="shared" si="362"/>
        <v>251605.91999999998</v>
      </c>
      <c r="AB254" s="423">
        <f t="shared" si="381"/>
        <v>1013040.915696</v>
      </c>
      <c r="AC254" s="295">
        <f>DBC!$C$45</f>
        <v>0.1</v>
      </c>
      <c r="AD254" s="291">
        <f>DBC!$C$44</f>
        <v>0.7</v>
      </c>
      <c r="AE254" s="292">
        <f>DBC!$C$43</f>
        <v>0.2</v>
      </c>
      <c r="AF254" s="24" t="str">
        <f t="shared" si="363"/>
        <v>OK</v>
      </c>
      <c r="AG254" s="25">
        <f t="shared" si="364"/>
        <v>62</v>
      </c>
      <c r="AH254" s="26">
        <f t="shared" si="404"/>
        <v>434</v>
      </c>
      <c r="AI254" s="27">
        <f t="shared" si="405"/>
        <v>124</v>
      </c>
      <c r="AJ254" s="28">
        <f t="shared" si="343"/>
        <v>0</v>
      </c>
      <c r="AK254" s="28">
        <f t="shared" si="344"/>
        <v>0</v>
      </c>
      <c r="AL254" s="28">
        <f t="shared" si="345"/>
        <v>0</v>
      </c>
      <c r="AM254" s="17">
        <f>DBC!$C$50</f>
        <v>152</v>
      </c>
      <c r="AN254" s="16">
        <f>DBC!$C$49</f>
        <v>146.19999999999999</v>
      </c>
      <c r="AO254" s="18">
        <f>DBC!$C$48</f>
        <v>150</v>
      </c>
      <c r="AP254" s="31">
        <f t="shared" si="413"/>
        <v>0</v>
      </c>
      <c r="AQ254" s="31">
        <f t="shared" si="346"/>
        <v>0</v>
      </c>
      <c r="AR254" s="32">
        <f t="shared" si="347"/>
        <v>0</v>
      </c>
      <c r="AS254" s="23">
        <f>DBC!$C$41</f>
        <v>370</v>
      </c>
      <c r="AT254" s="33">
        <f t="shared" si="406"/>
        <v>0</v>
      </c>
      <c r="AU254" s="31">
        <f t="shared" si="407"/>
        <v>0</v>
      </c>
      <c r="AV254" s="31">
        <f t="shared" si="408"/>
        <v>0</v>
      </c>
      <c r="AW254" s="423">
        <f t="shared" si="382"/>
        <v>0</v>
      </c>
      <c r="AX254" s="561">
        <f>DBC!$C$72</f>
        <v>0.15</v>
      </c>
      <c r="AY254" s="559">
        <f>DBC!$C$71</f>
        <v>0.75</v>
      </c>
      <c r="AZ254" s="560">
        <f>DBC!$C$70</f>
        <v>0.1</v>
      </c>
      <c r="BA254" s="24" t="str">
        <f t="shared" si="365"/>
        <v>OK</v>
      </c>
      <c r="BB254" s="25">
        <f t="shared" si="366"/>
        <v>93</v>
      </c>
      <c r="BC254" s="26">
        <f t="shared" si="409"/>
        <v>465</v>
      </c>
      <c r="BD254" s="27">
        <f t="shared" si="410"/>
        <v>62</v>
      </c>
      <c r="BE254" s="28">
        <f t="shared" si="348"/>
        <v>116250</v>
      </c>
      <c r="BF254" s="28">
        <f t="shared" si="349"/>
        <v>1976250</v>
      </c>
      <c r="BG254" s="28">
        <f t="shared" si="350"/>
        <v>310000</v>
      </c>
      <c r="BH254" s="17">
        <f>DBC!$C$77</f>
        <v>42</v>
      </c>
      <c r="BI254" s="28">
        <f>DBC!$C$76</f>
        <v>35</v>
      </c>
      <c r="BJ254" s="30">
        <f>DBC!$C$75</f>
        <v>40</v>
      </c>
      <c r="BK254" s="31">
        <f t="shared" si="414"/>
        <v>4.8825000000000003</v>
      </c>
      <c r="BL254" s="31">
        <f t="shared" si="351"/>
        <v>69.168750000000003</v>
      </c>
      <c r="BM254" s="32">
        <f t="shared" si="352"/>
        <v>12.4</v>
      </c>
      <c r="BN254" s="11">
        <f>DBC!$C$68</f>
        <v>500</v>
      </c>
      <c r="BO254" s="21">
        <f t="shared" si="383"/>
        <v>2441.25</v>
      </c>
      <c r="BP254" s="19">
        <f t="shared" si="384"/>
        <v>34584.375</v>
      </c>
      <c r="BQ254" s="19">
        <f t="shared" si="385"/>
        <v>6200</v>
      </c>
      <c r="BR254" s="423">
        <f t="shared" si="386"/>
        <v>43225.625</v>
      </c>
      <c r="BS254" s="561">
        <f>DBC!$C$72</f>
        <v>0.15</v>
      </c>
      <c r="BT254" s="559">
        <f>DBC!$C$71</f>
        <v>0.75</v>
      </c>
      <c r="BU254" s="560">
        <f>DBC!$C$70</f>
        <v>0.1</v>
      </c>
      <c r="BV254" s="24" t="str">
        <f t="shared" si="367"/>
        <v>OK</v>
      </c>
      <c r="BW254" s="25">
        <f t="shared" si="368"/>
        <v>93</v>
      </c>
      <c r="BX254" s="26">
        <f t="shared" si="411"/>
        <v>465</v>
      </c>
      <c r="BY254" s="27">
        <f t="shared" si="412"/>
        <v>62</v>
      </c>
      <c r="BZ254" s="28">
        <f t="shared" si="353"/>
        <v>0</v>
      </c>
      <c r="CA254" s="28">
        <f t="shared" si="354"/>
        <v>0</v>
      </c>
      <c r="CB254" s="28">
        <f t="shared" si="355"/>
        <v>0</v>
      </c>
      <c r="CC254" s="17">
        <f>DBC!$C$77</f>
        <v>42</v>
      </c>
      <c r="CD254" s="28">
        <f>DBC!$C$76</f>
        <v>35</v>
      </c>
      <c r="CE254" s="30">
        <f>DBC!$C$75</f>
        <v>40</v>
      </c>
      <c r="CF254" s="31">
        <f t="shared" si="415"/>
        <v>0</v>
      </c>
      <c r="CG254" s="31">
        <f t="shared" si="356"/>
        <v>0</v>
      </c>
      <c r="CH254" s="32">
        <f t="shared" si="357"/>
        <v>0</v>
      </c>
      <c r="CI254" s="11">
        <f>DBC!$C$68</f>
        <v>500</v>
      </c>
      <c r="CJ254" s="21">
        <f t="shared" si="387"/>
        <v>0</v>
      </c>
      <c r="CK254" s="21">
        <f t="shared" si="388"/>
        <v>0</v>
      </c>
      <c r="CL254" s="21">
        <f t="shared" si="389"/>
        <v>0</v>
      </c>
      <c r="CM254" s="423">
        <f t="shared" si="390"/>
        <v>0</v>
      </c>
    </row>
    <row r="255" spans="1:91" x14ac:dyDescent="0.35">
      <c r="A255" s="743"/>
      <c r="B255" s="5" t="s">
        <v>33</v>
      </c>
      <c r="C255" s="543">
        <v>30</v>
      </c>
      <c r="D255" s="5">
        <v>249</v>
      </c>
      <c r="E255" s="10">
        <f>DBC!C$60</f>
        <v>20</v>
      </c>
      <c r="F255" s="22">
        <f t="shared" si="338"/>
        <v>600</v>
      </c>
      <c r="G255" s="745"/>
      <c r="H255" s="49">
        <f>DBC!$C$45</f>
        <v>0.1</v>
      </c>
      <c r="I255" s="47">
        <f>DBC!$C$44</f>
        <v>0.7</v>
      </c>
      <c r="J255" s="48">
        <f>DBC!$C$43</f>
        <v>0.2</v>
      </c>
      <c r="K255" s="24" t="str">
        <f t="shared" si="358"/>
        <v>OK</v>
      </c>
      <c r="L255" s="25">
        <f t="shared" si="359"/>
        <v>60</v>
      </c>
      <c r="M255" s="26">
        <f t="shared" si="359"/>
        <v>420</v>
      </c>
      <c r="N255" s="27">
        <f t="shared" si="359"/>
        <v>120</v>
      </c>
      <c r="O255" s="28">
        <f t="shared" si="360"/>
        <v>548400</v>
      </c>
      <c r="P255" s="28">
        <f t="shared" si="360"/>
        <v>13051920</v>
      </c>
      <c r="Q255" s="28">
        <f t="shared" si="360"/>
        <v>4387200</v>
      </c>
      <c r="R255" s="29">
        <f>DBC!$C$50</f>
        <v>152</v>
      </c>
      <c r="S255" s="28">
        <f>DBC!$C$49</f>
        <v>146.19999999999999</v>
      </c>
      <c r="T255" s="30">
        <f>DBC!$C$48</f>
        <v>150</v>
      </c>
      <c r="U255" s="31">
        <f t="shared" si="361"/>
        <v>83.356800000000007</v>
      </c>
      <c r="V255" s="31">
        <f t="shared" si="361"/>
        <v>1908.1907039999999</v>
      </c>
      <c r="W255" s="32">
        <f t="shared" si="361"/>
        <v>658.08</v>
      </c>
      <c r="X255" s="23">
        <f>DBC!$C$41</f>
        <v>370</v>
      </c>
      <c r="Y255" s="33">
        <f t="shared" si="362"/>
        <v>30842.016000000003</v>
      </c>
      <c r="Z255" s="31">
        <f t="shared" si="362"/>
        <v>706030.56047999999</v>
      </c>
      <c r="AA255" s="31">
        <f t="shared" si="362"/>
        <v>243489.6</v>
      </c>
      <c r="AB255" s="423">
        <f t="shared" si="381"/>
        <v>980362.17648000002</v>
      </c>
      <c r="AC255" s="295">
        <f>DBC!$C$45</f>
        <v>0.1</v>
      </c>
      <c r="AD255" s="291">
        <f>DBC!$C$44</f>
        <v>0.7</v>
      </c>
      <c r="AE255" s="292">
        <f>DBC!$C$43</f>
        <v>0.2</v>
      </c>
      <c r="AF255" s="24" t="str">
        <f t="shared" si="363"/>
        <v>OK</v>
      </c>
      <c r="AG255" s="25">
        <f t="shared" si="364"/>
        <v>60</v>
      </c>
      <c r="AH255" s="26">
        <f t="shared" si="404"/>
        <v>420</v>
      </c>
      <c r="AI255" s="27">
        <f t="shared" si="405"/>
        <v>120</v>
      </c>
      <c r="AJ255" s="28">
        <f t="shared" si="343"/>
        <v>0</v>
      </c>
      <c r="AK255" s="28">
        <f t="shared" si="344"/>
        <v>0</v>
      </c>
      <c r="AL255" s="28">
        <f t="shared" si="345"/>
        <v>0</v>
      </c>
      <c r="AM255" s="17">
        <f>DBC!$C$50</f>
        <v>152</v>
      </c>
      <c r="AN255" s="16">
        <f>DBC!$C$49</f>
        <v>146.19999999999999</v>
      </c>
      <c r="AO255" s="18">
        <f>DBC!$C$48</f>
        <v>150</v>
      </c>
      <c r="AP255" s="31">
        <f t="shared" si="413"/>
        <v>0</v>
      </c>
      <c r="AQ255" s="31">
        <f t="shared" si="346"/>
        <v>0</v>
      </c>
      <c r="AR255" s="32">
        <f t="shared" si="347"/>
        <v>0</v>
      </c>
      <c r="AS255" s="23">
        <f>DBC!$C$41</f>
        <v>370</v>
      </c>
      <c r="AT255" s="33">
        <f t="shared" si="406"/>
        <v>0</v>
      </c>
      <c r="AU255" s="31">
        <f t="shared" si="407"/>
        <v>0</v>
      </c>
      <c r="AV255" s="31">
        <f t="shared" si="408"/>
        <v>0</v>
      </c>
      <c r="AW255" s="423">
        <f t="shared" si="382"/>
        <v>0</v>
      </c>
      <c r="AX255" s="561">
        <f>DBC!$C$72</f>
        <v>0.15</v>
      </c>
      <c r="AY255" s="559">
        <f>DBC!$C$71</f>
        <v>0.75</v>
      </c>
      <c r="AZ255" s="560">
        <f>DBC!$C$70</f>
        <v>0.1</v>
      </c>
      <c r="BA255" s="24" t="str">
        <f t="shared" si="365"/>
        <v>OK</v>
      </c>
      <c r="BB255" s="25">
        <f t="shared" si="366"/>
        <v>90</v>
      </c>
      <c r="BC255" s="26">
        <f t="shared" si="409"/>
        <v>450</v>
      </c>
      <c r="BD255" s="27">
        <f t="shared" si="410"/>
        <v>60</v>
      </c>
      <c r="BE255" s="28">
        <f t="shared" si="348"/>
        <v>112500</v>
      </c>
      <c r="BF255" s="28">
        <f t="shared" si="349"/>
        <v>1912500</v>
      </c>
      <c r="BG255" s="28">
        <f t="shared" si="350"/>
        <v>300000</v>
      </c>
      <c r="BH255" s="17">
        <f>DBC!$C$77</f>
        <v>42</v>
      </c>
      <c r="BI255" s="28">
        <f>DBC!$C$76</f>
        <v>35</v>
      </c>
      <c r="BJ255" s="30">
        <f>DBC!$C$75</f>
        <v>40</v>
      </c>
      <c r="BK255" s="31">
        <f t="shared" si="414"/>
        <v>4.7249999999999996</v>
      </c>
      <c r="BL255" s="31">
        <f t="shared" si="351"/>
        <v>66.9375</v>
      </c>
      <c r="BM255" s="32">
        <f t="shared" si="352"/>
        <v>12</v>
      </c>
      <c r="BN255" s="11">
        <f>DBC!$C$68</f>
        <v>500</v>
      </c>
      <c r="BO255" s="21">
        <f t="shared" si="383"/>
        <v>2362.5</v>
      </c>
      <c r="BP255" s="19">
        <f t="shared" si="384"/>
        <v>33468.75</v>
      </c>
      <c r="BQ255" s="19">
        <f t="shared" si="385"/>
        <v>6000</v>
      </c>
      <c r="BR255" s="423">
        <f t="shared" si="386"/>
        <v>41831.25</v>
      </c>
      <c r="BS255" s="561">
        <f>DBC!$C$72</f>
        <v>0.15</v>
      </c>
      <c r="BT255" s="559">
        <f>DBC!$C$71</f>
        <v>0.75</v>
      </c>
      <c r="BU255" s="560">
        <f>DBC!$C$70</f>
        <v>0.1</v>
      </c>
      <c r="BV255" s="24" t="str">
        <f t="shared" si="367"/>
        <v>OK</v>
      </c>
      <c r="BW255" s="25">
        <f t="shared" si="368"/>
        <v>90</v>
      </c>
      <c r="BX255" s="26">
        <f t="shared" si="411"/>
        <v>450</v>
      </c>
      <c r="BY255" s="27">
        <f t="shared" si="412"/>
        <v>60</v>
      </c>
      <c r="BZ255" s="28">
        <f t="shared" si="353"/>
        <v>0</v>
      </c>
      <c r="CA255" s="28">
        <f t="shared" si="354"/>
        <v>0</v>
      </c>
      <c r="CB255" s="28">
        <f t="shared" si="355"/>
        <v>0</v>
      </c>
      <c r="CC255" s="17">
        <f>DBC!$C$77</f>
        <v>42</v>
      </c>
      <c r="CD255" s="28">
        <f>DBC!$C$76</f>
        <v>35</v>
      </c>
      <c r="CE255" s="30">
        <f>DBC!$C$75</f>
        <v>40</v>
      </c>
      <c r="CF255" s="31">
        <f t="shared" si="415"/>
        <v>0</v>
      </c>
      <c r="CG255" s="31">
        <f t="shared" si="356"/>
        <v>0</v>
      </c>
      <c r="CH255" s="32">
        <f t="shared" si="357"/>
        <v>0</v>
      </c>
      <c r="CI255" s="11">
        <f>DBC!$C$68</f>
        <v>500</v>
      </c>
      <c r="CJ255" s="21">
        <f t="shared" si="387"/>
        <v>0</v>
      </c>
      <c r="CK255" s="21">
        <f t="shared" si="388"/>
        <v>0</v>
      </c>
      <c r="CL255" s="21">
        <f t="shared" si="389"/>
        <v>0</v>
      </c>
      <c r="CM255" s="423">
        <f t="shared" si="390"/>
        <v>0</v>
      </c>
    </row>
    <row r="256" spans="1:91" x14ac:dyDescent="0.35">
      <c r="A256" s="743"/>
      <c r="B256" s="5" t="s">
        <v>34</v>
      </c>
      <c r="C256" s="543">
        <v>31</v>
      </c>
      <c r="D256" s="5">
        <v>250</v>
      </c>
      <c r="E256" s="10">
        <f>DBC!C$61</f>
        <v>20</v>
      </c>
      <c r="F256" s="22">
        <f t="shared" si="338"/>
        <v>620</v>
      </c>
      <c r="G256" s="745"/>
      <c r="H256" s="49">
        <f>DBC!$C$45</f>
        <v>0.1</v>
      </c>
      <c r="I256" s="47">
        <f>DBC!$C$44</f>
        <v>0.7</v>
      </c>
      <c r="J256" s="48">
        <f>DBC!$C$43</f>
        <v>0.2</v>
      </c>
      <c r="K256" s="24" t="str">
        <f t="shared" si="358"/>
        <v>OK</v>
      </c>
      <c r="L256" s="25">
        <f t="shared" si="359"/>
        <v>62</v>
      </c>
      <c r="M256" s="26">
        <f t="shared" si="359"/>
        <v>434</v>
      </c>
      <c r="N256" s="27">
        <f t="shared" si="359"/>
        <v>124</v>
      </c>
      <c r="O256" s="28">
        <f t="shared" si="360"/>
        <v>566680</v>
      </c>
      <c r="P256" s="28">
        <f t="shared" si="360"/>
        <v>13486984</v>
      </c>
      <c r="Q256" s="28">
        <f t="shared" si="360"/>
        <v>4533440</v>
      </c>
      <c r="R256" s="29">
        <f>DBC!$C$50</f>
        <v>152</v>
      </c>
      <c r="S256" s="28">
        <f>DBC!$C$49</f>
        <v>146.19999999999999</v>
      </c>
      <c r="T256" s="30">
        <f>DBC!$C$48</f>
        <v>150</v>
      </c>
      <c r="U256" s="31">
        <f t="shared" si="361"/>
        <v>86.135360000000006</v>
      </c>
      <c r="V256" s="31">
        <f t="shared" si="361"/>
        <v>1971.7970608000001</v>
      </c>
      <c r="W256" s="32">
        <f t="shared" si="361"/>
        <v>680.01599999999996</v>
      </c>
      <c r="X256" s="23">
        <f>DBC!$C$41</f>
        <v>370</v>
      </c>
      <c r="Y256" s="33">
        <f t="shared" si="362"/>
        <v>31870.083200000001</v>
      </c>
      <c r="Z256" s="31">
        <f t="shared" si="362"/>
        <v>729564.91249600006</v>
      </c>
      <c r="AA256" s="31">
        <f t="shared" si="362"/>
        <v>251605.91999999998</v>
      </c>
      <c r="AB256" s="423">
        <f t="shared" si="381"/>
        <v>1013040.915696</v>
      </c>
      <c r="AC256" s="295">
        <f>DBC!$C$45</f>
        <v>0.1</v>
      </c>
      <c r="AD256" s="291">
        <f>DBC!$C$44</f>
        <v>0.7</v>
      </c>
      <c r="AE256" s="292">
        <f>DBC!$C$43</f>
        <v>0.2</v>
      </c>
      <c r="AF256" s="24" t="str">
        <f t="shared" si="363"/>
        <v>OK</v>
      </c>
      <c r="AG256" s="25">
        <f t="shared" si="364"/>
        <v>62</v>
      </c>
      <c r="AH256" s="26">
        <f t="shared" si="404"/>
        <v>434</v>
      </c>
      <c r="AI256" s="27">
        <f t="shared" si="405"/>
        <v>124</v>
      </c>
      <c r="AJ256" s="28">
        <f t="shared" si="343"/>
        <v>0</v>
      </c>
      <c r="AK256" s="28">
        <f t="shared" si="344"/>
        <v>0</v>
      </c>
      <c r="AL256" s="28">
        <f t="shared" si="345"/>
        <v>0</v>
      </c>
      <c r="AM256" s="17">
        <f>DBC!$C$50</f>
        <v>152</v>
      </c>
      <c r="AN256" s="16">
        <f>DBC!$C$49</f>
        <v>146.19999999999999</v>
      </c>
      <c r="AO256" s="18">
        <f>DBC!$C$48</f>
        <v>150</v>
      </c>
      <c r="AP256" s="31">
        <f t="shared" si="413"/>
        <v>0</v>
      </c>
      <c r="AQ256" s="31">
        <f t="shared" si="346"/>
        <v>0</v>
      </c>
      <c r="AR256" s="32">
        <f t="shared" si="347"/>
        <v>0</v>
      </c>
      <c r="AS256" s="23">
        <f>DBC!$C$41</f>
        <v>370</v>
      </c>
      <c r="AT256" s="33">
        <f t="shared" si="406"/>
        <v>0</v>
      </c>
      <c r="AU256" s="31">
        <f t="shared" si="407"/>
        <v>0</v>
      </c>
      <c r="AV256" s="31">
        <f t="shared" si="408"/>
        <v>0</v>
      </c>
      <c r="AW256" s="423">
        <f t="shared" si="382"/>
        <v>0</v>
      </c>
      <c r="AX256" s="561">
        <f>DBC!$C$72</f>
        <v>0.15</v>
      </c>
      <c r="AY256" s="559">
        <f>DBC!$C$71</f>
        <v>0.75</v>
      </c>
      <c r="AZ256" s="560">
        <f>DBC!$C$70</f>
        <v>0.1</v>
      </c>
      <c r="BA256" s="24" t="str">
        <f t="shared" si="365"/>
        <v>OK</v>
      </c>
      <c r="BB256" s="25">
        <f t="shared" si="366"/>
        <v>93</v>
      </c>
      <c r="BC256" s="26">
        <f t="shared" si="409"/>
        <v>465</v>
      </c>
      <c r="BD256" s="27">
        <f t="shared" si="410"/>
        <v>62</v>
      </c>
      <c r="BE256" s="28">
        <f t="shared" si="348"/>
        <v>116250</v>
      </c>
      <c r="BF256" s="28">
        <f t="shared" si="349"/>
        <v>1976250</v>
      </c>
      <c r="BG256" s="28">
        <f t="shared" si="350"/>
        <v>310000</v>
      </c>
      <c r="BH256" s="17">
        <f>DBC!$C$77</f>
        <v>42</v>
      </c>
      <c r="BI256" s="28">
        <f>DBC!$C$76</f>
        <v>35</v>
      </c>
      <c r="BJ256" s="30">
        <f>DBC!$C$75</f>
        <v>40</v>
      </c>
      <c r="BK256" s="31">
        <f t="shared" si="414"/>
        <v>4.8825000000000003</v>
      </c>
      <c r="BL256" s="31">
        <f t="shared" si="351"/>
        <v>69.168750000000003</v>
      </c>
      <c r="BM256" s="32">
        <f t="shared" si="352"/>
        <v>12.4</v>
      </c>
      <c r="BN256" s="11">
        <f>DBC!$C$68</f>
        <v>500</v>
      </c>
      <c r="BO256" s="21">
        <f t="shared" si="383"/>
        <v>2441.25</v>
      </c>
      <c r="BP256" s="19">
        <f t="shared" si="384"/>
        <v>34584.375</v>
      </c>
      <c r="BQ256" s="19">
        <f t="shared" si="385"/>
        <v>6200</v>
      </c>
      <c r="BR256" s="423">
        <f t="shared" si="386"/>
        <v>43225.625</v>
      </c>
      <c r="BS256" s="561">
        <f>DBC!$C$72</f>
        <v>0.15</v>
      </c>
      <c r="BT256" s="559">
        <f>DBC!$C$71</f>
        <v>0.75</v>
      </c>
      <c r="BU256" s="560">
        <f>DBC!$C$70</f>
        <v>0.1</v>
      </c>
      <c r="BV256" s="24" t="str">
        <f t="shared" si="367"/>
        <v>OK</v>
      </c>
      <c r="BW256" s="25">
        <f t="shared" si="368"/>
        <v>93</v>
      </c>
      <c r="BX256" s="26">
        <f t="shared" si="411"/>
        <v>465</v>
      </c>
      <c r="BY256" s="27">
        <f t="shared" si="412"/>
        <v>62</v>
      </c>
      <c r="BZ256" s="28">
        <f t="shared" si="353"/>
        <v>0</v>
      </c>
      <c r="CA256" s="28">
        <f t="shared" si="354"/>
        <v>0</v>
      </c>
      <c r="CB256" s="28">
        <f t="shared" si="355"/>
        <v>0</v>
      </c>
      <c r="CC256" s="17">
        <f>DBC!$C$77</f>
        <v>42</v>
      </c>
      <c r="CD256" s="28">
        <f>DBC!$C$76</f>
        <v>35</v>
      </c>
      <c r="CE256" s="30">
        <f>DBC!$C$75</f>
        <v>40</v>
      </c>
      <c r="CF256" s="31">
        <f t="shared" si="415"/>
        <v>0</v>
      </c>
      <c r="CG256" s="31">
        <f t="shared" si="356"/>
        <v>0</v>
      </c>
      <c r="CH256" s="32">
        <f t="shared" si="357"/>
        <v>0</v>
      </c>
      <c r="CI256" s="11">
        <f>DBC!$C$68</f>
        <v>500</v>
      </c>
      <c r="CJ256" s="21">
        <f t="shared" si="387"/>
        <v>0</v>
      </c>
      <c r="CK256" s="21">
        <f t="shared" si="388"/>
        <v>0</v>
      </c>
      <c r="CL256" s="21">
        <f t="shared" si="389"/>
        <v>0</v>
      </c>
      <c r="CM256" s="423">
        <f t="shared" si="390"/>
        <v>0</v>
      </c>
    </row>
    <row r="257" spans="1:91" x14ac:dyDescent="0.35">
      <c r="A257" s="743"/>
      <c r="B257" s="5" t="s">
        <v>35</v>
      </c>
      <c r="C257" s="543">
        <v>30</v>
      </c>
      <c r="D257" s="5">
        <v>251</v>
      </c>
      <c r="E257" s="10">
        <f>DBC!C$62</f>
        <v>20</v>
      </c>
      <c r="F257" s="22">
        <f t="shared" si="338"/>
        <v>600</v>
      </c>
      <c r="G257" s="745"/>
      <c r="H257" s="49">
        <f>DBC!$C$45</f>
        <v>0.1</v>
      </c>
      <c r="I257" s="47">
        <f>DBC!$C$44</f>
        <v>0.7</v>
      </c>
      <c r="J257" s="48">
        <f>DBC!$C$43</f>
        <v>0.2</v>
      </c>
      <c r="K257" s="24" t="str">
        <f t="shared" si="358"/>
        <v>OK</v>
      </c>
      <c r="L257" s="25">
        <f t="shared" si="359"/>
        <v>60</v>
      </c>
      <c r="M257" s="26">
        <f t="shared" si="359"/>
        <v>420</v>
      </c>
      <c r="N257" s="27">
        <f t="shared" si="359"/>
        <v>120</v>
      </c>
      <c r="O257" s="28">
        <f t="shared" si="360"/>
        <v>548400</v>
      </c>
      <c r="P257" s="28">
        <f t="shared" si="360"/>
        <v>13051920</v>
      </c>
      <c r="Q257" s="28">
        <f t="shared" si="360"/>
        <v>4387200</v>
      </c>
      <c r="R257" s="29">
        <f>DBC!$C$50</f>
        <v>152</v>
      </c>
      <c r="S257" s="28">
        <f>DBC!$C$49</f>
        <v>146.19999999999999</v>
      </c>
      <c r="T257" s="30">
        <f>DBC!$C$48</f>
        <v>150</v>
      </c>
      <c r="U257" s="31">
        <f t="shared" si="361"/>
        <v>83.356800000000007</v>
      </c>
      <c r="V257" s="31">
        <f t="shared" si="361"/>
        <v>1908.1907039999999</v>
      </c>
      <c r="W257" s="32">
        <f t="shared" si="361"/>
        <v>658.08</v>
      </c>
      <c r="X257" s="23">
        <f>DBC!$C$41</f>
        <v>370</v>
      </c>
      <c r="Y257" s="33">
        <f t="shared" si="362"/>
        <v>30842.016000000003</v>
      </c>
      <c r="Z257" s="31">
        <f t="shared" si="362"/>
        <v>706030.56047999999</v>
      </c>
      <c r="AA257" s="31">
        <f t="shared" si="362"/>
        <v>243489.6</v>
      </c>
      <c r="AB257" s="423">
        <f t="shared" si="381"/>
        <v>980362.17648000002</v>
      </c>
      <c r="AC257" s="295">
        <f>DBC!$C$45</f>
        <v>0.1</v>
      </c>
      <c r="AD257" s="291">
        <f>DBC!$C$44</f>
        <v>0.7</v>
      </c>
      <c r="AE257" s="292">
        <f>DBC!$C$43</f>
        <v>0.2</v>
      </c>
      <c r="AF257" s="24" t="str">
        <f t="shared" si="363"/>
        <v>OK</v>
      </c>
      <c r="AG257" s="25">
        <f t="shared" si="364"/>
        <v>60</v>
      </c>
      <c r="AH257" s="26">
        <f t="shared" si="404"/>
        <v>420</v>
      </c>
      <c r="AI257" s="27">
        <f t="shared" si="405"/>
        <v>120</v>
      </c>
      <c r="AJ257" s="28">
        <f t="shared" si="343"/>
        <v>0</v>
      </c>
      <c r="AK257" s="28">
        <f t="shared" si="344"/>
        <v>0</v>
      </c>
      <c r="AL257" s="28">
        <f t="shared" si="345"/>
        <v>0</v>
      </c>
      <c r="AM257" s="17">
        <f>DBC!$C$50</f>
        <v>152</v>
      </c>
      <c r="AN257" s="16">
        <f>DBC!$C$49</f>
        <v>146.19999999999999</v>
      </c>
      <c r="AO257" s="18">
        <f>DBC!$C$48</f>
        <v>150</v>
      </c>
      <c r="AP257" s="31">
        <f t="shared" si="413"/>
        <v>0</v>
      </c>
      <c r="AQ257" s="31">
        <f t="shared" si="346"/>
        <v>0</v>
      </c>
      <c r="AR257" s="32">
        <f t="shared" si="347"/>
        <v>0</v>
      </c>
      <c r="AS257" s="23">
        <f>DBC!$C$41</f>
        <v>370</v>
      </c>
      <c r="AT257" s="33">
        <f t="shared" si="406"/>
        <v>0</v>
      </c>
      <c r="AU257" s="31">
        <f t="shared" si="407"/>
        <v>0</v>
      </c>
      <c r="AV257" s="31">
        <f t="shared" si="408"/>
        <v>0</v>
      </c>
      <c r="AW257" s="423">
        <f t="shared" si="382"/>
        <v>0</v>
      </c>
      <c r="AX257" s="561">
        <f>DBC!$C$72</f>
        <v>0.15</v>
      </c>
      <c r="AY257" s="559">
        <f>DBC!$C$71</f>
        <v>0.75</v>
      </c>
      <c r="AZ257" s="560">
        <f>DBC!$C$70</f>
        <v>0.1</v>
      </c>
      <c r="BA257" s="24" t="str">
        <f t="shared" si="365"/>
        <v>OK</v>
      </c>
      <c r="BB257" s="25">
        <f t="shared" si="366"/>
        <v>90</v>
      </c>
      <c r="BC257" s="26">
        <f t="shared" si="409"/>
        <v>450</v>
      </c>
      <c r="BD257" s="27">
        <f t="shared" si="410"/>
        <v>60</v>
      </c>
      <c r="BE257" s="28">
        <f t="shared" si="348"/>
        <v>112500</v>
      </c>
      <c r="BF257" s="28">
        <f t="shared" si="349"/>
        <v>1912500</v>
      </c>
      <c r="BG257" s="28">
        <f t="shared" si="350"/>
        <v>300000</v>
      </c>
      <c r="BH257" s="17">
        <f>DBC!$C$77</f>
        <v>42</v>
      </c>
      <c r="BI257" s="28">
        <f>DBC!$C$76</f>
        <v>35</v>
      </c>
      <c r="BJ257" s="30">
        <f>DBC!$C$75</f>
        <v>40</v>
      </c>
      <c r="BK257" s="31">
        <f t="shared" si="414"/>
        <v>4.7249999999999996</v>
      </c>
      <c r="BL257" s="31">
        <f t="shared" si="351"/>
        <v>66.9375</v>
      </c>
      <c r="BM257" s="32">
        <f t="shared" si="352"/>
        <v>12</v>
      </c>
      <c r="BN257" s="11">
        <f>DBC!$C$68</f>
        <v>500</v>
      </c>
      <c r="BO257" s="21">
        <f t="shared" si="383"/>
        <v>2362.5</v>
      </c>
      <c r="BP257" s="19">
        <f t="shared" si="384"/>
        <v>33468.75</v>
      </c>
      <c r="BQ257" s="19">
        <f t="shared" si="385"/>
        <v>6000</v>
      </c>
      <c r="BR257" s="423">
        <f t="shared" si="386"/>
        <v>41831.25</v>
      </c>
      <c r="BS257" s="561">
        <f>DBC!$C$72</f>
        <v>0.15</v>
      </c>
      <c r="BT257" s="559">
        <f>DBC!$C$71</f>
        <v>0.75</v>
      </c>
      <c r="BU257" s="560">
        <f>DBC!$C$70</f>
        <v>0.1</v>
      </c>
      <c r="BV257" s="24" t="str">
        <f t="shared" si="367"/>
        <v>OK</v>
      </c>
      <c r="BW257" s="25">
        <f t="shared" si="368"/>
        <v>90</v>
      </c>
      <c r="BX257" s="26">
        <f t="shared" si="411"/>
        <v>450</v>
      </c>
      <c r="BY257" s="27">
        <f t="shared" si="412"/>
        <v>60</v>
      </c>
      <c r="BZ257" s="28">
        <f t="shared" si="353"/>
        <v>0</v>
      </c>
      <c r="CA257" s="28">
        <f t="shared" si="354"/>
        <v>0</v>
      </c>
      <c r="CB257" s="28">
        <f t="shared" si="355"/>
        <v>0</v>
      </c>
      <c r="CC257" s="17">
        <f>DBC!$C$77</f>
        <v>42</v>
      </c>
      <c r="CD257" s="28">
        <f>DBC!$C$76</f>
        <v>35</v>
      </c>
      <c r="CE257" s="30">
        <f>DBC!$C$75</f>
        <v>40</v>
      </c>
      <c r="CF257" s="31">
        <f t="shared" si="415"/>
        <v>0</v>
      </c>
      <c r="CG257" s="31">
        <f t="shared" si="356"/>
        <v>0</v>
      </c>
      <c r="CH257" s="32">
        <f t="shared" si="357"/>
        <v>0</v>
      </c>
      <c r="CI257" s="11">
        <f>DBC!$C$68</f>
        <v>500</v>
      </c>
      <c r="CJ257" s="21">
        <f t="shared" si="387"/>
        <v>0</v>
      </c>
      <c r="CK257" s="21">
        <f t="shared" si="388"/>
        <v>0</v>
      </c>
      <c r="CL257" s="21">
        <f t="shared" si="389"/>
        <v>0</v>
      </c>
      <c r="CM257" s="423">
        <f t="shared" si="390"/>
        <v>0</v>
      </c>
    </row>
    <row r="258" spans="1:91" x14ac:dyDescent="0.35">
      <c r="A258" s="744"/>
      <c r="B258" s="34" t="s">
        <v>36</v>
      </c>
      <c r="C258" s="544">
        <v>31</v>
      </c>
      <c r="D258" s="34">
        <v>252</v>
      </c>
      <c r="E258" s="10">
        <f>DBC!C$63</f>
        <v>20</v>
      </c>
      <c r="F258" s="35">
        <f t="shared" si="338"/>
        <v>620</v>
      </c>
      <c r="G258" s="746"/>
      <c r="H258" s="49">
        <f>DBC!$C$45</f>
        <v>0.1</v>
      </c>
      <c r="I258" s="47">
        <f>DBC!$C$44</f>
        <v>0.7</v>
      </c>
      <c r="J258" s="48">
        <f>DBC!$C$43</f>
        <v>0.2</v>
      </c>
      <c r="K258" s="8" t="str">
        <f t="shared" si="358"/>
        <v>OK</v>
      </c>
      <c r="L258" s="37">
        <f t="shared" si="359"/>
        <v>62</v>
      </c>
      <c r="M258" s="38">
        <f t="shared" si="359"/>
        <v>434</v>
      </c>
      <c r="N258" s="39">
        <f t="shared" si="359"/>
        <v>124</v>
      </c>
      <c r="O258" s="40">
        <f t="shared" si="360"/>
        <v>566680</v>
      </c>
      <c r="P258" s="40">
        <f t="shared" si="360"/>
        <v>13486984</v>
      </c>
      <c r="Q258" s="40">
        <f t="shared" si="360"/>
        <v>4533440</v>
      </c>
      <c r="R258" s="41">
        <f>DBC!$C$50</f>
        <v>152</v>
      </c>
      <c r="S258" s="40">
        <f>DBC!$C$49</f>
        <v>146.19999999999999</v>
      </c>
      <c r="T258" s="42">
        <f>DBC!$C$48</f>
        <v>150</v>
      </c>
      <c r="U258" s="43">
        <f t="shared" si="361"/>
        <v>86.135360000000006</v>
      </c>
      <c r="V258" s="43">
        <f t="shared" si="361"/>
        <v>1971.7970608000001</v>
      </c>
      <c r="W258" s="44">
        <f t="shared" si="361"/>
        <v>680.01599999999996</v>
      </c>
      <c r="X258" s="23">
        <f>DBC!$C$41</f>
        <v>370</v>
      </c>
      <c r="Y258" s="45">
        <f t="shared" si="362"/>
        <v>31870.083200000001</v>
      </c>
      <c r="Z258" s="43">
        <f t="shared" si="362"/>
        <v>729564.91249600006</v>
      </c>
      <c r="AA258" s="43">
        <f t="shared" si="362"/>
        <v>251605.91999999998</v>
      </c>
      <c r="AB258" s="423">
        <f t="shared" si="381"/>
        <v>1013040.915696</v>
      </c>
      <c r="AC258" s="295">
        <f>DBC!$C$45</f>
        <v>0.1</v>
      </c>
      <c r="AD258" s="291">
        <f>DBC!$C$44</f>
        <v>0.7</v>
      </c>
      <c r="AE258" s="292">
        <f>DBC!$C$43</f>
        <v>0.2</v>
      </c>
      <c r="AF258" s="8" t="str">
        <f t="shared" si="363"/>
        <v>OK</v>
      </c>
      <c r="AG258" s="37">
        <f t="shared" si="364"/>
        <v>62</v>
      </c>
      <c r="AH258" s="38">
        <f t="shared" si="404"/>
        <v>434</v>
      </c>
      <c r="AI258" s="39">
        <f t="shared" si="405"/>
        <v>124</v>
      </c>
      <c r="AJ258" s="40">
        <f t="shared" si="343"/>
        <v>0</v>
      </c>
      <c r="AK258" s="40">
        <f t="shared" si="344"/>
        <v>0</v>
      </c>
      <c r="AL258" s="40">
        <f t="shared" si="345"/>
        <v>0</v>
      </c>
      <c r="AM258" s="17">
        <f>DBC!$C$50</f>
        <v>152</v>
      </c>
      <c r="AN258" s="16">
        <f>DBC!$C$49</f>
        <v>146.19999999999999</v>
      </c>
      <c r="AO258" s="18">
        <f>DBC!$C$48</f>
        <v>150</v>
      </c>
      <c r="AP258" s="43">
        <f t="shared" si="413"/>
        <v>0</v>
      </c>
      <c r="AQ258" s="43">
        <f t="shared" si="346"/>
        <v>0</v>
      </c>
      <c r="AR258" s="44">
        <f t="shared" si="347"/>
        <v>0</v>
      </c>
      <c r="AS258" s="23">
        <f>DBC!$C$41</f>
        <v>370</v>
      </c>
      <c r="AT258" s="45">
        <f t="shared" si="406"/>
        <v>0</v>
      </c>
      <c r="AU258" s="43">
        <f t="shared" si="407"/>
        <v>0</v>
      </c>
      <c r="AV258" s="43">
        <f t="shared" si="408"/>
        <v>0</v>
      </c>
      <c r="AW258" s="423">
        <f t="shared" si="382"/>
        <v>0</v>
      </c>
      <c r="AX258" s="561">
        <f>DBC!$C$72</f>
        <v>0.15</v>
      </c>
      <c r="AY258" s="559">
        <f>DBC!$C$71</f>
        <v>0.75</v>
      </c>
      <c r="AZ258" s="560">
        <f>DBC!$C$70</f>
        <v>0.1</v>
      </c>
      <c r="BA258" s="8" t="str">
        <f t="shared" si="365"/>
        <v>OK</v>
      </c>
      <c r="BB258" s="37">
        <f t="shared" si="366"/>
        <v>93</v>
      </c>
      <c r="BC258" s="38">
        <f t="shared" si="409"/>
        <v>465</v>
      </c>
      <c r="BD258" s="39">
        <f t="shared" si="410"/>
        <v>62</v>
      </c>
      <c r="BE258" s="40">
        <f t="shared" si="348"/>
        <v>116250</v>
      </c>
      <c r="BF258" s="40">
        <f t="shared" si="349"/>
        <v>1976250</v>
      </c>
      <c r="BG258" s="40">
        <f t="shared" si="350"/>
        <v>310000</v>
      </c>
      <c r="BH258" s="17">
        <f>DBC!$C$77</f>
        <v>42</v>
      </c>
      <c r="BI258" s="28">
        <f>DBC!$C$76</f>
        <v>35</v>
      </c>
      <c r="BJ258" s="30">
        <f>DBC!$C$75</f>
        <v>40</v>
      </c>
      <c r="BK258" s="43">
        <f t="shared" si="414"/>
        <v>4.8825000000000003</v>
      </c>
      <c r="BL258" s="43">
        <f t="shared" si="351"/>
        <v>69.168750000000003</v>
      </c>
      <c r="BM258" s="44">
        <f t="shared" si="352"/>
        <v>12.4</v>
      </c>
      <c r="BN258" s="11">
        <f>DBC!$C$68</f>
        <v>500</v>
      </c>
      <c r="BO258" s="21">
        <f t="shared" si="383"/>
        <v>2441.25</v>
      </c>
      <c r="BP258" s="19">
        <f t="shared" si="384"/>
        <v>34584.375</v>
      </c>
      <c r="BQ258" s="19">
        <f t="shared" si="385"/>
        <v>6200</v>
      </c>
      <c r="BR258" s="423">
        <f t="shared" si="386"/>
        <v>43225.625</v>
      </c>
      <c r="BS258" s="561">
        <f>DBC!$C$72</f>
        <v>0.15</v>
      </c>
      <c r="BT258" s="559">
        <f>DBC!$C$71</f>
        <v>0.75</v>
      </c>
      <c r="BU258" s="560">
        <f>DBC!$C$70</f>
        <v>0.1</v>
      </c>
      <c r="BV258" s="8" t="str">
        <f t="shared" si="367"/>
        <v>OK</v>
      </c>
      <c r="BW258" s="37">
        <f t="shared" si="368"/>
        <v>93</v>
      </c>
      <c r="BX258" s="38">
        <f t="shared" si="411"/>
        <v>465</v>
      </c>
      <c r="BY258" s="39">
        <f t="shared" si="412"/>
        <v>62</v>
      </c>
      <c r="BZ258" s="40">
        <f t="shared" si="353"/>
        <v>0</v>
      </c>
      <c r="CA258" s="40">
        <f t="shared" si="354"/>
        <v>0</v>
      </c>
      <c r="CB258" s="40">
        <f t="shared" si="355"/>
        <v>0</v>
      </c>
      <c r="CC258" s="17">
        <f>DBC!$C$77</f>
        <v>42</v>
      </c>
      <c r="CD258" s="28">
        <f>DBC!$C$76</f>
        <v>35</v>
      </c>
      <c r="CE258" s="30">
        <f>DBC!$C$75</f>
        <v>40</v>
      </c>
      <c r="CF258" s="43">
        <f t="shared" si="415"/>
        <v>0</v>
      </c>
      <c r="CG258" s="43">
        <f t="shared" si="356"/>
        <v>0</v>
      </c>
      <c r="CH258" s="44">
        <f t="shared" si="357"/>
        <v>0</v>
      </c>
      <c r="CI258" s="11">
        <f>DBC!$C$68</f>
        <v>500</v>
      </c>
      <c r="CJ258" s="21">
        <f t="shared" si="387"/>
        <v>0</v>
      </c>
      <c r="CK258" s="21">
        <f t="shared" si="388"/>
        <v>0</v>
      </c>
      <c r="CL258" s="21">
        <f t="shared" si="389"/>
        <v>0</v>
      </c>
      <c r="CM258" s="423">
        <f t="shared" si="390"/>
        <v>0</v>
      </c>
    </row>
    <row r="259" spans="1:91" x14ac:dyDescent="0.35">
      <c r="A259" s="731">
        <v>22</v>
      </c>
      <c r="B259" s="9" t="s">
        <v>25</v>
      </c>
      <c r="C259" s="546">
        <v>31</v>
      </c>
      <c r="D259" s="9">
        <v>253</v>
      </c>
      <c r="E259" s="10">
        <f>DBC!C$52</f>
        <v>10</v>
      </c>
      <c r="F259" s="10">
        <f t="shared" si="338"/>
        <v>310</v>
      </c>
      <c r="G259" s="732">
        <f>SUM(F259:F270)</f>
        <v>6990</v>
      </c>
      <c r="H259" s="49">
        <f>DBC!$C$45</f>
        <v>0.1</v>
      </c>
      <c r="I259" s="47">
        <f>DBC!$C$44</f>
        <v>0.7</v>
      </c>
      <c r="J259" s="48">
        <f>DBC!$C$43</f>
        <v>0.2</v>
      </c>
      <c r="K259" s="12" t="str">
        <f t="shared" si="358"/>
        <v>OK</v>
      </c>
      <c r="L259" s="25">
        <f t="shared" ref="L259" si="442">$F259*H259</f>
        <v>31</v>
      </c>
      <c r="M259" s="26">
        <f t="shared" ref="M259" si="443">$F259*I259</f>
        <v>217</v>
      </c>
      <c r="N259" s="27">
        <f t="shared" ref="N259" si="444">$F259*J259</f>
        <v>62</v>
      </c>
      <c r="O259" s="28">
        <f t="shared" ref="O259" si="445">O$6*L259</f>
        <v>283340</v>
      </c>
      <c r="P259" s="28">
        <f t="shared" ref="P259" si="446">P$6*M259</f>
        <v>6743492</v>
      </c>
      <c r="Q259" s="28">
        <f t="shared" ref="Q259" si="447">Q$6*N259</f>
        <v>2266720</v>
      </c>
      <c r="R259" s="29">
        <f>DBC!$C$50</f>
        <v>152</v>
      </c>
      <c r="S259" s="28">
        <f>DBC!$C$49</f>
        <v>146.19999999999999</v>
      </c>
      <c r="T259" s="30">
        <f>DBC!$C$48</f>
        <v>150</v>
      </c>
      <c r="U259" s="31">
        <f t="shared" ref="U259" si="448">O259*R259/10^6</f>
        <v>43.067680000000003</v>
      </c>
      <c r="V259" s="31">
        <f t="shared" ref="V259" si="449">P259*S259/10^6</f>
        <v>985.89853040000003</v>
      </c>
      <c r="W259" s="32">
        <f t="shared" ref="W259" si="450">Q259*T259/10^6</f>
        <v>340.00799999999998</v>
      </c>
      <c r="X259" s="23">
        <f>DBC!$C$41</f>
        <v>370</v>
      </c>
      <c r="Y259" s="33">
        <f t="shared" ref="Y259" si="451">U259*$X259</f>
        <v>15935.0416</v>
      </c>
      <c r="Z259" s="31">
        <f t="shared" ref="Z259" si="452">V259*$X259</f>
        <v>364782.45624800003</v>
      </c>
      <c r="AA259" s="31">
        <f t="shared" ref="AA259" si="453">W259*$X259</f>
        <v>125802.95999999999</v>
      </c>
      <c r="AB259" s="423">
        <f t="shared" ref="AB259" si="454">SUM(Y259:AA259)</f>
        <v>506520.45784799999</v>
      </c>
      <c r="AC259" s="295">
        <f>DBC!$C$45</f>
        <v>0.1</v>
      </c>
      <c r="AD259" s="291">
        <f>DBC!$C$44</f>
        <v>0.7</v>
      </c>
      <c r="AE259" s="292">
        <f>DBC!$C$43</f>
        <v>0.2</v>
      </c>
      <c r="AF259" s="12" t="str">
        <f t="shared" si="363"/>
        <v>OK</v>
      </c>
      <c r="AG259" s="13">
        <f t="shared" si="364"/>
        <v>31</v>
      </c>
      <c r="AH259" s="14">
        <f t="shared" si="404"/>
        <v>217</v>
      </c>
      <c r="AI259" s="15">
        <f t="shared" si="405"/>
        <v>62</v>
      </c>
      <c r="AJ259" s="16">
        <f t="shared" si="343"/>
        <v>0</v>
      </c>
      <c r="AK259" s="16">
        <f t="shared" si="344"/>
        <v>0</v>
      </c>
      <c r="AL259" s="16">
        <f t="shared" si="345"/>
        <v>0</v>
      </c>
      <c r="AM259" s="17">
        <f>DBC!$C$50</f>
        <v>152</v>
      </c>
      <c r="AN259" s="16">
        <f>DBC!$C$49</f>
        <v>146.19999999999999</v>
      </c>
      <c r="AO259" s="18">
        <f>DBC!$C$48</f>
        <v>150</v>
      </c>
      <c r="AP259" s="19">
        <f t="shared" si="413"/>
        <v>0</v>
      </c>
      <c r="AQ259" s="19">
        <f t="shared" si="346"/>
        <v>0</v>
      </c>
      <c r="AR259" s="20">
        <f t="shared" si="347"/>
        <v>0</v>
      </c>
      <c r="AS259" s="23">
        <f>DBC!$C$41</f>
        <v>370</v>
      </c>
      <c r="AT259" s="21">
        <f t="shared" si="406"/>
        <v>0</v>
      </c>
      <c r="AU259" s="19">
        <f t="shared" si="407"/>
        <v>0</v>
      </c>
      <c r="AV259" s="19">
        <f t="shared" si="408"/>
        <v>0</v>
      </c>
      <c r="AW259" s="423">
        <f t="shared" si="382"/>
        <v>0</v>
      </c>
      <c r="AX259" s="561">
        <f>DBC!$C$72</f>
        <v>0.15</v>
      </c>
      <c r="AY259" s="559">
        <f>DBC!$C$71</f>
        <v>0.75</v>
      </c>
      <c r="AZ259" s="560">
        <f>DBC!$C$70</f>
        <v>0.1</v>
      </c>
      <c r="BA259" s="12" t="str">
        <f t="shared" si="365"/>
        <v>OK</v>
      </c>
      <c r="BB259" s="13">
        <f t="shared" si="366"/>
        <v>46.5</v>
      </c>
      <c r="BC259" s="14">
        <f t="shared" si="409"/>
        <v>232.5</v>
      </c>
      <c r="BD259" s="15">
        <f t="shared" si="410"/>
        <v>31</v>
      </c>
      <c r="BE259" s="16">
        <f t="shared" si="348"/>
        <v>58125</v>
      </c>
      <c r="BF259" s="16">
        <f t="shared" si="349"/>
        <v>988125</v>
      </c>
      <c r="BG259" s="16">
        <f t="shared" si="350"/>
        <v>155000</v>
      </c>
      <c r="BH259" s="17">
        <f>DBC!$C$77</f>
        <v>42</v>
      </c>
      <c r="BI259" s="28">
        <f>DBC!$C$76</f>
        <v>35</v>
      </c>
      <c r="BJ259" s="30">
        <f>DBC!$C$75</f>
        <v>40</v>
      </c>
      <c r="BK259" s="19">
        <f t="shared" si="414"/>
        <v>2.4412500000000001</v>
      </c>
      <c r="BL259" s="19">
        <f t="shared" si="351"/>
        <v>34.584375000000001</v>
      </c>
      <c r="BM259" s="20">
        <f t="shared" si="352"/>
        <v>6.2</v>
      </c>
      <c r="BN259" s="11">
        <f>DBC!$C$68</f>
        <v>500</v>
      </c>
      <c r="BO259" s="21">
        <f t="shared" si="383"/>
        <v>1220.625</v>
      </c>
      <c r="BP259" s="19">
        <f t="shared" si="384"/>
        <v>17292.1875</v>
      </c>
      <c r="BQ259" s="19">
        <f t="shared" si="385"/>
        <v>3100</v>
      </c>
      <c r="BR259" s="423">
        <f t="shared" si="386"/>
        <v>21612.8125</v>
      </c>
      <c r="BS259" s="561">
        <f>DBC!$C$72</f>
        <v>0.15</v>
      </c>
      <c r="BT259" s="559">
        <f>DBC!$C$71</f>
        <v>0.75</v>
      </c>
      <c r="BU259" s="560">
        <f>DBC!$C$70</f>
        <v>0.1</v>
      </c>
      <c r="BV259" s="12" t="str">
        <f t="shared" si="367"/>
        <v>OK</v>
      </c>
      <c r="BW259" s="13">
        <f t="shared" si="368"/>
        <v>46.5</v>
      </c>
      <c r="BX259" s="14">
        <f t="shared" si="411"/>
        <v>232.5</v>
      </c>
      <c r="BY259" s="15">
        <f t="shared" si="412"/>
        <v>31</v>
      </c>
      <c r="BZ259" s="16">
        <f t="shared" si="353"/>
        <v>0</v>
      </c>
      <c r="CA259" s="16">
        <f t="shared" si="354"/>
        <v>0</v>
      </c>
      <c r="CB259" s="16">
        <f t="shared" si="355"/>
        <v>0</v>
      </c>
      <c r="CC259" s="17">
        <f>DBC!$C$77</f>
        <v>42</v>
      </c>
      <c r="CD259" s="28">
        <f>DBC!$C$76</f>
        <v>35</v>
      </c>
      <c r="CE259" s="30">
        <f>DBC!$C$75</f>
        <v>40</v>
      </c>
      <c r="CF259" s="19">
        <f t="shared" si="415"/>
        <v>0</v>
      </c>
      <c r="CG259" s="19">
        <f t="shared" si="356"/>
        <v>0</v>
      </c>
      <c r="CH259" s="20">
        <f t="shared" si="357"/>
        <v>0</v>
      </c>
      <c r="CI259" s="11">
        <f>DBC!$C$68</f>
        <v>500</v>
      </c>
      <c r="CJ259" s="21">
        <f t="shared" si="387"/>
        <v>0</v>
      </c>
      <c r="CK259" s="21">
        <f t="shared" si="388"/>
        <v>0</v>
      </c>
      <c r="CL259" s="21">
        <f t="shared" si="389"/>
        <v>0</v>
      </c>
      <c r="CM259" s="423">
        <f t="shared" si="390"/>
        <v>0</v>
      </c>
    </row>
    <row r="260" spans="1:91" x14ac:dyDescent="0.35">
      <c r="A260" s="743"/>
      <c r="B260" s="5" t="s">
        <v>26</v>
      </c>
      <c r="C260" s="543">
        <v>28</v>
      </c>
      <c r="D260" s="5">
        <v>254</v>
      </c>
      <c r="E260" s="10">
        <f>DBC!C$53</f>
        <v>20</v>
      </c>
      <c r="F260" s="22">
        <f t="shared" si="338"/>
        <v>560</v>
      </c>
      <c r="G260" s="745"/>
      <c r="H260" s="49">
        <f>DBC!$C$45</f>
        <v>0.1</v>
      </c>
      <c r="I260" s="47">
        <f>DBC!$C$44</f>
        <v>0.7</v>
      </c>
      <c r="J260" s="48">
        <f>DBC!$C$43</f>
        <v>0.2</v>
      </c>
      <c r="K260" s="24" t="str">
        <f t="shared" si="358"/>
        <v>OK</v>
      </c>
      <c r="L260" s="25">
        <f t="shared" si="359"/>
        <v>56</v>
      </c>
      <c r="M260" s="26">
        <f t="shared" si="359"/>
        <v>392</v>
      </c>
      <c r="N260" s="27">
        <f t="shared" si="359"/>
        <v>112</v>
      </c>
      <c r="O260" s="28">
        <f t="shared" si="360"/>
        <v>511840</v>
      </c>
      <c r="P260" s="28">
        <f t="shared" si="360"/>
        <v>12181792</v>
      </c>
      <c r="Q260" s="28">
        <f t="shared" si="360"/>
        <v>4094720</v>
      </c>
      <c r="R260" s="29">
        <f>DBC!$C$50</f>
        <v>152</v>
      </c>
      <c r="S260" s="28">
        <f>DBC!$C$49</f>
        <v>146.19999999999999</v>
      </c>
      <c r="T260" s="30">
        <f>DBC!$C$48</f>
        <v>150</v>
      </c>
      <c r="U260" s="31">
        <f t="shared" si="361"/>
        <v>77.799679999999995</v>
      </c>
      <c r="V260" s="31">
        <f t="shared" si="361"/>
        <v>1780.9779904</v>
      </c>
      <c r="W260" s="32">
        <f t="shared" si="361"/>
        <v>614.20799999999997</v>
      </c>
      <c r="X260" s="23">
        <f>DBC!$C$41</f>
        <v>370</v>
      </c>
      <c r="Y260" s="33">
        <f t="shared" si="362"/>
        <v>28785.881599999997</v>
      </c>
      <c r="Z260" s="31">
        <f t="shared" si="362"/>
        <v>658961.85644799995</v>
      </c>
      <c r="AA260" s="31">
        <f t="shared" si="362"/>
        <v>227256.95999999999</v>
      </c>
      <c r="AB260" s="423">
        <f t="shared" si="381"/>
        <v>915004.69804799987</v>
      </c>
      <c r="AC260" s="295">
        <f>DBC!$C$45</f>
        <v>0.1</v>
      </c>
      <c r="AD260" s="291">
        <f>DBC!$C$44</f>
        <v>0.7</v>
      </c>
      <c r="AE260" s="292">
        <f>DBC!$C$43</f>
        <v>0.2</v>
      </c>
      <c r="AF260" s="24" t="str">
        <f t="shared" si="363"/>
        <v>OK</v>
      </c>
      <c r="AG260" s="25">
        <f t="shared" si="364"/>
        <v>56</v>
      </c>
      <c r="AH260" s="26">
        <f t="shared" si="404"/>
        <v>392</v>
      </c>
      <c r="AI260" s="27">
        <f t="shared" si="405"/>
        <v>112</v>
      </c>
      <c r="AJ260" s="28">
        <f t="shared" si="343"/>
        <v>0</v>
      </c>
      <c r="AK260" s="28">
        <f t="shared" si="344"/>
        <v>0</v>
      </c>
      <c r="AL260" s="28">
        <f t="shared" si="345"/>
        <v>0</v>
      </c>
      <c r="AM260" s="17">
        <f>DBC!$C$50</f>
        <v>152</v>
      </c>
      <c r="AN260" s="16">
        <f>DBC!$C$49</f>
        <v>146.19999999999999</v>
      </c>
      <c r="AO260" s="18">
        <f>DBC!$C$48</f>
        <v>150</v>
      </c>
      <c r="AP260" s="31">
        <f t="shared" si="413"/>
        <v>0</v>
      </c>
      <c r="AQ260" s="31">
        <f t="shared" si="346"/>
        <v>0</v>
      </c>
      <c r="AR260" s="32">
        <f t="shared" si="347"/>
        <v>0</v>
      </c>
      <c r="AS260" s="23">
        <f>DBC!$C$41</f>
        <v>370</v>
      </c>
      <c r="AT260" s="33">
        <f t="shared" si="406"/>
        <v>0</v>
      </c>
      <c r="AU260" s="31">
        <f t="shared" si="407"/>
        <v>0</v>
      </c>
      <c r="AV260" s="31">
        <f t="shared" si="408"/>
        <v>0</v>
      </c>
      <c r="AW260" s="423">
        <f t="shared" si="382"/>
        <v>0</v>
      </c>
      <c r="AX260" s="561">
        <f>DBC!$C$72</f>
        <v>0.15</v>
      </c>
      <c r="AY260" s="559">
        <f>DBC!$C$71</f>
        <v>0.75</v>
      </c>
      <c r="AZ260" s="560">
        <f>DBC!$C$70</f>
        <v>0.1</v>
      </c>
      <c r="BA260" s="24" t="str">
        <f t="shared" si="365"/>
        <v>OK</v>
      </c>
      <c r="BB260" s="25">
        <f t="shared" si="366"/>
        <v>84</v>
      </c>
      <c r="BC260" s="26">
        <f t="shared" si="409"/>
        <v>420</v>
      </c>
      <c r="BD260" s="27">
        <f t="shared" si="410"/>
        <v>56</v>
      </c>
      <c r="BE260" s="28">
        <f t="shared" si="348"/>
        <v>105000</v>
      </c>
      <c r="BF260" s="28">
        <f t="shared" si="349"/>
        <v>1785000</v>
      </c>
      <c r="BG260" s="28">
        <f t="shared" si="350"/>
        <v>280000</v>
      </c>
      <c r="BH260" s="17">
        <f>DBC!$C$77</f>
        <v>42</v>
      </c>
      <c r="BI260" s="28">
        <f>DBC!$C$76</f>
        <v>35</v>
      </c>
      <c r="BJ260" s="30">
        <f>DBC!$C$75</f>
        <v>40</v>
      </c>
      <c r="BK260" s="31">
        <f t="shared" si="414"/>
        <v>4.41</v>
      </c>
      <c r="BL260" s="31">
        <f t="shared" si="351"/>
        <v>62.475000000000001</v>
      </c>
      <c r="BM260" s="32">
        <f t="shared" si="352"/>
        <v>11.2</v>
      </c>
      <c r="BN260" s="11">
        <f>DBC!$C$68</f>
        <v>500</v>
      </c>
      <c r="BO260" s="21">
        <f t="shared" si="383"/>
        <v>2205</v>
      </c>
      <c r="BP260" s="19">
        <f t="shared" si="384"/>
        <v>31237.5</v>
      </c>
      <c r="BQ260" s="19">
        <f t="shared" si="385"/>
        <v>5600</v>
      </c>
      <c r="BR260" s="423">
        <f t="shared" si="386"/>
        <v>39042.5</v>
      </c>
      <c r="BS260" s="561">
        <f>DBC!$C$72</f>
        <v>0.15</v>
      </c>
      <c r="BT260" s="559">
        <f>DBC!$C$71</f>
        <v>0.75</v>
      </c>
      <c r="BU260" s="560">
        <f>DBC!$C$70</f>
        <v>0.1</v>
      </c>
      <c r="BV260" s="24" t="str">
        <f t="shared" si="367"/>
        <v>OK</v>
      </c>
      <c r="BW260" s="25">
        <f t="shared" si="368"/>
        <v>84</v>
      </c>
      <c r="BX260" s="26">
        <f t="shared" si="411"/>
        <v>420</v>
      </c>
      <c r="BY260" s="27">
        <f t="shared" si="412"/>
        <v>56</v>
      </c>
      <c r="BZ260" s="28">
        <f t="shared" si="353"/>
        <v>0</v>
      </c>
      <c r="CA260" s="28">
        <f t="shared" si="354"/>
        <v>0</v>
      </c>
      <c r="CB260" s="28">
        <f t="shared" si="355"/>
        <v>0</v>
      </c>
      <c r="CC260" s="17">
        <f>DBC!$C$77</f>
        <v>42</v>
      </c>
      <c r="CD260" s="28">
        <f>DBC!$C$76</f>
        <v>35</v>
      </c>
      <c r="CE260" s="30">
        <f>DBC!$C$75</f>
        <v>40</v>
      </c>
      <c r="CF260" s="31">
        <f t="shared" si="415"/>
        <v>0</v>
      </c>
      <c r="CG260" s="31">
        <f t="shared" si="356"/>
        <v>0</v>
      </c>
      <c r="CH260" s="32">
        <f t="shared" si="357"/>
        <v>0</v>
      </c>
      <c r="CI260" s="11">
        <f>DBC!$C$68</f>
        <v>500</v>
      </c>
      <c r="CJ260" s="21">
        <f t="shared" si="387"/>
        <v>0</v>
      </c>
      <c r="CK260" s="21">
        <f t="shared" si="388"/>
        <v>0</v>
      </c>
      <c r="CL260" s="21">
        <f t="shared" si="389"/>
        <v>0</v>
      </c>
      <c r="CM260" s="423">
        <f t="shared" si="390"/>
        <v>0</v>
      </c>
    </row>
    <row r="261" spans="1:91" x14ac:dyDescent="0.35">
      <c r="A261" s="743"/>
      <c r="B261" s="5" t="s">
        <v>27</v>
      </c>
      <c r="C261" s="543">
        <v>31</v>
      </c>
      <c r="D261" s="5">
        <v>255</v>
      </c>
      <c r="E261" s="10">
        <f>DBC!C$54</f>
        <v>20</v>
      </c>
      <c r="F261" s="22">
        <f t="shared" si="338"/>
        <v>620</v>
      </c>
      <c r="G261" s="745"/>
      <c r="H261" s="49">
        <f>DBC!$C$45</f>
        <v>0.1</v>
      </c>
      <c r="I261" s="47">
        <f>DBC!$C$44</f>
        <v>0.7</v>
      </c>
      <c r="J261" s="48">
        <f>DBC!$C$43</f>
        <v>0.2</v>
      </c>
      <c r="K261" s="24" t="str">
        <f t="shared" si="358"/>
        <v>OK</v>
      </c>
      <c r="L261" s="25">
        <f t="shared" si="359"/>
        <v>62</v>
      </c>
      <c r="M261" s="26">
        <f t="shared" si="359"/>
        <v>434</v>
      </c>
      <c r="N261" s="27">
        <f t="shared" si="359"/>
        <v>124</v>
      </c>
      <c r="O261" s="28">
        <f t="shared" si="360"/>
        <v>566680</v>
      </c>
      <c r="P261" s="28">
        <f t="shared" si="360"/>
        <v>13486984</v>
      </c>
      <c r="Q261" s="28">
        <f t="shared" si="360"/>
        <v>4533440</v>
      </c>
      <c r="R261" s="29">
        <f>DBC!$C$50</f>
        <v>152</v>
      </c>
      <c r="S261" s="28">
        <f>DBC!$C$49</f>
        <v>146.19999999999999</v>
      </c>
      <c r="T261" s="30">
        <f>DBC!$C$48</f>
        <v>150</v>
      </c>
      <c r="U261" s="31">
        <f t="shared" si="361"/>
        <v>86.135360000000006</v>
      </c>
      <c r="V261" s="31">
        <f t="shared" si="361"/>
        <v>1971.7970608000001</v>
      </c>
      <c r="W261" s="32">
        <f t="shared" si="361"/>
        <v>680.01599999999996</v>
      </c>
      <c r="X261" s="23">
        <f>DBC!$C$41</f>
        <v>370</v>
      </c>
      <c r="Y261" s="33">
        <f t="shared" si="362"/>
        <v>31870.083200000001</v>
      </c>
      <c r="Z261" s="31">
        <f t="shared" si="362"/>
        <v>729564.91249600006</v>
      </c>
      <c r="AA261" s="31">
        <f t="shared" si="362"/>
        <v>251605.91999999998</v>
      </c>
      <c r="AB261" s="423">
        <f t="shared" si="381"/>
        <v>1013040.915696</v>
      </c>
      <c r="AC261" s="295">
        <f>DBC!$C$45</f>
        <v>0.1</v>
      </c>
      <c r="AD261" s="291">
        <f>DBC!$C$44</f>
        <v>0.7</v>
      </c>
      <c r="AE261" s="292">
        <f>DBC!$C$43</f>
        <v>0.2</v>
      </c>
      <c r="AF261" s="24" t="str">
        <f t="shared" si="363"/>
        <v>OK</v>
      </c>
      <c r="AG261" s="25">
        <f t="shared" si="364"/>
        <v>62</v>
      </c>
      <c r="AH261" s="26">
        <f t="shared" si="404"/>
        <v>434</v>
      </c>
      <c r="AI261" s="27">
        <f t="shared" si="405"/>
        <v>124</v>
      </c>
      <c r="AJ261" s="28">
        <f t="shared" si="343"/>
        <v>0</v>
      </c>
      <c r="AK261" s="28">
        <f t="shared" si="344"/>
        <v>0</v>
      </c>
      <c r="AL261" s="28">
        <f t="shared" si="345"/>
        <v>0</v>
      </c>
      <c r="AM261" s="17">
        <f>DBC!$C$50</f>
        <v>152</v>
      </c>
      <c r="AN261" s="16">
        <f>DBC!$C$49</f>
        <v>146.19999999999999</v>
      </c>
      <c r="AO261" s="18">
        <f>DBC!$C$48</f>
        <v>150</v>
      </c>
      <c r="AP261" s="31">
        <f t="shared" si="413"/>
        <v>0</v>
      </c>
      <c r="AQ261" s="31">
        <f t="shared" si="346"/>
        <v>0</v>
      </c>
      <c r="AR261" s="32">
        <f t="shared" si="347"/>
        <v>0</v>
      </c>
      <c r="AS261" s="23">
        <f>DBC!$C$41</f>
        <v>370</v>
      </c>
      <c r="AT261" s="33">
        <f t="shared" si="406"/>
        <v>0</v>
      </c>
      <c r="AU261" s="31">
        <f t="shared" si="407"/>
        <v>0</v>
      </c>
      <c r="AV261" s="31">
        <f t="shared" si="408"/>
        <v>0</v>
      </c>
      <c r="AW261" s="423">
        <f t="shared" si="382"/>
        <v>0</v>
      </c>
      <c r="AX261" s="561">
        <f>DBC!$C$72</f>
        <v>0.15</v>
      </c>
      <c r="AY261" s="559">
        <f>DBC!$C$71</f>
        <v>0.75</v>
      </c>
      <c r="AZ261" s="560">
        <f>DBC!$C$70</f>
        <v>0.1</v>
      </c>
      <c r="BA261" s="24" t="str">
        <f t="shared" si="365"/>
        <v>OK</v>
      </c>
      <c r="BB261" s="25">
        <f t="shared" si="366"/>
        <v>93</v>
      </c>
      <c r="BC261" s="26">
        <f t="shared" si="409"/>
        <v>465</v>
      </c>
      <c r="BD261" s="27">
        <f t="shared" si="410"/>
        <v>62</v>
      </c>
      <c r="BE261" s="28">
        <f t="shared" si="348"/>
        <v>116250</v>
      </c>
      <c r="BF261" s="28">
        <f t="shared" si="349"/>
        <v>1976250</v>
      </c>
      <c r="BG261" s="28">
        <f t="shared" si="350"/>
        <v>310000</v>
      </c>
      <c r="BH261" s="17">
        <f>DBC!$C$77</f>
        <v>42</v>
      </c>
      <c r="BI261" s="28">
        <f>DBC!$C$76</f>
        <v>35</v>
      </c>
      <c r="BJ261" s="30">
        <f>DBC!$C$75</f>
        <v>40</v>
      </c>
      <c r="BK261" s="31">
        <f t="shared" si="414"/>
        <v>4.8825000000000003</v>
      </c>
      <c r="BL261" s="31">
        <f t="shared" si="351"/>
        <v>69.168750000000003</v>
      </c>
      <c r="BM261" s="32">
        <f t="shared" si="352"/>
        <v>12.4</v>
      </c>
      <c r="BN261" s="11">
        <f>DBC!$C$68</f>
        <v>500</v>
      </c>
      <c r="BO261" s="21">
        <f t="shared" si="383"/>
        <v>2441.25</v>
      </c>
      <c r="BP261" s="19">
        <f t="shared" si="384"/>
        <v>34584.375</v>
      </c>
      <c r="BQ261" s="19">
        <f t="shared" si="385"/>
        <v>6200</v>
      </c>
      <c r="BR261" s="423">
        <f t="shared" si="386"/>
        <v>43225.625</v>
      </c>
      <c r="BS261" s="561">
        <f>DBC!$C$72</f>
        <v>0.15</v>
      </c>
      <c r="BT261" s="559">
        <f>DBC!$C$71</f>
        <v>0.75</v>
      </c>
      <c r="BU261" s="560">
        <f>DBC!$C$70</f>
        <v>0.1</v>
      </c>
      <c r="BV261" s="24" t="str">
        <f t="shared" si="367"/>
        <v>OK</v>
      </c>
      <c r="BW261" s="25">
        <f t="shared" si="368"/>
        <v>93</v>
      </c>
      <c r="BX261" s="26">
        <f t="shared" si="411"/>
        <v>465</v>
      </c>
      <c r="BY261" s="27">
        <f t="shared" si="412"/>
        <v>62</v>
      </c>
      <c r="BZ261" s="28">
        <f t="shared" si="353"/>
        <v>0</v>
      </c>
      <c r="CA261" s="28">
        <f t="shared" si="354"/>
        <v>0</v>
      </c>
      <c r="CB261" s="28">
        <f t="shared" si="355"/>
        <v>0</v>
      </c>
      <c r="CC261" s="17">
        <f>DBC!$C$77</f>
        <v>42</v>
      </c>
      <c r="CD261" s="28">
        <f>DBC!$C$76</f>
        <v>35</v>
      </c>
      <c r="CE261" s="30">
        <f>DBC!$C$75</f>
        <v>40</v>
      </c>
      <c r="CF261" s="31">
        <f t="shared" si="415"/>
        <v>0</v>
      </c>
      <c r="CG261" s="31">
        <f t="shared" si="356"/>
        <v>0</v>
      </c>
      <c r="CH261" s="32">
        <f t="shared" si="357"/>
        <v>0</v>
      </c>
      <c r="CI261" s="11">
        <f>DBC!$C$68</f>
        <v>500</v>
      </c>
      <c r="CJ261" s="21">
        <f t="shared" si="387"/>
        <v>0</v>
      </c>
      <c r="CK261" s="21">
        <f t="shared" si="388"/>
        <v>0</v>
      </c>
      <c r="CL261" s="21">
        <f t="shared" si="389"/>
        <v>0</v>
      </c>
      <c r="CM261" s="423">
        <f t="shared" si="390"/>
        <v>0</v>
      </c>
    </row>
    <row r="262" spans="1:91" x14ac:dyDescent="0.35">
      <c r="A262" s="743"/>
      <c r="B262" s="5" t="s">
        <v>28</v>
      </c>
      <c r="C262" s="543">
        <v>30</v>
      </c>
      <c r="D262" s="5">
        <v>256</v>
      </c>
      <c r="E262" s="10">
        <f>DBC!C$55</f>
        <v>20</v>
      </c>
      <c r="F262" s="22">
        <f t="shared" si="338"/>
        <v>600</v>
      </c>
      <c r="G262" s="745"/>
      <c r="H262" s="49">
        <f>DBC!$C$45</f>
        <v>0.1</v>
      </c>
      <c r="I262" s="47">
        <f>DBC!$C$44</f>
        <v>0.7</v>
      </c>
      <c r="J262" s="48">
        <f>DBC!$C$43</f>
        <v>0.2</v>
      </c>
      <c r="K262" s="24" t="str">
        <f t="shared" si="358"/>
        <v>OK</v>
      </c>
      <c r="L262" s="25">
        <f t="shared" si="359"/>
        <v>60</v>
      </c>
      <c r="M262" s="26">
        <f t="shared" si="359"/>
        <v>420</v>
      </c>
      <c r="N262" s="27">
        <f t="shared" si="359"/>
        <v>120</v>
      </c>
      <c r="O262" s="28">
        <f t="shared" si="360"/>
        <v>548400</v>
      </c>
      <c r="P262" s="28">
        <f t="shared" si="360"/>
        <v>13051920</v>
      </c>
      <c r="Q262" s="28">
        <f t="shared" si="360"/>
        <v>4387200</v>
      </c>
      <c r="R262" s="29">
        <f>DBC!$C$50</f>
        <v>152</v>
      </c>
      <c r="S262" s="28">
        <f>DBC!$C$49</f>
        <v>146.19999999999999</v>
      </c>
      <c r="T262" s="30">
        <f>DBC!$C$48</f>
        <v>150</v>
      </c>
      <c r="U262" s="31">
        <f t="shared" si="361"/>
        <v>83.356800000000007</v>
      </c>
      <c r="V262" s="31">
        <f t="shared" si="361"/>
        <v>1908.1907039999999</v>
      </c>
      <c r="W262" s="32">
        <f t="shared" si="361"/>
        <v>658.08</v>
      </c>
      <c r="X262" s="23">
        <f>DBC!$C$41</f>
        <v>370</v>
      </c>
      <c r="Y262" s="33">
        <f t="shared" si="362"/>
        <v>30842.016000000003</v>
      </c>
      <c r="Z262" s="31">
        <f t="shared" si="362"/>
        <v>706030.56047999999</v>
      </c>
      <c r="AA262" s="31">
        <f t="shared" si="362"/>
        <v>243489.6</v>
      </c>
      <c r="AB262" s="423">
        <f t="shared" si="381"/>
        <v>980362.17648000002</v>
      </c>
      <c r="AC262" s="295">
        <f>DBC!$C$45</f>
        <v>0.1</v>
      </c>
      <c r="AD262" s="291">
        <f>DBC!$C$44</f>
        <v>0.7</v>
      </c>
      <c r="AE262" s="292">
        <f>DBC!$C$43</f>
        <v>0.2</v>
      </c>
      <c r="AF262" s="24" t="str">
        <f t="shared" si="363"/>
        <v>OK</v>
      </c>
      <c r="AG262" s="25">
        <f t="shared" si="364"/>
        <v>60</v>
      </c>
      <c r="AH262" s="26">
        <f t="shared" si="404"/>
        <v>420</v>
      </c>
      <c r="AI262" s="27">
        <f t="shared" si="405"/>
        <v>120</v>
      </c>
      <c r="AJ262" s="28">
        <f t="shared" si="343"/>
        <v>0</v>
      </c>
      <c r="AK262" s="28">
        <f t="shared" si="344"/>
        <v>0</v>
      </c>
      <c r="AL262" s="28">
        <f t="shared" si="345"/>
        <v>0</v>
      </c>
      <c r="AM262" s="17">
        <f>DBC!$C$50</f>
        <v>152</v>
      </c>
      <c r="AN262" s="16">
        <f>DBC!$C$49</f>
        <v>146.19999999999999</v>
      </c>
      <c r="AO262" s="18">
        <f>DBC!$C$48</f>
        <v>150</v>
      </c>
      <c r="AP262" s="31">
        <f t="shared" si="413"/>
        <v>0</v>
      </c>
      <c r="AQ262" s="31">
        <f t="shared" si="346"/>
        <v>0</v>
      </c>
      <c r="AR262" s="32">
        <f t="shared" si="347"/>
        <v>0</v>
      </c>
      <c r="AS262" s="23">
        <f>DBC!$C$41</f>
        <v>370</v>
      </c>
      <c r="AT262" s="33">
        <f t="shared" si="406"/>
        <v>0</v>
      </c>
      <c r="AU262" s="31">
        <f t="shared" si="407"/>
        <v>0</v>
      </c>
      <c r="AV262" s="31">
        <f t="shared" si="408"/>
        <v>0</v>
      </c>
      <c r="AW262" s="423">
        <f t="shared" si="382"/>
        <v>0</v>
      </c>
      <c r="AX262" s="561">
        <f>DBC!$C$72</f>
        <v>0.15</v>
      </c>
      <c r="AY262" s="559">
        <f>DBC!$C$71</f>
        <v>0.75</v>
      </c>
      <c r="AZ262" s="560">
        <f>DBC!$C$70</f>
        <v>0.1</v>
      </c>
      <c r="BA262" s="24" t="str">
        <f t="shared" si="365"/>
        <v>OK</v>
      </c>
      <c r="BB262" s="25">
        <f t="shared" si="366"/>
        <v>90</v>
      </c>
      <c r="BC262" s="26">
        <f t="shared" si="409"/>
        <v>450</v>
      </c>
      <c r="BD262" s="27">
        <f t="shared" si="410"/>
        <v>60</v>
      </c>
      <c r="BE262" s="28">
        <f t="shared" si="348"/>
        <v>112500</v>
      </c>
      <c r="BF262" s="28">
        <f t="shared" si="349"/>
        <v>1912500</v>
      </c>
      <c r="BG262" s="28">
        <f t="shared" si="350"/>
        <v>300000</v>
      </c>
      <c r="BH262" s="17">
        <f>DBC!$C$77</f>
        <v>42</v>
      </c>
      <c r="BI262" s="28">
        <f>DBC!$C$76</f>
        <v>35</v>
      </c>
      <c r="BJ262" s="30">
        <f>DBC!$C$75</f>
        <v>40</v>
      </c>
      <c r="BK262" s="31">
        <f t="shared" si="414"/>
        <v>4.7249999999999996</v>
      </c>
      <c r="BL262" s="31">
        <f t="shared" si="351"/>
        <v>66.9375</v>
      </c>
      <c r="BM262" s="32">
        <f t="shared" si="352"/>
        <v>12</v>
      </c>
      <c r="BN262" s="11">
        <f>DBC!$C$68</f>
        <v>500</v>
      </c>
      <c r="BO262" s="21">
        <f t="shared" si="383"/>
        <v>2362.5</v>
      </c>
      <c r="BP262" s="19">
        <f t="shared" si="384"/>
        <v>33468.75</v>
      </c>
      <c r="BQ262" s="19">
        <f t="shared" si="385"/>
        <v>6000</v>
      </c>
      <c r="BR262" s="423">
        <f t="shared" si="386"/>
        <v>41831.25</v>
      </c>
      <c r="BS262" s="561">
        <f>DBC!$C$72</f>
        <v>0.15</v>
      </c>
      <c r="BT262" s="559">
        <f>DBC!$C$71</f>
        <v>0.75</v>
      </c>
      <c r="BU262" s="560">
        <f>DBC!$C$70</f>
        <v>0.1</v>
      </c>
      <c r="BV262" s="24" t="str">
        <f t="shared" si="367"/>
        <v>OK</v>
      </c>
      <c r="BW262" s="25">
        <f t="shared" si="368"/>
        <v>90</v>
      </c>
      <c r="BX262" s="26">
        <f t="shared" si="411"/>
        <v>450</v>
      </c>
      <c r="BY262" s="27">
        <f t="shared" si="412"/>
        <v>60</v>
      </c>
      <c r="BZ262" s="28">
        <f t="shared" si="353"/>
        <v>0</v>
      </c>
      <c r="CA262" s="28">
        <f t="shared" si="354"/>
        <v>0</v>
      </c>
      <c r="CB262" s="28">
        <f t="shared" si="355"/>
        <v>0</v>
      </c>
      <c r="CC262" s="17">
        <f>DBC!$C$77</f>
        <v>42</v>
      </c>
      <c r="CD262" s="28">
        <f>DBC!$C$76</f>
        <v>35</v>
      </c>
      <c r="CE262" s="30">
        <f>DBC!$C$75</f>
        <v>40</v>
      </c>
      <c r="CF262" s="31">
        <f t="shared" si="415"/>
        <v>0</v>
      </c>
      <c r="CG262" s="31">
        <f t="shared" si="356"/>
        <v>0</v>
      </c>
      <c r="CH262" s="32">
        <f t="shared" si="357"/>
        <v>0</v>
      </c>
      <c r="CI262" s="11">
        <f>DBC!$C$68</f>
        <v>500</v>
      </c>
      <c r="CJ262" s="21">
        <f t="shared" si="387"/>
        <v>0</v>
      </c>
      <c r="CK262" s="21">
        <f t="shared" si="388"/>
        <v>0</v>
      </c>
      <c r="CL262" s="21">
        <f t="shared" si="389"/>
        <v>0</v>
      </c>
      <c r="CM262" s="423">
        <f t="shared" si="390"/>
        <v>0</v>
      </c>
    </row>
    <row r="263" spans="1:91" x14ac:dyDescent="0.35">
      <c r="A263" s="743"/>
      <c r="B263" s="5" t="s">
        <v>29</v>
      </c>
      <c r="C263" s="543">
        <v>31</v>
      </c>
      <c r="D263" s="5">
        <v>257</v>
      </c>
      <c r="E263" s="10">
        <f>DBC!C$56</f>
        <v>20</v>
      </c>
      <c r="F263" s="22">
        <f t="shared" ref="F263:F326" si="455">C263*E263</f>
        <v>620</v>
      </c>
      <c r="G263" s="745"/>
      <c r="H263" s="49">
        <f>DBC!$C$45</f>
        <v>0.1</v>
      </c>
      <c r="I263" s="47">
        <f>DBC!$C$44</f>
        <v>0.7</v>
      </c>
      <c r="J263" s="48">
        <f>DBC!$C$43</f>
        <v>0.2</v>
      </c>
      <c r="K263" s="24" t="str">
        <f t="shared" si="358"/>
        <v>OK</v>
      </c>
      <c r="L263" s="25">
        <f t="shared" si="359"/>
        <v>62</v>
      </c>
      <c r="M263" s="26">
        <f t="shared" si="359"/>
        <v>434</v>
      </c>
      <c r="N263" s="27">
        <f t="shared" si="359"/>
        <v>124</v>
      </c>
      <c r="O263" s="28">
        <f t="shared" ref="O263:Q306" si="456">O$6*L263</f>
        <v>566680</v>
      </c>
      <c r="P263" s="28">
        <f t="shared" si="456"/>
        <v>13486984</v>
      </c>
      <c r="Q263" s="28">
        <f t="shared" si="456"/>
        <v>4533440</v>
      </c>
      <c r="R263" s="29">
        <f>DBC!$C$50</f>
        <v>152</v>
      </c>
      <c r="S263" s="28">
        <f>DBC!$C$49</f>
        <v>146.19999999999999</v>
      </c>
      <c r="T263" s="30">
        <f>DBC!$C$48</f>
        <v>150</v>
      </c>
      <c r="U263" s="31">
        <f t="shared" si="361"/>
        <v>86.135360000000006</v>
      </c>
      <c r="V263" s="31">
        <f t="shared" si="361"/>
        <v>1971.7970608000001</v>
      </c>
      <c r="W263" s="32">
        <f t="shared" si="361"/>
        <v>680.01599999999996</v>
      </c>
      <c r="X263" s="23">
        <f>DBC!$C$41</f>
        <v>370</v>
      </c>
      <c r="Y263" s="33">
        <f t="shared" si="362"/>
        <v>31870.083200000001</v>
      </c>
      <c r="Z263" s="31">
        <f t="shared" si="362"/>
        <v>729564.91249600006</v>
      </c>
      <c r="AA263" s="31">
        <f t="shared" si="362"/>
        <v>251605.91999999998</v>
      </c>
      <c r="AB263" s="423">
        <f t="shared" si="381"/>
        <v>1013040.915696</v>
      </c>
      <c r="AC263" s="295">
        <f>DBC!$C$45</f>
        <v>0.1</v>
      </c>
      <c r="AD263" s="291">
        <f>DBC!$C$44</f>
        <v>0.7</v>
      </c>
      <c r="AE263" s="292">
        <f>DBC!$C$43</f>
        <v>0.2</v>
      </c>
      <c r="AF263" s="24" t="str">
        <f t="shared" si="363"/>
        <v>OK</v>
      </c>
      <c r="AG263" s="25">
        <f t="shared" si="364"/>
        <v>62</v>
      </c>
      <c r="AH263" s="26">
        <f t="shared" si="404"/>
        <v>434</v>
      </c>
      <c r="AI263" s="27">
        <f t="shared" si="405"/>
        <v>124</v>
      </c>
      <c r="AJ263" s="28">
        <f t="shared" ref="AJ263:AJ326" si="457">AJ$6*AG263</f>
        <v>0</v>
      </c>
      <c r="AK263" s="28">
        <f t="shared" ref="AK263:AK326" si="458">AK$6*AH263</f>
        <v>0</v>
      </c>
      <c r="AL263" s="28">
        <f t="shared" ref="AL263:AL326" si="459">AL$6*AI263</f>
        <v>0</v>
      </c>
      <c r="AM263" s="17">
        <f>DBC!$C$50</f>
        <v>152</v>
      </c>
      <c r="AN263" s="16">
        <f>DBC!$C$49</f>
        <v>146.19999999999999</v>
      </c>
      <c r="AO263" s="18">
        <f>DBC!$C$48</f>
        <v>150</v>
      </c>
      <c r="AP263" s="31">
        <f t="shared" si="413"/>
        <v>0</v>
      </c>
      <c r="AQ263" s="31">
        <f t="shared" ref="AQ263:AQ326" si="460">AK263*AN263/10^6</f>
        <v>0</v>
      </c>
      <c r="AR263" s="32">
        <f t="shared" ref="AR263:AR326" si="461">AL263*AO263/10^6</f>
        <v>0</v>
      </c>
      <c r="AS263" s="23">
        <f>DBC!$C$41</f>
        <v>370</v>
      </c>
      <c r="AT263" s="33">
        <f t="shared" si="406"/>
        <v>0</v>
      </c>
      <c r="AU263" s="31">
        <f t="shared" si="407"/>
        <v>0</v>
      </c>
      <c r="AV263" s="31">
        <f t="shared" si="408"/>
        <v>0</v>
      </c>
      <c r="AW263" s="423">
        <f t="shared" si="382"/>
        <v>0</v>
      </c>
      <c r="AX263" s="561">
        <f>DBC!$C$72</f>
        <v>0.15</v>
      </c>
      <c r="AY263" s="559">
        <f>DBC!$C$71</f>
        <v>0.75</v>
      </c>
      <c r="AZ263" s="560">
        <f>DBC!$C$70</f>
        <v>0.1</v>
      </c>
      <c r="BA263" s="24" t="str">
        <f t="shared" si="365"/>
        <v>OK</v>
      </c>
      <c r="BB263" s="25">
        <f t="shared" si="366"/>
        <v>93</v>
      </c>
      <c r="BC263" s="26">
        <f t="shared" si="409"/>
        <v>465</v>
      </c>
      <c r="BD263" s="27">
        <f t="shared" si="410"/>
        <v>62</v>
      </c>
      <c r="BE263" s="28">
        <f t="shared" ref="BE263:BE326" si="462">BE$6*BB263</f>
        <v>116250</v>
      </c>
      <c r="BF263" s="28">
        <f t="shared" ref="BF263:BF326" si="463">BF$6*BC263</f>
        <v>1976250</v>
      </c>
      <c r="BG263" s="28">
        <f t="shared" ref="BG263:BG326" si="464">BG$6*BD263</f>
        <v>310000</v>
      </c>
      <c r="BH263" s="17">
        <f>DBC!$C$77</f>
        <v>42</v>
      </c>
      <c r="BI263" s="28">
        <f>DBC!$C$76</f>
        <v>35</v>
      </c>
      <c r="BJ263" s="30">
        <f>DBC!$C$75</f>
        <v>40</v>
      </c>
      <c r="BK263" s="31">
        <f t="shared" si="414"/>
        <v>4.8825000000000003</v>
      </c>
      <c r="BL263" s="31">
        <f t="shared" ref="BL263:BL326" si="465">BF263*BI263/10^6</f>
        <v>69.168750000000003</v>
      </c>
      <c r="BM263" s="32">
        <f t="shared" ref="BM263:BM326" si="466">BG263*BJ263/10^6</f>
        <v>12.4</v>
      </c>
      <c r="BN263" s="11">
        <f>DBC!$C$68</f>
        <v>500</v>
      </c>
      <c r="BO263" s="21">
        <f t="shared" si="383"/>
        <v>2441.25</v>
      </c>
      <c r="BP263" s="19">
        <f t="shared" si="384"/>
        <v>34584.375</v>
      </c>
      <c r="BQ263" s="19">
        <f t="shared" si="385"/>
        <v>6200</v>
      </c>
      <c r="BR263" s="423">
        <f t="shared" si="386"/>
        <v>43225.625</v>
      </c>
      <c r="BS263" s="561">
        <f>DBC!$C$72</f>
        <v>0.15</v>
      </c>
      <c r="BT263" s="559">
        <f>DBC!$C$71</f>
        <v>0.75</v>
      </c>
      <c r="BU263" s="560">
        <f>DBC!$C$70</f>
        <v>0.1</v>
      </c>
      <c r="BV263" s="24" t="str">
        <f t="shared" si="367"/>
        <v>OK</v>
      </c>
      <c r="BW263" s="25">
        <f t="shared" si="368"/>
        <v>93</v>
      </c>
      <c r="BX263" s="26">
        <f t="shared" si="411"/>
        <v>465</v>
      </c>
      <c r="BY263" s="27">
        <f t="shared" si="412"/>
        <v>62</v>
      </c>
      <c r="BZ263" s="28">
        <f t="shared" ref="BZ263:BZ326" si="467">BZ$6*BW263</f>
        <v>0</v>
      </c>
      <c r="CA263" s="28">
        <f t="shared" ref="CA263:CA326" si="468">CA$6*BX263</f>
        <v>0</v>
      </c>
      <c r="CB263" s="28">
        <f t="shared" ref="CB263:CB326" si="469">CB$6*BY263</f>
        <v>0</v>
      </c>
      <c r="CC263" s="17">
        <f>DBC!$C$77</f>
        <v>42</v>
      </c>
      <c r="CD263" s="28">
        <f>DBC!$C$76</f>
        <v>35</v>
      </c>
      <c r="CE263" s="30">
        <f>DBC!$C$75</f>
        <v>40</v>
      </c>
      <c r="CF263" s="31">
        <f t="shared" si="415"/>
        <v>0</v>
      </c>
      <c r="CG263" s="31">
        <f t="shared" ref="CG263:CG326" si="470">CA263*CD263/10^6</f>
        <v>0</v>
      </c>
      <c r="CH263" s="32">
        <f t="shared" ref="CH263:CH326" si="471">CB263*CE263/10^6</f>
        <v>0</v>
      </c>
      <c r="CI263" s="11">
        <f>DBC!$C$68</f>
        <v>500</v>
      </c>
      <c r="CJ263" s="21">
        <f t="shared" si="387"/>
        <v>0</v>
      </c>
      <c r="CK263" s="21">
        <f t="shared" si="388"/>
        <v>0</v>
      </c>
      <c r="CL263" s="21">
        <f t="shared" si="389"/>
        <v>0</v>
      </c>
      <c r="CM263" s="423">
        <f t="shared" si="390"/>
        <v>0</v>
      </c>
    </row>
    <row r="264" spans="1:91" x14ac:dyDescent="0.35">
      <c r="A264" s="743"/>
      <c r="B264" s="5" t="s">
        <v>30</v>
      </c>
      <c r="C264" s="543">
        <v>30</v>
      </c>
      <c r="D264" s="5">
        <v>258</v>
      </c>
      <c r="E264" s="10">
        <f>DBC!C$57</f>
        <v>20</v>
      </c>
      <c r="F264" s="22">
        <f t="shared" si="455"/>
        <v>600</v>
      </c>
      <c r="G264" s="745"/>
      <c r="H264" s="49">
        <f>DBC!$C$45</f>
        <v>0.1</v>
      </c>
      <c r="I264" s="47">
        <f>DBC!$C$44</f>
        <v>0.7</v>
      </c>
      <c r="J264" s="48">
        <f>DBC!$C$43</f>
        <v>0.2</v>
      </c>
      <c r="K264" s="24" t="str">
        <f t="shared" ref="K264:K306" si="472">IF(SUM(H264:J264)=1,"OK","X")</f>
        <v>OK</v>
      </c>
      <c r="L264" s="25">
        <f t="shared" ref="L264:N306" si="473">$F264*H264</f>
        <v>60</v>
      </c>
      <c r="M264" s="26">
        <f t="shared" si="473"/>
        <v>420</v>
      </c>
      <c r="N264" s="27">
        <f t="shared" si="473"/>
        <v>120</v>
      </c>
      <c r="O264" s="28">
        <f t="shared" si="456"/>
        <v>548400</v>
      </c>
      <c r="P264" s="28">
        <f t="shared" si="456"/>
        <v>13051920</v>
      </c>
      <c r="Q264" s="28">
        <f t="shared" si="456"/>
        <v>4387200</v>
      </c>
      <c r="R264" s="29">
        <f>DBC!$C$50</f>
        <v>152</v>
      </c>
      <c r="S264" s="28">
        <f>DBC!$C$49</f>
        <v>146.19999999999999</v>
      </c>
      <c r="T264" s="30">
        <f>DBC!$C$48</f>
        <v>150</v>
      </c>
      <c r="U264" s="31">
        <f t="shared" ref="U264:W306" si="474">O264*R264/10^6</f>
        <v>83.356800000000007</v>
      </c>
      <c r="V264" s="31">
        <f t="shared" si="474"/>
        <v>1908.1907039999999</v>
      </c>
      <c r="W264" s="32">
        <f t="shared" si="474"/>
        <v>658.08</v>
      </c>
      <c r="X264" s="23">
        <f>DBC!$C$41</f>
        <v>370</v>
      </c>
      <c r="Y264" s="33">
        <f t="shared" ref="Y264:AA306" si="475">U264*$X264</f>
        <v>30842.016000000003</v>
      </c>
      <c r="Z264" s="31">
        <f t="shared" si="475"/>
        <v>706030.56047999999</v>
      </c>
      <c r="AA264" s="31">
        <f t="shared" si="475"/>
        <v>243489.6</v>
      </c>
      <c r="AB264" s="423">
        <f t="shared" si="381"/>
        <v>980362.17648000002</v>
      </c>
      <c r="AC264" s="295">
        <f>DBC!$C$45</f>
        <v>0.1</v>
      </c>
      <c r="AD264" s="291">
        <f>DBC!$C$44</f>
        <v>0.7</v>
      </c>
      <c r="AE264" s="292">
        <f>DBC!$C$43</f>
        <v>0.2</v>
      </c>
      <c r="AF264" s="24" t="str">
        <f t="shared" ref="AF264:AF327" si="476">IF(SUM(AC264:AE264)=1,"OK","X")</f>
        <v>OK</v>
      </c>
      <c r="AG264" s="25">
        <f t="shared" ref="AG264:AG327" si="477">$F264*AC264</f>
        <v>60</v>
      </c>
      <c r="AH264" s="26">
        <f t="shared" si="404"/>
        <v>420</v>
      </c>
      <c r="AI264" s="27">
        <f t="shared" si="405"/>
        <v>120</v>
      </c>
      <c r="AJ264" s="28">
        <f t="shared" si="457"/>
        <v>0</v>
      </c>
      <c r="AK264" s="28">
        <f t="shared" si="458"/>
        <v>0</v>
      </c>
      <c r="AL264" s="28">
        <f t="shared" si="459"/>
        <v>0</v>
      </c>
      <c r="AM264" s="17">
        <f>DBC!$C$50</f>
        <v>152</v>
      </c>
      <c r="AN264" s="16">
        <f>DBC!$C$49</f>
        <v>146.19999999999999</v>
      </c>
      <c r="AO264" s="18">
        <f>DBC!$C$48</f>
        <v>150</v>
      </c>
      <c r="AP264" s="31">
        <f t="shared" si="413"/>
        <v>0</v>
      </c>
      <c r="AQ264" s="31">
        <f t="shared" si="460"/>
        <v>0</v>
      </c>
      <c r="AR264" s="32">
        <f t="shared" si="461"/>
        <v>0</v>
      </c>
      <c r="AS264" s="23">
        <f>DBC!$C$41</f>
        <v>370</v>
      </c>
      <c r="AT264" s="33">
        <f t="shared" si="406"/>
        <v>0</v>
      </c>
      <c r="AU264" s="31">
        <f t="shared" si="407"/>
        <v>0</v>
      </c>
      <c r="AV264" s="31">
        <f t="shared" si="408"/>
        <v>0</v>
      </c>
      <c r="AW264" s="423">
        <f t="shared" si="382"/>
        <v>0</v>
      </c>
      <c r="AX264" s="561">
        <f>DBC!$C$72</f>
        <v>0.15</v>
      </c>
      <c r="AY264" s="559">
        <f>DBC!$C$71</f>
        <v>0.75</v>
      </c>
      <c r="AZ264" s="560">
        <f>DBC!$C$70</f>
        <v>0.1</v>
      </c>
      <c r="BA264" s="24" t="str">
        <f t="shared" ref="BA264:BA327" si="478">IF(SUM(AX264:AZ264)=1,"OK","X")</f>
        <v>OK</v>
      </c>
      <c r="BB264" s="25">
        <f t="shared" ref="BB264:BB327" si="479">$F264*AX264</f>
        <v>90</v>
      </c>
      <c r="BC264" s="26">
        <f t="shared" si="409"/>
        <v>450</v>
      </c>
      <c r="BD264" s="27">
        <f t="shared" si="410"/>
        <v>60</v>
      </c>
      <c r="BE264" s="28">
        <f t="shared" si="462"/>
        <v>112500</v>
      </c>
      <c r="BF264" s="28">
        <f t="shared" si="463"/>
        <v>1912500</v>
      </c>
      <c r="BG264" s="28">
        <f t="shared" si="464"/>
        <v>300000</v>
      </c>
      <c r="BH264" s="17">
        <f>DBC!$C$77</f>
        <v>42</v>
      </c>
      <c r="BI264" s="28">
        <f>DBC!$C$76</f>
        <v>35</v>
      </c>
      <c r="BJ264" s="30">
        <f>DBC!$C$75</f>
        <v>40</v>
      </c>
      <c r="BK264" s="31">
        <f t="shared" si="414"/>
        <v>4.7249999999999996</v>
      </c>
      <c r="BL264" s="31">
        <f t="shared" si="465"/>
        <v>66.9375</v>
      </c>
      <c r="BM264" s="32">
        <f t="shared" si="466"/>
        <v>12</v>
      </c>
      <c r="BN264" s="11">
        <f>DBC!$C$68</f>
        <v>500</v>
      </c>
      <c r="BO264" s="21">
        <f t="shared" si="383"/>
        <v>2362.5</v>
      </c>
      <c r="BP264" s="19">
        <f t="shared" si="384"/>
        <v>33468.75</v>
      </c>
      <c r="BQ264" s="19">
        <f t="shared" si="385"/>
        <v>6000</v>
      </c>
      <c r="BR264" s="423">
        <f t="shared" si="386"/>
        <v>41831.25</v>
      </c>
      <c r="BS264" s="561">
        <f>DBC!$C$72</f>
        <v>0.15</v>
      </c>
      <c r="BT264" s="559">
        <f>DBC!$C$71</f>
        <v>0.75</v>
      </c>
      <c r="BU264" s="560">
        <f>DBC!$C$70</f>
        <v>0.1</v>
      </c>
      <c r="BV264" s="24" t="str">
        <f t="shared" ref="BV264:BV327" si="480">IF(SUM(BS264:BU264)=1,"OK","X")</f>
        <v>OK</v>
      </c>
      <c r="BW264" s="25">
        <f t="shared" ref="BW264:BW327" si="481">$F264*BS264</f>
        <v>90</v>
      </c>
      <c r="BX264" s="26">
        <f t="shared" si="411"/>
        <v>450</v>
      </c>
      <c r="BY264" s="27">
        <f t="shared" si="412"/>
        <v>60</v>
      </c>
      <c r="BZ264" s="28">
        <f t="shared" si="467"/>
        <v>0</v>
      </c>
      <c r="CA264" s="28">
        <f t="shared" si="468"/>
        <v>0</v>
      </c>
      <c r="CB264" s="28">
        <f t="shared" si="469"/>
        <v>0</v>
      </c>
      <c r="CC264" s="17">
        <f>DBC!$C$77</f>
        <v>42</v>
      </c>
      <c r="CD264" s="28">
        <f>DBC!$C$76</f>
        <v>35</v>
      </c>
      <c r="CE264" s="30">
        <f>DBC!$C$75</f>
        <v>40</v>
      </c>
      <c r="CF264" s="31">
        <f t="shared" si="415"/>
        <v>0</v>
      </c>
      <c r="CG264" s="31">
        <f t="shared" si="470"/>
        <v>0</v>
      </c>
      <c r="CH264" s="32">
        <f t="shared" si="471"/>
        <v>0</v>
      </c>
      <c r="CI264" s="11">
        <f>DBC!$C$68</f>
        <v>500</v>
      </c>
      <c r="CJ264" s="21">
        <f t="shared" si="387"/>
        <v>0</v>
      </c>
      <c r="CK264" s="21">
        <f t="shared" si="388"/>
        <v>0</v>
      </c>
      <c r="CL264" s="21">
        <f t="shared" si="389"/>
        <v>0</v>
      </c>
      <c r="CM264" s="423">
        <f t="shared" si="390"/>
        <v>0</v>
      </c>
    </row>
    <row r="265" spans="1:91" x14ac:dyDescent="0.35">
      <c r="A265" s="743"/>
      <c r="B265" s="5" t="s">
        <v>31</v>
      </c>
      <c r="C265" s="543">
        <v>31</v>
      </c>
      <c r="D265" s="5">
        <v>259</v>
      </c>
      <c r="E265" s="10">
        <f>DBC!C$58</f>
        <v>20</v>
      </c>
      <c r="F265" s="22">
        <f t="shared" si="455"/>
        <v>620</v>
      </c>
      <c r="G265" s="745"/>
      <c r="H265" s="49">
        <f>DBC!$C$45</f>
        <v>0.1</v>
      </c>
      <c r="I265" s="47">
        <f>DBC!$C$44</f>
        <v>0.7</v>
      </c>
      <c r="J265" s="48">
        <f>DBC!$C$43</f>
        <v>0.2</v>
      </c>
      <c r="K265" s="24" t="str">
        <f t="shared" si="472"/>
        <v>OK</v>
      </c>
      <c r="L265" s="25">
        <f t="shared" si="473"/>
        <v>62</v>
      </c>
      <c r="M265" s="26">
        <f t="shared" si="473"/>
        <v>434</v>
      </c>
      <c r="N265" s="27">
        <f t="shared" si="473"/>
        <v>124</v>
      </c>
      <c r="O265" s="28">
        <f t="shared" si="456"/>
        <v>566680</v>
      </c>
      <c r="P265" s="28">
        <f t="shared" si="456"/>
        <v>13486984</v>
      </c>
      <c r="Q265" s="28">
        <f t="shared" si="456"/>
        <v>4533440</v>
      </c>
      <c r="R265" s="29">
        <f>DBC!$C$50</f>
        <v>152</v>
      </c>
      <c r="S265" s="28">
        <f>DBC!$C$49</f>
        <v>146.19999999999999</v>
      </c>
      <c r="T265" s="30">
        <f>DBC!$C$48</f>
        <v>150</v>
      </c>
      <c r="U265" s="31">
        <f t="shared" si="474"/>
        <v>86.135360000000006</v>
      </c>
      <c r="V265" s="31">
        <f t="shared" si="474"/>
        <v>1971.7970608000001</v>
      </c>
      <c r="W265" s="32">
        <f t="shared" si="474"/>
        <v>680.01599999999996</v>
      </c>
      <c r="X265" s="23">
        <f>DBC!$C$41</f>
        <v>370</v>
      </c>
      <c r="Y265" s="33">
        <f t="shared" si="475"/>
        <v>31870.083200000001</v>
      </c>
      <c r="Z265" s="31">
        <f t="shared" si="475"/>
        <v>729564.91249600006</v>
      </c>
      <c r="AA265" s="31">
        <f t="shared" si="475"/>
        <v>251605.91999999998</v>
      </c>
      <c r="AB265" s="423">
        <f t="shared" si="381"/>
        <v>1013040.915696</v>
      </c>
      <c r="AC265" s="295">
        <f>DBC!$C$45</f>
        <v>0.1</v>
      </c>
      <c r="AD265" s="291">
        <f>DBC!$C$44</f>
        <v>0.7</v>
      </c>
      <c r="AE265" s="292">
        <f>DBC!$C$43</f>
        <v>0.2</v>
      </c>
      <c r="AF265" s="24" t="str">
        <f t="shared" si="476"/>
        <v>OK</v>
      </c>
      <c r="AG265" s="25">
        <f t="shared" si="477"/>
        <v>62</v>
      </c>
      <c r="AH265" s="26">
        <f t="shared" si="404"/>
        <v>434</v>
      </c>
      <c r="AI265" s="27">
        <f t="shared" si="405"/>
        <v>124</v>
      </c>
      <c r="AJ265" s="28">
        <f t="shared" si="457"/>
        <v>0</v>
      </c>
      <c r="AK265" s="28">
        <f t="shared" si="458"/>
        <v>0</v>
      </c>
      <c r="AL265" s="28">
        <f t="shared" si="459"/>
        <v>0</v>
      </c>
      <c r="AM265" s="17">
        <f>DBC!$C$50</f>
        <v>152</v>
      </c>
      <c r="AN265" s="16">
        <f>DBC!$C$49</f>
        <v>146.19999999999999</v>
      </c>
      <c r="AO265" s="18">
        <f>DBC!$C$48</f>
        <v>150</v>
      </c>
      <c r="AP265" s="31">
        <f t="shared" si="413"/>
        <v>0</v>
      </c>
      <c r="AQ265" s="31">
        <f t="shared" si="460"/>
        <v>0</v>
      </c>
      <c r="AR265" s="32">
        <f t="shared" si="461"/>
        <v>0</v>
      </c>
      <c r="AS265" s="23">
        <f>DBC!$C$41</f>
        <v>370</v>
      </c>
      <c r="AT265" s="33">
        <f t="shared" si="406"/>
        <v>0</v>
      </c>
      <c r="AU265" s="31">
        <f t="shared" si="407"/>
        <v>0</v>
      </c>
      <c r="AV265" s="31">
        <f t="shared" si="408"/>
        <v>0</v>
      </c>
      <c r="AW265" s="423">
        <f t="shared" si="382"/>
        <v>0</v>
      </c>
      <c r="AX265" s="561">
        <f>DBC!$C$72</f>
        <v>0.15</v>
      </c>
      <c r="AY265" s="559">
        <f>DBC!$C$71</f>
        <v>0.75</v>
      </c>
      <c r="AZ265" s="560">
        <f>DBC!$C$70</f>
        <v>0.1</v>
      </c>
      <c r="BA265" s="24" t="str">
        <f t="shared" si="478"/>
        <v>OK</v>
      </c>
      <c r="BB265" s="25">
        <f t="shared" si="479"/>
        <v>93</v>
      </c>
      <c r="BC265" s="26">
        <f t="shared" si="409"/>
        <v>465</v>
      </c>
      <c r="BD265" s="27">
        <f t="shared" si="410"/>
        <v>62</v>
      </c>
      <c r="BE265" s="28">
        <f t="shared" si="462"/>
        <v>116250</v>
      </c>
      <c r="BF265" s="28">
        <f t="shared" si="463"/>
        <v>1976250</v>
      </c>
      <c r="BG265" s="28">
        <f t="shared" si="464"/>
        <v>310000</v>
      </c>
      <c r="BH265" s="17">
        <f>DBC!$C$77</f>
        <v>42</v>
      </c>
      <c r="BI265" s="28">
        <f>DBC!$C$76</f>
        <v>35</v>
      </c>
      <c r="BJ265" s="30">
        <f>DBC!$C$75</f>
        <v>40</v>
      </c>
      <c r="BK265" s="31">
        <f t="shared" si="414"/>
        <v>4.8825000000000003</v>
      </c>
      <c r="BL265" s="31">
        <f t="shared" si="465"/>
        <v>69.168750000000003</v>
      </c>
      <c r="BM265" s="32">
        <f t="shared" si="466"/>
        <v>12.4</v>
      </c>
      <c r="BN265" s="11">
        <f>DBC!$C$68</f>
        <v>500</v>
      </c>
      <c r="BO265" s="21">
        <f t="shared" si="383"/>
        <v>2441.25</v>
      </c>
      <c r="BP265" s="19">
        <f t="shared" si="384"/>
        <v>34584.375</v>
      </c>
      <c r="BQ265" s="19">
        <f t="shared" si="385"/>
        <v>6200</v>
      </c>
      <c r="BR265" s="423">
        <f t="shared" si="386"/>
        <v>43225.625</v>
      </c>
      <c r="BS265" s="561">
        <f>DBC!$C$72</f>
        <v>0.15</v>
      </c>
      <c r="BT265" s="559">
        <f>DBC!$C$71</f>
        <v>0.75</v>
      </c>
      <c r="BU265" s="560">
        <f>DBC!$C$70</f>
        <v>0.1</v>
      </c>
      <c r="BV265" s="24" t="str">
        <f t="shared" si="480"/>
        <v>OK</v>
      </c>
      <c r="BW265" s="25">
        <f t="shared" si="481"/>
        <v>93</v>
      </c>
      <c r="BX265" s="26">
        <f t="shared" si="411"/>
        <v>465</v>
      </c>
      <c r="BY265" s="27">
        <f t="shared" si="412"/>
        <v>62</v>
      </c>
      <c r="BZ265" s="28">
        <f t="shared" si="467"/>
        <v>0</v>
      </c>
      <c r="CA265" s="28">
        <f t="shared" si="468"/>
        <v>0</v>
      </c>
      <c r="CB265" s="28">
        <f t="shared" si="469"/>
        <v>0</v>
      </c>
      <c r="CC265" s="17">
        <f>DBC!$C$77</f>
        <v>42</v>
      </c>
      <c r="CD265" s="28">
        <f>DBC!$C$76</f>
        <v>35</v>
      </c>
      <c r="CE265" s="30">
        <f>DBC!$C$75</f>
        <v>40</v>
      </c>
      <c r="CF265" s="31">
        <f t="shared" si="415"/>
        <v>0</v>
      </c>
      <c r="CG265" s="31">
        <f t="shared" si="470"/>
        <v>0</v>
      </c>
      <c r="CH265" s="32">
        <f t="shared" si="471"/>
        <v>0</v>
      </c>
      <c r="CI265" s="11">
        <f>DBC!$C$68</f>
        <v>500</v>
      </c>
      <c r="CJ265" s="21">
        <f t="shared" si="387"/>
        <v>0</v>
      </c>
      <c r="CK265" s="21">
        <f t="shared" si="388"/>
        <v>0</v>
      </c>
      <c r="CL265" s="21">
        <f t="shared" si="389"/>
        <v>0</v>
      </c>
      <c r="CM265" s="423">
        <f t="shared" si="390"/>
        <v>0</v>
      </c>
    </row>
    <row r="266" spans="1:91" x14ac:dyDescent="0.35">
      <c r="A266" s="743"/>
      <c r="B266" s="5" t="s">
        <v>32</v>
      </c>
      <c r="C266" s="543">
        <v>31</v>
      </c>
      <c r="D266" s="5">
        <v>260</v>
      </c>
      <c r="E266" s="10">
        <f>DBC!C$59</f>
        <v>20</v>
      </c>
      <c r="F266" s="22">
        <f t="shared" si="455"/>
        <v>620</v>
      </c>
      <c r="G266" s="745"/>
      <c r="H266" s="49">
        <f>DBC!$C$45</f>
        <v>0.1</v>
      </c>
      <c r="I266" s="47">
        <f>DBC!$C$44</f>
        <v>0.7</v>
      </c>
      <c r="J266" s="48">
        <f>DBC!$C$43</f>
        <v>0.2</v>
      </c>
      <c r="K266" s="24" t="str">
        <f t="shared" si="472"/>
        <v>OK</v>
      </c>
      <c r="L266" s="25">
        <f t="shared" si="473"/>
        <v>62</v>
      </c>
      <c r="M266" s="26">
        <f t="shared" si="473"/>
        <v>434</v>
      </c>
      <c r="N266" s="27">
        <f t="shared" si="473"/>
        <v>124</v>
      </c>
      <c r="O266" s="28">
        <f t="shared" si="456"/>
        <v>566680</v>
      </c>
      <c r="P266" s="28">
        <f t="shared" si="456"/>
        <v>13486984</v>
      </c>
      <c r="Q266" s="28">
        <f t="shared" si="456"/>
        <v>4533440</v>
      </c>
      <c r="R266" s="29">
        <f>DBC!$C$50</f>
        <v>152</v>
      </c>
      <c r="S266" s="28">
        <f>DBC!$C$49</f>
        <v>146.19999999999999</v>
      </c>
      <c r="T266" s="30">
        <f>DBC!$C$48</f>
        <v>150</v>
      </c>
      <c r="U266" s="31">
        <f t="shared" si="474"/>
        <v>86.135360000000006</v>
      </c>
      <c r="V266" s="31">
        <f t="shared" si="474"/>
        <v>1971.7970608000001</v>
      </c>
      <c r="W266" s="32">
        <f t="shared" si="474"/>
        <v>680.01599999999996</v>
      </c>
      <c r="X266" s="23">
        <f>DBC!$C$41</f>
        <v>370</v>
      </c>
      <c r="Y266" s="33">
        <f t="shared" si="475"/>
        <v>31870.083200000001</v>
      </c>
      <c r="Z266" s="31">
        <f t="shared" si="475"/>
        <v>729564.91249600006</v>
      </c>
      <c r="AA266" s="31">
        <f t="shared" si="475"/>
        <v>251605.91999999998</v>
      </c>
      <c r="AB266" s="423">
        <f t="shared" si="381"/>
        <v>1013040.915696</v>
      </c>
      <c r="AC266" s="295">
        <f>DBC!$C$45</f>
        <v>0.1</v>
      </c>
      <c r="AD266" s="291">
        <f>DBC!$C$44</f>
        <v>0.7</v>
      </c>
      <c r="AE266" s="292">
        <f>DBC!$C$43</f>
        <v>0.2</v>
      </c>
      <c r="AF266" s="24" t="str">
        <f t="shared" si="476"/>
        <v>OK</v>
      </c>
      <c r="AG266" s="25">
        <f t="shared" si="477"/>
        <v>62</v>
      </c>
      <c r="AH266" s="26">
        <f t="shared" si="404"/>
        <v>434</v>
      </c>
      <c r="AI266" s="27">
        <f t="shared" si="405"/>
        <v>124</v>
      </c>
      <c r="AJ266" s="28">
        <f t="shared" si="457"/>
        <v>0</v>
      </c>
      <c r="AK266" s="28">
        <f t="shared" si="458"/>
        <v>0</v>
      </c>
      <c r="AL266" s="28">
        <f t="shared" si="459"/>
        <v>0</v>
      </c>
      <c r="AM266" s="17">
        <f>DBC!$C$50</f>
        <v>152</v>
      </c>
      <c r="AN266" s="16">
        <f>DBC!$C$49</f>
        <v>146.19999999999999</v>
      </c>
      <c r="AO266" s="18">
        <f>DBC!$C$48</f>
        <v>150</v>
      </c>
      <c r="AP266" s="31">
        <f t="shared" si="413"/>
        <v>0</v>
      </c>
      <c r="AQ266" s="31">
        <f t="shared" si="460"/>
        <v>0</v>
      </c>
      <c r="AR266" s="32">
        <f t="shared" si="461"/>
        <v>0</v>
      </c>
      <c r="AS266" s="23">
        <f>DBC!$C$41</f>
        <v>370</v>
      </c>
      <c r="AT266" s="33">
        <f t="shared" si="406"/>
        <v>0</v>
      </c>
      <c r="AU266" s="31">
        <f t="shared" si="407"/>
        <v>0</v>
      </c>
      <c r="AV266" s="31">
        <f t="shared" si="408"/>
        <v>0</v>
      </c>
      <c r="AW266" s="423">
        <f t="shared" si="382"/>
        <v>0</v>
      </c>
      <c r="AX266" s="561">
        <f>DBC!$C$72</f>
        <v>0.15</v>
      </c>
      <c r="AY266" s="559">
        <f>DBC!$C$71</f>
        <v>0.75</v>
      </c>
      <c r="AZ266" s="560">
        <f>DBC!$C$70</f>
        <v>0.1</v>
      </c>
      <c r="BA266" s="24" t="str">
        <f t="shared" si="478"/>
        <v>OK</v>
      </c>
      <c r="BB266" s="25">
        <f t="shared" si="479"/>
        <v>93</v>
      </c>
      <c r="BC266" s="26">
        <f t="shared" si="409"/>
        <v>465</v>
      </c>
      <c r="BD266" s="27">
        <f t="shared" si="410"/>
        <v>62</v>
      </c>
      <c r="BE266" s="28">
        <f t="shared" si="462"/>
        <v>116250</v>
      </c>
      <c r="BF266" s="28">
        <f t="shared" si="463"/>
        <v>1976250</v>
      </c>
      <c r="BG266" s="28">
        <f t="shared" si="464"/>
        <v>310000</v>
      </c>
      <c r="BH266" s="17">
        <f>DBC!$C$77</f>
        <v>42</v>
      </c>
      <c r="BI266" s="28">
        <f>DBC!$C$76</f>
        <v>35</v>
      </c>
      <c r="BJ266" s="30">
        <f>DBC!$C$75</f>
        <v>40</v>
      </c>
      <c r="BK266" s="31">
        <f t="shared" si="414"/>
        <v>4.8825000000000003</v>
      </c>
      <c r="BL266" s="31">
        <f t="shared" si="465"/>
        <v>69.168750000000003</v>
      </c>
      <c r="BM266" s="32">
        <f t="shared" si="466"/>
        <v>12.4</v>
      </c>
      <c r="BN266" s="11">
        <f>DBC!$C$68</f>
        <v>500</v>
      </c>
      <c r="BO266" s="21">
        <f t="shared" si="383"/>
        <v>2441.25</v>
      </c>
      <c r="BP266" s="19">
        <f t="shared" si="384"/>
        <v>34584.375</v>
      </c>
      <c r="BQ266" s="19">
        <f t="shared" si="385"/>
        <v>6200</v>
      </c>
      <c r="BR266" s="423">
        <f t="shared" si="386"/>
        <v>43225.625</v>
      </c>
      <c r="BS266" s="561">
        <f>DBC!$C$72</f>
        <v>0.15</v>
      </c>
      <c r="BT266" s="559">
        <f>DBC!$C$71</f>
        <v>0.75</v>
      </c>
      <c r="BU266" s="560">
        <f>DBC!$C$70</f>
        <v>0.1</v>
      </c>
      <c r="BV266" s="24" t="str">
        <f t="shared" si="480"/>
        <v>OK</v>
      </c>
      <c r="BW266" s="25">
        <f t="shared" si="481"/>
        <v>93</v>
      </c>
      <c r="BX266" s="26">
        <f t="shared" si="411"/>
        <v>465</v>
      </c>
      <c r="BY266" s="27">
        <f t="shared" si="412"/>
        <v>62</v>
      </c>
      <c r="BZ266" s="28">
        <f t="shared" si="467"/>
        <v>0</v>
      </c>
      <c r="CA266" s="28">
        <f t="shared" si="468"/>
        <v>0</v>
      </c>
      <c r="CB266" s="28">
        <f t="shared" si="469"/>
        <v>0</v>
      </c>
      <c r="CC266" s="17">
        <f>DBC!$C$77</f>
        <v>42</v>
      </c>
      <c r="CD266" s="28">
        <f>DBC!$C$76</f>
        <v>35</v>
      </c>
      <c r="CE266" s="30">
        <f>DBC!$C$75</f>
        <v>40</v>
      </c>
      <c r="CF266" s="31">
        <f t="shared" si="415"/>
        <v>0</v>
      </c>
      <c r="CG266" s="31">
        <f t="shared" si="470"/>
        <v>0</v>
      </c>
      <c r="CH266" s="32">
        <f t="shared" si="471"/>
        <v>0</v>
      </c>
      <c r="CI266" s="11">
        <f>DBC!$C$68</f>
        <v>500</v>
      </c>
      <c r="CJ266" s="21">
        <f t="shared" si="387"/>
        <v>0</v>
      </c>
      <c r="CK266" s="21">
        <f t="shared" si="388"/>
        <v>0</v>
      </c>
      <c r="CL266" s="21">
        <f t="shared" si="389"/>
        <v>0</v>
      </c>
      <c r="CM266" s="423">
        <f t="shared" si="390"/>
        <v>0</v>
      </c>
    </row>
    <row r="267" spans="1:91" x14ac:dyDescent="0.35">
      <c r="A267" s="743"/>
      <c r="B267" s="5" t="s">
        <v>33</v>
      </c>
      <c r="C267" s="543">
        <v>30</v>
      </c>
      <c r="D267" s="5">
        <v>261</v>
      </c>
      <c r="E267" s="10">
        <f>DBC!C$60</f>
        <v>20</v>
      </c>
      <c r="F267" s="22">
        <f t="shared" si="455"/>
        <v>600</v>
      </c>
      <c r="G267" s="745"/>
      <c r="H267" s="49">
        <f>DBC!$C$45</f>
        <v>0.1</v>
      </c>
      <c r="I267" s="47">
        <f>DBC!$C$44</f>
        <v>0.7</v>
      </c>
      <c r="J267" s="48">
        <f>DBC!$C$43</f>
        <v>0.2</v>
      </c>
      <c r="K267" s="24" t="str">
        <f t="shared" si="472"/>
        <v>OK</v>
      </c>
      <c r="L267" s="25">
        <f t="shared" si="473"/>
        <v>60</v>
      </c>
      <c r="M267" s="26">
        <f t="shared" si="473"/>
        <v>420</v>
      </c>
      <c r="N267" s="27">
        <f t="shared" si="473"/>
        <v>120</v>
      </c>
      <c r="O267" s="28">
        <f t="shared" si="456"/>
        <v>548400</v>
      </c>
      <c r="P267" s="28">
        <f t="shared" si="456"/>
        <v>13051920</v>
      </c>
      <c r="Q267" s="28">
        <f t="shared" si="456"/>
        <v>4387200</v>
      </c>
      <c r="R267" s="29">
        <f>DBC!$C$50</f>
        <v>152</v>
      </c>
      <c r="S267" s="28">
        <f>DBC!$C$49</f>
        <v>146.19999999999999</v>
      </c>
      <c r="T267" s="30">
        <f>DBC!$C$48</f>
        <v>150</v>
      </c>
      <c r="U267" s="31">
        <f t="shared" si="474"/>
        <v>83.356800000000007</v>
      </c>
      <c r="V267" s="31">
        <f t="shared" si="474"/>
        <v>1908.1907039999999</v>
      </c>
      <c r="W267" s="32">
        <f t="shared" si="474"/>
        <v>658.08</v>
      </c>
      <c r="X267" s="23">
        <f>DBC!$C$41</f>
        <v>370</v>
      </c>
      <c r="Y267" s="33">
        <f t="shared" si="475"/>
        <v>30842.016000000003</v>
      </c>
      <c r="Z267" s="31">
        <f t="shared" si="475"/>
        <v>706030.56047999999</v>
      </c>
      <c r="AA267" s="31">
        <f t="shared" si="475"/>
        <v>243489.6</v>
      </c>
      <c r="AB267" s="423">
        <f t="shared" si="381"/>
        <v>980362.17648000002</v>
      </c>
      <c r="AC267" s="295">
        <f>DBC!$C$45</f>
        <v>0.1</v>
      </c>
      <c r="AD267" s="291">
        <f>DBC!$C$44</f>
        <v>0.7</v>
      </c>
      <c r="AE267" s="292">
        <f>DBC!$C$43</f>
        <v>0.2</v>
      </c>
      <c r="AF267" s="24" t="str">
        <f t="shared" si="476"/>
        <v>OK</v>
      </c>
      <c r="AG267" s="25">
        <f t="shared" si="477"/>
        <v>60</v>
      </c>
      <c r="AH267" s="26">
        <f t="shared" si="404"/>
        <v>420</v>
      </c>
      <c r="AI267" s="27">
        <f t="shared" si="405"/>
        <v>120</v>
      </c>
      <c r="AJ267" s="28">
        <f t="shared" si="457"/>
        <v>0</v>
      </c>
      <c r="AK267" s="28">
        <f t="shared" si="458"/>
        <v>0</v>
      </c>
      <c r="AL267" s="28">
        <f t="shared" si="459"/>
        <v>0</v>
      </c>
      <c r="AM267" s="17">
        <f>DBC!$C$50</f>
        <v>152</v>
      </c>
      <c r="AN267" s="16">
        <f>DBC!$C$49</f>
        <v>146.19999999999999</v>
      </c>
      <c r="AO267" s="18">
        <f>DBC!$C$48</f>
        <v>150</v>
      </c>
      <c r="AP267" s="31">
        <f t="shared" si="413"/>
        <v>0</v>
      </c>
      <c r="AQ267" s="31">
        <f t="shared" si="460"/>
        <v>0</v>
      </c>
      <c r="AR267" s="32">
        <f t="shared" si="461"/>
        <v>0</v>
      </c>
      <c r="AS267" s="23">
        <f>DBC!$C$41</f>
        <v>370</v>
      </c>
      <c r="AT267" s="33">
        <f t="shared" si="406"/>
        <v>0</v>
      </c>
      <c r="AU267" s="31">
        <f t="shared" si="407"/>
        <v>0</v>
      </c>
      <c r="AV267" s="31">
        <f t="shared" si="408"/>
        <v>0</v>
      </c>
      <c r="AW267" s="423">
        <f t="shared" si="382"/>
        <v>0</v>
      </c>
      <c r="AX267" s="561">
        <f>DBC!$C$72</f>
        <v>0.15</v>
      </c>
      <c r="AY267" s="559">
        <f>DBC!$C$71</f>
        <v>0.75</v>
      </c>
      <c r="AZ267" s="560">
        <f>DBC!$C$70</f>
        <v>0.1</v>
      </c>
      <c r="BA267" s="24" t="str">
        <f t="shared" si="478"/>
        <v>OK</v>
      </c>
      <c r="BB267" s="25">
        <f t="shared" si="479"/>
        <v>90</v>
      </c>
      <c r="BC267" s="26">
        <f t="shared" si="409"/>
        <v>450</v>
      </c>
      <c r="BD267" s="27">
        <f t="shared" si="410"/>
        <v>60</v>
      </c>
      <c r="BE267" s="28">
        <f t="shared" si="462"/>
        <v>112500</v>
      </c>
      <c r="BF267" s="28">
        <f t="shared" si="463"/>
        <v>1912500</v>
      </c>
      <c r="BG267" s="28">
        <f t="shared" si="464"/>
        <v>300000</v>
      </c>
      <c r="BH267" s="17">
        <f>DBC!$C$77</f>
        <v>42</v>
      </c>
      <c r="BI267" s="28">
        <f>DBC!$C$76</f>
        <v>35</v>
      </c>
      <c r="BJ267" s="30">
        <f>DBC!$C$75</f>
        <v>40</v>
      </c>
      <c r="BK267" s="31">
        <f t="shared" si="414"/>
        <v>4.7249999999999996</v>
      </c>
      <c r="BL267" s="31">
        <f t="shared" si="465"/>
        <v>66.9375</v>
      </c>
      <c r="BM267" s="32">
        <f t="shared" si="466"/>
        <v>12</v>
      </c>
      <c r="BN267" s="11">
        <f>DBC!$C$68</f>
        <v>500</v>
      </c>
      <c r="BO267" s="21">
        <f t="shared" si="383"/>
        <v>2362.5</v>
      </c>
      <c r="BP267" s="19">
        <f t="shared" si="384"/>
        <v>33468.75</v>
      </c>
      <c r="BQ267" s="19">
        <f t="shared" si="385"/>
        <v>6000</v>
      </c>
      <c r="BR267" s="423">
        <f t="shared" si="386"/>
        <v>41831.25</v>
      </c>
      <c r="BS267" s="561">
        <f>DBC!$C$72</f>
        <v>0.15</v>
      </c>
      <c r="BT267" s="559">
        <f>DBC!$C$71</f>
        <v>0.75</v>
      </c>
      <c r="BU267" s="560">
        <f>DBC!$C$70</f>
        <v>0.1</v>
      </c>
      <c r="BV267" s="24" t="str">
        <f t="shared" si="480"/>
        <v>OK</v>
      </c>
      <c r="BW267" s="25">
        <f t="shared" si="481"/>
        <v>90</v>
      </c>
      <c r="BX267" s="26">
        <f t="shared" si="411"/>
        <v>450</v>
      </c>
      <c r="BY267" s="27">
        <f t="shared" si="412"/>
        <v>60</v>
      </c>
      <c r="BZ267" s="28">
        <f t="shared" si="467"/>
        <v>0</v>
      </c>
      <c r="CA267" s="28">
        <f t="shared" si="468"/>
        <v>0</v>
      </c>
      <c r="CB267" s="28">
        <f t="shared" si="469"/>
        <v>0</v>
      </c>
      <c r="CC267" s="17">
        <f>DBC!$C$77</f>
        <v>42</v>
      </c>
      <c r="CD267" s="28">
        <f>DBC!$C$76</f>
        <v>35</v>
      </c>
      <c r="CE267" s="30">
        <f>DBC!$C$75</f>
        <v>40</v>
      </c>
      <c r="CF267" s="31">
        <f t="shared" si="415"/>
        <v>0</v>
      </c>
      <c r="CG267" s="31">
        <f t="shared" si="470"/>
        <v>0</v>
      </c>
      <c r="CH267" s="32">
        <f t="shared" si="471"/>
        <v>0</v>
      </c>
      <c r="CI267" s="11">
        <f>DBC!$C$68</f>
        <v>500</v>
      </c>
      <c r="CJ267" s="21">
        <f t="shared" si="387"/>
        <v>0</v>
      </c>
      <c r="CK267" s="21">
        <f t="shared" si="388"/>
        <v>0</v>
      </c>
      <c r="CL267" s="21">
        <f t="shared" si="389"/>
        <v>0</v>
      </c>
      <c r="CM267" s="423">
        <f t="shared" si="390"/>
        <v>0</v>
      </c>
    </row>
    <row r="268" spans="1:91" x14ac:dyDescent="0.35">
      <c r="A268" s="743"/>
      <c r="B268" s="5" t="s">
        <v>34</v>
      </c>
      <c r="C268" s="543">
        <v>31</v>
      </c>
      <c r="D268" s="5">
        <v>262</v>
      </c>
      <c r="E268" s="10">
        <f>DBC!C$61</f>
        <v>20</v>
      </c>
      <c r="F268" s="22">
        <f t="shared" si="455"/>
        <v>620</v>
      </c>
      <c r="G268" s="745"/>
      <c r="H268" s="49">
        <f>DBC!$C$45</f>
        <v>0.1</v>
      </c>
      <c r="I268" s="47">
        <f>DBC!$C$44</f>
        <v>0.7</v>
      </c>
      <c r="J268" s="48">
        <f>DBC!$C$43</f>
        <v>0.2</v>
      </c>
      <c r="K268" s="24" t="str">
        <f t="shared" si="472"/>
        <v>OK</v>
      </c>
      <c r="L268" s="25">
        <f t="shared" si="473"/>
        <v>62</v>
      </c>
      <c r="M268" s="26">
        <f t="shared" si="473"/>
        <v>434</v>
      </c>
      <c r="N268" s="27">
        <f t="shared" si="473"/>
        <v>124</v>
      </c>
      <c r="O268" s="28">
        <f t="shared" si="456"/>
        <v>566680</v>
      </c>
      <c r="P268" s="28">
        <f t="shared" si="456"/>
        <v>13486984</v>
      </c>
      <c r="Q268" s="28">
        <f t="shared" si="456"/>
        <v>4533440</v>
      </c>
      <c r="R268" s="29">
        <f>DBC!$C$50</f>
        <v>152</v>
      </c>
      <c r="S268" s="28">
        <f>DBC!$C$49</f>
        <v>146.19999999999999</v>
      </c>
      <c r="T268" s="30">
        <f>DBC!$C$48</f>
        <v>150</v>
      </c>
      <c r="U268" s="31">
        <f t="shared" si="474"/>
        <v>86.135360000000006</v>
      </c>
      <c r="V268" s="31">
        <f t="shared" si="474"/>
        <v>1971.7970608000001</v>
      </c>
      <c r="W268" s="32">
        <f t="shared" si="474"/>
        <v>680.01599999999996</v>
      </c>
      <c r="X268" s="23">
        <f>DBC!$C$41</f>
        <v>370</v>
      </c>
      <c r="Y268" s="33">
        <f t="shared" si="475"/>
        <v>31870.083200000001</v>
      </c>
      <c r="Z268" s="31">
        <f t="shared" si="475"/>
        <v>729564.91249600006</v>
      </c>
      <c r="AA268" s="31">
        <f t="shared" si="475"/>
        <v>251605.91999999998</v>
      </c>
      <c r="AB268" s="423">
        <f t="shared" si="381"/>
        <v>1013040.915696</v>
      </c>
      <c r="AC268" s="295">
        <f>DBC!$C$45</f>
        <v>0.1</v>
      </c>
      <c r="AD268" s="291">
        <f>DBC!$C$44</f>
        <v>0.7</v>
      </c>
      <c r="AE268" s="292">
        <f>DBC!$C$43</f>
        <v>0.2</v>
      </c>
      <c r="AF268" s="24" t="str">
        <f t="shared" si="476"/>
        <v>OK</v>
      </c>
      <c r="AG268" s="25">
        <f t="shared" si="477"/>
        <v>62</v>
      </c>
      <c r="AH268" s="26">
        <f t="shared" si="404"/>
        <v>434</v>
      </c>
      <c r="AI268" s="27">
        <f t="shared" si="405"/>
        <v>124</v>
      </c>
      <c r="AJ268" s="28">
        <f t="shared" si="457"/>
        <v>0</v>
      </c>
      <c r="AK268" s="28">
        <f t="shared" si="458"/>
        <v>0</v>
      </c>
      <c r="AL268" s="28">
        <f t="shared" si="459"/>
        <v>0</v>
      </c>
      <c r="AM268" s="17">
        <f>DBC!$C$50</f>
        <v>152</v>
      </c>
      <c r="AN268" s="16">
        <f>DBC!$C$49</f>
        <v>146.19999999999999</v>
      </c>
      <c r="AO268" s="18">
        <f>DBC!$C$48</f>
        <v>150</v>
      </c>
      <c r="AP268" s="31">
        <f t="shared" si="413"/>
        <v>0</v>
      </c>
      <c r="AQ268" s="31">
        <f t="shared" si="460"/>
        <v>0</v>
      </c>
      <c r="AR268" s="32">
        <f t="shared" si="461"/>
        <v>0</v>
      </c>
      <c r="AS268" s="23">
        <f>DBC!$C$41</f>
        <v>370</v>
      </c>
      <c r="AT268" s="33">
        <f t="shared" si="406"/>
        <v>0</v>
      </c>
      <c r="AU268" s="31">
        <f t="shared" si="407"/>
        <v>0</v>
      </c>
      <c r="AV268" s="31">
        <f t="shared" si="408"/>
        <v>0</v>
      </c>
      <c r="AW268" s="423">
        <f t="shared" si="382"/>
        <v>0</v>
      </c>
      <c r="AX268" s="561">
        <f>DBC!$C$72</f>
        <v>0.15</v>
      </c>
      <c r="AY268" s="559">
        <f>DBC!$C$71</f>
        <v>0.75</v>
      </c>
      <c r="AZ268" s="560">
        <f>DBC!$C$70</f>
        <v>0.1</v>
      </c>
      <c r="BA268" s="24" t="str">
        <f t="shared" si="478"/>
        <v>OK</v>
      </c>
      <c r="BB268" s="25">
        <f t="shared" si="479"/>
        <v>93</v>
      </c>
      <c r="BC268" s="26">
        <f t="shared" si="409"/>
        <v>465</v>
      </c>
      <c r="BD268" s="27">
        <f t="shared" si="410"/>
        <v>62</v>
      </c>
      <c r="BE268" s="28">
        <f t="shared" si="462"/>
        <v>116250</v>
      </c>
      <c r="BF268" s="28">
        <f t="shared" si="463"/>
        <v>1976250</v>
      </c>
      <c r="BG268" s="28">
        <f t="shared" si="464"/>
        <v>310000</v>
      </c>
      <c r="BH268" s="17">
        <f>DBC!$C$77</f>
        <v>42</v>
      </c>
      <c r="BI268" s="28">
        <f>DBC!$C$76</f>
        <v>35</v>
      </c>
      <c r="BJ268" s="30">
        <f>DBC!$C$75</f>
        <v>40</v>
      </c>
      <c r="BK268" s="31">
        <f t="shared" si="414"/>
        <v>4.8825000000000003</v>
      </c>
      <c r="BL268" s="31">
        <f t="shared" si="465"/>
        <v>69.168750000000003</v>
      </c>
      <c r="BM268" s="32">
        <f t="shared" si="466"/>
        <v>12.4</v>
      </c>
      <c r="BN268" s="11">
        <f>DBC!$C$68</f>
        <v>500</v>
      </c>
      <c r="BO268" s="21">
        <f t="shared" si="383"/>
        <v>2441.25</v>
      </c>
      <c r="BP268" s="19">
        <f t="shared" si="384"/>
        <v>34584.375</v>
      </c>
      <c r="BQ268" s="19">
        <f t="shared" si="385"/>
        <v>6200</v>
      </c>
      <c r="BR268" s="423">
        <f t="shared" si="386"/>
        <v>43225.625</v>
      </c>
      <c r="BS268" s="561">
        <f>DBC!$C$72</f>
        <v>0.15</v>
      </c>
      <c r="BT268" s="559">
        <f>DBC!$C$71</f>
        <v>0.75</v>
      </c>
      <c r="BU268" s="560">
        <f>DBC!$C$70</f>
        <v>0.1</v>
      </c>
      <c r="BV268" s="24" t="str">
        <f t="shared" si="480"/>
        <v>OK</v>
      </c>
      <c r="BW268" s="25">
        <f t="shared" si="481"/>
        <v>93</v>
      </c>
      <c r="BX268" s="26">
        <f t="shared" si="411"/>
        <v>465</v>
      </c>
      <c r="BY268" s="27">
        <f t="shared" si="412"/>
        <v>62</v>
      </c>
      <c r="BZ268" s="28">
        <f t="shared" si="467"/>
        <v>0</v>
      </c>
      <c r="CA268" s="28">
        <f t="shared" si="468"/>
        <v>0</v>
      </c>
      <c r="CB268" s="28">
        <f t="shared" si="469"/>
        <v>0</v>
      </c>
      <c r="CC268" s="17">
        <f>DBC!$C$77</f>
        <v>42</v>
      </c>
      <c r="CD268" s="28">
        <f>DBC!$C$76</f>
        <v>35</v>
      </c>
      <c r="CE268" s="30">
        <f>DBC!$C$75</f>
        <v>40</v>
      </c>
      <c r="CF268" s="31">
        <f t="shared" si="415"/>
        <v>0</v>
      </c>
      <c r="CG268" s="31">
        <f t="shared" si="470"/>
        <v>0</v>
      </c>
      <c r="CH268" s="32">
        <f t="shared" si="471"/>
        <v>0</v>
      </c>
      <c r="CI268" s="11">
        <f>DBC!$C$68</f>
        <v>500</v>
      </c>
      <c r="CJ268" s="21">
        <f t="shared" si="387"/>
        <v>0</v>
      </c>
      <c r="CK268" s="21">
        <f t="shared" si="388"/>
        <v>0</v>
      </c>
      <c r="CL268" s="21">
        <f t="shared" si="389"/>
        <v>0</v>
      </c>
      <c r="CM268" s="423">
        <f t="shared" si="390"/>
        <v>0</v>
      </c>
    </row>
    <row r="269" spans="1:91" x14ac:dyDescent="0.35">
      <c r="A269" s="743"/>
      <c r="B269" s="5" t="s">
        <v>35</v>
      </c>
      <c r="C269" s="543">
        <v>30</v>
      </c>
      <c r="D269" s="5">
        <v>263</v>
      </c>
      <c r="E269" s="10">
        <f>DBC!C$62</f>
        <v>20</v>
      </c>
      <c r="F269" s="22">
        <f t="shared" si="455"/>
        <v>600</v>
      </c>
      <c r="G269" s="745"/>
      <c r="H269" s="49">
        <f>DBC!$C$45</f>
        <v>0.1</v>
      </c>
      <c r="I269" s="47">
        <f>DBC!$C$44</f>
        <v>0.7</v>
      </c>
      <c r="J269" s="48">
        <f>DBC!$C$43</f>
        <v>0.2</v>
      </c>
      <c r="K269" s="24" t="str">
        <f t="shared" si="472"/>
        <v>OK</v>
      </c>
      <c r="L269" s="25">
        <f t="shared" si="473"/>
        <v>60</v>
      </c>
      <c r="M269" s="26">
        <f t="shared" si="473"/>
        <v>420</v>
      </c>
      <c r="N269" s="27">
        <f t="shared" si="473"/>
        <v>120</v>
      </c>
      <c r="O269" s="28">
        <f t="shared" si="456"/>
        <v>548400</v>
      </c>
      <c r="P269" s="28">
        <f t="shared" si="456"/>
        <v>13051920</v>
      </c>
      <c r="Q269" s="28">
        <f t="shared" si="456"/>
        <v>4387200</v>
      </c>
      <c r="R269" s="29">
        <f>DBC!$C$50</f>
        <v>152</v>
      </c>
      <c r="S269" s="28">
        <f>DBC!$C$49</f>
        <v>146.19999999999999</v>
      </c>
      <c r="T269" s="30">
        <f>DBC!$C$48</f>
        <v>150</v>
      </c>
      <c r="U269" s="31">
        <f t="shared" si="474"/>
        <v>83.356800000000007</v>
      </c>
      <c r="V269" s="31">
        <f t="shared" si="474"/>
        <v>1908.1907039999999</v>
      </c>
      <c r="W269" s="32">
        <f t="shared" si="474"/>
        <v>658.08</v>
      </c>
      <c r="X269" s="23">
        <f>DBC!$C$41</f>
        <v>370</v>
      </c>
      <c r="Y269" s="33">
        <f t="shared" si="475"/>
        <v>30842.016000000003</v>
      </c>
      <c r="Z269" s="31">
        <f t="shared" si="475"/>
        <v>706030.56047999999</v>
      </c>
      <c r="AA269" s="31">
        <f t="shared" si="475"/>
        <v>243489.6</v>
      </c>
      <c r="AB269" s="423">
        <f t="shared" si="381"/>
        <v>980362.17648000002</v>
      </c>
      <c r="AC269" s="295">
        <f>DBC!$C$45</f>
        <v>0.1</v>
      </c>
      <c r="AD269" s="291">
        <f>DBC!$C$44</f>
        <v>0.7</v>
      </c>
      <c r="AE269" s="292">
        <f>DBC!$C$43</f>
        <v>0.2</v>
      </c>
      <c r="AF269" s="24" t="str">
        <f t="shared" si="476"/>
        <v>OK</v>
      </c>
      <c r="AG269" s="25">
        <f t="shared" si="477"/>
        <v>60</v>
      </c>
      <c r="AH269" s="26">
        <f t="shared" si="404"/>
        <v>420</v>
      </c>
      <c r="AI269" s="27">
        <f t="shared" si="405"/>
        <v>120</v>
      </c>
      <c r="AJ269" s="28">
        <f t="shared" si="457"/>
        <v>0</v>
      </c>
      <c r="AK269" s="28">
        <f t="shared" si="458"/>
        <v>0</v>
      </c>
      <c r="AL269" s="28">
        <f t="shared" si="459"/>
        <v>0</v>
      </c>
      <c r="AM269" s="17">
        <f>DBC!$C$50</f>
        <v>152</v>
      </c>
      <c r="AN269" s="16">
        <f>DBC!$C$49</f>
        <v>146.19999999999999</v>
      </c>
      <c r="AO269" s="18">
        <f>DBC!$C$48</f>
        <v>150</v>
      </c>
      <c r="AP269" s="31">
        <f t="shared" si="413"/>
        <v>0</v>
      </c>
      <c r="AQ269" s="31">
        <f t="shared" si="460"/>
        <v>0</v>
      </c>
      <c r="AR269" s="32">
        <f t="shared" si="461"/>
        <v>0</v>
      </c>
      <c r="AS269" s="23">
        <f>DBC!$C$41</f>
        <v>370</v>
      </c>
      <c r="AT269" s="33">
        <f t="shared" si="406"/>
        <v>0</v>
      </c>
      <c r="AU269" s="31">
        <f t="shared" si="407"/>
        <v>0</v>
      </c>
      <c r="AV269" s="31">
        <f t="shared" si="408"/>
        <v>0</v>
      </c>
      <c r="AW269" s="423">
        <f t="shared" si="382"/>
        <v>0</v>
      </c>
      <c r="AX269" s="561">
        <f>DBC!$C$72</f>
        <v>0.15</v>
      </c>
      <c r="AY269" s="559">
        <f>DBC!$C$71</f>
        <v>0.75</v>
      </c>
      <c r="AZ269" s="560">
        <f>DBC!$C$70</f>
        <v>0.1</v>
      </c>
      <c r="BA269" s="24" t="str">
        <f t="shared" si="478"/>
        <v>OK</v>
      </c>
      <c r="BB269" s="25">
        <f t="shared" si="479"/>
        <v>90</v>
      </c>
      <c r="BC269" s="26">
        <f t="shared" si="409"/>
        <v>450</v>
      </c>
      <c r="BD269" s="27">
        <f t="shared" si="410"/>
        <v>60</v>
      </c>
      <c r="BE269" s="28">
        <f t="shared" si="462"/>
        <v>112500</v>
      </c>
      <c r="BF269" s="28">
        <f t="shared" si="463"/>
        <v>1912500</v>
      </c>
      <c r="BG269" s="28">
        <f t="shared" si="464"/>
        <v>300000</v>
      </c>
      <c r="BH269" s="17">
        <f>DBC!$C$77</f>
        <v>42</v>
      </c>
      <c r="BI269" s="28">
        <f>DBC!$C$76</f>
        <v>35</v>
      </c>
      <c r="BJ269" s="30">
        <f>DBC!$C$75</f>
        <v>40</v>
      </c>
      <c r="BK269" s="31">
        <f t="shared" si="414"/>
        <v>4.7249999999999996</v>
      </c>
      <c r="BL269" s="31">
        <f t="shared" si="465"/>
        <v>66.9375</v>
      </c>
      <c r="BM269" s="32">
        <f t="shared" si="466"/>
        <v>12</v>
      </c>
      <c r="BN269" s="11">
        <f>DBC!$C$68</f>
        <v>500</v>
      </c>
      <c r="BO269" s="21">
        <f t="shared" si="383"/>
        <v>2362.5</v>
      </c>
      <c r="BP269" s="19">
        <f t="shared" si="384"/>
        <v>33468.75</v>
      </c>
      <c r="BQ269" s="19">
        <f t="shared" si="385"/>
        <v>6000</v>
      </c>
      <c r="BR269" s="423">
        <f t="shared" si="386"/>
        <v>41831.25</v>
      </c>
      <c r="BS269" s="561">
        <f>DBC!$C$72</f>
        <v>0.15</v>
      </c>
      <c r="BT269" s="559">
        <f>DBC!$C$71</f>
        <v>0.75</v>
      </c>
      <c r="BU269" s="560">
        <f>DBC!$C$70</f>
        <v>0.1</v>
      </c>
      <c r="BV269" s="24" t="str">
        <f t="shared" si="480"/>
        <v>OK</v>
      </c>
      <c r="BW269" s="25">
        <f t="shared" si="481"/>
        <v>90</v>
      </c>
      <c r="BX269" s="26">
        <f t="shared" si="411"/>
        <v>450</v>
      </c>
      <c r="BY269" s="27">
        <f t="shared" si="412"/>
        <v>60</v>
      </c>
      <c r="BZ269" s="28">
        <f t="shared" si="467"/>
        <v>0</v>
      </c>
      <c r="CA269" s="28">
        <f t="shared" si="468"/>
        <v>0</v>
      </c>
      <c r="CB269" s="28">
        <f t="shared" si="469"/>
        <v>0</v>
      </c>
      <c r="CC269" s="17">
        <f>DBC!$C$77</f>
        <v>42</v>
      </c>
      <c r="CD269" s="28">
        <f>DBC!$C$76</f>
        <v>35</v>
      </c>
      <c r="CE269" s="30">
        <f>DBC!$C$75</f>
        <v>40</v>
      </c>
      <c r="CF269" s="31">
        <f t="shared" si="415"/>
        <v>0</v>
      </c>
      <c r="CG269" s="31">
        <f t="shared" si="470"/>
        <v>0</v>
      </c>
      <c r="CH269" s="32">
        <f t="shared" si="471"/>
        <v>0</v>
      </c>
      <c r="CI269" s="11">
        <f>DBC!$C$68</f>
        <v>500</v>
      </c>
      <c r="CJ269" s="21">
        <f t="shared" si="387"/>
        <v>0</v>
      </c>
      <c r="CK269" s="21">
        <f t="shared" si="388"/>
        <v>0</v>
      </c>
      <c r="CL269" s="21">
        <f t="shared" si="389"/>
        <v>0</v>
      </c>
      <c r="CM269" s="423">
        <f t="shared" si="390"/>
        <v>0</v>
      </c>
    </row>
    <row r="270" spans="1:91" x14ac:dyDescent="0.35">
      <c r="A270" s="744"/>
      <c r="B270" s="34" t="s">
        <v>36</v>
      </c>
      <c r="C270" s="544">
        <v>31</v>
      </c>
      <c r="D270" s="34">
        <v>264</v>
      </c>
      <c r="E270" s="10">
        <f>DBC!C$63</f>
        <v>20</v>
      </c>
      <c r="F270" s="35">
        <f t="shared" si="455"/>
        <v>620</v>
      </c>
      <c r="G270" s="746"/>
      <c r="H270" s="49">
        <f>DBC!$C$45</f>
        <v>0.1</v>
      </c>
      <c r="I270" s="47">
        <f>DBC!$C$44</f>
        <v>0.7</v>
      </c>
      <c r="J270" s="48">
        <f>DBC!$C$43</f>
        <v>0.2</v>
      </c>
      <c r="K270" s="8" t="str">
        <f t="shared" si="472"/>
        <v>OK</v>
      </c>
      <c r="L270" s="37">
        <f t="shared" si="473"/>
        <v>62</v>
      </c>
      <c r="M270" s="38">
        <f t="shared" si="473"/>
        <v>434</v>
      </c>
      <c r="N270" s="39">
        <f t="shared" si="473"/>
        <v>124</v>
      </c>
      <c r="O270" s="40">
        <f t="shared" si="456"/>
        <v>566680</v>
      </c>
      <c r="P270" s="40">
        <f t="shared" si="456"/>
        <v>13486984</v>
      </c>
      <c r="Q270" s="40">
        <f t="shared" si="456"/>
        <v>4533440</v>
      </c>
      <c r="R270" s="29">
        <f>DBC!$C$50</f>
        <v>152</v>
      </c>
      <c r="S270" s="28">
        <f>DBC!$C$49</f>
        <v>146.19999999999999</v>
      </c>
      <c r="T270" s="30">
        <f>DBC!$C$48</f>
        <v>150</v>
      </c>
      <c r="U270" s="43">
        <f t="shared" si="474"/>
        <v>86.135360000000006</v>
      </c>
      <c r="V270" s="43">
        <f t="shared" si="474"/>
        <v>1971.7970608000001</v>
      </c>
      <c r="W270" s="44">
        <f t="shared" si="474"/>
        <v>680.01599999999996</v>
      </c>
      <c r="X270" s="23">
        <f>DBC!$C$41</f>
        <v>370</v>
      </c>
      <c r="Y270" s="45">
        <f t="shared" si="475"/>
        <v>31870.083200000001</v>
      </c>
      <c r="Z270" s="43">
        <f t="shared" si="475"/>
        <v>729564.91249600006</v>
      </c>
      <c r="AA270" s="43">
        <f t="shared" si="475"/>
        <v>251605.91999999998</v>
      </c>
      <c r="AB270" s="423">
        <f t="shared" si="381"/>
        <v>1013040.915696</v>
      </c>
      <c r="AC270" s="295">
        <f>DBC!$C$45</f>
        <v>0.1</v>
      </c>
      <c r="AD270" s="291">
        <f>DBC!$C$44</f>
        <v>0.7</v>
      </c>
      <c r="AE270" s="292">
        <f>DBC!$C$43</f>
        <v>0.2</v>
      </c>
      <c r="AF270" s="8" t="str">
        <f t="shared" si="476"/>
        <v>OK</v>
      </c>
      <c r="AG270" s="37">
        <f t="shared" si="477"/>
        <v>62</v>
      </c>
      <c r="AH270" s="38">
        <f t="shared" si="404"/>
        <v>434</v>
      </c>
      <c r="AI270" s="39">
        <f t="shared" si="405"/>
        <v>124</v>
      </c>
      <c r="AJ270" s="40">
        <f t="shared" si="457"/>
        <v>0</v>
      </c>
      <c r="AK270" s="40">
        <f t="shared" si="458"/>
        <v>0</v>
      </c>
      <c r="AL270" s="40">
        <f t="shared" si="459"/>
        <v>0</v>
      </c>
      <c r="AM270" s="17">
        <f>DBC!$C$50</f>
        <v>152</v>
      </c>
      <c r="AN270" s="16">
        <f>DBC!$C$49</f>
        <v>146.19999999999999</v>
      </c>
      <c r="AO270" s="18">
        <f>DBC!$C$48</f>
        <v>150</v>
      </c>
      <c r="AP270" s="43">
        <f t="shared" si="413"/>
        <v>0</v>
      </c>
      <c r="AQ270" s="43">
        <f t="shared" si="460"/>
        <v>0</v>
      </c>
      <c r="AR270" s="44">
        <f t="shared" si="461"/>
        <v>0</v>
      </c>
      <c r="AS270" s="23">
        <f>DBC!$C$41</f>
        <v>370</v>
      </c>
      <c r="AT270" s="45">
        <f t="shared" si="406"/>
        <v>0</v>
      </c>
      <c r="AU270" s="43">
        <f t="shared" si="407"/>
        <v>0</v>
      </c>
      <c r="AV270" s="43">
        <f t="shared" si="408"/>
        <v>0</v>
      </c>
      <c r="AW270" s="423">
        <f t="shared" si="382"/>
        <v>0</v>
      </c>
      <c r="AX270" s="561">
        <f>DBC!$C$72</f>
        <v>0.15</v>
      </c>
      <c r="AY270" s="559">
        <f>DBC!$C$71</f>
        <v>0.75</v>
      </c>
      <c r="AZ270" s="560">
        <f>DBC!$C$70</f>
        <v>0.1</v>
      </c>
      <c r="BA270" s="8" t="str">
        <f t="shared" si="478"/>
        <v>OK</v>
      </c>
      <c r="BB270" s="37">
        <f t="shared" si="479"/>
        <v>93</v>
      </c>
      <c r="BC270" s="38">
        <f t="shared" si="409"/>
        <v>465</v>
      </c>
      <c r="BD270" s="39">
        <f t="shared" si="410"/>
        <v>62</v>
      </c>
      <c r="BE270" s="40">
        <f t="shared" si="462"/>
        <v>116250</v>
      </c>
      <c r="BF270" s="40">
        <f t="shared" si="463"/>
        <v>1976250</v>
      </c>
      <c r="BG270" s="40">
        <f t="shared" si="464"/>
        <v>310000</v>
      </c>
      <c r="BH270" s="17">
        <f>DBC!$C$77</f>
        <v>42</v>
      </c>
      <c r="BI270" s="28">
        <f>DBC!$C$76</f>
        <v>35</v>
      </c>
      <c r="BJ270" s="30">
        <f>DBC!$C$75</f>
        <v>40</v>
      </c>
      <c r="BK270" s="43">
        <f t="shared" si="414"/>
        <v>4.8825000000000003</v>
      </c>
      <c r="BL270" s="43">
        <f t="shared" si="465"/>
        <v>69.168750000000003</v>
      </c>
      <c r="BM270" s="44">
        <f t="shared" si="466"/>
        <v>12.4</v>
      </c>
      <c r="BN270" s="11">
        <f>DBC!$C$68</f>
        <v>500</v>
      </c>
      <c r="BO270" s="21">
        <f t="shared" si="383"/>
        <v>2441.25</v>
      </c>
      <c r="BP270" s="19">
        <f t="shared" si="384"/>
        <v>34584.375</v>
      </c>
      <c r="BQ270" s="19">
        <f t="shared" si="385"/>
        <v>6200</v>
      </c>
      <c r="BR270" s="423">
        <f t="shared" si="386"/>
        <v>43225.625</v>
      </c>
      <c r="BS270" s="561">
        <f>DBC!$C$72</f>
        <v>0.15</v>
      </c>
      <c r="BT270" s="559">
        <f>DBC!$C$71</f>
        <v>0.75</v>
      </c>
      <c r="BU270" s="560">
        <f>DBC!$C$70</f>
        <v>0.1</v>
      </c>
      <c r="BV270" s="8" t="str">
        <f t="shared" si="480"/>
        <v>OK</v>
      </c>
      <c r="BW270" s="37">
        <f t="shared" si="481"/>
        <v>93</v>
      </c>
      <c r="BX270" s="38">
        <f t="shared" si="411"/>
        <v>465</v>
      </c>
      <c r="BY270" s="39">
        <f t="shared" si="412"/>
        <v>62</v>
      </c>
      <c r="BZ270" s="40">
        <f t="shared" si="467"/>
        <v>0</v>
      </c>
      <c r="CA270" s="40">
        <f t="shared" si="468"/>
        <v>0</v>
      </c>
      <c r="CB270" s="40">
        <f t="shared" si="469"/>
        <v>0</v>
      </c>
      <c r="CC270" s="17">
        <f>DBC!$C$77</f>
        <v>42</v>
      </c>
      <c r="CD270" s="28">
        <f>DBC!$C$76</f>
        <v>35</v>
      </c>
      <c r="CE270" s="30">
        <f>DBC!$C$75</f>
        <v>40</v>
      </c>
      <c r="CF270" s="43">
        <f t="shared" si="415"/>
        <v>0</v>
      </c>
      <c r="CG270" s="43">
        <f t="shared" si="470"/>
        <v>0</v>
      </c>
      <c r="CH270" s="44">
        <f t="shared" si="471"/>
        <v>0</v>
      </c>
      <c r="CI270" s="11">
        <f>DBC!$C$68</f>
        <v>500</v>
      </c>
      <c r="CJ270" s="21">
        <f t="shared" si="387"/>
        <v>0</v>
      </c>
      <c r="CK270" s="21">
        <f t="shared" si="388"/>
        <v>0</v>
      </c>
      <c r="CL270" s="21">
        <f t="shared" si="389"/>
        <v>0</v>
      </c>
      <c r="CM270" s="423">
        <f t="shared" si="390"/>
        <v>0</v>
      </c>
    </row>
    <row r="271" spans="1:91" x14ac:dyDescent="0.35">
      <c r="A271" s="731">
        <v>23</v>
      </c>
      <c r="B271" s="9" t="s">
        <v>25</v>
      </c>
      <c r="C271" s="546">
        <v>31</v>
      </c>
      <c r="D271" s="9">
        <v>265</v>
      </c>
      <c r="E271" s="10">
        <f>DBC!C$52</f>
        <v>10</v>
      </c>
      <c r="F271" s="10">
        <f t="shared" si="455"/>
        <v>310</v>
      </c>
      <c r="G271" s="732">
        <f>SUM(F271:F282)</f>
        <v>6990</v>
      </c>
      <c r="H271" s="49">
        <f>DBC!$C$45</f>
        <v>0.1</v>
      </c>
      <c r="I271" s="47">
        <f>DBC!$C$44</f>
        <v>0.7</v>
      </c>
      <c r="J271" s="48">
        <f>DBC!$C$43</f>
        <v>0.2</v>
      </c>
      <c r="K271" s="12" t="str">
        <f t="shared" si="472"/>
        <v>OK</v>
      </c>
      <c r="L271" s="25">
        <f t="shared" ref="L271" si="482">$F271*H271</f>
        <v>31</v>
      </c>
      <c r="M271" s="26">
        <f t="shared" ref="M271" si="483">$F271*I271</f>
        <v>217</v>
      </c>
      <c r="N271" s="27">
        <f t="shared" ref="N271" si="484">$F271*J271</f>
        <v>62</v>
      </c>
      <c r="O271" s="28">
        <f t="shared" ref="O271" si="485">O$6*L271</f>
        <v>283340</v>
      </c>
      <c r="P271" s="28">
        <f t="shared" ref="P271" si="486">P$6*M271</f>
        <v>6743492</v>
      </c>
      <c r="Q271" s="28">
        <f t="shared" ref="Q271" si="487">Q$6*N271</f>
        <v>2266720</v>
      </c>
      <c r="R271" s="29">
        <f>DBC!$C$50</f>
        <v>152</v>
      </c>
      <c r="S271" s="28">
        <f>DBC!$C$49</f>
        <v>146.19999999999999</v>
      </c>
      <c r="T271" s="30">
        <f>DBC!$C$48</f>
        <v>150</v>
      </c>
      <c r="U271" s="31">
        <f t="shared" ref="U271" si="488">O271*R271/10^6</f>
        <v>43.067680000000003</v>
      </c>
      <c r="V271" s="31">
        <f t="shared" ref="V271" si="489">P271*S271/10^6</f>
        <v>985.89853040000003</v>
      </c>
      <c r="W271" s="32">
        <f t="shared" ref="W271" si="490">Q271*T271/10^6</f>
        <v>340.00799999999998</v>
      </c>
      <c r="X271" s="23">
        <f>DBC!$C$41</f>
        <v>370</v>
      </c>
      <c r="Y271" s="33">
        <f t="shared" ref="Y271" si="491">U271*$X271</f>
        <v>15935.0416</v>
      </c>
      <c r="Z271" s="31">
        <f t="shared" ref="Z271" si="492">V271*$X271</f>
        <v>364782.45624800003</v>
      </c>
      <c r="AA271" s="31">
        <f t="shared" ref="AA271" si="493">W271*$X271</f>
        <v>125802.95999999999</v>
      </c>
      <c r="AB271" s="423">
        <f t="shared" ref="AB271" si="494">SUM(Y271:AA271)</f>
        <v>506520.45784799999</v>
      </c>
      <c r="AC271" s="295">
        <f>DBC!$C$45</f>
        <v>0.1</v>
      </c>
      <c r="AD271" s="291">
        <f>DBC!$C$44</f>
        <v>0.7</v>
      </c>
      <c r="AE271" s="292">
        <f>DBC!$C$43</f>
        <v>0.2</v>
      </c>
      <c r="AF271" s="12" t="str">
        <f t="shared" si="476"/>
        <v>OK</v>
      </c>
      <c r="AG271" s="13">
        <f t="shared" si="477"/>
        <v>31</v>
      </c>
      <c r="AH271" s="14">
        <f t="shared" si="404"/>
        <v>217</v>
      </c>
      <c r="AI271" s="15">
        <f t="shared" si="405"/>
        <v>62</v>
      </c>
      <c r="AJ271" s="16">
        <f t="shared" si="457"/>
        <v>0</v>
      </c>
      <c r="AK271" s="16">
        <f t="shared" si="458"/>
        <v>0</v>
      </c>
      <c r="AL271" s="16">
        <f t="shared" si="459"/>
        <v>0</v>
      </c>
      <c r="AM271" s="17">
        <f>DBC!$C$50</f>
        <v>152</v>
      </c>
      <c r="AN271" s="16">
        <f>DBC!$C$49</f>
        <v>146.19999999999999</v>
      </c>
      <c r="AO271" s="18">
        <f>DBC!$C$48</f>
        <v>150</v>
      </c>
      <c r="AP271" s="19">
        <f t="shared" si="413"/>
        <v>0</v>
      </c>
      <c r="AQ271" s="19">
        <f t="shared" si="460"/>
        <v>0</v>
      </c>
      <c r="AR271" s="20">
        <f t="shared" si="461"/>
        <v>0</v>
      </c>
      <c r="AS271" s="23">
        <f>DBC!$C$41</f>
        <v>370</v>
      </c>
      <c r="AT271" s="21">
        <f t="shared" si="406"/>
        <v>0</v>
      </c>
      <c r="AU271" s="19">
        <f t="shared" si="407"/>
        <v>0</v>
      </c>
      <c r="AV271" s="19">
        <f t="shared" si="408"/>
        <v>0</v>
      </c>
      <c r="AW271" s="423">
        <f t="shared" si="382"/>
        <v>0</v>
      </c>
      <c r="AX271" s="561">
        <f>DBC!$C$72</f>
        <v>0.15</v>
      </c>
      <c r="AY271" s="559">
        <f>DBC!$C$71</f>
        <v>0.75</v>
      </c>
      <c r="AZ271" s="560">
        <f>DBC!$C$70</f>
        <v>0.1</v>
      </c>
      <c r="BA271" s="12" t="str">
        <f t="shared" si="478"/>
        <v>OK</v>
      </c>
      <c r="BB271" s="13">
        <f t="shared" si="479"/>
        <v>46.5</v>
      </c>
      <c r="BC271" s="14">
        <f t="shared" si="409"/>
        <v>232.5</v>
      </c>
      <c r="BD271" s="15">
        <f t="shared" si="410"/>
        <v>31</v>
      </c>
      <c r="BE271" s="16">
        <f t="shared" si="462"/>
        <v>58125</v>
      </c>
      <c r="BF271" s="16">
        <f t="shared" si="463"/>
        <v>988125</v>
      </c>
      <c r="BG271" s="16">
        <f t="shared" si="464"/>
        <v>155000</v>
      </c>
      <c r="BH271" s="17">
        <f>DBC!$C$77</f>
        <v>42</v>
      </c>
      <c r="BI271" s="28">
        <f>DBC!$C$76</f>
        <v>35</v>
      </c>
      <c r="BJ271" s="30">
        <f>DBC!$C$75</f>
        <v>40</v>
      </c>
      <c r="BK271" s="19">
        <f t="shared" si="414"/>
        <v>2.4412500000000001</v>
      </c>
      <c r="BL271" s="19">
        <f t="shared" si="465"/>
        <v>34.584375000000001</v>
      </c>
      <c r="BM271" s="20">
        <f t="shared" si="466"/>
        <v>6.2</v>
      </c>
      <c r="BN271" s="11">
        <f>DBC!$C$68</f>
        <v>500</v>
      </c>
      <c r="BO271" s="21">
        <f t="shared" si="383"/>
        <v>1220.625</v>
      </c>
      <c r="BP271" s="19">
        <f t="shared" si="384"/>
        <v>17292.1875</v>
      </c>
      <c r="BQ271" s="19">
        <f t="shared" si="385"/>
        <v>3100</v>
      </c>
      <c r="BR271" s="423">
        <f t="shared" si="386"/>
        <v>21612.8125</v>
      </c>
      <c r="BS271" s="561">
        <f>DBC!$C$72</f>
        <v>0.15</v>
      </c>
      <c r="BT271" s="559">
        <f>DBC!$C$71</f>
        <v>0.75</v>
      </c>
      <c r="BU271" s="560">
        <f>DBC!$C$70</f>
        <v>0.1</v>
      </c>
      <c r="BV271" s="12" t="str">
        <f t="shared" si="480"/>
        <v>OK</v>
      </c>
      <c r="BW271" s="13">
        <f t="shared" si="481"/>
        <v>46.5</v>
      </c>
      <c r="BX271" s="14">
        <f t="shared" si="411"/>
        <v>232.5</v>
      </c>
      <c r="BY271" s="15">
        <f t="shared" si="412"/>
        <v>31</v>
      </c>
      <c r="BZ271" s="16">
        <f t="shared" si="467"/>
        <v>0</v>
      </c>
      <c r="CA271" s="16">
        <f t="shared" si="468"/>
        <v>0</v>
      </c>
      <c r="CB271" s="16">
        <f t="shared" si="469"/>
        <v>0</v>
      </c>
      <c r="CC271" s="17">
        <f>DBC!$C$77</f>
        <v>42</v>
      </c>
      <c r="CD271" s="28">
        <f>DBC!$C$76</f>
        <v>35</v>
      </c>
      <c r="CE271" s="30">
        <f>DBC!$C$75</f>
        <v>40</v>
      </c>
      <c r="CF271" s="19">
        <f t="shared" si="415"/>
        <v>0</v>
      </c>
      <c r="CG271" s="19">
        <f t="shared" si="470"/>
        <v>0</v>
      </c>
      <c r="CH271" s="20">
        <f t="shared" si="471"/>
        <v>0</v>
      </c>
      <c r="CI271" s="11">
        <f>DBC!$C$68</f>
        <v>500</v>
      </c>
      <c r="CJ271" s="21">
        <f t="shared" si="387"/>
        <v>0</v>
      </c>
      <c r="CK271" s="21">
        <f t="shared" si="388"/>
        <v>0</v>
      </c>
      <c r="CL271" s="21">
        <f t="shared" si="389"/>
        <v>0</v>
      </c>
      <c r="CM271" s="423">
        <f t="shared" si="390"/>
        <v>0</v>
      </c>
    </row>
    <row r="272" spans="1:91" x14ac:dyDescent="0.35">
      <c r="A272" s="743"/>
      <c r="B272" s="5" t="s">
        <v>26</v>
      </c>
      <c r="C272" s="543">
        <v>28</v>
      </c>
      <c r="D272" s="5">
        <v>266</v>
      </c>
      <c r="E272" s="10">
        <f>DBC!C$53</f>
        <v>20</v>
      </c>
      <c r="F272" s="22">
        <f t="shared" si="455"/>
        <v>560</v>
      </c>
      <c r="G272" s="745"/>
      <c r="H272" s="49">
        <f>DBC!$C$45</f>
        <v>0.1</v>
      </c>
      <c r="I272" s="47">
        <f>DBC!$C$44</f>
        <v>0.7</v>
      </c>
      <c r="J272" s="48">
        <f>DBC!$C$43</f>
        <v>0.2</v>
      </c>
      <c r="K272" s="24" t="str">
        <f t="shared" si="472"/>
        <v>OK</v>
      </c>
      <c r="L272" s="25">
        <f t="shared" si="473"/>
        <v>56</v>
      </c>
      <c r="M272" s="26">
        <f t="shared" si="473"/>
        <v>392</v>
      </c>
      <c r="N272" s="27">
        <f t="shared" si="473"/>
        <v>112</v>
      </c>
      <c r="O272" s="28">
        <f t="shared" si="456"/>
        <v>511840</v>
      </c>
      <c r="P272" s="28">
        <f t="shared" si="456"/>
        <v>12181792</v>
      </c>
      <c r="Q272" s="28">
        <f t="shared" si="456"/>
        <v>4094720</v>
      </c>
      <c r="R272" s="29">
        <f>DBC!$C$50</f>
        <v>152</v>
      </c>
      <c r="S272" s="28">
        <f>DBC!$C$49</f>
        <v>146.19999999999999</v>
      </c>
      <c r="T272" s="30">
        <f>DBC!$C$48</f>
        <v>150</v>
      </c>
      <c r="U272" s="31">
        <f t="shared" si="474"/>
        <v>77.799679999999995</v>
      </c>
      <c r="V272" s="31">
        <f t="shared" si="474"/>
        <v>1780.9779904</v>
      </c>
      <c r="W272" s="32">
        <f t="shared" si="474"/>
        <v>614.20799999999997</v>
      </c>
      <c r="X272" s="23">
        <f>DBC!$C$41</f>
        <v>370</v>
      </c>
      <c r="Y272" s="33">
        <f t="shared" si="475"/>
        <v>28785.881599999997</v>
      </c>
      <c r="Z272" s="31">
        <f t="shared" si="475"/>
        <v>658961.85644799995</v>
      </c>
      <c r="AA272" s="31">
        <f t="shared" si="475"/>
        <v>227256.95999999999</v>
      </c>
      <c r="AB272" s="423">
        <f t="shared" si="381"/>
        <v>915004.69804799987</v>
      </c>
      <c r="AC272" s="295">
        <f>DBC!$C$45</f>
        <v>0.1</v>
      </c>
      <c r="AD272" s="291">
        <f>DBC!$C$44</f>
        <v>0.7</v>
      </c>
      <c r="AE272" s="292">
        <f>DBC!$C$43</f>
        <v>0.2</v>
      </c>
      <c r="AF272" s="24" t="str">
        <f t="shared" si="476"/>
        <v>OK</v>
      </c>
      <c r="AG272" s="25">
        <f t="shared" si="477"/>
        <v>56</v>
      </c>
      <c r="AH272" s="26">
        <f t="shared" si="404"/>
        <v>392</v>
      </c>
      <c r="AI272" s="27">
        <f t="shared" si="405"/>
        <v>112</v>
      </c>
      <c r="AJ272" s="28">
        <f t="shared" si="457"/>
        <v>0</v>
      </c>
      <c r="AK272" s="28">
        <f t="shared" si="458"/>
        <v>0</v>
      </c>
      <c r="AL272" s="28">
        <f t="shared" si="459"/>
        <v>0</v>
      </c>
      <c r="AM272" s="17">
        <f>DBC!$C$50</f>
        <v>152</v>
      </c>
      <c r="AN272" s="16">
        <f>DBC!$C$49</f>
        <v>146.19999999999999</v>
      </c>
      <c r="AO272" s="18">
        <f>DBC!$C$48</f>
        <v>150</v>
      </c>
      <c r="AP272" s="31">
        <f t="shared" si="413"/>
        <v>0</v>
      </c>
      <c r="AQ272" s="31">
        <f t="shared" si="460"/>
        <v>0</v>
      </c>
      <c r="AR272" s="32">
        <f t="shared" si="461"/>
        <v>0</v>
      </c>
      <c r="AS272" s="23">
        <f>DBC!$C$41</f>
        <v>370</v>
      </c>
      <c r="AT272" s="33">
        <f t="shared" si="406"/>
        <v>0</v>
      </c>
      <c r="AU272" s="31">
        <f t="shared" si="407"/>
        <v>0</v>
      </c>
      <c r="AV272" s="31">
        <f t="shared" si="408"/>
        <v>0</v>
      </c>
      <c r="AW272" s="423">
        <f t="shared" si="382"/>
        <v>0</v>
      </c>
      <c r="AX272" s="561">
        <f>DBC!$C$72</f>
        <v>0.15</v>
      </c>
      <c r="AY272" s="559">
        <f>DBC!$C$71</f>
        <v>0.75</v>
      </c>
      <c r="AZ272" s="560">
        <f>DBC!$C$70</f>
        <v>0.1</v>
      </c>
      <c r="BA272" s="24" t="str">
        <f t="shared" si="478"/>
        <v>OK</v>
      </c>
      <c r="BB272" s="25">
        <f t="shared" si="479"/>
        <v>84</v>
      </c>
      <c r="BC272" s="26">
        <f t="shared" si="409"/>
        <v>420</v>
      </c>
      <c r="BD272" s="27">
        <f t="shared" si="410"/>
        <v>56</v>
      </c>
      <c r="BE272" s="28">
        <f t="shared" si="462"/>
        <v>105000</v>
      </c>
      <c r="BF272" s="28">
        <f t="shared" si="463"/>
        <v>1785000</v>
      </c>
      <c r="BG272" s="28">
        <f t="shared" si="464"/>
        <v>280000</v>
      </c>
      <c r="BH272" s="17">
        <f>DBC!$C$77</f>
        <v>42</v>
      </c>
      <c r="BI272" s="28">
        <f>DBC!$C$76</f>
        <v>35</v>
      </c>
      <c r="BJ272" s="30">
        <f>DBC!$C$75</f>
        <v>40</v>
      </c>
      <c r="BK272" s="31">
        <f t="shared" si="414"/>
        <v>4.41</v>
      </c>
      <c r="BL272" s="31">
        <f t="shared" si="465"/>
        <v>62.475000000000001</v>
      </c>
      <c r="BM272" s="32">
        <f t="shared" si="466"/>
        <v>11.2</v>
      </c>
      <c r="BN272" s="11">
        <f>DBC!$C$68</f>
        <v>500</v>
      </c>
      <c r="BO272" s="21">
        <f t="shared" si="383"/>
        <v>2205</v>
      </c>
      <c r="BP272" s="19">
        <f t="shared" si="384"/>
        <v>31237.5</v>
      </c>
      <c r="BQ272" s="19">
        <f t="shared" si="385"/>
        <v>5600</v>
      </c>
      <c r="BR272" s="423">
        <f t="shared" si="386"/>
        <v>39042.5</v>
      </c>
      <c r="BS272" s="561">
        <f>DBC!$C$72</f>
        <v>0.15</v>
      </c>
      <c r="BT272" s="559">
        <f>DBC!$C$71</f>
        <v>0.75</v>
      </c>
      <c r="BU272" s="560">
        <f>DBC!$C$70</f>
        <v>0.1</v>
      </c>
      <c r="BV272" s="24" t="str">
        <f t="shared" si="480"/>
        <v>OK</v>
      </c>
      <c r="BW272" s="25">
        <f t="shared" si="481"/>
        <v>84</v>
      </c>
      <c r="BX272" s="26">
        <f t="shared" si="411"/>
        <v>420</v>
      </c>
      <c r="BY272" s="27">
        <f t="shared" si="412"/>
        <v>56</v>
      </c>
      <c r="BZ272" s="28">
        <f t="shared" si="467"/>
        <v>0</v>
      </c>
      <c r="CA272" s="28">
        <f t="shared" si="468"/>
        <v>0</v>
      </c>
      <c r="CB272" s="28">
        <f t="shared" si="469"/>
        <v>0</v>
      </c>
      <c r="CC272" s="17">
        <f>DBC!$C$77</f>
        <v>42</v>
      </c>
      <c r="CD272" s="28">
        <f>DBC!$C$76</f>
        <v>35</v>
      </c>
      <c r="CE272" s="30">
        <f>DBC!$C$75</f>
        <v>40</v>
      </c>
      <c r="CF272" s="31">
        <f t="shared" si="415"/>
        <v>0</v>
      </c>
      <c r="CG272" s="31">
        <f t="shared" si="470"/>
        <v>0</v>
      </c>
      <c r="CH272" s="32">
        <f t="shared" si="471"/>
        <v>0</v>
      </c>
      <c r="CI272" s="11">
        <f>DBC!$C$68</f>
        <v>500</v>
      </c>
      <c r="CJ272" s="21">
        <f t="shared" si="387"/>
        <v>0</v>
      </c>
      <c r="CK272" s="21">
        <f t="shared" si="388"/>
        <v>0</v>
      </c>
      <c r="CL272" s="21">
        <f t="shared" si="389"/>
        <v>0</v>
      </c>
      <c r="CM272" s="423">
        <f t="shared" si="390"/>
        <v>0</v>
      </c>
    </row>
    <row r="273" spans="1:91" x14ac:dyDescent="0.35">
      <c r="A273" s="743"/>
      <c r="B273" s="5" t="s">
        <v>27</v>
      </c>
      <c r="C273" s="543">
        <v>31</v>
      </c>
      <c r="D273" s="5">
        <v>267</v>
      </c>
      <c r="E273" s="10">
        <f>DBC!C$54</f>
        <v>20</v>
      </c>
      <c r="F273" s="22">
        <f t="shared" si="455"/>
        <v>620</v>
      </c>
      <c r="G273" s="745"/>
      <c r="H273" s="49">
        <f>DBC!$C$45</f>
        <v>0.1</v>
      </c>
      <c r="I273" s="47">
        <f>DBC!$C$44</f>
        <v>0.7</v>
      </c>
      <c r="J273" s="48">
        <f>DBC!$C$43</f>
        <v>0.2</v>
      </c>
      <c r="K273" s="24" t="str">
        <f t="shared" si="472"/>
        <v>OK</v>
      </c>
      <c r="L273" s="25">
        <f t="shared" si="473"/>
        <v>62</v>
      </c>
      <c r="M273" s="26">
        <f t="shared" si="473"/>
        <v>434</v>
      </c>
      <c r="N273" s="27">
        <f t="shared" si="473"/>
        <v>124</v>
      </c>
      <c r="O273" s="28">
        <f t="shared" si="456"/>
        <v>566680</v>
      </c>
      <c r="P273" s="28">
        <f t="shared" si="456"/>
        <v>13486984</v>
      </c>
      <c r="Q273" s="28">
        <f t="shared" si="456"/>
        <v>4533440</v>
      </c>
      <c r="R273" s="29">
        <f>DBC!$C$50</f>
        <v>152</v>
      </c>
      <c r="S273" s="28">
        <f>DBC!$C$49</f>
        <v>146.19999999999999</v>
      </c>
      <c r="T273" s="30">
        <f>DBC!$C$48</f>
        <v>150</v>
      </c>
      <c r="U273" s="31">
        <f t="shared" si="474"/>
        <v>86.135360000000006</v>
      </c>
      <c r="V273" s="31">
        <f t="shared" si="474"/>
        <v>1971.7970608000001</v>
      </c>
      <c r="W273" s="32">
        <f t="shared" si="474"/>
        <v>680.01599999999996</v>
      </c>
      <c r="X273" s="23">
        <f>DBC!$C$41</f>
        <v>370</v>
      </c>
      <c r="Y273" s="33">
        <f t="shared" si="475"/>
        <v>31870.083200000001</v>
      </c>
      <c r="Z273" s="31">
        <f t="shared" si="475"/>
        <v>729564.91249600006</v>
      </c>
      <c r="AA273" s="31">
        <f t="shared" si="475"/>
        <v>251605.91999999998</v>
      </c>
      <c r="AB273" s="423">
        <f t="shared" si="381"/>
        <v>1013040.915696</v>
      </c>
      <c r="AC273" s="295">
        <f>DBC!$C$45</f>
        <v>0.1</v>
      </c>
      <c r="AD273" s="291">
        <f>DBC!$C$44</f>
        <v>0.7</v>
      </c>
      <c r="AE273" s="292">
        <f>DBC!$C$43</f>
        <v>0.2</v>
      </c>
      <c r="AF273" s="24" t="str">
        <f t="shared" si="476"/>
        <v>OK</v>
      </c>
      <c r="AG273" s="25">
        <f t="shared" si="477"/>
        <v>62</v>
      </c>
      <c r="AH273" s="26">
        <f t="shared" si="404"/>
        <v>434</v>
      </c>
      <c r="AI273" s="27">
        <f t="shared" si="405"/>
        <v>124</v>
      </c>
      <c r="AJ273" s="28">
        <f t="shared" si="457"/>
        <v>0</v>
      </c>
      <c r="AK273" s="28">
        <f t="shared" si="458"/>
        <v>0</v>
      </c>
      <c r="AL273" s="28">
        <f t="shared" si="459"/>
        <v>0</v>
      </c>
      <c r="AM273" s="17">
        <f>DBC!$C$50</f>
        <v>152</v>
      </c>
      <c r="AN273" s="16">
        <f>DBC!$C$49</f>
        <v>146.19999999999999</v>
      </c>
      <c r="AO273" s="18">
        <f>DBC!$C$48</f>
        <v>150</v>
      </c>
      <c r="AP273" s="31">
        <f t="shared" si="413"/>
        <v>0</v>
      </c>
      <c r="AQ273" s="31">
        <f t="shared" si="460"/>
        <v>0</v>
      </c>
      <c r="AR273" s="32">
        <f t="shared" si="461"/>
        <v>0</v>
      </c>
      <c r="AS273" s="23">
        <f>DBC!$C$41</f>
        <v>370</v>
      </c>
      <c r="AT273" s="33">
        <f t="shared" si="406"/>
        <v>0</v>
      </c>
      <c r="AU273" s="31">
        <f t="shared" si="407"/>
        <v>0</v>
      </c>
      <c r="AV273" s="31">
        <f t="shared" si="408"/>
        <v>0</v>
      </c>
      <c r="AW273" s="423">
        <f t="shared" si="382"/>
        <v>0</v>
      </c>
      <c r="AX273" s="561">
        <f>DBC!$C$72</f>
        <v>0.15</v>
      </c>
      <c r="AY273" s="559">
        <f>DBC!$C$71</f>
        <v>0.75</v>
      </c>
      <c r="AZ273" s="560">
        <f>DBC!$C$70</f>
        <v>0.1</v>
      </c>
      <c r="BA273" s="24" t="str">
        <f t="shared" si="478"/>
        <v>OK</v>
      </c>
      <c r="BB273" s="25">
        <f t="shared" si="479"/>
        <v>93</v>
      </c>
      <c r="BC273" s="26">
        <f t="shared" si="409"/>
        <v>465</v>
      </c>
      <c r="BD273" s="27">
        <f t="shared" si="410"/>
        <v>62</v>
      </c>
      <c r="BE273" s="28">
        <f t="shared" si="462"/>
        <v>116250</v>
      </c>
      <c r="BF273" s="28">
        <f t="shared" si="463"/>
        <v>1976250</v>
      </c>
      <c r="BG273" s="28">
        <f t="shared" si="464"/>
        <v>310000</v>
      </c>
      <c r="BH273" s="17">
        <f>DBC!$C$77</f>
        <v>42</v>
      </c>
      <c r="BI273" s="28">
        <f>DBC!$C$76</f>
        <v>35</v>
      </c>
      <c r="BJ273" s="30">
        <f>DBC!$C$75</f>
        <v>40</v>
      </c>
      <c r="BK273" s="31">
        <f t="shared" si="414"/>
        <v>4.8825000000000003</v>
      </c>
      <c r="BL273" s="31">
        <f t="shared" si="465"/>
        <v>69.168750000000003</v>
      </c>
      <c r="BM273" s="32">
        <f t="shared" si="466"/>
        <v>12.4</v>
      </c>
      <c r="BN273" s="11">
        <f>DBC!$C$68</f>
        <v>500</v>
      </c>
      <c r="BO273" s="21">
        <f t="shared" si="383"/>
        <v>2441.25</v>
      </c>
      <c r="BP273" s="19">
        <f t="shared" si="384"/>
        <v>34584.375</v>
      </c>
      <c r="BQ273" s="19">
        <f t="shared" si="385"/>
        <v>6200</v>
      </c>
      <c r="BR273" s="423">
        <f t="shared" si="386"/>
        <v>43225.625</v>
      </c>
      <c r="BS273" s="561">
        <f>DBC!$C$72</f>
        <v>0.15</v>
      </c>
      <c r="BT273" s="559">
        <f>DBC!$C$71</f>
        <v>0.75</v>
      </c>
      <c r="BU273" s="560">
        <f>DBC!$C$70</f>
        <v>0.1</v>
      </c>
      <c r="BV273" s="24" t="str">
        <f t="shared" si="480"/>
        <v>OK</v>
      </c>
      <c r="BW273" s="25">
        <f t="shared" si="481"/>
        <v>93</v>
      </c>
      <c r="BX273" s="26">
        <f t="shared" si="411"/>
        <v>465</v>
      </c>
      <c r="BY273" s="27">
        <f t="shared" si="412"/>
        <v>62</v>
      </c>
      <c r="BZ273" s="28">
        <f t="shared" si="467"/>
        <v>0</v>
      </c>
      <c r="CA273" s="28">
        <f t="shared" si="468"/>
        <v>0</v>
      </c>
      <c r="CB273" s="28">
        <f t="shared" si="469"/>
        <v>0</v>
      </c>
      <c r="CC273" s="17">
        <f>DBC!$C$77</f>
        <v>42</v>
      </c>
      <c r="CD273" s="28">
        <f>DBC!$C$76</f>
        <v>35</v>
      </c>
      <c r="CE273" s="30">
        <f>DBC!$C$75</f>
        <v>40</v>
      </c>
      <c r="CF273" s="31">
        <f t="shared" si="415"/>
        <v>0</v>
      </c>
      <c r="CG273" s="31">
        <f t="shared" si="470"/>
        <v>0</v>
      </c>
      <c r="CH273" s="32">
        <f t="shared" si="471"/>
        <v>0</v>
      </c>
      <c r="CI273" s="11">
        <f>DBC!$C$68</f>
        <v>500</v>
      </c>
      <c r="CJ273" s="21">
        <f t="shared" si="387"/>
        <v>0</v>
      </c>
      <c r="CK273" s="21">
        <f t="shared" si="388"/>
        <v>0</v>
      </c>
      <c r="CL273" s="21">
        <f t="shared" si="389"/>
        <v>0</v>
      </c>
      <c r="CM273" s="423">
        <f t="shared" si="390"/>
        <v>0</v>
      </c>
    </row>
    <row r="274" spans="1:91" x14ac:dyDescent="0.35">
      <c r="A274" s="743"/>
      <c r="B274" s="5" t="s">
        <v>28</v>
      </c>
      <c r="C274" s="543">
        <v>30</v>
      </c>
      <c r="D274" s="5">
        <v>268</v>
      </c>
      <c r="E274" s="10">
        <f>DBC!C$55</f>
        <v>20</v>
      </c>
      <c r="F274" s="22">
        <f t="shared" si="455"/>
        <v>600</v>
      </c>
      <c r="G274" s="745"/>
      <c r="H274" s="49">
        <f>DBC!$C$45</f>
        <v>0.1</v>
      </c>
      <c r="I274" s="47">
        <f>DBC!$C$44</f>
        <v>0.7</v>
      </c>
      <c r="J274" s="48">
        <f>DBC!$C$43</f>
        <v>0.2</v>
      </c>
      <c r="K274" s="24" t="str">
        <f t="shared" si="472"/>
        <v>OK</v>
      </c>
      <c r="L274" s="25">
        <f t="shared" si="473"/>
        <v>60</v>
      </c>
      <c r="M274" s="26">
        <f t="shared" si="473"/>
        <v>420</v>
      </c>
      <c r="N274" s="27">
        <f t="shared" si="473"/>
        <v>120</v>
      </c>
      <c r="O274" s="28">
        <f t="shared" si="456"/>
        <v>548400</v>
      </c>
      <c r="P274" s="28">
        <f t="shared" si="456"/>
        <v>13051920</v>
      </c>
      <c r="Q274" s="28">
        <f t="shared" si="456"/>
        <v>4387200</v>
      </c>
      <c r="R274" s="29">
        <f>DBC!$C$50</f>
        <v>152</v>
      </c>
      <c r="S274" s="28">
        <f>DBC!$C$49</f>
        <v>146.19999999999999</v>
      </c>
      <c r="T274" s="30">
        <f>DBC!$C$48</f>
        <v>150</v>
      </c>
      <c r="U274" s="31">
        <f t="shared" si="474"/>
        <v>83.356800000000007</v>
      </c>
      <c r="V274" s="31">
        <f t="shared" si="474"/>
        <v>1908.1907039999999</v>
      </c>
      <c r="W274" s="32">
        <f t="shared" si="474"/>
        <v>658.08</v>
      </c>
      <c r="X274" s="23">
        <f>DBC!$C$41</f>
        <v>370</v>
      </c>
      <c r="Y274" s="33">
        <f t="shared" si="475"/>
        <v>30842.016000000003</v>
      </c>
      <c r="Z274" s="31">
        <f t="shared" si="475"/>
        <v>706030.56047999999</v>
      </c>
      <c r="AA274" s="31">
        <f t="shared" si="475"/>
        <v>243489.6</v>
      </c>
      <c r="AB274" s="423">
        <f t="shared" si="381"/>
        <v>980362.17648000002</v>
      </c>
      <c r="AC274" s="295">
        <f>DBC!$C$45</f>
        <v>0.1</v>
      </c>
      <c r="AD274" s="291">
        <f>DBC!$C$44</f>
        <v>0.7</v>
      </c>
      <c r="AE274" s="292">
        <f>DBC!$C$43</f>
        <v>0.2</v>
      </c>
      <c r="AF274" s="24" t="str">
        <f t="shared" si="476"/>
        <v>OK</v>
      </c>
      <c r="AG274" s="25">
        <f t="shared" si="477"/>
        <v>60</v>
      </c>
      <c r="AH274" s="26">
        <f t="shared" si="404"/>
        <v>420</v>
      </c>
      <c r="AI274" s="27">
        <f t="shared" si="405"/>
        <v>120</v>
      </c>
      <c r="AJ274" s="28">
        <f t="shared" si="457"/>
        <v>0</v>
      </c>
      <c r="AK274" s="28">
        <f t="shared" si="458"/>
        <v>0</v>
      </c>
      <c r="AL274" s="28">
        <f t="shared" si="459"/>
        <v>0</v>
      </c>
      <c r="AM274" s="17">
        <f>DBC!$C$50</f>
        <v>152</v>
      </c>
      <c r="AN274" s="16">
        <f>DBC!$C$49</f>
        <v>146.19999999999999</v>
      </c>
      <c r="AO274" s="18">
        <f>DBC!$C$48</f>
        <v>150</v>
      </c>
      <c r="AP274" s="31">
        <f t="shared" si="413"/>
        <v>0</v>
      </c>
      <c r="AQ274" s="31">
        <f t="shared" si="460"/>
        <v>0</v>
      </c>
      <c r="AR274" s="32">
        <f t="shared" si="461"/>
        <v>0</v>
      </c>
      <c r="AS274" s="23">
        <f>DBC!$C$41</f>
        <v>370</v>
      </c>
      <c r="AT274" s="33">
        <f t="shared" si="406"/>
        <v>0</v>
      </c>
      <c r="AU274" s="31">
        <f t="shared" si="407"/>
        <v>0</v>
      </c>
      <c r="AV274" s="31">
        <f t="shared" si="408"/>
        <v>0</v>
      </c>
      <c r="AW274" s="423">
        <f t="shared" si="382"/>
        <v>0</v>
      </c>
      <c r="AX274" s="561">
        <f>DBC!$C$72</f>
        <v>0.15</v>
      </c>
      <c r="AY274" s="559">
        <f>DBC!$C$71</f>
        <v>0.75</v>
      </c>
      <c r="AZ274" s="560">
        <f>DBC!$C$70</f>
        <v>0.1</v>
      </c>
      <c r="BA274" s="24" t="str">
        <f t="shared" si="478"/>
        <v>OK</v>
      </c>
      <c r="BB274" s="25">
        <f t="shared" si="479"/>
        <v>90</v>
      </c>
      <c r="BC274" s="26">
        <f t="shared" si="409"/>
        <v>450</v>
      </c>
      <c r="BD274" s="27">
        <f t="shared" si="410"/>
        <v>60</v>
      </c>
      <c r="BE274" s="28">
        <f t="shared" si="462"/>
        <v>112500</v>
      </c>
      <c r="BF274" s="28">
        <f t="shared" si="463"/>
        <v>1912500</v>
      </c>
      <c r="BG274" s="28">
        <f t="shared" si="464"/>
        <v>300000</v>
      </c>
      <c r="BH274" s="17">
        <f>DBC!$C$77</f>
        <v>42</v>
      </c>
      <c r="BI274" s="28">
        <f>DBC!$C$76</f>
        <v>35</v>
      </c>
      <c r="BJ274" s="30">
        <f>DBC!$C$75</f>
        <v>40</v>
      </c>
      <c r="BK274" s="31">
        <f t="shared" si="414"/>
        <v>4.7249999999999996</v>
      </c>
      <c r="BL274" s="31">
        <f t="shared" si="465"/>
        <v>66.9375</v>
      </c>
      <c r="BM274" s="32">
        <f t="shared" si="466"/>
        <v>12</v>
      </c>
      <c r="BN274" s="11">
        <f>DBC!$C$68</f>
        <v>500</v>
      </c>
      <c r="BO274" s="21">
        <f t="shared" si="383"/>
        <v>2362.5</v>
      </c>
      <c r="BP274" s="19">
        <f t="shared" si="384"/>
        <v>33468.75</v>
      </c>
      <c r="BQ274" s="19">
        <f t="shared" si="385"/>
        <v>6000</v>
      </c>
      <c r="BR274" s="423">
        <f t="shared" si="386"/>
        <v>41831.25</v>
      </c>
      <c r="BS274" s="561">
        <f>DBC!$C$72</f>
        <v>0.15</v>
      </c>
      <c r="BT274" s="559">
        <f>DBC!$C$71</f>
        <v>0.75</v>
      </c>
      <c r="BU274" s="560">
        <f>DBC!$C$70</f>
        <v>0.1</v>
      </c>
      <c r="BV274" s="24" t="str">
        <f t="shared" si="480"/>
        <v>OK</v>
      </c>
      <c r="BW274" s="25">
        <f t="shared" si="481"/>
        <v>90</v>
      </c>
      <c r="BX274" s="26">
        <f t="shared" si="411"/>
        <v>450</v>
      </c>
      <c r="BY274" s="27">
        <f t="shared" si="412"/>
        <v>60</v>
      </c>
      <c r="BZ274" s="28">
        <f t="shared" si="467"/>
        <v>0</v>
      </c>
      <c r="CA274" s="28">
        <f t="shared" si="468"/>
        <v>0</v>
      </c>
      <c r="CB274" s="28">
        <f t="shared" si="469"/>
        <v>0</v>
      </c>
      <c r="CC274" s="17">
        <f>DBC!$C$77</f>
        <v>42</v>
      </c>
      <c r="CD274" s="28">
        <f>DBC!$C$76</f>
        <v>35</v>
      </c>
      <c r="CE274" s="30">
        <f>DBC!$C$75</f>
        <v>40</v>
      </c>
      <c r="CF274" s="31">
        <f t="shared" si="415"/>
        <v>0</v>
      </c>
      <c r="CG274" s="31">
        <f t="shared" si="470"/>
        <v>0</v>
      </c>
      <c r="CH274" s="32">
        <f t="shared" si="471"/>
        <v>0</v>
      </c>
      <c r="CI274" s="11">
        <f>DBC!$C$68</f>
        <v>500</v>
      </c>
      <c r="CJ274" s="21">
        <f t="shared" si="387"/>
        <v>0</v>
      </c>
      <c r="CK274" s="21">
        <f t="shared" si="388"/>
        <v>0</v>
      </c>
      <c r="CL274" s="21">
        <f t="shared" si="389"/>
        <v>0</v>
      </c>
      <c r="CM274" s="423">
        <f t="shared" si="390"/>
        <v>0</v>
      </c>
    </row>
    <row r="275" spans="1:91" x14ac:dyDescent="0.35">
      <c r="A275" s="743"/>
      <c r="B275" s="5" t="s">
        <v>29</v>
      </c>
      <c r="C275" s="543">
        <v>31</v>
      </c>
      <c r="D275" s="5">
        <v>269</v>
      </c>
      <c r="E275" s="10">
        <f>DBC!C$56</f>
        <v>20</v>
      </c>
      <c r="F275" s="22">
        <f t="shared" si="455"/>
        <v>620</v>
      </c>
      <c r="G275" s="745"/>
      <c r="H275" s="49">
        <f>DBC!$C$45</f>
        <v>0.1</v>
      </c>
      <c r="I275" s="47">
        <f>DBC!$C$44</f>
        <v>0.7</v>
      </c>
      <c r="J275" s="48">
        <f>DBC!$C$43</f>
        <v>0.2</v>
      </c>
      <c r="K275" s="24" t="str">
        <f t="shared" si="472"/>
        <v>OK</v>
      </c>
      <c r="L275" s="25">
        <f t="shared" si="473"/>
        <v>62</v>
      </c>
      <c r="M275" s="26">
        <f t="shared" si="473"/>
        <v>434</v>
      </c>
      <c r="N275" s="27">
        <f t="shared" si="473"/>
        <v>124</v>
      </c>
      <c r="O275" s="28">
        <f t="shared" si="456"/>
        <v>566680</v>
      </c>
      <c r="P275" s="28">
        <f t="shared" si="456"/>
        <v>13486984</v>
      </c>
      <c r="Q275" s="28">
        <f t="shared" si="456"/>
        <v>4533440</v>
      </c>
      <c r="R275" s="29">
        <f>DBC!$C$50</f>
        <v>152</v>
      </c>
      <c r="S275" s="28">
        <f>DBC!$C$49</f>
        <v>146.19999999999999</v>
      </c>
      <c r="T275" s="30">
        <f>DBC!$C$48</f>
        <v>150</v>
      </c>
      <c r="U275" s="31">
        <f t="shared" si="474"/>
        <v>86.135360000000006</v>
      </c>
      <c r="V275" s="31">
        <f t="shared" si="474"/>
        <v>1971.7970608000001</v>
      </c>
      <c r="W275" s="32">
        <f t="shared" si="474"/>
        <v>680.01599999999996</v>
      </c>
      <c r="X275" s="23">
        <f>DBC!$C$41</f>
        <v>370</v>
      </c>
      <c r="Y275" s="33">
        <f t="shared" si="475"/>
        <v>31870.083200000001</v>
      </c>
      <c r="Z275" s="31">
        <f t="shared" si="475"/>
        <v>729564.91249600006</v>
      </c>
      <c r="AA275" s="31">
        <f t="shared" si="475"/>
        <v>251605.91999999998</v>
      </c>
      <c r="AB275" s="423">
        <f t="shared" si="381"/>
        <v>1013040.915696</v>
      </c>
      <c r="AC275" s="295">
        <f>DBC!$C$45</f>
        <v>0.1</v>
      </c>
      <c r="AD275" s="291">
        <f>DBC!$C$44</f>
        <v>0.7</v>
      </c>
      <c r="AE275" s="292">
        <f>DBC!$C$43</f>
        <v>0.2</v>
      </c>
      <c r="AF275" s="24" t="str">
        <f t="shared" si="476"/>
        <v>OK</v>
      </c>
      <c r="AG275" s="25">
        <f t="shared" si="477"/>
        <v>62</v>
      </c>
      <c r="AH275" s="26">
        <f t="shared" si="404"/>
        <v>434</v>
      </c>
      <c r="AI275" s="27">
        <f t="shared" si="405"/>
        <v>124</v>
      </c>
      <c r="AJ275" s="28">
        <f t="shared" si="457"/>
        <v>0</v>
      </c>
      <c r="AK275" s="28">
        <f t="shared" si="458"/>
        <v>0</v>
      </c>
      <c r="AL275" s="28">
        <f t="shared" si="459"/>
        <v>0</v>
      </c>
      <c r="AM275" s="17">
        <f>DBC!$C$50</f>
        <v>152</v>
      </c>
      <c r="AN275" s="16">
        <f>DBC!$C$49</f>
        <v>146.19999999999999</v>
      </c>
      <c r="AO275" s="18">
        <f>DBC!$C$48</f>
        <v>150</v>
      </c>
      <c r="AP275" s="31">
        <f t="shared" si="413"/>
        <v>0</v>
      </c>
      <c r="AQ275" s="31">
        <f t="shared" si="460"/>
        <v>0</v>
      </c>
      <c r="AR275" s="32">
        <f t="shared" si="461"/>
        <v>0</v>
      </c>
      <c r="AS275" s="23">
        <f>DBC!$C$41</f>
        <v>370</v>
      </c>
      <c r="AT275" s="33">
        <f t="shared" si="406"/>
        <v>0</v>
      </c>
      <c r="AU275" s="31">
        <f t="shared" si="407"/>
        <v>0</v>
      </c>
      <c r="AV275" s="31">
        <f t="shared" si="408"/>
        <v>0</v>
      </c>
      <c r="AW275" s="423">
        <f t="shared" si="382"/>
        <v>0</v>
      </c>
      <c r="AX275" s="561">
        <f>DBC!$C$72</f>
        <v>0.15</v>
      </c>
      <c r="AY275" s="559">
        <f>DBC!$C$71</f>
        <v>0.75</v>
      </c>
      <c r="AZ275" s="560">
        <f>DBC!$C$70</f>
        <v>0.1</v>
      </c>
      <c r="BA275" s="24" t="str">
        <f t="shared" si="478"/>
        <v>OK</v>
      </c>
      <c r="BB275" s="25">
        <f t="shared" si="479"/>
        <v>93</v>
      </c>
      <c r="BC275" s="26">
        <f t="shared" si="409"/>
        <v>465</v>
      </c>
      <c r="BD275" s="27">
        <f t="shared" si="410"/>
        <v>62</v>
      </c>
      <c r="BE275" s="28">
        <f t="shared" si="462"/>
        <v>116250</v>
      </c>
      <c r="BF275" s="28">
        <f t="shared" si="463"/>
        <v>1976250</v>
      </c>
      <c r="BG275" s="28">
        <f t="shared" si="464"/>
        <v>310000</v>
      </c>
      <c r="BH275" s="17">
        <f>DBC!$C$77</f>
        <v>42</v>
      </c>
      <c r="BI275" s="28">
        <f>DBC!$C$76</f>
        <v>35</v>
      </c>
      <c r="BJ275" s="30">
        <f>DBC!$C$75</f>
        <v>40</v>
      </c>
      <c r="BK275" s="31">
        <f t="shared" si="414"/>
        <v>4.8825000000000003</v>
      </c>
      <c r="BL275" s="31">
        <f t="shared" si="465"/>
        <v>69.168750000000003</v>
      </c>
      <c r="BM275" s="32">
        <f t="shared" si="466"/>
        <v>12.4</v>
      </c>
      <c r="BN275" s="11">
        <f>DBC!$C$68</f>
        <v>500</v>
      </c>
      <c r="BO275" s="21">
        <f t="shared" si="383"/>
        <v>2441.25</v>
      </c>
      <c r="BP275" s="19">
        <f t="shared" si="384"/>
        <v>34584.375</v>
      </c>
      <c r="BQ275" s="19">
        <f t="shared" si="385"/>
        <v>6200</v>
      </c>
      <c r="BR275" s="423">
        <f t="shared" si="386"/>
        <v>43225.625</v>
      </c>
      <c r="BS275" s="561">
        <f>DBC!$C$72</f>
        <v>0.15</v>
      </c>
      <c r="BT275" s="559">
        <f>DBC!$C$71</f>
        <v>0.75</v>
      </c>
      <c r="BU275" s="560">
        <f>DBC!$C$70</f>
        <v>0.1</v>
      </c>
      <c r="BV275" s="24" t="str">
        <f t="shared" si="480"/>
        <v>OK</v>
      </c>
      <c r="BW275" s="25">
        <f t="shared" si="481"/>
        <v>93</v>
      </c>
      <c r="BX275" s="26">
        <f t="shared" si="411"/>
        <v>465</v>
      </c>
      <c r="BY275" s="27">
        <f t="shared" si="412"/>
        <v>62</v>
      </c>
      <c r="BZ275" s="28">
        <f t="shared" si="467"/>
        <v>0</v>
      </c>
      <c r="CA275" s="28">
        <f t="shared" si="468"/>
        <v>0</v>
      </c>
      <c r="CB275" s="28">
        <f t="shared" si="469"/>
        <v>0</v>
      </c>
      <c r="CC275" s="17">
        <f>DBC!$C$77</f>
        <v>42</v>
      </c>
      <c r="CD275" s="28">
        <f>DBC!$C$76</f>
        <v>35</v>
      </c>
      <c r="CE275" s="30">
        <f>DBC!$C$75</f>
        <v>40</v>
      </c>
      <c r="CF275" s="31">
        <f t="shared" si="415"/>
        <v>0</v>
      </c>
      <c r="CG275" s="31">
        <f t="shared" si="470"/>
        <v>0</v>
      </c>
      <c r="CH275" s="32">
        <f t="shared" si="471"/>
        <v>0</v>
      </c>
      <c r="CI275" s="11">
        <f>DBC!$C$68</f>
        <v>500</v>
      </c>
      <c r="CJ275" s="21">
        <f t="shared" si="387"/>
        <v>0</v>
      </c>
      <c r="CK275" s="21">
        <f t="shared" si="388"/>
        <v>0</v>
      </c>
      <c r="CL275" s="21">
        <f t="shared" si="389"/>
        <v>0</v>
      </c>
      <c r="CM275" s="423">
        <f t="shared" si="390"/>
        <v>0</v>
      </c>
    </row>
    <row r="276" spans="1:91" x14ac:dyDescent="0.35">
      <c r="A276" s="743"/>
      <c r="B276" s="5" t="s">
        <v>30</v>
      </c>
      <c r="C276" s="543">
        <v>30</v>
      </c>
      <c r="D276" s="5">
        <v>270</v>
      </c>
      <c r="E276" s="10">
        <f>DBC!C$57</f>
        <v>20</v>
      </c>
      <c r="F276" s="22">
        <f t="shared" si="455"/>
        <v>600</v>
      </c>
      <c r="G276" s="745"/>
      <c r="H276" s="49">
        <f>DBC!$C$45</f>
        <v>0.1</v>
      </c>
      <c r="I276" s="47">
        <f>DBC!$C$44</f>
        <v>0.7</v>
      </c>
      <c r="J276" s="48">
        <f>DBC!$C$43</f>
        <v>0.2</v>
      </c>
      <c r="K276" s="24" t="str">
        <f t="shared" si="472"/>
        <v>OK</v>
      </c>
      <c r="L276" s="25">
        <f t="shared" si="473"/>
        <v>60</v>
      </c>
      <c r="M276" s="26">
        <f t="shared" si="473"/>
        <v>420</v>
      </c>
      <c r="N276" s="27">
        <f t="shared" si="473"/>
        <v>120</v>
      </c>
      <c r="O276" s="28">
        <f t="shared" si="456"/>
        <v>548400</v>
      </c>
      <c r="P276" s="28">
        <f t="shared" si="456"/>
        <v>13051920</v>
      </c>
      <c r="Q276" s="28">
        <f t="shared" si="456"/>
        <v>4387200</v>
      </c>
      <c r="R276" s="29">
        <f>DBC!$C$50</f>
        <v>152</v>
      </c>
      <c r="S276" s="28">
        <f>DBC!$C$49</f>
        <v>146.19999999999999</v>
      </c>
      <c r="T276" s="30">
        <f>DBC!$C$48</f>
        <v>150</v>
      </c>
      <c r="U276" s="31">
        <f t="shared" si="474"/>
        <v>83.356800000000007</v>
      </c>
      <c r="V276" s="31">
        <f t="shared" si="474"/>
        <v>1908.1907039999999</v>
      </c>
      <c r="W276" s="32">
        <f t="shared" si="474"/>
        <v>658.08</v>
      </c>
      <c r="X276" s="23">
        <f>DBC!$C$41</f>
        <v>370</v>
      </c>
      <c r="Y276" s="33">
        <f t="shared" si="475"/>
        <v>30842.016000000003</v>
      </c>
      <c r="Z276" s="31">
        <f t="shared" si="475"/>
        <v>706030.56047999999</v>
      </c>
      <c r="AA276" s="31">
        <f t="shared" si="475"/>
        <v>243489.6</v>
      </c>
      <c r="AB276" s="423">
        <f t="shared" ref="AB276:AB330" si="495">SUM(Y276:AA276)</f>
        <v>980362.17648000002</v>
      </c>
      <c r="AC276" s="295">
        <f>DBC!$C$45</f>
        <v>0.1</v>
      </c>
      <c r="AD276" s="291">
        <f>DBC!$C$44</f>
        <v>0.7</v>
      </c>
      <c r="AE276" s="292">
        <f>DBC!$C$43</f>
        <v>0.2</v>
      </c>
      <c r="AF276" s="24" t="str">
        <f t="shared" si="476"/>
        <v>OK</v>
      </c>
      <c r="AG276" s="25">
        <f t="shared" si="477"/>
        <v>60</v>
      </c>
      <c r="AH276" s="26">
        <f t="shared" si="404"/>
        <v>420</v>
      </c>
      <c r="AI276" s="27">
        <f t="shared" si="405"/>
        <v>120</v>
      </c>
      <c r="AJ276" s="28">
        <f t="shared" si="457"/>
        <v>0</v>
      </c>
      <c r="AK276" s="28">
        <f t="shared" si="458"/>
        <v>0</v>
      </c>
      <c r="AL276" s="28">
        <f t="shared" si="459"/>
        <v>0</v>
      </c>
      <c r="AM276" s="17">
        <f>DBC!$C$50</f>
        <v>152</v>
      </c>
      <c r="AN276" s="16">
        <f>DBC!$C$49</f>
        <v>146.19999999999999</v>
      </c>
      <c r="AO276" s="18">
        <f>DBC!$C$48</f>
        <v>150</v>
      </c>
      <c r="AP276" s="31">
        <f t="shared" si="413"/>
        <v>0</v>
      </c>
      <c r="AQ276" s="31">
        <f t="shared" si="460"/>
        <v>0</v>
      </c>
      <c r="AR276" s="32">
        <f t="shared" si="461"/>
        <v>0</v>
      </c>
      <c r="AS276" s="23">
        <f>DBC!$C$41</f>
        <v>370</v>
      </c>
      <c r="AT276" s="33">
        <f t="shared" si="406"/>
        <v>0</v>
      </c>
      <c r="AU276" s="31">
        <f t="shared" si="407"/>
        <v>0</v>
      </c>
      <c r="AV276" s="31">
        <f t="shared" si="408"/>
        <v>0</v>
      </c>
      <c r="AW276" s="423">
        <f t="shared" ref="AW276:AW330" si="496">SUM(AT276:AV276)</f>
        <v>0</v>
      </c>
      <c r="AX276" s="561">
        <f>DBC!$C$72</f>
        <v>0.15</v>
      </c>
      <c r="AY276" s="559">
        <f>DBC!$C$71</f>
        <v>0.75</v>
      </c>
      <c r="AZ276" s="560">
        <f>DBC!$C$70</f>
        <v>0.1</v>
      </c>
      <c r="BA276" s="24" t="str">
        <f t="shared" si="478"/>
        <v>OK</v>
      </c>
      <c r="BB276" s="25">
        <f t="shared" si="479"/>
        <v>90</v>
      </c>
      <c r="BC276" s="26">
        <f t="shared" si="409"/>
        <v>450</v>
      </c>
      <c r="BD276" s="27">
        <f t="shared" si="410"/>
        <v>60</v>
      </c>
      <c r="BE276" s="28">
        <f t="shared" si="462"/>
        <v>112500</v>
      </c>
      <c r="BF276" s="28">
        <f t="shared" si="463"/>
        <v>1912500</v>
      </c>
      <c r="BG276" s="28">
        <f t="shared" si="464"/>
        <v>300000</v>
      </c>
      <c r="BH276" s="17">
        <f>DBC!$C$77</f>
        <v>42</v>
      </c>
      <c r="BI276" s="28">
        <f>DBC!$C$76</f>
        <v>35</v>
      </c>
      <c r="BJ276" s="30">
        <f>DBC!$C$75</f>
        <v>40</v>
      </c>
      <c r="BK276" s="31">
        <f t="shared" si="414"/>
        <v>4.7249999999999996</v>
      </c>
      <c r="BL276" s="31">
        <f t="shared" si="465"/>
        <v>66.9375</v>
      </c>
      <c r="BM276" s="32">
        <f t="shared" si="466"/>
        <v>12</v>
      </c>
      <c r="BN276" s="11">
        <f>DBC!$C$68</f>
        <v>500</v>
      </c>
      <c r="BO276" s="21">
        <f t="shared" ref="BO276:BO330" si="497">BK276*BN276</f>
        <v>2362.5</v>
      </c>
      <c r="BP276" s="19">
        <f t="shared" ref="BP276:BP330" si="498">BL276*BN276</f>
        <v>33468.75</v>
      </c>
      <c r="BQ276" s="19">
        <f t="shared" ref="BQ276:BQ330" si="499">BM276*BN276</f>
        <v>6000</v>
      </c>
      <c r="BR276" s="423">
        <f t="shared" ref="BR276:BR330" si="500">SUM(BO276:BQ276)</f>
        <v>41831.25</v>
      </c>
      <c r="BS276" s="561">
        <f>DBC!$C$72</f>
        <v>0.15</v>
      </c>
      <c r="BT276" s="559">
        <f>DBC!$C$71</f>
        <v>0.75</v>
      </c>
      <c r="BU276" s="560">
        <f>DBC!$C$70</f>
        <v>0.1</v>
      </c>
      <c r="BV276" s="24" t="str">
        <f t="shared" si="480"/>
        <v>OK</v>
      </c>
      <c r="BW276" s="25">
        <f t="shared" si="481"/>
        <v>90</v>
      </c>
      <c r="BX276" s="26">
        <f t="shared" si="411"/>
        <v>450</v>
      </c>
      <c r="BY276" s="27">
        <f t="shared" si="412"/>
        <v>60</v>
      </c>
      <c r="BZ276" s="28">
        <f t="shared" si="467"/>
        <v>0</v>
      </c>
      <c r="CA276" s="28">
        <f t="shared" si="468"/>
        <v>0</v>
      </c>
      <c r="CB276" s="28">
        <f t="shared" si="469"/>
        <v>0</v>
      </c>
      <c r="CC276" s="17">
        <f>DBC!$C$77</f>
        <v>42</v>
      </c>
      <c r="CD276" s="28">
        <f>DBC!$C$76</f>
        <v>35</v>
      </c>
      <c r="CE276" s="30">
        <f>DBC!$C$75</f>
        <v>40</v>
      </c>
      <c r="CF276" s="31">
        <f t="shared" si="415"/>
        <v>0</v>
      </c>
      <c r="CG276" s="31">
        <f t="shared" si="470"/>
        <v>0</v>
      </c>
      <c r="CH276" s="32">
        <f t="shared" si="471"/>
        <v>0</v>
      </c>
      <c r="CI276" s="11">
        <f>DBC!$C$68</f>
        <v>500</v>
      </c>
      <c r="CJ276" s="21">
        <f t="shared" ref="CJ276:CJ330" si="501">CF276*$CI276</f>
        <v>0</v>
      </c>
      <c r="CK276" s="21">
        <f t="shared" ref="CK276:CK330" si="502">CG276*$CI276</f>
        <v>0</v>
      </c>
      <c r="CL276" s="21">
        <f t="shared" ref="CL276:CL330" si="503">CH276*$CI276</f>
        <v>0</v>
      </c>
      <c r="CM276" s="423">
        <f t="shared" ref="CM276:CM330" si="504">SUM(CJ276:CL276)</f>
        <v>0</v>
      </c>
    </row>
    <row r="277" spans="1:91" x14ac:dyDescent="0.35">
      <c r="A277" s="743"/>
      <c r="B277" s="5" t="s">
        <v>31</v>
      </c>
      <c r="C277" s="543">
        <v>31</v>
      </c>
      <c r="D277" s="5">
        <v>271</v>
      </c>
      <c r="E277" s="10">
        <f>DBC!C$58</f>
        <v>20</v>
      </c>
      <c r="F277" s="22">
        <f t="shared" si="455"/>
        <v>620</v>
      </c>
      <c r="G277" s="745"/>
      <c r="H277" s="49">
        <f>DBC!$C$45</f>
        <v>0.1</v>
      </c>
      <c r="I277" s="47">
        <f>DBC!$C$44</f>
        <v>0.7</v>
      </c>
      <c r="J277" s="48">
        <f>DBC!$C$43</f>
        <v>0.2</v>
      </c>
      <c r="K277" s="24" t="str">
        <f t="shared" si="472"/>
        <v>OK</v>
      </c>
      <c r="L277" s="25">
        <f t="shared" si="473"/>
        <v>62</v>
      </c>
      <c r="M277" s="26">
        <f t="shared" si="473"/>
        <v>434</v>
      </c>
      <c r="N277" s="27">
        <f t="shared" si="473"/>
        <v>124</v>
      </c>
      <c r="O277" s="28">
        <f t="shared" si="456"/>
        <v>566680</v>
      </c>
      <c r="P277" s="28">
        <f t="shared" si="456"/>
        <v>13486984</v>
      </c>
      <c r="Q277" s="28">
        <f t="shared" si="456"/>
        <v>4533440</v>
      </c>
      <c r="R277" s="29">
        <f>DBC!$C$50</f>
        <v>152</v>
      </c>
      <c r="S277" s="28">
        <f>DBC!$C$49</f>
        <v>146.19999999999999</v>
      </c>
      <c r="T277" s="30">
        <f>DBC!$C$48</f>
        <v>150</v>
      </c>
      <c r="U277" s="31">
        <f t="shared" si="474"/>
        <v>86.135360000000006</v>
      </c>
      <c r="V277" s="31">
        <f t="shared" si="474"/>
        <v>1971.7970608000001</v>
      </c>
      <c r="W277" s="32">
        <f t="shared" si="474"/>
        <v>680.01599999999996</v>
      </c>
      <c r="X277" s="23">
        <f>DBC!$C$41</f>
        <v>370</v>
      </c>
      <c r="Y277" s="33">
        <f t="shared" si="475"/>
        <v>31870.083200000001</v>
      </c>
      <c r="Z277" s="31">
        <f t="shared" si="475"/>
        <v>729564.91249600006</v>
      </c>
      <c r="AA277" s="31">
        <f t="shared" si="475"/>
        <v>251605.91999999998</v>
      </c>
      <c r="AB277" s="423">
        <f t="shared" si="495"/>
        <v>1013040.915696</v>
      </c>
      <c r="AC277" s="295">
        <f>DBC!$C$45</f>
        <v>0.1</v>
      </c>
      <c r="AD277" s="291">
        <f>DBC!$C$44</f>
        <v>0.7</v>
      </c>
      <c r="AE277" s="292">
        <f>DBC!$C$43</f>
        <v>0.2</v>
      </c>
      <c r="AF277" s="24" t="str">
        <f t="shared" si="476"/>
        <v>OK</v>
      </c>
      <c r="AG277" s="25">
        <f t="shared" si="477"/>
        <v>62</v>
      </c>
      <c r="AH277" s="26">
        <f t="shared" si="404"/>
        <v>434</v>
      </c>
      <c r="AI277" s="27">
        <f t="shared" si="405"/>
        <v>124</v>
      </c>
      <c r="AJ277" s="28">
        <f t="shared" si="457"/>
        <v>0</v>
      </c>
      <c r="AK277" s="28">
        <f t="shared" si="458"/>
        <v>0</v>
      </c>
      <c r="AL277" s="28">
        <f t="shared" si="459"/>
        <v>0</v>
      </c>
      <c r="AM277" s="17">
        <f>DBC!$C$50</f>
        <v>152</v>
      </c>
      <c r="AN277" s="16">
        <f>DBC!$C$49</f>
        <v>146.19999999999999</v>
      </c>
      <c r="AO277" s="18">
        <f>DBC!$C$48</f>
        <v>150</v>
      </c>
      <c r="AP277" s="31">
        <f t="shared" si="413"/>
        <v>0</v>
      </c>
      <c r="AQ277" s="31">
        <f t="shared" si="460"/>
        <v>0</v>
      </c>
      <c r="AR277" s="32">
        <f t="shared" si="461"/>
        <v>0</v>
      </c>
      <c r="AS277" s="23">
        <f>DBC!$C$41</f>
        <v>370</v>
      </c>
      <c r="AT277" s="33">
        <f t="shared" si="406"/>
        <v>0</v>
      </c>
      <c r="AU277" s="31">
        <f t="shared" si="407"/>
        <v>0</v>
      </c>
      <c r="AV277" s="31">
        <f t="shared" si="408"/>
        <v>0</v>
      </c>
      <c r="AW277" s="423">
        <f t="shared" si="496"/>
        <v>0</v>
      </c>
      <c r="AX277" s="561">
        <f>DBC!$C$72</f>
        <v>0.15</v>
      </c>
      <c r="AY277" s="559">
        <f>DBC!$C$71</f>
        <v>0.75</v>
      </c>
      <c r="AZ277" s="560">
        <f>DBC!$C$70</f>
        <v>0.1</v>
      </c>
      <c r="BA277" s="24" t="str">
        <f t="shared" si="478"/>
        <v>OK</v>
      </c>
      <c r="BB277" s="25">
        <f t="shared" si="479"/>
        <v>93</v>
      </c>
      <c r="BC277" s="26">
        <f t="shared" si="409"/>
        <v>465</v>
      </c>
      <c r="BD277" s="27">
        <f t="shared" si="410"/>
        <v>62</v>
      </c>
      <c r="BE277" s="28">
        <f t="shared" si="462"/>
        <v>116250</v>
      </c>
      <c r="BF277" s="28">
        <f t="shared" si="463"/>
        <v>1976250</v>
      </c>
      <c r="BG277" s="28">
        <f t="shared" si="464"/>
        <v>310000</v>
      </c>
      <c r="BH277" s="17">
        <f>DBC!$C$77</f>
        <v>42</v>
      </c>
      <c r="BI277" s="28">
        <f>DBC!$C$76</f>
        <v>35</v>
      </c>
      <c r="BJ277" s="30">
        <f>DBC!$C$75</f>
        <v>40</v>
      </c>
      <c r="BK277" s="31">
        <f t="shared" si="414"/>
        <v>4.8825000000000003</v>
      </c>
      <c r="BL277" s="31">
        <f t="shared" si="465"/>
        <v>69.168750000000003</v>
      </c>
      <c r="BM277" s="32">
        <f t="shared" si="466"/>
        <v>12.4</v>
      </c>
      <c r="BN277" s="11">
        <f>DBC!$C$68</f>
        <v>500</v>
      </c>
      <c r="BO277" s="21">
        <f t="shared" si="497"/>
        <v>2441.25</v>
      </c>
      <c r="BP277" s="19">
        <f t="shared" si="498"/>
        <v>34584.375</v>
      </c>
      <c r="BQ277" s="19">
        <f t="shared" si="499"/>
        <v>6200</v>
      </c>
      <c r="BR277" s="423">
        <f t="shared" si="500"/>
        <v>43225.625</v>
      </c>
      <c r="BS277" s="561">
        <f>DBC!$C$72</f>
        <v>0.15</v>
      </c>
      <c r="BT277" s="559">
        <f>DBC!$C$71</f>
        <v>0.75</v>
      </c>
      <c r="BU277" s="560">
        <f>DBC!$C$70</f>
        <v>0.1</v>
      </c>
      <c r="BV277" s="24" t="str">
        <f t="shared" si="480"/>
        <v>OK</v>
      </c>
      <c r="BW277" s="25">
        <f t="shared" si="481"/>
        <v>93</v>
      </c>
      <c r="BX277" s="26">
        <f t="shared" si="411"/>
        <v>465</v>
      </c>
      <c r="BY277" s="27">
        <f t="shared" si="412"/>
        <v>62</v>
      </c>
      <c r="BZ277" s="28">
        <f t="shared" si="467"/>
        <v>0</v>
      </c>
      <c r="CA277" s="28">
        <f t="shared" si="468"/>
        <v>0</v>
      </c>
      <c r="CB277" s="28">
        <f t="shared" si="469"/>
        <v>0</v>
      </c>
      <c r="CC277" s="17">
        <f>DBC!$C$77</f>
        <v>42</v>
      </c>
      <c r="CD277" s="28">
        <f>DBC!$C$76</f>
        <v>35</v>
      </c>
      <c r="CE277" s="30">
        <f>DBC!$C$75</f>
        <v>40</v>
      </c>
      <c r="CF277" s="31">
        <f t="shared" si="415"/>
        <v>0</v>
      </c>
      <c r="CG277" s="31">
        <f t="shared" si="470"/>
        <v>0</v>
      </c>
      <c r="CH277" s="32">
        <f t="shared" si="471"/>
        <v>0</v>
      </c>
      <c r="CI277" s="11">
        <f>DBC!$C$68</f>
        <v>500</v>
      </c>
      <c r="CJ277" s="21">
        <f t="shared" si="501"/>
        <v>0</v>
      </c>
      <c r="CK277" s="21">
        <f t="shared" si="502"/>
        <v>0</v>
      </c>
      <c r="CL277" s="21">
        <f t="shared" si="503"/>
        <v>0</v>
      </c>
      <c r="CM277" s="423">
        <f t="shared" si="504"/>
        <v>0</v>
      </c>
    </row>
    <row r="278" spans="1:91" x14ac:dyDescent="0.35">
      <c r="A278" s="743"/>
      <c r="B278" s="5" t="s">
        <v>32</v>
      </c>
      <c r="C278" s="543">
        <v>31</v>
      </c>
      <c r="D278" s="5">
        <v>272</v>
      </c>
      <c r="E278" s="10">
        <f>DBC!C$59</f>
        <v>20</v>
      </c>
      <c r="F278" s="22">
        <f t="shared" si="455"/>
        <v>620</v>
      </c>
      <c r="G278" s="745"/>
      <c r="H278" s="49">
        <f>DBC!$C$45</f>
        <v>0.1</v>
      </c>
      <c r="I278" s="47">
        <f>DBC!$C$44</f>
        <v>0.7</v>
      </c>
      <c r="J278" s="48">
        <f>DBC!$C$43</f>
        <v>0.2</v>
      </c>
      <c r="K278" s="24" t="str">
        <f t="shared" si="472"/>
        <v>OK</v>
      </c>
      <c r="L278" s="25">
        <f t="shared" si="473"/>
        <v>62</v>
      </c>
      <c r="M278" s="26">
        <f t="shared" si="473"/>
        <v>434</v>
      </c>
      <c r="N278" s="27">
        <f t="shared" si="473"/>
        <v>124</v>
      </c>
      <c r="O278" s="28">
        <f t="shared" si="456"/>
        <v>566680</v>
      </c>
      <c r="P278" s="28">
        <f t="shared" si="456"/>
        <v>13486984</v>
      </c>
      <c r="Q278" s="28">
        <f t="shared" si="456"/>
        <v>4533440</v>
      </c>
      <c r="R278" s="29">
        <f>DBC!$C$50</f>
        <v>152</v>
      </c>
      <c r="S278" s="28">
        <f>DBC!$C$49</f>
        <v>146.19999999999999</v>
      </c>
      <c r="T278" s="30">
        <f>DBC!$C$48</f>
        <v>150</v>
      </c>
      <c r="U278" s="31">
        <f t="shared" si="474"/>
        <v>86.135360000000006</v>
      </c>
      <c r="V278" s="31">
        <f t="shared" si="474"/>
        <v>1971.7970608000001</v>
      </c>
      <c r="W278" s="32">
        <f t="shared" si="474"/>
        <v>680.01599999999996</v>
      </c>
      <c r="X278" s="23">
        <f>DBC!$C$41</f>
        <v>370</v>
      </c>
      <c r="Y278" s="33">
        <f t="shared" si="475"/>
        <v>31870.083200000001</v>
      </c>
      <c r="Z278" s="31">
        <f t="shared" si="475"/>
        <v>729564.91249600006</v>
      </c>
      <c r="AA278" s="31">
        <f t="shared" si="475"/>
        <v>251605.91999999998</v>
      </c>
      <c r="AB278" s="423">
        <f t="shared" si="495"/>
        <v>1013040.915696</v>
      </c>
      <c r="AC278" s="295">
        <f>DBC!$C$45</f>
        <v>0.1</v>
      </c>
      <c r="AD278" s="291">
        <f>DBC!$C$44</f>
        <v>0.7</v>
      </c>
      <c r="AE278" s="292">
        <f>DBC!$C$43</f>
        <v>0.2</v>
      </c>
      <c r="AF278" s="24" t="str">
        <f t="shared" si="476"/>
        <v>OK</v>
      </c>
      <c r="AG278" s="25">
        <f t="shared" si="477"/>
        <v>62</v>
      </c>
      <c r="AH278" s="26">
        <f t="shared" si="404"/>
        <v>434</v>
      </c>
      <c r="AI278" s="27">
        <f t="shared" si="405"/>
        <v>124</v>
      </c>
      <c r="AJ278" s="28">
        <f t="shared" si="457"/>
        <v>0</v>
      </c>
      <c r="AK278" s="28">
        <f t="shared" si="458"/>
        <v>0</v>
      </c>
      <c r="AL278" s="28">
        <f t="shared" si="459"/>
        <v>0</v>
      </c>
      <c r="AM278" s="17">
        <f>DBC!$C$50</f>
        <v>152</v>
      </c>
      <c r="AN278" s="16">
        <f>DBC!$C$49</f>
        <v>146.19999999999999</v>
      </c>
      <c r="AO278" s="18">
        <f>DBC!$C$48</f>
        <v>150</v>
      </c>
      <c r="AP278" s="31">
        <f t="shared" si="413"/>
        <v>0</v>
      </c>
      <c r="AQ278" s="31">
        <f t="shared" si="460"/>
        <v>0</v>
      </c>
      <c r="AR278" s="32">
        <f t="shared" si="461"/>
        <v>0</v>
      </c>
      <c r="AS278" s="23">
        <f>DBC!$C$41</f>
        <v>370</v>
      </c>
      <c r="AT278" s="33">
        <f t="shared" si="406"/>
        <v>0</v>
      </c>
      <c r="AU278" s="31">
        <f t="shared" si="407"/>
        <v>0</v>
      </c>
      <c r="AV278" s="31">
        <f t="shared" si="408"/>
        <v>0</v>
      </c>
      <c r="AW278" s="423">
        <f t="shared" si="496"/>
        <v>0</v>
      </c>
      <c r="AX278" s="561">
        <f>DBC!$C$72</f>
        <v>0.15</v>
      </c>
      <c r="AY278" s="559">
        <f>DBC!$C$71</f>
        <v>0.75</v>
      </c>
      <c r="AZ278" s="560">
        <f>DBC!$C$70</f>
        <v>0.1</v>
      </c>
      <c r="BA278" s="24" t="str">
        <f t="shared" si="478"/>
        <v>OK</v>
      </c>
      <c r="BB278" s="25">
        <f t="shared" si="479"/>
        <v>93</v>
      </c>
      <c r="BC278" s="26">
        <f t="shared" si="409"/>
        <v>465</v>
      </c>
      <c r="BD278" s="27">
        <f t="shared" si="410"/>
        <v>62</v>
      </c>
      <c r="BE278" s="28">
        <f t="shared" si="462"/>
        <v>116250</v>
      </c>
      <c r="BF278" s="28">
        <f t="shared" si="463"/>
        <v>1976250</v>
      </c>
      <c r="BG278" s="28">
        <f t="shared" si="464"/>
        <v>310000</v>
      </c>
      <c r="BH278" s="17">
        <f>DBC!$C$77</f>
        <v>42</v>
      </c>
      <c r="BI278" s="28">
        <f>DBC!$C$76</f>
        <v>35</v>
      </c>
      <c r="BJ278" s="30">
        <f>DBC!$C$75</f>
        <v>40</v>
      </c>
      <c r="BK278" s="31">
        <f t="shared" si="414"/>
        <v>4.8825000000000003</v>
      </c>
      <c r="BL278" s="31">
        <f t="shared" si="465"/>
        <v>69.168750000000003</v>
      </c>
      <c r="BM278" s="32">
        <f t="shared" si="466"/>
        <v>12.4</v>
      </c>
      <c r="BN278" s="11">
        <f>DBC!$C$68</f>
        <v>500</v>
      </c>
      <c r="BO278" s="21">
        <f t="shared" si="497"/>
        <v>2441.25</v>
      </c>
      <c r="BP278" s="19">
        <f t="shared" si="498"/>
        <v>34584.375</v>
      </c>
      <c r="BQ278" s="19">
        <f t="shared" si="499"/>
        <v>6200</v>
      </c>
      <c r="BR278" s="423">
        <f t="shared" si="500"/>
        <v>43225.625</v>
      </c>
      <c r="BS278" s="561">
        <f>DBC!$C$72</f>
        <v>0.15</v>
      </c>
      <c r="BT278" s="559">
        <f>DBC!$C$71</f>
        <v>0.75</v>
      </c>
      <c r="BU278" s="560">
        <f>DBC!$C$70</f>
        <v>0.1</v>
      </c>
      <c r="BV278" s="24" t="str">
        <f t="shared" si="480"/>
        <v>OK</v>
      </c>
      <c r="BW278" s="25">
        <f t="shared" si="481"/>
        <v>93</v>
      </c>
      <c r="BX278" s="26">
        <f t="shared" si="411"/>
        <v>465</v>
      </c>
      <c r="BY278" s="27">
        <f t="shared" si="412"/>
        <v>62</v>
      </c>
      <c r="BZ278" s="28">
        <f t="shared" si="467"/>
        <v>0</v>
      </c>
      <c r="CA278" s="28">
        <f t="shared" si="468"/>
        <v>0</v>
      </c>
      <c r="CB278" s="28">
        <f t="shared" si="469"/>
        <v>0</v>
      </c>
      <c r="CC278" s="17">
        <f>DBC!$C$77</f>
        <v>42</v>
      </c>
      <c r="CD278" s="28">
        <f>DBC!$C$76</f>
        <v>35</v>
      </c>
      <c r="CE278" s="30">
        <f>DBC!$C$75</f>
        <v>40</v>
      </c>
      <c r="CF278" s="31">
        <f t="shared" si="415"/>
        <v>0</v>
      </c>
      <c r="CG278" s="31">
        <f t="shared" si="470"/>
        <v>0</v>
      </c>
      <c r="CH278" s="32">
        <f t="shared" si="471"/>
        <v>0</v>
      </c>
      <c r="CI278" s="11">
        <f>DBC!$C$68</f>
        <v>500</v>
      </c>
      <c r="CJ278" s="21">
        <f t="shared" si="501"/>
        <v>0</v>
      </c>
      <c r="CK278" s="21">
        <f t="shared" si="502"/>
        <v>0</v>
      </c>
      <c r="CL278" s="21">
        <f t="shared" si="503"/>
        <v>0</v>
      </c>
      <c r="CM278" s="423">
        <f t="shared" si="504"/>
        <v>0</v>
      </c>
    </row>
    <row r="279" spans="1:91" x14ac:dyDescent="0.35">
      <c r="A279" s="743"/>
      <c r="B279" s="5" t="s">
        <v>33</v>
      </c>
      <c r="C279" s="543">
        <v>30</v>
      </c>
      <c r="D279" s="5">
        <v>273</v>
      </c>
      <c r="E279" s="10">
        <f>DBC!C$60</f>
        <v>20</v>
      </c>
      <c r="F279" s="22">
        <f t="shared" si="455"/>
        <v>600</v>
      </c>
      <c r="G279" s="745"/>
      <c r="H279" s="49">
        <f>DBC!$C$45</f>
        <v>0.1</v>
      </c>
      <c r="I279" s="47">
        <f>DBC!$C$44</f>
        <v>0.7</v>
      </c>
      <c r="J279" s="48">
        <f>DBC!$C$43</f>
        <v>0.2</v>
      </c>
      <c r="K279" s="24" t="str">
        <f t="shared" si="472"/>
        <v>OK</v>
      </c>
      <c r="L279" s="25">
        <f t="shared" si="473"/>
        <v>60</v>
      </c>
      <c r="M279" s="26">
        <f t="shared" si="473"/>
        <v>420</v>
      </c>
      <c r="N279" s="27">
        <f t="shared" si="473"/>
        <v>120</v>
      </c>
      <c r="O279" s="28">
        <f t="shared" si="456"/>
        <v>548400</v>
      </c>
      <c r="P279" s="28">
        <f t="shared" si="456"/>
        <v>13051920</v>
      </c>
      <c r="Q279" s="28">
        <f t="shared" si="456"/>
        <v>4387200</v>
      </c>
      <c r="R279" s="29">
        <f>DBC!$C$50</f>
        <v>152</v>
      </c>
      <c r="S279" s="28">
        <f>DBC!$C$49</f>
        <v>146.19999999999999</v>
      </c>
      <c r="T279" s="30">
        <f>DBC!$C$48</f>
        <v>150</v>
      </c>
      <c r="U279" s="31">
        <f t="shared" si="474"/>
        <v>83.356800000000007</v>
      </c>
      <c r="V279" s="31">
        <f t="shared" si="474"/>
        <v>1908.1907039999999</v>
      </c>
      <c r="W279" s="32">
        <f t="shared" si="474"/>
        <v>658.08</v>
      </c>
      <c r="X279" s="23">
        <f>DBC!$C$41</f>
        <v>370</v>
      </c>
      <c r="Y279" s="33">
        <f t="shared" si="475"/>
        <v>30842.016000000003</v>
      </c>
      <c r="Z279" s="31">
        <f t="shared" si="475"/>
        <v>706030.56047999999</v>
      </c>
      <c r="AA279" s="31">
        <f t="shared" si="475"/>
        <v>243489.6</v>
      </c>
      <c r="AB279" s="423">
        <f t="shared" si="495"/>
        <v>980362.17648000002</v>
      </c>
      <c r="AC279" s="295">
        <f>DBC!$C$45</f>
        <v>0.1</v>
      </c>
      <c r="AD279" s="291">
        <f>DBC!$C$44</f>
        <v>0.7</v>
      </c>
      <c r="AE279" s="292">
        <f>DBC!$C$43</f>
        <v>0.2</v>
      </c>
      <c r="AF279" s="24" t="str">
        <f t="shared" si="476"/>
        <v>OK</v>
      </c>
      <c r="AG279" s="25">
        <f t="shared" si="477"/>
        <v>60</v>
      </c>
      <c r="AH279" s="26">
        <f t="shared" si="404"/>
        <v>420</v>
      </c>
      <c r="AI279" s="27">
        <f t="shared" si="405"/>
        <v>120</v>
      </c>
      <c r="AJ279" s="28">
        <f t="shared" si="457"/>
        <v>0</v>
      </c>
      <c r="AK279" s="28">
        <f t="shared" si="458"/>
        <v>0</v>
      </c>
      <c r="AL279" s="28">
        <f t="shared" si="459"/>
        <v>0</v>
      </c>
      <c r="AM279" s="17">
        <f>DBC!$C$50</f>
        <v>152</v>
      </c>
      <c r="AN279" s="16">
        <f>DBC!$C$49</f>
        <v>146.19999999999999</v>
      </c>
      <c r="AO279" s="18">
        <f>DBC!$C$48</f>
        <v>150</v>
      </c>
      <c r="AP279" s="31">
        <f t="shared" si="413"/>
        <v>0</v>
      </c>
      <c r="AQ279" s="31">
        <f t="shared" si="460"/>
        <v>0</v>
      </c>
      <c r="AR279" s="32">
        <f t="shared" si="461"/>
        <v>0</v>
      </c>
      <c r="AS279" s="23">
        <f>DBC!$C$41</f>
        <v>370</v>
      </c>
      <c r="AT279" s="33">
        <f t="shared" si="406"/>
        <v>0</v>
      </c>
      <c r="AU279" s="31">
        <f t="shared" si="407"/>
        <v>0</v>
      </c>
      <c r="AV279" s="31">
        <f t="shared" si="408"/>
        <v>0</v>
      </c>
      <c r="AW279" s="423">
        <f t="shared" si="496"/>
        <v>0</v>
      </c>
      <c r="AX279" s="561">
        <f>DBC!$C$72</f>
        <v>0.15</v>
      </c>
      <c r="AY279" s="559">
        <f>DBC!$C$71</f>
        <v>0.75</v>
      </c>
      <c r="AZ279" s="560">
        <f>DBC!$C$70</f>
        <v>0.1</v>
      </c>
      <c r="BA279" s="24" t="str">
        <f t="shared" si="478"/>
        <v>OK</v>
      </c>
      <c r="BB279" s="25">
        <f t="shared" si="479"/>
        <v>90</v>
      </c>
      <c r="BC279" s="26">
        <f t="shared" si="409"/>
        <v>450</v>
      </c>
      <c r="BD279" s="27">
        <f t="shared" si="410"/>
        <v>60</v>
      </c>
      <c r="BE279" s="28">
        <f t="shared" si="462"/>
        <v>112500</v>
      </c>
      <c r="BF279" s="28">
        <f t="shared" si="463"/>
        <v>1912500</v>
      </c>
      <c r="BG279" s="28">
        <f t="shared" si="464"/>
        <v>300000</v>
      </c>
      <c r="BH279" s="17">
        <f>DBC!$C$77</f>
        <v>42</v>
      </c>
      <c r="BI279" s="28">
        <f>DBC!$C$76</f>
        <v>35</v>
      </c>
      <c r="BJ279" s="30">
        <f>DBC!$C$75</f>
        <v>40</v>
      </c>
      <c r="BK279" s="31">
        <f t="shared" si="414"/>
        <v>4.7249999999999996</v>
      </c>
      <c r="BL279" s="31">
        <f t="shared" si="465"/>
        <v>66.9375</v>
      </c>
      <c r="BM279" s="32">
        <f t="shared" si="466"/>
        <v>12</v>
      </c>
      <c r="BN279" s="11">
        <f>DBC!$C$68</f>
        <v>500</v>
      </c>
      <c r="BO279" s="21">
        <f t="shared" si="497"/>
        <v>2362.5</v>
      </c>
      <c r="BP279" s="19">
        <f t="shared" si="498"/>
        <v>33468.75</v>
      </c>
      <c r="BQ279" s="19">
        <f t="shared" si="499"/>
        <v>6000</v>
      </c>
      <c r="BR279" s="423">
        <f t="shared" si="500"/>
        <v>41831.25</v>
      </c>
      <c r="BS279" s="561">
        <f>DBC!$C$72</f>
        <v>0.15</v>
      </c>
      <c r="BT279" s="559">
        <f>DBC!$C$71</f>
        <v>0.75</v>
      </c>
      <c r="BU279" s="560">
        <f>DBC!$C$70</f>
        <v>0.1</v>
      </c>
      <c r="BV279" s="24" t="str">
        <f t="shared" si="480"/>
        <v>OK</v>
      </c>
      <c r="BW279" s="25">
        <f t="shared" si="481"/>
        <v>90</v>
      </c>
      <c r="BX279" s="26">
        <f t="shared" si="411"/>
        <v>450</v>
      </c>
      <c r="BY279" s="27">
        <f t="shared" si="412"/>
        <v>60</v>
      </c>
      <c r="BZ279" s="28">
        <f t="shared" si="467"/>
        <v>0</v>
      </c>
      <c r="CA279" s="28">
        <f t="shared" si="468"/>
        <v>0</v>
      </c>
      <c r="CB279" s="28">
        <f t="shared" si="469"/>
        <v>0</v>
      </c>
      <c r="CC279" s="17">
        <f>DBC!$C$77</f>
        <v>42</v>
      </c>
      <c r="CD279" s="28">
        <f>DBC!$C$76</f>
        <v>35</v>
      </c>
      <c r="CE279" s="30">
        <f>DBC!$C$75</f>
        <v>40</v>
      </c>
      <c r="CF279" s="31">
        <f t="shared" si="415"/>
        <v>0</v>
      </c>
      <c r="CG279" s="31">
        <f t="shared" si="470"/>
        <v>0</v>
      </c>
      <c r="CH279" s="32">
        <f t="shared" si="471"/>
        <v>0</v>
      </c>
      <c r="CI279" s="11">
        <f>DBC!$C$68</f>
        <v>500</v>
      </c>
      <c r="CJ279" s="21">
        <f t="shared" si="501"/>
        <v>0</v>
      </c>
      <c r="CK279" s="21">
        <f t="shared" si="502"/>
        <v>0</v>
      </c>
      <c r="CL279" s="21">
        <f t="shared" si="503"/>
        <v>0</v>
      </c>
      <c r="CM279" s="423">
        <f t="shared" si="504"/>
        <v>0</v>
      </c>
    </row>
    <row r="280" spans="1:91" x14ac:dyDescent="0.35">
      <c r="A280" s="743"/>
      <c r="B280" s="5" t="s">
        <v>34</v>
      </c>
      <c r="C280" s="543">
        <v>31</v>
      </c>
      <c r="D280" s="5">
        <v>274</v>
      </c>
      <c r="E280" s="10">
        <f>DBC!C$61</f>
        <v>20</v>
      </c>
      <c r="F280" s="22">
        <f t="shared" si="455"/>
        <v>620</v>
      </c>
      <c r="G280" s="745"/>
      <c r="H280" s="49">
        <f>DBC!$C$45</f>
        <v>0.1</v>
      </c>
      <c r="I280" s="47">
        <f>DBC!$C$44</f>
        <v>0.7</v>
      </c>
      <c r="J280" s="48">
        <f>DBC!$C$43</f>
        <v>0.2</v>
      </c>
      <c r="K280" s="24" t="str">
        <f t="shared" si="472"/>
        <v>OK</v>
      </c>
      <c r="L280" s="25">
        <f t="shared" si="473"/>
        <v>62</v>
      </c>
      <c r="M280" s="26">
        <f t="shared" si="473"/>
        <v>434</v>
      </c>
      <c r="N280" s="27">
        <f t="shared" si="473"/>
        <v>124</v>
      </c>
      <c r="O280" s="28">
        <f t="shared" si="456"/>
        <v>566680</v>
      </c>
      <c r="P280" s="28">
        <f t="shared" si="456"/>
        <v>13486984</v>
      </c>
      <c r="Q280" s="28">
        <f t="shared" si="456"/>
        <v>4533440</v>
      </c>
      <c r="R280" s="29">
        <f>DBC!$C$50</f>
        <v>152</v>
      </c>
      <c r="S280" s="28">
        <f>DBC!$C$49</f>
        <v>146.19999999999999</v>
      </c>
      <c r="T280" s="30">
        <f>DBC!$C$48</f>
        <v>150</v>
      </c>
      <c r="U280" s="31">
        <f t="shared" si="474"/>
        <v>86.135360000000006</v>
      </c>
      <c r="V280" s="31">
        <f t="shared" si="474"/>
        <v>1971.7970608000001</v>
      </c>
      <c r="W280" s="32">
        <f t="shared" si="474"/>
        <v>680.01599999999996</v>
      </c>
      <c r="X280" s="23">
        <f>DBC!$C$41</f>
        <v>370</v>
      </c>
      <c r="Y280" s="33">
        <f t="shared" si="475"/>
        <v>31870.083200000001</v>
      </c>
      <c r="Z280" s="31">
        <f t="shared" si="475"/>
        <v>729564.91249600006</v>
      </c>
      <c r="AA280" s="31">
        <f t="shared" si="475"/>
        <v>251605.91999999998</v>
      </c>
      <c r="AB280" s="423">
        <f t="shared" si="495"/>
        <v>1013040.915696</v>
      </c>
      <c r="AC280" s="295">
        <f>DBC!$C$45</f>
        <v>0.1</v>
      </c>
      <c r="AD280" s="291">
        <f>DBC!$C$44</f>
        <v>0.7</v>
      </c>
      <c r="AE280" s="292">
        <f>DBC!$C$43</f>
        <v>0.2</v>
      </c>
      <c r="AF280" s="24" t="str">
        <f t="shared" si="476"/>
        <v>OK</v>
      </c>
      <c r="AG280" s="25">
        <f t="shared" si="477"/>
        <v>62</v>
      </c>
      <c r="AH280" s="26">
        <f t="shared" si="404"/>
        <v>434</v>
      </c>
      <c r="AI280" s="27">
        <f t="shared" si="405"/>
        <v>124</v>
      </c>
      <c r="AJ280" s="28">
        <f t="shared" si="457"/>
        <v>0</v>
      </c>
      <c r="AK280" s="28">
        <f t="shared" si="458"/>
        <v>0</v>
      </c>
      <c r="AL280" s="28">
        <f t="shared" si="459"/>
        <v>0</v>
      </c>
      <c r="AM280" s="17">
        <f>DBC!$C$50</f>
        <v>152</v>
      </c>
      <c r="AN280" s="16">
        <f>DBC!$C$49</f>
        <v>146.19999999999999</v>
      </c>
      <c r="AO280" s="18">
        <f>DBC!$C$48</f>
        <v>150</v>
      </c>
      <c r="AP280" s="31">
        <f t="shared" si="413"/>
        <v>0</v>
      </c>
      <c r="AQ280" s="31">
        <f t="shared" si="460"/>
        <v>0</v>
      </c>
      <c r="AR280" s="32">
        <f t="shared" si="461"/>
        <v>0</v>
      </c>
      <c r="AS280" s="23">
        <f>DBC!$C$41</f>
        <v>370</v>
      </c>
      <c r="AT280" s="33">
        <f t="shared" si="406"/>
        <v>0</v>
      </c>
      <c r="AU280" s="31">
        <f t="shared" si="407"/>
        <v>0</v>
      </c>
      <c r="AV280" s="31">
        <f t="shared" si="408"/>
        <v>0</v>
      </c>
      <c r="AW280" s="423">
        <f t="shared" si="496"/>
        <v>0</v>
      </c>
      <c r="AX280" s="561">
        <f>DBC!$C$72</f>
        <v>0.15</v>
      </c>
      <c r="AY280" s="559">
        <f>DBC!$C$71</f>
        <v>0.75</v>
      </c>
      <c r="AZ280" s="560">
        <f>DBC!$C$70</f>
        <v>0.1</v>
      </c>
      <c r="BA280" s="24" t="str">
        <f t="shared" si="478"/>
        <v>OK</v>
      </c>
      <c r="BB280" s="25">
        <f t="shared" si="479"/>
        <v>93</v>
      </c>
      <c r="BC280" s="26">
        <f t="shared" si="409"/>
        <v>465</v>
      </c>
      <c r="BD280" s="27">
        <f t="shared" si="410"/>
        <v>62</v>
      </c>
      <c r="BE280" s="28">
        <f t="shared" si="462"/>
        <v>116250</v>
      </c>
      <c r="BF280" s="28">
        <f t="shared" si="463"/>
        <v>1976250</v>
      </c>
      <c r="BG280" s="28">
        <f t="shared" si="464"/>
        <v>310000</v>
      </c>
      <c r="BH280" s="17">
        <f>DBC!$C$77</f>
        <v>42</v>
      </c>
      <c r="BI280" s="28">
        <f>DBC!$C$76</f>
        <v>35</v>
      </c>
      <c r="BJ280" s="30">
        <f>DBC!$C$75</f>
        <v>40</v>
      </c>
      <c r="BK280" s="31">
        <f t="shared" si="414"/>
        <v>4.8825000000000003</v>
      </c>
      <c r="BL280" s="31">
        <f t="shared" si="465"/>
        <v>69.168750000000003</v>
      </c>
      <c r="BM280" s="32">
        <f t="shared" si="466"/>
        <v>12.4</v>
      </c>
      <c r="BN280" s="11">
        <f>DBC!$C$68</f>
        <v>500</v>
      </c>
      <c r="BO280" s="21">
        <f t="shared" si="497"/>
        <v>2441.25</v>
      </c>
      <c r="BP280" s="19">
        <f t="shared" si="498"/>
        <v>34584.375</v>
      </c>
      <c r="BQ280" s="19">
        <f t="shared" si="499"/>
        <v>6200</v>
      </c>
      <c r="BR280" s="423">
        <f t="shared" si="500"/>
        <v>43225.625</v>
      </c>
      <c r="BS280" s="561">
        <f>DBC!$C$72</f>
        <v>0.15</v>
      </c>
      <c r="BT280" s="559">
        <f>DBC!$C$71</f>
        <v>0.75</v>
      </c>
      <c r="BU280" s="560">
        <f>DBC!$C$70</f>
        <v>0.1</v>
      </c>
      <c r="BV280" s="24" t="str">
        <f t="shared" si="480"/>
        <v>OK</v>
      </c>
      <c r="BW280" s="25">
        <f t="shared" si="481"/>
        <v>93</v>
      </c>
      <c r="BX280" s="26">
        <f t="shared" si="411"/>
        <v>465</v>
      </c>
      <c r="BY280" s="27">
        <f t="shared" si="412"/>
        <v>62</v>
      </c>
      <c r="BZ280" s="28">
        <f t="shared" si="467"/>
        <v>0</v>
      </c>
      <c r="CA280" s="28">
        <f t="shared" si="468"/>
        <v>0</v>
      </c>
      <c r="CB280" s="28">
        <f t="shared" si="469"/>
        <v>0</v>
      </c>
      <c r="CC280" s="17">
        <f>DBC!$C$77</f>
        <v>42</v>
      </c>
      <c r="CD280" s="28">
        <f>DBC!$C$76</f>
        <v>35</v>
      </c>
      <c r="CE280" s="30">
        <f>DBC!$C$75</f>
        <v>40</v>
      </c>
      <c r="CF280" s="31">
        <f t="shared" si="415"/>
        <v>0</v>
      </c>
      <c r="CG280" s="31">
        <f t="shared" si="470"/>
        <v>0</v>
      </c>
      <c r="CH280" s="32">
        <f t="shared" si="471"/>
        <v>0</v>
      </c>
      <c r="CI280" s="11">
        <f>DBC!$C$68</f>
        <v>500</v>
      </c>
      <c r="CJ280" s="21">
        <f t="shared" si="501"/>
        <v>0</v>
      </c>
      <c r="CK280" s="21">
        <f t="shared" si="502"/>
        <v>0</v>
      </c>
      <c r="CL280" s="21">
        <f t="shared" si="503"/>
        <v>0</v>
      </c>
      <c r="CM280" s="423">
        <f t="shared" si="504"/>
        <v>0</v>
      </c>
    </row>
    <row r="281" spans="1:91" x14ac:dyDescent="0.35">
      <c r="A281" s="743"/>
      <c r="B281" s="5" t="s">
        <v>35</v>
      </c>
      <c r="C281" s="543">
        <v>30</v>
      </c>
      <c r="D281" s="5">
        <v>275</v>
      </c>
      <c r="E281" s="10">
        <f>DBC!C$62</f>
        <v>20</v>
      </c>
      <c r="F281" s="22">
        <f t="shared" si="455"/>
        <v>600</v>
      </c>
      <c r="G281" s="745"/>
      <c r="H281" s="49">
        <f>DBC!$C$45</f>
        <v>0.1</v>
      </c>
      <c r="I281" s="47">
        <f>DBC!$C$44</f>
        <v>0.7</v>
      </c>
      <c r="J281" s="48">
        <f>DBC!$C$43</f>
        <v>0.2</v>
      </c>
      <c r="K281" s="24" t="str">
        <f t="shared" si="472"/>
        <v>OK</v>
      </c>
      <c r="L281" s="25">
        <f t="shared" si="473"/>
        <v>60</v>
      </c>
      <c r="M281" s="26">
        <f t="shared" si="473"/>
        <v>420</v>
      </c>
      <c r="N281" s="27">
        <f t="shared" si="473"/>
        <v>120</v>
      </c>
      <c r="O281" s="28">
        <f t="shared" si="456"/>
        <v>548400</v>
      </c>
      <c r="P281" s="28">
        <f t="shared" si="456"/>
        <v>13051920</v>
      </c>
      <c r="Q281" s="28">
        <f t="shared" si="456"/>
        <v>4387200</v>
      </c>
      <c r="R281" s="29">
        <f>DBC!$C$50</f>
        <v>152</v>
      </c>
      <c r="S281" s="28">
        <f>DBC!$C$49</f>
        <v>146.19999999999999</v>
      </c>
      <c r="T281" s="30">
        <f>DBC!$C$48</f>
        <v>150</v>
      </c>
      <c r="U281" s="31">
        <f t="shared" si="474"/>
        <v>83.356800000000007</v>
      </c>
      <c r="V281" s="31">
        <f t="shared" si="474"/>
        <v>1908.1907039999999</v>
      </c>
      <c r="W281" s="32">
        <f t="shared" si="474"/>
        <v>658.08</v>
      </c>
      <c r="X281" s="23">
        <f>DBC!$C$41</f>
        <v>370</v>
      </c>
      <c r="Y281" s="33">
        <f t="shared" si="475"/>
        <v>30842.016000000003</v>
      </c>
      <c r="Z281" s="31">
        <f t="shared" si="475"/>
        <v>706030.56047999999</v>
      </c>
      <c r="AA281" s="31">
        <f t="shared" si="475"/>
        <v>243489.6</v>
      </c>
      <c r="AB281" s="423">
        <f t="shared" si="495"/>
        <v>980362.17648000002</v>
      </c>
      <c r="AC281" s="295">
        <f>DBC!$C$45</f>
        <v>0.1</v>
      </c>
      <c r="AD281" s="291">
        <f>DBC!$C$44</f>
        <v>0.7</v>
      </c>
      <c r="AE281" s="292">
        <f>DBC!$C$43</f>
        <v>0.2</v>
      </c>
      <c r="AF281" s="24" t="str">
        <f t="shared" si="476"/>
        <v>OK</v>
      </c>
      <c r="AG281" s="25">
        <f t="shared" si="477"/>
        <v>60</v>
      </c>
      <c r="AH281" s="26">
        <f t="shared" si="404"/>
        <v>420</v>
      </c>
      <c r="AI281" s="27">
        <f t="shared" si="405"/>
        <v>120</v>
      </c>
      <c r="AJ281" s="28">
        <f t="shared" si="457"/>
        <v>0</v>
      </c>
      <c r="AK281" s="28">
        <f t="shared" si="458"/>
        <v>0</v>
      </c>
      <c r="AL281" s="28">
        <f t="shared" si="459"/>
        <v>0</v>
      </c>
      <c r="AM281" s="17">
        <f>DBC!$C$50</f>
        <v>152</v>
      </c>
      <c r="AN281" s="16">
        <f>DBC!$C$49</f>
        <v>146.19999999999999</v>
      </c>
      <c r="AO281" s="18">
        <f>DBC!$C$48</f>
        <v>150</v>
      </c>
      <c r="AP281" s="31">
        <f t="shared" si="413"/>
        <v>0</v>
      </c>
      <c r="AQ281" s="31">
        <f t="shared" si="460"/>
        <v>0</v>
      </c>
      <c r="AR281" s="32">
        <f t="shared" si="461"/>
        <v>0</v>
      </c>
      <c r="AS281" s="23">
        <f>DBC!$C$41</f>
        <v>370</v>
      </c>
      <c r="AT281" s="33">
        <f t="shared" si="406"/>
        <v>0</v>
      </c>
      <c r="AU281" s="31">
        <f t="shared" si="407"/>
        <v>0</v>
      </c>
      <c r="AV281" s="31">
        <f t="shared" si="408"/>
        <v>0</v>
      </c>
      <c r="AW281" s="423">
        <f t="shared" si="496"/>
        <v>0</v>
      </c>
      <c r="AX281" s="561">
        <f>DBC!$C$72</f>
        <v>0.15</v>
      </c>
      <c r="AY281" s="559">
        <f>DBC!$C$71</f>
        <v>0.75</v>
      </c>
      <c r="AZ281" s="560">
        <f>DBC!$C$70</f>
        <v>0.1</v>
      </c>
      <c r="BA281" s="24" t="str">
        <f t="shared" si="478"/>
        <v>OK</v>
      </c>
      <c r="BB281" s="25">
        <f t="shared" si="479"/>
        <v>90</v>
      </c>
      <c r="BC281" s="26">
        <f t="shared" si="409"/>
        <v>450</v>
      </c>
      <c r="BD281" s="27">
        <f t="shared" si="410"/>
        <v>60</v>
      </c>
      <c r="BE281" s="28">
        <f t="shared" si="462"/>
        <v>112500</v>
      </c>
      <c r="BF281" s="28">
        <f t="shared" si="463"/>
        <v>1912500</v>
      </c>
      <c r="BG281" s="28">
        <f t="shared" si="464"/>
        <v>300000</v>
      </c>
      <c r="BH281" s="17">
        <f>DBC!$C$77</f>
        <v>42</v>
      </c>
      <c r="BI281" s="28">
        <f>DBC!$C$76</f>
        <v>35</v>
      </c>
      <c r="BJ281" s="30">
        <f>DBC!$C$75</f>
        <v>40</v>
      </c>
      <c r="BK281" s="31">
        <f t="shared" si="414"/>
        <v>4.7249999999999996</v>
      </c>
      <c r="BL281" s="31">
        <f t="shared" si="465"/>
        <v>66.9375</v>
      </c>
      <c r="BM281" s="32">
        <f t="shared" si="466"/>
        <v>12</v>
      </c>
      <c r="BN281" s="11">
        <f>DBC!$C$68</f>
        <v>500</v>
      </c>
      <c r="BO281" s="21">
        <f t="shared" si="497"/>
        <v>2362.5</v>
      </c>
      <c r="BP281" s="19">
        <f t="shared" si="498"/>
        <v>33468.75</v>
      </c>
      <c r="BQ281" s="19">
        <f t="shared" si="499"/>
        <v>6000</v>
      </c>
      <c r="BR281" s="423">
        <f t="shared" si="500"/>
        <v>41831.25</v>
      </c>
      <c r="BS281" s="561">
        <f>DBC!$C$72</f>
        <v>0.15</v>
      </c>
      <c r="BT281" s="559">
        <f>DBC!$C$71</f>
        <v>0.75</v>
      </c>
      <c r="BU281" s="560">
        <f>DBC!$C$70</f>
        <v>0.1</v>
      </c>
      <c r="BV281" s="24" t="str">
        <f t="shared" si="480"/>
        <v>OK</v>
      </c>
      <c r="BW281" s="25">
        <f t="shared" si="481"/>
        <v>90</v>
      </c>
      <c r="BX281" s="26">
        <f t="shared" si="411"/>
        <v>450</v>
      </c>
      <c r="BY281" s="27">
        <f t="shared" si="412"/>
        <v>60</v>
      </c>
      <c r="BZ281" s="28">
        <f t="shared" si="467"/>
        <v>0</v>
      </c>
      <c r="CA281" s="28">
        <f t="shared" si="468"/>
        <v>0</v>
      </c>
      <c r="CB281" s="28">
        <f t="shared" si="469"/>
        <v>0</v>
      </c>
      <c r="CC281" s="17">
        <f>DBC!$C$77</f>
        <v>42</v>
      </c>
      <c r="CD281" s="28">
        <f>DBC!$C$76</f>
        <v>35</v>
      </c>
      <c r="CE281" s="30">
        <f>DBC!$C$75</f>
        <v>40</v>
      </c>
      <c r="CF281" s="31">
        <f t="shared" si="415"/>
        <v>0</v>
      </c>
      <c r="CG281" s="31">
        <f t="shared" si="470"/>
        <v>0</v>
      </c>
      <c r="CH281" s="32">
        <f t="shared" si="471"/>
        <v>0</v>
      </c>
      <c r="CI281" s="11">
        <f>DBC!$C$68</f>
        <v>500</v>
      </c>
      <c r="CJ281" s="21">
        <f t="shared" si="501"/>
        <v>0</v>
      </c>
      <c r="CK281" s="21">
        <f t="shared" si="502"/>
        <v>0</v>
      </c>
      <c r="CL281" s="21">
        <f t="shared" si="503"/>
        <v>0</v>
      </c>
      <c r="CM281" s="423">
        <f t="shared" si="504"/>
        <v>0</v>
      </c>
    </row>
    <row r="282" spans="1:91" x14ac:dyDescent="0.35">
      <c r="A282" s="744"/>
      <c r="B282" s="34" t="s">
        <v>36</v>
      </c>
      <c r="C282" s="544">
        <v>31</v>
      </c>
      <c r="D282" s="34">
        <v>276</v>
      </c>
      <c r="E282" s="10">
        <f>DBC!C$63</f>
        <v>20</v>
      </c>
      <c r="F282" s="35">
        <f t="shared" si="455"/>
        <v>620</v>
      </c>
      <c r="G282" s="746"/>
      <c r="H282" s="49">
        <f>DBC!$C$45</f>
        <v>0.1</v>
      </c>
      <c r="I282" s="47">
        <f>DBC!$C$44</f>
        <v>0.7</v>
      </c>
      <c r="J282" s="48">
        <f>DBC!$C$43</f>
        <v>0.2</v>
      </c>
      <c r="K282" s="8" t="str">
        <f t="shared" si="472"/>
        <v>OK</v>
      </c>
      <c r="L282" s="37">
        <f t="shared" si="473"/>
        <v>62</v>
      </c>
      <c r="M282" s="38">
        <f t="shared" si="473"/>
        <v>434</v>
      </c>
      <c r="N282" s="39">
        <f t="shared" si="473"/>
        <v>124</v>
      </c>
      <c r="O282" s="40">
        <f t="shared" si="456"/>
        <v>566680</v>
      </c>
      <c r="P282" s="40">
        <f t="shared" si="456"/>
        <v>13486984</v>
      </c>
      <c r="Q282" s="40">
        <f t="shared" si="456"/>
        <v>4533440</v>
      </c>
      <c r="R282" s="41">
        <f>DBC!$C$50</f>
        <v>152</v>
      </c>
      <c r="S282" s="40">
        <f>DBC!$C$49</f>
        <v>146.19999999999999</v>
      </c>
      <c r="T282" s="42">
        <f>DBC!$C$48</f>
        <v>150</v>
      </c>
      <c r="U282" s="43">
        <f t="shared" si="474"/>
        <v>86.135360000000006</v>
      </c>
      <c r="V282" s="43">
        <f t="shared" si="474"/>
        <v>1971.7970608000001</v>
      </c>
      <c r="W282" s="44">
        <f t="shared" si="474"/>
        <v>680.01599999999996</v>
      </c>
      <c r="X282" s="23">
        <f>DBC!$C$41</f>
        <v>370</v>
      </c>
      <c r="Y282" s="45">
        <f t="shared" si="475"/>
        <v>31870.083200000001</v>
      </c>
      <c r="Z282" s="43">
        <f t="shared" si="475"/>
        <v>729564.91249600006</v>
      </c>
      <c r="AA282" s="43">
        <f t="shared" si="475"/>
        <v>251605.91999999998</v>
      </c>
      <c r="AB282" s="423">
        <f t="shared" si="495"/>
        <v>1013040.915696</v>
      </c>
      <c r="AC282" s="295">
        <f>DBC!$C$45</f>
        <v>0.1</v>
      </c>
      <c r="AD282" s="291">
        <f>DBC!$C$44</f>
        <v>0.7</v>
      </c>
      <c r="AE282" s="292">
        <f>DBC!$C$43</f>
        <v>0.2</v>
      </c>
      <c r="AF282" s="8" t="str">
        <f t="shared" si="476"/>
        <v>OK</v>
      </c>
      <c r="AG282" s="37">
        <f t="shared" si="477"/>
        <v>62</v>
      </c>
      <c r="AH282" s="38">
        <f t="shared" si="404"/>
        <v>434</v>
      </c>
      <c r="AI282" s="39">
        <f t="shared" si="405"/>
        <v>124</v>
      </c>
      <c r="AJ282" s="40">
        <f t="shared" si="457"/>
        <v>0</v>
      </c>
      <c r="AK282" s="40">
        <f t="shared" si="458"/>
        <v>0</v>
      </c>
      <c r="AL282" s="40">
        <f t="shared" si="459"/>
        <v>0</v>
      </c>
      <c r="AM282" s="17">
        <f>DBC!$C$50</f>
        <v>152</v>
      </c>
      <c r="AN282" s="16">
        <f>DBC!$C$49</f>
        <v>146.19999999999999</v>
      </c>
      <c r="AO282" s="18">
        <f>DBC!$C$48</f>
        <v>150</v>
      </c>
      <c r="AP282" s="43">
        <f t="shared" si="413"/>
        <v>0</v>
      </c>
      <c r="AQ282" s="43">
        <f t="shared" si="460"/>
        <v>0</v>
      </c>
      <c r="AR282" s="44">
        <f t="shared" si="461"/>
        <v>0</v>
      </c>
      <c r="AS282" s="23">
        <f>DBC!$C$41</f>
        <v>370</v>
      </c>
      <c r="AT282" s="45">
        <f t="shared" si="406"/>
        <v>0</v>
      </c>
      <c r="AU282" s="43">
        <f t="shared" si="407"/>
        <v>0</v>
      </c>
      <c r="AV282" s="43">
        <f t="shared" si="408"/>
        <v>0</v>
      </c>
      <c r="AW282" s="423">
        <f t="shared" si="496"/>
        <v>0</v>
      </c>
      <c r="AX282" s="561">
        <f>DBC!$C$72</f>
        <v>0.15</v>
      </c>
      <c r="AY282" s="559">
        <f>DBC!$C$71</f>
        <v>0.75</v>
      </c>
      <c r="AZ282" s="560">
        <f>DBC!$C$70</f>
        <v>0.1</v>
      </c>
      <c r="BA282" s="8" t="str">
        <f t="shared" si="478"/>
        <v>OK</v>
      </c>
      <c r="BB282" s="37">
        <f t="shared" si="479"/>
        <v>93</v>
      </c>
      <c r="BC282" s="38">
        <f t="shared" si="409"/>
        <v>465</v>
      </c>
      <c r="BD282" s="39">
        <f t="shared" si="410"/>
        <v>62</v>
      </c>
      <c r="BE282" s="40">
        <f t="shared" si="462"/>
        <v>116250</v>
      </c>
      <c r="BF282" s="40">
        <f t="shared" si="463"/>
        <v>1976250</v>
      </c>
      <c r="BG282" s="40">
        <f t="shared" si="464"/>
        <v>310000</v>
      </c>
      <c r="BH282" s="17">
        <f>DBC!$C$77</f>
        <v>42</v>
      </c>
      <c r="BI282" s="28">
        <f>DBC!$C$76</f>
        <v>35</v>
      </c>
      <c r="BJ282" s="30">
        <f>DBC!$C$75</f>
        <v>40</v>
      </c>
      <c r="BK282" s="43">
        <f t="shared" si="414"/>
        <v>4.8825000000000003</v>
      </c>
      <c r="BL282" s="43">
        <f t="shared" si="465"/>
        <v>69.168750000000003</v>
      </c>
      <c r="BM282" s="44">
        <f t="shared" si="466"/>
        <v>12.4</v>
      </c>
      <c r="BN282" s="11">
        <f>DBC!$C$68</f>
        <v>500</v>
      </c>
      <c r="BO282" s="21">
        <f t="shared" si="497"/>
        <v>2441.25</v>
      </c>
      <c r="BP282" s="19">
        <f t="shared" si="498"/>
        <v>34584.375</v>
      </c>
      <c r="BQ282" s="19">
        <f t="shared" si="499"/>
        <v>6200</v>
      </c>
      <c r="BR282" s="423">
        <f t="shared" si="500"/>
        <v>43225.625</v>
      </c>
      <c r="BS282" s="561">
        <f>DBC!$C$72</f>
        <v>0.15</v>
      </c>
      <c r="BT282" s="559">
        <f>DBC!$C$71</f>
        <v>0.75</v>
      </c>
      <c r="BU282" s="560">
        <f>DBC!$C$70</f>
        <v>0.1</v>
      </c>
      <c r="BV282" s="8" t="str">
        <f t="shared" si="480"/>
        <v>OK</v>
      </c>
      <c r="BW282" s="37">
        <f t="shared" si="481"/>
        <v>93</v>
      </c>
      <c r="BX282" s="38">
        <f t="shared" si="411"/>
        <v>465</v>
      </c>
      <c r="BY282" s="39">
        <f t="shared" si="412"/>
        <v>62</v>
      </c>
      <c r="BZ282" s="40">
        <f t="shared" si="467"/>
        <v>0</v>
      </c>
      <c r="CA282" s="40">
        <f t="shared" si="468"/>
        <v>0</v>
      </c>
      <c r="CB282" s="40">
        <f t="shared" si="469"/>
        <v>0</v>
      </c>
      <c r="CC282" s="17">
        <f>DBC!$C$77</f>
        <v>42</v>
      </c>
      <c r="CD282" s="28">
        <f>DBC!$C$76</f>
        <v>35</v>
      </c>
      <c r="CE282" s="30">
        <f>DBC!$C$75</f>
        <v>40</v>
      </c>
      <c r="CF282" s="43">
        <f t="shared" si="415"/>
        <v>0</v>
      </c>
      <c r="CG282" s="43">
        <f t="shared" si="470"/>
        <v>0</v>
      </c>
      <c r="CH282" s="44">
        <f t="shared" si="471"/>
        <v>0</v>
      </c>
      <c r="CI282" s="11">
        <f>DBC!$C$68</f>
        <v>500</v>
      </c>
      <c r="CJ282" s="21">
        <f t="shared" si="501"/>
        <v>0</v>
      </c>
      <c r="CK282" s="21">
        <f t="shared" si="502"/>
        <v>0</v>
      </c>
      <c r="CL282" s="21">
        <f t="shared" si="503"/>
        <v>0</v>
      </c>
      <c r="CM282" s="423">
        <f t="shared" si="504"/>
        <v>0</v>
      </c>
    </row>
    <row r="283" spans="1:91" x14ac:dyDescent="0.35">
      <c r="A283" s="731">
        <v>24</v>
      </c>
      <c r="B283" s="9" t="s">
        <v>25</v>
      </c>
      <c r="C283" s="546">
        <v>31</v>
      </c>
      <c r="D283" s="9">
        <v>277</v>
      </c>
      <c r="E283" s="10">
        <f>DBC!C$52</f>
        <v>10</v>
      </c>
      <c r="F283" s="10">
        <f t="shared" si="455"/>
        <v>310</v>
      </c>
      <c r="G283" s="732">
        <f>SUM(F283:F294)</f>
        <v>6990</v>
      </c>
      <c r="H283" s="49">
        <f>DBC!$C$45</f>
        <v>0.1</v>
      </c>
      <c r="I283" s="47">
        <f>DBC!$C$44</f>
        <v>0.7</v>
      </c>
      <c r="J283" s="48">
        <f>DBC!$C$43</f>
        <v>0.2</v>
      </c>
      <c r="K283" s="12" t="str">
        <f t="shared" si="472"/>
        <v>OK</v>
      </c>
      <c r="L283" s="25">
        <f t="shared" ref="L283" si="505">$F283*H283</f>
        <v>31</v>
      </c>
      <c r="M283" s="26">
        <f t="shared" ref="M283" si="506">$F283*I283</f>
        <v>217</v>
      </c>
      <c r="N283" s="27">
        <f t="shared" ref="N283" si="507">$F283*J283</f>
        <v>62</v>
      </c>
      <c r="O283" s="28">
        <f t="shared" ref="O283" si="508">O$6*L283</f>
        <v>283340</v>
      </c>
      <c r="P283" s="28">
        <f t="shared" ref="P283" si="509">P$6*M283</f>
        <v>6743492</v>
      </c>
      <c r="Q283" s="28">
        <f t="shared" ref="Q283" si="510">Q$6*N283</f>
        <v>2266720</v>
      </c>
      <c r="R283" s="29">
        <f>DBC!$C$50</f>
        <v>152</v>
      </c>
      <c r="S283" s="28">
        <f>DBC!$C$49</f>
        <v>146.19999999999999</v>
      </c>
      <c r="T283" s="30">
        <f>DBC!$C$48</f>
        <v>150</v>
      </c>
      <c r="U283" s="31">
        <f t="shared" ref="U283" si="511">O283*R283/10^6</f>
        <v>43.067680000000003</v>
      </c>
      <c r="V283" s="31">
        <f t="shared" ref="V283" si="512">P283*S283/10^6</f>
        <v>985.89853040000003</v>
      </c>
      <c r="W283" s="32">
        <f t="shared" ref="W283" si="513">Q283*T283/10^6</f>
        <v>340.00799999999998</v>
      </c>
      <c r="X283" s="23">
        <f>DBC!$C$41</f>
        <v>370</v>
      </c>
      <c r="Y283" s="33">
        <f t="shared" ref="Y283" si="514">U283*$X283</f>
        <v>15935.0416</v>
      </c>
      <c r="Z283" s="31">
        <f t="shared" ref="Z283" si="515">V283*$X283</f>
        <v>364782.45624800003</v>
      </c>
      <c r="AA283" s="31">
        <f t="shared" ref="AA283" si="516">W283*$X283</f>
        <v>125802.95999999999</v>
      </c>
      <c r="AB283" s="423">
        <f t="shared" ref="AB283" si="517">SUM(Y283:AA283)</f>
        <v>506520.45784799999</v>
      </c>
      <c r="AC283" s="295">
        <f>DBC!$C$45</f>
        <v>0.1</v>
      </c>
      <c r="AD283" s="291">
        <f>DBC!$C$44</f>
        <v>0.7</v>
      </c>
      <c r="AE283" s="292">
        <f>DBC!$C$43</f>
        <v>0.2</v>
      </c>
      <c r="AF283" s="12" t="str">
        <f t="shared" si="476"/>
        <v>OK</v>
      </c>
      <c r="AG283" s="13">
        <f t="shared" si="477"/>
        <v>31</v>
      </c>
      <c r="AH283" s="14">
        <f t="shared" si="404"/>
        <v>217</v>
      </c>
      <c r="AI283" s="15">
        <f t="shared" si="405"/>
        <v>62</v>
      </c>
      <c r="AJ283" s="16">
        <f t="shared" si="457"/>
        <v>0</v>
      </c>
      <c r="AK283" s="16">
        <f t="shared" si="458"/>
        <v>0</v>
      </c>
      <c r="AL283" s="16">
        <f t="shared" si="459"/>
        <v>0</v>
      </c>
      <c r="AM283" s="17">
        <f>DBC!$C$50</f>
        <v>152</v>
      </c>
      <c r="AN283" s="16">
        <f>DBC!$C$49</f>
        <v>146.19999999999999</v>
      </c>
      <c r="AO283" s="18">
        <f>DBC!$C$48</f>
        <v>150</v>
      </c>
      <c r="AP283" s="19">
        <f t="shared" si="413"/>
        <v>0</v>
      </c>
      <c r="AQ283" s="19">
        <f t="shared" si="460"/>
        <v>0</v>
      </c>
      <c r="AR283" s="20">
        <f t="shared" si="461"/>
        <v>0</v>
      </c>
      <c r="AS283" s="23">
        <f>DBC!$C$41</f>
        <v>370</v>
      </c>
      <c r="AT283" s="21">
        <f t="shared" si="406"/>
        <v>0</v>
      </c>
      <c r="AU283" s="19">
        <f t="shared" si="407"/>
        <v>0</v>
      </c>
      <c r="AV283" s="19">
        <f t="shared" si="408"/>
        <v>0</v>
      </c>
      <c r="AW283" s="423">
        <f t="shared" si="496"/>
        <v>0</v>
      </c>
      <c r="AX283" s="561">
        <f>DBC!$C$72</f>
        <v>0.15</v>
      </c>
      <c r="AY283" s="559">
        <f>DBC!$C$71</f>
        <v>0.75</v>
      </c>
      <c r="AZ283" s="560">
        <f>DBC!$C$70</f>
        <v>0.1</v>
      </c>
      <c r="BA283" s="12" t="str">
        <f t="shared" si="478"/>
        <v>OK</v>
      </c>
      <c r="BB283" s="13">
        <f t="shared" si="479"/>
        <v>46.5</v>
      </c>
      <c r="BC283" s="14">
        <f t="shared" si="409"/>
        <v>232.5</v>
      </c>
      <c r="BD283" s="15">
        <f t="shared" si="410"/>
        <v>31</v>
      </c>
      <c r="BE283" s="16">
        <f t="shared" si="462"/>
        <v>58125</v>
      </c>
      <c r="BF283" s="16">
        <f t="shared" si="463"/>
        <v>988125</v>
      </c>
      <c r="BG283" s="16">
        <f t="shared" si="464"/>
        <v>155000</v>
      </c>
      <c r="BH283" s="17">
        <f>DBC!$C$77</f>
        <v>42</v>
      </c>
      <c r="BI283" s="28">
        <f>DBC!$C$76</f>
        <v>35</v>
      </c>
      <c r="BJ283" s="30">
        <f>DBC!$C$75</f>
        <v>40</v>
      </c>
      <c r="BK283" s="19">
        <f t="shared" si="414"/>
        <v>2.4412500000000001</v>
      </c>
      <c r="BL283" s="19">
        <f t="shared" si="465"/>
        <v>34.584375000000001</v>
      </c>
      <c r="BM283" s="20">
        <f t="shared" si="466"/>
        <v>6.2</v>
      </c>
      <c r="BN283" s="11">
        <f>DBC!$C$68</f>
        <v>500</v>
      </c>
      <c r="BO283" s="21">
        <f t="shared" si="497"/>
        <v>1220.625</v>
      </c>
      <c r="BP283" s="19">
        <f t="shared" si="498"/>
        <v>17292.1875</v>
      </c>
      <c r="BQ283" s="19">
        <f t="shared" si="499"/>
        <v>3100</v>
      </c>
      <c r="BR283" s="423">
        <f t="shared" si="500"/>
        <v>21612.8125</v>
      </c>
      <c r="BS283" s="561">
        <f>DBC!$C$72</f>
        <v>0.15</v>
      </c>
      <c r="BT283" s="559">
        <f>DBC!$C$71</f>
        <v>0.75</v>
      </c>
      <c r="BU283" s="560">
        <f>DBC!$C$70</f>
        <v>0.1</v>
      </c>
      <c r="BV283" s="12" t="str">
        <f t="shared" si="480"/>
        <v>OK</v>
      </c>
      <c r="BW283" s="13">
        <f t="shared" si="481"/>
        <v>46.5</v>
      </c>
      <c r="BX283" s="14">
        <f t="shared" si="411"/>
        <v>232.5</v>
      </c>
      <c r="BY283" s="15">
        <f t="shared" si="412"/>
        <v>31</v>
      </c>
      <c r="BZ283" s="16">
        <f t="shared" si="467"/>
        <v>0</v>
      </c>
      <c r="CA283" s="16">
        <f t="shared" si="468"/>
        <v>0</v>
      </c>
      <c r="CB283" s="16">
        <f t="shared" si="469"/>
        <v>0</v>
      </c>
      <c r="CC283" s="17">
        <f>DBC!$C$77</f>
        <v>42</v>
      </c>
      <c r="CD283" s="28">
        <f>DBC!$C$76</f>
        <v>35</v>
      </c>
      <c r="CE283" s="30">
        <f>DBC!$C$75</f>
        <v>40</v>
      </c>
      <c r="CF283" s="19">
        <f t="shared" si="415"/>
        <v>0</v>
      </c>
      <c r="CG283" s="19">
        <f t="shared" si="470"/>
        <v>0</v>
      </c>
      <c r="CH283" s="20">
        <f t="shared" si="471"/>
        <v>0</v>
      </c>
      <c r="CI283" s="11">
        <f>DBC!$C$68</f>
        <v>500</v>
      </c>
      <c r="CJ283" s="21">
        <f t="shared" si="501"/>
        <v>0</v>
      </c>
      <c r="CK283" s="21">
        <f t="shared" si="502"/>
        <v>0</v>
      </c>
      <c r="CL283" s="21">
        <f t="shared" si="503"/>
        <v>0</v>
      </c>
      <c r="CM283" s="423">
        <f t="shared" si="504"/>
        <v>0</v>
      </c>
    </row>
    <row r="284" spans="1:91" x14ac:dyDescent="0.35">
      <c r="A284" s="743"/>
      <c r="B284" s="5" t="s">
        <v>26</v>
      </c>
      <c r="C284" s="543">
        <v>28</v>
      </c>
      <c r="D284" s="5">
        <v>278</v>
      </c>
      <c r="E284" s="10">
        <f>DBC!C$53</f>
        <v>20</v>
      </c>
      <c r="F284" s="22">
        <f t="shared" si="455"/>
        <v>560</v>
      </c>
      <c r="G284" s="745"/>
      <c r="H284" s="49">
        <f>DBC!$C$45</f>
        <v>0.1</v>
      </c>
      <c r="I284" s="47">
        <f>DBC!$C$44</f>
        <v>0.7</v>
      </c>
      <c r="J284" s="48">
        <f>DBC!$C$43</f>
        <v>0.2</v>
      </c>
      <c r="K284" s="24" t="str">
        <f t="shared" si="472"/>
        <v>OK</v>
      </c>
      <c r="L284" s="25">
        <f t="shared" si="473"/>
        <v>56</v>
      </c>
      <c r="M284" s="26">
        <f t="shared" si="473"/>
        <v>392</v>
      </c>
      <c r="N284" s="27">
        <f t="shared" si="473"/>
        <v>112</v>
      </c>
      <c r="O284" s="28">
        <f t="shared" si="456"/>
        <v>511840</v>
      </c>
      <c r="P284" s="28">
        <f t="shared" si="456"/>
        <v>12181792</v>
      </c>
      <c r="Q284" s="28">
        <f t="shared" si="456"/>
        <v>4094720</v>
      </c>
      <c r="R284" s="29">
        <f>DBC!$C$50</f>
        <v>152</v>
      </c>
      <c r="S284" s="28">
        <f>DBC!$C$49</f>
        <v>146.19999999999999</v>
      </c>
      <c r="T284" s="30">
        <f>DBC!$C$48</f>
        <v>150</v>
      </c>
      <c r="U284" s="31">
        <f t="shared" si="474"/>
        <v>77.799679999999995</v>
      </c>
      <c r="V284" s="31">
        <f t="shared" si="474"/>
        <v>1780.9779904</v>
      </c>
      <c r="W284" s="32">
        <f t="shared" si="474"/>
        <v>614.20799999999997</v>
      </c>
      <c r="X284" s="23">
        <f>DBC!$C$41</f>
        <v>370</v>
      </c>
      <c r="Y284" s="33">
        <f t="shared" si="475"/>
        <v>28785.881599999997</v>
      </c>
      <c r="Z284" s="31">
        <f t="shared" si="475"/>
        <v>658961.85644799995</v>
      </c>
      <c r="AA284" s="31">
        <f t="shared" si="475"/>
        <v>227256.95999999999</v>
      </c>
      <c r="AB284" s="423">
        <f t="shared" si="495"/>
        <v>915004.69804799987</v>
      </c>
      <c r="AC284" s="295">
        <f>DBC!$C$45</f>
        <v>0.1</v>
      </c>
      <c r="AD284" s="291">
        <f>DBC!$C$44</f>
        <v>0.7</v>
      </c>
      <c r="AE284" s="292">
        <f>DBC!$C$43</f>
        <v>0.2</v>
      </c>
      <c r="AF284" s="24" t="str">
        <f t="shared" si="476"/>
        <v>OK</v>
      </c>
      <c r="AG284" s="25">
        <f t="shared" si="477"/>
        <v>56</v>
      </c>
      <c r="AH284" s="26">
        <f t="shared" si="404"/>
        <v>392</v>
      </c>
      <c r="AI284" s="27">
        <f t="shared" si="405"/>
        <v>112</v>
      </c>
      <c r="AJ284" s="28">
        <f t="shared" si="457"/>
        <v>0</v>
      </c>
      <c r="AK284" s="28">
        <f t="shared" si="458"/>
        <v>0</v>
      </c>
      <c r="AL284" s="28">
        <f t="shared" si="459"/>
        <v>0</v>
      </c>
      <c r="AM284" s="17">
        <f>DBC!$C$50</f>
        <v>152</v>
      </c>
      <c r="AN284" s="16">
        <f>DBC!$C$49</f>
        <v>146.19999999999999</v>
      </c>
      <c r="AO284" s="18">
        <f>DBC!$C$48</f>
        <v>150</v>
      </c>
      <c r="AP284" s="31">
        <f t="shared" si="413"/>
        <v>0</v>
      </c>
      <c r="AQ284" s="31">
        <f t="shared" si="460"/>
        <v>0</v>
      </c>
      <c r="AR284" s="32">
        <f t="shared" si="461"/>
        <v>0</v>
      </c>
      <c r="AS284" s="23">
        <f>DBC!$C$41</f>
        <v>370</v>
      </c>
      <c r="AT284" s="33">
        <f t="shared" si="406"/>
        <v>0</v>
      </c>
      <c r="AU284" s="31">
        <f t="shared" si="407"/>
        <v>0</v>
      </c>
      <c r="AV284" s="31">
        <f t="shared" si="408"/>
        <v>0</v>
      </c>
      <c r="AW284" s="423">
        <f t="shared" si="496"/>
        <v>0</v>
      </c>
      <c r="AX284" s="561">
        <f>DBC!$C$72</f>
        <v>0.15</v>
      </c>
      <c r="AY284" s="559">
        <f>DBC!$C$71</f>
        <v>0.75</v>
      </c>
      <c r="AZ284" s="560">
        <f>DBC!$C$70</f>
        <v>0.1</v>
      </c>
      <c r="BA284" s="24" t="str">
        <f t="shared" si="478"/>
        <v>OK</v>
      </c>
      <c r="BB284" s="25">
        <f t="shared" si="479"/>
        <v>84</v>
      </c>
      <c r="BC284" s="26">
        <f t="shared" si="409"/>
        <v>420</v>
      </c>
      <c r="BD284" s="27">
        <f t="shared" si="410"/>
        <v>56</v>
      </c>
      <c r="BE284" s="28">
        <f t="shared" si="462"/>
        <v>105000</v>
      </c>
      <c r="BF284" s="28">
        <f t="shared" si="463"/>
        <v>1785000</v>
      </c>
      <c r="BG284" s="28">
        <f t="shared" si="464"/>
        <v>280000</v>
      </c>
      <c r="BH284" s="17">
        <f>DBC!$C$77</f>
        <v>42</v>
      </c>
      <c r="BI284" s="28">
        <f>DBC!$C$76</f>
        <v>35</v>
      </c>
      <c r="BJ284" s="30">
        <f>DBC!$C$75</f>
        <v>40</v>
      </c>
      <c r="BK284" s="31">
        <f t="shared" si="414"/>
        <v>4.41</v>
      </c>
      <c r="BL284" s="31">
        <f t="shared" si="465"/>
        <v>62.475000000000001</v>
      </c>
      <c r="BM284" s="32">
        <f t="shared" si="466"/>
        <v>11.2</v>
      </c>
      <c r="BN284" s="11">
        <f>DBC!$C$68</f>
        <v>500</v>
      </c>
      <c r="BO284" s="21">
        <f t="shared" si="497"/>
        <v>2205</v>
      </c>
      <c r="BP284" s="19">
        <f t="shared" si="498"/>
        <v>31237.5</v>
      </c>
      <c r="BQ284" s="19">
        <f t="shared" si="499"/>
        <v>5600</v>
      </c>
      <c r="BR284" s="423">
        <f t="shared" si="500"/>
        <v>39042.5</v>
      </c>
      <c r="BS284" s="561">
        <f>DBC!$C$72</f>
        <v>0.15</v>
      </c>
      <c r="BT284" s="559">
        <f>DBC!$C$71</f>
        <v>0.75</v>
      </c>
      <c r="BU284" s="560">
        <f>DBC!$C$70</f>
        <v>0.1</v>
      </c>
      <c r="BV284" s="24" t="str">
        <f t="shared" si="480"/>
        <v>OK</v>
      </c>
      <c r="BW284" s="25">
        <f t="shared" si="481"/>
        <v>84</v>
      </c>
      <c r="BX284" s="26">
        <f t="shared" si="411"/>
        <v>420</v>
      </c>
      <c r="BY284" s="27">
        <f t="shared" si="412"/>
        <v>56</v>
      </c>
      <c r="BZ284" s="28">
        <f t="shared" si="467"/>
        <v>0</v>
      </c>
      <c r="CA284" s="28">
        <f t="shared" si="468"/>
        <v>0</v>
      </c>
      <c r="CB284" s="28">
        <f t="shared" si="469"/>
        <v>0</v>
      </c>
      <c r="CC284" s="17">
        <f>DBC!$C$77</f>
        <v>42</v>
      </c>
      <c r="CD284" s="28">
        <f>DBC!$C$76</f>
        <v>35</v>
      </c>
      <c r="CE284" s="30">
        <f>DBC!$C$75</f>
        <v>40</v>
      </c>
      <c r="CF284" s="31">
        <f t="shared" si="415"/>
        <v>0</v>
      </c>
      <c r="CG284" s="31">
        <f t="shared" si="470"/>
        <v>0</v>
      </c>
      <c r="CH284" s="32">
        <f t="shared" si="471"/>
        <v>0</v>
      </c>
      <c r="CI284" s="11">
        <f>DBC!$C$68</f>
        <v>500</v>
      </c>
      <c r="CJ284" s="21">
        <f t="shared" si="501"/>
        <v>0</v>
      </c>
      <c r="CK284" s="21">
        <f t="shared" si="502"/>
        <v>0</v>
      </c>
      <c r="CL284" s="21">
        <f t="shared" si="503"/>
        <v>0</v>
      </c>
      <c r="CM284" s="423">
        <f t="shared" si="504"/>
        <v>0</v>
      </c>
    </row>
    <row r="285" spans="1:91" x14ac:dyDescent="0.35">
      <c r="A285" s="743"/>
      <c r="B285" s="5" t="s">
        <v>27</v>
      </c>
      <c r="C285" s="543">
        <v>31</v>
      </c>
      <c r="D285" s="5">
        <v>279</v>
      </c>
      <c r="E285" s="10">
        <f>DBC!C$54</f>
        <v>20</v>
      </c>
      <c r="F285" s="22">
        <f t="shared" si="455"/>
        <v>620</v>
      </c>
      <c r="G285" s="745"/>
      <c r="H285" s="49">
        <f>DBC!$C$45</f>
        <v>0.1</v>
      </c>
      <c r="I285" s="47">
        <f>DBC!$C$44</f>
        <v>0.7</v>
      </c>
      <c r="J285" s="48">
        <f>DBC!$C$43</f>
        <v>0.2</v>
      </c>
      <c r="K285" s="24" t="str">
        <f t="shared" si="472"/>
        <v>OK</v>
      </c>
      <c r="L285" s="25">
        <f t="shared" si="473"/>
        <v>62</v>
      </c>
      <c r="M285" s="26">
        <f t="shared" si="473"/>
        <v>434</v>
      </c>
      <c r="N285" s="27">
        <f t="shared" si="473"/>
        <v>124</v>
      </c>
      <c r="O285" s="28">
        <f t="shared" si="456"/>
        <v>566680</v>
      </c>
      <c r="P285" s="28">
        <f t="shared" si="456"/>
        <v>13486984</v>
      </c>
      <c r="Q285" s="28">
        <f t="shared" si="456"/>
        <v>4533440</v>
      </c>
      <c r="R285" s="29">
        <f>DBC!$C$50</f>
        <v>152</v>
      </c>
      <c r="S285" s="28">
        <f>DBC!$C$49</f>
        <v>146.19999999999999</v>
      </c>
      <c r="T285" s="30">
        <f>DBC!$C$48</f>
        <v>150</v>
      </c>
      <c r="U285" s="31">
        <f t="shared" si="474"/>
        <v>86.135360000000006</v>
      </c>
      <c r="V285" s="31">
        <f t="shared" si="474"/>
        <v>1971.7970608000001</v>
      </c>
      <c r="W285" s="32">
        <f t="shared" si="474"/>
        <v>680.01599999999996</v>
      </c>
      <c r="X285" s="23">
        <f>DBC!$C$41</f>
        <v>370</v>
      </c>
      <c r="Y285" s="33">
        <f t="shared" si="475"/>
        <v>31870.083200000001</v>
      </c>
      <c r="Z285" s="31">
        <f t="shared" si="475"/>
        <v>729564.91249600006</v>
      </c>
      <c r="AA285" s="31">
        <f t="shared" si="475"/>
        <v>251605.91999999998</v>
      </c>
      <c r="AB285" s="423">
        <f t="shared" si="495"/>
        <v>1013040.915696</v>
      </c>
      <c r="AC285" s="295">
        <f>DBC!$C$45</f>
        <v>0.1</v>
      </c>
      <c r="AD285" s="291">
        <f>DBC!$C$44</f>
        <v>0.7</v>
      </c>
      <c r="AE285" s="292">
        <f>DBC!$C$43</f>
        <v>0.2</v>
      </c>
      <c r="AF285" s="24" t="str">
        <f t="shared" si="476"/>
        <v>OK</v>
      </c>
      <c r="AG285" s="25">
        <f t="shared" si="477"/>
        <v>62</v>
      </c>
      <c r="AH285" s="26">
        <f t="shared" si="404"/>
        <v>434</v>
      </c>
      <c r="AI285" s="27">
        <f t="shared" si="405"/>
        <v>124</v>
      </c>
      <c r="AJ285" s="28">
        <f t="shared" si="457"/>
        <v>0</v>
      </c>
      <c r="AK285" s="28">
        <f t="shared" si="458"/>
        <v>0</v>
      </c>
      <c r="AL285" s="28">
        <f t="shared" si="459"/>
        <v>0</v>
      </c>
      <c r="AM285" s="17">
        <f>DBC!$C$50</f>
        <v>152</v>
      </c>
      <c r="AN285" s="16">
        <f>DBC!$C$49</f>
        <v>146.19999999999999</v>
      </c>
      <c r="AO285" s="18">
        <f>DBC!$C$48</f>
        <v>150</v>
      </c>
      <c r="AP285" s="31">
        <f t="shared" si="413"/>
        <v>0</v>
      </c>
      <c r="AQ285" s="31">
        <f t="shared" si="460"/>
        <v>0</v>
      </c>
      <c r="AR285" s="32">
        <f t="shared" si="461"/>
        <v>0</v>
      </c>
      <c r="AS285" s="23">
        <f>DBC!$C$41</f>
        <v>370</v>
      </c>
      <c r="AT285" s="33">
        <f t="shared" si="406"/>
        <v>0</v>
      </c>
      <c r="AU285" s="31">
        <f t="shared" si="407"/>
        <v>0</v>
      </c>
      <c r="AV285" s="31">
        <f t="shared" si="408"/>
        <v>0</v>
      </c>
      <c r="AW285" s="423">
        <f t="shared" si="496"/>
        <v>0</v>
      </c>
      <c r="AX285" s="561">
        <f>DBC!$C$72</f>
        <v>0.15</v>
      </c>
      <c r="AY285" s="559">
        <f>DBC!$C$71</f>
        <v>0.75</v>
      </c>
      <c r="AZ285" s="560">
        <f>DBC!$C$70</f>
        <v>0.1</v>
      </c>
      <c r="BA285" s="24" t="str">
        <f t="shared" si="478"/>
        <v>OK</v>
      </c>
      <c r="BB285" s="25">
        <f t="shared" si="479"/>
        <v>93</v>
      </c>
      <c r="BC285" s="26">
        <f t="shared" si="409"/>
        <v>465</v>
      </c>
      <c r="BD285" s="27">
        <f t="shared" si="410"/>
        <v>62</v>
      </c>
      <c r="BE285" s="28">
        <f t="shared" si="462"/>
        <v>116250</v>
      </c>
      <c r="BF285" s="28">
        <f t="shared" si="463"/>
        <v>1976250</v>
      </c>
      <c r="BG285" s="28">
        <f t="shared" si="464"/>
        <v>310000</v>
      </c>
      <c r="BH285" s="17">
        <f>DBC!$C$77</f>
        <v>42</v>
      </c>
      <c r="BI285" s="28">
        <f>DBC!$C$76</f>
        <v>35</v>
      </c>
      <c r="BJ285" s="30">
        <f>DBC!$C$75</f>
        <v>40</v>
      </c>
      <c r="BK285" s="31">
        <f t="shared" si="414"/>
        <v>4.8825000000000003</v>
      </c>
      <c r="BL285" s="31">
        <f t="shared" si="465"/>
        <v>69.168750000000003</v>
      </c>
      <c r="BM285" s="32">
        <f t="shared" si="466"/>
        <v>12.4</v>
      </c>
      <c r="BN285" s="11">
        <f>DBC!$C$68</f>
        <v>500</v>
      </c>
      <c r="BO285" s="21">
        <f t="shared" si="497"/>
        <v>2441.25</v>
      </c>
      <c r="BP285" s="19">
        <f t="shared" si="498"/>
        <v>34584.375</v>
      </c>
      <c r="BQ285" s="19">
        <f t="shared" si="499"/>
        <v>6200</v>
      </c>
      <c r="BR285" s="423">
        <f t="shared" si="500"/>
        <v>43225.625</v>
      </c>
      <c r="BS285" s="561">
        <f>DBC!$C$72</f>
        <v>0.15</v>
      </c>
      <c r="BT285" s="559">
        <f>DBC!$C$71</f>
        <v>0.75</v>
      </c>
      <c r="BU285" s="560">
        <f>DBC!$C$70</f>
        <v>0.1</v>
      </c>
      <c r="BV285" s="24" t="str">
        <f t="shared" si="480"/>
        <v>OK</v>
      </c>
      <c r="BW285" s="25">
        <f t="shared" si="481"/>
        <v>93</v>
      </c>
      <c r="BX285" s="26">
        <f t="shared" si="411"/>
        <v>465</v>
      </c>
      <c r="BY285" s="27">
        <f t="shared" si="412"/>
        <v>62</v>
      </c>
      <c r="BZ285" s="28">
        <f t="shared" si="467"/>
        <v>0</v>
      </c>
      <c r="CA285" s="28">
        <f t="shared" si="468"/>
        <v>0</v>
      </c>
      <c r="CB285" s="28">
        <f t="shared" si="469"/>
        <v>0</v>
      </c>
      <c r="CC285" s="17">
        <f>DBC!$C$77</f>
        <v>42</v>
      </c>
      <c r="CD285" s="28">
        <f>DBC!$C$76</f>
        <v>35</v>
      </c>
      <c r="CE285" s="30">
        <f>DBC!$C$75</f>
        <v>40</v>
      </c>
      <c r="CF285" s="31">
        <f t="shared" si="415"/>
        <v>0</v>
      </c>
      <c r="CG285" s="31">
        <f t="shared" si="470"/>
        <v>0</v>
      </c>
      <c r="CH285" s="32">
        <f t="shared" si="471"/>
        <v>0</v>
      </c>
      <c r="CI285" s="11">
        <f>DBC!$C$68</f>
        <v>500</v>
      </c>
      <c r="CJ285" s="21">
        <f t="shared" si="501"/>
        <v>0</v>
      </c>
      <c r="CK285" s="21">
        <f t="shared" si="502"/>
        <v>0</v>
      </c>
      <c r="CL285" s="21">
        <f t="shared" si="503"/>
        <v>0</v>
      </c>
      <c r="CM285" s="423">
        <f t="shared" si="504"/>
        <v>0</v>
      </c>
    </row>
    <row r="286" spans="1:91" x14ac:dyDescent="0.35">
      <c r="A286" s="743"/>
      <c r="B286" s="5" t="s">
        <v>28</v>
      </c>
      <c r="C286" s="543">
        <v>30</v>
      </c>
      <c r="D286" s="5">
        <v>280</v>
      </c>
      <c r="E286" s="10">
        <f>DBC!C$55</f>
        <v>20</v>
      </c>
      <c r="F286" s="22">
        <f t="shared" si="455"/>
        <v>600</v>
      </c>
      <c r="G286" s="745"/>
      <c r="H286" s="49">
        <f>DBC!$C$45</f>
        <v>0.1</v>
      </c>
      <c r="I286" s="47">
        <f>DBC!$C$44</f>
        <v>0.7</v>
      </c>
      <c r="J286" s="48">
        <f>DBC!$C$43</f>
        <v>0.2</v>
      </c>
      <c r="K286" s="24" t="str">
        <f t="shared" si="472"/>
        <v>OK</v>
      </c>
      <c r="L286" s="25">
        <f t="shared" si="473"/>
        <v>60</v>
      </c>
      <c r="M286" s="26">
        <f t="shared" si="473"/>
        <v>420</v>
      </c>
      <c r="N286" s="27">
        <f t="shared" si="473"/>
        <v>120</v>
      </c>
      <c r="O286" s="28">
        <f t="shared" si="456"/>
        <v>548400</v>
      </c>
      <c r="P286" s="28">
        <f t="shared" si="456"/>
        <v>13051920</v>
      </c>
      <c r="Q286" s="28">
        <f t="shared" si="456"/>
        <v>4387200</v>
      </c>
      <c r="R286" s="29">
        <f>DBC!$C$50</f>
        <v>152</v>
      </c>
      <c r="S286" s="28">
        <f>DBC!$C$49</f>
        <v>146.19999999999999</v>
      </c>
      <c r="T286" s="30">
        <f>DBC!$C$48</f>
        <v>150</v>
      </c>
      <c r="U286" s="31">
        <f t="shared" si="474"/>
        <v>83.356800000000007</v>
      </c>
      <c r="V286" s="31">
        <f t="shared" si="474"/>
        <v>1908.1907039999999</v>
      </c>
      <c r="W286" s="32">
        <f t="shared" si="474"/>
        <v>658.08</v>
      </c>
      <c r="X286" s="23">
        <f>DBC!$C$41</f>
        <v>370</v>
      </c>
      <c r="Y286" s="33">
        <f t="shared" si="475"/>
        <v>30842.016000000003</v>
      </c>
      <c r="Z286" s="31">
        <f t="shared" si="475"/>
        <v>706030.56047999999</v>
      </c>
      <c r="AA286" s="31">
        <f t="shared" si="475"/>
        <v>243489.6</v>
      </c>
      <c r="AB286" s="423">
        <f t="shared" si="495"/>
        <v>980362.17648000002</v>
      </c>
      <c r="AC286" s="295">
        <f>DBC!$C$45</f>
        <v>0.1</v>
      </c>
      <c r="AD286" s="291">
        <f>DBC!$C$44</f>
        <v>0.7</v>
      </c>
      <c r="AE286" s="292">
        <f>DBC!$C$43</f>
        <v>0.2</v>
      </c>
      <c r="AF286" s="24" t="str">
        <f t="shared" si="476"/>
        <v>OK</v>
      </c>
      <c r="AG286" s="25">
        <f t="shared" si="477"/>
        <v>60</v>
      </c>
      <c r="AH286" s="26">
        <f t="shared" si="404"/>
        <v>420</v>
      </c>
      <c r="AI286" s="27">
        <f t="shared" si="405"/>
        <v>120</v>
      </c>
      <c r="AJ286" s="28">
        <f t="shared" si="457"/>
        <v>0</v>
      </c>
      <c r="AK286" s="28">
        <f t="shared" si="458"/>
        <v>0</v>
      </c>
      <c r="AL286" s="28">
        <f t="shared" si="459"/>
        <v>0</v>
      </c>
      <c r="AM286" s="17">
        <f>DBC!$C$50</f>
        <v>152</v>
      </c>
      <c r="AN286" s="16">
        <f>DBC!$C$49</f>
        <v>146.19999999999999</v>
      </c>
      <c r="AO286" s="18">
        <f>DBC!$C$48</f>
        <v>150</v>
      </c>
      <c r="AP286" s="31">
        <f t="shared" si="413"/>
        <v>0</v>
      </c>
      <c r="AQ286" s="31">
        <f t="shared" si="460"/>
        <v>0</v>
      </c>
      <c r="AR286" s="32">
        <f t="shared" si="461"/>
        <v>0</v>
      </c>
      <c r="AS286" s="23">
        <f>DBC!$C$41</f>
        <v>370</v>
      </c>
      <c r="AT286" s="33">
        <f t="shared" si="406"/>
        <v>0</v>
      </c>
      <c r="AU286" s="31">
        <f t="shared" si="407"/>
        <v>0</v>
      </c>
      <c r="AV286" s="31">
        <f t="shared" si="408"/>
        <v>0</v>
      </c>
      <c r="AW286" s="423">
        <f t="shared" si="496"/>
        <v>0</v>
      </c>
      <c r="AX286" s="561">
        <f>DBC!$C$72</f>
        <v>0.15</v>
      </c>
      <c r="AY286" s="559">
        <f>DBC!$C$71</f>
        <v>0.75</v>
      </c>
      <c r="AZ286" s="560">
        <f>DBC!$C$70</f>
        <v>0.1</v>
      </c>
      <c r="BA286" s="24" t="str">
        <f t="shared" si="478"/>
        <v>OK</v>
      </c>
      <c r="BB286" s="25">
        <f t="shared" si="479"/>
        <v>90</v>
      </c>
      <c r="BC286" s="26">
        <f t="shared" si="409"/>
        <v>450</v>
      </c>
      <c r="BD286" s="27">
        <f t="shared" si="410"/>
        <v>60</v>
      </c>
      <c r="BE286" s="28">
        <f t="shared" si="462"/>
        <v>112500</v>
      </c>
      <c r="BF286" s="28">
        <f t="shared" si="463"/>
        <v>1912500</v>
      </c>
      <c r="BG286" s="28">
        <f t="shared" si="464"/>
        <v>300000</v>
      </c>
      <c r="BH286" s="17">
        <f>DBC!$C$77</f>
        <v>42</v>
      </c>
      <c r="BI286" s="28">
        <f>DBC!$C$76</f>
        <v>35</v>
      </c>
      <c r="BJ286" s="30">
        <f>DBC!$C$75</f>
        <v>40</v>
      </c>
      <c r="BK286" s="31">
        <f t="shared" si="414"/>
        <v>4.7249999999999996</v>
      </c>
      <c r="BL286" s="31">
        <f t="shared" si="465"/>
        <v>66.9375</v>
      </c>
      <c r="BM286" s="32">
        <f t="shared" si="466"/>
        <v>12</v>
      </c>
      <c r="BN286" s="11">
        <f>DBC!$C$68</f>
        <v>500</v>
      </c>
      <c r="BO286" s="21">
        <f t="shared" si="497"/>
        <v>2362.5</v>
      </c>
      <c r="BP286" s="19">
        <f t="shared" si="498"/>
        <v>33468.75</v>
      </c>
      <c r="BQ286" s="19">
        <f t="shared" si="499"/>
        <v>6000</v>
      </c>
      <c r="BR286" s="423">
        <f t="shared" si="500"/>
        <v>41831.25</v>
      </c>
      <c r="BS286" s="561">
        <f>DBC!$C$72</f>
        <v>0.15</v>
      </c>
      <c r="BT286" s="559">
        <f>DBC!$C$71</f>
        <v>0.75</v>
      </c>
      <c r="BU286" s="560">
        <f>DBC!$C$70</f>
        <v>0.1</v>
      </c>
      <c r="BV286" s="24" t="str">
        <f t="shared" si="480"/>
        <v>OK</v>
      </c>
      <c r="BW286" s="25">
        <f t="shared" si="481"/>
        <v>90</v>
      </c>
      <c r="BX286" s="26">
        <f t="shared" si="411"/>
        <v>450</v>
      </c>
      <c r="BY286" s="27">
        <f t="shared" si="412"/>
        <v>60</v>
      </c>
      <c r="BZ286" s="28">
        <f t="shared" si="467"/>
        <v>0</v>
      </c>
      <c r="CA286" s="28">
        <f t="shared" si="468"/>
        <v>0</v>
      </c>
      <c r="CB286" s="28">
        <f t="shared" si="469"/>
        <v>0</v>
      </c>
      <c r="CC286" s="17">
        <f>DBC!$C$77</f>
        <v>42</v>
      </c>
      <c r="CD286" s="28">
        <f>DBC!$C$76</f>
        <v>35</v>
      </c>
      <c r="CE286" s="30">
        <f>DBC!$C$75</f>
        <v>40</v>
      </c>
      <c r="CF286" s="31">
        <f t="shared" si="415"/>
        <v>0</v>
      </c>
      <c r="CG286" s="31">
        <f t="shared" si="470"/>
        <v>0</v>
      </c>
      <c r="CH286" s="32">
        <f t="shared" si="471"/>
        <v>0</v>
      </c>
      <c r="CI286" s="11">
        <f>DBC!$C$68</f>
        <v>500</v>
      </c>
      <c r="CJ286" s="21">
        <f t="shared" si="501"/>
        <v>0</v>
      </c>
      <c r="CK286" s="21">
        <f t="shared" si="502"/>
        <v>0</v>
      </c>
      <c r="CL286" s="21">
        <f t="shared" si="503"/>
        <v>0</v>
      </c>
      <c r="CM286" s="423">
        <f t="shared" si="504"/>
        <v>0</v>
      </c>
    </row>
    <row r="287" spans="1:91" x14ac:dyDescent="0.35">
      <c r="A287" s="743"/>
      <c r="B287" s="5" t="s">
        <v>29</v>
      </c>
      <c r="C287" s="543">
        <v>31</v>
      </c>
      <c r="D287" s="5">
        <v>281</v>
      </c>
      <c r="E287" s="10">
        <f>DBC!C$56</f>
        <v>20</v>
      </c>
      <c r="F287" s="22">
        <f t="shared" si="455"/>
        <v>620</v>
      </c>
      <c r="G287" s="745"/>
      <c r="H287" s="49">
        <f>DBC!$C$45</f>
        <v>0.1</v>
      </c>
      <c r="I287" s="47">
        <f>DBC!$C$44</f>
        <v>0.7</v>
      </c>
      <c r="J287" s="48">
        <f>DBC!$C$43</f>
        <v>0.2</v>
      </c>
      <c r="K287" s="24" t="str">
        <f t="shared" si="472"/>
        <v>OK</v>
      </c>
      <c r="L287" s="25">
        <f t="shared" si="473"/>
        <v>62</v>
      </c>
      <c r="M287" s="26">
        <f t="shared" si="473"/>
        <v>434</v>
      </c>
      <c r="N287" s="27">
        <f t="shared" si="473"/>
        <v>124</v>
      </c>
      <c r="O287" s="28">
        <f t="shared" si="456"/>
        <v>566680</v>
      </c>
      <c r="P287" s="28">
        <f t="shared" si="456"/>
        <v>13486984</v>
      </c>
      <c r="Q287" s="28">
        <f t="shared" si="456"/>
        <v>4533440</v>
      </c>
      <c r="R287" s="29">
        <f>DBC!$C$50</f>
        <v>152</v>
      </c>
      <c r="S287" s="28">
        <f>DBC!$C$49</f>
        <v>146.19999999999999</v>
      </c>
      <c r="T287" s="30">
        <f>DBC!$C$48</f>
        <v>150</v>
      </c>
      <c r="U287" s="31">
        <f t="shared" si="474"/>
        <v>86.135360000000006</v>
      </c>
      <c r="V287" s="31">
        <f t="shared" si="474"/>
        <v>1971.7970608000001</v>
      </c>
      <c r="W287" s="32">
        <f t="shared" si="474"/>
        <v>680.01599999999996</v>
      </c>
      <c r="X287" s="23">
        <f>DBC!$C$41</f>
        <v>370</v>
      </c>
      <c r="Y287" s="33">
        <f t="shared" si="475"/>
        <v>31870.083200000001</v>
      </c>
      <c r="Z287" s="31">
        <f t="shared" si="475"/>
        <v>729564.91249600006</v>
      </c>
      <c r="AA287" s="31">
        <f t="shared" si="475"/>
        <v>251605.91999999998</v>
      </c>
      <c r="AB287" s="423">
        <f t="shared" si="495"/>
        <v>1013040.915696</v>
      </c>
      <c r="AC287" s="295">
        <f>DBC!$C$45</f>
        <v>0.1</v>
      </c>
      <c r="AD287" s="291">
        <f>DBC!$C$44</f>
        <v>0.7</v>
      </c>
      <c r="AE287" s="292">
        <f>DBC!$C$43</f>
        <v>0.2</v>
      </c>
      <c r="AF287" s="24" t="str">
        <f t="shared" si="476"/>
        <v>OK</v>
      </c>
      <c r="AG287" s="25">
        <f t="shared" si="477"/>
        <v>62</v>
      </c>
      <c r="AH287" s="26">
        <f t="shared" si="404"/>
        <v>434</v>
      </c>
      <c r="AI287" s="27">
        <f t="shared" si="405"/>
        <v>124</v>
      </c>
      <c r="AJ287" s="28">
        <f t="shared" si="457"/>
        <v>0</v>
      </c>
      <c r="AK287" s="28">
        <f t="shared" si="458"/>
        <v>0</v>
      </c>
      <c r="AL287" s="28">
        <f t="shared" si="459"/>
        <v>0</v>
      </c>
      <c r="AM287" s="17">
        <f>DBC!$C$50</f>
        <v>152</v>
      </c>
      <c r="AN287" s="16">
        <f>DBC!$C$49</f>
        <v>146.19999999999999</v>
      </c>
      <c r="AO287" s="18">
        <f>DBC!$C$48</f>
        <v>150</v>
      </c>
      <c r="AP287" s="31">
        <f t="shared" si="413"/>
        <v>0</v>
      </c>
      <c r="AQ287" s="31">
        <f t="shared" si="460"/>
        <v>0</v>
      </c>
      <c r="AR287" s="32">
        <f t="shared" si="461"/>
        <v>0</v>
      </c>
      <c r="AS287" s="23">
        <f>DBC!$C$41</f>
        <v>370</v>
      </c>
      <c r="AT287" s="33">
        <f t="shared" si="406"/>
        <v>0</v>
      </c>
      <c r="AU287" s="31">
        <f t="shared" si="407"/>
        <v>0</v>
      </c>
      <c r="AV287" s="31">
        <f t="shared" si="408"/>
        <v>0</v>
      </c>
      <c r="AW287" s="423">
        <f t="shared" si="496"/>
        <v>0</v>
      </c>
      <c r="AX287" s="561">
        <f>DBC!$C$72</f>
        <v>0.15</v>
      </c>
      <c r="AY287" s="559">
        <f>DBC!$C$71</f>
        <v>0.75</v>
      </c>
      <c r="AZ287" s="560">
        <f>DBC!$C$70</f>
        <v>0.1</v>
      </c>
      <c r="BA287" s="24" t="str">
        <f t="shared" si="478"/>
        <v>OK</v>
      </c>
      <c r="BB287" s="25">
        <f t="shared" si="479"/>
        <v>93</v>
      </c>
      <c r="BC287" s="26">
        <f t="shared" si="409"/>
        <v>465</v>
      </c>
      <c r="BD287" s="27">
        <f t="shared" si="410"/>
        <v>62</v>
      </c>
      <c r="BE287" s="28">
        <f t="shared" si="462"/>
        <v>116250</v>
      </c>
      <c r="BF287" s="28">
        <f t="shared" si="463"/>
        <v>1976250</v>
      </c>
      <c r="BG287" s="28">
        <f t="shared" si="464"/>
        <v>310000</v>
      </c>
      <c r="BH287" s="17">
        <f>DBC!$C$77</f>
        <v>42</v>
      </c>
      <c r="BI287" s="28">
        <f>DBC!$C$76</f>
        <v>35</v>
      </c>
      <c r="BJ287" s="30">
        <f>DBC!$C$75</f>
        <v>40</v>
      </c>
      <c r="BK287" s="31">
        <f t="shared" si="414"/>
        <v>4.8825000000000003</v>
      </c>
      <c r="BL287" s="31">
        <f t="shared" si="465"/>
        <v>69.168750000000003</v>
      </c>
      <c r="BM287" s="32">
        <f t="shared" si="466"/>
        <v>12.4</v>
      </c>
      <c r="BN287" s="11">
        <f>DBC!$C$68</f>
        <v>500</v>
      </c>
      <c r="BO287" s="21">
        <f t="shared" si="497"/>
        <v>2441.25</v>
      </c>
      <c r="BP287" s="19">
        <f t="shared" si="498"/>
        <v>34584.375</v>
      </c>
      <c r="BQ287" s="19">
        <f t="shared" si="499"/>
        <v>6200</v>
      </c>
      <c r="BR287" s="423">
        <f t="shared" si="500"/>
        <v>43225.625</v>
      </c>
      <c r="BS287" s="561">
        <f>DBC!$C$72</f>
        <v>0.15</v>
      </c>
      <c r="BT287" s="559">
        <f>DBC!$C$71</f>
        <v>0.75</v>
      </c>
      <c r="BU287" s="560">
        <f>DBC!$C$70</f>
        <v>0.1</v>
      </c>
      <c r="BV287" s="24" t="str">
        <f t="shared" si="480"/>
        <v>OK</v>
      </c>
      <c r="BW287" s="25">
        <f t="shared" si="481"/>
        <v>93</v>
      </c>
      <c r="BX287" s="26">
        <f t="shared" si="411"/>
        <v>465</v>
      </c>
      <c r="BY287" s="27">
        <f t="shared" si="412"/>
        <v>62</v>
      </c>
      <c r="BZ287" s="28">
        <f t="shared" si="467"/>
        <v>0</v>
      </c>
      <c r="CA287" s="28">
        <f t="shared" si="468"/>
        <v>0</v>
      </c>
      <c r="CB287" s="28">
        <f t="shared" si="469"/>
        <v>0</v>
      </c>
      <c r="CC287" s="17">
        <f>DBC!$C$77</f>
        <v>42</v>
      </c>
      <c r="CD287" s="28">
        <f>DBC!$C$76</f>
        <v>35</v>
      </c>
      <c r="CE287" s="30">
        <f>DBC!$C$75</f>
        <v>40</v>
      </c>
      <c r="CF287" s="31">
        <f t="shared" si="415"/>
        <v>0</v>
      </c>
      <c r="CG287" s="31">
        <f t="shared" si="470"/>
        <v>0</v>
      </c>
      <c r="CH287" s="32">
        <f t="shared" si="471"/>
        <v>0</v>
      </c>
      <c r="CI287" s="11">
        <f>DBC!$C$68</f>
        <v>500</v>
      </c>
      <c r="CJ287" s="21">
        <f t="shared" si="501"/>
        <v>0</v>
      </c>
      <c r="CK287" s="21">
        <f t="shared" si="502"/>
        <v>0</v>
      </c>
      <c r="CL287" s="21">
        <f t="shared" si="503"/>
        <v>0</v>
      </c>
      <c r="CM287" s="423">
        <f t="shared" si="504"/>
        <v>0</v>
      </c>
    </row>
    <row r="288" spans="1:91" x14ac:dyDescent="0.35">
      <c r="A288" s="743"/>
      <c r="B288" s="5" t="s">
        <v>30</v>
      </c>
      <c r="C288" s="543">
        <v>30</v>
      </c>
      <c r="D288" s="5">
        <v>282</v>
      </c>
      <c r="E288" s="10">
        <f>DBC!C$57</f>
        <v>20</v>
      </c>
      <c r="F288" s="22">
        <f t="shared" si="455"/>
        <v>600</v>
      </c>
      <c r="G288" s="745"/>
      <c r="H288" s="49">
        <f>DBC!$C$45</f>
        <v>0.1</v>
      </c>
      <c r="I288" s="47">
        <f>DBC!$C$44</f>
        <v>0.7</v>
      </c>
      <c r="J288" s="48">
        <f>DBC!$C$43</f>
        <v>0.2</v>
      </c>
      <c r="K288" s="24" t="str">
        <f t="shared" si="472"/>
        <v>OK</v>
      </c>
      <c r="L288" s="25">
        <f t="shared" si="473"/>
        <v>60</v>
      </c>
      <c r="M288" s="26">
        <f t="shared" si="473"/>
        <v>420</v>
      </c>
      <c r="N288" s="27">
        <f t="shared" si="473"/>
        <v>120</v>
      </c>
      <c r="O288" s="28">
        <f t="shared" si="456"/>
        <v>548400</v>
      </c>
      <c r="P288" s="28">
        <f t="shared" si="456"/>
        <v>13051920</v>
      </c>
      <c r="Q288" s="28">
        <f t="shared" si="456"/>
        <v>4387200</v>
      </c>
      <c r="R288" s="29">
        <f>DBC!$C$50</f>
        <v>152</v>
      </c>
      <c r="S288" s="28">
        <f>DBC!$C$49</f>
        <v>146.19999999999999</v>
      </c>
      <c r="T288" s="30">
        <f>DBC!$C$48</f>
        <v>150</v>
      </c>
      <c r="U288" s="31">
        <f t="shared" si="474"/>
        <v>83.356800000000007</v>
      </c>
      <c r="V288" s="31">
        <f t="shared" si="474"/>
        <v>1908.1907039999999</v>
      </c>
      <c r="W288" s="32">
        <f t="shared" si="474"/>
        <v>658.08</v>
      </c>
      <c r="X288" s="23">
        <f>DBC!$C$41</f>
        <v>370</v>
      </c>
      <c r="Y288" s="33">
        <f t="shared" si="475"/>
        <v>30842.016000000003</v>
      </c>
      <c r="Z288" s="31">
        <f t="shared" si="475"/>
        <v>706030.56047999999</v>
      </c>
      <c r="AA288" s="31">
        <f t="shared" si="475"/>
        <v>243489.6</v>
      </c>
      <c r="AB288" s="423">
        <f t="shared" si="495"/>
        <v>980362.17648000002</v>
      </c>
      <c r="AC288" s="295">
        <f>DBC!$C$45</f>
        <v>0.1</v>
      </c>
      <c r="AD288" s="291">
        <f>DBC!$C$44</f>
        <v>0.7</v>
      </c>
      <c r="AE288" s="292">
        <f>DBC!$C$43</f>
        <v>0.2</v>
      </c>
      <c r="AF288" s="24" t="str">
        <f t="shared" si="476"/>
        <v>OK</v>
      </c>
      <c r="AG288" s="25">
        <f t="shared" si="477"/>
        <v>60</v>
      </c>
      <c r="AH288" s="26">
        <f t="shared" si="404"/>
        <v>420</v>
      </c>
      <c r="AI288" s="27">
        <f t="shared" si="405"/>
        <v>120</v>
      </c>
      <c r="AJ288" s="28">
        <f t="shared" si="457"/>
        <v>0</v>
      </c>
      <c r="AK288" s="28">
        <f t="shared" si="458"/>
        <v>0</v>
      </c>
      <c r="AL288" s="28">
        <f t="shared" si="459"/>
        <v>0</v>
      </c>
      <c r="AM288" s="17">
        <f>DBC!$C$50</f>
        <v>152</v>
      </c>
      <c r="AN288" s="16">
        <f>DBC!$C$49</f>
        <v>146.19999999999999</v>
      </c>
      <c r="AO288" s="18">
        <f>DBC!$C$48</f>
        <v>150</v>
      </c>
      <c r="AP288" s="31">
        <f t="shared" si="413"/>
        <v>0</v>
      </c>
      <c r="AQ288" s="31">
        <f t="shared" si="460"/>
        <v>0</v>
      </c>
      <c r="AR288" s="32">
        <f t="shared" si="461"/>
        <v>0</v>
      </c>
      <c r="AS288" s="23">
        <f>DBC!$C$41</f>
        <v>370</v>
      </c>
      <c r="AT288" s="33">
        <f t="shared" si="406"/>
        <v>0</v>
      </c>
      <c r="AU288" s="31">
        <f t="shared" si="407"/>
        <v>0</v>
      </c>
      <c r="AV288" s="31">
        <f t="shared" si="408"/>
        <v>0</v>
      </c>
      <c r="AW288" s="423">
        <f t="shared" si="496"/>
        <v>0</v>
      </c>
      <c r="AX288" s="561">
        <f>DBC!$C$72</f>
        <v>0.15</v>
      </c>
      <c r="AY288" s="559">
        <f>DBC!$C$71</f>
        <v>0.75</v>
      </c>
      <c r="AZ288" s="560">
        <f>DBC!$C$70</f>
        <v>0.1</v>
      </c>
      <c r="BA288" s="24" t="str">
        <f t="shared" si="478"/>
        <v>OK</v>
      </c>
      <c r="BB288" s="25">
        <f t="shared" si="479"/>
        <v>90</v>
      </c>
      <c r="BC288" s="26">
        <f t="shared" si="409"/>
        <v>450</v>
      </c>
      <c r="BD288" s="27">
        <f t="shared" si="410"/>
        <v>60</v>
      </c>
      <c r="BE288" s="28">
        <f t="shared" si="462"/>
        <v>112500</v>
      </c>
      <c r="BF288" s="28">
        <f t="shared" si="463"/>
        <v>1912500</v>
      </c>
      <c r="BG288" s="28">
        <f t="shared" si="464"/>
        <v>300000</v>
      </c>
      <c r="BH288" s="17">
        <f>DBC!$C$77</f>
        <v>42</v>
      </c>
      <c r="BI288" s="28">
        <f>DBC!$C$76</f>
        <v>35</v>
      </c>
      <c r="BJ288" s="30">
        <f>DBC!$C$75</f>
        <v>40</v>
      </c>
      <c r="BK288" s="31">
        <f t="shared" si="414"/>
        <v>4.7249999999999996</v>
      </c>
      <c r="BL288" s="31">
        <f t="shared" si="465"/>
        <v>66.9375</v>
      </c>
      <c r="BM288" s="32">
        <f t="shared" si="466"/>
        <v>12</v>
      </c>
      <c r="BN288" s="11">
        <f>DBC!$C$68</f>
        <v>500</v>
      </c>
      <c r="BO288" s="21">
        <f t="shared" si="497"/>
        <v>2362.5</v>
      </c>
      <c r="BP288" s="19">
        <f t="shared" si="498"/>
        <v>33468.75</v>
      </c>
      <c r="BQ288" s="19">
        <f t="shared" si="499"/>
        <v>6000</v>
      </c>
      <c r="BR288" s="423">
        <f t="shared" si="500"/>
        <v>41831.25</v>
      </c>
      <c r="BS288" s="561">
        <f>DBC!$C$72</f>
        <v>0.15</v>
      </c>
      <c r="BT288" s="559">
        <f>DBC!$C$71</f>
        <v>0.75</v>
      </c>
      <c r="BU288" s="560">
        <f>DBC!$C$70</f>
        <v>0.1</v>
      </c>
      <c r="BV288" s="24" t="str">
        <f t="shared" si="480"/>
        <v>OK</v>
      </c>
      <c r="BW288" s="25">
        <f t="shared" si="481"/>
        <v>90</v>
      </c>
      <c r="BX288" s="26">
        <f t="shared" si="411"/>
        <v>450</v>
      </c>
      <c r="BY288" s="27">
        <f t="shared" si="412"/>
        <v>60</v>
      </c>
      <c r="BZ288" s="28">
        <f t="shared" si="467"/>
        <v>0</v>
      </c>
      <c r="CA288" s="28">
        <f t="shared" si="468"/>
        <v>0</v>
      </c>
      <c r="CB288" s="28">
        <f t="shared" si="469"/>
        <v>0</v>
      </c>
      <c r="CC288" s="17">
        <f>DBC!$C$77</f>
        <v>42</v>
      </c>
      <c r="CD288" s="28">
        <f>DBC!$C$76</f>
        <v>35</v>
      </c>
      <c r="CE288" s="30">
        <f>DBC!$C$75</f>
        <v>40</v>
      </c>
      <c r="CF288" s="31">
        <f t="shared" si="415"/>
        <v>0</v>
      </c>
      <c r="CG288" s="31">
        <f t="shared" si="470"/>
        <v>0</v>
      </c>
      <c r="CH288" s="32">
        <f t="shared" si="471"/>
        <v>0</v>
      </c>
      <c r="CI288" s="11">
        <f>DBC!$C$68</f>
        <v>500</v>
      </c>
      <c r="CJ288" s="21">
        <f t="shared" si="501"/>
        <v>0</v>
      </c>
      <c r="CK288" s="21">
        <f t="shared" si="502"/>
        <v>0</v>
      </c>
      <c r="CL288" s="21">
        <f t="shared" si="503"/>
        <v>0</v>
      </c>
      <c r="CM288" s="423">
        <f t="shared" si="504"/>
        <v>0</v>
      </c>
    </row>
    <row r="289" spans="1:91" x14ac:dyDescent="0.35">
      <c r="A289" s="743"/>
      <c r="B289" s="5" t="s">
        <v>31</v>
      </c>
      <c r="C289" s="543">
        <v>31</v>
      </c>
      <c r="D289" s="5">
        <v>283</v>
      </c>
      <c r="E289" s="10">
        <f>DBC!C$58</f>
        <v>20</v>
      </c>
      <c r="F289" s="22">
        <f t="shared" si="455"/>
        <v>620</v>
      </c>
      <c r="G289" s="745"/>
      <c r="H289" s="49">
        <f>DBC!$C$45</f>
        <v>0.1</v>
      </c>
      <c r="I289" s="47">
        <f>DBC!$C$44</f>
        <v>0.7</v>
      </c>
      <c r="J289" s="48">
        <f>DBC!$C$43</f>
        <v>0.2</v>
      </c>
      <c r="K289" s="24" t="str">
        <f t="shared" si="472"/>
        <v>OK</v>
      </c>
      <c r="L289" s="25">
        <f t="shared" si="473"/>
        <v>62</v>
      </c>
      <c r="M289" s="26">
        <f t="shared" si="473"/>
        <v>434</v>
      </c>
      <c r="N289" s="27">
        <f t="shared" si="473"/>
        <v>124</v>
      </c>
      <c r="O289" s="28">
        <f t="shared" si="456"/>
        <v>566680</v>
      </c>
      <c r="P289" s="28">
        <f t="shared" si="456"/>
        <v>13486984</v>
      </c>
      <c r="Q289" s="28">
        <f t="shared" si="456"/>
        <v>4533440</v>
      </c>
      <c r="R289" s="29">
        <f>DBC!$C$50</f>
        <v>152</v>
      </c>
      <c r="S289" s="28">
        <f>DBC!$C$49</f>
        <v>146.19999999999999</v>
      </c>
      <c r="T289" s="30">
        <f>DBC!$C$48</f>
        <v>150</v>
      </c>
      <c r="U289" s="31">
        <f t="shared" si="474"/>
        <v>86.135360000000006</v>
      </c>
      <c r="V289" s="31">
        <f t="shared" si="474"/>
        <v>1971.7970608000001</v>
      </c>
      <c r="W289" s="32">
        <f t="shared" si="474"/>
        <v>680.01599999999996</v>
      </c>
      <c r="X289" s="23">
        <f>DBC!$C$41</f>
        <v>370</v>
      </c>
      <c r="Y289" s="33">
        <f t="shared" si="475"/>
        <v>31870.083200000001</v>
      </c>
      <c r="Z289" s="31">
        <f t="shared" si="475"/>
        <v>729564.91249600006</v>
      </c>
      <c r="AA289" s="31">
        <f t="shared" si="475"/>
        <v>251605.91999999998</v>
      </c>
      <c r="AB289" s="423">
        <f t="shared" si="495"/>
        <v>1013040.915696</v>
      </c>
      <c r="AC289" s="295">
        <f>DBC!$C$45</f>
        <v>0.1</v>
      </c>
      <c r="AD289" s="291">
        <f>DBC!$C$44</f>
        <v>0.7</v>
      </c>
      <c r="AE289" s="292">
        <f>DBC!$C$43</f>
        <v>0.2</v>
      </c>
      <c r="AF289" s="24" t="str">
        <f t="shared" si="476"/>
        <v>OK</v>
      </c>
      <c r="AG289" s="25">
        <f t="shared" si="477"/>
        <v>62</v>
      </c>
      <c r="AH289" s="26">
        <f t="shared" ref="AH289:AH342" si="518">$F289*AD289</f>
        <v>434</v>
      </c>
      <c r="AI289" s="27">
        <f t="shared" ref="AI289:AI342" si="519">$F289*AE289</f>
        <v>124</v>
      </c>
      <c r="AJ289" s="28">
        <f t="shared" si="457"/>
        <v>0</v>
      </c>
      <c r="AK289" s="28">
        <f t="shared" si="458"/>
        <v>0</v>
      </c>
      <c r="AL289" s="28">
        <f t="shared" si="459"/>
        <v>0</v>
      </c>
      <c r="AM289" s="17">
        <f>DBC!$C$50</f>
        <v>152</v>
      </c>
      <c r="AN289" s="16">
        <f>DBC!$C$49</f>
        <v>146.19999999999999</v>
      </c>
      <c r="AO289" s="18">
        <f>DBC!$C$48</f>
        <v>150</v>
      </c>
      <c r="AP289" s="31">
        <f t="shared" si="413"/>
        <v>0</v>
      </c>
      <c r="AQ289" s="31">
        <f t="shared" si="460"/>
        <v>0</v>
      </c>
      <c r="AR289" s="32">
        <f t="shared" si="461"/>
        <v>0</v>
      </c>
      <c r="AS289" s="23">
        <f>DBC!$C$41</f>
        <v>370</v>
      </c>
      <c r="AT289" s="33">
        <f t="shared" ref="AT289:AT342" si="520">AP289*$X289</f>
        <v>0</v>
      </c>
      <c r="AU289" s="31">
        <f t="shared" ref="AU289:AU342" si="521">AQ289*$X289</f>
        <v>0</v>
      </c>
      <c r="AV289" s="31">
        <f t="shared" ref="AV289:AV342" si="522">AR289*$X289</f>
        <v>0</v>
      </c>
      <c r="AW289" s="423">
        <f t="shared" si="496"/>
        <v>0</v>
      </c>
      <c r="AX289" s="561">
        <f>DBC!$C$72</f>
        <v>0.15</v>
      </c>
      <c r="AY289" s="559">
        <f>DBC!$C$71</f>
        <v>0.75</v>
      </c>
      <c r="AZ289" s="560">
        <f>DBC!$C$70</f>
        <v>0.1</v>
      </c>
      <c r="BA289" s="24" t="str">
        <f t="shared" si="478"/>
        <v>OK</v>
      </c>
      <c r="BB289" s="25">
        <f t="shared" si="479"/>
        <v>93</v>
      </c>
      <c r="BC289" s="26">
        <f t="shared" ref="BC289:BC342" si="523">$F289*AY289</f>
        <v>465</v>
      </c>
      <c r="BD289" s="27">
        <f t="shared" ref="BD289:BD342" si="524">$F289*AZ289</f>
        <v>62</v>
      </c>
      <c r="BE289" s="28">
        <f t="shared" si="462"/>
        <v>116250</v>
      </c>
      <c r="BF289" s="28">
        <f t="shared" si="463"/>
        <v>1976250</v>
      </c>
      <c r="BG289" s="28">
        <f t="shared" si="464"/>
        <v>310000</v>
      </c>
      <c r="BH289" s="17">
        <f>DBC!$C$77</f>
        <v>42</v>
      </c>
      <c r="BI289" s="28">
        <f>DBC!$C$76</f>
        <v>35</v>
      </c>
      <c r="BJ289" s="30">
        <f>DBC!$C$75</f>
        <v>40</v>
      </c>
      <c r="BK289" s="31">
        <f t="shared" si="414"/>
        <v>4.8825000000000003</v>
      </c>
      <c r="BL289" s="31">
        <f t="shared" si="465"/>
        <v>69.168750000000003</v>
      </c>
      <c r="BM289" s="32">
        <f t="shared" si="466"/>
        <v>12.4</v>
      </c>
      <c r="BN289" s="11">
        <f>DBC!$C$68</f>
        <v>500</v>
      </c>
      <c r="BO289" s="21">
        <f t="shared" si="497"/>
        <v>2441.25</v>
      </c>
      <c r="BP289" s="19">
        <f t="shared" si="498"/>
        <v>34584.375</v>
      </c>
      <c r="BQ289" s="19">
        <f t="shared" si="499"/>
        <v>6200</v>
      </c>
      <c r="BR289" s="423">
        <f t="shared" si="500"/>
        <v>43225.625</v>
      </c>
      <c r="BS289" s="561">
        <f>DBC!$C$72</f>
        <v>0.15</v>
      </c>
      <c r="BT289" s="559">
        <f>DBC!$C$71</f>
        <v>0.75</v>
      </c>
      <c r="BU289" s="560">
        <f>DBC!$C$70</f>
        <v>0.1</v>
      </c>
      <c r="BV289" s="24" t="str">
        <f t="shared" si="480"/>
        <v>OK</v>
      </c>
      <c r="BW289" s="25">
        <f t="shared" si="481"/>
        <v>93</v>
      </c>
      <c r="BX289" s="26">
        <f t="shared" ref="BX289:BX342" si="525">$F289*BT289</f>
        <v>465</v>
      </c>
      <c r="BY289" s="27">
        <f t="shared" ref="BY289:BY342" si="526">$F289*BU289</f>
        <v>62</v>
      </c>
      <c r="BZ289" s="28">
        <f t="shared" si="467"/>
        <v>0</v>
      </c>
      <c r="CA289" s="28">
        <f t="shared" si="468"/>
        <v>0</v>
      </c>
      <c r="CB289" s="28">
        <f t="shared" si="469"/>
        <v>0</v>
      </c>
      <c r="CC289" s="17">
        <f>DBC!$C$77</f>
        <v>42</v>
      </c>
      <c r="CD289" s="28">
        <f>DBC!$C$76</f>
        <v>35</v>
      </c>
      <c r="CE289" s="30">
        <f>DBC!$C$75</f>
        <v>40</v>
      </c>
      <c r="CF289" s="31">
        <f t="shared" si="415"/>
        <v>0</v>
      </c>
      <c r="CG289" s="31">
        <f t="shared" si="470"/>
        <v>0</v>
      </c>
      <c r="CH289" s="32">
        <f t="shared" si="471"/>
        <v>0</v>
      </c>
      <c r="CI289" s="11">
        <f>DBC!$C$68</f>
        <v>500</v>
      </c>
      <c r="CJ289" s="21">
        <f t="shared" si="501"/>
        <v>0</v>
      </c>
      <c r="CK289" s="21">
        <f t="shared" si="502"/>
        <v>0</v>
      </c>
      <c r="CL289" s="21">
        <f t="shared" si="503"/>
        <v>0</v>
      </c>
      <c r="CM289" s="423">
        <f t="shared" si="504"/>
        <v>0</v>
      </c>
    </row>
    <row r="290" spans="1:91" x14ac:dyDescent="0.35">
      <c r="A290" s="743"/>
      <c r="B290" s="5" t="s">
        <v>32</v>
      </c>
      <c r="C290" s="543">
        <v>31</v>
      </c>
      <c r="D290" s="5">
        <v>284</v>
      </c>
      <c r="E290" s="10">
        <f>DBC!C$59</f>
        <v>20</v>
      </c>
      <c r="F290" s="22">
        <f t="shared" si="455"/>
        <v>620</v>
      </c>
      <c r="G290" s="745"/>
      <c r="H290" s="49">
        <f>DBC!$C$45</f>
        <v>0.1</v>
      </c>
      <c r="I290" s="47">
        <f>DBC!$C$44</f>
        <v>0.7</v>
      </c>
      <c r="J290" s="48">
        <f>DBC!$C$43</f>
        <v>0.2</v>
      </c>
      <c r="K290" s="24" t="str">
        <f t="shared" si="472"/>
        <v>OK</v>
      </c>
      <c r="L290" s="25">
        <f t="shared" si="473"/>
        <v>62</v>
      </c>
      <c r="M290" s="26">
        <f t="shared" si="473"/>
        <v>434</v>
      </c>
      <c r="N290" s="27">
        <f t="shared" si="473"/>
        <v>124</v>
      </c>
      <c r="O290" s="28">
        <f t="shared" si="456"/>
        <v>566680</v>
      </c>
      <c r="P290" s="28">
        <f t="shared" si="456"/>
        <v>13486984</v>
      </c>
      <c r="Q290" s="28">
        <f t="shared" si="456"/>
        <v>4533440</v>
      </c>
      <c r="R290" s="29">
        <f>DBC!$C$50</f>
        <v>152</v>
      </c>
      <c r="S290" s="28">
        <f>DBC!$C$49</f>
        <v>146.19999999999999</v>
      </c>
      <c r="T290" s="30">
        <f>DBC!$C$48</f>
        <v>150</v>
      </c>
      <c r="U290" s="31">
        <f t="shared" si="474"/>
        <v>86.135360000000006</v>
      </c>
      <c r="V290" s="31">
        <f t="shared" si="474"/>
        <v>1971.7970608000001</v>
      </c>
      <c r="W290" s="32">
        <f t="shared" si="474"/>
        <v>680.01599999999996</v>
      </c>
      <c r="X290" s="23">
        <f>DBC!$C$41</f>
        <v>370</v>
      </c>
      <c r="Y290" s="33">
        <f t="shared" si="475"/>
        <v>31870.083200000001</v>
      </c>
      <c r="Z290" s="31">
        <f t="shared" si="475"/>
        <v>729564.91249600006</v>
      </c>
      <c r="AA290" s="31">
        <f t="shared" si="475"/>
        <v>251605.91999999998</v>
      </c>
      <c r="AB290" s="423">
        <f t="shared" si="495"/>
        <v>1013040.915696</v>
      </c>
      <c r="AC290" s="295">
        <f>DBC!$C$45</f>
        <v>0.1</v>
      </c>
      <c r="AD290" s="291">
        <f>DBC!$C$44</f>
        <v>0.7</v>
      </c>
      <c r="AE290" s="292">
        <f>DBC!$C$43</f>
        <v>0.2</v>
      </c>
      <c r="AF290" s="24" t="str">
        <f t="shared" si="476"/>
        <v>OK</v>
      </c>
      <c r="AG290" s="25">
        <f t="shared" si="477"/>
        <v>62</v>
      </c>
      <c r="AH290" s="26">
        <f t="shared" si="518"/>
        <v>434</v>
      </c>
      <c r="AI290" s="27">
        <f t="shared" si="519"/>
        <v>124</v>
      </c>
      <c r="AJ290" s="28">
        <f t="shared" si="457"/>
        <v>0</v>
      </c>
      <c r="AK290" s="28">
        <f t="shared" si="458"/>
        <v>0</v>
      </c>
      <c r="AL290" s="28">
        <f t="shared" si="459"/>
        <v>0</v>
      </c>
      <c r="AM290" s="17">
        <f>DBC!$C$50</f>
        <v>152</v>
      </c>
      <c r="AN290" s="16">
        <f>DBC!$C$49</f>
        <v>146.19999999999999</v>
      </c>
      <c r="AO290" s="18">
        <f>DBC!$C$48</f>
        <v>150</v>
      </c>
      <c r="AP290" s="31">
        <f t="shared" ref="AP290:AP342" si="527">AJ290*AM290/10^6</f>
        <v>0</v>
      </c>
      <c r="AQ290" s="31">
        <f t="shared" si="460"/>
        <v>0</v>
      </c>
      <c r="AR290" s="32">
        <f t="shared" si="461"/>
        <v>0</v>
      </c>
      <c r="AS290" s="23">
        <f>DBC!$C$41</f>
        <v>370</v>
      </c>
      <c r="AT290" s="33">
        <f t="shared" si="520"/>
        <v>0</v>
      </c>
      <c r="AU290" s="31">
        <f t="shared" si="521"/>
        <v>0</v>
      </c>
      <c r="AV290" s="31">
        <f t="shared" si="522"/>
        <v>0</v>
      </c>
      <c r="AW290" s="423">
        <f t="shared" si="496"/>
        <v>0</v>
      </c>
      <c r="AX290" s="561">
        <f>DBC!$C$72</f>
        <v>0.15</v>
      </c>
      <c r="AY290" s="559">
        <f>DBC!$C$71</f>
        <v>0.75</v>
      </c>
      <c r="AZ290" s="560">
        <f>DBC!$C$70</f>
        <v>0.1</v>
      </c>
      <c r="BA290" s="24" t="str">
        <f t="shared" si="478"/>
        <v>OK</v>
      </c>
      <c r="BB290" s="25">
        <f t="shared" si="479"/>
        <v>93</v>
      </c>
      <c r="BC290" s="26">
        <f t="shared" si="523"/>
        <v>465</v>
      </c>
      <c r="BD290" s="27">
        <f t="shared" si="524"/>
        <v>62</v>
      </c>
      <c r="BE290" s="28">
        <f t="shared" si="462"/>
        <v>116250</v>
      </c>
      <c r="BF290" s="28">
        <f t="shared" si="463"/>
        <v>1976250</v>
      </c>
      <c r="BG290" s="28">
        <f t="shared" si="464"/>
        <v>310000</v>
      </c>
      <c r="BH290" s="17">
        <f>DBC!$C$77</f>
        <v>42</v>
      </c>
      <c r="BI290" s="28">
        <f>DBC!$C$76</f>
        <v>35</v>
      </c>
      <c r="BJ290" s="30">
        <f>DBC!$C$75</f>
        <v>40</v>
      </c>
      <c r="BK290" s="31">
        <f t="shared" ref="BK290:BK342" si="528">BE290*BH290/10^6</f>
        <v>4.8825000000000003</v>
      </c>
      <c r="BL290" s="31">
        <f t="shared" si="465"/>
        <v>69.168750000000003</v>
      </c>
      <c r="BM290" s="32">
        <f t="shared" si="466"/>
        <v>12.4</v>
      </c>
      <c r="BN290" s="11">
        <f>DBC!$C$68</f>
        <v>500</v>
      </c>
      <c r="BO290" s="21">
        <f t="shared" si="497"/>
        <v>2441.25</v>
      </c>
      <c r="BP290" s="19">
        <f t="shared" si="498"/>
        <v>34584.375</v>
      </c>
      <c r="BQ290" s="19">
        <f t="shared" si="499"/>
        <v>6200</v>
      </c>
      <c r="BR290" s="423">
        <f t="shared" si="500"/>
        <v>43225.625</v>
      </c>
      <c r="BS290" s="561">
        <f>DBC!$C$72</f>
        <v>0.15</v>
      </c>
      <c r="BT290" s="559">
        <f>DBC!$C$71</f>
        <v>0.75</v>
      </c>
      <c r="BU290" s="560">
        <f>DBC!$C$70</f>
        <v>0.1</v>
      </c>
      <c r="BV290" s="24" t="str">
        <f t="shared" si="480"/>
        <v>OK</v>
      </c>
      <c r="BW290" s="25">
        <f t="shared" si="481"/>
        <v>93</v>
      </c>
      <c r="BX290" s="26">
        <f t="shared" si="525"/>
        <v>465</v>
      </c>
      <c r="BY290" s="27">
        <f t="shared" si="526"/>
        <v>62</v>
      </c>
      <c r="BZ290" s="28">
        <f t="shared" si="467"/>
        <v>0</v>
      </c>
      <c r="CA290" s="28">
        <f t="shared" si="468"/>
        <v>0</v>
      </c>
      <c r="CB290" s="28">
        <f t="shared" si="469"/>
        <v>0</v>
      </c>
      <c r="CC290" s="17">
        <f>DBC!$C$77</f>
        <v>42</v>
      </c>
      <c r="CD290" s="28">
        <f>DBC!$C$76</f>
        <v>35</v>
      </c>
      <c r="CE290" s="30">
        <f>DBC!$C$75</f>
        <v>40</v>
      </c>
      <c r="CF290" s="31">
        <f t="shared" ref="CF290:CF342" si="529">BZ290*CC290/10^6</f>
        <v>0</v>
      </c>
      <c r="CG290" s="31">
        <f t="shared" si="470"/>
        <v>0</v>
      </c>
      <c r="CH290" s="32">
        <f t="shared" si="471"/>
        <v>0</v>
      </c>
      <c r="CI290" s="11">
        <f>DBC!$C$68</f>
        <v>500</v>
      </c>
      <c r="CJ290" s="21">
        <f t="shared" si="501"/>
        <v>0</v>
      </c>
      <c r="CK290" s="21">
        <f t="shared" si="502"/>
        <v>0</v>
      </c>
      <c r="CL290" s="21">
        <f t="shared" si="503"/>
        <v>0</v>
      </c>
      <c r="CM290" s="423">
        <f t="shared" si="504"/>
        <v>0</v>
      </c>
    </row>
    <row r="291" spans="1:91" x14ac:dyDescent="0.35">
      <c r="A291" s="743"/>
      <c r="B291" s="5" t="s">
        <v>33</v>
      </c>
      <c r="C291" s="543">
        <v>30</v>
      </c>
      <c r="D291" s="5">
        <v>285</v>
      </c>
      <c r="E291" s="10">
        <f>DBC!C$60</f>
        <v>20</v>
      </c>
      <c r="F291" s="22">
        <f t="shared" si="455"/>
        <v>600</v>
      </c>
      <c r="G291" s="745"/>
      <c r="H291" s="49">
        <f>DBC!$C$45</f>
        <v>0.1</v>
      </c>
      <c r="I291" s="47">
        <f>DBC!$C$44</f>
        <v>0.7</v>
      </c>
      <c r="J291" s="48">
        <f>DBC!$C$43</f>
        <v>0.2</v>
      </c>
      <c r="K291" s="24" t="str">
        <f t="shared" si="472"/>
        <v>OK</v>
      </c>
      <c r="L291" s="25">
        <f t="shared" si="473"/>
        <v>60</v>
      </c>
      <c r="M291" s="26">
        <f t="shared" si="473"/>
        <v>420</v>
      </c>
      <c r="N291" s="27">
        <f t="shared" si="473"/>
        <v>120</v>
      </c>
      <c r="O291" s="28">
        <f t="shared" si="456"/>
        <v>548400</v>
      </c>
      <c r="P291" s="28">
        <f t="shared" si="456"/>
        <v>13051920</v>
      </c>
      <c r="Q291" s="28">
        <f t="shared" si="456"/>
        <v>4387200</v>
      </c>
      <c r="R291" s="29">
        <f>DBC!$C$50</f>
        <v>152</v>
      </c>
      <c r="S291" s="28">
        <f>DBC!$C$49</f>
        <v>146.19999999999999</v>
      </c>
      <c r="T291" s="30">
        <f>DBC!$C$48</f>
        <v>150</v>
      </c>
      <c r="U291" s="31">
        <f t="shared" si="474"/>
        <v>83.356800000000007</v>
      </c>
      <c r="V291" s="31">
        <f t="shared" si="474"/>
        <v>1908.1907039999999</v>
      </c>
      <c r="W291" s="32">
        <f t="shared" si="474"/>
        <v>658.08</v>
      </c>
      <c r="X291" s="23">
        <f>DBC!$C$41</f>
        <v>370</v>
      </c>
      <c r="Y291" s="33">
        <f t="shared" si="475"/>
        <v>30842.016000000003</v>
      </c>
      <c r="Z291" s="31">
        <f t="shared" si="475"/>
        <v>706030.56047999999</v>
      </c>
      <c r="AA291" s="31">
        <f t="shared" si="475"/>
        <v>243489.6</v>
      </c>
      <c r="AB291" s="423">
        <f t="shared" si="495"/>
        <v>980362.17648000002</v>
      </c>
      <c r="AC291" s="295">
        <f>DBC!$C$45</f>
        <v>0.1</v>
      </c>
      <c r="AD291" s="291">
        <f>DBC!$C$44</f>
        <v>0.7</v>
      </c>
      <c r="AE291" s="292">
        <f>DBC!$C$43</f>
        <v>0.2</v>
      </c>
      <c r="AF291" s="24" t="str">
        <f t="shared" si="476"/>
        <v>OK</v>
      </c>
      <c r="AG291" s="25">
        <f t="shared" si="477"/>
        <v>60</v>
      </c>
      <c r="AH291" s="26">
        <f t="shared" si="518"/>
        <v>420</v>
      </c>
      <c r="AI291" s="27">
        <f t="shared" si="519"/>
        <v>120</v>
      </c>
      <c r="AJ291" s="28">
        <f t="shared" si="457"/>
        <v>0</v>
      </c>
      <c r="AK291" s="28">
        <f t="shared" si="458"/>
        <v>0</v>
      </c>
      <c r="AL291" s="28">
        <f t="shared" si="459"/>
        <v>0</v>
      </c>
      <c r="AM291" s="17">
        <f>DBC!$C$50</f>
        <v>152</v>
      </c>
      <c r="AN291" s="16">
        <f>DBC!$C$49</f>
        <v>146.19999999999999</v>
      </c>
      <c r="AO291" s="18">
        <f>DBC!$C$48</f>
        <v>150</v>
      </c>
      <c r="AP291" s="31">
        <f t="shared" si="527"/>
        <v>0</v>
      </c>
      <c r="AQ291" s="31">
        <f t="shared" si="460"/>
        <v>0</v>
      </c>
      <c r="AR291" s="32">
        <f t="shared" si="461"/>
        <v>0</v>
      </c>
      <c r="AS291" s="23">
        <f>DBC!$C$41</f>
        <v>370</v>
      </c>
      <c r="AT291" s="33">
        <f t="shared" si="520"/>
        <v>0</v>
      </c>
      <c r="AU291" s="31">
        <f t="shared" si="521"/>
        <v>0</v>
      </c>
      <c r="AV291" s="31">
        <f t="shared" si="522"/>
        <v>0</v>
      </c>
      <c r="AW291" s="423">
        <f t="shared" si="496"/>
        <v>0</v>
      </c>
      <c r="AX291" s="561">
        <f>DBC!$C$72</f>
        <v>0.15</v>
      </c>
      <c r="AY291" s="559">
        <f>DBC!$C$71</f>
        <v>0.75</v>
      </c>
      <c r="AZ291" s="560">
        <f>DBC!$C$70</f>
        <v>0.1</v>
      </c>
      <c r="BA291" s="24" t="str">
        <f t="shared" si="478"/>
        <v>OK</v>
      </c>
      <c r="BB291" s="25">
        <f t="shared" si="479"/>
        <v>90</v>
      </c>
      <c r="BC291" s="26">
        <f t="shared" si="523"/>
        <v>450</v>
      </c>
      <c r="BD291" s="27">
        <f t="shared" si="524"/>
        <v>60</v>
      </c>
      <c r="BE291" s="28">
        <f t="shared" si="462"/>
        <v>112500</v>
      </c>
      <c r="BF291" s="28">
        <f t="shared" si="463"/>
        <v>1912500</v>
      </c>
      <c r="BG291" s="28">
        <f t="shared" si="464"/>
        <v>300000</v>
      </c>
      <c r="BH291" s="17">
        <f>DBC!$C$77</f>
        <v>42</v>
      </c>
      <c r="BI291" s="28">
        <f>DBC!$C$76</f>
        <v>35</v>
      </c>
      <c r="BJ291" s="30">
        <f>DBC!$C$75</f>
        <v>40</v>
      </c>
      <c r="BK291" s="31">
        <f t="shared" si="528"/>
        <v>4.7249999999999996</v>
      </c>
      <c r="BL291" s="31">
        <f t="shared" si="465"/>
        <v>66.9375</v>
      </c>
      <c r="BM291" s="32">
        <f t="shared" si="466"/>
        <v>12</v>
      </c>
      <c r="BN291" s="11">
        <f>DBC!$C$68</f>
        <v>500</v>
      </c>
      <c r="BO291" s="21">
        <f t="shared" si="497"/>
        <v>2362.5</v>
      </c>
      <c r="BP291" s="19">
        <f t="shared" si="498"/>
        <v>33468.75</v>
      </c>
      <c r="BQ291" s="19">
        <f t="shared" si="499"/>
        <v>6000</v>
      </c>
      <c r="BR291" s="423">
        <f t="shared" si="500"/>
        <v>41831.25</v>
      </c>
      <c r="BS291" s="561">
        <f>DBC!$C$72</f>
        <v>0.15</v>
      </c>
      <c r="BT291" s="559">
        <f>DBC!$C$71</f>
        <v>0.75</v>
      </c>
      <c r="BU291" s="560">
        <f>DBC!$C$70</f>
        <v>0.1</v>
      </c>
      <c r="BV291" s="24" t="str">
        <f t="shared" si="480"/>
        <v>OK</v>
      </c>
      <c r="BW291" s="25">
        <f t="shared" si="481"/>
        <v>90</v>
      </c>
      <c r="BX291" s="26">
        <f t="shared" si="525"/>
        <v>450</v>
      </c>
      <c r="BY291" s="27">
        <f t="shared" si="526"/>
        <v>60</v>
      </c>
      <c r="BZ291" s="28">
        <f t="shared" si="467"/>
        <v>0</v>
      </c>
      <c r="CA291" s="28">
        <f t="shared" si="468"/>
        <v>0</v>
      </c>
      <c r="CB291" s="28">
        <f t="shared" si="469"/>
        <v>0</v>
      </c>
      <c r="CC291" s="17">
        <f>DBC!$C$77</f>
        <v>42</v>
      </c>
      <c r="CD291" s="28">
        <f>DBC!$C$76</f>
        <v>35</v>
      </c>
      <c r="CE291" s="30">
        <f>DBC!$C$75</f>
        <v>40</v>
      </c>
      <c r="CF291" s="31">
        <f t="shared" si="529"/>
        <v>0</v>
      </c>
      <c r="CG291" s="31">
        <f t="shared" si="470"/>
        <v>0</v>
      </c>
      <c r="CH291" s="32">
        <f t="shared" si="471"/>
        <v>0</v>
      </c>
      <c r="CI291" s="11">
        <f>DBC!$C$68</f>
        <v>500</v>
      </c>
      <c r="CJ291" s="21">
        <f t="shared" si="501"/>
        <v>0</v>
      </c>
      <c r="CK291" s="21">
        <f t="shared" si="502"/>
        <v>0</v>
      </c>
      <c r="CL291" s="21">
        <f t="shared" si="503"/>
        <v>0</v>
      </c>
      <c r="CM291" s="423">
        <f t="shared" si="504"/>
        <v>0</v>
      </c>
    </row>
    <row r="292" spans="1:91" x14ac:dyDescent="0.35">
      <c r="A292" s="743"/>
      <c r="B292" s="5" t="s">
        <v>34</v>
      </c>
      <c r="C292" s="543">
        <v>31</v>
      </c>
      <c r="D292" s="5">
        <v>286</v>
      </c>
      <c r="E292" s="10">
        <f>DBC!C$61</f>
        <v>20</v>
      </c>
      <c r="F292" s="22">
        <f t="shared" si="455"/>
        <v>620</v>
      </c>
      <c r="G292" s="745"/>
      <c r="H292" s="49">
        <f>DBC!$C$45</f>
        <v>0.1</v>
      </c>
      <c r="I292" s="47">
        <f>DBC!$C$44</f>
        <v>0.7</v>
      </c>
      <c r="J292" s="48">
        <f>DBC!$C$43</f>
        <v>0.2</v>
      </c>
      <c r="K292" s="24" t="str">
        <f t="shared" si="472"/>
        <v>OK</v>
      </c>
      <c r="L292" s="25">
        <f t="shared" si="473"/>
        <v>62</v>
      </c>
      <c r="M292" s="26">
        <f t="shared" si="473"/>
        <v>434</v>
      </c>
      <c r="N292" s="27">
        <f t="shared" si="473"/>
        <v>124</v>
      </c>
      <c r="O292" s="28">
        <f t="shared" si="456"/>
        <v>566680</v>
      </c>
      <c r="P292" s="28">
        <f t="shared" si="456"/>
        <v>13486984</v>
      </c>
      <c r="Q292" s="28">
        <f t="shared" si="456"/>
        <v>4533440</v>
      </c>
      <c r="R292" s="29">
        <f>DBC!$C$50</f>
        <v>152</v>
      </c>
      <c r="S292" s="28">
        <f>DBC!$C$49</f>
        <v>146.19999999999999</v>
      </c>
      <c r="T292" s="30">
        <f>DBC!$C$48</f>
        <v>150</v>
      </c>
      <c r="U292" s="31">
        <f t="shared" si="474"/>
        <v>86.135360000000006</v>
      </c>
      <c r="V292" s="31">
        <f t="shared" si="474"/>
        <v>1971.7970608000001</v>
      </c>
      <c r="W292" s="32">
        <f t="shared" si="474"/>
        <v>680.01599999999996</v>
      </c>
      <c r="X292" s="23">
        <f>DBC!$C$41</f>
        <v>370</v>
      </c>
      <c r="Y292" s="33">
        <f t="shared" si="475"/>
        <v>31870.083200000001</v>
      </c>
      <c r="Z292" s="31">
        <f t="shared" si="475"/>
        <v>729564.91249600006</v>
      </c>
      <c r="AA292" s="31">
        <f t="shared" si="475"/>
        <v>251605.91999999998</v>
      </c>
      <c r="AB292" s="423">
        <f t="shared" si="495"/>
        <v>1013040.915696</v>
      </c>
      <c r="AC292" s="295">
        <f>DBC!$C$45</f>
        <v>0.1</v>
      </c>
      <c r="AD292" s="291">
        <f>DBC!$C$44</f>
        <v>0.7</v>
      </c>
      <c r="AE292" s="292">
        <f>DBC!$C$43</f>
        <v>0.2</v>
      </c>
      <c r="AF292" s="24" t="str">
        <f t="shared" si="476"/>
        <v>OK</v>
      </c>
      <c r="AG292" s="25">
        <f t="shared" si="477"/>
        <v>62</v>
      </c>
      <c r="AH292" s="26">
        <f t="shared" si="518"/>
        <v>434</v>
      </c>
      <c r="AI292" s="27">
        <f t="shared" si="519"/>
        <v>124</v>
      </c>
      <c r="AJ292" s="28">
        <f t="shared" si="457"/>
        <v>0</v>
      </c>
      <c r="AK292" s="28">
        <f t="shared" si="458"/>
        <v>0</v>
      </c>
      <c r="AL292" s="28">
        <f t="shared" si="459"/>
        <v>0</v>
      </c>
      <c r="AM292" s="17">
        <f>DBC!$C$50</f>
        <v>152</v>
      </c>
      <c r="AN292" s="16">
        <f>DBC!$C$49</f>
        <v>146.19999999999999</v>
      </c>
      <c r="AO292" s="18">
        <f>DBC!$C$48</f>
        <v>150</v>
      </c>
      <c r="AP292" s="31">
        <f t="shared" si="527"/>
        <v>0</v>
      </c>
      <c r="AQ292" s="31">
        <f t="shared" si="460"/>
        <v>0</v>
      </c>
      <c r="AR292" s="32">
        <f t="shared" si="461"/>
        <v>0</v>
      </c>
      <c r="AS292" s="23">
        <f>DBC!$C$41</f>
        <v>370</v>
      </c>
      <c r="AT292" s="33">
        <f t="shared" si="520"/>
        <v>0</v>
      </c>
      <c r="AU292" s="31">
        <f t="shared" si="521"/>
        <v>0</v>
      </c>
      <c r="AV292" s="31">
        <f t="shared" si="522"/>
        <v>0</v>
      </c>
      <c r="AW292" s="423">
        <f t="shared" si="496"/>
        <v>0</v>
      </c>
      <c r="AX292" s="561">
        <f>DBC!$C$72</f>
        <v>0.15</v>
      </c>
      <c r="AY292" s="559">
        <f>DBC!$C$71</f>
        <v>0.75</v>
      </c>
      <c r="AZ292" s="560">
        <f>DBC!$C$70</f>
        <v>0.1</v>
      </c>
      <c r="BA292" s="24" t="str">
        <f t="shared" si="478"/>
        <v>OK</v>
      </c>
      <c r="BB292" s="25">
        <f t="shared" si="479"/>
        <v>93</v>
      </c>
      <c r="BC292" s="26">
        <f t="shared" si="523"/>
        <v>465</v>
      </c>
      <c r="BD292" s="27">
        <f t="shared" si="524"/>
        <v>62</v>
      </c>
      <c r="BE292" s="28">
        <f t="shared" si="462"/>
        <v>116250</v>
      </c>
      <c r="BF292" s="28">
        <f t="shared" si="463"/>
        <v>1976250</v>
      </c>
      <c r="BG292" s="28">
        <f t="shared" si="464"/>
        <v>310000</v>
      </c>
      <c r="BH292" s="17">
        <f>DBC!$C$77</f>
        <v>42</v>
      </c>
      <c r="BI292" s="28">
        <f>DBC!$C$76</f>
        <v>35</v>
      </c>
      <c r="BJ292" s="30">
        <f>DBC!$C$75</f>
        <v>40</v>
      </c>
      <c r="BK292" s="31">
        <f t="shared" si="528"/>
        <v>4.8825000000000003</v>
      </c>
      <c r="BL292" s="31">
        <f t="shared" si="465"/>
        <v>69.168750000000003</v>
      </c>
      <c r="BM292" s="32">
        <f t="shared" si="466"/>
        <v>12.4</v>
      </c>
      <c r="BN292" s="11">
        <f>DBC!$C$68</f>
        <v>500</v>
      </c>
      <c r="BO292" s="21">
        <f t="shared" si="497"/>
        <v>2441.25</v>
      </c>
      <c r="BP292" s="19">
        <f t="shared" si="498"/>
        <v>34584.375</v>
      </c>
      <c r="BQ292" s="19">
        <f t="shared" si="499"/>
        <v>6200</v>
      </c>
      <c r="BR292" s="423">
        <f t="shared" si="500"/>
        <v>43225.625</v>
      </c>
      <c r="BS292" s="561">
        <f>DBC!$C$72</f>
        <v>0.15</v>
      </c>
      <c r="BT292" s="559">
        <f>DBC!$C$71</f>
        <v>0.75</v>
      </c>
      <c r="BU292" s="560">
        <f>DBC!$C$70</f>
        <v>0.1</v>
      </c>
      <c r="BV292" s="24" t="str">
        <f t="shared" si="480"/>
        <v>OK</v>
      </c>
      <c r="BW292" s="25">
        <f t="shared" si="481"/>
        <v>93</v>
      </c>
      <c r="BX292" s="26">
        <f t="shared" si="525"/>
        <v>465</v>
      </c>
      <c r="BY292" s="27">
        <f t="shared" si="526"/>
        <v>62</v>
      </c>
      <c r="BZ292" s="28">
        <f t="shared" si="467"/>
        <v>0</v>
      </c>
      <c r="CA292" s="28">
        <f t="shared" si="468"/>
        <v>0</v>
      </c>
      <c r="CB292" s="28">
        <f t="shared" si="469"/>
        <v>0</v>
      </c>
      <c r="CC292" s="17">
        <f>DBC!$C$77</f>
        <v>42</v>
      </c>
      <c r="CD292" s="28">
        <f>DBC!$C$76</f>
        <v>35</v>
      </c>
      <c r="CE292" s="30">
        <f>DBC!$C$75</f>
        <v>40</v>
      </c>
      <c r="CF292" s="31">
        <f t="shared" si="529"/>
        <v>0</v>
      </c>
      <c r="CG292" s="31">
        <f t="shared" si="470"/>
        <v>0</v>
      </c>
      <c r="CH292" s="32">
        <f t="shared" si="471"/>
        <v>0</v>
      </c>
      <c r="CI292" s="11">
        <f>DBC!$C$68</f>
        <v>500</v>
      </c>
      <c r="CJ292" s="21">
        <f t="shared" si="501"/>
        <v>0</v>
      </c>
      <c r="CK292" s="21">
        <f t="shared" si="502"/>
        <v>0</v>
      </c>
      <c r="CL292" s="21">
        <f t="shared" si="503"/>
        <v>0</v>
      </c>
      <c r="CM292" s="423">
        <f t="shared" si="504"/>
        <v>0</v>
      </c>
    </row>
    <row r="293" spans="1:91" x14ac:dyDescent="0.35">
      <c r="A293" s="743"/>
      <c r="B293" s="5" t="s">
        <v>35</v>
      </c>
      <c r="C293" s="543">
        <v>30</v>
      </c>
      <c r="D293" s="5">
        <v>287</v>
      </c>
      <c r="E293" s="10">
        <f>DBC!C$62</f>
        <v>20</v>
      </c>
      <c r="F293" s="22">
        <f t="shared" si="455"/>
        <v>600</v>
      </c>
      <c r="G293" s="745"/>
      <c r="H293" s="49">
        <f>DBC!$C$45</f>
        <v>0.1</v>
      </c>
      <c r="I293" s="47">
        <f>DBC!$C$44</f>
        <v>0.7</v>
      </c>
      <c r="J293" s="48">
        <f>DBC!$C$43</f>
        <v>0.2</v>
      </c>
      <c r="K293" s="24" t="str">
        <f t="shared" si="472"/>
        <v>OK</v>
      </c>
      <c r="L293" s="25">
        <f t="shared" si="473"/>
        <v>60</v>
      </c>
      <c r="M293" s="26">
        <f t="shared" si="473"/>
        <v>420</v>
      </c>
      <c r="N293" s="27">
        <f t="shared" si="473"/>
        <v>120</v>
      </c>
      <c r="O293" s="28">
        <f t="shared" si="456"/>
        <v>548400</v>
      </c>
      <c r="P293" s="28">
        <f t="shared" si="456"/>
        <v>13051920</v>
      </c>
      <c r="Q293" s="28">
        <f t="shared" si="456"/>
        <v>4387200</v>
      </c>
      <c r="R293" s="29">
        <f>DBC!$C$50</f>
        <v>152</v>
      </c>
      <c r="S293" s="28">
        <f>DBC!$C$49</f>
        <v>146.19999999999999</v>
      </c>
      <c r="T293" s="30">
        <f>DBC!$C$48</f>
        <v>150</v>
      </c>
      <c r="U293" s="31">
        <f t="shared" si="474"/>
        <v>83.356800000000007</v>
      </c>
      <c r="V293" s="31">
        <f t="shared" si="474"/>
        <v>1908.1907039999999</v>
      </c>
      <c r="W293" s="32">
        <f t="shared" si="474"/>
        <v>658.08</v>
      </c>
      <c r="X293" s="23">
        <f>DBC!$C$41</f>
        <v>370</v>
      </c>
      <c r="Y293" s="33">
        <f t="shared" si="475"/>
        <v>30842.016000000003</v>
      </c>
      <c r="Z293" s="31">
        <f t="shared" si="475"/>
        <v>706030.56047999999</v>
      </c>
      <c r="AA293" s="31">
        <f t="shared" si="475"/>
        <v>243489.6</v>
      </c>
      <c r="AB293" s="423">
        <f t="shared" si="495"/>
        <v>980362.17648000002</v>
      </c>
      <c r="AC293" s="295">
        <f>DBC!$C$45</f>
        <v>0.1</v>
      </c>
      <c r="AD293" s="291">
        <f>DBC!$C$44</f>
        <v>0.7</v>
      </c>
      <c r="AE293" s="292">
        <f>DBC!$C$43</f>
        <v>0.2</v>
      </c>
      <c r="AF293" s="24" t="str">
        <f t="shared" si="476"/>
        <v>OK</v>
      </c>
      <c r="AG293" s="25">
        <f t="shared" si="477"/>
        <v>60</v>
      </c>
      <c r="AH293" s="26">
        <f t="shared" si="518"/>
        <v>420</v>
      </c>
      <c r="AI293" s="27">
        <f t="shared" si="519"/>
        <v>120</v>
      </c>
      <c r="AJ293" s="28">
        <f t="shared" si="457"/>
        <v>0</v>
      </c>
      <c r="AK293" s="28">
        <f t="shared" si="458"/>
        <v>0</v>
      </c>
      <c r="AL293" s="28">
        <f t="shared" si="459"/>
        <v>0</v>
      </c>
      <c r="AM293" s="17">
        <f>DBC!$C$50</f>
        <v>152</v>
      </c>
      <c r="AN293" s="16">
        <f>DBC!$C$49</f>
        <v>146.19999999999999</v>
      </c>
      <c r="AO293" s="18">
        <f>DBC!$C$48</f>
        <v>150</v>
      </c>
      <c r="AP293" s="31">
        <f t="shared" si="527"/>
        <v>0</v>
      </c>
      <c r="AQ293" s="31">
        <f t="shared" si="460"/>
        <v>0</v>
      </c>
      <c r="AR293" s="32">
        <f t="shared" si="461"/>
        <v>0</v>
      </c>
      <c r="AS293" s="23">
        <f>DBC!$C$41</f>
        <v>370</v>
      </c>
      <c r="AT293" s="33">
        <f t="shared" si="520"/>
        <v>0</v>
      </c>
      <c r="AU293" s="31">
        <f t="shared" si="521"/>
        <v>0</v>
      </c>
      <c r="AV293" s="31">
        <f t="shared" si="522"/>
        <v>0</v>
      </c>
      <c r="AW293" s="423">
        <f t="shared" si="496"/>
        <v>0</v>
      </c>
      <c r="AX293" s="561">
        <f>DBC!$C$72</f>
        <v>0.15</v>
      </c>
      <c r="AY293" s="559">
        <f>DBC!$C$71</f>
        <v>0.75</v>
      </c>
      <c r="AZ293" s="560">
        <f>DBC!$C$70</f>
        <v>0.1</v>
      </c>
      <c r="BA293" s="24" t="str">
        <f t="shared" si="478"/>
        <v>OK</v>
      </c>
      <c r="BB293" s="25">
        <f t="shared" si="479"/>
        <v>90</v>
      </c>
      <c r="BC293" s="26">
        <f t="shared" si="523"/>
        <v>450</v>
      </c>
      <c r="BD293" s="27">
        <f t="shared" si="524"/>
        <v>60</v>
      </c>
      <c r="BE293" s="28">
        <f t="shared" si="462"/>
        <v>112500</v>
      </c>
      <c r="BF293" s="28">
        <f t="shared" si="463"/>
        <v>1912500</v>
      </c>
      <c r="BG293" s="28">
        <f t="shared" si="464"/>
        <v>300000</v>
      </c>
      <c r="BH293" s="17">
        <f>DBC!$C$77</f>
        <v>42</v>
      </c>
      <c r="BI293" s="28">
        <f>DBC!$C$76</f>
        <v>35</v>
      </c>
      <c r="BJ293" s="30">
        <f>DBC!$C$75</f>
        <v>40</v>
      </c>
      <c r="BK293" s="31">
        <f t="shared" si="528"/>
        <v>4.7249999999999996</v>
      </c>
      <c r="BL293" s="31">
        <f t="shared" si="465"/>
        <v>66.9375</v>
      </c>
      <c r="BM293" s="32">
        <f t="shared" si="466"/>
        <v>12</v>
      </c>
      <c r="BN293" s="11">
        <f>DBC!$C$68</f>
        <v>500</v>
      </c>
      <c r="BO293" s="21">
        <f t="shared" si="497"/>
        <v>2362.5</v>
      </c>
      <c r="BP293" s="19">
        <f t="shared" si="498"/>
        <v>33468.75</v>
      </c>
      <c r="BQ293" s="19">
        <f t="shared" si="499"/>
        <v>6000</v>
      </c>
      <c r="BR293" s="423">
        <f t="shared" si="500"/>
        <v>41831.25</v>
      </c>
      <c r="BS293" s="561">
        <f>DBC!$C$72</f>
        <v>0.15</v>
      </c>
      <c r="BT293" s="559">
        <f>DBC!$C$71</f>
        <v>0.75</v>
      </c>
      <c r="BU293" s="560">
        <f>DBC!$C$70</f>
        <v>0.1</v>
      </c>
      <c r="BV293" s="24" t="str">
        <f t="shared" si="480"/>
        <v>OK</v>
      </c>
      <c r="BW293" s="25">
        <f t="shared" si="481"/>
        <v>90</v>
      </c>
      <c r="BX293" s="26">
        <f t="shared" si="525"/>
        <v>450</v>
      </c>
      <c r="BY293" s="27">
        <f t="shared" si="526"/>
        <v>60</v>
      </c>
      <c r="BZ293" s="28">
        <f t="shared" si="467"/>
        <v>0</v>
      </c>
      <c r="CA293" s="28">
        <f t="shared" si="468"/>
        <v>0</v>
      </c>
      <c r="CB293" s="28">
        <f t="shared" si="469"/>
        <v>0</v>
      </c>
      <c r="CC293" s="17">
        <f>DBC!$C$77</f>
        <v>42</v>
      </c>
      <c r="CD293" s="28">
        <f>DBC!$C$76</f>
        <v>35</v>
      </c>
      <c r="CE293" s="30">
        <f>DBC!$C$75</f>
        <v>40</v>
      </c>
      <c r="CF293" s="31">
        <f t="shared" si="529"/>
        <v>0</v>
      </c>
      <c r="CG293" s="31">
        <f t="shared" si="470"/>
        <v>0</v>
      </c>
      <c r="CH293" s="32">
        <f t="shared" si="471"/>
        <v>0</v>
      </c>
      <c r="CI293" s="11">
        <f>DBC!$C$68</f>
        <v>500</v>
      </c>
      <c r="CJ293" s="21">
        <f t="shared" si="501"/>
        <v>0</v>
      </c>
      <c r="CK293" s="21">
        <f t="shared" si="502"/>
        <v>0</v>
      </c>
      <c r="CL293" s="21">
        <f t="shared" si="503"/>
        <v>0</v>
      </c>
      <c r="CM293" s="423">
        <f t="shared" si="504"/>
        <v>0</v>
      </c>
    </row>
    <row r="294" spans="1:91" x14ac:dyDescent="0.35">
      <c r="A294" s="744"/>
      <c r="B294" s="34" t="s">
        <v>36</v>
      </c>
      <c r="C294" s="544">
        <v>31</v>
      </c>
      <c r="D294" s="34">
        <v>288</v>
      </c>
      <c r="E294" s="10">
        <f>DBC!C$63</f>
        <v>20</v>
      </c>
      <c r="F294" s="35">
        <f t="shared" si="455"/>
        <v>620</v>
      </c>
      <c r="G294" s="746"/>
      <c r="H294" s="49">
        <f>DBC!$C$45</f>
        <v>0.1</v>
      </c>
      <c r="I294" s="47">
        <f>DBC!$C$44</f>
        <v>0.7</v>
      </c>
      <c r="J294" s="48">
        <f>DBC!$C$43</f>
        <v>0.2</v>
      </c>
      <c r="K294" s="8" t="str">
        <f t="shared" si="472"/>
        <v>OK</v>
      </c>
      <c r="L294" s="37">
        <f t="shared" si="473"/>
        <v>62</v>
      </c>
      <c r="M294" s="38">
        <f t="shared" si="473"/>
        <v>434</v>
      </c>
      <c r="N294" s="39">
        <f t="shared" si="473"/>
        <v>124</v>
      </c>
      <c r="O294" s="40">
        <f t="shared" si="456"/>
        <v>566680</v>
      </c>
      <c r="P294" s="40">
        <f t="shared" si="456"/>
        <v>13486984</v>
      </c>
      <c r="Q294" s="40">
        <f t="shared" si="456"/>
        <v>4533440</v>
      </c>
      <c r="R294" s="29">
        <f>DBC!$C$50</f>
        <v>152</v>
      </c>
      <c r="S294" s="28">
        <f>DBC!$C$49</f>
        <v>146.19999999999999</v>
      </c>
      <c r="T294" s="30">
        <f>DBC!$C$48</f>
        <v>150</v>
      </c>
      <c r="U294" s="43">
        <f t="shared" si="474"/>
        <v>86.135360000000006</v>
      </c>
      <c r="V294" s="43">
        <f t="shared" si="474"/>
        <v>1971.7970608000001</v>
      </c>
      <c r="W294" s="44">
        <f t="shared" si="474"/>
        <v>680.01599999999996</v>
      </c>
      <c r="X294" s="23">
        <f>DBC!$C$41</f>
        <v>370</v>
      </c>
      <c r="Y294" s="45">
        <f t="shared" si="475"/>
        <v>31870.083200000001</v>
      </c>
      <c r="Z294" s="43">
        <f t="shared" si="475"/>
        <v>729564.91249600006</v>
      </c>
      <c r="AA294" s="43">
        <f t="shared" si="475"/>
        <v>251605.91999999998</v>
      </c>
      <c r="AB294" s="423">
        <f t="shared" si="495"/>
        <v>1013040.915696</v>
      </c>
      <c r="AC294" s="295">
        <f>DBC!$C$45</f>
        <v>0.1</v>
      </c>
      <c r="AD294" s="291">
        <f>DBC!$C$44</f>
        <v>0.7</v>
      </c>
      <c r="AE294" s="292">
        <f>DBC!$C$43</f>
        <v>0.2</v>
      </c>
      <c r="AF294" s="8" t="str">
        <f t="shared" si="476"/>
        <v>OK</v>
      </c>
      <c r="AG294" s="37">
        <f t="shared" si="477"/>
        <v>62</v>
      </c>
      <c r="AH294" s="38">
        <f t="shared" si="518"/>
        <v>434</v>
      </c>
      <c r="AI294" s="39">
        <f t="shared" si="519"/>
        <v>124</v>
      </c>
      <c r="AJ294" s="40">
        <f t="shared" si="457"/>
        <v>0</v>
      </c>
      <c r="AK294" s="40">
        <f t="shared" si="458"/>
        <v>0</v>
      </c>
      <c r="AL294" s="40">
        <f t="shared" si="459"/>
        <v>0</v>
      </c>
      <c r="AM294" s="17">
        <f>DBC!$C$50</f>
        <v>152</v>
      </c>
      <c r="AN294" s="16">
        <f>DBC!$C$49</f>
        <v>146.19999999999999</v>
      </c>
      <c r="AO294" s="18">
        <f>DBC!$C$48</f>
        <v>150</v>
      </c>
      <c r="AP294" s="43">
        <f t="shared" si="527"/>
        <v>0</v>
      </c>
      <c r="AQ294" s="43">
        <f t="shared" si="460"/>
        <v>0</v>
      </c>
      <c r="AR294" s="44">
        <f t="shared" si="461"/>
        <v>0</v>
      </c>
      <c r="AS294" s="23">
        <f>DBC!$C$41</f>
        <v>370</v>
      </c>
      <c r="AT294" s="45">
        <f t="shared" si="520"/>
        <v>0</v>
      </c>
      <c r="AU294" s="43">
        <f t="shared" si="521"/>
        <v>0</v>
      </c>
      <c r="AV294" s="43">
        <f t="shared" si="522"/>
        <v>0</v>
      </c>
      <c r="AW294" s="423">
        <f t="shared" si="496"/>
        <v>0</v>
      </c>
      <c r="AX294" s="561">
        <f>DBC!$C$72</f>
        <v>0.15</v>
      </c>
      <c r="AY294" s="559">
        <f>DBC!$C$71</f>
        <v>0.75</v>
      </c>
      <c r="AZ294" s="560">
        <f>DBC!$C$70</f>
        <v>0.1</v>
      </c>
      <c r="BA294" s="8" t="str">
        <f t="shared" si="478"/>
        <v>OK</v>
      </c>
      <c r="BB294" s="37">
        <f t="shared" si="479"/>
        <v>93</v>
      </c>
      <c r="BC294" s="38">
        <f t="shared" si="523"/>
        <v>465</v>
      </c>
      <c r="BD294" s="39">
        <f t="shared" si="524"/>
        <v>62</v>
      </c>
      <c r="BE294" s="40">
        <f t="shared" si="462"/>
        <v>116250</v>
      </c>
      <c r="BF294" s="40">
        <f t="shared" si="463"/>
        <v>1976250</v>
      </c>
      <c r="BG294" s="40">
        <f t="shared" si="464"/>
        <v>310000</v>
      </c>
      <c r="BH294" s="17">
        <f>DBC!$C$77</f>
        <v>42</v>
      </c>
      <c r="BI294" s="28">
        <f>DBC!$C$76</f>
        <v>35</v>
      </c>
      <c r="BJ294" s="30">
        <f>DBC!$C$75</f>
        <v>40</v>
      </c>
      <c r="BK294" s="43">
        <f t="shared" si="528"/>
        <v>4.8825000000000003</v>
      </c>
      <c r="BL294" s="43">
        <f t="shared" si="465"/>
        <v>69.168750000000003</v>
      </c>
      <c r="BM294" s="44">
        <f t="shared" si="466"/>
        <v>12.4</v>
      </c>
      <c r="BN294" s="11">
        <f>DBC!$C$68</f>
        <v>500</v>
      </c>
      <c r="BO294" s="21">
        <f t="shared" si="497"/>
        <v>2441.25</v>
      </c>
      <c r="BP294" s="19">
        <f t="shared" si="498"/>
        <v>34584.375</v>
      </c>
      <c r="BQ294" s="19">
        <f t="shared" si="499"/>
        <v>6200</v>
      </c>
      <c r="BR294" s="423">
        <f t="shared" si="500"/>
        <v>43225.625</v>
      </c>
      <c r="BS294" s="561">
        <f>DBC!$C$72</f>
        <v>0.15</v>
      </c>
      <c r="BT294" s="559">
        <f>DBC!$C$71</f>
        <v>0.75</v>
      </c>
      <c r="BU294" s="560">
        <f>DBC!$C$70</f>
        <v>0.1</v>
      </c>
      <c r="BV294" s="8" t="str">
        <f t="shared" si="480"/>
        <v>OK</v>
      </c>
      <c r="BW294" s="37">
        <f t="shared" si="481"/>
        <v>93</v>
      </c>
      <c r="BX294" s="38">
        <f t="shared" si="525"/>
        <v>465</v>
      </c>
      <c r="BY294" s="39">
        <f t="shared" si="526"/>
        <v>62</v>
      </c>
      <c r="BZ294" s="40">
        <f t="shared" si="467"/>
        <v>0</v>
      </c>
      <c r="CA294" s="40">
        <f t="shared" si="468"/>
        <v>0</v>
      </c>
      <c r="CB294" s="40">
        <f t="shared" si="469"/>
        <v>0</v>
      </c>
      <c r="CC294" s="17">
        <f>DBC!$C$77</f>
        <v>42</v>
      </c>
      <c r="CD294" s="28">
        <f>DBC!$C$76</f>
        <v>35</v>
      </c>
      <c r="CE294" s="30">
        <f>DBC!$C$75</f>
        <v>40</v>
      </c>
      <c r="CF294" s="43">
        <f t="shared" si="529"/>
        <v>0</v>
      </c>
      <c r="CG294" s="43">
        <f t="shared" si="470"/>
        <v>0</v>
      </c>
      <c r="CH294" s="44">
        <f t="shared" si="471"/>
        <v>0</v>
      </c>
      <c r="CI294" s="11">
        <f>DBC!$C$68</f>
        <v>500</v>
      </c>
      <c r="CJ294" s="21">
        <f t="shared" si="501"/>
        <v>0</v>
      </c>
      <c r="CK294" s="21">
        <f t="shared" si="502"/>
        <v>0</v>
      </c>
      <c r="CL294" s="21">
        <f t="shared" si="503"/>
        <v>0</v>
      </c>
      <c r="CM294" s="423">
        <f t="shared" si="504"/>
        <v>0</v>
      </c>
    </row>
    <row r="295" spans="1:91" x14ac:dyDescent="0.35">
      <c r="A295" s="731">
        <v>25</v>
      </c>
      <c r="B295" s="9" t="s">
        <v>25</v>
      </c>
      <c r="C295" s="546">
        <v>31</v>
      </c>
      <c r="D295" s="9">
        <v>289</v>
      </c>
      <c r="E295" s="10">
        <f>DBC!C$52</f>
        <v>10</v>
      </c>
      <c r="F295" s="10">
        <f t="shared" si="455"/>
        <v>310</v>
      </c>
      <c r="G295" s="732">
        <f>SUM(F295:F306)</f>
        <v>6990</v>
      </c>
      <c r="H295" s="49">
        <f>DBC!$C$45</f>
        <v>0.1</v>
      </c>
      <c r="I295" s="47">
        <f>DBC!$C$44</f>
        <v>0.7</v>
      </c>
      <c r="J295" s="48">
        <f>DBC!$C$43</f>
        <v>0.2</v>
      </c>
      <c r="K295" s="12" t="str">
        <f t="shared" si="472"/>
        <v>OK</v>
      </c>
      <c r="L295" s="25">
        <f t="shared" ref="L295" si="530">$F295*H295</f>
        <v>31</v>
      </c>
      <c r="M295" s="26">
        <f t="shared" ref="M295" si="531">$F295*I295</f>
        <v>217</v>
      </c>
      <c r="N295" s="27">
        <f t="shared" ref="N295" si="532">$F295*J295</f>
        <v>62</v>
      </c>
      <c r="O295" s="28">
        <f t="shared" ref="O295" si="533">O$6*L295</f>
        <v>283340</v>
      </c>
      <c r="P295" s="28">
        <f t="shared" ref="P295" si="534">P$6*M295</f>
        <v>6743492</v>
      </c>
      <c r="Q295" s="28">
        <f t="shared" ref="Q295" si="535">Q$6*N295</f>
        <v>2266720</v>
      </c>
      <c r="R295" s="29">
        <f>DBC!$C$50</f>
        <v>152</v>
      </c>
      <c r="S295" s="28">
        <f>DBC!$C$49</f>
        <v>146.19999999999999</v>
      </c>
      <c r="T295" s="30">
        <f>DBC!$C$48</f>
        <v>150</v>
      </c>
      <c r="U295" s="31">
        <f t="shared" ref="U295" si="536">O295*R295/10^6</f>
        <v>43.067680000000003</v>
      </c>
      <c r="V295" s="31">
        <f t="shared" ref="V295" si="537">P295*S295/10^6</f>
        <v>985.89853040000003</v>
      </c>
      <c r="W295" s="32">
        <f t="shared" ref="W295" si="538">Q295*T295/10^6</f>
        <v>340.00799999999998</v>
      </c>
      <c r="X295" s="23">
        <f>DBC!$C$41</f>
        <v>370</v>
      </c>
      <c r="Y295" s="33">
        <f t="shared" ref="Y295" si="539">U295*$X295</f>
        <v>15935.0416</v>
      </c>
      <c r="Z295" s="31">
        <f t="shared" ref="Z295" si="540">V295*$X295</f>
        <v>364782.45624800003</v>
      </c>
      <c r="AA295" s="31">
        <f t="shared" ref="AA295" si="541">W295*$X295</f>
        <v>125802.95999999999</v>
      </c>
      <c r="AB295" s="423">
        <f t="shared" ref="AB295" si="542">SUM(Y295:AA295)</f>
        <v>506520.45784799999</v>
      </c>
      <c r="AC295" s="295">
        <f>DBC!$C$45</f>
        <v>0.1</v>
      </c>
      <c r="AD295" s="291">
        <f>DBC!$C$44</f>
        <v>0.7</v>
      </c>
      <c r="AE295" s="292">
        <f>DBC!$C$43</f>
        <v>0.2</v>
      </c>
      <c r="AF295" s="12" t="str">
        <f t="shared" si="476"/>
        <v>OK</v>
      </c>
      <c r="AG295" s="13">
        <f t="shared" si="477"/>
        <v>31</v>
      </c>
      <c r="AH295" s="14">
        <f t="shared" si="518"/>
        <v>217</v>
      </c>
      <c r="AI295" s="15">
        <f t="shared" si="519"/>
        <v>62</v>
      </c>
      <c r="AJ295" s="16">
        <f t="shared" si="457"/>
        <v>0</v>
      </c>
      <c r="AK295" s="16">
        <f t="shared" si="458"/>
        <v>0</v>
      </c>
      <c r="AL295" s="16">
        <f t="shared" si="459"/>
        <v>0</v>
      </c>
      <c r="AM295" s="17">
        <f>DBC!$C$50</f>
        <v>152</v>
      </c>
      <c r="AN295" s="16">
        <f>DBC!$C$49</f>
        <v>146.19999999999999</v>
      </c>
      <c r="AO295" s="18">
        <f>DBC!$C$48</f>
        <v>150</v>
      </c>
      <c r="AP295" s="19">
        <f t="shared" si="527"/>
        <v>0</v>
      </c>
      <c r="AQ295" s="19">
        <f t="shared" si="460"/>
        <v>0</v>
      </c>
      <c r="AR295" s="20">
        <f t="shared" si="461"/>
        <v>0</v>
      </c>
      <c r="AS295" s="23">
        <f>DBC!$C$41</f>
        <v>370</v>
      </c>
      <c r="AT295" s="21">
        <f t="shared" si="520"/>
        <v>0</v>
      </c>
      <c r="AU295" s="19">
        <f t="shared" si="521"/>
        <v>0</v>
      </c>
      <c r="AV295" s="19">
        <f t="shared" si="522"/>
        <v>0</v>
      </c>
      <c r="AW295" s="423">
        <f t="shared" si="496"/>
        <v>0</v>
      </c>
      <c r="AX295" s="561">
        <f>DBC!$C$72</f>
        <v>0.15</v>
      </c>
      <c r="AY295" s="559">
        <f>DBC!$C$71</f>
        <v>0.75</v>
      </c>
      <c r="AZ295" s="560">
        <f>DBC!$C$70</f>
        <v>0.1</v>
      </c>
      <c r="BA295" s="12" t="str">
        <f t="shared" si="478"/>
        <v>OK</v>
      </c>
      <c r="BB295" s="13">
        <f t="shared" si="479"/>
        <v>46.5</v>
      </c>
      <c r="BC295" s="14">
        <f t="shared" si="523"/>
        <v>232.5</v>
      </c>
      <c r="BD295" s="15">
        <f t="shared" si="524"/>
        <v>31</v>
      </c>
      <c r="BE295" s="16">
        <f t="shared" si="462"/>
        <v>58125</v>
      </c>
      <c r="BF295" s="16">
        <f t="shared" si="463"/>
        <v>988125</v>
      </c>
      <c r="BG295" s="16">
        <f t="shared" si="464"/>
        <v>155000</v>
      </c>
      <c r="BH295" s="17">
        <f>DBC!$C$77</f>
        <v>42</v>
      </c>
      <c r="BI295" s="28">
        <f>DBC!$C$76</f>
        <v>35</v>
      </c>
      <c r="BJ295" s="30">
        <f>DBC!$C$75</f>
        <v>40</v>
      </c>
      <c r="BK295" s="19">
        <f t="shared" si="528"/>
        <v>2.4412500000000001</v>
      </c>
      <c r="BL295" s="19">
        <f t="shared" si="465"/>
        <v>34.584375000000001</v>
      </c>
      <c r="BM295" s="20">
        <f t="shared" si="466"/>
        <v>6.2</v>
      </c>
      <c r="BN295" s="11">
        <f>DBC!$C$68</f>
        <v>500</v>
      </c>
      <c r="BO295" s="21">
        <f t="shared" si="497"/>
        <v>1220.625</v>
      </c>
      <c r="BP295" s="19">
        <f t="shared" si="498"/>
        <v>17292.1875</v>
      </c>
      <c r="BQ295" s="19">
        <f t="shared" si="499"/>
        <v>3100</v>
      </c>
      <c r="BR295" s="423">
        <f t="shared" si="500"/>
        <v>21612.8125</v>
      </c>
      <c r="BS295" s="561">
        <f>DBC!$C$72</f>
        <v>0.15</v>
      </c>
      <c r="BT295" s="559">
        <f>DBC!$C$71</f>
        <v>0.75</v>
      </c>
      <c r="BU295" s="560">
        <f>DBC!$C$70</f>
        <v>0.1</v>
      </c>
      <c r="BV295" s="12" t="str">
        <f t="shared" si="480"/>
        <v>OK</v>
      </c>
      <c r="BW295" s="13">
        <f t="shared" si="481"/>
        <v>46.5</v>
      </c>
      <c r="BX295" s="14">
        <f t="shared" si="525"/>
        <v>232.5</v>
      </c>
      <c r="BY295" s="15">
        <f t="shared" si="526"/>
        <v>31</v>
      </c>
      <c r="BZ295" s="16">
        <f t="shared" si="467"/>
        <v>0</v>
      </c>
      <c r="CA295" s="16">
        <f t="shared" si="468"/>
        <v>0</v>
      </c>
      <c r="CB295" s="16">
        <f t="shared" si="469"/>
        <v>0</v>
      </c>
      <c r="CC295" s="17">
        <f>DBC!$C$77</f>
        <v>42</v>
      </c>
      <c r="CD295" s="28">
        <f>DBC!$C$76</f>
        <v>35</v>
      </c>
      <c r="CE295" s="30">
        <f>DBC!$C$75</f>
        <v>40</v>
      </c>
      <c r="CF295" s="19">
        <f t="shared" si="529"/>
        <v>0</v>
      </c>
      <c r="CG295" s="19">
        <f t="shared" si="470"/>
        <v>0</v>
      </c>
      <c r="CH295" s="20">
        <f t="shared" si="471"/>
        <v>0</v>
      </c>
      <c r="CI295" s="11">
        <f>DBC!$C$68</f>
        <v>500</v>
      </c>
      <c r="CJ295" s="21">
        <f t="shared" si="501"/>
        <v>0</v>
      </c>
      <c r="CK295" s="21">
        <f t="shared" si="502"/>
        <v>0</v>
      </c>
      <c r="CL295" s="21">
        <f t="shared" si="503"/>
        <v>0</v>
      </c>
      <c r="CM295" s="423">
        <f t="shared" si="504"/>
        <v>0</v>
      </c>
    </row>
    <row r="296" spans="1:91" x14ac:dyDescent="0.35">
      <c r="A296" s="743"/>
      <c r="B296" s="5" t="s">
        <v>26</v>
      </c>
      <c r="C296" s="543">
        <v>28</v>
      </c>
      <c r="D296" s="5">
        <v>290</v>
      </c>
      <c r="E296" s="10">
        <f>DBC!C$53</f>
        <v>20</v>
      </c>
      <c r="F296" s="22">
        <f t="shared" si="455"/>
        <v>560</v>
      </c>
      <c r="G296" s="745"/>
      <c r="H296" s="49">
        <f>DBC!$C$45</f>
        <v>0.1</v>
      </c>
      <c r="I296" s="47">
        <f>DBC!$C$44</f>
        <v>0.7</v>
      </c>
      <c r="J296" s="48">
        <f>DBC!$C$43</f>
        <v>0.2</v>
      </c>
      <c r="K296" s="24" t="str">
        <f t="shared" si="472"/>
        <v>OK</v>
      </c>
      <c r="L296" s="25">
        <f t="shared" si="473"/>
        <v>56</v>
      </c>
      <c r="M296" s="26">
        <f t="shared" si="473"/>
        <v>392</v>
      </c>
      <c r="N296" s="27">
        <f t="shared" si="473"/>
        <v>112</v>
      </c>
      <c r="O296" s="28">
        <f t="shared" si="456"/>
        <v>511840</v>
      </c>
      <c r="P296" s="28">
        <f t="shared" si="456"/>
        <v>12181792</v>
      </c>
      <c r="Q296" s="28">
        <f t="shared" si="456"/>
        <v>4094720</v>
      </c>
      <c r="R296" s="29">
        <f>DBC!$C$50</f>
        <v>152</v>
      </c>
      <c r="S296" s="28">
        <f>DBC!$C$49</f>
        <v>146.19999999999999</v>
      </c>
      <c r="T296" s="30">
        <f>DBC!$C$48</f>
        <v>150</v>
      </c>
      <c r="U296" s="31">
        <f t="shared" si="474"/>
        <v>77.799679999999995</v>
      </c>
      <c r="V296" s="31">
        <f t="shared" si="474"/>
        <v>1780.9779904</v>
      </c>
      <c r="W296" s="32">
        <f t="shared" si="474"/>
        <v>614.20799999999997</v>
      </c>
      <c r="X296" s="23">
        <f>DBC!$C$41</f>
        <v>370</v>
      </c>
      <c r="Y296" s="33">
        <f t="shared" si="475"/>
        <v>28785.881599999997</v>
      </c>
      <c r="Z296" s="31">
        <f t="shared" si="475"/>
        <v>658961.85644799995</v>
      </c>
      <c r="AA296" s="31">
        <f t="shared" si="475"/>
        <v>227256.95999999999</v>
      </c>
      <c r="AB296" s="423">
        <f t="shared" si="495"/>
        <v>915004.69804799987</v>
      </c>
      <c r="AC296" s="295">
        <f>DBC!$C$45</f>
        <v>0.1</v>
      </c>
      <c r="AD296" s="291">
        <f>DBC!$C$44</f>
        <v>0.7</v>
      </c>
      <c r="AE296" s="292">
        <f>DBC!$C$43</f>
        <v>0.2</v>
      </c>
      <c r="AF296" s="24" t="str">
        <f t="shared" si="476"/>
        <v>OK</v>
      </c>
      <c r="AG296" s="25">
        <f t="shared" si="477"/>
        <v>56</v>
      </c>
      <c r="AH296" s="26">
        <f t="shared" si="518"/>
        <v>392</v>
      </c>
      <c r="AI296" s="27">
        <f t="shared" si="519"/>
        <v>112</v>
      </c>
      <c r="AJ296" s="28">
        <f t="shared" si="457"/>
        <v>0</v>
      </c>
      <c r="AK296" s="28">
        <f t="shared" si="458"/>
        <v>0</v>
      </c>
      <c r="AL296" s="28">
        <f t="shared" si="459"/>
        <v>0</v>
      </c>
      <c r="AM296" s="17">
        <f>DBC!$C$50</f>
        <v>152</v>
      </c>
      <c r="AN296" s="16">
        <f>DBC!$C$49</f>
        <v>146.19999999999999</v>
      </c>
      <c r="AO296" s="18">
        <f>DBC!$C$48</f>
        <v>150</v>
      </c>
      <c r="AP296" s="31">
        <f t="shared" si="527"/>
        <v>0</v>
      </c>
      <c r="AQ296" s="31">
        <f t="shared" si="460"/>
        <v>0</v>
      </c>
      <c r="AR296" s="32">
        <f t="shared" si="461"/>
        <v>0</v>
      </c>
      <c r="AS296" s="23">
        <f>DBC!$C$41</f>
        <v>370</v>
      </c>
      <c r="AT296" s="33">
        <f t="shared" si="520"/>
        <v>0</v>
      </c>
      <c r="AU296" s="31">
        <f t="shared" si="521"/>
        <v>0</v>
      </c>
      <c r="AV296" s="31">
        <f t="shared" si="522"/>
        <v>0</v>
      </c>
      <c r="AW296" s="423">
        <f t="shared" si="496"/>
        <v>0</v>
      </c>
      <c r="AX296" s="561">
        <f>DBC!$C$72</f>
        <v>0.15</v>
      </c>
      <c r="AY296" s="559">
        <f>DBC!$C$71</f>
        <v>0.75</v>
      </c>
      <c r="AZ296" s="560">
        <f>DBC!$C$70</f>
        <v>0.1</v>
      </c>
      <c r="BA296" s="24" t="str">
        <f t="shared" si="478"/>
        <v>OK</v>
      </c>
      <c r="BB296" s="25">
        <f t="shared" si="479"/>
        <v>84</v>
      </c>
      <c r="BC296" s="26">
        <f t="shared" si="523"/>
        <v>420</v>
      </c>
      <c r="BD296" s="27">
        <f t="shared" si="524"/>
        <v>56</v>
      </c>
      <c r="BE296" s="28">
        <f t="shared" si="462"/>
        <v>105000</v>
      </c>
      <c r="BF296" s="28">
        <f t="shared" si="463"/>
        <v>1785000</v>
      </c>
      <c r="BG296" s="28">
        <f t="shared" si="464"/>
        <v>280000</v>
      </c>
      <c r="BH296" s="17">
        <f>DBC!$C$77</f>
        <v>42</v>
      </c>
      <c r="BI296" s="28">
        <f>DBC!$C$76</f>
        <v>35</v>
      </c>
      <c r="BJ296" s="30">
        <f>DBC!$C$75</f>
        <v>40</v>
      </c>
      <c r="BK296" s="31">
        <f t="shared" si="528"/>
        <v>4.41</v>
      </c>
      <c r="BL296" s="31">
        <f t="shared" si="465"/>
        <v>62.475000000000001</v>
      </c>
      <c r="BM296" s="32">
        <f t="shared" si="466"/>
        <v>11.2</v>
      </c>
      <c r="BN296" s="11">
        <f>DBC!$C$68</f>
        <v>500</v>
      </c>
      <c r="BO296" s="21">
        <f t="shared" si="497"/>
        <v>2205</v>
      </c>
      <c r="BP296" s="19">
        <f t="shared" si="498"/>
        <v>31237.5</v>
      </c>
      <c r="BQ296" s="19">
        <f t="shared" si="499"/>
        <v>5600</v>
      </c>
      <c r="BR296" s="423">
        <f t="shared" si="500"/>
        <v>39042.5</v>
      </c>
      <c r="BS296" s="561">
        <f>DBC!$C$72</f>
        <v>0.15</v>
      </c>
      <c r="BT296" s="559">
        <f>DBC!$C$71</f>
        <v>0.75</v>
      </c>
      <c r="BU296" s="560">
        <f>DBC!$C$70</f>
        <v>0.1</v>
      </c>
      <c r="BV296" s="24" t="str">
        <f t="shared" si="480"/>
        <v>OK</v>
      </c>
      <c r="BW296" s="25">
        <f t="shared" si="481"/>
        <v>84</v>
      </c>
      <c r="BX296" s="26">
        <f t="shared" si="525"/>
        <v>420</v>
      </c>
      <c r="BY296" s="27">
        <f t="shared" si="526"/>
        <v>56</v>
      </c>
      <c r="BZ296" s="28">
        <f t="shared" si="467"/>
        <v>0</v>
      </c>
      <c r="CA296" s="28">
        <f t="shared" si="468"/>
        <v>0</v>
      </c>
      <c r="CB296" s="28">
        <f t="shared" si="469"/>
        <v>0</v>
      </c>
      <c r="CC296" s="17">
        <f>DBC!$C$77</f>
        <v>42</v>
      </c>
      <c r="CD296" s="28">
        <f>DBC!$C$76</f>
        <v>35</v>
      </c>
      <c r="CE296" s="30">
        <f>DBC!$C$75</f>
        <v>40</v>
      </c>
      <c r="CF296" s="31">
        <f t="shared" si="529"/>
        <v>0</v>
      </c>
      <c r="CG296" s="31">
        <f t="shared" si="470"/>
        <v>0</v>
      </c>
      <c r="CH296" s="32">
        <f t="shared" si="471"/>
        <v>0</v>
      </c>
      <c r="CI296" s="11">
        <f>DBC!$C$68</f>
        <v>500</v>
      </c>
      <c r="CJ296" s="21">
        <f t="shared" si="501"/>
        <v>0</v>
      </c>
      <c r="CK296" s="21">
        <f t="shared" si="502"/>
        <v>0</v>
      </c>
      <c r="CL296" s="21">
        <f t="shared" si="503"/>
        <v>0</v>
      </c>
      <c r="CM296" s="423">
        <f t="shared" si="504"/>
        <v>0</v>
      </c>
    </row>
    <row r="297" spans="1:91" x14ac:dyDescent="0.35">
      <c r="A297" s="743"/>
      <c r="B297" s="5" t="s">
        <v>27</v>
      </c>
      <c r="C297" s="543">
        <v>31</v>
      </c>
      <c r="D297" s="5">
        <v>291</v>
      </c>
      <c r="E297" s="10">
        <f>DBC!C$54</f>
        <v>20</v>
      </c>
      <c r="F297" s="22">
        <f t="shared" si="455"/>
        <v>620</v>
      </c>
      <c r="G297" s="745"/>
      <c r="H297" s="49">
        <f>DBC!$C$45</f>
        <v>0.1</v>
      </c>
      <c r="I297" s="47">
        <f>DBC!$C$44</f>
        <v>0.7</v>
      </c>
      <c r="J297" s="48">
        <f>DBC!$C$43</f>
        <v>0.2</v>
      </c>
      <c r="K297" s="24" t="str">
        <f t="shared" si="472"/>
        <v>OK</v>
      </c>
      <c r="L297" s="25">
        <f t="shared" si="473"/>
        <v>62</v>
      </c>
      <c r="M297" s="26">
        <f t="shared" si="473"/>
        <v>434</v>
      </c>
      <c r="N297" s="27">
        <f t="shared" si="473"/>
        <v>124</v>
      </c>
      <c r="O297" s="28">
        <f t="shared" si="456"/>
        <v>566680</v>
      </c>
      <c r="P297" s="28">
        <f t="shared" si="456"/>
        <v>13486984</v>
      </c>
      <c r="Q297" s="28">
        <f t="shared" si="456"/>
        <v>4533440</v>
      </c>
      <c r="R297" s="29">
        <f>DBC!$C$50</f>
        <v>152</v>
      </c>
      <c r="S297" s="28">
        <f>DBC!$C$49</f>
        <v>146.19999999999999</v>
      </c>
      <c r="T297" s="30">
        <f>DBC!$C$48</f>
        <v>150</v>
      </c>
      <c r="U297" s="31">
        <f t="shared" si="474"/>
        <v>86.135360000000006</v>
      </c>
      <c r="V297" s="31">
        <f t="shared" si="474"/>
        <v>1971.7970608000001</v>
      </c>
      <c r="W297" s="32">
        <f t="shared" si="474"/>
        <v>680.01599999999996</v>
      </c>
      <c r="X297" s="23">
        <f>DBC!$C$41</f>
        <v>370</v>
      </c>
      <c r="Y297" s="33">
        <f t="shared" si="475"/>
        <v>31870.083200000001</v>
      </c>
      <c r="Z297" s="31">
        <f t="shared" si="475"/>
        <v>729564.91249600006</v>
      </c>
      <c r="AA297" s="31">
        <f t="shared" si="475"/>
        <v>251605.91999999998</v>
      </c>
      <c r="AB297" s="423">
        <f t="shared" si="495"/>
        <v>1013040.915696</v>
      </c>
      <c r="AC297" s="295">
        <f>DBC!$C$45</f>
        <v>0.1</v>
      </c>
      <c r="AD297" s="291">
        <f>DBC!$C$44</f>
        <v>0.7</v>
      </c>
      <c r="AE297" s="292">
        <f>DBC!$C$43</f>
        <v>0.2</v>
      </c>
      <c r="AF297" s="24" t="str">
        <f t="shared" si="476"/>
        <v>OK</v>
      </c>
      <c r="AG297" s="25">
        <f t="shared" si="477"/>
        <v>62</v>
      </c>
      <c r="AH297" s="26">
        <f t="shared" si="518"/>
        <v>434</v>
      </c>
      <c r="AI297" s="27">
        <f t="shared" si="519"/>
        <v>124</v>
      </c>
      <c r="AJ297" s="28">
        <f t="shared" si="457"/>
        <v>0</v>
      </c>
      <c r="AK297" s="28">
        <f t="shared" si="458"/>
        <v>0</v>
      </c>
      <c r="AL297" s="28">
        <f t="shared" si="459"/>
        <v>0</v>
      </c>
      <c r="AM297" s="17">
        <f>DBC!$C$50</f>
        <v>152</v>
      </c>
      <c r="AN297" s="16">
        <f>DBC!$C$49</f>
        <v>146.19999999999999</v>
      </c>
      <c r="AO297" s="18">
        <f>DBC!$C$48</f>
        <v>150</v>
      </c>
      <c r="AP297" s="31">
        <f t="shared" si="527"/>
        <v>0</v>
      </c>
      <c r="AQ297" s="31">
        <f t="shared" si="460"/>
        <v>0</v>
      </c>
      <c r="AR297" s="32">
        <f t="shared" si="461"/>
        <v>0</v>
      </c>
      <c r="AS297" s="23">
        <f>DBC!$C$41</f>
        <v>370</v>
      </c>
      <c r="AT297" s="33">
        <f t="shared" si="520"/>
        <v>0</v>
      </c>
      <c r="AU297" s="31">
        <f t="shared" si="521"/>
        <v>0</v>
      </c>
      <c r="AV297" s="31">
        <f t="shared" si="522"/>
        <v>0</v>
      </c>
      <c r="AW297" s="423">
        <f t="shared" si="496"/>
        <v>0</v>
      </c>
      <c r="AX297" s="561">
        <f>DBC!$C$72</f>
        <v>0.15</v>
      </c>
      <c r="AY297" s="559">
        <f>DBC!$C$71</f>
        <v>0.75</v>
      </c>
      <c r="AZ297" s="560">
        <f>DBC!$C$70</f>
        <v>0.1</v>
      </c>
      <c r="BA297" s="24" t="str">
        <f t="shared" si="478"/>
        <v>OK</v>
      </c>
      <c r="BB297" s="25">
        <f t="shared" si="479"/>
        <v>93</v>
      </c>
      <c r="BC297" s="26">
        <f t="shared" si="523"/>
        <v>465</v>
      </c>
      <c r="BD297" s="27">
        <f t="shared" si="524"/>
        <v>62</v>
      </c>
      <c r="BE297" s="28">
        <f t="shared" si="462"/>
        <v>116250</v>
      </c>
      <c r="BF297" s="28">
        <f t="shared" si="463"/>
        <v>1976250</v>
      </c>
      <c r="BG297" s="28">
        <f t="shared" si="464"/>
        <v>310000</v>
      </c>
      <c r="BH297" s="17">
        <f>DBC!$C$77</f>
        <v>42</v>
      </c>
      <c r="BI297" s="28">
        <f>DBC!$C$76</f>
        <v>35</v>
      </c>
      <c r="BJ297" s="30">
        <f>DBC!$C$75</f>
        <v>40</v>
      </c>
      <c r="BK297" s="31">
        <f t="shared" si="528"/>
        <v>4.8825000000000003</v>
      </c>
      <c r="BL297" s="31">
        <f t="shared" si="465"/>
        <v>69.168750000000003</v>
      </c>
      <c r="BM297" s="32">
        <f t="shared" si="466"/>
        <v>12.4</v>
      </c>
      <c r="BN297" s="11">
        <f>DBC!$C$68</f>
        <v>500</v>
      </c>
      <c r="BO297" s="21">
        <f t="shared" si="497"/>
        <v>2441.25</v>
      </c>
      <c r="BP297" s="19">
        <f t="shared" si="498"/>
        <v>34584.375</v>
      </c>
      <c r="BQ297" s="19">
        <f t="shared" si="499"/>
        <v>6200</v>
      </c>
      <c r="BR297" s="423">
        <f t="shared" si="500"/>
        <v>43225.625</v>
      </c>
      <c r="BS297" s="561">
        <f>DBC!$C$72</f>
        <v>0.15</v>
      </c>
      <c r="BT297" s="559">
        <f>DBC!$C$71</f>
        <v>0.75</v>
      </c>
      <c r="BU297" s="560">
        <f>DBC!$C$70</f>
        <v>0.1</v>
      </c>
      <c r="BV297" s="24" t="str">
        <f t="shared" si="480"/>
        <v>OK</v>
      </c>
      <c r="BW297" s="25">
        <f t="shared" si="481"/>
        <v>93</v>
      </c>
      <c r="BX297" s="26">
        <f t="shared" si="525"/>
        <v>465</v>
      </c>
      <c r="BY297" s="27">
        <f t="shared" si="526"/>
        <v>62</v>
      </c>
      <c r="BZ297" s="28">
        <f t="shared" si="467"/>
        <v>0</v>
      </c>
      <c r="CA297" s="28">
        <f t="shared" si="468"/>
        <v>0</v>
      </c>
      <c r="CB297" s="28">
        <f t="shared" si="469"/>
        <v>0</v>
      </c>
      <c r="CC297" s="17">
        <f>DBC!$C$77</f>
        <v>42</v>
      </c>
      <c r="CD297" s="28">
        <f>DBC!$C$76</f>
        <v>35</v>
      </c>
      <c r="CE297" s="30">
        <f>DBC!$C$75</f>
        <v>40</v>
      </c>
      <c r="CF297" s="31">
        <f t="shared" si="529"/>
        <v>0</v>
      </c>
      <c r="CG297" s="31">
        <f t="shared" si="470"/>
        <v>0</v>
      </c>
      <c r="CH297" s="32">
        <f t="shared" si="471"/>
        <v>0</v>
      </c>
      <c r="CI297" s="11">
        <f>DBC!$C$68</f>
        <v>500</v>
      </c>
      <c r="CJ297" s="21">
        <f t="shared" si="501"/>
        <v>0</v>
      </c>
      <c r="CK297" s="21">
        <f t="shared" si="502"/>
        <v>0</v>
      </c>
      <c r="CL297" s="21">
        <f t="shared" si="503"/>
        <v>0</v>
      </c>
      <c r="CM297" s="423">
        <f t="shared" si="504"/>
        <v>0</v>
      </c>
    </row>
    <row r="298" spans="1:91" x14ac:dyDescent="0.35">
      <c r="A298" s="743"/>
      <c r="B298" s="5" t="s">
        <v>28</v>
      </c>
      <c r="C298" s="543">
        <v>30</v>
      </c>
      <c r="D298" s="5">
        <v>292</v>
      </c>
      <c r="E298" s="10">
        <f>DBC!C$55</f>
        <v>20</v>
      </c>
      <c r="F298" s="22">
        <f t="shared" si="455"/>
        <v>600</v>
      </c>
      <c r="G298" s="745"/>
      <c r="H298" s="49">
        <f>DBC!$C$45</f>
        <v>0.1</v>
      </c>
      <c r="I298" s="47">
        <f>DBC!$C$44</f>
        <v>0.7</v>
      </c>
      <c r="J298" s="48">
        <f>DBC!$C$43</f>
        <v>0.2</v>
      </c>
      <c r="K298" s="24" t="str">
        <f t="shared" si="472"/>
        <v>OK</v>
      </c>
      <c r="L298" s="25">
        <f t="shared" si="473"/>
        <v>60</v>
      </c>
      <c r="M298" s="26">
        <f t="shared" si="473"/>
        <v>420</v>
      </c>
      <c r="N298" s="27">
        <f t="shared" si="473"/>
        <v>120</v>
      </c>
      <c r="O298" s="28">
        <f t="shared" si="456"/>
        <v>548400</v>
      </c>
      <c r="P298" s="28">
        <f t="shared" si="456"/>
        <v>13051920</v>
      </c>
      <c r="Q298" s="28">
        <f t="shared" si="456"/>
        <v>4387200</v>
      </c>
      <c r="R298" s="29">
        <f>DBC!$C$50</f>
        <v>152</v>
      </c>
      <c r="S298" s="28">
        <f>DBC!$C$49</f>
        <v>146.19999999999999</v>
      </c>
      <c r="T298" s="30">
        <f>DBC!$C$48</f>
        <v>150</v>
      </c>
      <c r="U298" s="31">
        <f t="shared" si="474"/>
        <v>83.356800000000007</v>
      </c>
      <c r="V298" s="31">
        <f t="shared" si="474"/>
        <v>1908.1907039999999</v>
      </c>
      <c r="W298" s="32">
        <f t="shared" si="474"/>
        <v>658.08</v>
      </c>
      <c r="X298" s="23">
        <f>DBC!$C$41</f>
        <v>370</v>
      </c>
      <c r="Y298" s="33">
        <f t="shared" si="475"/>
        <v>30842.016000000003</v>
      </c>
      <c r="Z298" s="31">
        <f t="shared" si="475"/>
        <v>706030.56047999999</v>
      </c>
      <c r="AA298" s="31">
        <f t="shared" si="475"/>
        <v>243489.6</v>
      </c>
      <c r="AB298" s="423">
        <f t="shared" si="495"/>
        <v>980362.17648000002</v>
      </c>
      <c r="AC298" s="295">
        <f>DBC!$C$45</f>
        <v>0.1</v>
      </c>
      <c r="AD298" s="291">
        <f>DBC!$C$44</f>
        <v>0.7</v>
      </c>
      <c r="AE298" s="292">
        <f>DBC!$C$43</f>
        <v>0.2</v>
      </c>
      <c r="AF298" s="24" t="str">
        <f t="shared" si="476"/>
        <v>OK</v>
      </c>
      <c r="AG298" s="25">
        <f t="shared" si="477"/>
        <v>60</v>
      </c>
      <c r="AH298" s="26">
        <f t="shared" si="518"/>
        <v>420</v>
      </c>
      <c r="AI298" s="27">
        <f t="shared" si="519"/>
        <v>120</v>
      </c>
      <c r="AJ298" s="28">
        <f t="shared" si="457"/>
        <v>0</v>
      </c>
      <c r="AK298" s="28">
        <f t="shared" si="458"/>
        <v>0</v>
      </c>
      <c r="AL298" s="28">
        <f t="shared" si="459"/>
        <v>0</v>
      </c>
      <c r="AM298" s="17">
        <f>DBC!$C$50</f>
        <v>152</v>
      </c>
      <c r="AN298" s="16">
        <f>DBC!$C$49</f>
        <v>146.19999999999999</v>
      </c>
      <c r="AO298" s="18">
        <f>DBC!$C$48</f>
        <v>150</v>
      </c>
      <c r="AP298" s="31">
        <f t="shared" si="527"/>
        <v>0</v>
      </c>
      <c r="AQ298" s="31">
        <f t="shared" si="460"/>
        <v>0</v>
      </c>
      <c r="AR298" s="32">
        <f t="shared" si="461"/>
        <v>0</v>
      </c>
      <c r="AS298" s="23">
        <f>DBC!$C$41</f>
        <v>370</v>
      </c>
      <c r="AT298" s="33">
        <f t="shared" si="520"/>
        <v>0</v>
      </c>
      <c r="AU298" s="31">
        <f t="shared" si="521"/>
        <v>0</v>
      </c>
      <c r="AV298" s="31">
        <f t="shared" si="522"/>
        <v>0</v>
      </c>
      <c r="AW298" s="423">
        <f t="shared" si="496"/>
        <v>0</v>
      </c>
      <c r="AX298" s="561">
        <f>DBC!$C$72</f>
        <v>0.15</v>
      </c>
      <c r="AY298" s="559">
        <f>DBC!$C$71</f>
        <v>0.75</v>
      </c>
      <c r="AZ298" s="560">
        <f>DBC!$C$70</f>
        <v>0.1</v>
      </c>
      <c r="BA298" s="24" t="str">
        <f t="shared" si="478"/>
        <v>OK</v>
      </c>
      <c r="BB298" s="25">
        <f t="shared" si="479"/>
        <v>90</v>
      </c>
      <c r="BC298" s="26">
        <f t="shared" si="523"/>
        <v>450</v>
      </c>
      <c r="BD298" s="27">
        <f t="shared" si="524"/>
        <v>60</v>
      </c>
      <c r="BE298" s="28">
        <f t="shared" si="462"/>
        <v>112500</v>
      </c>
      <c r="BF298" s="28">
        <f t="shared" si="463"/>
        <v>1912500</v>
      </c>
      <c r="BG298" s="28">
        <f t="shared" si="464"/>
        <v>300000</v>
      </c>
      <c r="BH298" s="17">
        <f>DBC!$C$77</f>
        <v>42</v>
      </c>
      <c r="BI298" s="28">
        <f>DBC!$C$76</f>
        <v>35</v>
      </c>
      <c r="BJ298" s="30">
        <f>DBC!$C$75</f>
        <v>40</v>
      </c>
      <c r="BK298" s="31">
        <f t="shared" si="528"/>
        <v>4.7249999999999996</v>
      </c>
      <c r="BL298" s="31">
        <f t="shared" si="465"/>
        <v>66.9375</v>
      </c>
      <c r="BM298" s="32">
        <f t="shared" si="466"/>
        <v>12</v>
      </c>
      <c r="BN298" s="11">
        <f>DBC!$C$68</f>
        <v>500</v>
      </c>
      <c r="BO298" s="21">
        <f t="shared" si="497"/>
        <v>2362.5</v>
      </c>
      <c r="BP298" s="19">
        <f t="shared" si="498"/>
        <v>33468.75</v>
      </c>
      <c r="BQ298" s="19">
        <f t="shared" si="499"/>
        <v>6000</v>
      </c>
      <c r="BR298" s="423">
        <f t="shared" si="500"/>
        <v>41831.25</v>
      </c>
      <c r="BS298" s="561">
        <f>DBC!$C$72</f>
        <v>0.15</v>
      </c>
      <c r="BT298" s="559">
        <f>DBC!$C$71</f>
        <v>0.75</v>
      </c>
      <c r="BU298" s="560">
        <f>DBC!$C$70</f>
        <v>0.1</v>
      </c>
      <c r="BV298" s="24" t="str">
        <f t="shared" si="480"/>
        <v>OK</v>
      </c>
      <c r="BW298" s="25">
        <f t="shared" si="481"/>
        <v>90</v>
      </c>
      <c r="BX298" s="26">
        <f t="shared" si="525"/>
        <v>450</v>
      </c>
      <c r="BY298" s="27">
        <f t="shared" si="526"/>
        <v>60</v>
      </c>
      <c r="BZ298" s="28">
        <f t="shared" si="467"/>
        <v>0</v>
      </c>
      <c r="CA298" s="28">
        <f t="shared" si="468"/>
        <v>0</v>
      </c>
      <c r="CB298" s="28">
        <f t="shared" si="469"/>
        <v>0</v>
      </c>
      <c r="CC298" s="17">
        <f>DBC!$C$77</f>
        <v>42</v>
      </c>
      <c r="CD298" s="28">
        <f>DBC!$C$76</f>
        <v>35</v>
      </c>
      <c r="CE298" s="30">
        <f>DBC!$C$75</f>
        <v>40</v>
      </c>
      <c r="CF298" s="31">
        <f t="shared" si="529"/>
        <v>0</v>
      </c>
      <c r="CG298" s="31">
        <f t="shared" si="470"/>
        <v>0</v>
      </c>
      <c r="CH298" s="32">
        <f t="shared" si="471"/>
        <v>0</v>
      </c>
      <c r="CI298" s="11">
        <f>DBC!$C$68</f>
        <v>500</v>
      </c>
      <c r="CJ298" s="21">
        <f t="shared" si="501"/>
        <v>0</v>
      </c>
      <c r="CK298" s="21">
        <f t="shared" si="502"/>
        <v>0</v>
      </c>
      <c r="CL298" s="21">
        <f t="shared" si="503"/>
        <v>0</v>
      </c>
      <c r="CM298" s="423">
        <f t="shared" si="504"/>
        <v>0</v>
      </c>
    </row>
    <row r="299" spans="1:91" x14ac:dyDescent="0.35">
      <c r="A299" s="743"/>
      <c r="B299" s="5" t="s">
        <v>29</v>
      </c>
      <c r="C299" s="543">
        <v>31</v>
      </c>
      <c r="D299" s="5">
        <v>293</v>
      </c>
      <c r="E299" s="10">
        <f>DBC!C$56</f>
        <v>20</v>
      </c>
      <c r="F299" s="22">
        <f t="shared" si="455"/>
        <v>620</v>
      </c>
      <c r="G299" s="745"/>
      <c r="H299" s="49">
        <f>DBC!$C$45</f>
        <v>0.1</v>
      </c>
      <c r="I299" s="47">
        <f>DBC!$C$44</f>
        <v>0.7</v>
      </c>
      <c r="J299" s="48">
        <f>DBC!$C$43</f>
        <v>0.2</v>
      </c>
      <c r="K299" s="24" t="str">
        <f t="shared" si="472"/>
        <v>OK</v>
      </c>
      <c r="L299" s="25">
        <f t="shared" si="473"/>
        <v>62</v>
      </c>
      <c r="M299" s="26">
        <f t="shared" si="473"/>
        <v>434</v>
      </c>
      <c r="N299" s="27">
        <f t="shared" si="473"/>
        <v>124</v>
      </c>
      <c r="O299" s="28">
        <f t="shared" si="456"/>
        <v>566680</v>
      </c>
      <c r="P299" s="28">
        <f t="shared" si="456"/>
        <v>13486984</v>
      </c>
      <c r="Q299" s="28">
        <f t="shared" si="456"/>
        <v>4533440</v>
      </c>
      <c r="R299" s="29">
        <f>DBC!$C$50</f>
        <v>152</v>
      </c>
      <c r="S299" s="28">
        <f>DBC!$C$49</f>
        <v>146.19999999999999</v>
      </c>
      <c r="T299" s="30">
        <f>DBC!$C$48</f>
        <v>150</v>
      </c>
      <c r="U299" s="31">
        <f t="shared" si="474"/>
        <v>86.135360000000006</v>
      </c>
      <c r="V299" s="31">
        <f t="shared" si="474"/>
        <v>1971.7970608000001</v>
      </c>
      <c r="W299" s="32">
        <f t="shared" si="474"/>
        <v>680.01599999999996</v>
      </c>
      <c r="X299" s="23">
        <f>DBC!$C$41</f>
        <v>370</v>
      </c>
      <c r="Y299" s="33">
        <f t="shared" si="475"/>
        <v>31870.083200000001</v>
      </c>
      <c r="Z299" s="31">
        <f t="shared" si="475"/>
        <v>729564.91249600006</v>
      </c>
      <c r="AA299" s="31">
        <f t="shared" si="475"/>
        <v>251605.91999999998</v>
      </c>
      <c r="AB299" s="423">
        <f t="shared" si="495"/>
        <v>1013040.915696</v>
      </c>
      <c r="AC299" s="295">
        <f>DBC!$C$45</f>
        <v>0.1</v>
      </c>
      <c r="AD299" s="291">
        <f>DBC!$C$44</f>
        <v>0.7</v>
      </c>
      <c r="AE299" s="292">
        <f>DBC!$C$43</f>
        <v>0.2</v>
      </c>
      <c r="AF299" s="24" t="str">
        <f t="shared" si="476"/>
        <v>OK</v>
      </c>
      <c r="AG299" s="25">
        <f t="shared" si="477"/>
        <v>62</v>
      </c>
      <c r="AH299" s="26">
        <f t="shared" si="518"/>
        <v>434</v>
      </c>
      <c r="AI299" s="27">
        <f t="shared" si="519"/>
        <v>124</v>
      </c>
      <c r="AJ299" s="28">
        <f t="shared" si="457"/>
        <v>0</v>
      </c>
      <c r="AK299" s="28">
        <f t="shared" si="458"/>
        <v>0</v>
      </c>
      <c r="AL299" s="28">
        <f t="shared" si="459"/>
        <v>0</v>
      </c>
      <c r="AM299" s="17">
        <f>DBC!$C$50</f>
        <v>152</v>
      </c>
      <c r="AN299" s="16">
        <f>DBC!$C$49</f>
        <v>146.19999999999999</v>
      </c>
      <c r="AO299" s="18">
        <f>DBC!$C$48</f>
        <v>150</v>
      </c>
      <c r="AP299" s="31">
        <f t="shared" si="527"/>
        <v>0</v>
      </c>
      <c r="AQ299" s="31">
        <f t="shared" si="460"/>
        <v>0</v>
      </c>
      <c r="AR299" s="32">
        <f t="shared" si="461"/>
        <v>0</v>
      </c>
      <c r="AS299" s="23">
        <f>DBC!$C$41</f>
        <v>370</v>
      </c>
      <c r="AT299" s="33">
        <f t="shared" si="520"/>
        <v>0</v>
      </c>
      <c r="AU299" s="31">
        <f t="shared" si="521"/>
        <v>0</v>
      </c>
      <c r="AV299" s="31">
        <f t="shared" si="522"/>
        <v>0</v>
      </c>
      <c r="AW299" s="423">
        <f t="shared" si="496"/>
        <v>0</v>
      </c>
      <c r="AX299" s="561">
        <f>DBC!$C$72</f>
        <v>0.15</v>
      </c>
      <c r="AY299" s="559">
        <f>DBC!$C$71</f>
        <v>0.75</v>
      </c>
      <c r="AZ299" s="560">
        <f>DBC!$C$70</f>
        <v>0.1</v>
      </c>
      <c r="BA299" s="24" t="str">
        <f t="shared" si="478"/>
        <v>OK</v>
      </c>
      <c r="BB299" s="25">
        <f t="shared" si="479"/>
        <v>93</v>
      </c>
      <c r="BC299" s="26">
        <f t="shared" si="523"/>
        <v>465</v>
      </c>
      <c r="BD299" s="27">
        <f t="shared" si="524"/>
        <v>62</v>
      </c>
      <c r="BE299" s="28">
        <f t="shared" si="462"/>
        <v>116250</v>
      </c>
      <c r="BF299" s="28">
        <f t="shared" si="463"/>
        <v>1976250</v>
      </c>
      <c r="BG299" s="28">
        <f t="shared" si="464"/>
        <v>310000</v>
      </c>
      <c r="BH299" s="17">
        <f>DBC!$C$77</f>
        <v>42</v>
      </c>
      <c r="BI299" s="28">
        <f>DBC!$C$76</f>
        <v>35</v>
      </c>
      <c r="BJ299" s="30">
        <f>DBC!$C$75</f>
        <v>40</v>
      </c>
      <c r="BK299" s="31">
        <f t="shared" si="528"/>
        <v>4.8825000000000003</v>
      </c>
      <c r="BL299" s="31">
        <f t="shared" si="465"/>
        <v>69.168750000000003</v>
      </c>
      <c r="BM299" s="32">
        <f t="shared" si="466"/>
        <v>12.4</v>
      </c>
      <c r="BN299" s="11">
        <f>DBC!$C$68</f>
        <v>500</v>
      </c>
      <c r="BO299" s="21">
        <f t="shared" si="497"/>
        <v>2441.25</v>
      </c>
      <c r="BP299" s="19">
        <f t="shared" si="498"/>
        <v>34584.375</v>
      </c>
      <c r="BQ299" s="19">
        <f t="shared" si="499"/>
        <v>6200</v>
      </c>
      <c r="BR299" s="423">
        <f t="shared" si="500"/>
        <v>43225.625</v>
      </c>
      <c r="BS299" s="561">
        <f>DBC!$C$72</f>
        <v>0.15</v>
      </c>
      <c r="BT299" s="559">
        <f>DBC!$C$71</f>
        <v>0.75</v>
      </c>
      <c r="BU299" s="560">
        <f>DBC!$C$70</f>
        <v>0.1</v>
      </c>
      <c r="BV299" s="24" t="str">
        <f t="shared" si="480"/>
        <v>OK</v>
      </c>
      <c r="BW299" s="25">
        <f t="shared" si="481"/>
        <v>93</v>
      </c>
      <c r="BX299" s="26">
        <f t="shared" si="525"/>
        <v>465</v>
      </c>
      <c r="BY299" s="27">
        <f t="shared" si="526"/>
        <v>62</v>
      </c>
      <c r="BZ299" s="28">
        <f t="shared" si="467"/>
        <v>0</v>
      </c>
      <c r="CA299" s="28">
        <f t="shared" si="468"/>
        <v>0</v>
      </c>
      <c r="CB299" s="28">
        <f t="shared" si="469"/>
        <v>0</v>
      </c>
      <c r="CC299" s="17">
        <f>DBC!$C$77</f>
        <v>42</v>
      </c>
      <c r="CD299" s="28">
        <f>DBC!$C$76</f>
        <v>35</v>
      </c>
      <c r="CE299" s="30">
        <f>DBC!$C$75</f>
        <v>40</v>
      </c>
      <c r="CF299" s="31">
        <f t="shared" si="529"/>
        <v>0</v>
      </c>
      <c r="CG299" s="31">
        <f t="shared" si="470"/>
        <v>0</v>
      </c>
      <c r="CH299" s="32">
        <f t="shared" si="471"/>
        <v>0</v>
      </c>
      <c r="CI299" s="11">
        <f>DBC!$C$68</f>
        <v>500</v>
      </c>
      <c r="CJ299" s="21">
        <f t="shared" si="501"/>
        <v>0</v>
      </c>
      <c r="CK299" s="21">
        <f t="shared" si="502"/>
        <v>0</v>
      </c>
      <c r="CL299" s="21">
        <f t="shared" si="503"/>
        <v>0</v>
      </c>
      <c r="CM299" s="423">
        <f t="shared" si="504"/>
        <v>0</v>
      </c>
    </row>
    <row r="300" spans="1:91" x14ac:dyDescent="0.35">
      <c r="A300" s="743"/>
      <c r="B300" s="5" t="s">
        <v>30</v>
      </c>
      <c r="C300" s="543">
        <v>30</v>
      </c>
      <c r="D300" s="5">
        <v>294</v>
      </c>
      <c r="E300" s="10">
        <f>DBC!C$57</f>
        <v>20</v>
      </c>
      <c r="F300" s="22">
        <f t="shared" si="455"/>
        <v>600</v>
      </c>
      <c r="G300" s="745"/>
      <c r="H300" s="49">
        <f>DBC!$C$45</f>
        <v>0.1</v>
      </c>
      <c r="I300" s="47">
        <f>DBC!$C$44</f>
        <v>0.7</v>
      </c>
      <c r="J300" s="48">
        <f>DBC!$C$43</f>
        <v>0.2</v>
      </c>
      <c r="K300" s="24" t="str">
        <f t="shared" si="472"/>
        <v>OK</v>
      </c>
      <c r="L300" s="25">
        <f t="shared" si="473"/>
        <v>60</v>
      </c>
      <c r="M300" s="26">
        <f t="shared" si="473"/>
        <v>420</v>
      </c>
      <c r="N300" s="27">
        <f t="shared" si="473"/>
        <v>120</v>
      </c>
      <c r="O300" s="28">
        <f t="shared" si="456"/>
        <v>548400</v>
      </c>
      <c r="P300" s="28">
        <f t="shared" si="456"/>
        <v>13051920</v>
      </c>
      <c r="Q300" s="28">
        <f t="shared" si="456"/>
        <v>4387200</v>
      </c>
      <c r="R300" s="29">
        <f>DBC!$C$50</f>
        <v>152</v>
      </c>
      <c r="S300" s="28">
        <f>DBC!$C$49</f>
        <v>146.19999999999999</v>
      </c>
      <c r="T300" s="30">
        <f>DBC!$C$48</f>
        <v>150</v>
      </c>
      <c r="U300" s="31">
        <f t="shared" si="474"/>
        <v>83.356800000000007</v>
      </c>
      <c r="V300" s="31">
        <f t="shared" si="474"/>
        <v>1908.1907039999999</v>
      </c>
      <c r="W300" s="32">
        <f t="shared" si="474"/>
        <v>658.08</v>
      </c>
      <c r="X300" s="23">
        <f>DBC!$C$41</f>
        <v>370</v>
      </c>
      <c r="Y300" s="33">
        <f t="shared" si="475"/>
        <v>30842.016000000003</v>
      </c>
      <c r="Z300" s="31">
        <f t="shared" si="475"/>
        <v>706030.56047999999</v>
      </c>
      <c r="AA300" s="31">
        <f t="shared" si="475"/>
        <v>243489.6</v>
      </c>
      <c r="AB300" s="423">
        <f t="shared" si="495"/>
        <v>980362.17648000002</v>
      </c>
      <c r="AC300" s="295">
        <f>DBC!$C$45</f>
        <v>0.1</v>
      </c>
      <c r="AD300" s="291">
        <f>DBC!$C$44</f>
        <v>0.7</v>
      </c>
      <c r="AE300" s="292">
        <f>DBC!$C$43</f>
        <v>0.2</v>
      </c>
      <c r="AF300" s="24" t="str">
        <f t="shared" si="476"/>
        <v>OK</v>
      </c>
      <c r="AG300" s="25">
        <f t="shared" si="477"/>
        <v>60</v>
      </c>
      <c r="AH300" s="26">
        <f t="shared" si="518"/>
        <v>420</v>
      </c>
      <c r="AI300" s="27">
        <f t="shared" si="519"/>
        <v>120</v>
      </c>
      <c r="AJ300" s="28">
        <f t="shared" si="457"/>
        <v>0</v>
      </c>
      <c r="AK300" s="28">
        <f t="shared" si="458"/>
        <v>0</v>
      </c>
      <c r="AL300" s="28">
        <f t="shared" si="459"/>
        <v>0</v>
      </c>
      <c r="AM300" s="17">
        <f>DBC!$C$50</f>
        <v>152</v>
      </c>
      <c r="AN300" s="16">
        <f>DBC!$C$49</f>
        <v>146.19999999999999</v>
      </c>
      <c r="AO300" s="18">
        <f>DBC!$C$48</f>
        <v>150</v>
      </c>
      <c r="AP300" s="31">
        <f t="shared" si="527"/>
        <v>0</v>
      </c>
      <c r="AQ300" s="31">
        <f t="shared" si="460"/>
        <v>0</v>
      </c>
      <c r="AR300" s="32">
        <f t="shared" si="461"/>
        <v>0</v>
      </c>
      <c r="AS300" s="23">
        <f>DBC!$C$41</f>
        <v>370</v>
      </c>
      <c r="AT300" s="33">
        <f t="shared" si="520"/>
        <v>0</v>
      </c>
      <c r="AU300" s="31">
        <f t="shared" si="521"/>
        <v>0</v>
      </c>
      <c r="AV300" s="31">
        <f t="shared" si="522"/>
        <v>0</v>
      </c>
      <c r="AW300" s="423">
        <f t="shared" si="496"/>
        <v>0</v>
      </c>
      <c r="AX300" s="561">
        <f>DBC!$C$72</f>
        <v>0.15</v>
      </c>
      <c r="AY300" s="559">
        <f>DBC!$C$71</f>
        <v>0.75</v>
      </c>
      <c r="AZ300" s="560">
        <f>DBC!$C$70</f>
        <v>0.1</v>
      </c>
      <c r="BA300" s="24" t="str">
        <f t="shared" si="478"/>
        <v>OK</v>
      </c>
      <c r="BB300" s="25">
        <f t="shared" si="479"/>
        <v>90</v>
      </c>
      <c r="BC300" s="26">
        <f t="shared" si="523"/>
        <v>450</v>
      </c>
      <c r="BD300" s="27">
        <f t="shared" si="524"/>
        <v>60</v>
      </c>
      <c r="BE300" s="28">
        <f t="shared" si="462"/>
        <v>112500</v>
      </c>
      <c r="BF300" s="28">
        <f t="shared" si="463"/>
        <v>1912500</v>
      </c>
      <c r="BG300" s="28">
        <f t="shared" si="464"/>
        <v>300000</v>
      </c>
      <c r="BH300" s="17">
        <f>DBC!$C$77</f>
        <v>42</v>
      </c>
      <c r="BI300" s="28">
        <f>DBC!$C$76</f>
        <v>35</v>
      </c>
      <c r="BJ300" s="30">
        <f>DBC!$C$75</f>
        <v>40</v>
      </c>
      <c r="BK300" s="31">
        <f t="shared" si="528"/>
        <v>4.7249999999999996</v>
      </c>
      <c r="BL300" s="31">
        <f t="shared" si="465"/>
        <v>66.9375</v>
      </c>
      <c r="BM300" s="32">
        <f t="shared" si="466"/>
        <v>12</v>
      </c>
      <c r="BN300" s="11">
        <f>DBC!$C$68</f>
        <v>500</v>
      </c>
      <c r="BO300" s="21">
        <f t="shared" si="497"/>
        <v>2362.5</v>
      </c>
      <c r="BP300" s="19">
        <f t="shared" si="498"/>
        <v>33468.75</v>
      </c>
      <c r="BQ300" s="19">
        <f t="shared" si="499"/>
        <v>6000</v>
      </c>
      <c r="BR300" s="423">
        <f t="shared" si="500"/>
        <v>41831.25</v>
      </c>
      <c r="BS300" s="561">
        <f>DBC!$C$72</f>
        <v>0.15</v>
      </c>
      <c r="BT300" s="559">
        <f>DBC!$C$71</f>
        <v>0.75</v>
      </c>
      <c r="BU300" s="560">
        <f>DBC!$C$70</f>
        <v>0.1</v>
      </c>
      <c r="BV300" s="24" t="str">
        <f t="shared" si="480"/>
        <v>OK</v>
      </c>
      <c r="BW300" s="25">
        <f t="shared" si="481"/>
        <v>90</v>
      </c>
      <c r="BX300" s="26">
        <f t="shared" si="525"/>
        <v>450</v>
      </c>
      <c r="BY300" s="27">
        <f t="shared" si="526"/>
        <v>60</v>
      </c>
      <c r="BZ300" s="28">
        <f t="shared" si="467"/>
        <v>0</v>
      </c>
      <c r="CA300" s="28">
        <f t="shared" si="468"/>
        <v>0</v>
      </c>
      <c r="CB300" s="28">
        <f t="shared" si="469"/>
        <v>0</v>
      </c>
      <c r="CC300" s="17">
        <f>DBC!$C$77</f>
        <v>42</v>
      </c>
      <c r="CD300" s="28">
        <f>DBC!$C$76</f>
        <v>35</v>
      </c>
      <c r="CE300" s="30">
        <f>DBC!$C$75</f>
        <v>40</v>
      </c>
      <c r="CF300" s="31">
        <f t="shared" si="529"/>
        <v>0</v>
      </c>
      <c r="CG300" s="31">
        <f t="shared" si="470"/>
        <v>0</v>
      </c>
      <c r="CH300" s="32">
        <f t="shared" si="471"/>
        <v>0</v>
      </c>
      <c r="CI300" s="11">
        <f>DBC!$C$68</f>
        <v>500</v>
      </c>
      <c r="CJ300" s="21">
        <f t="shared" si="501"/>
        <v>0</v>
      </c>
      <c r="CK300" s="21">
        <f t="shared" si="502"/>
        <v>0</v>
      </c>
      <c r="CL300" s="21">
        <f t="shared" si="503"/>
        <v>0</v>
      </c>
      <c r="CM300" s="423">
        <f t="shared" si="504"/>
        <v>0</v>
      </c>
    </row>
    <row r="301" spans="1:91" x14ac:dyDescent="0.35">
      <c r="A301" s="743"/>
      <c r="B301" s="5" t="s">
        <v>31</v>
      </c>
      <c r="C301" s="543">
        <v>31</v>
      </c>
      <c r="D301" s="5">
        <v>295</v>
      </c>
      <c r="E301" s="10">
        <f>DBC!C$58</f>
        <v>20</v>
      </c>
      <c r="F301" s="22">
        <f t="shared" si="455"/>
        <v>620</v>
      </c>
      <c r="G301" s="745"/>
      <c r="H301" s="49">
        <f>DBC!$C$45</f>
        <v>0.1</v>
      </c>
      <c r="I301" s="47">
        <f>DBC!$C$44</f>
        <v>0.7</v>
      </c>
      <c r="J301" s="48">
        <f>DBC!$C$43</f>
        <v>0.2</v>
      </c>
      <c r="K301" s="24" t="str">
        <f t="shared" si="472"/>
        <v>OK</v>
      </c>
      <c r="L301" s="25">
        <f t="shared" si="473"/>
        <v>62</v>
      </c>
      <c r="M301" s="26">
        <f t="shared" si="473"/>
        <v>434</v>
      </c>
      <c r="N301" s="27">
        <f t="shared" si="473"/>
        <v>124</v>
      </c>
      <c r="O301" s="28">
        <f t="shared" si="456"/>
        <v>566680</v>
      </c>
      <c r="P301" s="28">
        <f t="shared" si="456"/>
        <v>13486984</v>
      </c>
      <c r="Q301" s="28">
        <f t="shared" si="456"/>
        <v>4533440</v>
      </c>
      <c r="R301" s="29">
        <f>DBC!$C$50</f>
        <v>152</v>
      </c>
      <c r="S301" s="28">
        <f>DBC!$C$49</f>
        <v>146.19999999999999</v>
      </c>
      <c r="T301" s="30">
        <f>DBC!$C$48</f>
        <v>150</v>
      </c>
      <c r="U301" s="31">
        <f t="shared" si="474"/>
        <v>86.135360000000006</v>
      </c>
      <c r="V301" s="31">
        <f t="shared" si="474"/>
        <v>1971.7970608000001</v>
      </c>
      <c r="W301" s="32">
        <f t="shared" si="474"/>
        <v>680.01599999999996</v>
      </c>
      <c r="X301" s="23">
        <f>DBC!$C$41</f>
        <v>370</v>
      </c>
      <c r="Y301" s="33">
        <f t="shared" si="475"/>
        <v>31870.083200000001</v>
      </c>
      <c r="Z301" s="31">
        <f t="shared" si="475"/>
        <v>729564.91249600006</v>
      </c>
      <c r="AA301" s="31">
        <f t="shared" si="475"/>
        <v>251605.91999999998</v>
      </c>
      <c r="AB301" s="423">
        <f t="shared" si="495"/>
        <v>1013040.915696</v>
      </c>
      <c r="AC301" s="295">
        <f>DBC!$C$45</f>
        <v>0.1</v>
      </c>
      <c r="AD301" s="291">
        <f>DBC!$C$44</f>
        <v>0.7</v>
      </c>
      <c r="AE301" s="292">
        <f>DBC!$C$43</f>
        <v>0.2</v>
      </c>
      <c r="AF301" s="24" t="str">
        <f t="shared" si="476"/>
        <v>OK</v>
      </c>
      <c r="AG301" s="25">
        <f t="shared" si="477"/>
        <v>62</v>
      </c>
      <c r="AH301" s="26">
        <f t="shared" si="518"/>
        <v>434</v>
      </c>
      <c r="AI301" s="27">
        <f t="shared" si="519"/>
        <v>124</v>
      </c>
      <c r="AJ301" s="28">
        <f t="shared" si="457"/>
        <v>0</v>
      </c>
      <c r="AK301" s="28">
        <f t="shared" si="458"/>
        <v>0</v>
      </c>
      <c r="AL301" s="28">
        <f t="shared" si="459"/>
        <v>0</v>
      </c>
      <c r="AM301" s="17">
        <f>DBC!$C$50</f>
        <v>152</v>
      </c>
      <c r="AN301" s="16">
        <f>DBC!$C$49</f>
        <v>146.19999999999999</v>
      </c>
      <c r="AO301" s="18">
        <f>DBC!$C$48</f>
        <v>150</v>
      </c>
      <c r="AP301" s="31">
        <f t="shared" si="527"/>
        <v>0</v>
      </c>
      <c r="AQ301" s="31">
        <f t="shared" si="460"/>
        <v>0</v>
      </c>
      <c r="AR301" s="32">
        <f t="shared" si="461"/>
        <v>0</v>
      </c>
      <c r="AS301" s="23">
        <f>DBC!$C$41</f>
        <v>370</v>
      </c>
      <c r="AT301" s="33">
        <f t="shared" si="520"/>
        <v>0</v>
      </c>
      <c r="AU301" s="31">
        <f t="shared" si="521"/>
        <v>0</v>
      </c>
      <c r="AV301" s="31">
        <f t="shared" si="522"/>
        <v>0</v>
      </c>
      <c r="AW301" s="423">
        <f t="shared" si="496"/>
        <v>0</v>
      </c>
      <c r="AX301" s="561">
        <f>DBC!$C$72</f>
        <v>0.15</v>
      </c>
      <c r="AY301" s="559">
        <f>DBC!$C$71</f>
        <v>0.75</v>
      </c>
      <c r="AZ301" s="560">
        <f>DBC!$C$70</f>
        <v>0.1</v>
      </c>
      <c r="BA301" s="24" t="str">
        <f t="shared" si="478"/>
        <v>OK</v>
      </c>
      <c r="BB301" s="25">
        <f t="shared" si="479"/>
        <v>93</v>
      </c>
      <c r="BC301" s="26">
        <f t="shared" si="523"/>
        <v>465</v>
      </c>
      <c r="BD301" s="27">
        <f t="shared" si="524"/>
        <v>62</v>
      </c>
      <c r="BE301" s="28">
        <f t="shared" si="462"/>
        <v>116250</v>
      </c>
      <c r="BF301" s="28">
        <f t="shared" si="463"/>
        <v>1976250</v>
      </c>
      <c r="BG301" s="28">
        <f t="shared" si="464"/>
        <v>310000</v>
      </c>
      <c r="BH301" s="17">
        <f>DBC!$C$77</f>
        <v>42</v>
      </c>
      <c r="BI301" s="28">
        <f>DBC!$C$76</f>
        <v>35</v>
      </c>
      <c r="BJ301" s="30">
        <f>DBC!$C$75</f>
        <v>40</v>
      </c>
      <c r="BK301" s="31">
        <f t="shared" si="528"/>
        <v>4.8825000000000003</v>
      </c>
      <c r="BL301" s="31">
        <f t="shared" si="465"/>
        <v>69.168750000000003</v>
      </c>
      <c r="BM301" s="32">
        <f t="shared" si="466"/>
        <v>12.4</v>
      </c>
      <c r="BN301" s="11">
        <f>DBC!$C$68</f>
        <v>500</v>
      </c>
      <c r="BO301" s="21">
        <f t="shared" si="497"/>
        <v>2441.25</v>
      </c>
      <c r="BP301" s="19">
        <f t="shared" si="498"/>
        <v>34584.375</v>
      </c>
      <c r="BQ301" s="19">
        <f t="shared" si="499"/>
        <v>6200</v>
      </c>
      <c r="BR301" s="423">
        <f t="shared" si="500"/>
        <v>43225.625</v>
      </c>
      <c r="BS301" s="561">
        <f>DBC!$C$72</f>
        <v>0.15</v>
      </c>
      <c r="BT301" s="559">
        <f>DBC!$C$71</f>
        <v>0.75</v>
      </c>
      <c r="BU301" s="560">
        <f>DBC!$C$70</f>
        <v>0.1</v>
      </c>
      <c r="BV301" s="24" t="str">
        <f t="shared" si="480"/>
        <v>OK</v>
      </c>
      <c r="BW301" s="25">
        <f t="shared" si="481"/>
        <v>93</v>
      </c>
      <c r="BX301" s="26">
        <f t="shared" si="525"/>
        <v>465</v>
      </c>
      <c r="BY301" s="27">
        <f t="shared" si="526"/>
        <v>62</v>
      </c>
      <c r="BZ301" s="28">
        <f t="shared" si="467"/>
        <v>0</v>
      </c>
      <c r="CA301" s="28">
        <f t="shared" si="468"/>
        <v>0</v>
      </c>
      <c r="CB301" s="28">
        <f t="shared" si="469"/>
        <v>0</v>
      </c>
      <c r="CC301" s="17">
        <f>DBC!$C$77</f>
        <v>42</v>
      </c>
      <c r="CD301" s="28">
        <f>DBC!$C$76</f>
        <v>35</v>
      </c>
      <c r="CE301" s="30">
        <f>DBC!$C$75</f>
        <v>40</v>
      </c>
      <c r="CF301" s="31">
        <f t="shared" si="529"/>
        <v>0</v>
      </c>
      <c r="CG301" s="31">
        <f t="shared" si="470"/>
        <v>0</v>
      </c>
      <c r="CH301" s="32">
        <f t="shared" si="471"/>
        <v>0</v>
      </c>
      <c r="CI301" s="11">
        <f>DBC!$C$68</f>
        <v>500</v>
      </c>
      <c r="CJ301" s="21">
        <f t="shared" si="501"/>
        <v>0</v>
      </c>
      <c r="CK301" s="21">
        <f t="shared" si="502"/>
        <v>0</v>
      </c>
      <c r="CL301" s="21">
        <f t="shared" si="503"/>
        <v>0</v>
      </c>
      <c r="CM301" s="423">
        <f t="shared" si="504"/>
        <v>0</v>
      </c>
    </row>
    <row r="302" spans="1:91" x14ac:dyDescent="0.35">
      <c r="A302" s="743"/>
      <c r="B302" s="5" t="s">
        <v>32</v>
      </c>
      <c r="C302" s="543">
        <v>31</v>
      </c>
      <c r="D302" s="5">
        <v>296</v>
      </c>
      <c r="E302" s="10">
        <f>DBC!C$59</f>
        <v>20</v>
      </c>
      <c r="F302" s="22">
        <f t="shared" si="455"/>
        <v>620</v>
      </c>
      <c r="G302" s="745"/>
      <c r="H302" s="49">
        <f>DBC!$C$45</f>
        <v>0.1</v>
      </c>
      <c r="I302" s="47">
        <f>DBC!$C$44</f>
        <v>0.7</v>
      </c>
      <c r="J302" s="48">
        <f>DBC!$C$43</f>
        <v>0.2</v>
      </c>
      <c r="K302" s="24" t="str">
        <f t="shared" si="472"/>
        <v>OK</v>
      </c>
      <c r="L302" s="25">
        <f t="shared" si="473"/>
        <v>62</v>
      </c>
      <c r="M302" s="26">
        <f t="shared" si="473"/>
        <v>434</v>
      </c>
      <c r="N302" s="27">
        <f t="shared" si="473"/>
        <v>124</v>
      </c>
      <c r="O302" s="28">
        <f t="shared" si="456"/>
        <v>566680</v>
      </c>
      <c r="P302" s="28">
        <f t="shared" si="456"/>
        <v>13486984</v>
      </c>
      <c r="Q302" s="28">
        <f t="shared" si="456"/>
        <v>4533440</v>
      </c>
      <c r="R302" s="29">
        <f>DBC!$C$50</f>
        <v>152</v>
      </c>
      <c r="S302" s="28">
        <f>DBC!$C$49</f>
        <v>146.19999999999999</v>
      </c>
      <c r="T302" s="30">
        <f>DBC!$C$48</f>
        <v>150</v>
      </c>
      <c r="U302" s="31">
        <f t="shared" si="474"/>
        <v>86.135360000000006</v>
      </c>
      <c r="V302" s="31">
        <f t="shared" si="474"/>
        <v>1971.7970608000001</v>
      </c>
      <c r="W302" s="32">
        <f t="shared" si="474"/>
        <v>680.01599999999996</v>
      </c>
      <c r="X302" s="23">
        <f>DBC!$C$41</f>
        <v>370</v>
      </c>
      <c r="Y302" s="33">
        <f t="shared" si="475"/>
        <v>31870.083200000001</v>
      </c>
      <c r="Z302" s="31">
        <f t="shared" si="475"/>
        <v>729564.91249600006</v>
      </c>
      <c r="AA302" s="31">
        <f t="shared" si="475"/>
        <v>251605.91999999998</v>
      </c>
      <c r="AB302" s="423">
        <f t="shared" si="495"/>
        <v>1013040.915696</v>
      </c>
      <c r="AC302" s="295">
        <f>DBC!$C$45</f>
        <v>0.1</v>
      </c>
      <c r="AD302" s="291">
        <f>DBC!$C$44</f>
        <v>0.7</v>
      </c>
      <c r="AE302" s="292">
        <f>DBC!$C$43</f>
        <v>0.2</v>
      </c>
      <c r="AF302" s="24" t="str">
        <f t="shared" si="476"/>
        <v>OK</v>
      </c>
      <c r="AG302" s="25">
        <f t="shared" si="477"/>
        <v>62</v>
      </c>
      <c r="AH302" s="26">
        <f t="shared" si="518"/>
        <v>434</v>
      </c>
      <c r="AI302" s="27">
        <f t="shared" si="519"/>
        <v>124</v>
      </c>
      <c r="AJ302" s="28">
        <f t="shared" si="457"/>
        <v>0</v>
      </c>
      <c r="AK302" s="28">
        <f t="shared" si="458"/>
        <v>0</v>
      </c>
      <c r="AL302" s="28">
        <f t="shared" si="459"/>
        <v>0</v>
      </c>
      <c r="AM302" s="17">
        <f>DBC!$C$50</f>
        <v>152</v>
      </c>
      <c r="AN302" s="16">
        <f>DBC!$C$49</f>
        <v>146.19999999999999</v>
      </c>
      <c r="AO302" s="18">
        <f>DBC!$C$48</f>
        <v>150</v>
      </c>
      <c r="AP302" s="31">
        <f t="shared" si="527"/>
        <v>0</v>
      </c>
      <c r="AQ302" s="31">
        <f t="shared" si="460"/>
        <v>0</v>
      </c>
      <c r="AR302" s="32">
        <f t="shared" si="461"/>
        <v>0</v>
      </c>
      <c r="AS302" s="23">
        <f>DBC!$C$41</f>
        <v>370</v>
      </c>
      <c r="AT302" s="33">
        <f t="shared" si="520"/>
        <v>0</v>
      </c>
      <c r="AU302" s="31">
        <f t="shared" si="521"/>
        <v>0</v>
      </c>
      <c r="AV302" s="31">
        <f t="shared" si="522"/>
        <v>0</v>
      </c>
      <c r="AW302" s="423">
        <f t="shared" si="496"/>
        <v>0</v>
      </c>
      <c r="AX302" s="561">
        <f>DBC!$C$72</f>
        <v>0.15</v>
      </c>
      <c r="AY302" s="559">
        <f>DBC!$C$71</f>
        <v>0.75</v>
      </c>
      <c r="AZ302" s="560">
        <f>DBC!$C$70</f>
        <v>0.1</v>
      </c>
      <c r="BA302" s="24" t="str">
        <f t="shared" si="478"/>
        <v>OK</v>
      </c>
      <c r="BB302" s="25">
        <f t="shared" si="479"/>
        <v>93</v>
      </c>
      <c r="BC302" s="26">
        <f t="shared" si="523"/>
        <v>465</v>
      </c>
      <c r="BD302" s="27">
        <f t="shared" si="524"/>
        <v>62</v>
      </c>
      <c r="BE302" s="28">
        <f t="shared" si="462"/>
        <v>116250</v>
      </c>
      <c r="BF302" s="28">
        <f t="shared" si="463"/>
        <v>1976250</v>
      </c>
      <c r="BG302" s="28">
        <f t="shared" si="464"/>
        <v>310000</v>
      </c>
      <c r="BH302" s="17">
        <f>DBC!$C$77</f>
        <v>42</v>
      </c>
      <c r="BI302" s="28">
        <f>DBC!$C$76</f>
        <v>35</v>
      </c>
      <c r="BJ302" s="30">
        <f>DBC!$C$75</f>
        <v>40</v>
      </c>
      <c r="BK302" s="31">
        <f t="shared" si="528"/>
        <v>4.8825000000000003</v>
      </c>
      <c r="BL302" s="31">
        <f t="shared" si="465"/>
        <v>69.168750000000003</v>
      </c>
      <c r="BM302" s="32">
        <f t="shared" si="466"/>
        <v>12.4</v>
      </c>
      <c r="BN302" s="11">
        <f>DBC!$C$68</f>
        <v>500</v>
      </c>
      <c r="BO302" s="21">
        <f t="shared" si="497"/>
        <v>2441.25</v>
      </c>
      <c r="BP302" s="19">
        <f t="shared" si="498"/>
        <v>34584.375</v>
      </c>
      <c r="BQ302" s="19">
        <f t="shared" si="499"/>
        <v>6200</v>
      </c>
      <c r="BR302" s="423">
        <f t="shared" si="500"/>
        <v>43225.625</v>
      </c>
      <c r="BS302" s="561">
        <f>DBC!$C$72</f>
        <v>0.15</v>
      </c>
      <c r="BT302" s="559">
        <f>DBC!$C$71</f>
        <v>0.75</v>
      </c>
      <c r="BU302" s="560">
        <f>DBC!$C$70</f>
        <v>0.1</v>
      </c>
      <c r="BV302" s="24" t="str">
        <f t="shared" si="480"/>
        <v>OK</v>
      </c>
      <c r="BW302" s="25">
        <f t="shared" si="481"/>
        <v>93</v>
      </c>
      <c r="BX302" s="26">
        <f t="shared" si="525"/>
        <v>465</v>
      </c>
      <c r="BY302" s="27">
        <f t="shared" si="526"/>
        <v>62</v>
      </c>
      <c r="BZ302" s="28">
        <f t="shared" si="467"/>
        <v>0</v>
      </c>
      <c r="CA302" s="28">
        <f t="shared" si="468"/>
        <v>0</v>
      </c>
      <c r="CB302" s="28">
        <f t="shared" si="469"/>
        <v>0</v>
      </c>
      <c r="CC302" s="17">
        <f>DBC!$C$77</f>
        <v>42</v>
      </c>
      <c r="CD302" s="28">
        <f>DBC!$C$76</f>
        <v>35</v>
      </c>
      <c r="CE302" s="30">
        <f>DBC!$C$75</f>
        <v>40</v>
      </c>
      <c r="CF302" s="31">
        <f t="shared" si="529"/>
        <v>0</v>
      </c>
      <c r="CG302" s="31">
        <f t="shared" si="470"/>
        <v>0</v>
      </c>
      <c r="CH302" s="32">
        <f t="shared" si="471"/>
        <v>0</v>
      </c>
      <c r="CI302" s="11">
        <f>DBC!$C$68</f>
        <v>500</v>
      </c>
      <c r="CJ302" s="21">
        <f t="shared" si="501"/>
        <v>0</v>
      </c>
      <c r="CK302" s="21">
        <f t="shared" si="502"/>
        <v>0</v>
      </c>
      <c r="CL302" s="21">
        <f t="shared" si="503"/>
        <v>0</v>
      </c>
      <c r="CM302" s="423">
        <f t="shared" si="504"/>
        <v>0</v>
      </c>
    </row>
    <row r="303" spans="1:91" x14ac:dyDescent="0.35">
      <c r="A303" s="743"/>
      <c r="B303" s="5" t="s">
        <v>33</v>
      </c>
      <c r="C303" s="543">
        <v>30</v>
      </c>
      <c r="D303" s="5">
        <v>297</v>
      </c>
      <c r="E303" s="10">
        <f>DBC!C$60</f>
        <v>20</v>
      </c>
      <c r="F303" s="22">
        <f t="shared" si="455"/>
        <v>600</v>
      </c>
      <c r="G303" s="745"/>
      <c r="H303" s="49">
        <f>DBC!$C$45</f>
        <v>0.1</v>
      </c>
      <c r="I303" s="47">
        <f>DBC!$C$44</f>
        <v>0.7</v>
      </c>
      <c r="J303" s="48">
        <f>DBC!$C$43</f>
        <v>0.2</v>
      </c>
      <c r="K303" s="24" t="str">
        <f t="shared" si="472"/>
        <v>OK</v>
      </c>
      <c r="L303" s="25">
        <f t="shared" si="473"/>
        <v>60</v>
      </c>
      <c r="M303" s="26">
        <f t="shared" si="473"/>
        <v>420</v>
      </c>
      <c r="N303" s="27">
        <f t="shared" si="473"/>
        <v>120</v>
      </c>
      <c r="O303" s="28">
        <f t="shared" si="456"/>
        <v>548400</v>
      </c>
      <c r="P303" s="28">
        <f t="shared" si="456"/>
        <v>13051920</v>
      </c>
      <c r="Q303" s="28">
        <f t="shared" si="456"/>
        <v>4387200</v>
      </c>
      <c r="R303" s="29">
        <f>DBC!$C$50</f>
        <v>152</v>
      </c>
      <c r="S303" s="28">
        <f>DBC!$C$49</f>
        <v>146.19999999999999</v>
      </c>
      <c r="T303" s="30">
        <f>DBC!$C$48</f>
        <v>150</v>
      </c>
      <c r="U303" s="31">
        <f t="shared" si="474"/>
        <v>83.356800000000007</v>
      </c>
      <c r="V303" s="31">
        <f t="shared" si="474"/>
        <v>1908.1907039999999</v>
      </c>
      <c r="W303" s="32">
        <f t="shared" si="474"/>
        <v>658.08</v>
      </c>
      <c r="X303" s="23">
        <f>DBC!$C$41</f>
        <v>370</v>
      </c>
      <c r="Y303" s="33">
        <f t="shared" si="475"/>
        <v>30842.016000000003</v>
      </c>
      <c r="Z303" s="31">
        <f t="shared" si="475"/>
        <v>706030.56047999999</v>
      </c>
      <c r="AA303" s="31">
        <f t="shared" si="475"/>
        <v>243489.6</v>
      </c>
      <c r="AB303" s="423">
        <f t="shared" si="495"/>
        <v>980362.17648000002</v>
      </c>
      <c r="AC303" s="295">
        <f>DBC!$C$45</f>
        <v>0.1</v>
      </c>
      <c r="AD303" s="291">
        <f>DBC!$C$44</f>
        <v>0.7</v>
      </c>
      <c r="AE303" s="292">
        <f>DBC!$C$43</f>
        <v>0.2</v>
      </c>
      <c r="AF303" s="24" t="str">
        <f t="shared" si="476"/>
        <v>OK</v>
      </c>
      <c r="AG303" s="25">
        <f t="shared" si="477"/>
        <v>60</v>
      </c>
      <c r="AH303" s="26">
        <f t="shared" si="518"/>
        <v>420</v>
      </c>
      <c r="AI303" s="27">
        <f t="shared" si="519"/>
        <v>120</v>
      </c>
      <c r="AJ303" s="28">
        <f t="shared" si="457"/>
        <v>0</v>
      </c>
      <c r="AK303" s="28">
        <f t="shared" si="458"/>
        <v>0</v>
      </c>
      <c r="AL303" s="28">
        <f t="shared" si="459"/>
        <v>0</v>
      </c>
      <c r="AM303" s="17">
        <f>DBC!$C$50</f>
        <v>152</v>
      </c>
      <c r="AN303" s="16">
        <f>DBC!$C$49</f>
        <v>146.19999999999999</v>
      </c>
      <c r="AO303" s="18">
        <f>DBC!$C$48</f>
        <v>150</v>
      </c>
      <c r="AP303" s="31">
        <f t="shared" si="527"/>
        <v>0</v>
      </c>
      <c r="AQ303" s="31">
        <f t="shared" si="460"/>
        <v>0</v>
      </c>
      <c r="AR303" s="32">
        <f t="shared" si="461"/>
        <v>0</v>
      </c>
      <c r="AS303" s="23">
        <f>DBC!$C$41</f>
        <v>370</v>
      </c>
      <c r="AT303" s="33">
        <f t="shared" si="520"/>
        <v>0</v>
      </c>
      <c r="AU303" s="31">
        <f t="shared" si="521"/>
        <v>0</v>
      </c>
      <c r="AV303" s="31">
        <f t="shared" si="522"/>
        <v>0</v>
      </c>
      <c r="AW303" s="423">
        <f t="shared" si="496"/>
        <v>0</v>
      </c>
      <c r="AX303" s="561">
        <f>DBC!$C$72</f>
        <v>0.15</v>
      </c>
      <c r="AY303" s="559">
        <f>DBC!$C$71</f>
        <v>0.75</v>
      </c>
      <c r="AZ303" s="560">
        <f>DBC!$C$70</f>
        <v>0.1</v>
      </c>
      <c r="BA303" s="24" t="str">
        <f t="shared" si="478"/>
        <v>OK</v>
      </c>
      <c r="BB303" s="25">
        <f t="shared" si="479"/>
        <v>90</v>
      </c>
      <c r="BC303" s="26">
        <f t="shared" si="523"/>
        <v>450</v>
      </c>
      <c r="BD303" s="27">
        <f t="shared" si="524"/>
        <v>60</v>
      </c>
      <c r="BE303" s="28">
        <f t="shared" si="462"/>
        <v>112500</v>
      </c>
      <c r="BF303" s="28">
        <f t="shared" si="463"/>
        <v>1912500</v>
      </c>
      <c r="BG303" s="28">
        <f t="shared" si="464"/>
        <v>300000</v>
      </c>
      <c r="BH303" s="17">
        <f>DBC!$C$77</f>
        <v>42</v>
      </c>
      <c r="BI303" s="28">
        <f>DBC!$C$76</f>
        <v>35</v>
      </c>
      <c r="BJ303" s="30">
        <f>DBC!$C$75</f>
        <v>40</v>
      </c>
      <c r="BK303" s="31">
        <f t="shared" si="528"/>
        <v>4.7249999999999996</v>
      </c>
      <c r="BL303" s="31">
        <f t="shared" si="465"/>
        <v>66.9375</v>
      </c>
      <c r="BM303" s="32">
        <f t="shared" si="466"/>
        <v>12</v>
      </c>
      <c r="BN303" s="11">
        <f>DBC!$C$68</f>
        <v>500</v>
      </c>
      <c r="BO303" s="21">
        <f t="shared" si="497"/>
        <v>2362.5</v>
      </c>
      <c r="BP303" s="19">
        <f t="shared" si="498"/>
        <v>33468.75</v>
      </c>
      <c r="BQ303" s="19">
        <f t="shared" si="499"/>
        <v>6000</v>
      </c>
      <c r="BR303" s="423">
        <f t="shared" si="500"/>
        <v>41831.25</v>
      </c>
      <c r="BS303" s="561">
        <f>DBC!$C$72</f>
        <v>0.15</v>
      </c>
      <c r="BT303" s="559">
        <f>DBC!$C$71</f>
        <v>0.75</v>
      </c>
      <c r="BU303" s="560">
        <f>DBC!$C$70</f>
        <v>0.1</v>
      </c>
      <c r="BV303" s="24" t="str">
        <f t="shared" si="480"/>
        <v>OK</v>
      </c>
      <c r="BW303" s="25">
        <f t="shared" si="481"/>
        <v>90</v>
      </c>
      <c r="BX303" s="26">
        <f t="shared" si="525"/>
        <v>450</v>
      </c>
      <c r="BY303" s="27">
        <f t="shared" si="526"/>
        <v>60</v>
      </c>
      <c r="BZ303" s="28">
        <f t="shared" si="467"/>
        <v>0</v>
      </c>
      <c r="CA303" s="28">
        <f t="shared" si="468"/>
        <v>0</v>
      </c>
      <c r="CB303" s="28">
        <f t="shared" si="469"/>
        <v>0</v>
      </c>
      <c r="CC303" s="17">
        <f>DBC!$C$77</f>
        <v>42</v>
      </c>
      <c r="CD303" s="28">
        <f>DBC!$C$76</f>
        <v>35</v>
      </c>
      <c r="CE303" s="30">
        <f>DBC!$C$75</f>
        <v>40</v>
      </c>
      <c r="CF303" s="31">
        <f t="shared" si="529"/>
        <v>0</v>
      </c>
      <c r="CG303" s="31">
        <f t="shared" si="470"/>
        <v>0</v>
      </c>
      <c r="CH303" s="32">
        <f t="shared" si="471"/>
        <v>0</v>
      </c>
      <c r="CI303" s="11">
        <f>DBC!$C$68</f>
        <v>500</v>
      </c>
      <c r="CJ303" s="21">
        <f t="shared" si="501"/>
        <v>0</v>
      </c>
      <c r="CK303" s="21">
        <f t="shared" si="502"/>
        <v>0</v>
      </c>
      <c r="CL303" s="21">
        <f t="shared" si="503"/>
        <v>0</v>
      </c>
      <c r="CM303" s="423">
        <f t="shared" si="504"/>
        <v>0</v>
      </c>
    </row>
    <row r="304" spans="1:91" x14ac:dyDescent="0.35">
      <c r="A304" s="743"/>
      <c r="B304" s="5" t="s">
        <v>34</v>
      </c>
      <c r="C304" s="543">
        <v>31</v>
      </c>
      <c r="D304" s="5">
        <v>298</v>
      </c>
      <c r="E304" s="10">
        <f>DBC!C$61</f>
        <v>20</v>
      </c>
      <c r="F304" s="22">
        <f t="shared" si="455"/>
        <v>620</v>
      </c>
      <c r="G304" s="745"/>
      <c r="H304" s="49">
        <f>DBC!$C$45</f>
        <v>0.1</v>
      </c>
      <c r="I304" s="47">
        <f>DBC!$C$44</f>
        <v>0.7</v>
      </c>
      <c r="J304" s="48">
        <f>DBC!$C$43</f>
        <v>0.2</v>
      </c>
      <c r="K304" s="24" t="str">
        <f t="shared" si="472"/>
        <v>OK</v>
      </c>
      <c r="L304" s="25">
        <f t="shared" si="473"/>
        <v>62</v>
      </c>
      <c r="M304" s="26">
        <f t="shared" si="473"/>
        <v>434</v>
      </c>
      <c r="N304" s="27">
        <f t="shared" si="473"/>
        <v>124</v>
      </c>
      <c r="O304" s="28">
        <f t="shared" si="456"/>
        <v>566680</v>
      </c>
      <c r="P304" s="28">
        <f t="shared" si="456"/>
        <v>13486984</v>
      </c>
      <c r="Q304" s="28">
        <f t="shared" si="456"/>
        <v>4533440</v>
      </c>
      <c r="R304" s="29">
        <f>DBC!$C$50</f>
        <v>152</v>
      </c>
      <c r="S304" s="28">
        <f>DBC!$C$49</f>
        <v>146.19999999999999</v>
      </c>
      <c r="T304" s="30">
        <f>DBC!$C$48</f>
        <v>150</v>
      </c>
      <c r="U304" s="31">
        <f t="shared" si="474"/>
        <v>86.135360000000006</v>
      </c>
      <c r="V304" s="31">
        <f t="shared" si="474"/>
        <v>1971.7970608000001</v>
      </c>
      <c r="W304" s="32">
        <f t="shared" si="474"/>
        <v>680.01599999999996</v>
      </c>
      <c r="X304" s="23">
        <f>DBC!$C$41</f>
        <v>370</v>
      </c>
      <c r="Y304" s="33">
        <f t="shared" si="475"/>
        <v>31870.083200000001</v>
      </c>
      <c r="Z304" s="31">
        <f t="shared" si="475"/>
        <v>729564.91249600006</v>
      </c>
      <c r="AA304" s="31">
        <f t="shared" si="475"/>
        <v>251605.91999999998</v>
      </c>
      <c r="AB304" s="423">
        <f t="shared" si="495"/>
        <v>1013040.915696</v>
      </c>
      <c r="AC304" s="295">
        <f>DBC!$C$45</f>
        <v>0.1</v>
      </c>
      <c r="AD304" s="291">
        <f>DBC!$C$44</f>
        <v>0.7</v>
      </c>
      <c r="AE304" s="292">
        <f>DBC!$C$43</f>
        <v>0.2</v>
      </c>
      <c r="AF304" s="24" t="str">
        <f t="shared" si="476"/>
        <v>OK</v>
      </c>
      <c r="AG304" s="25">
        <f t="shared" si="477"/>
        <v>62</v>
      </c>
      <c r="AH304" s="26">
        <f t="shared" si="518"/>
        <v>434</v>
      </c>
      <c r="AI304" s="27">
        <f t="shared" si="519"/>
        <v>124</v>
      </c>
      <c r="AJ304" s="28">
        <f t="shared" si="457"/>
        <v>0</v>
      </c>
      <c r="AK304" s="28">
        <f t="shared" si="458"/>
        <v>0</v>
      </c>
      <c r="AL304" s="28">
        <f t="shared" si="459"/>
        <v>0</v>
      </c>
      <c r="AM304" s="17">
        <f>DBC!$C$50</f>
        <v>152</v>
      </c>
      <c r="AN304" s="16">
        <f>DBC!$C$49</f>
        <v>146.19999999999999</v>
      </c>
      <c r="AO304" s="18">
        <f>DBC!$C$48</f>
        <v>150</v>
      </c>
      <c r="AP304" s="31">
        <f t="shared" si="527"/>
        <v>0</v>
      </c>
      <c r="AQ304" s="31">
        <f t="shared" si="460"/>
        <v>0</v>
      </c>
      <c r="AR304" s="32">
        <f t="shared" si="461"/>
        <v>0</v>
      </c>
      <c r="AS304" s="23">
        <f>DBC!$C$41</f>
        <v>370</v>
      </c>
      <c r="AT304" s="33">
        <f t="shared" si="520"/>
        <v>0</v>
      </c>
      <c r="AU304" s="31">
        <f t="shared" si="521"/>
        <v>0</v>
      </c>
      <c r="AV304" s="31">
        <f t="shared" si="522"/>
        <v>0</v>
      </c>
      <c r="AW304" s="423">
        <f t="shared" si="496"/>
        <v>0</v>
      </c>
      <c r="AX304" s="561">
        <f>DBC!$C$72</f>
        <v>0.15</v>
      </c>
      <c r="AY304" s="559">
        <f>DBC!$C$71</f>
        <v>0.75</v>
      </c>
      <c r="AZ304" s="560">
        <f>DBC!$C$70</f>
        <v>0.1</v>
      </c>
      <c r="BA304" s="24" t="str">
        <f t="shared" si="478"/>
        <v>OK</v>
      </c>
      <c r="BB304" s="25">
        <f t="shared" si="479"/>
        <v>93</v>
      </c>
      <c r="BC304" s="26">
        <f t="shared" si="523"/>
        <v>465</v>
      </c>
      <c r="BD304" s="27">
        <f t="shared" si="524"/>
        <v>62</v>
      </c>
      <c r="BE304" s="28">
        <f t="shared" si="462"/>
        <v>116250</v>
      </c>
      <c r="BF304" s="28">
        <f t="shared" si="463"/>
        <v>1976250</v>
      </c>
      <c r="BG304" s="28">
        <f t="shared" si="464"/>
        <v>310000</v>
      </c>
      <c r="BH304" s="17">
        <f>DBC!$C$77</f>
        <v>42</v>
      </c>
      <c r="BI304" s="28">
        <f>DBC!$C$76</f>
        <v>35</v>
      </c>
      <c r="BJ304" s="30">
        <f>DBC!$C$75</f>
        <v>40</v>
      </c>
      <c r="BK304" s="31">
        <f t="shared" si="528"/>
        <v>4.8825000000000003</v>
      </c>
      <c r="BL304" s="31">
        <f t="shared" si="465"/>
        <v>69.168750000000003</v>
      </c>
      <c r="BM304" s="32">
        <f t="shared" si="466"/>
        <v>12.4</v>
      </c>
      <c r="BN304" s="11">
        <f>DBC!$C$68</f>
        <v>500</v>
      </c>
      <c r="BO304" s="21">
        <f t="shared" si="497"/>
        <v>2441.25</v>
      </c>
      <c r="BP304" s="19">
        <f t="shared" si="498"/>
        <v>34584.375</v>
      </c>
      <c r="BQ304" s="19">
        <f t="shared" si="499"/>
        <v>6200</v>
      </c>
      <c r="BR304" s="423">
        <f t="shared" si="500"/>
        <v>43225.625</v>
      </c>
      <c r="BS304" s="561">
        <f>DBC!$C$72</f>
        <v>0.15</v>
      </c>
      <c r="BT304" s="559">
        <f>DBC!$C$71</f>
        <v>0.75</v>
      </c>
      <c r="BU304" s="560">
        <f>DBC!$C$70</f>
        <v>0.1</v>
      </c>
      <c r="BV304" s="24" t="str">
        <f t="shared" si="480"/>
        <v>OK</v>
      </c>
      <c r="BW304" s="25">
        <f t="shared" si="481"/>
        <v>93</v>
      </c>
      <c r="BX304" s="26">
        <f t="shared" si="525"/>
        <v>465</v>
      </c>
      <c r="BY304" s="27">
        <f t="shared" si="526"/>
        <v>62</v>
      </c>
      <c r="BZ304" s="28">
        <f t="shared" si="467"/>
        <v>0</v>
      </c>
      <c r="CA304" s="28">
        <f t="shared" si="468"/>
        <v>0</v>
      </c>
      <c r="CB304" s="28">
        <f t="shared" si="469"/>
        <v>0</v>
      </c>
      <c r="CC304" s="17">
        <f>DBC!$C$77</f>
        <v>42</v>
      </c>
      <c r="CD304" s="28">
        <f>DBC!$C$76</f>
        <v>35</v>
      </c>
      <c r="CE304" s="30">
        <f>DBC!$C$75</f>
        <v>40</v>
      </c>
      <c r="CF304" s="31">
        <f t="shared" si="529"/>
        <v>0</v>
      </c>
      <c r="CG304" s="31">
        <f t="shared" si="470"/>
        <v>0</v>
      </c>
      <c r="CH304" s="32">
        <f t="shared" si="471"/>
        <v>0</v>
      </c>
      <c r="CI304" s="11">
        <f>DBC!$C$68</f>
        <v>500</v>
      </c>
      <c r="CJ304" s="21">
        <f t="shared" si="501"/>
        <v>0</v>
      </c>
      <c r="CK304" s="21">
        <f t="shared" si="502"/>
        <v>0</v>
      </c>
      <c r="CL304" s="21">
        <f t="shared" si="503"/>
        <v>0</v>
      </c>
      <c r="CM304" s="423">
        <f t="shared" si="504"/>
        <v>0</v>
      </c>
    </row>
    <row r="305" spans="1:91" x14ac:dyDescent="0.35">
      <c r="A305" s="743"/>
      <c r="B305" s="5" t="s">
        <v>35</v>
      </c>
      <c r="C305" s="543">
        <v>30</v>
      </c>
      <c r="D305" s="5">
        <v>299</v>
      </c>
      <c r="E305" s="10">
        <f>DBC!C$62</f>
        <v>20</v>
      </c>
      <c r="F305" s="22">
        <f t="shared" si="455"/>
        <v>600</v>
      </c>
      <c r="G305" s="745"/>
      <c r="H305" s="49">
        <f>DBC!$C$45</f>
        <v>0.1</v>
      </c>
      <c r="I305" s="47">
        <f>DBC!$C$44</f>
        <v>0.7</v>
      </c>
      <c r="J305" s="48">
        <f>DBC!$C$43</f>
        <v>0.2</v>
      </c>
      <c r="K305" s="24" t="str">
        <f t="shared" si="472"/>
        <v>OK</v>
      </c>
      <c r="L305" s="25">
        <f t="shared" si="473"/>
        <v>60</v>
      </c>
      <c r="M305" s="26">
        <f t="shared" si="473"/>
        <v>420</v>
      </c>
      <c r="N305" s="27">
        <f t="shared" si="473"/>
        <v>120</v>
      </c>
      <c r="O305" s="28">
        <f t="shared" si="456"/>
        <v>548400</v>
      </c>
      <c r="P305" s="28">
        <f t="shared" si="456"/>
        <v>13051920</v>
      </c>
      <c r="Q305" s="28">
        <f t="shared" si="456"/>
        <v>4387200</v>
      </c>
      <c r="R305" s="29">
        <f>DBC!$C$50</f>
        <v>152</v>
      </c>
      <c r="S305" s="28">
        <f>DBC!$C$49</f>
        <v>146.19999999999999</v>
      </c>
      <c r="T305" s="30">
        <f>DBC!$C$48</f>
        <v>150</v>
      </c>
      <c r="U305" s="31">
        <f t="shared" si="474"/>
        <v>83.356800000000007</v>
      </c>
      <c r="V305" s="31">
        <f t="shared" si="474"/>
        <v>1908.1907039999999</v>
      </c>
      <c r="W305" s="32">
        <f t="shared" si="474"/>
        <v>658.08</v>
      </c>
      <c r="X305" s="23">
        <f>DBC!$C$41</f>
        <v>370</v>
      </c>
      <c r="Y305" s="33">
        <f t="shared" si="475"/>
        <v>30842.016000000003</v>
      </c>
      <c r="Z305" s="31">
        <f t="shared" si="475"/>
        <v>706030.56047999999</v>
      </c>
      <c r="AA305" s="31">
        <f t="shared" si="475"/>
        <v>243489.6</v>
      </c>
      <c r="AB305" s="423">
        <f t="shared" si="495"/>
        <v>980362.17648000002</v>
      </c>
      <c r="AC305" s="295">
        <f>DBC!$C$45</f>
        <v>0.1</v>
      </c>
      <c r="AD305" s="291">
        <f>DBC!$C$44</f>
        <v>0.7</v>
      </c>
      <c r="AE305" s="292">
        <f>DBC!$C$43</f>
        <v>0.2</v>
      </c>
      <c r="AF305" s="24" t="str">
        <f t="shared" si="476"/>
        <v>OK</v>
      </c>
      <c r="AG305" s="25">
        <f t="shared" si="477"/>
        <v>60</v>
      </c>
      <c r="AH305" s="26">
        <f t="shared" si="518"/>
        <v>420</v>
      </c>
      <c r="AI305" s="27">
        <f t="shared" si="519"/>
        <v>120</v>
      </c>
      <c r="AJ305" s="28">
        <f t="shared" si="457"/>
        <v>0</v>
      </c>
      <c r="AK305" s="28">
        <f t="shared" si="458"/>
        <v>0</v>
      </c>
      <c r="AL305" s="28">
        <f t="shared" si="459"/>
        <v>0</v>
      </c>
      <c r="AM305" s="17">
        <f>DBC!$C$50</f>
        <v>152</v>
      </c>
      <c r="AN305" s="16">
        <f>DBC!$C$49</f>
        <v>146.19999999999999</v>
      </c>
      <c r="AO305" s="18">
        <f>DBC!$C$48</f>
        <v>150</v>
      </c>
      <c r="AP305" s="31">
        <f t="shared" si="527"/>
        <v>0</v>
      </c>
      <c r="AQ305" s="31">
        <f t="shared" si="460"/>
        <v>0</v>
      </c>
      <c r="AR305" s="32">
        <f t="shared" si="461"/>
        <v>0</v>
      </c>
      <c r="AS305" s="23">
        <f>DBC!$C$41</f>
        <v>370</v>
      </c>
      <c r="AT305" s="33">
        <f t="shared" si="520"/>
        <v>0</v>
      </c>
      <c r="AU305" s="31">
        <f t="shared" si="521"/>
        <v>0</v>
      </c>
      <c r="AV305" s="31">
        <f t="shared" si="522"/>
        <v>0</v>
      </c>
      <c r="AW305" s="423">
        <f t="shared" si="496"/>
        <v>0</v>
      </c>
      <c r="AX305" s="561">
        <f>DBC!$C$72</f>
        <v>0.15</v>
      </c>
      <c r="AY305" s="559">
        <f>DBC!$C$71</f>
        <v>0.75</v>
      </c>
      <c r="AZ305" s="560">
        <f>DBC!$C$70</f>
        <v>0.1</v>
      </c>
      <c r="BA305" s="24" t="str">
        <f t="shared" si="478"/>
        <v>OK</v>
      </c>
      <c r="BB305" s="25">
        <f t="shared" si="479"/>
        <v>90</v>
      </c>
      <c r="BC305" s="26">
        <f t="shared" si="523"/>
        <v>450</v>
      </c>
      <c r="BD305" s="27">
        <f t="shared" si="524"/>
        <v>60</v>
      </c>
      <c r="BE305" s="28">
        <f t="shared" si="462"/>
        <v>112500</v>
      </c>
      <c r="BF305" s="28">
        <f t="shared" si="463"/>
        <v>1912500</v>
      </c>
      <c r="BG305" s="28">
        <f t="shared" si="464"/>
        <v>300000</v>
      </c>
      <c r="BH305" s="17">
        <f>DBC!$C$77</f>
        <v>42</v>
      </c>
      <c r="BI305" s="28">
        <f>DBC!$C$76</f>
        <v>35</v>
      </c>
      <c r="BJ305" s="30">
        <f>DBC!$C$75</f>
        <v>40</v>
      </c>
      <c r="BK305" s="31">
        <f t="shared" si="528"/>
        <v>4.7249999999999996</v>
      </c>
      <c r="BL305" s="31">
        <f t="shared" si="465"/>
        <v>66.9375</v>
      </c>
      <c r="BM305" s="32">
        <f t="shared" si="466"/>
        <v>12</v>
      </c>
      <c r="BN305" s="11">
        <f>DBC!$C$68</f>
        <v>500</v>
      </c>
      <c r="BO305" s="21">
        <f t="shared" si="497"/>
        <v>2362.5</v>
      </c>
      <c r="BP305" s="19">
        <f t="shared" si="498"/>
        <v>33468.75</v>
      </c>
      <c r="BQ305" s="19">
        <f t="shared" si="499"/>
        <v>6000</v>
      </c>
      <c r="BR305" s="423">
        <f t="shared" si="500"/>
        <v>41831.25</v>
      </c>
      <c r="BS305" s="561">
        <f>DBC!$C$72</f>
        <v>0.15</v>
      </c>
      <c r="BT305" s="559">
        <f>DBC!$C$71</f>
        <v>0.75</v>
      </c>
      <c r="BU305" s="560">
        <f>DBC!$C$70</f>
        <v>0.1</v>
      </c>
      <c r="BV305" s="24" t="str">
        <f t="shared" si="480"/>
        <v>OK</v>
      </c>
      <c r="BW305" s="25">
        <f t="shared" si="481"/>
        <v>90</v>
      </c>
      <c r="BX305" s="26">
        <f t="shared" si="525"/>
        <v>450</v>
      </c>
      <c r="BY305" s="27">
        <f t="shared" si="526"/>
        <v>60</v>
      </c>
      <c r="BZ305" s="28">
        <f t="shared" si="467"/>
        <v>0</v>
      </c>
      <c r="CA305" s="28">
        <f t="shared" si="468"/>
        <v>0</v>
      </c>
      <c r="CB305" s="28">
        <f t="shared" si="469"/>
        <v>0</v>
      </c>
      <c r="CC305" s="17">
        <f>DBC!$C$77</f>
        <v>42</v>
      </c>
      <c r="CD305" s="28">
        <f>DBC!$C$76</f>
        <v>35</v>
      </c>
      <c r="CE305" s="30">
        <f>DBC!$C$75</f>
        <v>40</v>
      </c>
      <c r="CF305" s="31">
        <f t="shared" si="529"/>
        <v>0</v>
      </c>
      <c r="CG305" s="31">
        <f t="shared" si="470"/>
        <v>0</v>
      </c>
      <c r="CH305" s="32">
        <f t="shared" si="471"/>
        <v>0</v>
      </c>
      <c r="CI305" s="11">
        <f>DBC!$C$68</f>
        <v>500</v>
      </c>
      <c r="CJ305" s="21">
        <f t="shared" si="501"/>
        <v>0</v>
      </c>
      <c r="CK305" s="21">
        <f t="shared" si="502"/>
        <v>0</v>
      </c>
      <c r="CL305" s="21">
        <f t="shared" si="503"/>
        <v>0</v>
      </c>
      <c r="CM305" s="423">
        <f t="shared" si="504"/>
        <v>0</v>
      </c>
    </row>
    <row r="306" spans="1:91" x14ac:dyDescent="0.35">
      <c r="A306" s="744"/>
      <c r="B306" s="34" t="s">
        <v>36</v>
      </c>
      <c r="C306" s="544">
        <v>31</v>
      </c>
      <c r="D306" s="34">
        <v>300</v>
      </c>
      <c r="E306" s="10">
        <f>DBC!C$63</f>
        <v>20</v>
      </c>
      <c r="F306" s="35">
        <f t="shared" si="455"/>
        <v>620</v>
      </c>
      <c r="G306" s="746"/>
      <c r="H306" s="49">
        <f>DBC!$C$45</f>
        <v>0.1</v>
      </c>
      <c r="I306" s="47">
        <f>DBC!$C$44</f>
        <v>0.7</v>
      </c>
      <c r="J306" s="48">
        <f>DBC!$C$43</f>
        <v>0.2</v>
      </c>
      <c r="K306" s="8" t="str">
        <f t="shared" si="472"/>
        <v>OK</v>
      </c>
      <c r="L306" s="37">
        <f t="shared" si="473"/>
        <v>62</v>
      </c>
      <c r="M306" s="38">
        <f t="shared" si="473"/>
        <v>434</v>
      </c>
      <c r="N306" s="39">
        <f t="shared" si="473"/>
        <v>124</v>
      </c>
      <c r="O306" s="40">
        <f t="shared" si="456"/>
        <v>566680</v>
      </c>
      <c r="P306" s="40">
        <f t="shared" si="456"/>
        <v>13486984</v>
      </c>
      <c r="Q306" s="40">
        <f t="shared" si="456"/>
        <v>4533440</v>
      </c>
      <c r="R306" s="41">
        <f>DBC!$C$50</f>
        <v>152</v>
      </c>
      <c r="S306" s="40">
        <f>DBC!$C$49</f>
        <v>146.19999999999999</v>
      </c>
      <c r="T306" s="42">
        <f>DBC!$C$48</f>
        <v>150</v>
      </c>
      <c r="U306" s="43">
        <f t="shared" si="474"/>
        <v>86.135360000000006</v>
      </c>
      <c r="V306" s="43">
        <f t="shared" si="474"/>
        <v>1971.7970608000001</v>
      </c>
      <c r="W306" s="44">
        <f t="shared" si="474"/>
        <v>680.01599999999996</v>
      </c>
      <c r="X306" s="23">
        <f>DBC!$C$41</f>
        <v>370</v>
      </c>
      <c r="Y306" s="45">
        <f t="shared" si="475"/>
        <v>31870.083200000001</v>
      </c>
      <c r="Z306" s="43">
        <f t="shared" si="475"/>
        <v>729564.91249600006</v>
      </c>
      <c r="AA306" s="43">
        <f t="shared" si="475"/>
        <v>251605.91999999998</v>
      </c>
      <c r="AB306" s="423">
        <f t="shared" si="495"/>
        <v>1013040.915696</v>
      </c>
      <c r="AC306" s="295">
        <f>DBC!$C$45</f>
        <v>0.1</v>
      </c>
      <c r="AD306" s="291">
        <f>DBC!$C$44</f>
        <v>0.7</v>
      </c>
      <c r="AE306" s="292">
        <f>DBC!$C$43</f>
        <v>0.2</v>
      </c>
      <c r="AF306" s="8" t="str">
        <f t="shared" si="476"/>
        <v>OK</v>
      </c>
      <c r="AG306" s="37">
        <f t="shared" si="477"/>
        <v>62</v>
      </c>
      <c r="AH306" s="38">
        <f t="shared" si="518"/>
        <v>434</v>
      </c>
      <c r="AI306" s="39">
        <f t="shared" si="519"/>
        <v>124</v>
      </c>
      <c r="AJ306" s="40">
        <f t="shared" si="457"/>
        <v>0</v>
      </c>
      <c r="AK306" s="40">
        <f t="shared" si="458"/>
        <v>0</v>
      </c>
      <c r="AL306" s="40">
        <f t="shared" si="459"/>
        <v>0</v>
      </c>
      <c r="AM306" s="17">
        <f>DBC!$C$50</f>
        <v>152</v>
      </c>
      <c r="AN306" s="16">
        <f>DBC!$C$49</f>
        <v>146.19999999999999</v>
      </c>
      <c r="AO306" s="18">
        <f>DBC!$C$48</f>
        <v>150</v>
      </c>
      <c r="AP306" s="43">
        <f t="shared" si="527"/>
        <v>0</v>
      </c>
      <c r="AQ306" s="43">
        <f t="shared" si="460"/>
        <v>0</v>
      </c>
      <c r="AR306" s="44">
        <f t="shared" si="461"/>
        <v>0</v>
      </c>
      <c r="AS306" s="23">
        <f>DBC!$C$41</f>
        <v>370</v>
      </c>
      <c r="AT306" s="45">
        <f t="shared" si="520"/>
        <v>0</v>
      </c>
      <c r="AU306" s="43">
        <f t="shared" si="521"/>
        <v>0</v>
      </c>
      <c r="AV306" s="43">
        <f t="shared" si="522"/>
        <v>0</v>
      </c>
      <c r="AW306" s="423">
        <f t="shared" si="496"/>
        <v>0</v>
      </c>
      <c r="AX306" s="561">
        <f>DBC!$C$72</f>
        <v>0.15</v>
      </c>
      <c r="AY306" s="559">
        <f>DBC!$C$71</f>
        <v>0.75</v>
      </c>
      <c r="AZ306" s="560">
        <f>DBC!$C$70</f>
        <v>0.1</v>
      </c>
      <c r="BA306" s="8" t="str">
        <f t="shared" si="478"/>
        <v>OK</v>
      </c>
      <c r="BB306" s="37">
        <f t="shared" si="479"/>
        <v>93</v>
      </c>
      <c r="BC306" s="38">
        <f t="shared" si="523"/>
        <v>465</v>
      </c>
      <c r="BD306" s="39">
        <f t="shared" si="524"/>
        <v>62</v>
      </c>
      <c r="BE306" s="40">
        <f t="shared" si="462"/>
        <v>116250</v>
      </c>
      <c r="BF306" s="40">
        <f t="shared" si="463"/>
        <v>1976250</v>
      </c>
      <c r="BG306" s="40">
        <f t="shared" si="464"/>
        <v>310000</v>
      </c>
      <c r="BH306" s="17">
        <f>DBC!$C$77</f>
        <v>42</v>
      </c>
      <c r="BI306" s="28">
        <f>DBC!$C$76</f>
        <v>35</v>
      </c>
      <c r="BJ306" s="30">
        <f>DBC!$C$75</f>
        <v>40</v>
      </c>
      <c r="BK306" s="43">
        <f t="shared" si="528"/>
        <v>4.8825000000000003</v>
      </c>
      <c r="BL306" s="43">
        <f t="shared" si="465"/>
        <v>69.168750000000003</v>
      </c>
      <c r="BM306" s="44">
        <f t="shared" si="466"/>
        <v>12.4</v>
      </c>
      <c r="BN306" s="11">
        <f>DBC!$C$68</f>
        <v>500</v>
      </c>
      <c r="BO306" s="21">
        <f t="shared" si="497"/>
        <v>2441.25</v>
      </c>
      <c r="BP306" s="19">
        <f t="shared" si="498"/>
        <v>34584.375</v>
      </c>
      <c r="BQ306" s="19">
        <f t="shared" si="499"/>
        <v>6200</v>
      </c>
      <c r="BR306" s="423">
        <f t="shared" si="500"/>
        <v>43225.625</v>
      </c>
      <c r="BS306" s="561">
        <f>DBC!$C$72</f>
        <v>0.15</v>
      </c>
      <c r="BT306" s="559">
        <f>DBC!$C$71</f>
        <v>0.75</v>
      </c>
      <c r="BU306" s="560">
        <f>DBC!$C$70</f>
        <v>0.1</v>
      </c>
      <c r="BV306" s="8" t="str">
        <f t="shared" si="480"/>
        <v>OK</v>
      </c>
      <c r="BW306" s="37">
        <f t="shared" si="481"/>
        <v>93</v>
      </c>
      <c r="BX306" s="38">
        <f t="shared" si="525"/>
        <v>465</v>
      </c>
      <c r="BY306" s="39">
        <f t="shared" si="526"/>
        <v>62</v>
      </c>
      <c r="BZ306" s="40">
        <f t="shared" si="467"/>
        <v>0</v>
      </c>
      <c r="CA306" s="40">
        <f t="shared" si="468"/>
        <v>0</v>
      </c>
      <c r="CB306" s="40">
        <f t="shared" si="469"/>
        <v>0</v>
      </c>
      <c r="CC306" s="17">
        <f>DBC!$C$77</f>
        <v>42</v>
      </c>
      <c r="CD306" s="28">
        <f>DBC!$C$76</f>
        <v>35</v>
      </c>
      <c r="CE306" s="30">
        <f>DBC!$C$75</f>
        <v>40</v>
      </c>
      <c r="CF306" s="43">
        <f t="shared" si="529"/>
        <v>0</v>
      </c>
      <c r="CG306" s="43">
        <f t="shared" si="470"/>
        <v>0</v>
      </c>
      <c r="CH306" s="44">
        <f t="shared" si="471"/>
        <v>0</v>
      </c>
      <c r="CI306" s="11">
        <f>DBC!$C$68</f>
        <v>500</v>
      </c>
      <c r="CJ306" s="21">
        <f t="shared" si="501"/>
        <v>0</v>
      </c>
      <c r="CK306" s="21">
        <f t="shared" si="502"/>
        <v>0</v>
      </c>
      <c r="CL306" s="21">
        <f t="shared" si="503"/>
        <v>0</v>
      </c>
      <c r="CM306" s="423">
        <f t="shared" si="504"/>
        <v>0</v>
      </c>
    </row>
    <row r="307" spans="1:91" x14ac:dyDescent="0.35">
      <c r="A307" s="731">
        <v>26</v>
      </c>
      <c r="B307" s="9" t="s">
        <v>25</v>
      </c>
      <c r="C307" s="546">
        <v>31</v>
      </c>
      <c r="D307" s="9">
        <v>301</v>
      </c>
      <c r="E307" s="10">
        <f>DBC!C$52</f>
        <v>10</v>
      </c>
      <c r="F307" s="10">
        <f t="shared" si="455"/>
        <v>310</v>
      </c>
      <c r="G307" s="732">
        <f>SUM(F307:F318)</f>
        <v>6990</v>
      </c>
      <c r="H307" s="49">
        <f>DBC!$C$45</f>
        <v>0.1</v>
      </c>
      <c r="I307" s="47">
        <f>DBC!$C$44</f>
        <v>0.7</v>
      </c>
      <c r="J307" s="48">
        <f>DBC!$C$43</f>
        <v>0.2</v>
      </c>
      <c r="K307" s="12" t="str">
        <f t="shared" ref="K307:K342" si="543">IF(SUM(H307:J307)=1,"OK","X")</f>
        <v>OK</v>
      </c>
      <c r="L307" s="25">
        <f t="shared" ref="L307" si="544">$F307*H307</f>
        <v>31</v>
      </c>
      <c r="M307" s="26">
        <f t="shared" ref="M307" si="545">$F307*I307</f>
        <v>217</v>
      </c>
      <c r="N307" s="27">
        <f t="shared" ref="N307" si="546">$F307*J307</f>
        <v>62</v>
      </c>
      <c r="O307" s="28">
        <f t="shared" ref="O307" si="547">O$6*L307</f>
        <v>283340</v>
      </c>
      <c r="P307" s="28">
        <f t="shared" ref="P307" si="548">P$6*M307</f>
        <v>6743492</v>
      </c>
      <c r="Q307" s="28">
        <f t="shared" ref="Q307" si="549">Q$6*N307</f>
        <v>2266720</v>
      </c>
      <c r="R307" s="29">
        <f>DBC!$C$50</f>
        <v>152</v>
      </c>
      <c r="S307" s="28">
        <f>DBC!$C$49</f>
        <v>146.19999999999999</v>
      </c>
      <c r="T307" s="30">
        <f>DBC!$C$48</f>
        <v>150</v>
      </c>
      <c r="U307" s="31">
        <f t="shared" ref="U307" si="550">O307*R307/10^6</f>
        <v>43.067680000000003</v>
      </c>
      <c r="V307" s="31">
        <f t="shared" ref="V307" si="551">P307*S307/10^6</f>
        <v>985.89853040000003</v>
      </c>
      <c r="W307" s="32">
        <f t="shared" ref="W307" si="552">Q307*T307/10^6</f>
        <v>340.00799999999998</v>
      </c>
      <c r="X307" s="23">
        <f>DBC!$C$41</f>
        <v>370</v>
      </c>
      <c r="Y307" s="33">
        <f t="shared" ref="Y307" si="553">U307*$X307</f>
        <v>15935.0416</v>
      </c>
      <c r="Z307" s="31">
        <f t="shared" ref="Z307" si="554">V307*$X307</f>
        <v>364782.45624800003</v>
      </c>
      <c r="AA307" s="31">
        <f t="shared" ref="AA307" si="555">W307*$X307</f>
        <v>125802.95999999999</v>
      </c>
      <c r="AB307" s="423">
        <f t="shared" ref="AB307" si="556">SUM(Y307:AA307)</f>
        <v>506520.45784799999</v>
      </c>
      <c r="AC307" s="295">
        <f>DBC!$C$45</f>
        <v>0.1</v>
      </c>
      <c r="AD307" s="291">
        <f>DBC!$C$44</f>
        <v>0.7</v>
      </c>
      <c r="AE307" s="292">
        <f>DBC!$C$43</f>
        <v>0.2</v>
      </c>
      <c r="AF307" s="12" t="str">
        <f t="shared" si="476"/>
        <v>OK</v>
      </c>
      <c r="AG307" s="13">
        <f t="shared" si="477"/>
        <v>31</v>
      </c>
      <c r="AH307" s="14">
        <f t="shared" si="518"/>
        <v>217</v>
      </c>
      <c r="AI307" s="15">
        <f t="shared" si="519"/>
        <v>62</v>
      </c>
      <c r="AJ307" s="16">
        <f t="shared" si="457"/>
        <v>0</v>
      </c>
      <c r="AK307" s="16">
        <f t="shared" si="458"/>
        <v>0</v>
      </c>
      <c r="AL307" s="16">
        <f t="shared" si="459"/>
        <v>0</v>
      </c>
      <c r="AM307" s="17">
        <f>DBC!$C$50</f>
        <v>152</v>
      </c>
      <c r="AN307" s="16">
        <f>DBC!$C$49</f>
        <v>146.19999999999999</v>
      </c>
      <c r="AO307" s="18">
        <f>DBC!$C$48</f>
        <v>150</v>
      </c>
      <c r="AP307" s="19">
        <f t="shared" si="527"/>
        <v>0</v>
      </c>
      <c r="AQ307" s="19">
        <f t="shared" si="460"/>
        <v>0</v>
      </c>
      <c r="AR307" s="20">
        <f t="shared" si="461"/>
        <v>0</v>
      </c>
      <c r="AS307" s="23">
        <f>DBC!$C$41</f>
        <v>370</v>
      </c>
      <c r="AT307" s="21">
        <f t="shared" si="520"/>
        <v>0</v>
      </c>
      <c r="AU307" s="19">
        <f t="shared" si="521"/>
        <v>0</v>
      </c>
      <c r="AV307" s="19">
        <f t="shared" si="522"/>
        <v>0</v>
      </c>
      <c r="AW307" s="423">
        <f t="shared" si="496"/>
        <v>0</v>
      </c>
      <c r="AX307" s="561">
        <f>DBC!$C$72</f>
        <v>0.15</v>
      </c>
      <c r="AY307" s="559">
        <f>DBC!$C$71</f>
        <v>0.75</v>
      </c>
      <c r="AZ307" s="560">
        <f>DBC!$C$70</f>
        <v>0.1</v>
      </c>
      <c r="BA307" s="12" t="str">
        <f t="shared" si="478"/>
        <v>OK</v>
      </c>
      <c r="BB307" s="13">
        <f t="shared" si="479"/>
        <v>46.5</v>
      </c>
      <c r="BC307" s="14">
        <f t="shared" si="523"/>
        <v>232.5</v>
      </c>
      <c r="BD307" s="15">
        <f t="shared" si="524"/>
        <v>31</v>
      </c>
      <c r="BE307" s="16">
        <f t="shared" si="462"/>
        <v>58125</v>
      </c>
      <c r="BF307" s="16">
        <f t="shared" si="463"/>
        <v>988125</v>
      </c>
      <c r="BG307" s="16">
        <f t="shared" si="464"/>
        <v>155000</v>
      </c>
      <c r="BH307" s="17">
        <f>DBC!$C$77</f>
        <v>42</v>
      </c>
      <c r="BI307" s="28">
        <f>DBC!$C$76</f>
        <v>35</v>
      </c>
      <c r="BJ307" s="30">
        <f>DBC!$C$75</f>
        <v>40</v>
      </c>
      <c r="BK307" s="19">
        <f t="shared" si="528"/>
        <v>2.4412500000000001</v>
      </c>
      <c r="BL307" s="19">
        <f t="shared" si="465"/>
        <v>34.584375000000001</v>
      </c>
      <c r="BM307" s="20">
        <f t="shared" si="466"/>
        <v>6.2</v>
      </c>
      <c r="BN307" s="11">
        <f>DBC!$C$68</f>
        <v>500</v>
      </c>
      <c r="BO307" s="21">
        <f t="shared" si="497"/>
        <v>1220.625</v>
      </c>
      <c r="BP307" s="19">
        <f t="shared" si="498"/>
        <v>17292.1875</v>
      </c>
      <c r="BQ307" s="19">
        <f t="shared" si="499"/>
        <v>3100</v>
      </c>
      <c r="BR307" s="423">
        <f t="shared" si="500"/>
        <v>21612.8125</v>
      </c>
      <c r="BS307" s="561">
        <f>DBC!$C$72</f>
        <v>0.15</v>
      </c>
      <c r="BT307" s="559">
        <f>DBC!$C$71</f>
        <v>0.75</v>
      </c>
      <c r="BU307" s="560">
        <f>DBC!$C$70</f>
        <v>0.1</v>
      </c>
      <c r="BV307" s="12" t="str">
        <f t="shared" si="480"/>
        <v>OK</v>
      </c>
      <c r="BW307" s="13">
        <f t="shared" si="481"/>
        <v>46.5</v>
      </c>
      <c r="BX307" s="14">
        <f t="shared" si="525"/>
        <v>232.5</v>
      </c>
      <c r="BY307" s="15">
        <f t="shared" si="526"/>
        <v>31</v>
      </c>
      <c r="BZ307" s="16">
        <f t="shared" si="467"/>
        <v>0</v>
      </c>
      <c r="CA307" s="16">
        <f t="shared" si="468"/>
        <v>0</v>
      </c>
      <c r="CB307" s="16">
        <f t="shared" si="469"/>
        <v>0</v>
      </c>
      <c r="CC307" s="17">
        <f>DBC!$C$77</f>
        <v>42</v>
      </c>
      <c r="CD307" s="28">
        <f>DBC!$C$76</f>
        <v>35</v>
      </c>
      <c r="CE307" s="30">
        <f>DBC!$C$75</f>
        <v>40</v>
      </c>
      <c r="CF307" s="19">
        <f t="shared" si="529"/>
        <v>0</v>
      </c>
      <c r="CG307" s="19">
        <f t="shared" si="470"/>
        <v>0</v>
      </c>
      <c r="CH307" s="20">
        <f t="shared" si="471"/>
        <v>0</v>
      </c>
      <c r="CI307" s="11">
        <f>DBC!$C$68</f>
        <v>500</v>
      </c>
      <c r="CJ307" s="21">
        <f t="shared" si="501"/>
        <v>0</v>
      </c>
      <c r="CK307" s="21">
        <f t="shared" si="502"/>
        <v>0</v>
      </c>
      <c r="CL307" s="21">
        <f t="shared" si="503"/>
        <v>0</v>
      </c>
      <c r="CM307" s="423">
        <f t="shared" si="504"/>
        <v>0</v>
      </c>
    </row>
    <row r="308" spans="1:91" x14ac:dyDescent="0.35">
      <c r="A308" s="743"/>
      <c r="B308" s="5" t="s">
        <v>26</v>
      </c>
      <c r="C308" s="543">
        <v>28</v>
      </c>
      <c r="D308" s="5">
        <v>302</v>
      </c>
      <c r="E308" s="10">
        <f>DBC!C$53</f>
        <v>20</v>
      </c>
      <c r="F308" s="22">
        <f t="shared" si="455"/>
        <v>560</v>
      </c>
      <c r="G308" s="745"/>
      <c r="H308" s="49">
        <f>DBC!$C$45</f>
        <v>0.1</v>
      </c>
      <c r="I308" s="47">
        <f>DBC!$C$44</f>
        <v>0.7</v>
      </c>
      <c r="J308" s="48">
        <f>DBC!$C$43</f>
        <v>0.2</v>
      </c>
      <c r="K308" s="24" t="str">
        <f t="shared" si="543"/>
        <v>OK</v>
      </c>
      <c r="L308" s="25">
        <f t="shared" ref="L308:L342" si="557">$F308*H308</f>
        <v>56</v>
      </c>
      <c r="M308" s="26">
        <f t="shared" ref="M308:M342" si="558">$F308*I308</f>
        <v>392</v>
      </c>
      <c r="N308" s="27">
        <f t="shared" ref="N308:N342" si="559">$F308*J308</f>
        <v>112</v>
      </c>
      <c r="O308" s="28">
        <f t="shared" ref="O308:O342" si="560">O$6*L308</f>
        <v>511840</v>
      </c>
      <c r="P308" s="28">
        <f t="shared" ref="P308:P342" si="561">P$6*M308</f>
        <v>12181792</v>
      </c>
      <c r="Q308" s="28">
        <f t="shared" ref="Q308:Q342" si="562">Q$6*N308</f>
        <v>4094720</v>
      </c>
      <c r="R308" s="29">
        <f>DBC!$C$50</f>
        <v>152</v>
      </c>
      <c r="S308" s="28">
        <f>DBC!$C$49</f>
        <v>146.19999999999999</v>
      </c>
      <c r="T308" s="30">
        <f>DBC!$C$48</f>
        <v>150</v>
      </c>
      <c r="U308" s="31">
        <f t="shared" ref="U308:U342" si="563">O308*R308/10^6</f>
        <v>77.799679999999995</v>
      </c>
      <c r="V308" s="31">
        <f t="shared" ref="V308:V342" si="564">P308*S308/10^6</f>
        <v>1780.9779904</v>
      </c>
      <c r="W308" s="32">
        <f t="shared" ref="W308:W342" si="565">Q308*T308/10^6</f>
        <v>614.20799999999997</v>
      </c>
      <c r="X308" s="23">
        <f>DBC!$C$41</f>
        <v>370</v>
      </c>
      <c r="Y308" s="33">
        <f t="shared" ref="Y308:Y342" si="566">U308*$X308</f>
        <v>28785.881599999997</v>
      </c>
      <c r="Z308" s="31">
        <f t="shared" ref="Z308:Z342" si="567">V308*$X308</f>
        <v>658961.85644799995</v>
      </c>
      <c r="AA308" s="31">
        <f t="shared" ref="AA308:AA342" si="568">W308*$X308</f>
        <v>227256.95999999999</v>
      </c>
      <c r="AB308" s="423">
        <f t="shared" si="495"/>
        <v>915004.69804799987</v>
      </c>
      <c r="AC308" s="295">
        <f>DBC!$C$45</f>
        <v>0.1</v>
      </c>
      <c r="AD308" s="291">
        <f>DBC!$C$44</f>
        <v>0.7</v>
      </c>
      <c r="AE308" s="292">
        <f>DBC!$C$43</f>
        <v>0.2</v>
      </c>
      <c r="AF308" s="24" t="str">
        <f t="shared" si="476"/>
        <v>OK</v>
      </c>
      <c r="AG308" s="25">
        <f t="shared" si="477"/>
        <v>56</v>
      </c>
      <c r="AH308" s="26">
        <f t="shared" si="518"/>
        <v>392</v>
      </c>
      <c r="AI308" s="27">
        <f t="shared" si="519"/>
        <v>112</v>
      </c>
      <c r="AJ308" s="28">
        <f t="shared" si="457"/>
        <v>0</v>
      </c>
      <c r="AK308" s="28">
        <f t="shared" si="458"/>
        <v>0</v>
      </c>
      <c r="AL308" s="28">
        <f t="shared" si="459"/>
        <v>0</v>
      </c>
      <c r="AM308" s="17">
        <f>DBC!$C$50</f>
        <v>152</v>
      </c>
      <c r="AN308" s="16">
        <f>DBC!$C$49</f>
        <v>146.19999999999999</v>
      </c>
      <c r="AO308" s="18">
        <f>DBC!$C$48</f>
        <v>150</v>
      </c>
      <c r="AP308" s="31">
        <f t="shared" si="527"/>
        <v>0</v>
      </c>
      <c r="AQ308" s="31">
        <f t="shared" si="460"/>
        <v>0</v>
      </c>
      <c r="AR308" s="32">
        <f t="shared" si="461"/>
        <v>0</v>
      </c>
      <c r="AS308" s="23">
        <f>DBC!$C$41</f>
        <v>370</v>
      </c>
      <c r="AT308" s="33">
        <f t="shared" si="520"/>
        <v>0</v>
      </c>
      <c r="AU308" s="31">
        <f t="shared" si="521"/>
        <v>0</v>
      </c>
      <c r="AV308" s="31">
        <f t="shared" si="522"/>
        <v>0</v>
      </c>
      <c r="AW308" s="423">
        <f t="shared" si="496"/>
        <v>0</v>
      </c>
      <c r="AX308" s="561">
        <f>DBC!$C$72</f>
        <v>0.15</v>
      </c>
      <c r="AY308" s="559">
        <f>DBC!$C$71</f>
        <v>0.75</v>
      </c>
      <c r="AZ308" s="560">
        <f>DBC!$C$70</f>
        <v>0.1</v>
      </c>
      <c r="BA308" s="24" t="str">
        <f t="shared" si="478"/>
        <v>OK</v>
      </c>
      <c r="BB308" s="25">
        <f t="shared" si="479"/>
        <v>84</v>
      </c>
      <c r="BC308" s="26">
        <f t="shared" si="523"/>
        <v>420</v>
      </c>
      <c r="BD308" s="27">
        <f t="shared" si="524"/>
        <v>56</v>
      </c>
      <c r="BE308" s="28">
        <f t="shared" si="462"/>
        <v>105000</v>
      </c>
      <c r="BF308" s="28">
        <f t="shared" si="463"/>
        <v>1785000</v>
      </c>
      <c r="BG308" s="28">
        <f t="shared" si="464"/>
        <v>280000</v>
      </c>
      <c r="BH308" s="17">
        <f>DBC!$C$77</f>
        <v>42</v>
      </c>
      <c r="BI308" s="28">
        <f>DBC!$C$76</f>
        <v>35</v>
      </c>
      <c r="BJ308" s="30">
        <f>DBC!$C$75</f>
        <v>40</v>
      </c>
      <c r="BK308" s="31">
        <f t="shared" si="528"/>
        <v>4.41</v>
      </c>
      <c r="BL308" s="31">
        <f t="shared" si="465"/>
        <v>62.475000000000001</v>
      </c>
      <c r="BM308" s="32">
        <f t="shared" si="466"/>
        <v>11.2</v>
      </c>
      <c r="BN308" s="11">
        <f>DBC!$C$68</f>
        <v>500</v>
      </c>
      <c r="BO308" s="21">
        <f t="shared" si="497"/>
        <v>2205</v>
      </c>
      <c r="BP308" s="19">
        <f t="shared" si="498"/>
        <v>31237.5</v>
      </c>
      <c r="BQ308" s="19">
        <f t="shared" si="499"/>
        <v>5600</v>
      </c>
      <c r="BR308" s="423">
        <f t="shared" si="500"/>
        <v>39042.5</v>
      </c>
      <c r="BS308" s="561">
        <f>DBC!$C$72</f>
        <v>0.15</v>
      </c>
      <c r="BT308" s="559">
        <f>DBC!$C$71</f>
        <v>0.75</v>
      </c>
      <c r="BU308" s="560">
        <f>DBC!$C$70</f>
        <v>0.1</v>
      </c>
      <c r="BV308" s="24" t="str">
        <f t="shared" si="480"/>
        <v>OK</v>
      </c>
      <c r="BW308" s="25">
        <f t="shared" si="481"/>
        <v>84</v>
      </c>
      <c r="BX308" s="26">
        <f t="shared" si="525"/>
        <v>420</v>
      </c>
      <c r="BY308" s="27">
        <f t="shared" si="526"/>
        <v>56</v>
      </c>
      <c r="BZ308" s="28">
        <f t="shared" si="467"/>
        <v>0</v>
      </c>
      <c r="CA308" s="28">
        <f t="shared" si="468"/>
        <v>0</v>
      </c>
      <c r="CB308" s="28">
        <f t="shared" si="469"/>
        <v>0</v>
      </c>
      <c r="CC308" s="17">
        <f>DBC!$C$77</f>
        <v>42</v>
      </c>
      <c r="CD308" s="28">
        <f>DBC!$C$76</f>
        <v>35</v>
      </c>
      <c r="CE308" s="30">
        <f>DBC!$C$75</f>
        <v>40</v>
      </c>
      <c r="CF308" s="31">
        <f t="shared" si="529"/>
        <v>0</v>
      </c>
      <c r="CG308" s="31">
        <f t="shared" si="470"/>
        <v>0</v>
      </c>
      <c r="CH308" s="32">
        <f t="shared" si="471"/>
        <v>0</v>
      </c>
      <c r="CI308" s="11">
        <f>DBC!$C$68</f>
        <v>500</v>
      </c>
      <c r="CJ308" s="21">
        <f t="shared" si="501"/>
        <v>0</v>
      </c>
      <c r="CK308" s="21">
        <f t="shared" si="502"/>
        <v>0</v>
      </c>
      <c r="CL308" s="21">
        <f t="shared" si="503"/>
        <v>0</v>
      </c>
      <c r="CM308" s="423">
        <f t="shared" si="504"/>
        <v>0</v>
      </c>
    </row>
    <row r="309" spans="1:91" x14ac:dyDescent="0.35">
      <c r="A309" s="743"/>
      <c r="B309" s="5" t="s">
        <v>27</v>
      </c>
      <c r="C309" s="543">
        <v>31</v>
      </c>
      <c r="D309" s="5">
        <v>303</v>
      </c>
      <c r="E309" s="10">
        <f>DBC!C$54</f>
        <v>20</v>
      </c>
      <c r="F309" s="22">
        <f t="shared" si="455"/>
        <v>620</v>
      </c>
      <c r="G309" s="745"/>
      <c r="H309" s="49">
        <f>DBC!$C$45</f>
        <v>0.1</v>
      </c>
      <c r="I309" s="47">
        <f>DBC!$C$44</f>
        <v>0.7</v>
      </c>
      <c r="J309" s="48">
        <f>DBC!$C$43</f>
        <v>0.2</v>
      </c>
      <c r="K309" s="24" t="str">
        <f t="shared" si="543"/>
        <v>OK</v>
      </c>
      <c r="L309" s="25">
        <f t="shared" si="557"/>
        <v>62</v>
      </c>
      <c r="M309" s="26">
        <f t="shared" si="558"/>
        <v>434</v>
      </c>
      <c r="N309" s="27">
        <f t="shared" si="559"/>
        <v>124</v>
      </c>
      <c r="O309" s="28">
        <f t="shared" si="560"/>
        <v>566680</v>
      </c>
      <c r="P309" s="28">
        <f t="shared" si="561"/>
        <v>13486984</v>
      </c>
      <c r="Q309" s="28">
        <f t="shared" si="562"/>
        <v>4533440</v>
      </c>
      <c r="R309" s="29">
        <f>DBC!$C$50</f>
        <v>152</v>
      </c>
      <c r="S309" s="28">
        <f>DBC!$C$49</f>
        <v>146.19999999999999</v>
      </c>
      <c r="T309" s="30">
        <f>DBC!$C$48</f>
        <v>150</v>
      </c>
      <c r="U309" s="31">
        <f t="shared" si="563"/>
        <v>86.135360000000006</v>
      </c>
      <c r="V309" s="31">
        <f t="shared" si="564"/>
        <v>1971.7970608000001</v>
      </c>
      <c r="W309" s="32">
        <f t="shared" si="565"/>
        <v>680.01599999999996</v>
      </c>
      <c r="X309" s="23">
        <f>DBC!$C$41</f>
        <v>370</v>
      </c>
      <c r="Y309" s="33">
        <f t="shared" si="566"/>
        <v>31870.083200000001</v>
      </c>
      <c r="Z309" s="31">
        <f t="shared" si="567"/>
        <v>729564.91249600006</v>
      </c>
      <c r="AA309" s="31">
        <f t="shared" si="568"/>
        <v>251605.91999999998</v>
      </c>
      <c r="AB309" s="423">
        <f t="shared" si="495"/>
        <v>1013040.915696</v>
      </c>
      <c r="AC309" s="295">
        <f>DBC!$C$45</f>
        <v>0.1</v>
      </c>
      <c r="AD309" s="291">
        <f>DBC!$C$44</f>
        <v>0.7</v>
      </c>
      <c r="AE309" s="292">
        <f>DBC!$C$43</f>
        <v>0.2</v>
      </c>
      <c r="AF309" s="24" t="str">
        <f t="shared" si="476"/>
        <v>OK</v>
      </c>
      <c r="AG309" s="25">
        <f t="shared" si="477"/>
        <v>62</v>
      </c>
      <c r="AH309" s="26">
        <f t="shared" si="518"/>
        <v>434</v>
      </c>
      <c r="AI309" s="27">
        <f t="shared" si="519"/>
        <v>124</v>
      </c>
      <c r="AJ309" s="28">
        <f t="shared" si="457"/>
        <v>0</v>
      </c>
      <c r="AK309" s="28">
        <f t="shared" si="458"/>
        <v>0</v>
      </c>
      <c r="AL309" s="28">
        <f t="shared" si="459"/>
        <v>0</v>
      </c>
      <c r="AM309" s="17">
        <f>DBC!$C$50</f>
        <v>152</v>
      </c>
      <c r="AN309" s="16">
        <f>DBC!$C$49</f>
        <v>146.19999999999999</v>
      </c>
      <c r="AO309" s="18">
        <f>DBC!$C$48</f>
        <v>150</v>
      </c>
      <c r="AP309" s="31">
        <f t="shared" si="527"/>
        <v>0</v>
      </c>
      <c r="AQ309" s="31">
        <f t="shared" si="460"/>
        <v>0</v>
      </c>
      <c r="AR309" s="32">
        <f t="shared" si="461"/>
        <v>0</v>
      </c>
      <c r="AS309" s="23">
        <f>DBC!$C$41</f>
        <v>370</v>
      </c>
      <c r="AT309" s="33">
        <f t="shared" si="520"/>
        <v>0</v>
      </c>
      <c r="AU309" s="31">
        <f t="shared" si="521"/>
        <v>0</v>
      </c>
      <c r="AV309" s="31">
        <f t="shared" si="522"/>
        <v>0</v>
      </c>
      <c r="AW309" s="423">
        <f t="shared" si="496"/>
        <v>0</v>
      </c>
      <c r="AX309" s="561">
        <f>DBC!$C$72</f>
        <v>0.15</v>
      </c>
      <c r="AY309" s="559">
        <f>DBC!$C$71</f>
        <v>0.75</v>
      </c>
      <c r="AZ309" s="560">
        <f>DBC!$C$70</f>
        <v>0.1</v>
      </c>
      <c r="BA309" s="24" t="str">
        <f t="shared" si="478"/>
        <v>OK</v>
      </c>
      <c r="BB309" s="25">
        <f t="shared" si="479"/>
        <v>93</v>
      </c>
      <c r="BC309" s="26">
        <f t="shared" si="523"/>
        <v>465</v>
      </c>
      <c r="BD309" s="27">
        <f t="shared" si="524"/>
        <v>62</v>
      </c>
      <c r="BE309" s="28">
        <f t="shared" si="462"/>
        <v>116250</v>
      </c>
      <c r="BF309" s="28">
        <f t="shared" si="463"/>
        <v>1976250</v>
      </c>
      <c r="BG309" s="28">
        <f t="shared" si="464"/>
        <v>310000</v>
      </c>
      <c r="BH309" s="17">
        <f>DBC!$C$77</f>
        <v>42</v>
      </c>
      <c r="BI309" s="28">
        <f>DBC!$C$76</f>
        <v>35</v>
      </c>
      <c r="BJ309" s="30">
        <f>DBC!$C$75</f>
        <v>40</v>
      </c>
      <c r="BK309" s="31">
        <f t="shared" si="528"/>
        <v>4.8825000000000003</v>
      </c>
      <c r="BL309" s="31">
        <f t="shared" si="465"/>
        <v>69.168750000000003</v>
      </c>
      <c r="BM309" s="32">
        <f t="shared" si="466"/>
        <v>12.4</v>
      </c>
      <c r="BN309" s="11">
        <f>DBC!$C$68</f>
        <v>500</v>
      </c>
      <c r="BO309" s="21">
        <f t="shared" si="497"/>
        <v>2441.25</v>
      </c>
      <c r="BP309" s="19">
        <f t="shared" si="498"/>
        <v>34584.375</v>
      </c>
      <c r="BQ309" s="19">
        <f t="shared" si="499"/>
        <v>6200</v>
      </c>
      <c r="BR309" s="423">
        <f t="shared" si="500"/>
        <v>43225.625</v>
      </c>
      <c r="BS309" s="561">
        <f>DBC!$C$72</f>
        <v>0.15</v>
      </c>
      <c r="BT309" s="559">
        <f>DBC!$C$71</f>
        <v>0.75</v>
      </c>
      <c r="BU309" s="560">
        <f>DBC!$C$70</f>
        <v>0.1</v>
      </c>
      <c r="BV309" s="24" t="str">
        <f t="shared" si="480"/>
        <v>OK</v>
      </c>
      <c r="BW309" s="25">
        <f t="shared" si="481"/>
        <v>93</v>
      </c>
      <c r="BX309" s="26">
        <f t="shared" si="525"/>
        <v>465</v>
      </c>
      <c r="BY309" s="27">
        <f t="shared" si="526"/>
        <v>62</v>
      </c>
      <c r="BZ309" s="28">
        <f t="shared" si="467"/>
        <v>0</v>
      </c>
      <c r="CA309" s="28">
        <f t="shared" si="468"/>
        <v>0</v>
      </c>
      <c r="CB309" s="28">
        <f t="shared" si="469"/>
        <v>0</v>
      </c>
      <c r="CC309" s="17">
        <f>DBC!$C$77</f>
        <v>42</v>
      </c>
      <c r="CD309" s="28">
        <f>DBC!$C$76</f>
        <v>35</v>
      </c>
      <c r="CE309" s="30">
        <f>DBC!$C$75</f>
        <v>40</v>
      </c>
      <c r="CF309" s="31">
        <f t="shared" si="529"/>
        <v>0</v>
      </c>
      <c r="CG309" s="31">
        <f t="shared" si="470"/>
        <v>0</v>
      </c>
      <c r="CH309" s="32">
        <f t="shared" si="471"/>
        <v>0</v>
      </c>
      <c r="CI309" s="11">
        <f>DBC!$C$68</f>
        <v>500</v>
      </c>
      <c r="CJ309" s="21">
        <f t="shared" si="501"/>
        <v>0</v>
      </c>
      <c r="CK309" s="21">
        <f t="shared" si="502"/>
        <v>0</v>
      </c>
      <c r="CL309" s="21">
        <f t="shared" si="503"/>
        <v>0</v>
      </c>
      <c r="CM309" s="423">
        <f t="shared" si="504"/>
        <v>0</v>
      </c>
    </row>
    <row r="310" spans="1:91" x14ac:dyDescent="0.35">
      <c r="A310" s="743"/>
      <c r="B310" s="5" t="s">
        <v>28</v>
      </c>
      <c r="C310" s="543">
        <v>30</v>
      </c>
      <c r="D310" s="5">
        <v>304</v>
      </c>
      <c r="E310" s="10">
        <f>DBC!C$55</f>
        <v>20</v>
      </c>
      <c r="F310" s="22">
        <f t="shared" si="455"/>
        <v>600</v>
      </c>
      <c r="G310" s="745"/>
      <c r="H310" s="49">
        <f>DBC!$C$45</f>
        <v>0.1</v>
      </c>
      <c r="I310" s="47">
        <f>DBC!$C$44</f>
        <v>0.7</v>
      </c>
      <c r="J310" s="48">
        <f>DBC!$C$43</f>
        <v>0.2</v>
      </c>
      <c r="K310" s="24" t="str">
        <f t="shared" si="543"/>
        <v>OK</v>
      </c>
      <c r="L310" s="25">
        <f t="shared" si="557"/>
        <v>60</v>
      </c>
      <c r="M310" s="26">
        <f t="shared" si="558"/>
        <v>420</v>
      </c>
      <c r="N310" s="27">
        <f t="shared" si="559"/>
        <v>120</v>
      </c>
      <c r="O310" s="28">
        <f t="shared" si="560"/>
        <v>548400</v>
      </c>
      <c r="P310" s="28">
        <f t="shared" si="561"/>
        <v>13051920</v>
      </c>
      <c r="Q310" s="28">
        <f t="shared" si="562"/>
        <v>4387200</v>
      </c>
      <c r="R310" s="29">
        <f>DBC!$C$50</f>
        <v>152</v>
      </c>
      <c r="S310" s="28">
        <f>DBC!$C$49</f>
        <v>146.19999999999999</v>
      </c>
      <c r="T310" s="30">
        <f>DBC!$C$48</f>
        <v>150</v>
      </c>
      <c r="U310" s="31">
        <f t="shared" si="563"/>
        <v>83.356800000000007</v>
      </c>
      <c r="V310" s="31">
        <f t="shared" si="564"/>
        <v>1908.1907039999999</v>
      </c>
      <c r="W310" s="32">
        <f t="shared" si="565"/>
        <v>658.08</v>
      </c>
      <c r="X310" s="23">
        <f>DBC!$C$41</f>
        <v>370</v>
      </c>
      <c r="Y310" s="33">
        <f t="shared" si="566"/>
        <v>30842.016000000003</v>
      </c>
      <c r="Z310" s="31">
        <f t="shared" si="567"/>
        <v>706030.56047999999</v>
      </c>
      <c r="AA310" s="31">
        <f t="shared" si="568"/>
        <v>243489.6</v>
      </c>
      <c r="AB310" s="423">
        <f t="shared" si="495"/>
        <v>980362.17648000002</v>
      </c>
      <c r="AC310" s="295">
        <f>DBC!$C$45</f>
        <v>0.1</v>
      </c>
      <c r="AD310" s="291">
        <f>DBC!$C$44</f>
        <v>0.7</v>
      </c>
      <c r="AE310" s="292">
        <f>DBC!$C$43</f>
        <v>0.2</v>
      </c>
      <c r="AF310" s="24" t="str">
        <f t="shared" si="476"/>
        <v>OK</v>
      </c>
      <c r="AG310" s="25">
        <f t="shared" si="477"/>
        <v>60</v>
      </c>
      <c r="AH310" s="26">
        <f t="shared" si="518"/>
        <v>420</v>
      </c>
      <c r="AI310" s="27">
        <f t="shared" si="519"/>
        <v>120</v>
      </c>
      <c r="AJ310" s="28">
        <f t="shared" si="457"/>
        <v>0</v>
      </c>
      <c r="AK310" s="28">
        <f t="shared" si="458"/>
        <v>0</v>
      </c>
      <c r="AL310" s="28">
        <f t="shared" si="459"/>
        <v>0</v>
      </c>
      <c r="AM310" s="17">
        <f>DBC!$C$50</f>
        <v>152</v>
      </c>
      <c r="AN310" s="16">
        <f>DBC!$C$49</f>
        <v>146.19999999999999</v>
      </c>
      <c r="AO310" s="18">
        <f>DBC!$C$48</f>
        <v>150</v>
      </c>
      <c r="AP310" s="31">
        <f t="shared" si="527"/>
        <v>0</v>
      </c>
      <c r="AQ310" s="31">
        <f t="shared" si="460"/>
        <v>0</v>
      </c>
      <c r="AR310" s="32">
        <f t="shared" si="461"/>
        <v>0</v>
      </c>
      <c r="AS310" s="23">
        <f>DBC!$C$41</f>
        <v>370</v>
      </c>
      <c r="AT310" s="33">
        <f t="shared" si="520"/>
        <v>0</v>
      </c>
      <c r="AU310" s="31">
        <f t="shared" si="521"/>
        <v>0</v>
      </c>
      <c r="AV310" s="31">
        <f t="shared" si="522"/>
        <v>0</v>
      </c>
      <c r="AW310" s="423">
        <f t="shared" si="496"/>
        <v>0</v>
      </c>
      <c r="AX310" s="561">
        <f>DBC!$C$72</f>
        <v>0.15</v>
      </c>
      <c r="AY310" s="559">
        <f>DBC!$C$71</f>
        <v>0.75</v>
      </c>
      <c r="AZ310" s="560">
        <f>DBC!$C$70</f>
        <v>0.1</v>
      </c>
      <c r="BA310" s="24" t="str">
        <f t="shared" si="478"/>
        <v>OK</v>
      </c>
      <c r="BB310" s="25">
        <f t="shared" si="479"/>
        <v>90</v>
      </c>
      <c r="BC310" s="26">
        <f t="shared" si="523"/>
        <v>450</v>
      </c>
      <c r="BD310" s="27">
        <f t="shared" si="524"/>
        <v>60</v>
      </c>
      <c r="BE310" s="28">
        <f t="shared" si="462"/>
        <v>112500</v>
      </c>
      <c r="BF310" s="28">
        <f t="shared" si="463"/>
        <v>1912500</v>
      </c>
      <c r="BG310" s="28">
        <f t="shared" si="464"/>
        <v>300000</v>
      </c>
      <c r="BH310" s="17">
        <f>DBC!$C$77</f>
        <v>42</v>
      </c>
      <c r="BI310" s="28">
        <f>DBC!$C$76</f>
        <v>35</v>
      </c>
      <c r="BJ310" s="30">
        <f>DBC!$C$75</f>
        <v>40</v>
      </c>
      <c r="BK310" s="31">
        <f t="shared" si="528"/>
        <v>4.7249999999999996</v>
      </c>
      <c r="BL310" s="31">
        <f t="shared" si="465"/>
        <v>66.9375</v>
      </c>
      <c r="BM310" s="32">
        <f t="shared" si="466"/>
        <v>12</v>
      </c>
      <c r="BN310" s="11">
        <f>DBC!$C$68</f>
        <v>500</v>
      </c>
      <c r="BO310" s="21">
        <f t="shared" si="497"/>
        <v>2362.5</v>
      </c>
      <c r="BP310" s="19">
        <f t="shared" si="498"/>
        <v>33468.75</v>
      </c>
      <c r="BQ310" s="19">
        <f t="shared" si="499"/>
        <v>6000</v>
      </c>
      <c r="BR310" s="423">
        <f t="shared" si="500"/>
        <v>41831.25</v>
      </c>
      <c r="BS310" s="561">
        <f>DBC!$C$72</f>
        <v>0.15</v>
      </c>
      <c r="BT310" s="559">
        <f>DBC!$C$71</f>
        <v>0.75</v>
      </c>
      <c r="BU310" s="560">
        <f>DBC!$C$70</f>
        <v>0.1</v>
      </c>
      <c r="BV310" s="24" t="str">
        <f t="shared" si="480"/>
        <v>OK</v>
      </c>
      <c r="BW310" s="25">
        <f t="shared" si="481"/>
        <v>90</v>
      </c>
      <c r="BX310" s="26">
        <f t="shared" si="525"/>
        <v>450</v>
      </c>
      <c r="BY310" s="27">
        <f t="shared" si="526"/>
        <v>60</v>
      </c>
      <c r="BZ310" s="28">
        <f t="shared" si="467"/>
        <v>0</v>
      </c>
      <c r="CA310" s="28">
        <f t="shared" si="468"/>
        <v>0</v>
      </c>
      <c r="CB310" s="28">
        <f t="shared" si="469"/>
        <v>0</v>
      </c>
      <c r="CC310" s="17">
        <f>DBC!$C$77</f>
        <v>42</v>
      </c>
      <c r="CD310" s="28">
        <f>DBC!$C$76</f>
        <v>35</v>
      </c>
      <c r="CE310" s="30">
        <f>DBC!$C$75</f>
        <v>40</v>
      </c>
      <c r="CF310" s="31">
        <f t="shared" si="529"/>
        <v>0</v>
      </c>
      <c r="CG310" s="31">
        <f t="shared" si="470"/>
        <v>0</v>
      </c>
      <c r="CH310" s="32">
        <f t="shared" si="471"/>
        <v>0</v>
      </c>
      <c r="CI310" s="11">
        <f>DBC!$C$68</f>
        <v>500</v>
      </c>
      <c r="CJ310" s="21">
        <f t="shared" si="501"/>
        <v>0</v>
      </c>
      <c r="CK310" s="21">
        <f t="shared" si="502"/>
        <v>0</v>
      </c>
      <c r="CL310" s="21">
        <f t="shared" si="503"/>
        <v>0</v>
      </c>
      <c r="CM310" s="423">
        <f t="shared" si="504"/>
        <v>0</v>
      </c>
    </row>
    <row r="311" spans="1:91" x14ac:dyDescent="0.35">
      <c r="A311" s="743"/>
      <c r="B311" s="5" t="s">
        <v>29</v>
      </c>
      <c r="C311" s="543">
        <v>31</v>
      </c>
      <c r="D311" s="5">
        <v>305</v>
      </c>
      <c r="E311" s="10">
        <f>DBC!C$56</f>
        <v>20</v>
      </c>
      <c r="F311" s="22">
        <f t="shared" si="455"/>
        <v>620</v>
      </c>
      <c r="G311" s="745"/>
      <c r="H311" s="49">
        <f>DBC!$C$45</f>
        <v>0.1</v>
      </c>
      <c r="I311" s="47">
        <f>DBC!$C$44</f>
        <v>0.7</v>
      </c>
      <c r="J311" s="48">
        <f>DBC!$C$43</f>
        <v>0.2</v>
      </c>
      <c r="K311" s="24" t="str">
        <f t="shared" si="543"/>
        <v>OK</v>
      </c>
      <c r="L311" s="25">
        <f t="shared" si="557"/>
        <v>62</v>
      </c>
      <c r="M311" s="26">
        <f t="shared" si="558"/>
        <v>434</v>
      </c>
      <c r="N311" s="27">
        <f t="shared" si="559"/>
        <v>124</v>
      </c>
      <c r="O311" s="28">
        <f t="shared" si="560"/>
        <v>566680</v>
      </c>
      <c r="P311" s="28">
        <f t="shared" si="561"/>
        <v>13486984</v>
      </c>
      <c r="Q311" s="28">
        <f t="shared" si="562"/>
        <v>4533440</v>
      </c>
      <c r="R311" s="29">
        <f>DBC!$C$50</f>
        <v>152</v>
      </c>
      <c r="S311" s="28">
        <f>DBC!$C$49</f>
        <v>146.19999999999999</v>
      </c>
      <c r="T311" s="30">
        <f>DBC!$C$48</f>
        <v>150</v>
      </c>
      <c r="U311" s="31">
        <f t="shared" si="563"/>
        <v>86.135360000000006</v>
      </c>
      <c r="V311" s="31">
        <f t="shared" si="564"/>
        <v>1971.7970608000001</v>
      </c>
      <c r="W311" s="32">
        <f t="shared" si="565"/>
        <v>680.01599999999996</v>
      </c>
      <c r="X311" s="23">
        <f>DBC!$C$41</f>
        <v>370</v>
      </c>
      <c r="Y311" s="33">
        <f t="shared" si="566"/>
        <v>31870.083200000001</v>
      </c>
      <c r="Z311" s="31">
        <f t="shared" si="567"/>
        <v>729564.91249600006</v>
      </c>
      <c r="AA311" s="31">
        <f t="shared" si="568"/>
        <v>251605.91999999998</v>
      </c>
      <c r="AB311" s="423">
        <f t="shared" si="495"/>
        <v>1013040.915696</v>
      </c>
      <c r="AC311" s="295">
        <f>DBC!$C$45</f>
        <v>0.1</v>
      </c>
      <c r="AD311" s="291">
        <f>DBC!$C$44</f>
        <v>0.7</v>
      </c>
      <c r="AE311" s="292">
        <f>DBC!$C$43</f>
        <v>0.2</v>
      </c>
      <c r="AF311" s="24" t="str">
        <f t="shared" si="476"/>
        <v>OK</v>
      </c>
      <c r="AG311" s="25">
        <f t="shared" si="477"/>
        <v>62</v>
      </c>
      <c r="AH311" s="26">
        <f t="shared" si="518"/>
        <v>434</v>
      </c>
      <c r="AI311" s="27">
        <f t="shared" si="519"/>
        <v>124</v>
      </c>
      <c r="AJ311" s="28">
        <f t="shared" si="457"/>
        <v>0</v>
      </c>
      <c r="AK311" s="28">
        <f t="shared" si="458"/>
        <v>0</v>
      </c>
      <c r="AL311" s="28">
        <f t="shared" si="459"/>
        <v>0</v>
      </c>
      <c r="AM311" s="17">
        <f>DBC!$C$50</f>
        <v>152</v>
      </c>
      <c r="AN311" s="16">
        <f>DBC!$C$49</f>
        <v>146.19999999999999</v>
      </c>
      <c r="AO311" s="18">
        <f>DBC!$C$48</f>
        <v>150</v>
      </c>
      <c r="AP311" s="31">
        <f t="shared" si="527"/>
        <v>0</v>
      </c>
      <c r="AQ311" s="31">
        <f t="shared" si="460"/>
        <v>0</v>
      </c>
      <c r="AR311" s="32">
        <f t="shared" si="461"/>
        <v>0</v>
      </c>
      <c r="AS311" s="23">
        <f>DBC!$C$41</f>
        <v>370</v>
      </c>
      <c r="AT311" s="33">
        <f t="shared" si="520"/>
        <v>0</v>
      </c>
      <c r="AU311" s="31">
        <f t="shared" si="521"/>
        <v>0</v>
      </c>
      <c r="AV311" s="31">
        <f t="shared" si="522"/>
        <v>0</v>
      </c>
      <c r="AW311" s="423">
        <f t="shared" si="496"/>
        <v>0</v>
      </c>
      <c r="AX311" s="561">
        <f>DBC!$C$72</f>
        <v>0.15</v>
      </c>
      <c r="AY311" s="559">
        <f>DBC!$C$71</f>
        <v>0.75</v>
      </c>
      <c r="AZ311" s="560">
        <f>DBC!$C$70</f>
        <v>0.1</v>
      </c>
      <c r="BA311" s="24" t="str">
        <f t="shared" si="478"/>
        <v>OK</v>
      </c>
      <c r="BB311" s="25">
        <f t="shared" si="479"/>
        <v>93</v>
      </c>
      <c r="BC311" s="26">
        <f t="shared" si="523"/>
        <v>465</v>
      </c>
      <c r="BD311" s="27">
        <f t="shared" si="524"/>
        <v>62</v>
      </c>
      <c r="BE311" s="28">
        <f t="shared" si="462"/>
        <v>116250</v>
      </c>
      <c r="BF311" s="28">
        <f t="shared" si="463"/>
        <v>1976250</v>
      </c>
      <c r="BG311" s="28">
        <f t="shared" si="464"/>
        <v>310000</v>
      </c>
      <c r="BH311" s="17">
        <f>DBC!$C$77</f>
        <v>42</v>
      </c>
      <c r="BI311" s="28">
        <f>DBC!$C$76</f>
        <v>35</v>
      </c>
      <c r="BJ311" s="30">
        <f>DBC!$C$75</f>
        <v>40</v>
      </c>
      <c r="BK311" s="31">
        <f t="shared" si="528"/>
        <v>4.8825000000000003</v>
      </c>
      <c r="BL311" s="31">
        <f t="shared" si="465"/>
        <v>69.168750000000003</v>
      </c>
      <c r="BM311" s="32">
        <f t="shared" si="466"/>
        <v>12.4</v>
      </c>
      <c r="BN311" s="11">
        <f>DBC!$C$68</f>
        <v>500</v>
      </c>
      <c r="BO311" s="21">
        <f t="shared" si="497"/>
        <v>2441.25</v>
      </c>
      <c r="BP311" s="19">
        <f t="shared" si="498"/>
        <v>34584.375</v>
      </c>
      <c r="BQ311" s="19">
        <f t="shared" si="499"/>
        <v>6200</v>
      </c>
      <c r="BR311" s="423">
        <f t="shared" si="500"/>
        <v>43225.625</v>
      </c>
      <c r="BS311" s="561">
        <f>DBC!$C$72</f>
        <v>0.15</v>
      </c>
      <c r="BT311" s="559">
        <f>DBC!$C$71</f>
        <v>0.75</v>
      </c>
      <c r="BU311" s="560">
        <f>DBC!$C$70</f>
        <v>0.1</v>
      </c>
      <c r="BV311" s="24" t="str">
        <f t="shared" si="480"/>
        <v>OK</v>
      </c>
      <c r="BW311" s="25">
        <f t="shared" si="481"/>
        <v>93</v>
      </c>
      <c r="BX311" s="26">
        <f t="shared" si="525"/>
        <v>465</v>
      </c>
      <c r="BY311" s="27">
        <f t="shared" si="526"/>
        <v>62</v>
      </c>
      <c r="BZ311" s="28">
        <f t="shared" si="467"/>
        <v>0</v>
      </c>
      <c r="CA311" s="28">
        <f t="shared" si="468"/>
        <v>0</v>
      </c>
      <c r="CB311" s="28">
        <f t="shared" si="469"/>
        <v>0</v>
      </c>
      <c r="CC311" s="17">
        <f>DBC!$C$77</f>
        <v>42</v>
      </c>
      <c r="CD311" s="28">
        <f>DBC!$C$76</f>
        <v>35</v>
      </c>
      <c r="CE311" s="30">
        <f>DBC!$C$75</f>
        <v>40</v>
      </c>
      <c r="CF311" s="31">
        <f t="shared" si="529"/>
        <v>0</v>
      </c>
      <c r="CG311" s="31">
        <f t="shared" si="470"/>
        <v>0</v>
      </c>
      <c r="CH311" s="32">
        <f t="shared" si="471"/>
        <v>0</v>
      </c>
      <c r="CI311" s="11">
        <f>DBC!$C$68</f>
        <v>500</v>
      </c>
      <c r="CJ311" s="21">
        <f t="shared" si="501"/>
        <v>0</v>
      </c>
      <c r="CK311" s="21">
        <f t="shared" si="502"/>
        <v>0</v>
      </c>
      <c r="CL311" s="21">
        <f t="shared" si="503"/>
        <v>0</v>
      </c>
      <c r="CM311" s="423">
        <f t="shared" si="504"/>
        <v>0</v>
      </c>
    </row>
    <row r="312" spans="1:91" x14ac:dyDescent="0.35">
      <c r="A312" s="743"/>
      <c r="B312" s="5" t="s">
        <v>30</v>
      </c>
      <c r="C312" s="543">
        <v>30</v>
      </c>
      <c r="D312" s="5">
        <v>306</v>
      </c>
      <c r="E312" s="10">
        <f>DBC!C$57</f>
        <v>20</v>
      </c>
      <c r="F312" s="22">
        <f t="shared" si="455"/>
        <v>600</v>
      </c>
      <c r="G312" s="745"/>
      <c r="H312" s="49">
        <f>DBC!$C$45</f>
        <v>0.1</v>
      </c>
      <c r="I312" s="47">
        <f>DBC!$C$44</f>
        <v>0.7</v>
      </c>
      <c r="J312" s="48">
        <f>DBC!$C$43</f>
        <v>0.2</v>
      </c>
      <c r="K312" s="24" t="str">
        <f t="shared" si="543"/>
        <v>OK</v>
      </c>
      <c r="L312" s="25">
        <f t="shared" si="557"/>
        <v>60</v>
      </c>
      <c r="M312" s="26">
        <f t="shared" si="558"/>
        <v>420</v>
      </c>
      <c r="N312" s="27">
        <f t="shared" si="559"/>
        <v>120</v>
      </c>
      <c r="O312" s="28">
        <f t="shared" si="560"/>
        <v>548400</v>
      </c>
      <c r="P312" s="28">
        <f t="shared" si="561"/>
        <v>13051920</v>
      </c>
      <c r="Q312" s="28">
        <f t="shared" si="562"/>
        <v>4387200</v>
      </c>
      <c r="R312" s="29">
        <f>DBC!$C$50</f>
        <v>152</v>
      </c>
      <c r="S312" s="28">
        <f>DBC!$C$49</f>
        <v>146.19999999999999</v>
      </c>
      <c r="T312" s="30">
        <f>DBC!$C$48</f>
        <v>150</v>
      </c>
      <c r="U312" s="31">
        <f t="shared" si="563"/>
        <v>83.356800000000007</v>
      </c>
      <c r="V312" s="31">
        <f t="shared" si="564"/>
        <v>1908.1907039999999</v>
      </c>
      <c r="W312" s="32">
        <f t="shared" si="565"/>
        <v>658.08</v>
      </c>
      <c r="X312" s="23">
        <f>DBC!$C$41</f>
        <v>370</v>
      </c>
      <c r="Y312" s="33">
        <f t="shared" si="566"/>
        <v>30842.016000000003</v>
      </c>
      <c r="Z312" s="31">
        <f t="shared" si="567"/>
        <v>706030.56047999999</v>
      </c>
      <c r="AA312" s="31">
        <f t="shared" si="568"/>
        <v>243489.6</v>
      </c>
      <c r="AB312" s="423">
        <f t="shared" si="495"/>
        <v>980362.17648000002</v>
      </c>
      <c r="AC312" s="295">
        <f>DBC!$C$45</f>
        <v>0.1</v>
      </c>
      <c r="AD312" s="291">
        <f>DBC!$C$44</f>
        <v>0.7</v>
      </c>
      <c r="AE312" s="292">
        <f>DBC!$C$43</f>
        <v>0.2</v>
      </c>
      <c r="AF312" s="24" t="str">
        <f t="shared" si="476"/>
        <v>OK</v>
      </c>
      <c r="AG312" s="25">
        <f t="shared" si="477"/>
        <v>60</v>
      </c>
      <c r="AH312" s="26">
        <f t="shared" si="518"/>
        <v>420</v>
      </c>
      <c r="AI312" s="27">
        <f t="shared" si="519"/>
        <v>120</v>
      </c>
      <c r="AJ312" s="28">
        <f t="shared" si="457"/>
        <v>0</v>
      </c>
      <c r="AK312" s="28">
        <f t="shared" si="458"/>
        <v>0</v>
      </c>
      <c r="AL312" s="28">
        <f t="shared" si="459"/>
        <v>0</v>
      </c>
      <c r="AM312" s="17">
        <f>DBC!$C$50</f>
        <v>152</v>
      </c>
      <c r="AN312" s="16">
        <f>DBC!$C$49</f>
        <v>146.19999999999999</v>
      </c>
      <c r="AO312" s="18">
        <f>DBC!$C$48</f>
        <v>150</v>
      </c>
      <c r="AP312" s="31">
        <f t="shared" si="527"/>
        <v>0</v>
      </c>
      <c r="AQ312" s="31">
        <f t="shared" si="460"/>
        <v>0</v>
      </c>
      <c r="AR312" s="32">
        <f t="shared" si="461"/>
        <v>0</v>
      </c>
      <c r="AS312" s="23">
        <f>DBC!$C$41</f>
        <v>370</v>
      </c>
      <c r="AT312" s="33">
        <f t="shared" si="520"/>
        <v>0</v>
      </c>
      <c r="AU312" s="31">
        <f t="shared" si="521"/>
        <v>0</v>
      </c>
      <c r="AV312" s="31">
        <f t="shared" si="522"/>
        <v>0</v>
      </c>
      <c r="AW312" s="423">
        <f t="shared" si="496"/>
        <v>0</v>
      </c>
      <c r="AX312" s="561">
        <f>DBC!$C$72</f>
        <v>0.15</v>
      </c>
      <c r="AY312" s="559">
        <f>DBC!$C$71</f>
        <v>0.75</v>
      </c>
      <c r="AZ312" s="560">
        <f>DBC!$C$70</f>
        <v>0.1</v>
      </c>
      <c r="BA312" s="24" t="str">
        <f t="shared" si="478"/>
        <v>OK</v>
      </c>
      <c r="BB312" s="25">
        <f t="shared" si="479"/>
        <v>90</v>
      </c>
      <c r="BC312" s="26">
        <f t="shared" si="523"/>
        <v>450</v>
      </c>
      <c r="BD312" s="27">
        <f t="shared" si="524"/>
        <v>60</v>
      </c>
      <c r="BE312" s="28">
        <f t="shared" si="462"/>
        <v>112500</v>
      </c>
      <c r="BF312" s="28">
        <f t="shared" si="463"/>
        <v>1912500</v>
      </c>
      <c r="BG312" s="28">
        <f t="shared" si="464"/>
        <v>300000</v>
      </c>
      <c r="BH312" s="17">
        <f>DBC!$C$77</f>
        <v>42</v>
      </c>
      <c r="BI312" s="28">
        <f>DBC!$C$76</f>
        <v>35</v>
      </c>
      <c r="BJ312" s="30">
        <f>DBC!$C$75</f>
        <v>40</v>
      </c>
      <c r="BK312" s="31">
        <f t="shared" si="528"/>
        <v>4.7249999999999996</v>
      </c>
      <c r="BL312" s="31">
        <f t="shared" si="465"/>
        <v>66.9375</v>
      </c>
      <c r="BM312" s="32">
        <f t="shared" si="466"/>
        <v>12</v>
      </c>
      <c r="BN312" s="11">
        <f>DBC!$C$68</f>
        <v>500</v>
      </c>
      <c r="BO312" s="21">
        <f t="shared" si="497"/>
        <v>2362.5</v>
      </c>
      <c r="BP312" s="19">
        <f t="shared" si="498"/>
        <v>33468.75</v>
      </c>
      <c r="BQ312" s="19">
        <f t="shared" si="499"/>
        <v>6000</v>
      </c>
      <c r="BR312" s="423">
        <f t="shared" si="500"/>
        <v>41831.25</v>
      </c>
      <c r="BS312" s="561">
        <f>DBC!$C$72</f>
        <v>0.15</v>
      </c>
      <c r="BT312" s="559">
        <f>DBC!$C$71</f>
        <v>0.75</v>
      </c>
      <c r="BU312" s="560">
        <f>DBC!$C$70</f>
        <v>0.1</v>
      </c>
      <c r="BV312" s="24" t="str">
        <f t="shared" si="480"/>
        <v>OK</v>
      </c>
      <c r="BW312" s="25">
        <f t="shared" si="481"/>
        <v>90</v>
      </c>
      <c r="BX312" s="26">
        <f t="shared" si="525"/>
        <v>450</v>
      </c>
      <c r="BY312" s="27">
        <f t="shared" si="526"/>
        <v>60</v>
      </c>
      <c r="BZ312" s="28">
        <f t="shared" si="467"/>
        <v>0</v>
      </c>
      <c r="CA312" s="28">
        <f t="shared" si="468"/>
        <v>0</v>
      </c>
      <c r="CB312" s="28">
        <f t="shared" si="469"/>
        <v>0</v>
      </c>
      <c r="CC312" s="17">
        <f>DBC!$C$77</f>
        <v>42</v>
      </c>
      <c r="CD312" s="28">
        <f>DBC!$C$76</f>
        <v>35</v>
      </c>
      <c r="CE312" s="30">
        <f>DBC!$C$75</f>
        <v>40</v>
      </c>
      <c r="CF312" s="31">
        <f t="shared" si="529"/>
        <v>0</v>
      </c>
      <c r="CG312" s="31">
        <f t="shared" si="470"/>
        <v>0</v>
      </c>
      <c r="CH312" s="32">
        <f t="shared" si="471"/>
        <v>0</v>
      </c>
      <c r="CI312" s="11">
        <f>DBC!$C$68</f>
        <v>500</v>
      </c>
      <c r="CJ312" s="21">
        <f t="shared" si="501"/>
        <v>0</v>
      </c>
      <c r="CK312" s="21">
        <f t="shared" si="502"/>
        <v>0</v>
      </c>
      <c r="CL312" s="21">
        <f t="shared" si="503"/>
        <v>0</v>
      </c>
      <c r="CM312" s="423">
        <f t="shared" si="504"/>
        <v>0</v>
      </c>
    </row>
    <row r="313" spans="1:91" x14ac:dyDescent="0.35">
      <c r="A313" s="743"/>
      <c r="B313" s="5" t="s">
        <v>31</v>
      </c>
      <c r="C313" s="543">
        <v>31</v>
      </c>
      <c r="D313" s="5">
        <v>307</v>
      </c>
      <c r="E313" s="10">
        <f>DBC!C$58</f>
        <v>20</v>
      </c>
      <c r="F313" s="22">
        <f t="shared" si="455"/>
        <v>620</v>
      </c>
      <c r="G313" s="745"/>
      <c r="H313" s="49">
        <f>DBC!$C$45</f>
        <v>0.1</v>
      </c>
      <c r="I313" s="47">
        <f>DBC!$C$44</f>
        <v>0.7</v>
      </c>
      <c r="J313" s="48">
        <f>DBC!$C$43</f>
        <v>0.2</v>
      </c>
      <c r="K313" s="24" t="str">
        <f t="shared" si="543"/>
        <v>OK</v>
      </c>
      <c r="L313" s="25">
        <f t="shared" si="557"/>
        <v>62</v>
      </c>
      <c r="M313" s="26">
        <f t="shared" si="558"/>
        <v>434</v>
      </c>
      <c r="N313" s="27">
        <f t="shared" si="559"/>
        <v>124</v>
      </c>
      <c r="O313" s="28">
        <f t="shared" si="560"/>
        <v>566680</v>
      </c>
      <c r="P313" s="28">
        <f t="shared" si="561"/>
        <v>13486984</v>
      </c>
      <c r="Q313" s="28">
        <f t="shared" si="562"/>
        <v>4533440</v>
      </c>
      <c r="R313" s="29">
        <f>DBC!$C$50</f>
        <v>152</v>
      </c>
      <c r="S313" s="28">
        <f>DBC!$C$49</f>
        <v>146.19999999999999</v>
      </c>
      <c r="T313" s="30">
        <f>DBC!$C$48</f>
        <v>150</v>
      </c>
      <c r="U313" s="31">
        <f t="shared" si="563"/>
        <v>86.135360000000006</v>
      </c>
      <c r="V313" s="31">
        <f t="shared" si="564"/>
        <v>1971.7970608000001</v>
      </c>
      <c r="W313" s="32">
        <f t="shared" si="565"/>
        <v>680.01599999999996</v>
      </c>
      <c r="X313" s="23">
        <f>DBC!$C$41</f>
        <v>370</v>
      </c>
      <c r="Y313" s="33">
        <f t="shared" si="566"/>
        <v>31870.083200000001</v>
      </c>
      <c r="Z313" s="31">
        <f t="shared" si="567"/>
        <v>729564.91249600006</v>
      </c>
      <c r="AA313" s="31">
        <f t="shared" si="568"/>
        <v>251605.91999999998</v>
      </c>
      <c r="AB313" s="423">
        <f t="shared" si="495"/>
        <v>1013040.915696</v>
      </c>
      <c r="AC313" s="295">
        <f>DBC!$C$45</f>
        <v>0.1</v>
      </c>
      <c r="AD313" s="291">
        <f>DBC!$C$44</f>
        <v>0.7</v>
      </c>
      <c r="AE313" s="292">
        <f>DBC!$C$43</f>
        <v>0.2</v>
      </c>
      <c r="AF313" s="24" t="str">
        <f t="shared" si="476"/>
        <v>OK</v>
      </c>
      <c r="AG313" s="25">
        <f t="shared" si="477"/>
        <v>62</v>
      </c>
      <c r="AH313" s="26">
        <f t="shared" si="518"/>
        <v>434</v>
      </c>
      <c r="AI313" s="27">
        <f t="shared" si="519"/>
        <v>124</v>
      </c>
      <c r="AJ313" s="28">
        <f t="shared" si="457"/>
        <v>0</v>
      </c>
      <c r="AK313" s="28">
        <f t="shared" si="458"/>
        <v>0</v>
      </c>
      <c r="AL313" s="28">
        <f t="shared" si="459"/>
        <v>0</v>
      </c>
      <c r="AM313" s="17">
        <f>DBC!$C$50</f>
        <v>152</v>
      </c>
      <c r="AN313" s="16">
        <f>DBC!$C$49</f>
        <v>146.19999999999999</v>
      </c>
      <c r="AO313" s="18">
        <f>DBC!$C$48</f>
        <v>150</v>
      </c>
      <c r="AP313" s="31">
        <f t="shared" si="527"/>
        <v>0</v>
      </c>
      <c r="AQ313" s="31">
        <f t="shared" si="460"/>
        <v>0</v>
      </c>
      <c r="AR313" s="32">
        <f t="shared" si="461"/>
        <v>0</v>
      </c>
      <c r="AS313" s="23">
        <f>DBC!$C$41</f>
        <v>370</v>
      </c>
      <c r="AT313" s="33">
        <f t="shared" si="520"/>
        <v>0</v>
      </c>
      <c r="AU313" s="31">
        <f t="shared" si="521"/>
        <v>0</v>
      </c>
      <c r="AV313" s="31">
        <f t="shared" si="522"/>
        <v>0</v>
      </c>
      <c r="AW313" s="423">
        <f t="shared" si="496"/>
        <v>0</v>
      </c>
      <c r="AX313" s="561">
        <f>DBC!$C$72</f>
        <v>0.15</v>
      </c>
      <c r="AY313" s="559">
        <f>DBC!$C$71</f>
        <v>0.75</v>
      </c>
      <c r="AZ313" s="560">
        <f>DBC!$C$70</f>
        <v>0.1</v>
      </c>
      <c r="BA313" s="24" t="str">
        <f t="shared" si="478"/>
        <v>OK</v>
      </c>
      <c r="BB313" s="25">
        <f t="shared" si="479"/>
        <v>93</v>
      </c>
      <c r="BC313" s="26">
        <f t="shared" si="523"/>
        <v>465</v>
      </c>
      <c r="BD313" s="27">
        <f t="shared" si="524"/>
        <v>62</v>
      </c>
      <c r="BE313" s="28">
        <f t="shared" si="462"/>
        <v>116250</v>
      </c>
      <c r="BF313" s="28">
        <f t="shared" si="463"/>
        <v>1976250</v>
      </c>
      <c r="BG313" s="28">
        <f t="shared" si="464"/>
        <v>310000</v>
      </c>
      <c r="BH313" s="17">
        <f>DBC!$C$77</f>
        <v>42</v>
      </c>
      <c r="BI313" s="28">
        <f>DBC!$C$76</f>
        <v>35</v>
      </c>
      <c r="BJ313" s="30">
        <f>DBC!$C$75</f>
        <v>40</v>
      </c>
      <c r="BK313" s="31">
        <f t="shared" si="528"/>
        <v>4.8825000000000003</v>
      </c>
      <c r="BL313" s="31">
        <f t="shared" si="465"/>
        <v>69.168750000000003</v>
      </c>
      <c r="BM313" s="32">
        <f t="shared" si="466"/>
        <v>12.4</v>
      </c>
      <c r="BN313" s="11">
        <f>DBC!$C$68</f>
        <v>500</v>
      </c>
      <c r="BO313" s="21">
        <f t="shared" si="497"/>
        <v>2441.25</v>
      </c>
      <c r="BP313" s="19">
        <f t="shared" si="498"/>
        <v>34584.375</v>
      </c>
      <c r="BQ313" s="19">
        <f t="shared" si="499"/>
        <v>6200</v>
      </c>
      <c r="BR313" s="423">
        <f t="shared" si="500"/>
        <v>43225.625</v>
      </c>
      <c r="BS313" s="561">
        <f>DBC!$C$72</f>
        <v>0.15</v>
      </c>
      <c r="BT313" s="559">
        <f>DBC!$C$71</f>
        <v>0.75</v>
      </c>
      <c r="BU313" s="560">
        <f>DBC!$C$70</f>
        <v>0.1</v>
      </c>
      <c r="BV313" s="24" t="str">
        <f t="shared" si="480"/>
        <v>OK</v>
      </c>
      <c r="BW313" s="25">
        <f t="shared" si="481"/>
        <v>93</v>
      </c>
      <c r="BX313" s="26">
        <f t="shared" si="525"/>
        <v>465</v>
      </c>
      <c r="BY313" s="27">
        <f t="shared" si="526"/>
        <v>62</v>
      </c>
      <c r="BZ313" s="28">
        <f t="shared" si="467"/>
        <v>0</v>
      </c>
      <c r="CA313" s="28">
        <f t="shared" si="468"/>
        <v>0</v>
      </c>
      <c r="CB313" s="28">
        <f t="shared" si="469"/>
        <v>0</v>
      </c>
      <c r="CC313" s="17">
        <f>DBC!$C$77</f>
        <v>42</v>
      </c>
      <c r="CD313" s="28">
        <f>DBC!$C$76</f>
        <v>35</v>
      </c>
      <c r="CE313" s="30">
        <f>DBC!$C$75</f>
        <v>40</v>
      </c>
      <c r="CF313" s="31">
        <f t="shared" si="529"/>
        <v>0</v>
      </c>
      <c r="CG313" s="31">
        <f t="shared" si="470"/>
        <v>0</v>
      </c>
      <c r="CH313" s="32">
        <f t="shared" si="471"/>
        <v>0</v>
      </c>
      <c r="CI313" s="11">
        <f>DBC!$C$68</f>
        <v>500</v>
      </c>
      <c r="CJ313" s="21">
        <f t="shared" si="501"/>
        <v>0</v>
      </c>
      <c r="CK313" s="21">
        <f t="shared" si="502"/>
        <v>0</v>
      </c>
      <c r="CL313" s="21">
        <f t="shared" si="503"/>
        <v>0</v>
      </c>
      <c r="CM313" s="423">
        <f t="shared" si="504"/>
        <v>0</v>
      </c>
    </row>
    <row r="314" spans="1:91" x14ac:dyDescent="0.35">
      <c r="A314" s="743"/>
      <c r="B314" s="5" t="s">
        <v>32</v>
      </c>
      <c r="C314" s="543">
        <v>31</v>
      </c>
      <c r="D314" s="5">
        <v>308</v>
      </c>
      <c r="E314" s="10">
        <f>DBC!C$59</f>
        <v>20</v>
      </c>
      <c r="F314" s="22">
        <f t="shared" si="455"/>
        <v>620</v>
      </c>
      <c r="G314" s="745"/>
      <c r="H314" s="49">
        <f>DBC!$C$45</f>
        <v>0.1</v>
      </c>
      <c r="I314" s="47">
        <f>DBC!$C$44</f>
        <v>0.7</v>
      </c>
      <c r="J314" s="48">
        <f>DBC!$C$43</f>
        <v>0.2</v>
      </c>
      <c r="K314" s="24" t="str">
        <f t="shared" si="543"/>
        <v>OK</v>
      </c>
      <c r="L314" s="25">
        <f t="shared" si="557"/>
        <v>62</v>
      </c>
      <c r="M314" s="26">
        <f t="shared" si="558"/>
        <v>434</v>
      </c>
      <c r="N314" s="27">
        <f t="shared" si="559"/>
        <v>124</v>
      </c>
      <c r="O314" s="28">
        <f t="shared" si="560"/>
        <v>566680</v>
      </c>
      <c r="P314" s="28">
        <f t="shared" si="561"/>
        <v>13486984</v>
      </c>
      <c r="Q314" s="28">
        <f t="shared" si="562"/>
        <v>4533440</v>
      </c>
      <c r="R314" s="29">
        <f>DBC!$C$50</f>
        <v>152</v>
      </c>
      <c r="S314" s="28">
        <f>DBC!$C$49</f>
        <v>146.19999999999999</v>
      </c>
      <c r="T314" s="30">
        <f>DBC!$C$48</f>
        <v>150</v>
      </c>
      <c r="U314" s="31">
        <f t="shared" si="563"/>
        <v>86.135360000000006</v>
      </c>
      <c r="V314" s="31">
        <f t="shared" si="564"/>
        <v>1971.7970608000001</v>
      </c>
      <c r="W314" s="32">
        <f t="shared" si="565"/>
        <v>680.01599999999996</v>
      </c>
      <c r="X314" s="23">
        <f>DBC!$C$41</f>
        <v>370</v>
      </c>
      <c r="Y314" s="33">
        <f t="shared" si="566"/>
        <v>31870.083200000001</v>
      </c>
      <c r="Z314" s="31">
        <f t="shared" si="567"/>
        <v>729564.91249600006</v>
      </c>
      <c r="AA314" s="31">
        <f t="shared" si="568"/>
        <v>251605.91999999998</v>
      </c>
      <c r="AB314" s="423">
        <f t="shared" si="495"/>
        <v>1013040.915696</v>
      </c>
      <c r="AC314" s="295">
        <f>DBC!$C$45</f>
        <v>0.1</v>
      </c>
      <c r="AD314" s="291">
        <f>DBC!$C$44</f>
        <v>0.7</v>
      </c>
      <c r="AE314" s="292">
        <f>DBC!$C$43</f>
        <v>0.2</v>
      </c>
      <c r="AF314" s="24" t="str">
        <f t="shared" si="476"/>
        <v>OK</v>
      </c>
      <c r="AG314" s="25">
        <f t="shared" si="477"/>
        <v>62</v>
      </c>
      <c r="AH314" s="26">
        <f t="shared" si="518"/>
        <v>434</v>
      </c>
      <c r="AI314" s="27">
        <f t="shared" si="519"/>
        <v>124</v>
      </c>
      <c r="AJ314" s="28">
        <f t="shared" si="457"/>
        <v>0</v>
      </c>
      <c r="AK314" s="28">
        <f t="shared" si="458"/>
        <v>0</v>
      </c>
      <c r="AL314" s="28">
        <f t="shared" si="459"/>
        <v>0</v>
      </c>
      <c r="AM314" s="17">
        <f>DBC!$C$50</f>
        <v>152</v>
      </c>
      <c r="AN314" s="16">
        <f>DBC!$C$49</f>
        <v>146.19999999999999</v>
      </c>
      <c r="AO314" s="18">
        <f>DBC!$C$48</f>
        <v>150</v>
      </c>
      <c r="AP314" s="31">
        <f t="shared" si="527"/>
        <v>0</v>
      </c>
      <c r="AQ314" s="31">
        <f t="shared" si="460"/>
        <v>0</v>
      </c>
      <c r="AR314" s="32">
        <f t="shared" si="461"/>
        <v>0</v>
      </c>
      <c r="AS314" s="23">
        <f>DBC!$C$41</f>
        <v>370</v>
      </c>
      <c r="AT314" s="33">
        <f t="shared" si="520"/>
        <v>0</v>
      </c>
      <c r="AU314" s="31">
        <f t="shared" si="521"/>
        <v>0</v>
      </c>
      <c r="AV314" s="31">
        <f t="shared" si="522"/>
        <v>0</v>
      </c>
      <c r="AW314" s="423">
        <f t="shared" si="496"/>
        <v>0</v>
      </c>
      <c r="AX314" s="561">
        <f>DBC!$C$72</f>
        <v>0.15</v>
      </c>
      <c r="AY314" s="559">
        <f>DBC!$C$71</f>
        <v>0.75</v>
      </c>
      <c r="AZ314" s="560">
        <f>DBC!$C$70</f>
        <v>0.1</v>
      </c>
      <c r="BA314" s="24" t="str">
        <f t="shared" si="478"/>
        <v>OK</v>
      </c>
      <c r="BB314" s="25">
        <f t="shared" si="479"/>
        <v>93</v>
      </c>
      <c r="BC314" s="26">
        <f t="shared" si="523"/>
        <v>465</v>
      </c>
      <c r="BD314" s="27">
        <f t="shared" si="524"/>
        <v>62</v>
      </c>
      <c r="BE314" s="28">
        <f t="shared" si="462"/>
        <v>116250</v>
      </c>
      <c r="BF314" s="28">
        <f t="shared" si="463"/>
        <v>1976250</v>
      </c>
      <c r="BG314" s="28">
        <f t="shared" si="464"/>
        <v>310000</v>
      </c>
      <c r="BH314" s="17">
        <f>DBC!$C$77</f>
        <v>42</v>
      </c>
      <c r="BI314" s="28">
        <f>DBC!$C$76</f>
        <v>35</v>
      </c>
      <c r="BJ314" s="30">
        <f>DBC!$C$75</f>
        <v>40</v>
      </c>
      <c r="BK314" s="31">
        <f t="shared" si="528"/>
        <v>4.8825000000000003</v>
      </c>
      <c r="BL314" s="31">
        <f t="shared" si="465"/>
        <v>69.168750000000003</v>
      </c>
      <c r="BM314" s="32">
        <f t="shared" si="466"/>
        <v>12.4</v>
      </c>
      <c r="BN314" s="11">
        <f>DBC!$C$68</f>
        <v>500</v>
      </c>
      <c r="BO314" s="21">
        <f t="shared" si="497"/>
        <v>2441.25</v>
      </c>
      <c r="BP314" s="19">
        <f t="shared" si="498"/>
        <v>34584.375</v>
      </c>
      <c r="BQ314" s="19">
        <f t="shared" si="499"/>
        <v>6200</v>
      </c>
      <c r="BR314" s="423">
        <f t="shared" si="500"/>
        <v>43225.625</v>
      </c>
      <c r="BS314" s="561">
        <f>DBC!$C$72</f>
        <v>0.15</v>
      </c>
      <c r="BT314" s="559">
        <f>DBC!$C$71</f>
        <v>0.75</v>
      </c>
      <c r="BU314" s="560">
        <f>DBC!$C$70</f>
        <v>0.1</v>
      </c>
      <c r="BV314" s="24" t="str">
        <f t="shared" si="480"/>
        <v>OK</v>
      </c>
      <c r="BW314" s="25">
        <f t="shared" si="481"/>
        <v>93</v>
      </c>
      <c r="BX314" s="26">
        <f t="shared" si="525"/>
        <v>465</v>
      </c>
      <c r="BY314" s="27">
        <f t="shared" si="526"/>
        <v>62</v>
      </c>
      <c r="BZ314" s="28">
        <f t="shared" si="467"/>
        <v>0</v>
      </c>
      <c r="CA314" s="28">
        <f t="shared" si="468"/>
        <v>0</v>
      </c>
      <c r="CB314" s="28">
        <f t="shared" si="469"/>
        <v>0</v>
      </c>
      <c r="CC314" s="17">
        <f>DBC!$C$77</f>
        <v>42</v>
      </c>
      <c r="CD314" s="28">
        <f>DBC!$C$76</f>
        <v>35</v>
      </c>
      <c r="CE314" s="30">
        <f>DBC!$C$75</f>
        <v>40</v>
      </c>
      <c r="CF314" s="31">
        <f t="shared" si="529"/>
        <v>0</v>
      </c>
      <c r="CG314" s="31">
        <f t="shared" si="470"/>
        <v>0</v>
      </c>
      <c r="CH314" s="32">
        <f t="shared" si="471"/>
        <v>0</v>
      </c>
      <c r="CI314" s="11">
        <f>DBC!$C$68</f>
        <v>500</v>
      </c>
      <c r="CJ314" s="21">
        <f t="shared" si="501"/>
        <v>0</v>
      </c>
      <c r="CK314" s="21">
        <f t="shared" si="502"/>
        <v>0</v>
      </c>
      <c r="CL314" s="21">
        <f t="shared" si="503"/>
        <v>0</v>
      </c>
      <c r="CM314" s="423">
        <f t="shared" si="504"/>
        <v>0</v>
      </c>
    </row>
    <row r="315" spans="1:91" x14ac:dyDescent="0.35">
      <c r="A315" s="743"/>
      <c r="B315" s="5" t="s">
        <v>33</v>
      </c>
      <c r="C315" s="543">
        <v>30</v>
      </c>
      <c r="D315" s="5">
        <v>309</v>
      </c>
      <c r="E315" s="10">
        <f>DBC!C$60</f>
        <v>20</v>
      </c>
      <c r="F315" s="22">
        <f t="shared" si="455"/>
        <v>600</v>
      </c>
      <c r="G315" s="745"/>
      <c r="H315" s="49">
        <f>DBC!$C$45</f>
        <v>0.1</v>
      </c>
      <c r="I315" s="47">
        <f>DBC!$C$44</f>
        <v>0.7</v>
      </c>
      <c r="J315" s="48">
        <f>DBC!$C$43</f>
        <v>0.2</v>
      </c>
      <c r="K315" s="24" t="str">
        <f t="shared" si="543"/>
        <v>OK</v>
      </c>
      <c r="L315" s="25">
        <f t="shared" si="557"/>
        <v>60</v>
      </c>
      <c r="M315" s="26">
        <f t="shared" si="558"/>
        <v>420</v>
      </c>
      <c r="N315" s="27">
        <f t="shared" si="559"/>
        <v>120</v>
      </c>
      <c r="O315" s="28">
        <f t="shared" si="560"/>
        <v>548400</v>
      </c>
      <c r="P315" s="28">
        <f t="shared" si="561"/>
        <v>13051920</v>
      </c>
      <c r="Q315" s="28">
        <f t="shared" si="562"/>
        <v>4387200</v>
      </c>
      <c r="R315" s="29">
        <f>DBC!$C$50</f>
        <v>152</v>
      </c>
      <c r="S315" s="28">
        <f>DBC!$C$49</f>
        <v>146.19999999999999</v>
      </c>
      <c r="T315" s="30">
        <f>DBC!$C$48</f>
        <v>150</v>
      </c>
      <c r="U315" s="31">
        <f t="shared" si="563"/>
        <v>83.356800000000007</v>
      </c>
      <c r="V315" s="31">
        <f t="shared" si="564"/>
        <v>1908.1907039999999</v>
      </c>
      <c r="W315" s="32">
        <f t="shared" si="565"/>
        <v>658.08</v>
      </c>
      <c r="X315" s="23">
        <f>DBC!$C$41</f>
        <v>370</v>
      </c>
      <c r="Y315" s="33">
        <f t="shared" si="566"/>
        <v>30842.016000000003</v>
      </c>
      <c r="Z315" s="31">
        <f t="shared" si="567"/>
        <v>706030.56047999999</v>
      </c>
      <c r="AA315" s="31">
        <f t="shared" si="568"/>
        <v>243489.6</v>
      </c>
      <c r="AB315" s="423">
        <f t="shared" si="495"/>
        <v>980362.17648000002</v>
      </c>
      <c r="AC315" s="295">
        <f>DBC!$C$45</f>
        <v>0.1</v>
      </c>
      <c r="AD315" s="291">
        <f>DBC!$C$44</f>
        <v>0.7</v>
      </c>
      <c r="AE315" s="292">
        <f>DBC!$C$43</f>
        <v>0.2</v>
      </c>
      <c r="AF315" s="24" t="str">
        <f t="shared" si="476"/>
        <v>OK</v>
      </c>
      <c r="AG315" s="25">
        <f t="shared" si="477"/>
        <v>60</v>
      </c>
      <c r="AH315" s="26">
        <f t="shared" si="518"/>
        <v>420</v>
      </c>
      <c r="AI315" s="27">
        <f t="shared" si="519"/>
        <v>120</v>
      </c>
      <c r="AJ315" s="28">
        <f t="shared" si="457"/>
        <v>0</v>
      </c>
      <c r="AK315" s="28">
        <f t="shared" si="458"/>
        <v>0</v>
      </c>
      <c r="AL315" s="28">
        <f t="shared" si="459"/>
        <v>0</v>
      </c>
      <c r="AM315" s="17">
        <f>DBC!$C$50</f>
        <v>152</v>
      </c>
      <c r="AN315" s="16">
        <f>DBC!$C$49</f>
        <v>146.19999999999999</v>
      </c>
      <c r="AO315" s="18">
        <f>DBC!$C$48</f>
        <v>150</v>
      </c>
      <c r="AP315" s="31">
        <f t="shared" si="527"/>
        <v>0</v>
      </c>
      <c r="AQ315" s="31">
        <f t="shared" si="460"/>
        <v>0</v>
      </c>
      <c r="AR315" s="32">
        <f t="shared" si="461"/>
        <v>0</v>
      </c>
      <c r="AS315" s="23">
        <f>DBC!$C$41</f>
        <v>370</v>
      </c>
      <c r="AT315" s="33">
        <f t="shared" si="520"/>
        <v>0</v>
      </c>
      <c r="AU315" s="31">
        <f t="shared" si="521"/>
        <v>0</v>
      </c>
      <c r="AV315" s="31">
        <f t="shared" si="522"/>
        <v>0</v>
      </c>
      <c r="AW315" s="423">
        <f t="shared" si="496"/>
        <v>0</v>
      </c>
      <c r="AX315" s="561">
        <f>DBC!$C$72</f>
        <v>0.15</v>
      </c>
      <c r="AY315" s="559">
        <f>DBC!$C$71</f>
        <v>0.75</v>
      </c>
      <c r="AZ315" s="560">
        <f>DBC!$C$70</f>
        <v>0.1</v>
      </c>
      <c r="BA315" s="24" t="str">
        <f t="shared" si="478"/>
        <v>OK</v>
      </c>
      <c r="BB315" s="25">
        <f t="shared" si="479"/>
        <v>90</v>
      </c>
      <c r="BC315" s="26">
        <f t="shared" si="523"/>
        <v>450</v>
      </c>
      <c r="BD315" s="27">
        <f t="shared" si="524"/>
        <v>60</v>
      </c>
      <c r="BE315" s="28">
        <f t="shared" si="462"/>
        <v>112500</v>
      </c>
      <c r="BF315" s="28">
        <f t="shared" si="463"/>
        <v>1912500</v>
      </c>
      <c r="BG315" s="28">
        <f t="shared" si="464"/>
        <v>300000</v>
      </c>
      <c r="BH315" s="17">
        <f>DBC!$C$77</f>
        <v>42</v>
      </c>
      <c r="BI315" s="28">
        <f>DBC!$C$76</f>
        <v>35</v>
      </c>
      <c r="BJ315" s="30">
        <f>DBC!$C$75</f>
        <v>40</v>
      </c>
      <c r="BK315" s="31">
        <f t="shared" si="528"/>
        <v>4.7249999999999996</v>
      </c>
      <c r="BL315" s="31">
        <f t="shared" si="465"/>
        <v>66.9375</v>
      </c>
      <c r="BM315" s="32">
        <f t="shared" si="466"/>
        <v>12</v>
      </c>
      <c r="BN315" s="11">
        <f>DBC!$C$68</f>
        <v>500</v>
      </c>
      <c r="BO315" s="21">
        <f t="shared" si="497"/>
        <v>2362.5</v>
      </c>
      <c r="BP315" s="19">
        <f t="shared" si="498"/>
        <v>33468.75</v>
      </c>
      <c r="BQ315" s="19">
        <f t="shared" si="499"/>
        <v>6000</v>
      </c>
      <c r="BR315" s="423">
        <f t="shared" si="500"/>
        <v>41831.25</v>
      </c>
      <c r="BS315" s="561">
        <f>DBC!$C$72</f>
        <v>0.15</v>
      </c>
      <c r="BT315" s="559">
        <f>DBC!$C$71</f>
        <v>0.75</v>
      </c>
      <c r="BU315" s="560">
        <f>DBC!$C$70</f>
        <v>0.1</v>
      </c>
      <c r="BV315" s="24" t="str">
        <f t="shared" si="480"/>
        <v>OK</v>
      </c>
      <c r="BW315" s="25">
        <f t="shared" si="481"/>
        <v>90</v>
      </c>
      <c r="BX315" s="26">
        <f t="shared" si="525"/>
        <v>450</v>
      </c>
      <c r="BY315" s="27">
        <f t="shared" si="526"/>
        <v>60</v>
      </c>
      <c r="BZ315" s="28">
        <f t="shared" si="467"/>
        <v>0</v>
      </c>
      <c r="CA315" s="28">
        <f t="shared" si="468"/>
        <v>0</v>
      </c>
      <c r="CB315" s="28">
        <f t="shared" si="469"/>
        <v>0</v>
      </c>
      <c r="CC315" s="17">
        <f>DBC!$C$77</f>
        <v>42</v>
      </c>
      <c r="CD315" s="28">
        <f>DBC!$C$76</f>
        <v>35</v>
      </c>
      <c r="CE315" s="30">
        <f>DBC!$C$75</f>
        <v>40</v>
      </c>
      <c r="CF315" s="31">
        <f t="shared" si="529"/>
        <v>0</v>
      </c>
      <c r="CG315" s="31">
        <f t="shared" si="470"/>
        <v>0</v>
      </c>
      <c r="CH315" s="32">
        <f t="shared" si="471"/>
        <v>0</v>
      </c>
      <c r="CI315" s="11">
        <f>DBC!$C$68</f>
        <v>500</v>
      </c>
      <c r="CJ315" s="21">
        <f t="shared" si="501"/>
        <v>0</v>
      </c>
      <c r="CK315" s="21">
        <f t="shared" si="502"/>
        <v>0</v>
      </c>
      <c r="CL315" s="21">
        <f t="shared" si="503"/>
        <v>0</v>
      </c>
      <c r="CM315" s="423">
        <f t="shared" si="504"/>
        <v>0</v>
      </c>
    </row>
    <row r="316" spans="1:91" x14ac:dyDescent="0.35">
      <c r="A316" s="743"/>
      <c r="B316" s="5" t="s">
        <v>34</v>
      </c>
      <c r="C316" s="543">
        <v>31</v>
      </c>
      <c r="D316" s="5">
        <v>310</v>
      </c>
      <c r="E316" s="10">
        <f>DBC!C$61</f>
        <v>20</v>
      </c>
      <c r="F316" s="22">
        <f t="shared" si="455"/>
        <v>620</v>
      </c>
      <c r="G316" s="745"/>
      <c r="H316" s="49">
        <f>DBC!$C$45</f>
        <v>0.1</v>
      </c>
      <c r="I316" s="47">
        <f>DBC!$C$44</f>
        <v>0.7</v>
      </c>
      <c r="J316" s="48">
        <f>DBC!$C$43</f>
        <v>0.2</v>
      </c>
      <c r="K316" s="24" t="str">
        <f t="shared" si="543"/>
        <v>OK</v>
      </c>
      <c r="L316" s="25">
        <f t="shared" si="557"/>
        <v>62</v>
      </c>
      <c r="M316" s="26">
        <f t="shared" si="558"/>
        <v>434</v>
      </c>
      <c r="N316" s="27">
        <f t="shared" si="559"/>
        <v>124</v>
      </c>
      <c r="O316" s="28">
        <f t="shared" si="560"/>
        <v>566680</v>
      </c>
      <c r="P316" s="28">
        <f t="shared" si="561"/>
        <v>13486984</v>
      </c>
      <c r="Q316" s="28">
        <f t="shared" si="562"/>
        <v>4533440</v>
      </c>
      <c r="R316" s="29">
        <f>DBC!$C$50</f>
        <v>152</v>
      </c>
      <c r="S316" s="28">
        <f>DBC!$C$49</f>
        <v>146.19999999999999</v>
      </c>
      <c r="T316" s="30">
        <f>DBC!$C$48</f>
        <v>150</v>
      </c>
      <c r="U316" s="31">
        <f t="shared" si="563"/>
        <v>86.135360000000006</v>
      </c>
      <c r="V316" s="31">
        <f t="shared" si="564"/>
        <v>1971.7970608000001</v>
      </c>
      <c r="W316" s="32">
        <f t="shared" si="565"/>
        <v>680.01599999999996</v>
      </c>
      <c r="X316" s="23">
        <f>DBC!$C$41</f>
        <v>370</v>
      </c>
      <c r="Y316" s="33">
        <f t="shared" si="566"/>
        <v>31870.083200000001</v>
      </c>
      <c r="Z316" s="31">
        <f t="shared" si="567"/>
        <v>729564.91249600006</v>
      </c>
      <c r="AA316" s="31">
        <f t="shared" si="568"/>
        <v>251605.91999999998</v>
      </c>
      <c r="AB316" s="423">
        <f t="shared" si="495"/>
        <v>1013040.915696</v>
      </c>
      <c r="AC316" s="295">
        <f>DBC!$C$45</f>
        <v>0.1</v>
      </c>
      <c r="AD316" s="291">
        <f>DBC!$C$44</f>
        <v>0.7</v>
      </c>
      <c r="AE316" s="292">
        <f>DBC!$C$43</f>
        <v>0.2</v>
      </c>
      <c r="AF316" s="24" t="str">
        <f t="shared" si="476"/>
        <v>OK</v>
      </c>
      <c r="AG316" s="25">
        <f t="shared" si="477"/>
        <v>62</v>
      </c>
      <c r="AH316" s="26">
        <f t="shared" si="518"/>
        <v>434</v>
      </c>
      <c r="AI316" s="27">
        <f t="shared" si="519"/>
        <v>124</v>
      </c>
      <c r="AJ316" s="28">
        <f t="shared" si="457"/>
        <v>0</v>
      </c>
      <c r="AK316" s="28">
        <f t="shared" si="458"/>
        <v>0</v>
      </c>
      <c r="AL316" s="28">
        <f t="shared" si="459"/>
        <v>0</v>
      </c>
      <c r="AM316" s="17">
        <f>DBC!$C$50</f>
        <v>152</v>
      </c>
      <c r="AN316" s="16">
        <f>DBC!$C$49</f>
        <v>146.19999999999999</v>
      </c>
      <c r="AO316" s="18">
        <f>DBC!$C$48</f>
        <v>150</v>
      </c>
      <c r="AP316" s="31">
        <f t="shared" si="527"/>
        <v>0</v>
      </c>
      <c r="AQ316" s="31">
        <f t="shared" si="460"/>
        <v>0</v>
      </c>
      <c r="AR316" s="32">
        <f t="shared" si="461"/>
        <v>0</v>
      </c>
      <c r="AS316" s="23">
        <f>DBC!$C$41</f>
        <v>370</v>
      </c>
      <c r="AT316" s="33">
        <f t="shared" si="520"/>
        <v>0</v>
      </c>
      <c r="AU316" s="31">
        <f t="shared" si="521"/>
        <v>0</v>
      </c>
      <c r="AV316" s="31">
        <f t="shared" si="522"/>
        <v>0</v>
      </c>
      <c r="AW316" s="423">
        <f t="shared" si="496"/>
        <v>0</v>
      </c>
      <c r="AX316" s="561">
        <f>DBC!$C$72</f>
        <v>0.15</v>
      </c>
      <c r="AY316" s="559">
        <f>DBC!$C$71</f>
        <v>0.75</v>
      </c>
      <c r="AZ316" s="560">
        <f>DBC!$C$70</f>
        <v>0.1</v>
      </c>
      <c r="BA316" s="24" t="str">
        <f t="shared" si="478"/>
        <v>OK</v>
      </c>
      <c r="BB316" s="25">
        <f t="shared" si="479"/>
        <v>93</v>
      </c>
      <c r="BC316" s="26">
        <f t="shared" si="523"/>
        <v>465</v>
      </c>
      <c r="BD316" s="27">
        <f t="shared" si="524"/>
        <v>62</v>
      </c>
      <c r="BE316" s="28">
        <f t="shared" si="462"/>
        <v>116250</v>
      </c>
      <c r="BF316" s="28">
        <f t="shared" si="463"/>
        <v>1976250</v>
      </c>
      <c r="BG316" s="28">
        <f t="shared" si="464"/>
        <v>310000</v>
      </c>
      <c r="BH316" s="17">
        <f>DBC!$C$77</f>
        <v>42</v>
      </c>
      <c r="BI316" s="28">
        <f>DBC!$C$76</f>
        <v>35</v>
      </c>
      <c r="BJ316" s="30">
        <f>DBC!$C$75</f>
        <v>40</v>
      </c>
      <c r="BK316" s="31">
        <f t="shared" si="528"/>
        <v>4.8825000000000003</v>
      </c>
      <c r="BL316" s="31">
        <f t="shared" si="465"/>
        <v>69.168750000000003</v>
      </c>
      <c r="BM316" s="32">
        <f t="shared" si="466"/>
        <v>12.4</v>
      </c>
      <c r="BN316" s="11">
        <f>DBC!$C$68</f>
        <v>500</v>
      </c>
      <c r="BO316" s="21">
        <f t="shared" si="497"/>
        <v>2441.25</v>
      </c>
      <c r="BP316" s="19">
        <f t="shared" si="498"/>
        <v>34584.375</v>
      </c>
      <c r="BQ316" s="19">
        <f t="shared" si="499"/>
        <v>6200</v>
      </c>
      <c r="BR316" s="423">
        <f t="shared" si="500"/>
        <v>43225.625</v>
      </c>
      <c r="BS316" s="561">
        <f>DBC!$C$72</f>
        <v>0.15</v>
      </c>
      <c r="BT316" s="559">
        <f>DBC!$C$71</f>
        <v>0.75</v>
      </c>
      <c r="BU316" s="560">
        <f>DBC!$C$70</f>
        <v>0.1</v>
      </c>
      <c r="BV316" s="24" t="str">
        <f t="shared" si="480"/>
        <v>OK</v>
      </c>
      <c r="BW316" s="25">
        <f t="shared" si="481"/>
        <v>93</v>
      </c>
      <c r="BX316" s="26">
        <f t="shared" si="525"/>
        <v>465</v>
      </c>
      <c r="BY316" s="27">
        <f t="shared" si="526"/>
        <v>62</v>
      </c>
      <c r="BZ316" s="28">
        <f t="shared" si="467"/>
        <v>0</v>
      </c>
      <c r="CA316" s="28">
        <f t="shared" si="468"/>
        <v>0</v>
      </c>
      <c r="CB316" s="28">
        <f t="shared" si="469"/>
        <v>0</v>
      </c>
      <c r="CC316" s="17">
        <f>DBC!$C$77</f>
        <v>42</v>
      </c>
      <c r="CD316" s="28">
        <f>DBC!$C$76</f>
        <v>35</v>
      </c>
      <c r="CE316" s="30">
        <f>DBC!$C$75</f>
        <v>40</v>
      </c>
      <c r="CF316" s="31">
        <f t="shared" si="529"/>
        <v>0</v>
      </c>
      <c r="CG316" s="31">
        <f t="shared" si="470"/>
        <v>0</v>
      </c>
      <c r="CH316" s="32">
        <f t="shared" si="471"/>
        <v>0</v>
      </c>
      <c r="CI316" s="11">
        <f>DBC!$C$68</f>
        <v>500</v>
      </c>
      <c r="CJ316" s="21">
        <f t="shared" si="501"/>
        <v>0</v>
      </c>
      <c r="CK316" s="21">
        <f t="shared" si="502"/>
        <v>0</v>
      </c>
      <c r="CL316" s="21">
        <f t="shared" si="503"/>
        <v>0</v>
      </c>
      <c r="CM316" s="423">
        <f t="shared" si="504"/>
        <v>0</v>
      </c>
    </row>
    <row r="317" spans="1:91" x14ac:dyDescent="0.35">
      <c r="A317" s="743"/>
      <c r="B317" s="5" t="s">
        <v>35</v>
      </c>
      <c r="C317" s="543">
        <v>30</v>
      </c>
      <c r="D317" s="5">
        <v>311</v>
      </c>
      <c r="E317" s="10">
        <f>DBC!C$62</f>
        <v>20</v>
      </c>
      <c r="F317" s="22">
        <f t="shared" si="455"/>
        <v>600</v>
      </c>
      <c r="G317" s="745"/>
      <c r="H317" s="49">
        <f>DBC!$C$45</f>
        <v>0.1</v>
      </c>
      <c r="I317" s="47">
        <f>DBC!$C$44</f>
        <v>0.7</v>
      </c>
      <c r="J317" s="48">
        <f>DBC!$C$43</f>
        <v>0.2</v>
      </c>
      <c r="K317" s="24" t="str">
        <f t="shared" si="543"/>
        <v>OK</v>
      </c>
      <c r="L317" s="25">
        <f t="shared" si="557"/>
        <v>60</v>
      </c>
      <c r="M317" s="26">
        <f t="shared" si="558"/>
        <v>420</v>
      </c>
      <c r="N317" s="27">
        <f t="shared" si="559"/>
        <v>120</v>
      </c>
      <c r="O317" s="28">
        <f t="shared" si="560"/>
        <v>548400</v>
      </c>
      <c r="P317" s="28">
        <f t="shared" si="561"/>
        <v>13051920</v>
      </c>
      <c r="Q317" s="28">
        <f t="shared" si="562"/>
        <v>4387200</v>
      </c>
      <c r="R317" s="29">
        <f>DBC!$C$50</f>
        <v>152</v>
      </c>
      <c r="S317" s="28">
        <f>DBC!$C$49</f>
        <v>146.19999999999999</v>
      </c>
      <c r="T317" s="30">
        <f>DBC!$C$48</f>
        <v>150</v>
      </c>
      <c r="U317" s="31">
        <f t="shared" si="563"/>
        <v>83.356800000000007</v>
      </c>
      <c r="V317" s="31">
        <f t="shared" si="564"/>
        <v>1908.1907039999999</v>
      </c>
      <c r="W317" s="32">
        <f t="shared" si="565"/>
        <v>658.08</v>
      </c>
      <c r="X317" s="23">
        <f>DBC!$C$41</f>
        <v>370</v>
      </c>
      <c r="Y317" s="33">
        <f t="shared" si="566"/>
        <v>30842.016000000003</v>
      </c>
      <c r="Z317" s="31">
        <f t="shared" si="567"/>
        <v>706030.56047999999</v>
      </c>
      <c r="AA317" s="31">
        <f t="shared" si="568"/>
        <v>243489.6</v>
      </c>
      <c r="AB317" s="423">
        <f t="shared" si="495"/>
        <v>980362.17648000002</v>
      </c>
      <c r="AC317" s="295">
        <f>DBC!$C$45</f>
        <v>0.1</v>
      </c>
      <c r="AD317" s="291">
        <f>DBC!$C$44</f>
        <v>0.7</v>
      </c>
      <c r="AE317" s="292">
        <f>DBC!$C$43</f>
        <v>0.2</v>
      </c>
      <c r="AF317" s="24" t="str">
        <f t="shared" si="476"/>
        <v>OK</v>
      </c>
      <c r="AG317" s="25">
        <f t="shared" si="477"/>
        <v>60</v>
      </c>
      <c r="AH317" s="26">
        <f t="shared" si="518"/>
        <v>420</v>
      </c>
      <c r="AI317" s="27">
        <f t="shared" si="519"/>
        <v>120</v>
      </c>
      <c r="AJ317" s="28">
        <f t="shared" si="457"/>
        <v>0</v>
      </c>
      <c r="AK317" s="28">
        <f t="shared" si="458"/>
        <v>0</v>
      </c>
      <c r="AL317" s="28">
        <f t="shared" si="459"/>
        <v>0</v>
      </c>
      <c r="AM317" s="17">
        <f>DBC!$C$50</f>
        <v>152</v>
      </c>
      <c r="AN317" s="16">
        <f>DBC!$C$49</f>
        <v>146.19999999999999</v>
      </c>
      <c r="AO317" s="18">
        <f>DBC!$C$48</f>
        <v>150</v>
      </c>
      <c r="AP317" s="31">
        <f t="shared" si="527"/>
        <v>0</v>
      </c>
      <c r="AQ317" s="31">
        <f t="shared" si="460"/>
        <v>0</v>
      </c>
      <c r="AR317" s="32">
        <f t="shared" si="461"/>
        <v>0</v>
      </c>
      <c r="AS317" s="23">
        <f>DBC!$C$41</f>
        <v>370</v>
      </c>
      <c r="AT317" s="33">
        <f t="shared" si="520"/>
        <v>0</v>
      </c>
      <c r="AU317" s="31">
        <f t="shared" si="521"/>
        <v>0</v>
      </c>
      <c r="AV317" s="31">
        <f t="shared" si="522"/>
        <v>0</v>
      </c>
      <c r="AW317" s="423">
        <f t="shared" si="496"/>
        <v>0</v>
      </c>
      <c r="AX317" s="561">
        <f>DBC!$C$72</f>
        <v>0.15</v>
      </c>
      <c r="AY317" s="559">
        <f>DBC!$C$71</f>
        <v>0.75</v>
      </c>
      <c r="AZ317" s="560">
        <f>DBC!$C$70</f>
        <v>0.1</v>
      </c>
      <c r="BA317" s="24" t="str">
        <f t="shared" si="478"/>
        <v>OK</v>
      </c>
      <c r="BB317" s="25">
        <f t="shared" si="479"/>
        <v>90</v>
      </c>
      <c r="BC317" s="26">
        <f t="shared" si="523"/>
        <v>450</v>
      </c>
      <c r="BD317" s="27">
        <f t="shared" si="524"/>
        <v>60</v>
      </c>
      <c r="BE317" s="28">
        <f t="shared" si="462"/>
        <v>112500</v>
      </c>
      <c r="BF317" s="28">
        <f t="shared" si="463"/>
        <v>1912500</v>
      </c>
      <c r="BG317" s="28">
        <f t="shared" si="464"/>
        <v>300000</v>
      </c>
      <c r="BH317" s="17">
        <f>DBC!$C$77</f>
        <v>42</v>
      </c>
      <c r="BI317" s="28">
        <f>DBC!$C$76</f>
        <v>35</v>
      </c>
      <c r="BJ317" s="30">
        <f>DBC!$C$75</f>
        <v>40</v>
      </c>
      <c r="BK317" s="31">
        <f t="shared" si="528"/>
        <v>4.7249999999999996</v>
      </c>
      <c r="BL317" s="31">
        <f t="shared" si="465"/>
        <v>66.9375</v>
      </c>
      <c r="BM317" s="32">
        <f t="shared" si="466"/>
        <v>12</v>
      </c>
      <c r="BN317" s="11">
        <f>DBC!$C$68</f>
        <v>500</v>
      </c>
      <c r="BO317" s="21">
        <f t="shared" si="497"/>
        <v>2362.5</v>
      </c>
      <c r="BP317" s="19">
        <f t="shared" si="498"/>
        <v>33468.75</v>
      </c>
      <c r="BQ317" s="19">
        <f t="shared" si="499"/>
        <v>6000</v>
      </c>
      <c r="BR317" s="423">
        <f t="shared" si="500"/>
        <v>41831.25</v>
      </c>
      <c r="BS317" s="561">
        <f>DBC!$C$72</f>
        <v>0.15</v>
      </c>
      <c r="BT317" s="559">
        <f>DBC!$C$71</f>
        <v>0.75</v>
      </c>
      <c r="BU317" s="560">
        <f>DBC!$C$70</f>
        <v>0.1</v>
      </c>
      <c r="BV317" s="24" t="str">
        <f t="shared" si="480"/>
        <v>OK</v>
      </c>
      <c r="BW317" s="25">
        <f t="shared" si="481"/>
        <v>90</v>
      </c>
      <c r="BX317" s="26">
        <f t="shared" si="525"/>
        <v>450</v>
      </c>
      <c r="BY317" s="27">
        <f t="shared" si="526"/>
        <v>60</v>
      </c>
      <c r="BZ317" s="28">
        <f t="shared" si="467"/>
        <v>0</v>
      </c>
      <c r="CA317" s="28">
        <f t="shared" si="468"/>
        <v>0</v>
      </c>
      <c r="CB317" s="28">
        <f t="shared" si="469"/>
        <v>0</v>
      </c>
      <c r="CC317" s="17">
        <f>DBC!$C$77</f>
        <v>42</v>
      </c>
      <c r="CD317" s="28">
        <f>DBC!$C$76</f>
        <v>35</v>
      </c>
      <c r="CE317" s="30">
        <f>DBC!$C$75</f>
        <v>40</v>
      </c>
      <c r="CF317" s="31">
        <f t="shared" si="529"/>
        <v>0</v>
      </c>
      <c r="CG317" s="31">
        <f t="shared" si="470"/>
        <v>0</v>
      </c>
      <c r="CH317" s="32">
        <f t="shared" si="471"/>
        <v>0</v>
      </c>
      <c r="CI317" s="11">
        <f>DBC!$C$68</f>
        <v>500</v>
      </c>
      <c r="CJ317" s="21">
        <f t="shared" si="501"/>
        <v>0</v>
      </c>
      <c r="CK317" s="21">
        <f t="shared" si="502"/>
        <v>0</v>
      </c>
      <c r="CL317" s="21">
        <f t="shared" si="503"/>
        <v>0</v>
      </c>
      <c r="CM317" s="423">
        <f t="shared" si="504"/>
        <v>0</v>
      </c>
    </row>
    <row r="318" spans="1:91" x14ac:dyDescent="0.35">
      <c r="A318" s="744"/>
      <c r="B318" s="34" t="s">
        <v>36</v>
      </c>
      <c r="C318" s="544">
        <v>31</v>
      </c>
      <c r="D318" s="34">
        <v>312</v>
      </c>
      <c r="E318" s="10">
        <f>DBC!C$63</f>
        <v>20</v>
      </c>
      <c r="F318" s="35">
        <f t="shared" si="455"/>
        <v>620</v>
      </c>
      <c r="G318" s="746"/>
      <c r="H318" s="49">
        <f>DBC!$C$45</f>
        <v>0.1</v>
      </c>
      <c r="I318" s="47">
        <f>DBC!$C$44</f>
        <v>0.7</v>
      </c>
      <c r="J318" s="48">
        <f>DBC!$C$43</f>
        <v>0.2</v>
      </c>
      <c r="K318" s="8" t="str">
        <f t="shared" si="543"/>
        <v>OK</v>
      </c>
      <c r="L318" s="37">
        <f t="shared" si="557"/>
        <v>62</v>
      </c>
      <c r="M318" s="38">
        <f t="shared" si="558"/>
        <v>434</v>
      </c>
      <c r="N318" s="39">
        <f t="shared" si="559"/>
        <v>124</v>
      </c>
      <c r="O318" s="40">
        <f t="shared" si="560"/>
        <v>566680</v>
      </c>
      <c r="P318" s="40">
        <f t="shared" si="561"/>
        <v>13486984</v>
      </c>
      <c r="Q318" s="40">
        <f t="shared" si="562"/>
        <v>4533440</v>
      </c>
      <c r="R318" s="29">
        <f>DBC!$C$50</f>
        <v>152</v>
      </c>
      <c r="S318" s="28">
        <f>DBC!$C$49</f>
        <v>146.19999999999999</v>
      </c>
      <c r="T318" s="30">
        <f>DBC!$C$48</f>
        <v>150</v>
      </c>
      <c r="U318" s="43">
        <f t="shared" si="563"/>
        <v>86.135360000000006</v>
      </c>
      <c r="V318" s="43">
        <f t="shared" si="564"/>
        <v>1971.7970608000001</v>
      </c>
      <c r="W318" s="44">
        <f t="shared" si="565"/>
        <v>680.01599999999996</v>
      </c>
      <c r="X318" s="23">
        <f>DBC!$C$41</f>
        <v>370</v>
      </c>
      <c r="Y318" s="45">
        <f t="shared" si="566"/>
        <v>31870.083200000001</v>
      </c>
      <c r="Z318" s="43">
        <f t="shared" si="567"/>
        <v>729564.91249600006</v>
      </c>
      <c r="AA318" s="43">
        <f t="shared" si="568"/>
        <v>251605.91999999998</v>
      </c>
      <c r="AB318" s="423">
        <f t="shared" si="495"/>
        <v>1013040.915696</v>
      </c>
      <c r="AC318" s="295">
        <f>DBC!$C$45</f>
        <v>0.1</v>
      </c>
      <c r="AD318" s="291">
        <f>DBC!$C$44</f>
        <v>0.7</v>
      </c>
      <c r="AE318" s="292">
        <f>DBC!$C$43</f>
        <v>0.2</v>
      </c>
      <c r="AF318" s="8" t="str">
        <f t="shared" si="476"/>
        <v>OK</v>
      </c>
      <c r="AG318" s="37">
        <f t="shared" si="477"/>
        <v>62</v>
      </c>
      <c r="AH318" s="38">
        <f t="shared" si="518"/>
        <v>434</v>
      </c>
      <c r="AI318" s="39">
        <f t="shared" si="519"/>
        <v>124</v>
      </c>
      <c r="AJ318" s="40">
        <f t="shared" si="457"/>
        <v>0</v>
      </c>
      <c r="AK318" s="40">
        <f t="shared" si="458"/>
        <v>0</v>
      </c>
      <c r="AL318" s="40">
        <f t="shared" si="459"/>
        <v>0</v>
      </c>
      <c r="AM318" s="17">
        <f>DBC!$C$50</f>
        <v>152</v>
      </c>
      <c r="AN318" s="16">
        <f>DBC!$C$49</f>
        <v>146.19999999999999</v>
      </c>
      <c r="AO318" s="18">
        <f>DBC!$C$48</f>
        <v>150</v>
      </c>
      <c r="AP318" s="43">
        <f t="shared" si="527"/>
        <v>0</v>
      </c>
      <c r="AQ318" s="43">
        <f t="shared" si="460"/>
        <v>0</v>
      </c>
      <c r="AR318" s="44">
        <f t="shared" si="461"/>
        <v>0</v>
      </c>
      <c r="AS318" s="23">
        <f>DBC!$C$41</f>
        <v>370</v>
      </c>
      <c r="AT318" s="45">
        <f t="shared" si="520"/>
        <v>0</v>
      </c>
      <c r="AU318" s="43">
        <f t="shared" si="521"/>
        <v>0</v>
      </c>
      <c r="AV318" s="43">
        <f t="shared" si="522"/>
        <v>0</v>
      </c>
      <c r="AW318" s="423">
        <f t="shared" si="496"/>
        <v>0</v>
      </c>
      <c r="AX318" s="561">
        <f>DBC!$C$72</f>
        <v>0.15</v>
      </c>
      <c r="AY318" s="559">
        <f>DBC!$C$71</f>
        <v>0.75</v>
      </c>
      <c r="AZ318" s="560">
        <f>DBC!$C$70</f>
        <v>0.1</v>
      </c>
      <c r="BA318" s="8" t="str">
        <f t="shared" si="478"/>
        <v>OK</v>
      </c>
      <c r="BB318" s="37">
        <f t="shared" si="479"/>
        <v>93</v>
      </c>
      <c r="BC318" s="38">
        <f t="shared" si="523"/>
        <v>465</v>
      </c>
      <c r="BD318" s="39">
        <f t="shared" si="524"/>
        <v>62</v>
      </c>
      <c r="BE318" s="40">
        <f t="shared" si="462"/>
        <v>116250</v>
      </c>
      <c r="BF318" s="40">
        <f t="shared" si="463"/>
        <v>1976250</v>
      </c>
      <c r="BG318" s="40">
        <f t="shared" si="464"/>
        <v>310000</v>
      </c>
      <c r="BH318" s="17">
        <f>DBC!$C$77</f>
        <v>42</v>
      </c>
      <c r="BI318" s="28">
        <f>DBC!$C$76</f>
        <v>35</v>
      </c>
      <c r="BJ318" s="30">
        <f>DBC!$C$75</f>
        <v>40</v>
      </c>
      <c r="BK318" s="43">
        <f t="shared" si="528"/>
        <v>4.8825000000000003</v>
      </c>
      <c r="BL318" s="43">
        <f t="shared" si="465"/>
        <v>69.168750000000003</v>
      </c>
      <c r="BM318" s="44">
        <f t="shared" si="466"/>
        <v>12.4</v>
      </c>
      <c r="BN318" s="11">
        <f>DBC!$C$68</f>
        <v>500</v>
      </c>
      <c r="BO318" s="21">
        <f t="shared" si="497"/>
        <v>2441.25</v>
      </c>
      <c r="BP318" s="19">
        <f t="shared" si="498"/>
        <v>34584.375</v>
      </c>
      <c r="BQ318" s="19">
        <f t="shared" si="499"/>
        <v>6200</v>
      </c>
      <c r="BR318" s="423">
        <f t="shared" si="500"/>
        <v>43225.625</v>
      </c>
      <c r="BS318" s="561">
        <f>DBC!$C$72</f>
        <v>0.15</v>
      </c>
      <c r="BT318" s="559">
        <f>DBC!$C$71</f>
        <v>0.75</v>
      </c>
      <c r="BU318" s="560">
        <f>DBC!$C$70</f>
        <v>0.1</v>
      </c>
      <c r="BV318" s="8" t="str">
        <f t="shared" si="480"/>
        <v>OK</v>
      </c>
      <c r="BW318" s="37">
        <f t="shared" si="481"/>
        <v>93</v>
      </c>
      <c r="BX318" s="38">
        <f t="shared" si="525"/>
        <v>465</v>
      </c>
      <c r="BY318" s="39">
        <f t="shared" si="526"/>
        <v>62</v>
      </c>
      <c r="BZ318" s="40">
        <f t="shared" si="467"/>
        <v>0</v>
      </c>
      <c r="CA318" s="40">
        <f t="shared" si="468"/>
        <v>0</v>
      </c>
      <c r="CB318" s="40">
        <f t="shared" si="469"/>
        <v>0</v>
      </c>
      <c r="CC318" s="17">
        <f>DBC!$C$77</f>
        <v>42</v>
      </c>
      <c r="CD318" s="28">
        <f>DBC!$C$76</f>
        <v>35</v>
      </c>
      <c r="CE318" s="30">
        <f>DBC!$C$75</f>
        <v>40</v>
      </c>
      <c r="CF318" s="43">
        <f t="shared" si="529"/>
        <v>0</v>
      </c>
      <c r="CG318" s="43">
        <f t="shared" si="470"/>
        <v>0</v>
      </c>
      <c r="CH318" s="44">
        <f t="shared" si="471"/>
        <v>0</v>
      </c>
      <c r="CI318" s="11">
        <f>DBC!$C$68</f>
        <v>500</v>
      </c>
      <c r="CJ318" s="21">
        <f t="shared" si="501"/>
        <v>0</v>
      </c>
      <c r="CK318" s="21">
        <f t="shared" si="502"/>
        <v>0</v>
      </c>
      <c r="CL318" s="21">
        <f t="shared" si="503"/>
        <v>0</v>
      </c>
      <c r="CM318" s="423">
        <f t="shared" si="504"/>
        <v>0</v>
      </c>
    </row>
    <row r="319" spans="1:91" x14ac:dyDescent="0.35">
      <c r="A319" s="731">
        <v>27</v>
      </c>
      <c r="B319" s="9" t="s">
        <v>25</v>
      </c>
      <c r="C319" s="546">
        <v>31</v>
      </c>
      <c r="D319" s="9">
        <v>313</v>
      </c>
      <c r="E319" s="10">
        <f>DBC!C$52</f>
        <v>10</v>
      </c>
      <c r="F319" s="10">
        <f t="shared" si="455"/>
        <v>310</v>
      </c>
      <c r="G319" s="732">
        <f>SUM(F319:F330)</f>
        <v>6990</v>
      </c>
      <c r="H319" s="49">
        <f>DBC!$C$45</f>
        <v>0.1</v>
      </c>
      <c r="I319" s="47">
        <f>DBC!$C$44</f>
        <v>0.7</v>
      </c>
      <c r="J319" s="48">
        <f>DBC!$C$43</f>
        <v>0.2</v>
      </c>
      <c r="K319" s="12" t="str">
        <f t="shared" si="543"/>
        <v>OK</v>
      </c>
      <c r="L319" s="25">
        <f t="shared" ref="L319" si="569">$F319*H319</f>
        <v>31</v>
      </c>
      <c r="M319" s="26">
        <f t="shared" ref="M319" si="570">$F319*I319</f>
        <v>217</v>
      </c>
      <c r="N319" s="27">
        <f t="shared" ref="N319" si="571">$F319*J319</f>
        <v>62</v>
      </c>
      <c r="O319" s="28">
        <f t="shared" ref="O319" si="572">O$6*L319</f>
        <v>283340</v>
      </c>
      <c r="P319" s="28">
        <f t="shared" ref="P319" si="573">P$6*M319</f>
        <v>6743492</v>
      </c>
      <c r="Q319" s="28">
        <f t="shared" ref="Q319" si="574">Q$6*N319</f>
        <v>2266720</v>
      </c>
      <c r="R319" s="29">
        <f>DBC!$C$50</f>
        <v>152</v>
      </c>
      <c r="S319" s="28">
        <f>DBC!$C$49</f>
        <v>146.19999999999999</v>
      </c>
      <c r="T319" s="30">
        <f>DBC!$C$48</f>
        <v>150</v>
      </c>
      <c r="U319" s="31">
        <f t="shared" ref="U319" si="575">O319*R319/10^6</f>
        <v>43.067680000000003</v>
      </c>
      <c r="V319" s="31">
        <f t="shared" ref="V319" si="576">P319*S319/10^6</f>
        <v>985.89853040000003</v>
      </c>
      <c r="W319" s="32">
        <f t="shared" ref="W319" si="577">Q319*T319/10^6</f>
        <v>340.00799999999998</v>
      </c>
      <c r="X319" s="23">
        <f>DBC!$C$41</f>
        <v>370</v>
      </c>
      <c r="Y319" s="33">
        <f t="shared" ref="Y319" si="578">U319*$X319</f>
        <v>15935.0416</v>
      </c>
      <c r="Z319" s="31">
        <f t="shared" ref="Z319" si="579">V319*$X319</f>
        <v>364782.45624800003</v>
      </c>
      <c r="AA319" s="31">
        <f t="shared" ref="AA319" si="580">W319*$X319</f>
        <v>125802.95999999999</v>
      </c>
      <c r="AB319" s="423">
        <f t="shared" ref="AB319" si="581">SUM(Y319:AA319)</f>
        <v>506520.45784799999</v>
      </c>
      <c r="AC319" s="295">
        <f>DBC!$C$45</f>
        <v>0.1</v>
      </c>
      <c r="AD319" s="291">
        <f>DBC!$C$44</f>
        <v>0.7</v>
      </c>
      <c r="AE319" s="292">
        <f>DBC!$C$43</f>
        <v>0.2</v>
      </c>
      <c r="AF319" s="12" t="str">
        <f t="shared" si="476"/>
        <v>OK</v>
      </c>
      <c r="AG319" s="13">
        <f t="shared" si="477"/>
        <v>31</v>
      </c>
      <c r="AH319" s="14">
        <f t="shared" si="518"/>
        <v>217</v>
      </c>
      <c r="AI319" s="15">
        <f t="shared" si="519"/>
        <v>62</v>
      </c>
      <c r="AJ319" s="16">
        <f t="shared" si="457"/>
        <v>0</v>
      </c>
      <c r="AK319" s="16">
        <f t="shared" si="458"/>
        <v>0</v>
      </c>
      <c r="AL319" s="16">
        <f t="shared" si="459"/>
        <v>0</v>
      </c>
      <c r="AM319" s="17">
        <f>DBC!$C$50</f>
        <v>152</v>
      </c>
      <c r="AN319" s="16">
        <f>DBC!$C$49</f>
        <v>146.19999999999999</v>
      </c>
      <c r="AO319" s="18">
        <f>DBC!$C$48</f>
        <v>150</v>
      </c>
      <c r="AP319" s="19">
        <f t="shared" si="527"/>
        <v>0</v>
      </c>
      <c r="AQ319" s="19">
        <f t="shared" si="460"/>
        <v>0</v>
      </c>
      <c r="AR319" s="20">
        <f t="shared" si="461"/>
        <v>0</v>
      </c>
      <c r="AS319" s="23">
        <f>DBC!$C$41</f>
        <v>370</v>
      </c>
      <c r="AT319" s="21">
        <f t="shared" si="520"/>
        <v>0</v>
      </c>
      <c r="AU319" s="19">
        <f t="shared" si="521"/>
        <v>0</v>
      </c>
      <c r="AV319" s="19">
        <f t="shared" si="522"/>
        <v>0</v>
      </c>
      <c r="AW319" s="423">
        <f t="shared" si="496"/>
        <v>0</v>
      </c>
      <c r="AX319" s="561">
        <f>DBC!$C$72</f>
        <v>0.15</v>
      </c>
      <c r="AY319" s="559">
        <f>DBC!$C$71</f>
        <v>0.75</v>
      </c>
      <c r="AZ319" s="560">
        <f>DBC!$C$70</f>
        <v>0.1</v>
      </c>
      <c r="BA319" s="12" t="str">
        <f t="shared" si="478"/>
        <v>OK</v>
      </c>
      <c r="BB319" s="13">
        <f t="shared" si="479"/>
        <v>46.5</v>
      </c>
      <c r="BC319" s="14">
        <f t="shared" si="523"/>
        <v>232.5</v>
      </c>
      <c r="BD319" s="15">
        <f t="shared" si="524"/>
        <v>31</v>
      </c>
      <c r="BE319" s="16">
        <f t="shared" si="462"/>
        <v>58125</v>
      </c>
      <c r="BF319" s="16">
        <f t="shared" si="463"/>
        <v>988125</v>
      </c>
      <c r="BG319" s="16">
        <f t="shared" si="464"/>
        <v>155000</v>
      </c>
      <c r="BH319" s="17">
        <f>DBC!$C$77</f>
        <v>42</v>
      </c>
      <c r="BI319" s="28">
        <f>DBC!$C$76</f>
        <v>35</v>
      </c>
      <c r="BJ319" s="30">
        <f>DBC!$C$75</f>
        <v>40</v>
      </c>
      <c r="BK319" s="19">
        <f t="shared" si="528"/>
        <v>2.4412500000000001</v>
      </c>
      <c r="BL319" s="19">
        <f t="shared" si="465"/>
        <v>34.584375000000001</v>
      </c>
      <c r="BM319" s="20">
        <f t="shared" si="466"/>
        <v>6.2</v>
      </c>
      <c r="BN319" s="11">
        <f>DBC!$C$68</f>
        <v>500</v>
      </c>
      <c r="BO319" s="21">
        <f t="shared" si="497"/>
        <v>1220.625</v>
      </c>
      <c r="BP319" s="19">
        <f t="shared" si="498"/>
        <v>17292.1875</v>
      </c>
      <c r="BQ319" s="19">
        <f t="shared" si="499"/>
        <v>3100</v>
      </c>
      <c r="BR319" s="423">
        <f t="shared" si="500"/>
        <v>21612.8125</v>
      </c>
      <c r="BS319" s="561">
        <f>DBC!$C$72</f>
        <v>0.15</v>
      </c>
      <c r="BT319" s="559">
        <f>DBC!$C$71</f>
        <v>0.75</v>
      </c>
      <c r="BU319" s="560">
        <f>DBC!$C$70</f>
        <v>0.1</v>
      </c>
      <c r="BV319" s="12" t="str">
        <f t="shared" si="480"/>
        <v>OK</v>
      </c>
      <c r="BW319" s="13">
        <f t="shared" si="481"/>
        <v>46.5</v>
      </c>
      <c r="BX319" s="14">
        <f t="shared" si="525"/>
        <v>232.5</v>
      </c>
      <c r="BY319" s="15">
        <f t="shared" si="526"/>
        <v>31</v>
      </c>
      <c r="BZ319" s="16">
        <f t="shared" si="467"/>
        <v>0</v>
      </c>
      <c r="CA319" s="16">
        <f t="shared" si="468"/>
        <v>0</v>
      </c>
      <c r="CB319" s="16">
        <f t="shared" si="469"/>
        <v>0</v>
      </c>
      <c r="CC319" s="17">
        <f>DBC!$C$77</f>
        <v>42</v>
      </c>
      <c r="CD319" s="28">
        <f>DBC!$C$76</f>
        <v>35</v>
      </c>
      <c r="CE319" s="30">
        <f>DBC!$C$75</f>
        <v>40</v>
      </c>
      <c r="CF319" s="19">
        <f t="shared" si="529"/>
        <v>0</v>
      </c>
      <c r="CG319" s="19">
        <f t="shared" si="470"/>
        <v>0</v>
      </c>
      <c r="CH319" s="20">
        <f t="shared" si="471"/>
        <v>0</v>
      </c>
      <c r="CI319" s="11">
        <f>DBC!$C$68</f>
        <v>500</v>
      </c>
      <c r="CJ319" s="21">
        <f t="shared" si="501"/>
        <v>0</v>
      </c>
      <c r="CK319" s="21">
        <f t="shared" si="502"/>
        <v>0</v>
      </c>
      <c r="CL319" s="21">
        <f t="shared" si="503"/>
        <v>0</v>
      </c>
      <c r="CM319" s="423">
        <f t="shared" si="504"/>
        <v>0</v>
      </c>
    </row>
    <row r="320" spans="1:91" x14ac:dyDescent="0.35">
      <c r="A320" s="743"/>
      <c r="B320" s="5" t="s">
        <v>26</v>
      </c>
      <c r="C320" s="543">
        <v>28</v>
      </c>
      <c r="D320" s="5">
        <v>314</v>
      </c>
      <c r="E320" s="10">
        <f>DBC!C$53</f>
        <v>20</v>
      </c>
      <c r="F320" s="22">
        <f t="shared" si="455"/>
        <v>560</v>
      </c>
      <c r="G320" s="745"/>
      <c r="H320" s="49">
        <f>DBC!$C$45</f>
        <v>0.1</v>
      </c>
      <c r="I320" s="47">
        <f>DBC!$C$44</f>
        <v>0.7</v>
      </c>
      <c r="J320" s="48">
        <f>DBC!$C$43</f>
        <v>0.2</v>
      </c>
      <c r="K320" s="24" t="str">
        <f t="shared" si="543"/>
        <v>OK</v>
      </c>
      <c r="L320" s="25">
        <f t="shared" si="557"/>
        <v>56</v>
      </c>
      <c r="M320" s="26">
        <f t="shared" si="558"/>
        <v>392</v>
      </c>
      <c r="N320" s="27">
        <f t="shared" si="559"/>
        <v>112</v>
      </c>
      <c r="O320" s="28">
        <f t="shared" si="560"/>
        <v>511840</v>
      </c>
      <c r="P320" s="28">
        <f t="shared" si="561"/>
        <v>12181792</v>
      </c>
      <c r="Q320" s="28">
        <f t="shared" si="562"/>
        <v>4094720</v>
      </c>
      <c r="R320" s="29">
        <f>DBC!$C$50</f>
        <v>152</v>
      </c>
      <c r="S320" s="28">
        <f>DBC!$C$49</f>
        <v>146.19999999999999</v>
      </c>
      <c r="T320" s="30">
        <f>DBC!$C$48</f>
        <v>150</v>
      </c>
      <c r="U320" s="31">
        <f t="shared" si="563"/>
        <v>77.799679999999995</v>
      </c>
      <c r="V320" s="31">
        <f t="shared" si="564"/>
        <v>1780.9779904</v>
      </c>
      <c r="W320" s="32">
        <f t="shared" si="565"/>
        <v>614.20799999999997</v>
      </c>
      <c r="X320" s="23">
        <f>DBC!$C$41</f>
        <v>370</v>
      </c>
      <c r="Y320" s="33">
        <f t="shared" si="566"/>
        <v>28785.881599999997</v>
      </c>
      <c r="Z320" s="31">
        <f t="shared" si="567"/>
        <v>658961.85644799995</v>
      </c>
      <c r="AA320" s="31">
        <f t="shared" si="568"/>
        <v>227256.95999999999</v>
      </c>
      <c r="AB320" s="423">
        <f t="shared" si="495"/>
        <v>915004.69804799987</v>
      </c>
      <c r="AC320" s="295">
        <f>DBC!$C$45</f>
        <v>0.1</v>
      </c>
      <c r="AD320" s="291">
        <f>DBC!$C$44</f>
        <v>0.7</v>
      </c>
      <c r="AE320" s="292">
        <f>DBC!$C$43</f>
        <v>0.2</v>
      </c>
      <c r="AF320" s="24" t="str">
        <f t="shared" si="476"/>
        <v>OK</v>
      </c>
      <c r="AG320" s="25">
        <f t="shared" si="477"/>
        <v>56</v>
      </c>
      <c r="AH320" s="26">
        <f t="shared" si="518"/>
        <v>392</v>
      </c>
      <c r="AI320" s="27">
        <f t="shared" si="519"/>
        <v>112</v>
      </c>
      <c r="AJ320" s="28">
        <f t="shared" si="457"/>
        <v>0</v>
      </c>
      <c r="AK320" s="28">
        <f t="shared" si="458"/>
        <v>0</v>
      </c>
      <c r="AL320" s="28">
        <f t="shared" si="459"/>
        <v>0</v>
      </c>
      <c r="AM320" s="17">
        <f>DBC!$C$50</f>
        <v>152</v>
      </c>
      <c r="AN320" s="16">
        <f>DBC!$C$49</f>
        <v>146.19999999999999</v>
      </c>
      <c r="AO320" s="18">
        <f>DBC!$C$48</f>
        <v>150</v>
      </c>
      <c r="AP320" s="31">
        <f t="shared" si="527"/>
        <v>0</v>
      </c>
      <c r="AQ320" s="31">
        <f t="shared" si="460"/>
        <v>0</v>
      </c>
      <c r="AR320" s="32">
        <f t="shared" si="461"/>
        <v>0</v>
      </c>
      <c r="AS320" s="23">
        <f>DBC!$C$41</f>
        <v>370</v>
      </c>
      <c r="AT320" s="33">
        <f t="shared" si="520"/>
        <v>0</v>
      </c>
      <c r="AU320" s="31">
        <f t="shared" si="521"/>
        <v>0</v>
      </c>
      <c r="AV320" s="31">
        <f t="shared" si="522"/>
        <v>0</v>
      </c>
      <c r="AW320" s="423">
        <f t="shared" si="496"/>
        <v>0</v>
      </c>
      <c r="AX320" s="561">
        <f>DBC!$C$72</f>
        <v>0.15</v>
      </c>
      <c r="AY320" s="559">
        <f>DBC!$C$71</f>
        <v>0.75</v>
      </c>
      <c r="AZ320" s="560">
        <f>DBC!$C$70</f>
        <v>0.1</v>
      </c>
      <c r="BA320" s="24" t="str">
        <f t="shared" si="478"/>
        <v>OK</v>
      </c>
      <c r="BB320" s="25">
        <f t="shared" si="479"/>
        <v>84</v>
      </c>
      <c r="BC320" s="26">
        <f t="shared" si="523"/>
        <v>420</v>
      </c>
      <c r="BD320" s="27">
        <f t="shared" si="524"/>
        <v>56</v>
      </c>
      <c r="BE320" s="28">
        <f t="shared" si="462"/>
        <v>105000</v>
      </c>
      <c r="BF320" s="28">
        <f t="shared" si="463"/>
        <v>1785000</v>
      </c>
      <c r="BG320" s="28">
        <f t="shared" si="464"/>
        <v>280000</v>
      </c>
      <c r="BH320" s="17">
        <f>DBC!$C$77</f>
        <v>42</v>
      </c>
      <c r="BI320" s="28">
        <f>DBC!$C$76</f>
        <v>35</v>
      </c>
      <c r="BJ320" s="30">
        <f>DBC!$C$75</f>
        <v>40</v>
      </c>
      <c r="BK320" s="31">
        <f t="shared" si="528"/>
        <v>4.41</v>
      </c>
      <c r="BL320" s="31">
        <f t="shared" si="465"/>
        <v>62.475000000000001</v>
      </c>
      <c r="BM320" s="32">
        <f t="shared" si="466"/>
        <v>11.2</v>
      </c>
      <c r="BN320" s="11">
        <f>DBC!$C$68</f>
        <v>500</v>
      </c>
      <c r="BO320" s="21">
        <f t="shared" si="497"/>
        <v>2205</v>
      </c>
      <c r="BP320" s="19">
        <f t="shared" si="498"/>
        <v>31237.5</v>
      </c>
      <c r="BQ320" s="19">
        <f t="shared" si="499"/>
        <v>5600</v>
      </c>
      <c r="BR320" s="423">
        <f t="shared" si="500"/>
        <v>39042.5</v>
      </c>
      <c r="BS320" s="561">
        <f>DBC!$C$72</f>
        <v>0.15</v>
      </c>
      <c r="BT320" s="559">
        <f>DBC!$C$71</f>
        <v>0.75</v>
      </c>
      <c r="BU320" s="560">
        <f>DBC!$C$70</f>
        <v>0.1</v>
      </c>
      <c r="BV320" s="24" t="str">
        <f t="shared" si="480"/>
        <v>OK</v>
      </c>
      <c r="BW320" s="25">
        <f t="shared" si="481"/>
        <v>84</v>
      </c>
      <c r="BX320" s="26">
        <f t="shared" si="525"/>
        <v>420</v>
      </c>
      <c r="BY320" s="27">
        <f t="shared" si="526"/>
        <v>56</v>
      </c>
      <c r="BZ320" s="28">
        <f t="shared" si="467"/>
        <v>0</v>
      </c>
      <c r="CA320" s="28">
        <f t="shared" si="468"/>
        <v>0</v>
      </c>
      <c r="CB320" s="28">
        <f t="shared" si="469"/>
        <v>0</v>
      </c>
      <c r="CC320" s="17">
        <f>DBC!$C$77</f>
        <v>42</v>
      </c>
      <c r="CD320" s="28">
        <f>DBC!$C$76</f>
        <v>35</v>
      </c>
      <c r="CE320" s="30">
        <f>DBC!$C$75</f>
        <v>40</v>
      </c>
      <c r="CF320" s="31">
        <f t="shared" si="529"/>
        <v>0</v>
      </c>
      <c r="CG320" s="31">
        <f t="shared" si="470"/>
        <v>0</v>
      </c>
      <c r="CH320" s="32">
        <f t="shared" si="471"/>
        <v>0</v>
      </c>
      <c r="CI320" s="11">
        <f>DBC!$C$68</f>
        <v>500</v>
      </c>
      <c r="CJ320" s="21">
        <f t="shared" si="501"/>
        <v>0</v>
      </c>
      <c r="CK320" s="21">
        <f t="shared" si="502"/>
        <v>0</v>
      </c>
      <c r="CL320" s="21">
        <f t="shared" si="503"/>
        <v>0</v>
      </c>
      <c r="CM320" s="423">
        <f t="shared" si="504"/>
        <v>0</v>
      </c>
    </row>
    <row r="321" spans="1:91" x14ac:dyDescent="0.35">
      <c r="A321" s="743"/>
      <c r="B321" s="5" t="s">
        <v>27</v>
      </c>
      <c r="C321" s="543">
        <v>31</v>
      </c>
      <c r="D321" s="5">
        <v>315</v>
      </c>
      <c r="E321" s="10">
        <f>DBC!C$54</f>
        <v>20</v>
      </c>
      <c r="F321" s="22">
        <f t="shared" si="455"/>
        <v>620</v>
      </c>
      <c r="G321" s="745"/>
      <c r="H321" s="49">
        <f>DBC!$C$45</f>
        <v>0.1</v>
      </c>
      <c r="I321" s="47">
        <f>DBC!$C$44</f>
        <v>0.7</v>
      </c>
      <c r="J321" s="48">
        <f>DBC!$C$43</f>
        <v>0.2</v>
      </c>
      <c r="K321" s="24" t="str">
        <f t="shared" si="543"/>
        <v>OK</v>
      </c>
      <c r="L321" s="25">
        <f t="shared" si="557"/>
        <v>62</v>
      </c>
      <c r="M321" s="26">
        <f t="shared" si="558"/>
        <v>434</v>
      </c>
      <c r="N321" s="27">
        <f t="shared" si="559"/>
        <v>124</v>
      </c>
      <c r="O321" s="28">
        <f t="shared" si="560"/>
        <v>566680</v>
      </c>
      <c r="P321" s="28">
        <f t="shared" si="561"/>
        <v>13486984</v>
      </c>
      <c r="Q321" s="28">
        <f t="shared" si="562"/>
        <v>4533440</v>
      </c>
      <c r="R321" s="29">
        <f>DBC!$C$50</f>
        <v>152</v>
      </c>
      <c r="S321" s="28">
        <f>DBC!$C$49</f>
        <v>146.19999999999999</v>
      </c>
      <c r="T321" s="30">
        <f>DBC!$C$48</f>
        <v>150</v>
      </c>
      <c r="U321" s="31">
        <f t="shared" si="563"/>
        <v>86.135360000000006</v>
      </c>
      <c r="V321" s="31">
        <f t="shared" si="564"/>
        <v>1971.7970608000001</v>
      </c>
      <c r="W321" s="32">
        <f t="shared" si="565"/>
        <v>680.01599999999996</v>
      </c>
      <c r="X321" s="23">
        <f>DBC!$C$41</f>
        <v>370</v>
      </c>
      <c r="Y321" s="33">
        <f t="shared" si="566"/>
        <v>31870.083200000001</v>
      </c>
      <c r="Z321" s="31">
        <f t="shared" si="567"/>
        <v>729564.91249600006</v>
      </c>
      <c r="AA321" s="31">
        <f t="shared" si="568"/>
        <v>251605.91999999998</v>
      </c>
      <c r="AB321" s="423">
        <f t="shared" si="495"/>
        <v>1013040.915696</v>
      </c>
      <c r="AC321" s="295">
        <f>DBC!$C$45</f>
        <v>0.1</v>
      </c>
      <c r="AD321" s="291">
        <f>DBC!$C$44</f>
        <v>0.7</v>
      </c>
      <c r="AE321" s="292">
        <f>DBC!$C$43</f>
        <v>0.2</v>
      </c>
      <c r="AF321" s="24" t="str">
        <f t="shared" si="476"/>
        <v>OK</v>
      </c>
      <c r="AG321" s="25">
        <f t="shared" si="477"/>
        <v>62</v>
      </c>
      <c r="AH321" s="26">
        <f t="shared" si="518"/>
        <v>434</v>
      </c>
      <c r="AI321" s="27">
        <f t="shared" si="519"/>
        <v>124</v>
      </c>
      <c r="AJ321" s="28">
        <f t="shared" si="457"/>
        <v>0</v>
      </c>
      <c r="AK321" s="28">
        <f t="shared" si="458"/>
        <v>0</v>
      </c>
      <c r="AL321" s="28">
        <f t="shared" si="459"/>
        <v>0</v>
      </c>
      <c r="AM321" s="17">
        <f>DBC!$C$50</f>
        <v>152</v>
      </c>
      <c r="AN321" s="16">
        <f>DBC!$C$49</f>
        <v>146.19999999999999</v>
      </c>
      <c r="AO321" s="18">
        <f>DBC!$C$48</f>
        <v>150</v>
      </c>
      <c r="AP321" s="31">
        <f t="shared" si="527"/>
        <v>0</v>
      </c>
      <c r="AQ321" s="31">
        <f t="shared" si="460"/>
        <v>0</v>
      </c>
      <c r="AR321" s="32">
        <f t="shared" si="461"/>
        <v>0</v>
      </c>
      <c r="AS321" s="23">
        <f>DBC!$C$41</f>
        <v>370</v>
      </c>
      <c r="AT321" s="33">
        <f t="shared" si="520"/>
        <v>0</v>
      </c>
      <c r="AU321" s="31">
        <f t="shared" si="521"/>
        <v>0</v>
      </c>
      <c r="AV321" s="31">
        <f t="shared" si="522"/>
        <v>0</v>
      </c>
      <c r="AW321" s="423">
        <f t="shared" si="496"/>
        <v>0</v>
      </c>
      <c r="AX321" s="561">
        <f>DBC!$C$72</f>
        <v>0.15</v>
      </c>
      <c r="AY321" s="559">
        <f>DBC!$C$71</f>
        <v>0.75</v>
      </c>
      <c r="AZ321" s="560">
        <f>DBC!$C$70</f>
        <v>0.1</v>
      </c>
      <c r="BA321" s="24" t="str">
        <f t="shared" si="478"/>
        <v>OK</v>
      </c>
      <c r="BB321" s="25">
        <f t="shared" si="479"/>
        <v>93</v>
      </c>
      <c r="BC321" s="26">
        <f t="shared" si="523"/>
        <v>465</v>
      </c>
      <c r="BD321" s="27">
        <f t="shared" si="524"/>
        <v>62</v>
      </c>
      <c r="BE321" s="28">
        <f t="shared" si="462"/>
        <v>116250</v>
      </c>
      <c r="BF321" s="28">
        <f t="shared" si="463"/>
        <v>1976250</v>
      </c>
      <c r="BG321" s="28">
        <f t="shared" si="464"/>
        <v>310000</v>
      </c>
      <c r="BH321" s="17">
        <f>DBC!$C$77</f>
        <v>42</v>
      </c>
      <c r="BI321" s="28">
        <f>DBC!$C$76</f>
        <v>35</v>
      </c>
      <c r="BJ321" s="30">
        <f>DBC!$C$75</f>
        <v>40</v>
      </c>
      <c r="BK321" s="31">
        <f t="shared" si="528"/>
        <v>4.8825000000000003</v>
      </c>
      <c r="BL321" s="31">
        <f t="shared" si="465"/>
        <v>69.168750000000003</v>
      </c>
      <c r="BM321" s="32">
        <f t="shared" si="466"/>
        <v>12.4</v>
      </c>
      <c r="BN321" s="11">
        <f>DBC!$C$68</f>
        <v>500</v>
      </c>
      <c r="BO321" s="21">
        <f t="shared" si="497"/>
        <v>2441.25</v>
      </c>
      <c r="BP321" s="19">
        <f t="shared" si="498"/>
        <v>34584.375</v>
      </c>
      <c r="BQ321" s="19">
        <f t="shared" si="499"/>
        <v>6200</v>
      </c>
      <c r="BR321" s="423">
        <f t="shared" si="500"/>
        <v>43225.625</v>
      </c>
      <c r="BS321" s="561">
        <f>DBC!$C$72</f>
        <v>0.15</v>
      </c>
      <c r="BT321" s="559">
        <f>DBC!$C$71</f>
        <v>0.75</v>
      </c>
      <c r="BU321" s="560">
        <f>DBC!$C$70</f>
        <v>0.1</v>
      </c>
      <c r="BV321" s="24" t="str">
        <f t="shared" si="480"/>
        <v>OK</v>
      </c>
      <c r="BW321" s="25">
        <f t="shared" si="481"/>
        <v>93</v>
      </c>
      <c r="BX321" s="26">
        <f t="shared" si="525"/>
        <v>465</v>
      </c>
      <c r="BY321" s="27">
        <f t="shared" si="526"/>
        <v>62</v>
      </c>
      <c r="BZ321" s="28">
        <f t="shared" si="467"/>
        <v>0</v>
      </c>
      <c r="CA321" s="28">
        <f t="shared" si="468"/>
        <v>0</v>
      </c>
      <c r="CB321" s="28">
        <f t="shared" si="469"/>
        <v>0</v>
      </c>
      <c r="CC321" s="17">
        <f>DBC!$C$77</f>
        <v>42</v>
      </c>
      <c r="CD321" s="28">
        <f>DBC!$C$76</f>
        <v>35</v>
      </c>
      <c r="CE321" s="30">
        <f>DBC!$C$75</f>
        <v>40</v>
      </c>
      <c r="CF321" s="31">
        <f t="shared" si="529"/>
        <v>0</v>
      </c>
      <c r="CG321" s="31">
        <f t="shared" si="470"/>
        <v>0</v>
      </c>
      <c r="CH321" s="32">
        <f t="shared" si="471"/>
        <v>0</v>
      </c>
      <c r="CI321" s="11">
        <f>DBC!$C$68</f>
        <v>500</v>
      </c>
      <c r="CJ321" s="21">
        <f t="shared" si="501"/>
        <v>0</v>
      </c>
      <c r="CK321" s="21">
        <f t="shared" si="502"/>
        <v>0</v>
      </c>
      <c r="CL321" s="21">
        <f t="shared" si="503"/>
        <v>0</v>
      </c>
      <c r="CM321" s="423">
        <f t="shared" si="504"/>
        <v>0</v>
      </c>
    </row>
    <row r="322" spans="1:91" x14ac:dyDescent="0.35">
      <c r="A322" s="743"/>
      <c r="B322" s="5" t="s">
        <v>28</v>
      </c>
      <c r="C322" s="543">
        <v>30</v>
      </c>
      <c r="D322" s="5">
        <v>316</v>
      </c>
      <c r="E322" s="10">
        <f>DBC!C$55</f>
        <v>20</v>
      </c>
      <c r="F322" s="22">
        <f t="shared" si="455"/>
        <v>600</v>
      </c>
      <c r="G322" s="745"/>
      <c r="H322" s="49">
        <f>DBC!$C$45</f>
        <v>0.1</v>
      </c>
      <c r="I322" s="47">
        <f>DBC!$C$44</f>
        <v>0.7</v>
      </c>
      <c r="J322" s="48">
        <f>DBC!$C$43</f>
        <v>0.2</v>
      </c>
      <c r="K322" s="24" t="str">
        <f t="shared" si="543"/>
        <v>OK</v>
      </c>
      <c r="L322" s="25">
        <f t="shared" si="557"/>
        <v>60</v>
      </c>
      <c r="M322" s="26">
        <f t="shared" si="558"/>
        <v>420</v>
      </c>
      <c r="N322" s="27">
        <f t="shared" si="559"/>
        <v>120</v>
      </c>
      <c r="O322" s="28">
        <f t="shared" si="560"/>
        <v>548400</v>
      </c>
      <c r="P322" s="28">
        <f t="shared" si="561"/>
        <v>13051920</v>
      </c>
      <c r="Q322" s="28">
        <f t="shared" si="562"/>
        <v>4387200</v>
      </c>
      <c r="R322" s="29">
        <f>DBC!$C$50</f>
        <v>152</v>
      </c>
      <c r="S322" s="28">
        <f>DBC!$C$49</f>
        <v>146.19999999999999</v>
      </c>
      <c r="T322" s="30">
        <f>DBC!$C$48</f>
        <v>150</v>
      </c>
      <c r="U322" s="31">
        <f t="shared" si="563"/>
        <v>83.356800000000007</v>
      </c>
      <c r="V322" s="31">
        <f t="shared" si="564"/>
        <v>1908.1907039999999</v>
      </c>
      <c r="W322" s="32">
        <f t="shared" si="565"/>
        <v>658.08</v>
      </c>
      <c r="X322" s="23">
        <f>DBC!$C$41</f>
        <v>370</v>
      </c>
      <c r="Y322" s="33">
        <f t="shared" si="566"/>
        <v>30842.016000000003</v>
      </c>
      <c r="Z322" s="31">
        <f t="shared" si="567"/>
        <v>706030.56047999999</v>
      </c>
      <c r="AA322" s="31">
        <f t="shared" si="568"/>
        <v>243489.6</v>
      </c>
      <c r="AB322" s="423">
        <f t="shared" si="495"/>
        <v>980362.17648000002</v>
      </c>
      <c r="AC322" s="295">
        <f>DBC!$C$45</f>
        <v>0.1</v>
      </c>
      <c r="AD322" s="291">
        <f>DBC!$C$44</f>
        <v>0.7</v>
      </c>
      <c r="AE322" s="292">
        <f>DBC!$C$43</f>
        <v>0.2</v>
      </c>
      <c r="AF322" s="24" t="str">
        <f t="shared" si="476"/>
        <v>OK</v>
      </c>
      <c r="AG322" s="25">
        <f t="shared" si="477"/>
        <v>60</v>
      </c>
      <c r="AH322" s="26">
        <f t="shared" si="518"/>
        <v>420</v>
      </c>
      <c r="AI322" s="27">
        <f t="shared" si="519"/>
        <v>120</v>
      </c>
      <c r="AJ322" s="28">
        <f t="shared" si="457"/>
        <v>0</v>
      </c>
      <c r="AK322" s="28">
        <f t="shared" si="458"/>
        <v>0</v>
      </c>
      <c r="AL322" s="28">
        <f t="shared" si="459"/>
        <v>0</v>
      </c>
      <c r="AM322" s="17">
        <f>DBC!$C$50</f>
        <v>152</v>
      </c>
      <c r="AN322" s="16">
        <f>DBC!$C$49</f>
        <v>146.19999999999999</v>
      </c>
      <c r="AO322" s="18">
        <f>DBC!$C$48</f>
        <v>150</v>
      </c>
      <c r="AP322" s="31">
        <f t="shared" si="527"/>
        <v>0</v>
      </c>
      <c r="AQ322" s="31">
        <f t="shared" si="460"/>
        <v>0</v>
      </c>
      <c r="AR322" s="32">
        <f t="shared" si="461"/>
        <v>0</v>
      </c>
      <c r="AS322" s="23">
        <f>DBC!$C$41</f>
        <v>370</v>
      </c>
      <c r="AT322" s="33">
        <f t="shared" si="520"/>
        <v>0</v>
      </c>
      <c r="AU322" s="31">
        <f t="shared" si="521"/>
        <v>0</v>
      </c>
      <c r="AV322" s="31">
        <f t="shared" si="522"/>
        <v>0</v>
      </c>
      <c r="AW322" s="423">
        <f t="shared" si="496"/>
        <v>0</v>
      </c>
      <c r="AX322" s="561">
        <f>DBC!$C$72</f>
        <v>0.15</v>
      </c>
      <c r="AY322" s="559">
        <f>DBC!$C$71</f>
        <v>0.75</v>
      </c>
      <c r="AZ322" s="560">
        <f>DBC!$C$70</f>
        <v>0.1</v>
      </c>
      <c r="BA322" s="24" t="str">
        <f t="shared" si="478"/>
        <v>OK</v>
      </c>
      <c r="BB322" s="25">
        <f t="shared" si="479"/>
        <v>90</v>
      </c>
      <c r="BC322" s="26">
        <f t="shared" si="523"/>
        <v>450</v>
      </c>
      <c r="BD322" s="27">
        <f t="shared" si="524"/>
        <v>60</v>
      </c>
      <c r="BE322" s="28">
        <f t="shared" si="462"/>
        <v>112500</v>
      </c>
      <c r="BF322" s="28">
        <f t="shared" si="463"/>
        <v>1912500</v>
      </c>
      <c r="BG322" s="28">
        <f t="shared" si="464"/>
        <v>300000</v>
      </c>
      <c r="BH322" s="17">
        <f>DBC!$C$77</f>
        <v>42</v>
      </c>
      <c r="BI322" s="28">
        <f>DBC!$C$76</f>
        <v>35</v>
      </c>
      <c r="BJ322" s="30">
        <f>DBC!$C$75</f>
        <v>40</v>
      </c>
      <c r="BK322" s="31">
        <f t="shared" si="528"/>
        <v>4.7249999999999996</v>
      </c>
      <c r="BL322" s="31">
        <f t="shared" si="465"/>
        <v>66.9375</v>
      </c>
      <c r="BM322" s="32">
        <f t="shared" si="466"/>
        <v>12</v>
      </c>
      <c r="BN322" s="11">
        <f>DBC!$C$68</f>
        <v>500</v>
      </c>
      <c r="BO322" s="21">
        <f t="shared" si="497"/>
        <v>2362.5</v>
      </c>
      <c r="BP322" s="19">
        <f t="shared" si="498"/>
        <v>33468.75</v>
      </c>
      <c r="BQ322" s="19">
        <f t="shared" si="499"/>
        <v>6000</v>
      </c>
      <c r="BR322" s="423">
        <f t="shared" si="500"/>
        <v>41831.25</v>
      </c>
      <c r="BS322" s="561">
        <f>DBC!$C$72</f>
        <v>0.15</v>
      </c>
      <c r="BT322" s="559">
        <f>DBC!$C$71</f>
        <v>0.75</v>
      </c>
      <c r="BU322" s="560">
        <f>DBC!$C$70</f>
        <v>0.1</v>
      </c>
      <c r="BV322" s="24" t="str">
        <f t="shared" si="480"/>
        <v>OK</v>
      </c>
      <c r="BW322" s="25">
        <f t="shared" si="481"/>
        <v>90</v>
      </c>
      <c r="BX322" s="26">
        <f t="shared" si="525"/>
        <v>450</v>
      </c>
      <c r="BY322" s="27">
        <f t="shared" si="526"/>
        <v>60</v>
      </c>
      <c r="BZ322" s="28">
        <f t="shared" si="467"/>
        <v>0</v>
      </c>
      <c r="CA322" s="28">
        <f t="shared" si="468"/>
        <v>0</v>
      </c>
      <c r="CB322" s="28">
        <f t="shared" si="469"/>
        <v>0</v>
      </c>
      <c r="CC322" s="17">
        <f>DBC!$C$77</f>
        <v>42</v>
      </c>
      <c r="CD322" s="28">
        <f>DBC!$C$76</f>
        <v>35</v>
      </c>
      <c r="CE322" s="30">
        <f>DBC!$C$75</f>
        <v>40</v>
      </c>
      <c r="CF322" s="31">
        <f t="shared" si="529"/>
        <v>0</v>
      </c>
      <c r="CG322" s="31">
        <f t="shared" si="470"/>
        <v>0</v>
      </c>
      <c r="CH322" s="32">
        <f t="shared" si="471"/>
        <v>0</v>
      </c>
      <c r="CI322" s="11">
        <f>DBC!$C$68</f>
        <v>500</v>
      </c>
      <c r="CJ322" s="21">
        <f t="shared" si="501"/>
        <v>0</v>
      </c>
      <c r="CK322" s="21">
        <f t="shared" si="502"/>
        <v>0</v>
      </c>
      <c r="CL322" s="21">
        <f t="shared" si="503"/>
        <v>0</v>
      </c>
      <c r="CM322" s="423">
        <f t="shared" si="504"/>
        <v>0</v>
      </c>
    </row>
    <row r="323" spans="1:91" x14ac:dyDescent="0.35">
      <c r="A323" s="743"/>
      <c r="B323" s="5" t="s">
        <v>29</v>
      </c>
      <c r="C323" s="543">
        <v>31</v>
      </c>
      <c r="D323" s="5">
        <v>317</v>
      </c>
      <c r="E323" s="10">
        <f>DBC!C$56</f>
        <v>20</v>
      </c>
      <c r="F323" s="22">
        <f t="shared" si="455"/>
        <v>620</v>
      </c>
      <c r="G323" s="745"/>
      <c r="H323" s="49">
        <f>DBC!$C$45</f>
        <v>0.1</v>
      </c>
      <c r="I323" s="47">
        <f>DBC!$C$44</f>
        <v>0.7</v>
      </c>
      <c r="J323" s="48">
        <f>DBC!$C$43</f>
        <v>0.2</v>
      </c>
      <c r="K323" s="24" t="str">
        <f t="shared" si="543"/>
        <v>OK</v>
      </c>
      <c r="L323" s="25">
        <f t="shared" si="557"/>
        <v>62</v>
      </c>
      <c r="M323" s="26">
        <f t="shared" si="558"/>
        <v>434</v>
      </c>
      <c r="N323" s="27">
        <f t="shared" si="559"/>
        <v>124</v>
      </c>
      <c r="O323" s="28">
        <f t="shared" si="560"/>
        <v>566680</v>
      </c>
      <c r="P323" s="28">
        <f t="shared" si="561"/>
        <v>13486984</v>
      </c>
      <c r="Q323" s="28">
        <f t="shared" si="562"/>
        <v>4533440</v>
      </c>
      <c r="R323" s="29">
        <f>DBC!$C$50</f>
        <v>152</v>
      </c>
      <c r="S323" s="28">
        <f>DBC!$C$49</f>
        <v>146.19999999999999</v>
      </c>
      <c r="T323" s="30">
        <f>DBC!$C$48</f>
        <v>150</v>
      </c>
      <c r="U323" s="31">
        <f t="shared" si="563"/>
        <v>86.135360000000006</v>
      </c>
      <c r="V323" s="31">
        <f t="shared" si="564"/>
        <v>1971.7970608000001</v>
      </c>
      <c r="W323" s="32">
        <f t="shared" si="565"/>
        <v>680.01599999999996</v>
      </c>
      <c r="X323" s="23">
        <f>DBC!$C$41</f>
        <v>370</v>
      </c>
      <c r="Y323" s="33">
        <f t="shared" si="566"/>
        <v>31870.083200000001</v>
      </c>
      <c r="Z323" s="31">
        <f t="shared" si="567"/>
        <v>729564.91249600006</v>
      </c>
      <c r="AA323" s="31">
        <f t="shared" si="568"/>
        <v>251605.91999999998</v>
      </c>
      <c r="AB323" s="423">
        <f t="shared" si="495"/>
        <v>1013040.915696</v>
      </c>
      <c r="AC323" s="295">
        <f>DBC!$C$45</f>
        <v>0.1</v>
      </c>
      <c r="AD323" s="291">
        <f>DBC!$C$44</f>
        <v>0.7</v>
      </c>
      <c r="AE323" s="292">
        <f>DBC!$C$43</f>
        <v>0.2</v>
      </c>
      <c r="AF323" s="24" t="str">
        <f t="shared" si="476"/>
        <v>OK</v>
      </c>
      <c r="AG323" s="25">
        <f t="shared" si="477"/>
        <v>62</v>
      </c>
      <c r="AH323" s="26">
        <f t="shared" si="518"/>
        <v>434</v>
      </c>
      <c r="AI323" s="27">
        <f t="shared" si="519"/>
        <v>124</v>
      </c>
      <c r="AJ323" s="28">
        <f t="shared" si="457"/>
        <v>0</v>
      </c>
      <c r="AK323" s="28">
        <f t="shared" si="458"/>
        <v>0</v>
      </c>
      <c r="AL323" s="28">
        <f t="shared" si="459"/>
        <v>0</v>
      </c>
      <c r="AM323" s="17">
        <f>DBC!$C$50</f>
        <v>152</v>
      </c>
      <c r="AN323" s="16">
        <f>DBC!$C$49</f>
        <v>146.19999999999999</v>
      </c>
      <c r="AO323" s="18">
        <f>DBC!$C$48</f>
        <v>150</v>
      </c>
      <c r="AP323" s="31">
        <f t="shared" si="527"/>
        <v>0</v>
      </c>
      <c r="AQ323" s="31">
        <f t="shared" si="460"/>
        <v>0</v>
      </c>
      <c r="AR323" s="32">
        <f t="shared" si="461"/>
        <v>0</v>
      </c>
      <c r="AS323" s="23">
        <f>DBC!$C$41</f>
        <v>370</v>
      </c>
      <c r="AT323" s="33">
        <f t="shared" si="520"/>
        <v>0</v>
      </c>
      <c r="AU323" s="31">
        <f t="shared" si="521"/>
        <v>0</v>
      </c>
      <c r="AV323" s="31">
        <f t="shared" si="522"/>
        <v>0</v>
      </c>
      <c r="AW323" s="423">
        <f t="shared" si="496"/>
        <v>0</v>
      </c>
      <c r="AX323" s="561">
        <f>DBC!$C$72</f>
        <v>0.15</v>
      </c>
      <c r="AY323" s="559">
        <f>DBC!$C$71</f>
        <v>0.75</v>
      </c>
      <c r="AZ323" s="560">
        <f>DBC!$C$70</f>
        <v>0.1</v>
      </c>
      <c r="BA323" s="24" t="str">
        <f t="shared" si="478"/>
        <v>OK</v>
      </c>
      <c r="BB323" s="25">
        <f t="shared" si="479"/>
        <v>93</v>
      </c>
      <c r="BC323" s="26">
        <f t="shared" si="523"/>
        <v>465</v>
      </c>
      <c r="BD323" s="27">
        <f t="shared" si="524"/>
        <v>62</v>
      </c>
      <c r="BE323" s="28">
        <f t="shared" si="462"/>
        <v>116250</v>
      </c>
      <c r="BF323" s="28">
        <f t="shared" si="463"/>
        <v>1976250</v>
      </c>
      <c r="BG323" s="28">
        <f t="shared" si="464"/>
        <v>310000</v>
      </c>
      <c r="BH323" s="17">
        <f>DBC!$C$77</f>
        <v>42</v>
      </c>
      <c r="BI323" s="28">
        <f>DBC!$C$76</f>
        <v>35</v>
      </c>
      <c r="BJ323" s="30">
        <f>DBC!$C$75</f>
        <v>40</v>
      </c>
      <c r="BK323" s="31">
        <f t="shared" si="528"/>
        <v>4.8825000000000003</v>
      </c>
      <c r="BL323" s="31">
        <f t="shared" si="465"/>
        <v>69.168750000000003</v>
      </c>
      <c r="BM323" s="32">
        <f t="shared" si="466"/>
        <v>12.4</v>
      </c>
      <c r="BN323" s="11">
        <f>DBC!$C$68</f>
        <v>500</v>
      </c>
      <c r="BO323" s="21">
        <f t="shared" si="497"/>
        <v>2441.25</v>
      </c>
      <c r="BP323" s="19">
        <f t="shared" si="498"/>
        <v>34584.375</v>
      </c>
      <c r="BQ323" s="19">
        <f t="shared" si="499"/>
        <v>6200</v>
      </c>
      <c r="BR323" s="423">
        <f t="shared" si="500"/>
        <v>43225.625</v>
      </c>
      <c r="BS323" s="561">
        <f>DBC!$C$72</f>
        <v>0.15</v>
      </c>
      <c r="BT323" s="559">
        <f>DBC!$C$71</f>
        <v>0.75</v>
      </c>
      <c r="BU323" s="560">
        <f>DBC!$C$70</f>
        <v>0.1</v>
      </c>
      <c r="BV323" s="24" t="str">
        <f t="shared" si="480"/>
        <v>OK</v>
      </c>
      <c r="BW323" s="25">
        <f t="shared" si="481"/>
        <v>93</v>
      </c>
      <c r="BX323" s="26">
        <f t="shared" si="525"/>
        <v>465</v>
      </c>
      <c r="BY323" s="27">
        <f t="shared" si="526"/>
        <v>62</v>
      </c>
      <c r="BZ323" s="28">
        <f t="shared" si="467"/>
        <v>0</v>
      </c>
      <c r="CA323" s="28">
        <f t="shared" si="468"/>
        <v>0</v>
      </c>
      <c r="CB323" s="28">
        <f t="shared" si="469"/>
        <v>0</v>
      </c>
      <c r="CC323" s="17">
        <f>DBC!$C$77</f>
        <v>42</v>
      </c>
      <c r="CD323" s="28">
        <f>DBC!$C$76</f>
        <v>35</v>
      </c>
      <c r="CE323" s="30">
        <f>DBC!$C$75</f>
        <v>40</v>
      </c>
      <c r="CF323" s="31">
        <f t="shared" si="529"/>
        <v>0</v>
      </c>
      <c r="CG323" s="31">
        <f t="shared" si="470"/>
        <v>0</v>
      </c>
      <c r="CH323" s="32">
        <f t="shared" si="471"/>
        <v>0</v>
      </c>
      <c r="CI323" s="11">
        <f>DBC!$C$68</f>
        <v>500</v>
      </c>
      <c r="CJ323" s="21">
        <f t="shared" si="501"/>
        <v>0</v>
      </c>
      <c r="CK323" s="21">
        <f t="shared" si="502"/>
        <v>0</v>
      </c>
      <c r="CL323" s="21">
        <f t="shared" si="503"/>
        <v>0</v>
      </c>
      <c r="CM323" s="423">
        <f t="shared" si="504"/>
        <v>0</v>
      </c>
    </row>
    <row r="324" spans="1:91" x14ac:dyDescent="0.35">
      <c r="A324" s="743"/>
      <c r="B324" s="5" t="s">
        <v>30</v>
      </c>
      <c r="C324" s="543">
        <v>30</v>
      </c>
      <c r="D324" s="5">
        <v>318</v>
      </c>
      <c r="E324" s="10">
        <f>DBC!C$57</f>
        <v>20</v>
      </c>
      <c r="F324" s="22">
        <f t="shared" si="455"/>
        <v>600</v>
      </c>
      <c r="G324" s="745"/>
      <c r="H324" s="49">
        <f>DBC!$C$45</f>
        <v>0.1</v>
      </c>
      <c r="I324" s="47">
        <f>DBC!$C$44</f>
        <v>0.7</v>
      </c>
      <c r="J324" s="48">
        <f>DBC!$C$43</f>
        <v>0.2</v>
      </c>
      <c r="K324" s="24" t="str">
        <f t="shared" si="543"/>
        <v>OK</v>
      </c>
      <c r="L324" s="25">
        <f t="shared" si="557"/>
        <v>60</v>
      </c>
      <c r="M324" s="26">
        <f t="shared" si="558"/>
        <v>420</v>
      </c>
      <c r="N324" s="27">
        <f t="shared" si="559"/>
        <v>120</v>
      </c>
      <c r="O324" s="28">
        <f t="shared" si="560"/>
        <v>548400</v>
      </c>
      <c r="P324" s="28">
        <f t="shared" si="561"/>
        <v>13051920</v>
      </c>
      <c r="Q324" s="28">
        <f t="shared" si="562"/>
        <v>4387200</v>
      </c>
      <c r="R324" s="29">
        <f>DBC!$C$50</f>
        <v>152</v>
      </c>
      <c r="S324" s="28">
        <f>DBC!$C$49</f>
        <v>146.19999999999999</v>
      </c>
      <c r="T324" s="30">
        <f>DBC!$C$48</f>
        <v>150</v>
      </c>
      <c r="U324" s="31">
        <f t="shared" si="563"/>
        <v>83.356800000000007</v>
      </c>
      <c r="V324" s="31">
        <f t="shared" si="564"/>
        <v>1908.1907039999999</v>
      </c>
      <c r="W324" s="32">
        <f t="shared" si="565"/>
        <v>658.08</v>
      </c>
      <c r="X324" s="23">
        <f>DBC!$C$41</f>
        <v>370</v>
      </c>
      <c r="Y324" s="33">
        <f t="shared" si="566"/>
        <v>30842.016000000003</v>
      </c>
      <c r="Z324" s="31">
        <f t="shared" si="567"/>
        <v>706030.56047999999</v>
      </c>
      <c r="AA324" s="31">
        <f t="shared" si="568"/>
        <v>243489.6</v>
      </c>
      <c r="AB324" s="423">
        <f t="shared" si="495"/>
        <v>980362.17648000002</v>
      </c>
      <c r="AC324" s="295">
        <f>DBC!$C$45</f>
        <v>0.1</v>
      </c>
      <c r="AD324" s="291">
        <f>DBC!$C$44</f>
        <v>0.7</v>
      </c>
      <c r="AE324" s="292">
        <f>DBC!$C$43</f>
        <v>0.2</v>
      </c>
      <c r="AF324" s="24" t="str">
        <f t="shared" si="476"/>
        <v>OK</v>
      </c>
      <c r="AG324" s="25">
        <f t="shared" si="477"/>
        <v>60</v>
      </c>
      <c r="AH324" s="26">
        <f t="shared" si="518"/>
        <v>420</v>
      </c>
      <c r="AI324" s="27">
        <f t="shared" si="519"/>
        <v>120</v>
      </c>
      <c r="AJ324" s="28">
        <f t="shared" si="457"/>
        <v>0</v>
      </c>
      <c r="AK324" s="28">
        <f t="shared" si="458"/>
        <v>0</v>
      </c>
      <c r="AL324" s="28">
        <f t="shared" si="459"/>
        <v>0</v>
      </c>
      <c r="AM324" s="17">
        <f>DBC!$C$50</f>
        <v>152</v>
      </c>
      <c r="AN324" s="16">
        <f>DBC!$C$49</f>
        <v>146.19999999999999</v>
      </c>
      <c r="AO324" s="18">
        <f>DBC!$C$48</f>
        <v>150</v>
      </c>
      <c r="AP324" s="31">
        <f t="shared" si="527"/>
        <v>0</v>
      </c>
      <c r="AQ324" s="31">
        <f t="shared" si="460"/>
        <v>0</v>
      </c>
      <c r="AR324" s="32">
        <f t="shared" si="461"/>
        <v>0</v>
      </c>
      <c r="AS324" s="23">
        <f>DBC!$C$41</f>
        <v>370</v>
      </c>
      <c r="AT324" s="33">
        <f t="shared" si="520"/>
        <v>0</v>
      </c>
      <c r="AU324" s="31">
        <f t="shared" si="521"/>
        <v>0</v>
      </c>
      <c r="AV324" s="31">
        <f t="shared" si="522"/>
        <v>0</v>
      </c>
      <c r="AW324" s="423">
        <f t="shared" si="496"/>
        <v>0</v>
      </c>
      <c r="AX324" s="561">
        <f>DBC!$C$72</f>
        <v>0.15</v>
      </c>
      <c r="AY324" s="559">
        <f>DBC!$C$71</f>
        <v>0.75</v>
      </c>
      <c r="AZ324" s="560">
        <f>DBC!$C$70</f>
        <v>0.1</v>
      </c>
      <c r="BA324" s="24" t="str">
        <f t="shared" si="478"/>
        <v>OK</v>
      </c>
      <c r="BB324" s="25">
        <f t="shared" si="479"/>
        <v>90</v>
      </c>
      <c r="BC324" s="26">
        <f t="shared" si="523"/>
        <v>450</v>
      </c>
      <c r="BD324" s="27">
        <f t="shared" si="524"/>
        <v>60</v>
      </c>
      <c r="BE324" s="28">
        <f t="shared" si="462"/>
        <v>112500</v>
      </c>
      <c r="BF324" s="28">
        <f t="shared" si="463"/>
        <v>1912500</v>
      </c>
      <c r="BG324" s="28">
        <f t="shared" si="464"/>
        <v>300000</v>
      </c>
      <c r="BH324" s="17">
        <f>DBC!$C$77</f>
        <v>42</v>
      </c>
      <c r="BI324" s="28">
        <f>DBC!$C$76</f>
        <v>35</v>
      </c>
      <c r="BJ324" s="30">
        <f>DBC!$C$75</f>
        <v>40</v>
      </c>
      <c r="BK324" s="31">
        <f t="shared" si="528"/>
        <v>4.7249999999999996</v>
      </c>
      <c r="BL324" s="31">
        <f t="shared" si="465"/>
        <v>66.9375</v>
      </c>
      <c r="BM324" s="32">
        <f t="shared" si="466"/>
        <v>12</v>
      </c>
      <c r="BN324" s="11">
        <f>DBC!$C$68</f>
        <v>500</v>
      </c>
      <c r="BO324" s="21">
        <f t="shared" si="497"/>
        <v>2362.5</v>
      </c>
      <c r="BP324" s="19">
        <f t="shared" si="498"/>
        <v>33468.75</v>
      </c>
      <c r="BQ324" s="19">
        <f t="shared" si="499"/>
        <v>6000</v>
      </c>
      <c r="BR324" s="423">
        <f t="shared" si="500"/>
        <v>41831.25</v>
      </c>
      <c r="BS324" s="561">
        <f>DBC!$C$72</f>
        <v>0.15</v>
      </c>
      <c r="BT324" s="559">
        <f>DBC!$C$71</f>
        <v>0.75</v>
      </c>
      <c r="BU324" s="560">
        <f>DBC!$C$70</f>
        <v>0.1</v>
      </c>
      <c r="BV324" s="24" t="str">
        <f t="shared" si="480"/>
        <v>OK</v>
      </c>
      <c r="BW324" s="25">
        <f t="shared" si="481"/>
        <v>90</v>
      </c>
      <c r="BX324" s="26">
        <f t="shared" si="525"/>
        <v>450</v>
      </c>
      <c r="BY324" s="27">
        <f t="shared" si="526"/>
        <v>60</v>
      </c>
      <c r="BZ324" s="28">
        <f t="shared" si="467"/>
        <v>0</v>
      </c>
      <c r="CA324" s="28">
        <f t="shared" si="468"/>
        <v>0</v>
      </c>
      <c r="CB324" s="28">
        <f t="shared" si="469"/>
        <v>0</v>
      </c>
      <c r="CC324" s="17">
        <f>DBC!$C$77</f>
        <v>42</v>
      </c>
      <c r="CD324" s="28">
        <f>DBC!$C$76</f>
        <v>35</v>
      </c>
      <c r="CE324" s="30">
        <f>DBC!$C$75</f>
        <v>40</v>
      </c>
      <c r="CF324" s="31">
        <f t="shared" si="529"/>
        <v>0</v>
      </c>
      <c r="CG324" s="31">
        <f t="shared" si="470"/>
        <v>0</v>
      </c>
      <c r="CH324" s="32">
        <f t="shared" si="471"/>
        <v>0</v>
      </c>
      <c r="CI324" s="11">
        <f>DBC!$C$68</f>
        <v>500</v>
      </c>
      <c r="CJ324" s="21">
        <f t="shared" si="501"/>
        <v>0</v>
      </c>
      <c r="CK324" s="21">
        <f t="shared" si="502"/>
        <v>0</v>
      </c>
      <c r="CL324" s="21">
        <f t="shared" si="503"/>
        <v>0</v>
      </c>
      <c r="CM324" s="423">
        <f t="shared" si="504"/>
        <v>0</v>
      </c>
    </row>
    <row r="325" spans="1:91" x14ac:dyDescent="0.35">
      <c r="A325" s="743"/>
      <c r="B325" s="5" t="s">
        <v>31</v>
      </c>
      <c r="C325" s="543">
        <v>31</v>
      </c>
      <c r="D325" s="5">
        <v>319</v>
      </c>
      <c r="E325" s="10">
        <f>DBC!C$58</f>
        <v>20</v>
      </c>
      <c r="F325" s="22">
        <f t="shared" si="455"/>
        <v>620</v>
      </c>
      <c r="G325" s="745"/>
      <c r="H325" s="49">
        <f>DBC!$C$45</f>
        <v>0.1</v>
      </c>
      <c r="I325" s="47">
        <f>DBC!$C$44</f>
        <v>0.7</v>
      </c>
      <c r="J325" s="48">
        <f>DBC!$C$43</f>
        <v>0.2</v>
      </c>
      <c r="K325" s="24" t="str">
        <f t="shared" si="543"/>
        <v>OK</v>
      </c>
      <c r="L325" s="25">
        <f t="shared" si="557"/>
        <v>62</v>
      </c>
      <c r="M325" s="26">
        <f t="shared" si="558"/>
        <v>434</v>
      </c>
      <c r="N325" s="27">
        <f t="shared" si="559"/>
        <v>124</v>
      </c>
      <c r="O325" s="28">
        <f t="shared" si="560"/>
        <v>566680</v>
      </c>
      <c r="P325" s="28">
        <f t="shared" si="561"/>
        <v>13486984</v>
      </c>
      <c r="Q325" s="28">
        <f t="shared" si="562"/>
        <v>4533440</v>
      </c>
      <c r="R325" s="29">
        <f>DBC!$C$50</f>
        <v>152</v>
      </c>
      <c r="S325" s="28">
        <f>DBC!$C$49</f>
        <v>146.19999999999999</v>
      </c>
      <c r="T325" s="30">
        <f>DBC!$C$48</f>
        <v>150</v>
      </c>
      <c r="U325" s="31">
        <f t="shared" si="563"/>
        <v>86.135360000000006</v>
      </c>
      <c r="V325" s="31">
        <f t="shared" si="564"/>
        <v>1971.7970608000001</v>
      </c>
      <c r="W325" s="32">
        <f t="shared" si="565"/>
        <v>680.01599999999996</v>
      </c>
      <c r="X325" s="23">
        <f>DBC!$C$41</f>
        <v>370</v>
      </c>
      <c r="Y325" s="33">
        <f t="shared" si="566"/>
        <v>31870.083200000001</v>
      </c>
      <c r="Z325" s="31">
        <f t="shared" si="567"/>
        <v>729564.91249600006</v>
      </c>
      <c r="AA325" s="31">
        <f t="shared" si="568"/>
        <v>251605.91999999998</v>
      </c>
      <c r="AB325" s="423">
        <f t="shared" si="495"/>
        <v>1013040.915696</v>
      </c>
      <c r="AC325" s="295">
        <f>DBC!$C$45</f>
        <v>0.1</v>
      </c>
      <c r="AD325" s="291">
        <f>DBC!$C$44</f>
        <v>0.7</v>
      </c>
      <c r="AE325" s="292">
        <f>DBC!$C$43</f>
        <v>0.2</v>
      </c>
      <c r="AF325" s="24" t="str">
        <f t="shared" si="476"/>
        <v>OK</v>
      </c>
      <c r="AG325" s="25">
        <f t="shared" si="477"/>
        <v>62</v>
      </c>
      <c r="AH325" s="26">
        <f t="shared" si="518"/>
        <v>434</v>
      </c>
      <c r="AI325" s="27">
        <f t="shared" si="519"/>
        <v>124</v>
      </c>
      <c r="AJ325" s="28">
        <f t="shared" si="457"/>
        <v>0</v>
      </c>
      <c r="AK325" s="28">
        <f t="shared" si="458"/>
        <v>0</v>
      </c>
      <c r="AL325" s="28">
        <f t="shared" si="459"/>
        <v>0</v>
      </c>
      <c r="AM325" s="17">
        <f>DBC!$C$50</f>
        <v>152</v>
      </c>
      <c r="AN325" s="16">
        <f>DBC!$C$49</f>
        <v>146.19999999999999</v>
      </c>
      <c r="AO325" s="18">
        <f>DBC!$C$48</f>
        <v>150</v>
      </c>
      <c r="AP325" s="31">
        <f t="shared" si="527"/>
        <v>0</v>
      </c>
      <c r="AQ325" s="31">
        <f t="shared" si="460"/>
        <v>0</v>
      </c>
      <c r="AR325" s="32">
        <f t="shared" si="461"/>
        <v>0</v>
      </c>
      <c r="AS325" s="23">
        <f>DBC!$C$41</f>
        <v>370</v>
      </c>
      <c r="AT325" s="33">
        <f t="shared" si="520"/>
        <v>0</v>
      </c>
      <c r="AU325" s="31">
        <f t="shared" si="521"/>
        <v>0</v>
      </c>
      <c r="AV325" s="31">
        <f t="shared" si="522"/>
        <v>0</v>
      </c>
      <c r="AW325" s="423">
        <f t="shared" si="496"/>
        <v>0</v>
      </c>
      <c r="AX325" s="561">
        <f>DBC!$C$72</f>
        <v>0.15</v>
      </c>
      <c r="AY325" s="559">
        <f>DBC!$C$71</f>
        <v>0.75</v>
      </c>
      <c r="AZ325" s="560">
        <f>DBC!$C$70</f>
        <v>0.1</v>
      </c>
      <c r="BA325" s="24" t="str">
        <f t="shared" si="478"/>
        <v>OK</v>
      </c>
      <c r="BB325" s="25">
        <f t="shared" si="479"/>
        <v>93</v>
      </c>
      <c r="BC325" s="26">
        <f t="shared" si="523"/>
        <v>465</v>
      </c>
      <c r="BD325" s="27">
        <f t="shared" si="524"/>
        <v>62</v>
      </c>
      <c r="BE325" s="28">
        <f t="shared" si="462"/>
        <v>116250</v>
      </c>
      <c r="BF325" s="28">
        <f t="shared" si="463"/>
        <v>1976250</v>
      </c>
      <c r="BG325" s="28">
        <f t="shared" si="464"/>
        <v>310000</v>
      </c>
      <c r="BH325" s="17">
        <f>DBC!$C$77</f>
        <v>42</v>
      </c>
      <c r="BI325" s="28">
        <f>DBC!$C$76</f>
        <v>35</v>
      </c>
      <c r="BJ325" s="30">
        <f>DBC!$C$75</f>
        <v>40</v>
      </c>
      <c r="BK325" s="31">
        <f t="shared" si="528"/>
        <v>4.8825000000000003</v>
      </c>
      <c r="BL325" s="31">
        <f t="shared" si="465"/>
        <v>69.168750000000003</v>
      </c>
      <c r="BM325" s="32">
        <f t="shared" si="466"/>
        <v>12.4</v>
      </c>
      <c r="BN325" s="11">
        <f>DBC!$C$68</f>
        <v>500</v>
      </c>
      <c r="BO325" s="21">
        <f t="shared" si="497"/>
        <v>2441.25</v>
      </c>
      <c r="BP325" s="19">
        <f t="shared" si="498"/>
        <v>34584.375</v>
      </c>
      <c r="BQ325" s="19">
        <f t="shared" si="499"/>
        <v>6200</v>
      </c>
      <c r="BR325" s="423">
        <f t="shared" si="500"/>
        <v>43225.625</v>
      </c>
      <c r="BS325" s="561">
        <f>DBC!$C$72</f>
        <v>0.15</v>
      </c>
      <c r="BT325" s="559">
        <f>DBC!$C$71</f>
        <v>0.75</v>
      </c>
      <c r="BU325" s="560">
        <f>DBC!$C$70</f>
        <v>0.1</v>
      </c>
      <c r="BV325" s="24" t="str">
        <f t="shared" si="480"/>
        <v>OK</v>
      </c>
      <c r="BW325" s="25">
        <f t="shared" si="481"/>
        <v>93</v>
      </c>
      <c r="BX325" s="26">
        <f t="shared" si="525"/>
        <v>465</v>
      </c>
      <c r="BY325" s="27">
        <f t="shared" si="526"/>
        <v>62</v>
      </c>
      <c r="BZ325" s="28">
        <f t="shared" si="467"/>
        <v>0</v>
      </c>
      <c r="CA325" s="28">
        <f t="shared" si="468"/>
        <v>0</v>
      </c>
      <c r="CB325" s="28">
        <f t="shared" si="469"/>
        <v>0</v>
      </c>
      <c r="CC325" s="17">
        <f>DBC!$C$77</f>
        <v>42</v>
      </c>
      <c r="CD325" s="28">
        <f>DBC!$C$76</f>
        <v>35</v>
      </c>
      <c r="CE325" s="30">
        <f>DBC!$C$75</f>
        <v>40</v>
      </c>
      <c r="CF325" s="31">
        <f t="shared" si="529"/>
        <v>0</v>
      </c>
      <c r="CG325" s="31">
        <f t="shared" si="470"/>
        <v>0</v>
      </c>
      <c r="CH325" s="32">
        <f t="shared" si="471"/>
        <v>0</v>
      </c>
      <c r="CI325" s="11">
        <f>DBC!$C$68</f>
        <v>500</v>
      </c>
      <c r="CJ325" s="21">
        <f t="shared" si="501"/>
        <v>0</v>
      </c>
      <c r="CK325" s="21">
        <f t="shared" si="502"/>
        <v>0</v>
      </c>
      <c r="CL325" s="21">
        <f t="shared" si="503"/>
        <v>0</v>
      </c>
      <c r="CM325" s="423">
        <f t="shared" si="504"/>
        <v>0</v>
      </c>
    </row>
    <row r="326" spans="1:91" x14ac:dyDescent="0.35">
      <c r="A326" s="743"/>
      <c r="B326" s="5" t="s">
        <v>32</v>
      </c>
      <c r="C326" s="543">
        <v>31</v>
      </c>
      <c r="D326" s="5">
        <v>320</v>
      </c>
      <c r="E326" s="10">
        <f>DBC!C$59</f>
        <v>20</v>
      </c>
      <c r="F326" s="22">
        <f t="shared" si="455"/>
        <v>620</v>
      </c>
      <c r="G326" s="745"/>
      <c r="H326" s="49">
        <f>DBC!$C$45</f>
        <v>0.1</v>
      </c>
      <c r="I326" s="47">
        <f>DBC!$C$44</f>
        <v>0.7</v>
      </c>
      <c r="J326" s="48">
        <f>DBC!$C$43</f>
        <v>0.2</v>
      </c>
      <c r="K326" s="24" t="str">
        <f t="shared" si="543"/>
        <v>OK</v>
      </c>
      <c r="L326" s="25">
        <f t="shared" si="557"/>
        <v>62</v>
      </c>
      <c r="M326" s="26">
        <f t="shared" si="558"/>
        <v>434</v>
      </c>
      <c r="N326" s="27">
        <f t="shared" si="559"/>
        <v>124</v>
      </c>
      <c r="O326" s="28">
        <f t="shared" si="560"/>
        <v>566680</v>
      </c>
      <c r="P326" s="28">
        <f t="shared" si="561"/>
        <v>13486984</v>
      </c>
      <c r="Q326" s="28">
        <f t="shared" si="562"/>
        <v>4533440</v>
      </c>
      <c r="R326" s="29">
        <f>DBC!$C$50</f>
        <v>152</v>
      </c>
      <c r="S326" s="28">
        <f>DBC!$C$49</f>
        <v>146.19999999999999</v>
      </c>
      <c r="T326" s="30">
        <f>DBC!$C$48</f>
        <v>150</v>
      </c>
      <c r="U326" s="31">
        <f t="shared" si="563"/>
        <v>86.135360000000006</v>
      </c>
      <c r="V326" s="31">
        <f t="shared" si="564"/>
        <v>1971.7970608000001</v>
      </c>
      <c r="W326" s="32">
        <f t="shared" si="565"/>
        <v>680.01599999999996</v>
      </c>
      <c r="X326" s="23">
        <f>DBC!$C$41</f>
        <v>370</v>
      </c>
      <c r="Y326" s="33">
        <f t="shared" si="566"/>
        <v>31870.083200000001</v>
      </c>
      <c r="Z326" s="31">
        <f t="shared" si="567"/>
        <v>729564.91249600006</v>
      </c>
      <c r="AA326" s="31">
        <f t="shared" si="568"/>
        <v>251605.91999999998</v>
      </c>
      <c r="AB326" s="423">
        <f t="shared" si="495"/>
        <v>1013040.915696</v>
      </c>
      <c r="AC326" s="295">
        <f>DBC!$C$45</f>
        <v>0.1</v>
      </c>
      <c r="AD326" s="291">
        <f>DBC!$C$44</f>
        <v>0.7</v>
      </c>
      <c r="AE326" s="292">
        <f>DBC!$C$43</f>
        <v>0.2</v>
      </c>
      <c r="AF326" s="24" t="str">
        <f t="shared" si="476"/>
        <v>OK</v>
      </c>
      <c r="AG326" s="25">
        <f t="shared" si="477"/>
        <v>62</v>
      </c>
      <c r="AH326" s="26">
        <f t="shared" si="518"/>
        <v>434</v>
      </c>
      <c r="AI326" s="27">
        <f t="shared" si="519"/>
        <v>124</v>
      </c>
      <c r="AJ326" s="28">
        <f t="shared" si="457"/>
        <v>0</v>
      </c>
      <c r="AK326" s="28">
        <f t="shared" si="458"/>
        <v>0</v>
      </c>
      <c r="AL326" s="28">
        <f t="shared" si="459"/>
        <v>0</v>
      </c>
      <c r="AM326" s="17">
        <f>DBC!$C$50</f>
        <v>152</v>
      </c>
      <c r="AN326" s="16">
        <f>DBC!$C$49</f>
        <v>146.19999999999999</v>
      </c>
      <c r="AO326" s="18">
        <f>DBC!$C$48</f>
        <v>150</v>
      </c>
      <c r="AP326" s="31">
        <f t="shared" si="527"/>
        <v>0</v>
      </c>
      <c r="AQ326" s="31">
        <f t="shared" si="460"/>
        <v>0</v>
      </c>
      <c r="AR326" s="32">
        <f t="shared" si="461"/>
        <v>0</v>
      </c>
      <c r="AS326" s="23">
        <f>DBC!$C$41</f>
        <v>370</v>
      </c>
      <c r="AT326" s="33">
        <f t="shared" si="520"/>
        <v>0</v>
      </c>
      <c r="AU326" s="31">
        <f t="shared" si="521"/>
        <v>0</v>
      </c>
      <c r="AV326" s="31">
        <f t="shared" si="522"/>
        <v>0</v>
      </c>
      <c r="AW326" s="423">
        <f t="shared" si="496"/>
        <v>0</v>
      </c>
      <c r="AX326" s="561">
        <f>DBC!$C$72</f>
        <v>0.15</v>
      </c>
      <c r="AY326" s="559">
        <f>DBC!$C$71</f>
        <v>0.75</v>
      </c>
      <c r="AZ326" s="560">
        <f>DBC!$C$70</f>
        <v>0.1</v>
      </c>
      <c r="BA326" s="24" t="str">
        <f t="shared" si="478"/>
        <v>OK</v>
      </c>
      <c r="BB326" s="25">
        <f t="shared" si="479"/>
        <v>93</v>
      </c>
      <c r="BC326" s="26">
        <f t="shared" si="523"/>
        <v>465</v>
      </c>
      <c r="BD326" s="27">
        <f t="shared" si="524"/>
        <v>62</v>
      </c>
      <c r="BE326" s="28">
        <f t="shared" si="462"/>
        <v>116250</v>
      </c>
      <c r="BF326" s="28">
        <f t="shared" si="463"/>
        <v>1976250</v>
      </c>
      <c r="BG326" s="28">
        <f t="shared" si="464"/>
        <v>310000</v>
      </c>
      <c r="BH326" s="17">
        <f>DBC!$C$77</f>
        <v>42</v>
      </c>
      <c r="BI326" s="28">
        <f>DBC!$C$76</f>
        <v>35</v>
      </c>
      <c r="BJ326" s="30">
        <f>DBC!$C$75</f>
        <v>40</v>
      </c>
      <c r="BK326" s="31">
        <f t="shared" si="528"/>
        <v>4.8825000000000003</v>
      </c>
      <c r="BL326" s="31">
        <f t="shared" si="465"/>
        <v>69.168750000000003</v>
      </c>
      <c r="BM326" s="32">
        <f t="shared" si="466"/>
        <v>12.4</v>
      </c>
      <c r="BN326" s="11">
        <f>DBC!$C$68</f>
        <v>500</v>
      </c>
      <c r="BO326" s="21">
        <f t="shared" si="497"/>
        <v>2441.25</v>
      </c>
      <c r="BP326" s="19">
        <f t="shared" si="498"/>
        <v>34584.375</v>
      </c>
      <c r="BQ326" s="19">
        <f t="shared" si="499"/>
        <v>6200</v>
      </c>
      <c r="BR326" s="423">
        <f t="shared" si="500"/>
        <v>43225.625</v>
      </c>
      <c r="BS326" s="561">
        <f>DBC!$C$72</f>
        <v>0.15</v>
      </c>
      <c r="BT326" s="559">
        <f>DBC!$C$71</f>
        <v>0.75</v>
      </c>
      <c r="BU326" s="560">
        <f>DBC!$C$70</f>
        <v>0.1</v>
      </c>
      <c r="BV326" s="24" t="str">
        <f t="shared" si="480"/>
        <v>OK</v>
      </c>
      <c r="BW326" s="25">
        <f t="shared" si="481"/>
        <v>93</v>
      </c>
      <c r="BX326" s="26">
        <f t="shared" si="525"/>
        <v>465</v>
      </c>
      <c r="BY326" s="27">
        <f t="shared" si="526"/>
        <v>62</v>
      </c>
      <c r="BZ326" s="28">
        <f t="shared" si="467"/>
        <v>0</v>
      </c>
      <c r="CA326" s="28">
        <f t="shared" si="468"/>
        <v>0</v>
      </c>
      <c r="CB326" s="28">
        <f t="shared" si="469"/>
        <v>0</v>
      </c>
      <c r="CC326" s="17">
        <f>DBC!$C$77</f>
        <v>42</v>
      </c>
      <c r="CD326" s="28">
        <f>DBC!$C$76</f>
        <v>35</v>
      </c>
      <c r="CE326" s="30">
        <f>DBC!$C$75</f>
        <v>40</v>
      </c>
      <c r="CF326" s="31">
        <f t="shared" si="529"/>
        <v>0</v>
      </c>
      <c r="CG326" s="31">
        <f t="shared" si="470"/>
        <v>0</v>
      </c>
      <c r="CH326" s="32">
        <f t="shared" si="471"/>
        <v>0</v>
      </c>
      <c r="CI326" s="11">
        <f>DBC!$C$68</f>
        <v>500</v>
      </c>
      <c r="CJ326" s="21">
        <f t="shared" si="501"/>
        <v>0</v>
      </c>
      <c r="CK326" s="21">
        <f t="shared" si="502"/>
        <v>0</v>
      </c>
      <c r="CL326" s="21">
        <f t="shared" si="503"/>
        <v>0</v>
      </c>
      <c r="CM326" s="423">
        <f t="shared" si="504"/>
        <v>0</v>
      </c>
    </row>
    <row r="327" spans="1:91" x14ac:dyDescent="0.35">
      <c r="A327" s="743"/>
      <c r="B327" s="5" t="s">
        <v>33</v>
      </c>
      <c r="C327" s="543">
        <v>30</v>
      </c>
      <c r="D327" s="5">
        <v>321</v>
      </c>
      <c r="E327" s="10">
        <f>DBC!C$60</f>
        <v>20</v>
      </c>
      <c r="F327" s="22">
        <f t="shared" ref="F327:F342" si="582">C327*E327</f>
        <v>600</v>
      </c>
      <c r="G327" s="745"/>
      <c r="H327" s="49">
        <f>DBC!$C$45</f>
        <v>0.1</v>
      </c>
      <c r="I327" s="47">
        <f>DBC!$C$44</f>
        <v>0.7</v>
      </c>
      <c r="J327" s="48">
        <f>DBC!$C$43</f>
        <v>0.2</v>
      </c>
      <c r="K327" s="24" t="str">
        <f t="shared" si="543"/>
        <v>OK</v>
      </c>
      <c r="L327" s="25">
        <f t="shared" si="557"/>
        <v>60</v>
      </c>
      <c r="M327" s="26">
        <f t="shared" si="558"/>
        <v>420</v>
      </c>
      <c r="N327" s="27">
        <f t="shared" si="559"/>
        <v>120</v>
      </c>
      <c r="O327" s="28">
        <f t="shared" si="560"/>
        <v>548400</v>
      </c>
      <c r="P327" s="28">
        <f t="shared" si="561"/>
        <v>13051920</v>
      </c>
      <c r="Q327" s="28">
        <f t="shared" si="562"/>
        <v>4387200</v>
      </c>
      <c r="R327" s="29">
        <f>DBC!$C$50</f>
        <v>152</v>
      </c>
      <c r="S327" s="28">
        <f>DBC!$C$49</f>
        <v>146.19999999999999</v>
      </c>
      <c r="T327" s="30">
        <f>DBC!$C$48</f>
        <v>150</v>
      </c>
      <c r="U327" s="31">
        <f t="shared" si="563"/>
        <v>83.356800000000007</v>
      </c>
      <c r="V327" s="31">
        <f t="shared" si="564"/>
        <v>1908.1907039999999</v>
      </c>
      <c r="W327" s="32">
        <f t="shared" si="565"/>
        <v>658.08</v>
      </c>
      <c r="X327" s="23">
        <f>DBC!$C$41</f>
        <v>370</v>
      </c>
      <c r="Y327" s="33">
        <f t="shared" si="566"/>
        <v>30842.016000000003</v>
      </c>
      <c r="Z327" s="31">
        <f t="shared" si="567"/>
        <v>706030.56047999999</v>
      </c>
      <c r="AA327" s="31">
        <f t="shared" si="568"/>
        <v>243489.6</v>
      </c>
      <c r="AB327" s="423">
        <f t="shared" si="495"/>
        <v>980362.17648000002</v>
      </c>
      <c r="AC327" s="295">
        <f>DBC!$C$45</f>
        <v>0.1</v>
      </c>
      <c r="AD327" s="291">
        <f>DBC!$C$44</f>
        <v>0.7</v>
      </c>
      <c r="AE327" s="292">
        <f>DBC!$C$43</f>
        <v>0.2</v>
      </c>
      <c r="AF327" s="24" t="str">
        <f t="shared" si="476"/>
        <v>OK</v>
      </c>
      <c r="AG327" s="25">
        <f t="shared" si="477"/>
        <v>60</v>
      </c>
      <c r="AH327" s="26">
        <f t="shared" si="518"/>
        <v>420</v>
      </c>
      <c r="AI327" s="27">
        <f t="shared" si="519"/>
        <v>120</v>
      </c>
      <c r="AJ327" s="28">
        <f t="shared" ref="AJ327:AJ342" si="583">AJ$6*AG327</f>
        <v>0</v>
      </c>
      <c r="AK327" s="28">
        <f t="shared" ref="AK327:AK342" si="584">AK$6*AH327</f>
        <v>0</v>
      </c>
      <c r="AL327" s="28">
        <f t="shared" ref="AL327:AL342" si="585">AL$6*AI327</f>
        <v>0</v>
      </c>
      <c r="AM327" s="17">
        <f>DBC!$C$50</f>
        <v>152</v>
      </c>
      <c r="AN327" s="16">
        <f>DBC!$C$49</f>
        <v>146.19999999999999</v>
      </c>
      <c r="AO327" s="18">
        <f>DBC!$C$48</f>
        <v>150</v>
      </c>
      <c r="AP327" s="31">
        <f t="shared" si="527"/>
        <v>0</v>
      </c>
      <c r="AQ327" s="31">
        <f t="shared" ref="AQ327:AQ342" si="586">AK327*AN327/10^6</f>
        <v>0</v>
      </c>
      <c r="AR327" s="32">
        <f t="shared" ref="AR327:AR342" si="587">AL327*AO327/10^6</f>
        <v>0</v>
      </c>
      <c r="AS327" s="23">
        <f>DBC!$C$41</f>
        <v>370</v>
      </c>
      <c r="AT327" s="33">
        <f t="shared" si="520"/>
        <v>0</v>
      </c>
      <c r="AU327" s="31">
        <f t="shared" si="521"/>
        <v>0</v>
      </c>
      <c r="AV327" s="31">
        <f t="shared" si="522"/>
        <v>0</v>
      </c>
      <c r="AW327" s="423">
        <f t="shared" si="496"/>
        <v>0</v>
      </c>
      <c r="AX327" s="561">
        <f>DBC!$C$72</f>
        <v>0.15</v>
      </c>
      <c r="AY327" s="559">
        <f>DBC!$C$71</f>
        <v>0.75</v>
      </c>
      <c r="AZ327" s="560">
        <f>DBC!$C$70</f>
        <v>0.1</v>
      </c>
      <c r="BA327" s="24" t="str">
        <f t="shared" si="478"/>
        <v>OK</v>
      </c>
      <c r="BB327" s="25">
        <f t="shared" si="479"/>
        <v>90</v>
      </c>
      <c r="BC327" s="26">
        <f t="shared" si="523"/>
        <v>450</v>
      </c>
      <c r="BD327" s="27">
        <f t="shared" si="524"/>
        <v>60</v>
      </c>
      <c r="BE327" s="28">
        <f t="shared" ref="BE327:BE342" si="588">BE$6*BB327</f>
        <v>112500</v>
      </c>
      <c r="BF327" s="28">
        <f t="shared" ref="BF327:BF342" si="589">BF$6*BC327</f>
        <v>1912500</v>
      </c>
      <c r="BG327" s="28">
        <f t="shared" ref="BG327:BG342" si="590">BG$6*BD327</f>
        <v>300000</v>
      </c>
      <c r="BH327" s="17">
        <f>DBC!$C$77</f>
        <v>42</v>
      </c>
      <c r="BI327" s="28">
        <f>DBC!$C$76</f>
        <v>35</v>
      </c>
      <c r="BJ327" s="30">
        <f>DBC!$C$75</f>
        <v>40</v>
      </c>
      <c r="BK327" s="31">
        <f t="shared" si="528"/>
        <v>4.7249999999999996</v>
      </c>
      <c r="BL327" s="31">
        <f t="shared" ref="BL327:BL342" si="591">BF327*BI327/10^6</f>
        <v>66.9375</v>
      </c>
      <c r="BM327" s="32">
        <f t="shared" ref="BM327:BM342" si="592">BG327*BJ327/10^6</f>
        <v>12</v>
      </c>
      <c r="BN327" s="11">
        <f>DBC!$C$68</f>
        <v>500</v>
      </c>
      <c r="BO327" s="21">
        <f t="shared" si="497"/>
        <v>2362.5</v>
      </c>
      <c r="BP327" s="19">
        <f t="shared" si="498"/>
        <v>33468.75</v>
      </c>
      <c r="BQ327" s="19">
        <f t="shared" si="499"/>
        <v>6000</v>
      </c>
      <c r="BR327" s="423">
        <f t="shared" si="500"/>
        <v>41831.25</v>
      </c>
      <c r="BS327" s="561">
        <f>DBC!$C$72</f>
        <v>0.15</v>
      </c>
      <c r="BT327" s="559">
        <f>DBC!$C$71</f>
        <v>0.75</v>
      </c>
      <c r="BU327" s="560">
        <f>DBC!$C$70</f>
        <v>0.1</v>
      </c>
      <c r="BV327" s="24" t="str">
        <f t="shared" si="480"/>
        <v>OK</v>
      </c>
      <c r="BW327" s="25">
        <f t="shared" si="481"/>
        <v>90</v>
      </c>
      <c r="BX327" s="26">
        <f t="shared" si="525"/>
        <v>450</v>
      </c>
      <c r="BY327" s="27">
        <f t="shared" si="526"/>
        <v>60</v>
      </c>
      <c r="BZ327" s="28">
        <f t="shared" ref="BZ327:BZ342" si="593">BZ$6*BW327</f>
        <v>0</v>
      </c>
      <c r="CA327" s="28">
        <f t="shared" ref="CA327:CA342" si="594">CA$6*BX327</f>
        <v>0</v>
      </c>
      <c r="CB327" s="28">
        <f t="shared" ref="CB327:CB342" si="595">CB$6*BY327</f>
        <v>0</v>
      </c>
      <c r="CC327" s="17">
        <f>DBC!$C$77</f>
        <v>42</v>
      </c>
      <c r="CD327" s="28">
        <f>DBC!$C$76</f>
        <v>35</v>
      </c>
      <c r="CE327" s="30">
        <f>DBC!$C$75</f>
        <v>40</v>
      </c>
      <c r="CF327" s="31">
        <f t="shared" si="529"/>
        <v>0</v>
      </c>
      <c r="CG327" s="31">
        <f t="shared" ref="CG327:CG342" si="596">CA327*CD327/10^6</f>
        <v>0</v>
      </c>
      <c r="CH327" s="32">
        <f t="shared" ref="CH327:CH342" si="597">CB327*CE327/10^6</f>
        <v>0</v>
      </c>
      <c r="CI327" s="11">
        <f>DBC!$C$68</f>
        <v>500</v>
      </c>
      <c r="CJ327" s="21">
        <f t="shared" si="501"/>
        <v>0</v>
      </c>
      <c r="CK327" s="21">
        <f t="shared" si="502"/>
        <v>0</v>
      </c>
      <c r="CL327" s="21">
        <f t="shared" si="503"/>
        <v>0</v>
      </c>
      <c r="CM327" s="423">
        <f t="shared" si="504"/>
        <v>0</v>
      </c>
    </row>
    <row r="328" spans="1:91" x14ac:dyDescent="0.35">
      <c r="A328" s="743"/>
      <c r="B328" s="5" t="s">
        <v>34</v>
      </c>
      <c r="C328" s="543">
        <v>31</v>
      </c>
      <c r="D328" s="5">
        <v>322</v>
      </c>
      <c r="E328" s="10">
        <f>DBC!C$61</f>
        <v>20</v>
      </c>
      <c r="F328" s="22">
        <f t="shared" si="582"/>
        <v>620</v>
      </c>
      <c r="G328" s="745"/>
      <c r="H328" s="49">
        <f>DBC!$C$45</f>
        <v>0.1</v>
      </c>
      <c r="I328" s="47">
        <f>DBC!$C$44</f>
        <v>0.7</v>
      </c>
      <c r="J328" s="48">
        <f>DBC!$C$43</f>
        <v>0.2</v>
      </c>
      <c r="K328" s="24" t="str">
        <f t="shared" si="543"/>
        <v>OK</v>
      </c>
      <c r="L328" s="25">
        <f t="shared" si="557"/>
        <v>62</v>
      </c>
      <c r="M328" s="26">
        <f t="shared" si="558"/>
        <v>434</v>
      </c>
      <c r="N328" s="27">
        <f t="shared" si="559"/>
        <v>124</v>
      </c>
      <c r="O328" s="28">
        <f t="shared" si="560"/>
        <v>566680</v>
      </c>
      <c r="P328" s="28">
        <f t="shared" si="561"/>
        <v>13486984</v>
      </c>
      <c r="Q328" s="28">
        <f t="shared" si="562"/>
        <v>4533440</v>
      </c>
      <c r="R328" s="29">
        <f>DBC!$C$50</f>
        <v>152</v>
      </c>
      <c r="S328" s="28">
        <f>DBC!$C$49</f>
        <v>146.19999999999999</v>
      </c>
      <c r="T328" s="30">
        <f>DBC!$C$48</f>
        <v>150</v>
      </c>
      <c r="U328" s="31">
        <f t="shared" si="563"/>
        <v>86.135360000000006</v>
      </c>
      <c r="V328" s="31">
        <f t="shared" si="564"/>
        <v>1971.7970608000001</v>
      </c>
      <c r="W328" s="32">
        <f t="shared" si="565"/>
        <v>680.01599999999996</v>
      </c>
      <c r="X328" s="23">
        <f>DBC!$C$41</f>
        <v>370</v>
      </c>
      <c r="Y328" s="33">
        <f t="shared" si="566"/>
        <v>31870.083200000001</v>
      </c>
      <c r="Z328" s="31">
        <f t="shared" si="567"/>
        <v>729564.91249600006</v>
      </c>
      <c r="AA328" s="31">
        <f t="shared" si="568"/>
        <v>251605.91999999998</v>
      </c>
      <c r="AB328" s="423">
        <f t="shared" si="495"/>
        <v>1013040.915696</v>
      </c>
      <c r="AC328" s="295">
        <f>DBC!$C$45</f>
        <v>0.1</v>
      </c>
      <c r="AD328" s="291">
        <f>DBC!$C$44</f>
        <v>0.7</v>
      </c>
      <c r="AE328" s="292">
        <f>DBC!$C$43</f>
        <v>0.2</v>
      </c>
      <c r="AF328" s="24" t="str">
        <f t="shared" ref="AF328:AF342" si="598">IF(SUM(AC328:AE328)=1,"OK","X")</f>
        <v>OK</v>
      </c>
      <c r="AG328" s="25">
        <f t="shared" ref="AG328:AG342" si="599">$F328*AC328</f>
        <v>62</v>
      </c>
      <c r="AH328" s="26">
        <f t="shared" si="518"/>
        <v>434</v>
      </c>
      <c r="AI328" s="27">
        <f t="shared" si="519"/>
        <v>124</v>
      </c>
      <c r="AJ328" s="28">
        <f t="shared" si="583"/>
        <v>0</v>
      </c>
      <c r="AK328" s="28">
        <f t="shared" si="584"/>
        <v>0</v>
      </c>
      <c r="AL328" s="28">
        <f t="shared" si="585"/>
        <v>0</v>
      </c>
      <c r="AM328" s="17">
        <f>DBC!$C$50</f>
        <v>152</v>
      </c>
      <c r="AN328" s="16">
        <f>DBC!$C$49</f>
        <v>146.19999999999999</v>
      </c>
      <c r="AO328" s="18">
        <f>DBC!$C$48</f>
        <v>150</v>
      </c>
      <c r="AP328" s="31">
        <f t="shared" si="527"/>
        <v>0</v>
      </c>
      <c r="AQ328" s="31">
        <f t="shared" si="586"/>
        <v>0</v>
      </c>
      <c r="AR328" s="32">
        <f t="shared" si="587"/>
        <v>0</v>
      </c>
      <c r="AS328" s="23">
        <f>DBC!$C$41</f>
        <v>370</v>
      </c>
      <c r="AT328" s="33">
        <f t="shared" si="520"/>
        <v>0</v>
      </c>
      <c r="AU328" s="31">
        <f t="shared" si="521"/>
        <v>0</v>
      </c>
      <c r="AV328" s="31">
        <f t="shared" si="522"/>
        <v>0</v>
      </c>
      <c r="AW328" s="423">
        <f t="shared" si="496"/>
        <v>0</v>
      </c>
      <c r="AX328" s="561">
        <f>DBC!$C$72</f>
        <v>0.15</v>
      </c>
      <c r="AY328" s="559">
        <f>DBC!$C$71</f>
        <v>0.75</v>
      </c>
      <c r="AZ328" s="560">
        <f>DBC!$C$70</f>
        <v>0.1</v>
      </c>
      <c r="BA328" s="24" t="str">
        <f t="shared" ref="BA328:BA342" si="600">IF(SUM(AX328:AZ328)=1,"OK","X")</f>
        <v>OK</v>
      </c>
      <c r="BB328" s="25">
        <f t="shared" ref="BB328:BB342" si="601">$F328*AX328</f>
        <v>93</v>
      </c>
      <c r="BC328" s="26">
        <f t="shared" si="523"/>
        <v>465</v>
      </c>
      <c r="BD328" s="27">
        <f t="shared" si="524"/>
        <v>62</v>
      </c>
      <c r="BE328" s="28">
        <f t="shared" si="588"/>
        <v>116250</v>
      </c>
      <c r="BF328" s="28">
        <f t="shared" si="589"/>
        <v>1976250</v>
      </c>
      <c r="BG328" s="28">
        <f t="shared" si="590"/>
        <v>310000</v>
      </c>
      <c r="BH328" s="17">
        <f>DBC!$C$77</f>
        <v>42</v>
      </c>
      <c r="BI328" s="28">
        <f>DBC!$C$76</f>
        <v>35</v>
      </c>
      <c r="BJ328" s="30">
        <f>DBC!$C$75</f>
        <v>40</v>
      </c>
      <c r="BK328" s="31">
        <f t="shared" si="528"/>
        <v>4.8825000000000003</v>
      </c>
      <c r="BL328" s="31">
        <f t="shared" si="591"/>
        <v>69.168750000000003</v>
      </c>
      <c r="BM328" s="32">
        <f t="shared" si="592"/>
        <v>12.4</v>
      </c>
      <c r="BN328" s="11">
        <f>DBC!$C$68</f>
        <v>500</v>
      </c>
      <c r="BO328" s="21">
        <f t="shared" si="497"/>
        <v>2441.25</v>
      </c>
      <c r="BP328" s="19">
        <f t="shared" si="498"/>
        <v>34584.375</v>
      </c>
      <c r="BQ328" s="19">
        <f t="shared" si="499"/>
        <v>6200</v>
      </c>
      <c r="BR328" s="423">
        <f t="shared" si="500"/>
        <v>43225.625</v>
      </c>
      <c r="BS328" s="561">
        <f>DBC!$C$72</f>
        <v>0.15</v>
      </c>
      <c r="BT328" s="559">
        <f>DBC!$C$71</f>
        <v>0.75</v>
      </c>
      <c r="BU328" s="560">
        <f>DBC!$C$70</f>
        <v>0.1</v>
      </c>
      <c r="BV328" s="24" t="str">
        <f t="shared" ref="BV328:BV342" si="602">IF(SUM(BS328:BU328)=1,"OK","X")</f>
        <v>OK</v>
      </c>
      <c r="BW328" s="25">
        <f t="shared" ref="BW328:BW342" si="603">$F328*BS328</f>
        <v>93</v>
      </c>
      <c r="BX328" s="26">
        <f t="shared" si="525"/>
        <v>465</v>
      </c>
      <c r="BY328" s="27">
        <f t="shared" si="526"/>
        <v>62</v>
      </c>
      <c r="BZ328" s="28">
        <f t="shared" si="593"/>
        <v>0</v>
      </c>
      <c r="CA328" s="28">
        <f t="shared" si="594"/>
        <v>0</v>
      </c>
      <c r="CB328" s="28">
        <f t="shared" si="595"/>
        <v>0</v>
      </c>
      <c r="CC328" s="17">
        <f>DBC!$C$77</f>
        <v>42</v>
      </c>
      <c r="CD328" s="28">
        <f>DBC!$C$76</f>
        <v>35</v>
      </c>
      <c r="CE328" s="30">
        <f>DBC!$C$75</f>
        <v>40</v>
      </c>
      <c r="CF328" s="31">
        <f t="shared" si="529"/>
        <v>0</v>
      </c>
      <c r="CG328" s="31">
        <f t="shared" si="596"/>
        <v>0</v>
      </c>
      <c r="CH328" s="32">
        <f t="shared" si="597"/>
        <v>0</v>
      </c>
      <c r="CI328" s="11">
        <f>DBC!$C$68</f>
        <v>500</v>
      </c>
      <c r="CJ328" s="21">
        <f t="shared" si="501"/>
        <v>0</v>
      </c>
      <c r="CK328" s="21">
        <f t="shared" si="502"/>
        <v>0</v>
      </c>
      <c r="CL328" s="21">
        <f t="shared" si="503"/>
        <v>0</v>
      </c>
      <c r="CM328" s="423">
        <f t="shared" si="504"/>
        <v>0</v>
      </c>
    </row>
    <row r="329" spans="1:91" x14ac:dyDescent="0.35">
      <c r="A329" s="743"/>
      <c r="B329" s="5" t="s">
        <v>35</v>
      </c>
      <c r="C329" s="543">
        <v>30</v>
      </c>
      <c r="D329" s="5">
        <v>323</v>
      </c>
      <c r="E329" s="10">
        <f>DBC!C$62</f>
        <v>20</v>
      </c>
      <c r="F329" s="22">
        <f t="shared" si="582"/>
        <v>600</v>
      </c>
      <c r="G329" s="745"/>
      <c r="H329" s="49">
        <f>DBC!$C$45</f>
        <v>0.1</v>
      </c>
      <c r="I329" s="47">
        <f>DBC!$C$44</f>
        <v>0.7</v>
      </c>
      <c r="J329" s="48">
        <f>DBC!$C$43</f>
        <v>0.2</v>
      </c>
      <c r="K329" s="24" t="str">
        <f t="shared" si="543"/>
        <v>OK</v>
      </c>
      <c r="L329" s="25">
        <f t="shared" si="557"/>
        <v>60</v>
      </c>
      <c r="M329" s="26">
        <f t="shared" si="558"/>
        <v>420</v>
      </c>
      <c r="N329" s="27">
        <f t="shared" si="559"/>
        <v>120</v>
      </c>
      <c r="O329" s="28">
        <f t="shared" si="560"/>
        <v>548400</v>
      </c>
      <c r="P329" s="28">
        <f t="shared" si="561"/>
        <v>13051920</v>
      </c>
      <c r="Q329" s="28">
        <f t="shared" si="562"/>
        <v>4387200</v>
      </c>
      <c r="R329" s="29">
        <f>DBC!$C$50</f>
        <v>152</v>
      </c>
      <c r="S329" s="28">
        <f>DBC!$C$49</f>
        <v>146.19999999999999</v>
      </c>
      <c r="T329" s="30">
        <f>DBC!$C$48</f>
        <v>150</v>
      </c>
      <c r="U329" s="31">
        <f t="shared" si="563"/>
        <v>83.356800000000007</v>
      </c>
      <c r="V329" s="31">
        <f t="shared" si="564"/>
        <v>1908.1907039999999</v>
      </c>
      <c r="W329" s="32">
        <f t="shared" si="565"/>
        <v>658.08</v>
      </c>
      <c r="X329" s="23">
        <f>DBC!$C$41</f>
        <v>370</v>
      </c>
      <c r="Y329" s="33">
        <f t="shared" si="566"/>
        <v>30842.016000000003</v>
      </c>
      <c r="Z329" s="31">
        <f t="shared" si="567"/>
        <v>706030.56047999999</v>
      </c>
      <c r="AA329" s="31">
        <f t="shared" si="568"/>
        <v>243489.6</v>
      </c>
      <c r="AB329" s="423">
        <f t="shared" si="495"/>
        <v>980362.17648000002</v>
      </c>
      <c r="AC329" s="295">
        <f>DBC!$C$45</f>
        <v>0.1</v>
      </c>
      <c r="AD329" s="291">
        <f>DBC!$C$44</f>
        <v>0.7</v>
      </c>
      <c r="AE329" s="292">
        <f>DBC!$C$43</f>
        <v>0.2</v>
      </c>
      <c r="AF329" s="24" t="str">
        <f t="shared" si="598"/>
        <v>OK</v>
      </c>
      <c r="AG329" s="25">
        <f t="shared" si="599"/>
        <v>60</v>
      </c>
      <c r="AH329" s="26">
        <f t="shared" si="518"/>
        <v>420</v>
      </c>
      <c r="AI329" s="27">
        <f t="shared" si="519"/>
        <v>120</v>
      </c>
      <c r="AJ329" s="28">
        <f t="shared" si="583"/>
        <v>0</v>
      </c>
      <c r="AK329" s="28">
        <f t="shared" si="584"/>
        <v>0</v>
      </c>
      <c r="AL329" s="28">
        <f t="shared" si="585"/>
        <v>0</v>
      </c>
      <c r="AM329" s="17">
        <f>DBC!$C$50</f>
        <v>152</v>
      </c>
      <c r="AN329" s="16">
        <f>DBC!$C$49</f>
        <v>146.19999999999999</v>
      </c>
      <c r="AO329" s="18">
        <f>DBC!$C$48</f>
        <v>150</v>
      </c>
      <c r="AP329" s="31">
        <f t="shared" si="527"/>
        <v>0</v>
      </c>
      <c r="AQ329" s="31">
        <f t="shared" si="586"/>
        <v>0</v>
      </c>
      <c r="AR329" s="32">
        <f t="shared" si="587"/>
        <v>0</v>
      </c>
      <c r="AS329" s="23">
        <f>DBC!$C$41</f>
        <v>370</v>
      </c>
      <c r="AT329" s="33">
        <f t="shared" si="520"/>
        <v>0</v>
      </c>
      <c r="AU329" s="31">
        <f t="shared" si="521"/>
        <v>0</v>
      </c>
      <c r="AV329" s="31">
        <f t="shared" si="522"/>
        <v>0</v>
      </c>
      <c r="AW329" s="423">
        <f t="shared" si="496"/>
        <v>0</v>
      </c>
      <c r="AX329" s="561">
        <f>DBC!$C$72</f>
        <v>0.15</v>
      </c>
      <c r="AY329" s="559">
        <f>DBC!$C$71</f>
        <v>0.75</v>
      </c>
      <c r="AZ329" s="560">
        <f>DBC!$C$70</f>
        <v>0.1</v>
      </c>
      <c r="BA329" s="24" t="str">
        <f t="shared" si="600"/>
        <v>OK</v>
      </c>
      <c r="BB329" s="25">
        <f t="shared" si="601"/>
        <v>90</v>
      </c>
      <c r="BC329" s="26">
        <f t="shared" si="523"/>
        <v>450</v>
      </c>
      <c r="BD329" s="27">
        <f t="shared" si="524"/>
        <v>60</v>
      </c>
      <c r="BE329" s="28">
        <f t="shared" si="588"/>
        <v>112500</v>
      </c>
      <c r="BF329" s="28">
        <f t="shared" si="589"/>
        <v>1912500</v>
      </c>
      <c r="BG329" s="28">
        <f t="shared" si="590"/>
        <v>300000</v>
      </c>
      <c r="BH329" s="17">
        <f>DBC!$C$77</f>
        <v>42</v>
      </c>
      <c r="BI329" s="28">
        <f>DBC!$C$76</f>
        <v>35</v>
      </c>
      <c r="BJ329" s="30">
        <f>DBC!$C$75</f>
        <v>40</v>
      </c>
      <c r="BK329" s="31">
        <f t="shared" si="528"/>
        <v>4.7249999999999996</v>
      </c>
      <c r="BL329" s="31">
        <f t="shared" si="591"/>
        <v>66.9375</v>
      </c>
      <c r="BM329" s="32">
        <f t="shared" si="592"/>
        <v>12</v>
      </c>
      <c r="BN329" s="11">
        <f>DBC!$C$68</f>
        <v>500</v>
      </c>
      <c r="BO329" s="21">
        <f t="shared" si="497"/>
        <v>2362.5</v>
      </c>
      <c r="BP329" s="19">
        <f t="shared" si="498"/>
        <v>33468.75</v>
      </c>
      <c r="BQ329" s="19">
        <f t="shared" si="499"/>
        <v>6000</v>
      </c>
      <c r="BR329" s="423">
        <f t="shared" si="500"/>
        <v>41831.25</v>
      </c>
      <c r="BS329" s="561">
        <f>DBC!$C$72</f>
        <v>0.15</v>
      </c>
      <c r="BT329" s="559">
        <f>DBC!$C$71</f>
        <v>0.75</v>
      </c>
      <c r="BU329" s="560">
        <f>DBC!$C$70</f>
        <v>0.1</v>
      </c>
      <c r="BV329" s="24" t="str">
        <f t="shared" si="602"/>
        <v>OK</v>
      </c>
      <c r="BW329" s="25">
        <f t="shared" si="603"/>
        <v>90</v>
      </c>
      <c r="BX329" s="26">
        <f t="shared" si="525"/>
        <v>450</v>
      </c>
      <c r="BY329" s="27">
        <f t="shared" si="526"/>
        <v>60</v>
      </c>
      <c r="BZ329" s="28">
        <f t="shared" si="593"/>
        <v>0</v>
      </c>
      <c r="CA329" s="28">
        <f t="shared" si="594"/>
        <v>0</v>
      </c>
      <c r="CB329" s="28">
        <f t="shared" si="595"/>
        <v>0</v>
      </c>
      <c r="CC329" s="17">
        <f>DBC!$C$77</f>
        <v>42</v>
      </c>
      <c r="CD329" s="28">
        <f>DBC!$C$76</f>
        <v>35</v>
      </c>
      <c r="CE329" s="30">
        <f>DBC!$C$75</f>
        <v>40</v>
      </c>
      <c r="CF329" s="31">
        <f t="shared" si="529"/>
        <v>0</v>
      </c>
      <c r="CG329" s="31">
        <f t="shared" si="596"/>
        <v>0</v>
      </c>
      <c r="CH329" s="32">
        <f t="shared" si="597"/>
        <v>0</v>
      </c>
      <c r="CI329" s="11">
        <f>DBC!$C$68</f>
        <v>500</v>
      </c>
      <c r="CJ329" s="21">
        <f t="shared" si="501"/>
        <v>0</v>
      </c>
      <c r="CK329" s="21">
        <f t="shared" si="502"/>
        <v>0</v>
      </c>
      <c r="CL329" s="21">
        <f t="shared" si="503"/>
        <v>0</v>
      </c>
      <c r="CM329" s="423">
        <f t="shared" si="504"/>
        <v>0</v>
      </c>
    </row>
    <row r="330" spans="1:91" x14ac:dyDescent="0.35">
      <c r="A330" s="744"/>
      <c r="B330" s="34" t="s">
        <v>36</v>
      </c>
      <c r="C330" s="544">
        <v>31</v>
      </c>
      <c r="D330" s="34">
        <v>324</v>
      </c>
      <c r="E330" s="10">
        <f>DBC!C$63</f>
        <v>20</v>
      </c>
      <c r="F330" s="35">
        <f t="shared" si="582"/>
        <v>620</v>
      </c>
      <c r="G330" s="746"/>
      <c r="H330" s="49">
        <f>DBC!$C$45</f>
        <v>0.1</v>
      </c>
      <c r="I330" s="47">
        <f>DBC!$C$44</f>
        <v>0.7</v>
      </c>
      <c r="J330" s="48">
        <f>DBC!$C$43</f>
        <v>0.2</v>
      </c>
      <c r="K330" s="24" t="str">
        <f t="shared" si="543"/>
        <v>OK</v>
      </c>
      <c r="L330" s="37">
        <f t="shared" si="557"/>
        <v>62</v>
      </c>
      <c r="M330" s="38">
        <f t="shared" si="558"/>
        <v>434</v>
      </c>
      <c r="N330" s="39">
        <f t="shared" si="559"/>
        <v>124</v>
      </c>
      <c r="O330" s="40">
        <f t="shared" si="560"/>
        <v>566680</v>
      </c>
      <c r="P330" s="40">
        <f t="shared" si="561"/>
        <v>13486984</v>
      </c>
      <c r="Q330" s="40">
        <f t="shared" si="562"/>
        <v>4533440</v>
      </c>
      <c r="R330" s="41">
        <f>DBC!$C$50</f>
        <v>152</v>
      </c>
      <c r="S330" s="40">
        <f>DBC!$C$49</f>
        <v>146.19999999999999</v>
      </c>
      <c r="T330" s="42">
        <f>DBC!$C$48</f>
        <v>150</v>
      </c>
      <c r="U330" s="43">
        <f t="shared" si="563"/>
        <v>86.135360000000006</v>
      </c>
      <c r="V330" s="43">
        <f t="shared" si="564"/>
        <v>1971.7970608000001</v>
      </c>
      <c r="W330" s="44">
        <f t="shared" si="565"/>
        <v>680.01599999999996</v>
      </c>
      <c r="X330" s="23">
        <f>DBC!$C$41</f>
        <v>370</v>
      </c>
      <c r="Y330" s="45">
        <f t="shared" si="566"/>
        <v>31870.083200000001</v>
      </c>
      <c r="Z330" s="43">
        <f t="shared" si="567"/>
        <v>729564.91249600006</v>
      </c>
      <c r="AA330" s="43">
        <f t="shared" si="568"/>
        <v>251605.91999999998</v>
      </c>
      <c r="AB330" s="423">
        <f t="shared" si="495"/>
        <v>1013040.915696</v>
      </c>
      <c r="AC330" s="295">
        <f>DBC!$C$45</f>
        <v>0.1</v>
      </c>
      <c r="AD330" s="291">
        <f>DBC!$C$44</f>
        <v>0.7</v>
      </c>
      <c r="AE330" s="292">
        <f>DBC!$C$43</f>
        <v>0.2</v>
      </c>
      <c r="AF330" s="24" t="str">
        <f t="shared" si="598"/>
        <v>OK</v>
      </c>
      <c r="AG330" s="37">
        <f t="shared" si="599"/>
        <v>62</v>
      </c>
      <c r="AH330" s="38">
        <f t="shared" si="518"/>
        <v>434</v>
      </c>
      <c r="AI330" s="39">
        <f t="shared" si="519"/>
        <v>124</v>
      </c>
      <c r="AJ330" s="40">
        <f t="shared" si="583"/>
        <v>0</v>
      </c>
      <c r="AK330" s="40">
        <f t="shared" si="584"/>
        <v>0</v>
      </c>
      <c r="AL330" s="40">
        <f t="shared" si="585"/>
        <v>0</v>
      </c>
      <c r="AM330" s="17">
        <f>DBC!$C$50</f>
        <v>152</v>
      </c>
      <c r="AN330" s="16">
        <f>DBC!$C$49</f>
        <v>146.19999999999999</v>
      </c>
      <c r="AO330" s="18">
        <f>DBC!$C$48</f>
        <v>150</v>
      </c>
      <c r="AP330" s="43">
        <f t="shared" si="527"/>
        <v>0</v>
      </c>
      <c r="AQ330" s="43">
        <f t="shared" si="586"/>
        <v>0</v>
      </c>
      <c r="AR330" s="44">
        <f t="shared" si="587"/>
        <v>0</v>
      </c>
      <c r="AS330" s="23">
        <f>DBC!$C$41</f>
        <v>370</v>
      </c>
      <c r="AT330" s="45">
        <f t="shared" si="520"/>
        <v>0</v>
      </c>
      <c r="AU330" s="43">
        <f t="shared" si="521"/>
        <v>0</v>
      </c>
      <c r="AV330" s="43">
        <f t="shared" si="522"/>
        <v>0</v>
      </c>
      <c r="AW330" s="423">
        <f t="shared" si="496"/>
        <v>0</v>
      </c>
      <c r="AX330" s="561">
        <f>DBC!$C$72</f>
        <v>0.15</v>
      </c>
      <c r="AY330" s="559">
        <f>DBC!$C$71</f>
        <v>0.75</v>
      </c>
      <c r="AZ330" s="560">
        <f>DBC!$C$70</f>
        <v>0.1</v>
      </c>
      <c r="BA330" s="24" t="str">
        <f t="shared" si="600"/>
        <v>OK</v>
      </c>
      <c r="BB330" s="37">
        <f t="shared" si="601"/>
        <v>93</v>
      </c>
      <c r="BC330" s="38">
        <f t="shared" si="523"/>
        <v>465</v>
      </c>
      <c r="BD330" s="39">
        <f t="shared" si="524"/>
        <v>62</v>
      </c>
      <c r="BE330" s="40">
        <f t="shared" si="588"/>
        <v>116250</v>
      </c>
      <c r="BF330" s="40">
        <f t="shared" si="589"/>
        <v>1976250</v>
      </c>
      <c r="BG330" s="40">
        <f t="shared" si="590"/>
        <v>310000</v>
      </c>
      <c r="BH330" s="17">
        <f>DBC!$C$77</f>
        <v>42</v>
      </c>
      <c r="BI330" s="28">
        <f>DBC!$C$76</f>
        <v>35</v>
      </c>
      <c r="BJ330" s="30">
        <f>DBC!$C$75</f>
        <v>40</v>
      </c>
      <c r="BK330" s="43">
        <f t="shared" si="528"/>
        <v>4.8825000000000003</v>
      </c>
      <c r="BL330" s="43">
        <f t="shared" si="591"/>
        <v>69.168750000000003</v>
      </c>
      <c r="BM330" s="44">
        <f t="shared" si="592"/>
        <v>12.4</v>
      </c>
      <c r="BN330" s="11">
        <f>DBC!$C$68</f>
        <v>500</v>
      </c>
      <c r="BO330" s="21">
        <f t="shared" si="497"/>
        <v>2441.25</v>
      </c>
      <c r="BP330" s="19">
        <f t="shared" si="498"/>
        <v>34584.375</v>
      </c>
      <c r="BQ330" s="19">
        <f t="shared" si="499"/>
        <v>6200</v>
      </c>
      <c r="BR330" s="423">
        <f t="shared" si="500"/>
        <v>43225.625</v>
      </c>
      <c r="BS330" s="561">
        <f>DBC!$C$72</f>
        <v>0.15</v>
      </c>
      <c r="BT330" s="559">
        <f>DBC!$C$71</f>
        <v>0.75</v>
      </c>
      <c r="BU330" s="560">
        <f>DBC!$C$70</f>
        <v>0.1</v>
      </c>
      <c r="BV330" s="24" t="str">
        <f t="shared" si="602"/>
        <v>OK</v>
      </c>
      <c r="BW330" s="37">
        <f t="shared" si="603"/>
        <v>93</v>
      </c>
      <c r="BX330" s="38">
        <f t="shared" si="525"/>
        <v>465</v>
      </c>
      <c r="BY330" s="39">
        <f t="shared" si="526"/>
        <v>62</v>
      </c>
      <c r="BZ330" s="40">
        <f t="shared" si="593"/>
        <v>0</v>
      </c>
      <c r="CA330" s="40">
        <f t="shared" si="594"/>
        <v>0</v>
      </c>
      <c r="CB330" s="40">
        <f t="shared" si="595"/>
        <v>0</v>
      </c>
      <c r="CC330" s="17">
        <f>DBC!$C$77</f>
        <v>42</v>
      </c>
      <c r="CD330" s="28">
        <f>DBC!$C$76</f>
        <v>35</v>
      </c>
      <c r="CE330" s="30">
        <f>DBC!$C$75</f>
        <v>40</v>
      </c>
      <c r="CF330" s="43">
        <f t="shared" si="529"/>
        <v>0</v>
      </c>
      <c r="CG330" s="43">
        <f t="shared" si="596"/>
        <v>0</v>
      </c>
      <c r="CH330" s="44">
        <f t="shared" si="597"/>
        <v>0</v>
      </c>
      <c r="CI330" s="11">
        <f>DBC!$C$68</f>
        <v>500</v>
      </c>
      <c r="CJ330" s="21">
        <f t="shared" si="501"/>
        <v>0</v>
      </c>
      <c r="CK330" s="21">
        <f t="shared" si="502"/>
        <v>0</v>
      </c>
      <c r="CL330" s="21">
        <f t="shared" si="503"/>
        <v>0</v>
      </c>
      <c r="CM330" s="423">
        <f t="shared" si="504"/>
        <v>0</v>
      </c>
    </row>
    <row r="331" spans="1:91" x14ac:dyDescent="0.35">
      <c r="A331" s="731">
        <v>28</v>
      </c>
      <c r="B331" s="9" t="s">
        <v>25</v>
      </c>
      <c r="C331" s="546">
        <v>31</v>
      </c>
      <c r="D331" s="9">
        <v>325</v>
      </c>
      <c r="E331" s="10">
        <v>0</v>
      </c>
      <c r="F331" s="10">
        <f t="shared" si="582"/>
        <v>0</v>
      </c>
      <c r="G331" s="729">
        <f>SUM(F331:F342)</f>
        <v>0</v>
      </c>
      <c r="H331" s="286">
        <v>0</v>
      </c>
      <c r="I331" s="287">
        <v>0</v>
      </c>
      <c r="J331" s="288">
        <v>0</v>
      </c>
      <c r="K331" s="50" t="str">
        <f t="shared" si="543"/>
        <v>X</v>
      </c>
      <c r="L331" s="14">
        <v>0</v>
      </c>
      <c r="M331" s="14">
        <f t="shared" si="558"/>
        <v>0</v>
      </c>
      <c r="N331" s="15">
        <f t="shared" si="559"/>
        <v>0</v>
      </c>
      <c r="O331" s="16">
        <f t="shared" si="560"/>
        <v>0</v>
      </c>
      <c r="P331" s="16">
        <f t="shared" si="561"/>
        <v>0</v>
      </c>
      <c r="Q331" s="16">
        <f t="shared" si="562"/>
        <v>0</v>
      </c>
      <c r="R331" s="17">
        <v>0</v>
      </c>
      <c r="S331" s="16">
        <v>0</v>
      </c>
      <c r="T331" s="18">
        <v>0</v>
      </c>
      <c r="U331" s="19">
        <f t="shared" si="563"/>
        <v>0</v>
      </c>
      <c r="V331" s="19">
        <f t="shared" si="564"/>
        <v>0</v>
      </c>
      <c r="W331" s="20">
        <f t="shared" si="565"/>
        <v>0</v>
      </c>
      <c r="X331" s="11">
        <v>0</v>
      </c>
      <c r="Y331" s="21">
        <f t="shared" si="566"/>
        <v>0</v>
      </c>
      <c r="Z331" s="19">
        <f t="shared" si="567"/>
        <v>0</v>
      </c>
      <c r="AA331" s="19">
        <f t="shared" si="568"/>
        <v>0</v>
      </c>
      <c r="AB331" s="423">
        <v>0</v>
      </c>
      <c r="AC331" s="286">
        <v>0</v>
      </c>
      <c r="AD331" s="287">
        <v>0</v>
      </c>
      <c r="AE331" s="288">
        <v>0</v>
      </c>
      <c r="AF331" s="50" t="str">
        <f t="shared" si="598"/>
        <v>X</v>
      </c>
      <c r="AG331" s="14">
        <f t="shared" si="599"/>
        <v>0</v>
      </c>
      <c r="AH331" s="14">
        <f t="shared" si="518"/>
        <v>0</v>
      </c>
      <c r="AI331" s="15">
        <f t="shared" si="519"/>
        <v>0</v>
      </c>
      <c r="AJ331" s="16">
        <f t="shared" si="583"/>
        <v>0</v>
      </c>
      <c r="AK331" s="16">
        <f t="shared" si="584"/>
        <v>0</v>
      </c>
      <c r="AL331" s="16">
        <f t="shared" si="585"/>
        <v>0</v>
      </c>
      <c r="AM331" s="17">
        <v>0</v>
      </c>
      <c r="AN331" s="16">
        <v>0</v>
      </c>
      <c r="AO331" s="18">
        <v>0</v>
      </c>
      <c r="AP331" s="19">
        <f t="shared" si="527"/>
        <v>0</v>
      </c>
      <c r="AQ331" s="19">
        <f t="shared" si="586"/>
        <v>0</v>
      </c>
      <c r="AR331" s="20">
        <f t="shared" si="587"/>
        <v>0</v>
      </c>
      <c r="AS331" s="11">
        <v>0</v>
      </c>
      <c r="AT331" s="21">
        <f t="shared" si="520"/>
        <v>0</v>
      </c>
      <c r="AU331" s="19">
        <f t="shared" si="521"/>
        <v>0</v>
      </c>
      <c r="AV331" s="19">
        <f t="shared" si="522"/>
        <v>0</v>
      </c>
      <c r="AW331" s="423">
        <v>0</v>
      </c>
      <c r="AX331" s="286">
        <v>0</v>
      </c>
      <c r="AY331" s="287">
        <v>0</v>
      </c>
      <c r="AZ331" s="288">
        <v>0</v>
      </c>
      <c r="BA331" s="50" t="str">
        <f t="shared" si="600"/>
        <v>X</v>
      </c>
      <c r="BB331" s="14">
        <f t="shared" si="601"/>
        <v>0</v>
      </c>
      <c r="BC331" s="14">
        <f t="shared" si="523"/>
        <v>0</v>
      </c>
      <c r="BD331" s="15">
        <f t="shared" si="524"/>
        <v>0</v>
      </c>
      <c r="BE331" s="16">
        <f t="shared" si="588"/>
        <v>0</v>
      </c>
      <c r="BF331" s="16">
        <f t="shared" si="589"/>
        <v>0</v>
      </c>
      <c r="BG331" s="16">
        <f t="shared" si="590"/>
        <v>0</v>
      </c>
      <c r="BH331" s="17">
        <v>0</v>
      </c>
      <c r="BI331" s="16">
        <v>0</v>
      </c>
      <c r="BJ331" s="18">
        <v>0</v>
      </c>
      <c r="BK331" s="19">
        <f t="shared" si="528"/>
        <v>0</v>
      </c>
      <c r="BL331" s="19">
        <f t="shared" si="591"/>
        <v>0</v>
      </c>
      <c r="BM331" s="20">
        <f t="shared" si="592"/>
        <v>0</v>
      </c>
      <c r="BN331" s="11">
        <v>0</v>
      </c>
      <c r="BO331" s="21">
        <f t="shared" ref="BO331:BO342" si="604">BK331*$X331</f>
        <v>0</v>
      </c>
      <c r="BP331" s="19">
        <f t="shared" ref="BP331:BP342" si="605">BL331*$X331</f>
        <v>0</v>
      </c>
      <c r="BQ331" s="19">
        <f t="shared" ref="BQ331:BQ342" si="606">BM331*$X331</f>
        <v>0</v>
      </c>
      <c r="BR331" s="423">
        <v>0</v>
      </c>
      <c r="BS331" s="286">
        <v>0</v>
      </c>
      <c r="BT331" s="287">
        <v>0</v>
      </c>
      <c r="BU331" s="288">
        <v>0</v>
      </c>
      <c r="BV331" s="50" t="str">
        <f t="shared" si="602"/>
        <v>X</v>
      </c>
      <c r="BW331" s="14">
        <f t="shared" si="603"/>
        <v>0</v>
      </c>
      <c r="BX331" s="14">
        <f t="shared" si="525"/>
        <v>0</v>
      </c>
      <c r="BY331" s="15">
        <f t="shared" si="526"/>
        <v>0</v>
      </c>
      <c r="BZ331" s="16">
        <f t="shared" si="593"/>
        <v>0</v>
      </c>
      <c r="CA331" s="16">
        <f t="shared" si="594"/>
        <v>0</v>
      </c>
      <c r="CB331" s="16">
        <f t="shared" si="595"/>
        <v>0</v>
      </c>
      <c r="CC331" s="17">
        <v>0</v>
      </c>
      <c r="CD331" s="16">
        <v>0</v>
      </c>
      <c r="CE331" s="18">
        <v>0</v>
      </c>
      <c r="CF331" s="19">
        <f t="shared" si="529"/>
        <v>0</v>
      </c>
      <c r="CG331" s="19">
        <f t="shared" si="596"/>
        <v>0</v>
      </c>
      <c r="CH331" s="20">
        <f t="shared" si="597"/>
        <v>0</v>
      </c>
      <c r="CI331" s="11">
        <v>0</v>
      </c>
      <c r="CJ331" s="21">
        <f t="shared" ref="CJ331:CJ342" si="607">CF331*$X331</f>
        <v>0</v>
      </c>
      <c r="CK331" s="19">
        <f t="shared" ref="CK331:CK342" si="608">CG331*$X331</f>
        <v>0</v>
      </c>
      <c r="CL331" s="19">
        <f t="shared" ref="CL331:CL342" si="609">CH331*$X331</f>
        <v>0</v>
      </c>
      <c r="CM331" s="423">
        <v>0</v>
      </c>
    </row>
    <row r="332" spans="1:91" x14ac:dyDescent="0.35">
      <c r="A332" s="743"/>
      <c r="B332" s="5" t="s">
        <v>26</v>
      </c>
      <c r="C332" s="543">
        <v>28</v>
      </c>
      <c r="D332" s="5">
        <v>326</v>
      </c>
      <c r="E332" s="22">
        <v>0</v>
      </c>
      <c r="F332" s="22">
        <f t="shared" si="582"/>
        <v>0</v>
      </c>
      <c r="G332" s="690"/>
      <c r="H332" s="286">
        <v>0</v>
      </c>
      <c r="I332" s="287">
        <v>0</v>
      </c>
      <c r="J332" s="288">
        <v>0</v>
      </c>
      <c r="K332" s="51" t="str">
        <f t="shared" si="543"/>
        <v>X</v>
      </c>
      <c r="L332" s="26">
        <f t="shared" si="557"/>
        <v>0</v>
      </c>
      <c r="M332" s="26">
        <f t="shared" si="558"/>
        <v>0</v>
      </c>
      <c r="N332" s="27">
        <f t="shared" si="559"/>
        <v>0</v>
      </c>
      <c r="O332" s="28">
        <f t="shared" si="560"/>
        <v>0</v>
      </c>
      <c r="P332" s="28">
        <f t="shared" si="561"/>
        <v>0</v>
      </c>
      <c r="Q332" s="28">
        <f t="shared" si="562"/>
        <v>0</v>
      </c>
      <c r="R332" s="29">
        <v>0</v>
      </c>
      <c r="S332" s="28">
        <v>0</v>
      </c>
      <c r="T332" s="30">
        <v>0</v>
      </c>
      <c r="U332" s="31">
        <f t="shared" si="563"/>
        <v>0</v>
      </c>
      <c r="V332" s="31">
        <f t="shared" si="564"/>
        <v>0</v>
      </c>
      <c r="W332" s="32">
        <f t="shared" si="565"/>
        <v>0</v>
      </c>
      <c r="X332" s="23">
        <v>0</v>
      </c>
      <c r="Y332" s="33">
        <f t="shared" si="566"/>
        <v>0</v>
      </c>
      <c r="Z332" s="31">
        <f t="shared" si="567"/>
        <v>0</v>
      </c>
      <c r="AA332" s="31">
        <f t="shared" si="568"/>
        <v>0</v>
      </c>
      <c r="AB332" s="424">
        <v>0</v>
      </c>
      <c r="AC332" s="286">
        <v>0</v>
      </c>
      <c r="AD332" s="287">
        <v>0</v>
      </c>
      <c r="AE332" s="288">
        <v>0</v>
      </c>
      <c r="AF332" s="51" t="str">
        <f t="shared" si="598"/>
        <v>X</v>
      </c>
      <c r="AG332" s="26">
        <f t="shared" si="599"/>
        <v>0</v>
      </c>
      <c r="AH332" s="26">
        <f t="shared" si="518"/>
        <v>0</v>
      </c>
      <c r="AI332" s="27">
        <f t="shared" si="519"/>
        <v>0</v>
      </c>
      <c r="AJ332" s="28">
        <f t="shared" si="583"/>
        <v>0</v>
      </c>
      <c r="AK332" s="28">
        <f t="shared" si="584"/>
        <v>0</v>
      </c>
      <c r="AL332" s="28">
        <f t="shared" si="585"/>
        <v>0</v>
      </c>
      <c r="AM332" s="29">
        <v>0</v>
      </c>
      <c r="AN332" s="28">
        <v>0</v>
      </c>
      <c r="AO332" s="30">
        <v>0</v>
      </c>
      <c r="AP332" s="31">
        <f t="shared" si="527"/>
        <v>0</v>
      </c>
      <c r="AQ332" s="31">
        <f t="shared" si="586"/>
        <v>0</v>
      </c>
      <c r="AR332" s="32">
        <f t="shared" si="587"/>
        <v>0</v>
      </c>
      <c r="AS332" s="23">
        <v>0</v>
      </c>
      <c r="AT332" s="33">
        <f t="shared" si="520"/>
        <v>0</v>
      </c>
      <c r="AU332" s="31">
        <f t="shared" si="521"/>
        <v>0</v>
      </c>
      <c r="AV332" s="31">
        <f t="shared" si="522"/>
        <v>0</v>
      </c>
      <c r="AW332" s="424">
        <v>0</v>
      </c>
      <c r="AX332" s="286">
        <v>0</v>
      </c>
      <c r="AY332" s="287">
        <v>0</v>
      </c>
      <c r="AZ332" s="288">
        <v>0</v>
      </c>
      <c r="BA332" s="51" t="str">
        <f t="shared" si="600"/>
        <v>X</v>
      </c>
      <c r="BB332" s="26">
        <f t="shared" si="601"/>
        <v>0</v>
      </c>
      <c r="BC332" s="26">
        <f t="shared" si="523"/>
        <v>0</v>
      </c>
      <c r="BD332" s="27">
        <f t="shared" si="524"/>
        <v>0</v>
      </c>
      <c r="BE332" s="28">
        <f t="shared" si="588"/>
        <v>0</v>
      </c>
      <c r="BF332" s="28">
        <f t="shared" si="589"/>
        <v>0</v>
      </c>
      <c r="BG332" s="28">
        <f t="shared" si="590"/>
        <v>0</v>
      </c>
      <c r="BH332" s="29">
        <v>0</v>
      </c>
      <c r="BI332" s="28">
        <v>0</v>
      </c>
      <c r="BJ332" s="30">
        <v>0</v>
      </c>
      <c r="BK332" s="31">
        <f t="shared" si="528"/>
        <v>0</v>
      </c>
      <c r="BL332" s="31">
        <f t="shared" si="591"/>
        <v>0</v>
      </c>
      <c r="BM332" s="32">
        <f t="shared" si="592"/>
        <v>0</v>
      </c>
      <c r="BN332" s="23">
        <v>0</v>
      </c>
      <c r="BO332" s="33">
        <f t="shared" si="604"/>
        <v>0</v>
      </c>
      <c r="BP332" s="31">
        <f t="shared" si="605"/>
        <v>0</v>
      </c>
      <c r="BQ332" s="31">
        <f t="shared" si="606"/>
        <v>0</v>
      </c>
      <c r="BR332" s="424">
        <v>0</v>
      </c>
      <c r="BS332" s="286">
        <v>0</v>
      </c>
      <c r="BT332" s="287">
        <v>0</v>
      </c>
      <c r="BU332" s="288">
        <v>0</v>
      </c>
      <c r="BV332" s="51" t="str">
        <f t="shared" si="602"/>
        <v>X</v>
      </c>
      <c r="BW332" s="26">
        <f t="shared" si="603"/>
        <v>0</v>
      </c>
      <c r="BX332" s="26">
        <f t="shared" si="525"/>
        <v>0</v>
      </c>
      <c r="BY332" s="27">
        <f t="shared" si="526"/>
        <v>0</v>
      </c>
      <c r="BZ332" s="28">
        <f t="shared" si="593"/>
        <v>0</v>
      </c>
      <c r="CA332" s="28">
        <f t="shared" si="594"/>
        <v>0</v>
      </c>
      <c r="CB332" s="28">
        <f t="shared" si="595"/>
        <v>0</v>
      </c>
      <c r="CC332" s="29">
        <v>0</v>
      </c>
      <c r="CD332" s="28">
        <v>0</v>
      </c>
      <c r="CE332" s="30">
        <v>0</v>
      </c>
      <c r="CF332" s="31">
        <f t="shared" si="529"/>
        <v>0</v>
      </c>
      <c r="CG332" s="31">
        <f t="shared" si="596"/>
        <v>0</v>
      </c>
      <c r="CH332" s="32">
        <f t="shared" si="597"/>
        <v>0</v>
      </c>
      <c r="CI332" s="23">
        <v>0</v>
      </c>
      <c r="CJ332" s="33">
        <f t="shared" si="607"/>
        <v>0</v>
      </c>
      <c r="CK332" s="31">
        <f t="shared" si="608"/>
        <v>0</v>
      </c>
      <c r="CL332" s="31">
        <f t="shared" si="609"/>
        <v>0</v>
      </c>
      <c r="CM332" s="424">
        <v>0</v>
      </c>
    </row>
    <row r="333" spans="1:91" x14ac:dyDescent="0.35">
      <c r="A333" s="743"/>
      <c r="B333" s="5" t="s">
        <v>27</v>
      </c>
      <c r="C333" s="543">
        <v>31</v>
      </c>
      <c r="D333" s="5">
        <v>327</v>
      </c>
      <c r="E333" s="22">
        <v>0</v>
      </c>
      <c r="F333" s="22">
        <f t="shared" si="582"/>
        <v>0</v>
      </c>
      <c r="G333" s="690"/>
      <c r="H333" s="286">
        <v>0</v>
      </c>
      <c r="I333" s="287">
        <v>0</v>
      </c>
      <c r="J333" s="288">
        <v>0</v>
      </c>
      <c r="K333" s="51" t="str">
        <f t="shared" si="543"/>
        <v>X</v>
      </c>
      <c r="L333" s="26">
        <f t="shared" si="557"/>
        <v>0</v>
      </c>
      <c r="M333" s="26">
        <f t="shared" si="558"/>
        <v>0</v>
      </c>
      <c r="N333" s="27">
        <f t="shared" si="559"/>
        <v>0</v>
      </c>
      <c r="O333" s="28">
        <f t="shared" si="560"/>
        <v>0</v>
      </c>
      <c r="P333" s="28">
        <f t="shared" si="561"/>
        <v>0</v>
      </c>
      <c r="Q333" s="28">
        <f t="shared" si="562"/>
        <v>0</v>
      </c>
      <c r="R333" s="29">
        <v>0</v>
      </c>
      <c r="S333" s="28">
        <v>0</v>
      </c>
      <c r="T333" s="30">
        <v>0</v>
      </c>
      <c r="U333" s="31">
        <f t="shared" si="563"/>
        <v>0</v>
      </c>
      <c r="V333" s="31">
        <f t="shared" si="564"/>
        <v>0</v>
      </c>
      <c r="W333" s="32">
        <f t="shared" si="565"/>
        <v>0</v>
      </c>
      <c r="X333" s="23">
        <v>0</v>
      </c>
      <c r="Y333" s="33">
        <f t="shared" si="566"/>
        <v>0</v>
      </c>
      <c r="Z333" s="31">
        <f t="shared" si="567"/>
        <v>0</v>
      </c>
      <c r="AA333" s="31">
        <f t="shared" si="568"/>
        <v>0</v>
      </c>
      <c r="AB333" s="424">
        <v>0</v>
      </c>
      <c r="AC333" s="286">
        <v>0</v>
      </c>
      <c r="AD333" s="287">
        <v>0</v>
      </c>
      <c r="AE333" s="288">
        <v>0</v>
      </c>
      <c r="AF333" s="51" t="str">
        <f t="shared" si="598"/>
        <v>X</v>
      </c>
      <c r="AG333" s="26">
        <f t="shared" si="599"/>
        <v>0</v>
      </c>
      <c r="AH333" s="26">
        <f t="shared" si="518"/>
        <v>0</v>
      </c>
      <c r="AI333" s="27">
        <f t="shared" si="519"/>
        <v>0</v>
      </c>
      <c r="AJ333" s="28">
        <f t="shared" si="583"/>
        <v>0</v>
      </c>
      <c r="AK333" s="28">
        <f t="shared" si="584"/>
        <v>0</v>
      </c>
      <c r="AL333" s="28">
        <f t="shared" si="585"/>
        <v>0</v>
      </c>
      <c r="AM333" s="29">
        <v>0</v>
      </c>
      <c r="AN333" s="28">
        <v>0</v>
      </c>
      <c r="AO333" s="30">
        <v>0</v>
      </c>
      <c r="AP333" s="31">
        <f t="shared" si="527"/>
        <v>0</v>
      </c>
      <c r="AQ333" s="31">
        <f t="shared" si="586"/>
        <v>0</v>
      </c>
      <c r="AR333" s="32">
        <f t="shared" si="587"/>
        <v>0</v>
      </c>
      <c r="AS333" s="23">
        <v>0</v>
      </c>
      <c r="AT333" s="33">
        <f t="shared" si="520"/>
        <v>0</v>
      </c>
      <c r="AU333" s="31">
        <f t="shared" si="521"/>
        <v>0</v>
      </c>
      <c r="AV333" s="31">
        <f t="shared" si="522"/>
        <v>0</v>
      </c>
      <c r="AW333" s="424">
        <v>0</v>
      </c>
      <c r="AX333" s="286">
        <v>0</v>
      </c>
      <c r="AY333" s="287">
        <v>0</v>
      </c>
      <c r="AZ333" s="288">
        <v>0</v>
      </c>
      <c r="BA333" s="51" t="str">
        <f t="shared" si="600"/>
        <v>X</v>
      </c>
      <c r="BB333" s="26">
        <f t="shared" si="601"/>
        <v>0</v>
      </c>
      <c r="BC333" s="26">
        <f t="shared" si="523"/>
        <v>0</v>
      </c>
      <c r="BD333" s="27">
        <f t="shared" si="524"/>
        <v>0</v>
      </c>
      <c r="BE333" s="28">
        <f t="shared" si="588"/>
        <v>0</v>
      </c>
      <c r="BF333" s="28">
        <f t="shared" si="589"/>
        <v>0</v>
      </c>
      <c r="BG333" s="28">
        <f t="shared" si="590"/>
        <v>0</v>
      </c>
      <c r="BH333" s="29">
        <v>0</v>
      </c>
      <c r="BI333" s="28">
        <v>0</v>
      </c>
      <c r="BJ333" s="30">
        <v>0</v>
      </c>
      <c r="BK333" s="31">
        <f t="shared" si="528"/>
        <v>0</v>
      </c>
      <c r="BL333" s="31">
        <f t="shared" si="591"/>
        <v>0</v>
      </c>
      <c r="BM333" s="32">
        <f t="shared" si="592"/>
        <v>0</v>
      </c>
      <c r="BN333" s="23">
        <v>0</v>
      </c>
      <c r="BO333" s="33">
        <f t="shared" si="604"/>
        <v>0</v>
      </c>
      <c r="BP333" s="31">
        <f t="shared" si="605"/>
        <v>0</v>
      </c>
      <c r="BQ333" s="31">
        <f t="shared" si="606"/>
        <v>0</v>
      </c>
      <c r="BR333" s="424">
        <v>0</v>
      </c>
      <c r="BS333" s="286">
        <v>0</v>
      </c>
      <c r="BT333" s="287">
        <v>0</v>
      </c>
      <c r="BU333" s="288">
        <v>0</v>
      </c>
      <c r="BV333" s="51" t="str">
        <f t="shared" si="602"/>
        <v>X</v>
      </c>
      <c r="BW333" s="26">
        <f t="shared" si="603"/>
        <v>0</v>
      </c>
      <c r="BX333" s="26">
        <f t="shared" si="525"/>
        <v>0</v>
      </c>
      <c r="BY333" s="27">
        <f t="shared" si="526"/>
        <v>0</v>
      </c>
      <c r="BZ333" s="28">
        <f t="shared" si="593"/>
        <v>0</v>
      </c>
      <c r="CA333" s="28">
        <f t="shared" si="594"/>
        <v>0</v>
      </c>
      <c r="CB333" s="28">
        <f t="shared" si="595"/>
        <v>0</v>
      </c>
      <c r="CC333" s="29">
        <v>0</v>
      </c>
      <c r="CD333" s="28">
        <v>0</v>
      </c>
      <c r="CE333" s="30">
        <v>0</v>
      </c>
      <c r="CF333" s="31">
        <f t="shared" si="529"/>
        <v>0</v>
      </c>
      <c r="CG333" s="31">
        <f t="shared" si="596"/>
        <v>0</v>
      </c>
      <c r="CH333" s="32">
        <f t="shared" si="597"/>
        <v>0</v>
      </c>
      <c r="CI333" s="23">
        <v>0</v>
      </c>
      <c r="CJ333" s="33">
        <f t="shared" si="607"/>
        <v>0</v>
      </c>
      <c r="CK333" s="31">
        <f t="shared" si="608"/>
        <v>0</v>
      </c>
      <c r="CL333" s="31">
        <f t="shared" si="609"/>
        <v>0</v>
      </c>
      <c r="CM333" s="424">
        <v>0</v>
      </c>
    </row>
    <row r="334" spans="1:91" x14ac:dyDescent="0.35">
      <c r="A334" s="743"/>
      <c r="B334" s="5" t="s">
        <v>28</v>
      </c>
      <c r="C334" s="543">
        <v>30</v>
      </c>
      <c r="D334" s="5">
        <v>328</v>
      </c>
      <c r="E334" s="22">
        <v>0</v>
      </c>
      <c r="F334" s="22">
        <f t="shared" si="582"/>
        <v>0</v>
      </c>
      <c r="G334" s="690"/>
      <c r="H334" s="286">
        <v>0</v>
      </c>
      <c r="I334" s="287">
        <v>0</v>
      </c>
      <c r="J334" s="288">
        <v>0</v>
      </c>
      <c r="K334" s="51" t="str">
        <f t="shared" si="543"/>
        <v>X</v>
      </c>
      <c r="L334" s="26">
        <f t="shared" si="557"/>
        <v>0</v>
      </c>
      <c r="M334" s="26">
        <f t="shared" si="558"/>
        <v>0</v>
      </c>
      <c r="N334" s="27">
        <f t="shared" si="559"/>
        <v>0</v>
      </c>
      <c r="O334" s="28">
        <f t="shared" si="560"/>
        <v>0</v>
      </c>
      <c r="P334" s="28">
        <f t="shared" si="561"/>
        <v>0</v>
      </c>
      <c r="Q334" s="28">
        <f t="shared" si="562"/>
        <v>0</v>
      </c>
      <c r="R334" s="29">
        <v>0</v>
      </c>
      <c r="S334" s="28">
        <v>0</v>
      </c>
      <c r="T334" s="30">
        <v>0</v>
      </c>
      <c r="U334" s="31">
        <f t="shared" si="563"/>
        <v>0</v>
      </c>
      <c r="V334" s="31">
        <f t="shared" si="564"/>
        <v>0</v>
      </c>
      <c r="W334" s="32">
        <f t="shared" si="565"/>
        <v>0</v>
      </c>
      <c r="X334" s="23">
        <v>0</v>
      </c>
      <c r="Y334" s="33">
        <f t="shared" si="566"/>
        <v>0</v>
      </c>
      <c r="Z334" s="31">
        <f t="shared" si="567"/>
        <v>0</v>
      </c>
      <c r="AA334" s="31">
        <f t="shared" si="568"/>
        <v>0</v>
      </c>
      <c r="AB334" s="424">
        <v>0</v>
      </c>
      <c r="AC334" s="286">
        <v>0</v>
      </c>
      <c r="AD334" s="287">
        <v>0</v>
      </c>
      <c r="AE334" s="288">
        <v>0</v>
      </c>
      <c r="AF334" s="51" t="str">
        <f t="shared" si="598"/>
        <v>X</v>
      </c>
      <c r="AG334" s="26">
        <f t="shared" si="599"/>
        <v>0</v>
      </c>
      <c r="AH334" s="26">
        <f t="shared" si="518"/>
        <v>0</v>
      </c>
      <c r="AI334" s="27">
        <f t="shared" si="519"/>
        <v>0</v>
      </c>
      <c r="AJ334" s="28">
        <f t="shared" si="583"/>
        <v>0</v>
      </c>
      <c r="AK334" s="28">
        <f t="shared" si="584"/>
        <v>0</v>
      </c>
      <c r="AL334" s="28">
        <f t="shared" si="585"/>
        <v>0</v>
      </c>
      <c r="AM334" s="29">
        <v>0</v>
      </c>
      <c r="AN334" s="28">
        <v>0</v>
      </c>
      <c r="AO334" s="30">
        <v>0</v>
      </c>
      <c r="AP334" s="31">
        <f t="shared" si="527"/>
        <v>0</v>
      </c>
      <c r="AQ334" s="31">
        <f t="shared" si="586"/>
        <v>0</v>
      </c>
      <c r="AR334" s="32">
        <f t="shared" si="587"/>
        <v>0</v>
      </c>
      <c r="AS334" s="23">
        <v>0</v>
      </c>
      <c r="AT334" s="33">
        <f t="shared" si="520"/>
        <v>0</v>
      </c>
      <c r="AU334" s="31">
        <f t="shared" si="521"/>
        <v>0</v>
      </c>
      <c r="AV334" s="31">
        <f t="shared" si="522"/>
        <v>0</v>
      </c>
      <c r="AW334" s="424">
        <v>0</v>
      </c>
      <c r="AX334" s="286">
        <v>0</v>
      </c>
      <c r="AY334" s="287">
        <v>0</v>
      </c>
      <c r="AZ334" s="288">
        <v>0</v>
      </c>
      <c r="BA334" s="51" t="str">
        <f t="shared" si="600"/>
        <v>X</v>
      </c>
      <c r="BB334" s="26">
        <f t="shared" si="601"/>
        <v>0</v>
      </c>
      <c r="BC334" s="26">
        <f t="shared" si="523"/>
        <v>0</v>
      </c>
      <c r="BD334" s="27">
        <f t="shared" si="524"/>
        <v>0</v>
      </c>
      <c r="BE334" s="28">
        <f t="shared" si="588"/>
        <v>0</v>
      </c>
      <c r="BF334" s="28">
        <f t="shared" si="589"/>
        <v>0</v>
      </c>
      <c r="BG334" s="28">
        <f t="shared" si="590"/>
        <v>0</v>
      </c>
      <c r="BH334" s="29">
        <v>0</v>
      </c>
      <c r="BI334" s="28">
        <v>0</v>
      </c>
      <c r="BJ334" s="30">
        <v>0</v>
      </c>
      <c r="BK334" s="31">
        <f t="shared" si="528"/>
        <v>0</v>
      </c>
      <c r="BL334" s="31">
        <f t="shared" si="591"/>
        <v>0</v>
      </c>
      <c r="BM334" s="32">
        <f t="shared" si="592"/>
        <v>0</v>
      </c>
      <c r="BN334" s="23">
        <v>0</v>
      </c>
      <c r="BO334" s="33">
        <f t="shared" si="604"/>
        <v>0</v>
      </c>
      <c r="BP334" s="31">
        <f t="shared" si="605"/>
        <v>0</v>
      </c>
      <c r="BQ334" s="31">
        <f t="shared" si="606"/>
        <v>0</v>
      </c>
      <c r="BR334" s="424">
        <v>0</v>
      </c>
      <c r="BS334" s="286">
        <v>0</v>
      </c>
      <c r="BT334" s="287">
        <v>0</v>
      </c>
      <c r="BU334" s="288">
        <v>0</v>
      </c>
      <c r="BV334" s="51" t="str">
        <f t="shared" si="602"/>
        <v>X</v>
      </c>
      <c r="BW334" s="26">
        <f t="shared" si="603"/>
        <v>0</v>
      </c>
      <c r="BX334" s="26">
        <f t="shared" si="525"/>
        <v>0</v>
      </c>
      <c r="BY334" s="27">
        <f t="shared" si="526"/>
        <v>0</v>
      </c>
      <c r="BZ334" s="28">
        <f t="shared" si="593"/>
        <v>0</v>
      </c>
      <c r="CA334" s="28">
        <f t="shared" si="594"/>
        <v>0</v>
      </c>
      <c r="CB334" s="28">
        <f t="shared" si="595"/>
        <v>0</v>
      </c>
      <c r="CC334" s="29">
        <v>0</v>
      </c>
      <c r="CD334" s="28">
        <v>0</v>
      </c>
      <c r="CE334" s="30">
        <v>0</v>
      </c>
      <c r="CF334" s="31">
        <f t="shared" si="529"/>
        <v>0</v>
      </c>
      <c r="CG334" s="31">
        <f t="shared" si="596"/>
        <v>0</v>
      </c>
      <c r="CH334" s="32">
        <f t="shared" si="597"/>
        <v>0</v>
      </c>
      <c r="CI334" s="23">
        <v>0</v>
      </c>
      <c r="CJ334" s="33">
        <f t="shared" si="607"/>
        <v>0</v>
      </c>
      <c r="CK334" s="31">
        <f t="shared" si="608"/>
        <v>0</v>
      </c>
      <c r="CL334" s="31">
        <f t="shared" si="609"/>
        <v>0</v>
      </c>
      <c r="CM334" s="424">
        <v>0</v>
      </c>
    </row>
    <row r="335" spans="1:91" x14ac:dyDescent="0.35">
      <c r="A335" s="743"/>
      <c r="B335" s="5" t="s">
        <v>29</v>
      </c>
      <c r="C335" s="543">
        <v>31</v>
      </c>
      <c r="D335" s="5">
        <v>329</v>
      </c>
      <c r="E335" s="22">
        <v>0</v>
      </c>
      <c r="F335" s="22">
        <f t="shared" si="582"/>
        <v>0</v>
      </c>
      <c r="G335" s="690"/>
      <c r="H335" s="286">
        <v>0</v>
      </c>
      <c r="I335" s="287">
        <v>0</v>
      </c>
      <c r="J335" s="288">
        <v>0</v>
      </c>
      <c r="K335" s="51" t="str">
        <f t="shared" si="543"/>
        <v>X</v>
      </c>
      <c r="L335" s="26">
        <f t="shared" si="557"/>
        <v>0</v>
      </c>
      <c r="M335" s="26">
        <f t="shared" si="558"/>
        <v>0</v>
      </c>
      <c r="N335" s="27">
        <f t="shared" si="559"/>
        <v>0</v>
      </c>
      <c r="O335" s="28">
        <f t="shared" si="560"/>
        <v>0</v>
      </c>
      <c r="P335" s="28">
        <f t="shared" si="561"/>
        <v>0</v>
      </c>
      <c r="Q335" s="28">
        <f t="shared" si="562"/>
        <v>0</v>
      </c>
      <c r="R335" s="29">
        <v>0</v>
      </c>
      <c r="S335" s="28">
        <v>0</v>
      </c>
      <c r="T335" s="30">
        <v>0</v>
      </c>
      <c r="U335" s="31">
        <f t="shared" si="563"/>
        <v>0</v>
      </c>
      <c r="V335" s="31">
        <f t="shared" si="564"/>
        <v>0</v>
      </c>
      <c r="W335" s="32">
        <f t="shared" si="565"/>
        <v>0</v>
      </c>
      <c r="X335" s="23">
        <v>0</v>
      </c>
      <c r="Y335" s="33">
        <f t="shared" si="566"/>
        <v>0</v>
      </c>
      <c r="Z335" s="31">
        <f t="shared" si="567"/>
        <v>0</v>
      </c>
      <c r="AA335" s="31">
        <f t="shared" si="568"/>
        <v>0</v>
      </c>
      <c r="AB335" s="424">
        <v>0</v>
      </c>
      <c r="AC335" s="286">
        <v>0</v>
      </c>
      <c r="AD335" s="287">
        <v>0</v>
      </c>
      <c r="AE335" s="288">
        <v>0</v>
      </c>
      <c r="AF335" s="51" t="str">
        <f t="shared" si="598"/>
        <v>X</v>
      </c>
      <c r="AG335" s="26">
        <f t="shared" si="599"/>
        <v>0</v>
      </c>
      <c r="AH335" s="26">
        <f t="shared" si="518"/>
        <v>0</v>
      </c>
      <c r="AI335" s="27">
        <f t="shared" si="519"/>
        <v>0</v>
      </c>
      <c r="AJ335" s="28">
        <f t="shared" si="583"/>
        <v>0</v>
      </c>
      <c r="AK335" s="28">
        <f t="shared" si="584"/>
        <v>0</v>
      </c>
      <c r="AL335" s="28">
        <f t="shared" si="585"/>
        <v>0</v>
      </c>
      <c r="AM335" s="29">
        <v>0</v>
      </c>
      <c r="AN335" s="28">
        <v>0</v>
      </c>
      <c r="AO335" s="30">
        <v>0</v>
      </c>
      <c r="AP335" s="31">
        <f t="shared" si="527"/>
        <v>0</v>
      </c>
      <c r="AQ335" s="31">
        <f t="shared" si="586"/>
        <v>0</v>
      </c>
      <c r="AR335" s="32">
        <f t="shared" si="587"/>
        <v>0</v>
      </c>
      <c r="AS335" s="23">
        <v>0</v>
      </c>
      <c r="AT335" s="33">
        <f t="shared" si="520"/>
        <v>0</v>
      </c>
      <c r="AU335" s="31">
        <f t="shared" si="521"/>
        <v>0</v>
      </c>
      <c r="AV335" s="31">
        <f t="shared" si="522"/>
        <v>0</v>
      </c>
      <c r="AW335" s="424">
        <v>0</v>
      </c>
      <c r="AX335" s="286">
        <v>0</v>
      </c>
      <c r="AY335" s="287">
        <v>0</v>
      </c>
      <c r="AZ335" s="288">
        <v>0</v>
      </c>
      <c r="BA335" s="51" t="str">
        <f t="shared" si="600"/>
        <v>X</v>
      </c>
      <c r="BB335" s="26">
        <f t="shared" si="601"/>
        <v>0</v>
      </c>
      <c r="BC335" s="26">
        <f t="shared" si="523"/>
        <v>0</v>
      </c>
      <c r="BD335" s="27">
        <f t="shared" si="524"/>
        <v>0</v>
      </c>
      <c r="BE335" s="28">
        <f t="shared" si="588"/>
        <v>0</v>
      </c>
      <c r="BF335" s="28">
        <f t="shared" si="589"/>
        <v>0</v>
      </c>
      <c r="BG335" s="28">
        <f t="shared" si="590"/>
        <v>0</v>
      </c>
      <c r="BH335" s="29">
        <v>0</v>
      </c>
      <c r="BI335" s="28">
        <v>0</v>
      </c>
      <c r="BJ335" s="30">
        <v>0</v>
      </c>
      <c r="BK335" s="31">
        <f t="shared" si="528"/>
        <v>0</v>
      </c>
      <c r="BL335" s="31">
        <f t="shared" si="591"/>
        <v>0</v>
      </c>
      <c r="BM335" s="32">
        <f t="shared" si="592"/>
        <v>0</v>
      </c>
      <c r="BN335" s="23">
        <v>0</v>
      </c>
      <c r="BO335" s="33">
        <f t="shared" si="604"/>
        <v>0</v>
      </c>
      <c r="BP335" s="31">
        <f t="shared" si="605"/>
        <v>0</v>
      </c>
      <c r="BQ335" s="31">
        <f t="shared" si="606"/>
        <v>0</v>
      </c>
      <c r="BR335" s="424">
        <v>0</v>
      </c>
      <c r="BS335" s="286">
        <v>0</v>
      </c>
      <c r="BT335" s="287">
        <v>0</v>
      </c>
      <c r="BU335" s="288">
        <v>0</v>
      </c>
      <c r="BV335" s="51" t="str">
        <f t="shared" si="602"/>
        <v>X</v>
      </c>
      <c r="BW335" s="26">
        <f t="shared" si="603"/>
        <v>0</v>
      </c>
      <c r="BX335" s="26">
        <f t="shared" si="525"/>
        <v>0</v>
      </c>
      <c r="BY335" s="27">
        <f t="shared" si="526"/>
        <v>0</v>
      </c>
      <c r="BZ335" s="28">
        <f t="shared" si="593"/>
        <v>0</v>
      </c>
      <c r="CA335" s="28">
        <f t="shared" si="594"/>
        <v>0</v>
      </c>
      <c r="CB335" s="28">
        <f t="shared" si="595"/>
        <v>0</v>
      </c>
      <c r="CC335" s="29">
        <v>0</v>
      </c>
      <c r="CD335" s="28">
        <v>0</v>
      </c>
      <c r="CE335" s="30">
        <v>0</v>
      </c>
      <c r="CF335" s="31">
        <f t="shared" si="529"/>
        <v>0</v>
      </c>
      <c r="CG335" s="31">
        <f t="shared" si="596"/>
        <v>0</v>
      </c>
      <c r="CH335" s="32">
        <f t="shared" si="597"/>
        <v>0</v>
      </c>
      <c r="CI335" s="23">
        <v>0</v>
      </c>
      <c r="CJ335" s="33">
        <f t="shared" si="607"/>
        <v>0</v>
      </c>
      <c r="CK335" s="31">
        <f t="shared" si="608"/>
        <v>0</v>
      </c>
      <c r="CL335" s="31">
        <f t="shared" si="609"/>
        <v>0</v>
      </c>
      <c r="CM335" s="424">
        <v>0</v>
      </c>
    </row>
    <row r="336" spans="1:91" x14ac:dyDescent="0.35">
      <c r="A336" s="743"/>
      <c r="B336" s="5" t="s">
        <v>30</v>
      </c>
      <c r="C336" s="543">
        <v>30</v>
      </c>
      <c r="D336" s="5">
        <v>330</v>
      </c>
      <c r="E336" s="22">
        <v>0</v>
      </c>
      <c r="F336" s="22">
        <f t="shared" si="582"/>
        <v>0</v>
      </c>
      <c r="G336" s="690"/>
      <c r="H336" s="286">
        <v>0</v>
      </c>
      <c r="I336" s="287">
        <v>0</v>
      </c>
      <c r="J336" s="288">
        <v>0</v>
      </c>
      <c r="K336" s="51" t="str">
        <f t="shared" si="543"/>
        <v>X</v>
      </c>
      <c r="L336" s="26">
        <f t="shared" si="557"/>
        <v>0</v>
      </c>
      <c r="M336" s="26">
        <f t="shared" si="558"/>
        <v>0</v>
      </c>
      <c r="N336" s="27">
        <f t="shared" si="559"/>
        <v>0</v>
      </c>
      <c r="O336" s="28">
        <f t="shared" si="560"/>
        <v>0</v>
      </c>
      <c r="P336" s="28">
        <f t="shared" si="561"/>
        <v>0</v>
      </c>
      <c r="Q336" s="28">
        <f t="shared" si="562"/>
        <v>0</v>
      </c>
      <c r="R336" s="29">
        <v>0</v>
      </c>
      <c r="S336" s="28">
        <v>0</v>
      </c>
      <c r="T336" s="30">
        <v>0</v>
      </c>
      <c r="U336" s="31">
        <f t="shared" si="563"/>
        <v>0</v>
      </c>
      <c r="V336" s="31">
        <f t="shared" si="564"/>
        <v>0</v>
      </c>
      <c r="W336" s="32">
        <f t="shared" si="565"/>
        <v>0</v>
      </c>
      <c r="X336" s="23">
        <v>0</v>
      </c>
      <c r="Y336" s="33">
        <f t="shared" si="566"/>
        <v>0</v>
      </c>
      <c r="Z336" s="31">
        <f t="shared" si="567"/>
        <v>0</v>
      </c>
      <c r="AA336" s="31">
        <f t="shared" si="568"/>
        <v>0</v>
      </c>
      <c r="AB336" s="424">
        <v>0</v>
      </c>
      <c r="AC336" s="286">
        <v>0</v>
      </c>
      <c r="AD336" s="287">
        <v>0</v>
      </c>
      <c r="AE336" s="288">
        <v>0</v>
      </c>
      <c r="AF336" s="51" t="str">
        <f t="shared" si="598"/>
        <v>X</v>
      </c>
      <c r="AG336" s="26">
        <f t="shared" si="599"/>
        <v>0</v>
      </c>
      <c r="AH336" s="26">
        <f t="shared" si="518"/>
        <v>0</v>
      </c>
      <c r="AI336" s="27">
        <f t="shared" si="519"/>
        <v>0</v>
      </c>
      <c r="AJ336" s="28">
        <f t="shared" si="583"/>
        <v>0</v>
      </c>
      <c r="AK336" s="28">
        <f t="shared" si="584"/>
        <v>0</v>
      </c>
      <c r="AL336" s="28">
        <f t="shared" si="585"/>
        <v>0</v>
      </c>
      <c r="AM336" s="29">
        <v>0</v>
      </c>
      <c r="AN336" s="28">
        <v>0</v>
      </c>
      <c r="AO336" s="30">
        <v>0</v>
      </c>
      <c r="AP336" s="31">
        <f t="shared" si="527"/>
        <v>0</v>
      </c>
      <c r="AQ336" s="31">
        <f t="shared" si="586"/>
        <v>0</v>
      </c>
      <c r="AR336" s="32">
        <f t="shared" si="587"/>
        <v>0</v>
      </c>
      <c r="AS336" s="23">
        <v>0</v>
      </c>
      <c r="AT336" s="33">
        <f t="shared" si="520"/>
        <v>0</v>
      </c>
      <c r="AU336" s="31">
        <f t="shared" si="521"/>
        <v>0</v>
      </c>
      <c r="AV336" s="31">
        <f t="shared" si="522"/>
        <v>0</v>
      </c>
      <c r="AW336" s="424">
        <v>0</v>
      </c>
      <c r="AX336" s="286">
        <v>0</v>
      </c>
      <c r="AY336" s="287">
        <v>0</v>
      </c>
      <c r="AZ336" s="288">
        <v>0</v>
      </c>
      <c r="BA336" s="51" t="str">
        <f t="shared" si="600"/>
        <v>X</v>
      </c>
      <c r="BB336" s="26">
        <f t="shared" si="601"/>
        <v>0</v>
      </c>
      <c r="BC336" s="26">
        <f t="shared" si="523"/>
        <v>0</v>
      </c>
      <c r="BD336" s="27">
        <f t="shared" si="524"/>
        <v>0</v>
      </c>
      <c r="BE336" s="28">
        <f t="shared" si="588"/>
        <v>0</v>
      </c>
      <c r="BF336" s="28">
        <f t="shared" si="589"/>
        <v>0</v>
      </c>
      <c r="BG336" s="28">
        <f t="shared" si="590"/>
        <v>0</v>
      </c>
      <c r="BH336" s="29">
        <v>0</v>
      </c>
      <c r="BI336" s="28">
        <v>0</v>
      </c>
      <c r="BJ336" s="30">
        <v>0</v>
      </c>
      <c r="BK336" s="31">
        <f t="shared" si="528"/>
        <v>0</v>
      </c>
      <c r="BL336" s="31">
        <f t="shared" si="591"/>
        <v>0</v>
      </c>
      <c r="BM336" s="32">
        <f t="shared" si="592"/>
        <v>0</v>
      </c>
      <c r="BN336" s="23">
        <v>0</v>
      </c>
      <c r="BO336" s="33">
        <f t="shared" si="604"/>
        <v>0</v>
      </c>
      <c r="BP336" s="31">
        <f t="shared" si="605"/>
        <v>0</v>
      </c>
      <c r="BQ336" s="31">
        <f t="shared" si="606"/>
        <v>0</v>
      </c>
      <c r="BR336" s="424">
        <v>0</v>
      </c>
      <c r="BS336" s="286">
        <v>0</v>
      </c>
      <c r="BT336" s="287">
        <v>0</v>
      </c>
      <c r="BU336" s="288">
        <v>0</v>
      </c>
      <c r="BV336" s="51" t="str">
        <f t="shared" si="602"/>
        <v>X</v>
      </c>
      <c r="BW336" s="26">
        <f t="shared" si="603"/>
        <v>0</v>
      </c>
      <c r="BX336" s="26">
        <f t="shared" si="525"/>
        <v>0</v>
      </c>
      <c r="BY336" s="27">
        <f t="shared" si="526"/>
        <v>0</v>
      </c>
      <c r="BZ336" s="28">
        <f t="shared" si="593"/>
        <v>0</v>
      </c>
      <c r="CA336" s="28">
        <f t="shared" si="594"/>
        <v>0</v>
      </c>
      <c r="CB336" s="28">
        <f t="shared" si="595"/>
        <v>0</v>
      </c>
      <c r="CC336" s="29">
        <v>0</v>
      </c>
      <c r="CD336" s="28">
        <v>0</v>
      </c>
      <c r="CE336" s="30">
        <v>0</v>
      </c>
      <c r="CF336" s="31">
        <f t="shared" si="529"/>
        <v>0</v>
      </c>
      <c r="CG336" s="31">
        <f t="shared" si="596"/>
        <v>0</v>
      </c>
      <c r="CH336" s="32">
        <f t="shared" si="597"/>
        <v>0</v>
      </c>
      <c r="CI336" s="23">
        <v>0</v>
      </c>
      <c r="CJ336" s="33">
        <f t="shared" si="607"/>
        <v>0</v>
      </c>
      <c r="CK336" s="31">
        <f t="shared" si="608"/>
        <v>0</v>
      </c>
      <c r="CL336" s="31">
        <f t="shared" si="609"/>
        <v>0</v>
      </c>
      <c r="CM336" s="424">
        <v>0</v>
      </c>
    </row>
    <row r="337" spans="1:91" x14ac:dyDescent="0.35">
      <c r="A337" s="743"/>
      <c r="B337" s="5" t="s">
        <v>31</v>
      </c>
      <c r="C337" s="543">
        <v>31</v>
      </c>
      <c r="D337" s="5">
        <v>331</v>
      </c>
      <c r="E337" s="22">
        <v>0</v>
      </c>
      <c r="F337" s="22">
        <f t="shared" si="582"/>
        <v>0</v>
      </c>
      <c r="G337" s="690"/>
      <c r="H337" s="286">
        <v>0</v>
      </c>
      <c r="I337" s="287">
        <v>0</v>
      </c>
      <c r="J337" s="288">
        <v>0</v>
      </c>
      <c r="K337" s="51" t="str">
        <f t="shared" si="543"/>
        <v>X</v>
      </c>
      <c r="L337" s="26">
        <f t="shared" si="557"/>
        <v>0</v>
      </c>
      <c r="M337" s="26">
        <f t="shared" si="558"/>
        <v>0</v>
      </c>
      <c r="N337" s="27">
        <f t="shared" si="559"/>
        <v>0</v>
      </c>
      <c r="O337" s="28">
        <f t="shared" si="560"/>
        <v>0</v>
      </c>
      <c r="P337" s="28">
        <f t="shared" si="561"/>
        <v>0</v>
      </c>
      <c r="Q337" s="28">
        <f t="shared" si="562"/>
        <v>0</v>
      </c>
      <c r="R337" s="29">
        <v>0</v>
      </c>
      <c r="S337" s="28">
        <v>0</v>
      </c>
      <c r="T337" s="30">
        <v>0</v>
      </c>
      <c r="U337" s="31">
        <f t="shared" si="563"/>
        <v>0</v>
      </c>
      <c r="V337" s="31">
        <f t="shared" si="564"/>
        <v>0</v>
      </c>
      <c r="W337" s="32">
        <f t="shared" si="565"/>
        <v>0</v>
      </c>
      <c r="X337" s="23">
        <v>0</v>
      </c>
      <c r="Y337" s="33">
        <f t="shared" si="566"/>
        <v>0</v>
      </c>
      <c r="Z337" s="31">
        <f t="shared" si="567"/>
        <v>0</v>
      </c>
      <c r="AA337" s="31">
        <f t="shared" si="568"/>
        <v>0</v>
      </c>
      <c r="AB337" s="424">
        <v>0</v>
      </c>
      <c r="AC337" s="286">
        <v>0</v>
      </c>
      <c r="AD337" s="287">
        <v>0</v>
      </c>
      <c r="AE337" s="288">
        <v>0</v>
      </c>
      <c r="AF337" s="51" t="str">
        <f t="shared" si="598"/>
        <v>X</v>
      </c>
      <c r="AG337" s="26">
        <f t="shared" si="599"/>
        <v>0</v>
      </c>
      <c r="AH337" s="26">
        <f t="shared" si="518"/>
        <v>0</v>
      </c>
      <c r="AI337" s="27">
        <f t="shared" si="519"/>
        <v>0</v>
      </c>
      <c r="AJ337" s="28">
        <f t="shared" si="583"/>
        <v>0</v>
      </c>
      <c r="AK337" s="28">
        <f t="shared" si="584"/>
        <v>0</v>
      </c>
      <c r="AL337" s="28">
        <f t="shared" si="585"/>
        <v>0</v>
      </c>
      <c r="AM337" s="29">
        <v>0</v>
      </c>
      <c r="AN337" s="28">
        <v>0</v>
      </c>
      <c r="AO337" s="30">
        <v>0</v>
      </c>
      <c r="AP337" s="31">
        <f t="shared" si="527"/>
        <v>0</v>
      </c>
      <c r="AQ337" s="31">
        <f t="shared" si="586"/>
        <v>0</v>
      </c>
      <c r="AR337" s="32">
        <f t="shared" si="587"/>
        <v>0</v>
      </c>
      <c r="AS337" s="23">
        <v>0</v>
      </c>
      <c r="AT337" s="33">
        <f t="shared" si="520"/>
        <v>0</v>
      </c>
      <c r="AU337" s="31">
        <f t="shared" si="521"/>
        <v>0</v>
      </c>
      <c r="AV337" s="31">
        <f t="shared" si="522"/>
        <v>0</v>
      </c>
      <c r="AW337" s="424">
        <v>0</v>
      </c>
      <c r="AX337" s="286">
        <v>0</v>
      </c>
      <c r="AY337" s="287">
        <v>0</v>
      </c>
      <c r="AZ337" s="288">
        <v>0</v>
      </c>
      <c r="BA337" s="51" t="str">
        <f t="shared" si="600"/>
        <v>X</v>
      </c>
      <c r="BB337" s="26">
        <f t="shared" si="601"/>
        <v>0</v>
      </c>
      <c r="BC337" s="26">
        <f t="shared" si="523"/>
        <v>0</v>
      </c>
      <c r="BD337" s="27">
        <f t="shared" si="524"/>
        <v>0</v>
      </c>
      <c r="BE337" s="28">
        <f t="shared" si="588"/>
        <v>0</v>
      </c>
      <c r="BF337" s="28">
        <f t="shared" si="589"/>
        <v>0</v>
      </c>
      <c r="BG337" s="28">
        <f t="shared" si="590"/>
        <v>0</v>
      </c>
      <c r="BH337" s="29">
        <v>0</v>
      </c>
      <c r="BI337" s="28">
        <v>0</v>
      </c>
      <c r="BJ337" s="30">
        <v>0</v>
      </c>
      <c r="BK337" s="31">
        <f t="shared" si="528"/>
        <v>0</v>
      </c>
      <c r="BL337" s="31">
        <f t="shared" si="591"/>
        <v>0</v>
      </c>
      <c r="BM337" s="32">
        <f t="shared" si="592"/>
        <v>0</v>
      </c>
      <c r="BN337" s="23">
        <v>0</v>
      </c>
      <c r="BO337" s="33">
        <f t="shared" si="604"/>
        <v>0</v>
      </c>
      <c r="BP337" s="31">
        <f t="shared" si="605"/>
        <v>0</v>
      </c>
      <c r="BQ337" s="31">
        <f t="shared" si="606"/>
        <v>0</v>
      </c>
      <c r="BR337" s="424">
        <v>0</v>
      </c>
      <c r="BS337" s="286">
        <v>0</v>
      </c>
      <c r="BT337" s="287">
        <v>0</v>
      </c>
      <c r="BU337" s="288">
        <v>0</v>
      </c>
      <c r="BV337" s="51" t="str">
        <f t="shared" si="602"/>
        <v>X</v>
      </c>
      <c r="BW337" s="26">
        <f t="shared" si="603"/>
        <v>0</v>
      </c>
      <c r="BX337" s="26">
        <f t="shared" si="525"/>
        <v>0</v>
      </c>
      <c r="BY337" s="27">
        <f t="shared" si="526"/>
        <v>0</v>
      </c>
      <c r="BZ337" s="28">
        <f t="shared" si="593"/>
        <v>0</v>
      </c>
      <c r="CA337" s="28">
        <f t="shared" si="594"/>
        <v>0</v>
      </c>
      <c r="CB337" s="28">
        <f t="shared" si="595"/>
        <v>0</v>
      </c>
      <c r="CC337" s="29">
        <v>0</v>
      </c>
      <c r="CD337" s="28">
        <v>0</v>
      </c>
      <c r="CE337" s="30">
        <v>0</v>
      </c>
      <c r="CF337" s="31">
        <f t="shared" si="529"/>
        <v>0</v>
      </c>
      <c r="CG337" s="31">
        <f t="shared" si="596"/>
        <v>0</v>
      </c>
      <c r="CH337" s="32">
        <f t="shared" si="597"/>
        <v>0</v>
      </c>
      <c r="CI337" s="23">
        <v>0</v>
      </c>
      <c r="CJ337" s="33">
        <f t="shared" si="607"/>
        <v>0</v>
      </c>
      <c r="CK337" s="31">
        <f t="shared" si="608"/>
        <v>0</v>
      </c>
      <c r="CL337" s="31">
        <f t="shared" si="609"/>
        <v>0</v>
      </c>
      <c r="CM337" s="424">
        <v>0</v>
      </c>
    </row>
    <row r="338" spans="1:91" x14ac:dyDescent="0.35">
      <c r="A338" s="743"/>
      <c r="B338" s="5" t="s">
        <v>32</v>
      </c>
      <c r="C338" s="543">
        <v>31</v>
      </c>
      <c r="D338" s="5">
        <v>332</v>
      </c>
      <c r="E338" s="22">
        <v>0</v>
      </c>
      <c r="F338" s="22">
        <f t="shared" si="582"/>
        <v>0</v>
      </c>
      <c r="G338" s="690"/>
      <c r="H338" s="286">
        <v>0</v>
      </c>
      <c r="I338" s="287">
        <v>0</v>
      </c>
      <c r="J338" s="288">
        <v>0</v>
      </c>
      <c r="K338" s="51" t="str">
        <f t="shared" si="543"/>
        <v>X</v>
      </c>
      <c r="L338" s="26">
        <f t="shared" si="557"/>
        <v>0</v>
      </c>
      <c r="M338" s="26">
        <f t="shared" si="558"/>
        <v>0</v>
      </c>
      <c r="N338" s="27">
        <f t="shared" si="559"/>
        <v>0</v>
      </c>
      <c r="O338" s="28">
        <f t="shared" si="560"/>
        <v>0</v>
      </c>
      <c r="P338" s="28">
        <f t="shared" si="561"/>
        <v>0</v>
      </c>
      <c r="Q338" s="28">
        <f t="shared" si="562"/>
        <v>0</v>
      </c>
      <c r="R338" s="29">
        <v>0</v>
      </c>
      <c r="S338" s="28">
        <v>0</v>
      </c>
      <c r="T338" s="30">
        <v>0</v>
      </c>
      <c r="U338" s="31">
        <f t="shared" si="563"/>
        <v>0</v>
      </c>
      <c r="V338" s="31">
        <f t="shared" si="564"/>
        <v>0</v>
      </c>
      <c r="W338" s="32">
        <f t="shared" si="565"/>
        <v>0</v>
      </c>
      <c r="X338" s="23">
        <v>0</v>
      </c>
      <c r="Y338" s="33">
        <f t="shared" si="566"/>
        <v>0</v>
      </c>
      <c r="Z338" s="31">
        <f t="shared" si="567"/>
        <v>0</v>
      </c>
      <c r="AA338" s="31">
        <f t="shared" si="568"/>
        <v>0</v>
      </c>
      <c r="AB338" s="424">
        <v>0</v>
      </c>
      <c r="AC338" s="286">
        <v>0</v>
      </c>
      <c r="AD338" s="287">
        <v>0</v>
      </c>
      <c r="AE338" s="288">
        <v>0</v>
      </c>
      <c r="AF338" s="51" t="str">
        <f t="shared" si="598"/>
        <v>X</v>
      </c>
      <c r="AG338" s="26">
        <f t="shared" si="599"/>
        <v>0</v>
      </c>
      <c r="AH338" s="26">
        <f t="shared" si="518"/>
        <v>0</v>
      </c>
      <c r="AI338" s="27">
        <f t="shared" si="519"/>
        <v>0</v>
      </c>
      <c r="AJ338" s="28">
        <f t="shared" si="583"/>
        <v>0</v>
      </c>
      <c r="AK338" s="28">
        <f t="shared" si="584"/>
        <v>0</v>
      </c>
      <c r="AL338" s="28">
        <f t="shared" si="585"/>
        <v>0</v>
      </c>
      <c r="AM338" s="29">
        <v>0</v>
      </c>
      <c r="AN338" s="28">
        <v>0</v>
      </c>
      <c r="AO338" s="30">
        <v>0</v>
      </c>
      <c r="AP338" s="31">
        <f t="shared" si="527"/>
        <v>0</v>
      </c>
      <c r="AQ338" s="31">
        <f t="shared" si="586"/>
        <v>0</v>
      </c>
      <c r="AR338" s="32">
        <f t="shared" si="587"/>
        <v>0</v>
      </c>
      <c r="AS338" s="23">
        <v>0</v>
      </c>
      <c r="AT338" s="33">
        <f t="shared" si="520"/>
        <v>0</v>
      </c>
      <c r="AU338" s="31">
        <f t="shared" si="521"/>
        <v>0</v>
      </c>
      <c r="AV338" s="31">
        <f t="shared" si="522"/>
        <v>0</v>
      </c>
      <c r="AW338" s="424">
        <v>0</v>
      </c>
      <c r="AX338" s="286">
        <v>0</v>
      </c>
      <c r="AY338" s="287">
        <v>0</v>
      </c>
      <c r="AZ338" s="288">
        <v>0</v>
      </c>
      <c r="BA338" s="51" t="str">
        <f t="shared" si="600"/>
        <v>X</v>
      </c>
      <c r="BB338" s="26">
        <f t="shared" si="601"/>
        <v>0</v>
      </c>
      <c r="BC338" s="26">
        <f t="shared" si="523"/>
        <v>0</v>
      </c>
      <c r="BD338" s="27">
        <f t="shared" si="524"/>
        <v>0</v>
      </c>
      <c r="BE338" s="28">
        <f t="shared" si="588"/>
        <v>0</v>
      </c>
      <c r="BF338" s="28">
        <f t="shared" si="589"/>
        <v>0</v>
      </c>
      <c r="BG338" s="28">
        <f t="shared" si="590"/>
        <v>0</v>
      </c>
      <c r="BH338" s="29">
        <v>0</v>
      </c>
      <c r="BI338" s="28">
        <v>0</v>
      </c>
      <c r="BJ338" s="30">
        <v>0</v>
      </c>
      <c r="BK338" s="31">
        <f t="shared" si="528"/>
        <v>0</v>
      </c>
      <c r="BL338" s="31">
        <f t="shared" si="591"/>
        <v>0</v>
      </c>
      <c r="BM338" s="32">
        <f t="shared" si="592"/>
        <v>0</v>
      </c>
      <c r="BN338" s="23">
        <v>0</v>
      </c>
      <c r="BO338" s="33">
        <f t="shared" si="604"/>
        <v>0</v>
      </c>
      <c r="BP338" s="31">
        <f t="shared" si="605"/>
        <v>0</v>
      </c>
      <c r="BQ338" s="31">
        <f t="shared" si="606"/>
        <v>0</v>
      </c>
      <c r="BR338" s="424">
        <v>0</v>
      </c>
      <c r="BS338" s="286">
        <v>0</v>
      </c>
      <c r="BT338" s="287">
        <v>0</v>
      </c>
      <c r="BU338" s="288">
        <v>0</v>
      </c>
      <c r="BV338" s="51" t="str">
        <f t="shared" si="602"/>
        <v>X</v>
      </c>
      <c r="BW338" s="26">
        <f t="shared" si="603"/>
        <v>0</v>
      </c>
      <c r="BX338" s="26">
        <f t="shared" si="525"/>
        <v>0</v>
      </c>
      <c r="BY338" s="27">
        <f t="shared" si="526"/>
        <v>0</v>
      </c>
      <c r="BZ338" s="28">
        <f t="shared" si="593"/>
        <v>0</v>
      </c>
      <c r="CA338" s="28">
        <f t="shared" si="594"/>
        <v>0</v>
      </c>
      <c r="CB338" s="28">
        <f t="shared" si="595"/>
        <v>0</v>
      </c>
      <c r="CC338" s="29">
        <v>0</v>
      </c>
      <c r="CD338" s="28">
        <v>0</v>
      </c>
      <c r="CE338" s="30">
        <v>0</v>
      </c>
      <c r="CF338" s="31">
        <f t="shared" si="529"/>
        <v>0</v>
      </c>
      <c r="CG338" s="31">
        <f t="shared" si="596"/>
        <v>0</v>
      </c>
      <c r="CH338" s="32">
        <f t="shared" si="597"/>
        <v>0</v>
      </c>
      <c r="CI338" s="23">
        <v>0</v>
      </c>
      <c r="CJ338" s="33">
        <f t="shared" si="607"/>
        <v>0</v>
      </c>
      <c r="CK338" s="31">
        <f t="shared" si="608"/>
        <v>0</v>
      </c>
      <c r="CL338" s="31">
        <f t="shared" si="609"/>
        <v>0</v>
      </c>
      <c r="CM338" s="424">
        <v>0</v>
      </c>
    </row>
    <row r="339" spans="1:91" x14ac:dyDescent="0.35">
      <c r="A339" s="743"/>
      <c r="B339" s="5" t="s">
        <v>33</v>
      </c>
      <c r="C339" s="543">
        <v>30</v>
      </c>
      <c r="D339" s="5">
        <v>333</v>
      </c>
      <c r="E339" s="22">
        <v>0</v>
      </c>
      <c r="F339" s="22">
        <f t="shared" si="582"/>
        <v>0</v>
      </c>
      <c r="G339" s="690"/>
      <c r="H339" s="286">
        <v>0</v>
      </c>
      <c r="I339" s="287">
        <v>0</v>
      </c>
      <c r="J339" s="288">
        <v>0</v>
      </c>
      <c r="K339" s="51" t="str">
        <f t="shared" si="543"/>
        <v>X</v>
      </c>
      <c r="L339" s="26">
        <f t="shared" si="557"/>
        <v>0</v>
      </c>
      <c r="M339" s="26">
        <f t="shared" si="558"/>
        <v>0</v>
      </c>
      <c r="N339" s="27">
        <f t="shared" si="559"/>
        <v>0</v>
      </c>
      <c r="O339" s="28">
        <f t="shared" si="560"/>
        <v>0</v>
      </c>
      <c r="P339" s="28">
        <f t="shared" si="561"/>
        <v>0</v>
      </c>
      <c r="Q339" s="28">
        <f t="shared" si="562"/>
        <v>0</v>
      </c>
      <c r="R339" s="29">
        <v>0</v>
      </c>
      <c r="S339" s="28">
        <v>0</v>
      </c>
      <c r="T339" s="30">
        <v>0</v>
      </c>
      <c r="U339" s="31">
        <f t="shared" si="563"/>
        <v>0</v>
      </c>
      <c r="V339" s="31">
        <f t="shared" si="564"/>
        <v>0</v>
      </c>
      <c r="W339" s="32">
        <f t="shared" si="565"/>
        <v>0</v>
      </c>
      <c r="X339" s="23">
        <v>0</v>
      </c>
      <c r="Y339" s="33">
        <f t="shared" si="566"/>
        <v>0</v>
      </c>
      <c r="Z339" s="31">
        <f t="shared" si="567"/>
        <v>0</v>
      </c>
      <c r="AA339" s="31">
        <f t="shared" si="568"/>
        <v>0</v>
      </c>
      <c r="AB339" s="424">
        <v>0</v>
      </c>
      <c r="AC339" s="286">
        <v>0</v>
      </c>
      <c r="AD339" s="287">
        <v>0</v>
      </c>
      <c r="AE339" s="288">
        <v>0</v>
      </c>
      <c r="AF339" s="51" t="str">
        <f t="shared" si="598"/>
        <v>X</v>
      </c>
      <c r="AG339" s="26">
        <f t="shared" si="599"/>
        <v>0</v>
      </c>
      <c r="AH339" s="26">
        <f t="shared" si="518"/>
        <v>0</v>
      </c>
      <c r="AI339" s="27">
        <f t="shared" si="519"/>
        <v>0</v>
      </c>
      <c r="AJ339" s="28">
        <f t="shared" si="583"/>
        <v>0</v>
      </c>
      <c r="AK339" s="28">
        <f t="shared" si="584"/>
        <v>0</v>
      </c>
      <c r="AL339" s="28">
        <f t="shared" si="585"/>
        <v>0</v>
      </c>
      <c r="AM339" s="29">
        <v>0</v>
      </c>
      <c r="AN339" s="28">
        <v>0</v>
      </c>
      <c r="AO339" s="30">
        <v>0</v>
      </c>
      <c r="AP339" s="31">
        <f t="shared" si="527"/>
        <v>0</v>
      </c>
      <c r="AQ339" s="31">
        <f t="shared" si="586"/>
        <v>0</v>
      </c>
      <c r="AR339" s="32">
        <f t="shared" si="587"/>
        <v>0</v>
      </c>
      <c r="AS339" s="23">
        <v>0</v>
      </c>
      <c r="AT339" s="33">
        <f t="shared" si="520"/>
        <v>0</v>
      </c>
      <c r="AU339" s="31">
        <f t="shared" si="521"/>
        <v>0</v>
      </c>
      <c r="AV339" s="31">
        <f t="shared" si="522"/>
        <v>0</v>
      </c>
      <c r="AW339" s="424">
        <v>0</v>
      </c>
      <c r="AX339" s="286">
        <v>0</v>
      </c>
      <c r="AY339" s="287">
        <v>0</v>
      </c>
      <c r="AZ339" s="288">
        <v>0</v>
      </c>
      <c r="BA339" s="51" t="str">
        <f t="shared" si="600"/>
        <v>X</v>
      </c>
      <c r="BB339" s="26">
        <f t="shared" si="601"/>
        <v>0</v>
      </c>
      <c r="BC339" s="26">
        <f t="shared" si="523"/>
        <v>0</v>
      </c>
      <c r="BD339" s="27">
        <f t="shared" si="524"/>
        <v>0</v>
      </c>
      <c r="BE339" s="28">
        <f t="shared" si="588"/>
        <v>0</v>
      </c>
      <c r="BF339" s="28">
        <f t="shared" si="589"/>
        <v>0</v>
      </c>
      <c r="BG339" s="28">
        <f t="shared" si="590"/>
        <v>0</v>
      </c>
      <c r="BH339" s="29">
        <v>0</v>
      </c>
      <c r="BI339" s="28">
        <v>0</v>
      </c>
      <c r="BJ339" s="30">
        <v>0</v>
      </c>
      <c r="BK339" s="31">
        <f t="shared" si="528"/>
        <v>0</v>
      </c>
      <c r="BL339" s="31">
        <f t="shared" si="591"/>
        <v>0</v>
      </c>
      <c r="BM339" s="32">
        <f t="shared" si="592"/>
        <v>0</v>
      </c>
      <c r="BN339" s="23">
        <v>0</v>
      </c>
      <c r="BO339" s="33">
        <f t="shared" si="604"/>
        <v>0</v>
      </c>
      <c r="BP339" s="31">
        <f t="shared" si="605"/>
        <v>0</v>
      </c>
      <c r="BQ339" s="31">
        <f t="shared" si="606"/>
        <v>0</v>
      </c>
      <c r="BR339" s="424">
        <v>0</v>
      </c>
      <c r="BS339" s="286">
        <v>0</v>
      </c>
      <c r="BT339" s="287">
        <v>0</v>
      </c>
      <c r="BU339" s="288">
        <v>0</v>
      </c>
      <c r="BV339" s="51" t="str">
        <f t="shared" si="602"/>
        <v>X</v>
      </c>
      <c r="BW339" s="26">
        <f t="shared" si="603"/>
        <v>0</v>
      </c>
      <c r="BX339" s="26">
        <f t="shared" si="525"/>
        <v>0</v>
      </c>
      <c r="BY339" s="27">
        <f t="shared" si="526"/>
        <v>0</v>
      </c>
      <c r="BZ339" s="28">
        <f t="shared" si="593"/>
        <v>0</v>
      </c>
      <c r="CA339" s="28">
        <f t="shared" si="594"/>
        <v>0</v>
      </c>
      <c r="CB339" s="28">
        <f t="shared" si="595"/>
        <v>0</v>
      </c>
      <c r="CC339" s="29">
        <v>0</v>
      </c>
      <c r="CD339" s="28">
        <v>0</v>
      </c>
      <c r="CE339" s="30">
        <v>0</v>
      </c>
      <c r="CF339" s="31">
        <f t="shared" si="529"/>
        <v>0</v>
      </c>
      <c r="CG339" s="31">
        <f t="shared" si="596"/>
        <v>0</v>
      </c>
      <c r="CH339" s="32">
        <f t="shared" si="597"/>
        <v>0</v>
      </c>
      <c r="CI339" s="23">
        <v>0</v>
      </c>
      <c r="CJ339" s="33">
        <f t="shared" si="607"/>
        <v>0</v>
      </c>
      <c r="CK339" s="31">
        <f t="shared" si="608"/>
        <v>0</v>
      </c>
      <c r="CL339" s="31">
        <f t="shared" si="609"/>
        <v>0</v>
      </c>
      <c r="CM339" s="424">
        <v>0</v>
      </c>
    </row>
    <row r="340" spans="1:91" x14ac:dyDescent="0.35">
      <c r="A340" s="743"/>
      <c r="B340" s="5" t="s">
        <v>34</v>
      </c>
      <c r="C340" s="543">
        <v>31</v>
      </c>
      <c r="D340" s="5">
        <v>334</v>
      </c>
      <c r="E340" s="22">
        <v>0</v>
      </c>
      <c r="F340" s="22">
        <f t="shared" si="582"/>
        <v>0</v>
      </c>
      <c r="G340" s="690"/>
      <c r="H340" s="286">
        <v>0</v>
      </c>
      <c r="I340" s="287">
        <v>0</v>
      </c>
      <c r="J340" s="288">
        <v>0</v>
      </c>
      <c r="K340" s="51" t="str">
        <f t="shared" si="543"/>
        <v>X</v>
      </c>
      <c r="L340" s="26">
        <f t="shared" si="557"/>
        <v>0</v>
      </c>
      <c r="M340" s="26">
        <f t="shared" si="558"/>
        <v>0</v>
      </c>
      <c r="N340" s="27">
        <f t="shared" si="559"/>
        <v>0</v>
      </c>
      <c r="O340" s="28">
        <f t="shared" si="560"/>
        <v>0</v>
      </c>
      <c r="P340" s="28">
        <f t="shared" si="561"/>
        <v>0</v>
      </c>
      <c r="Q340" s="28">
        <f t="shared" si="562"/>
        <v>0</v>
      </c>
      <c r="R340" s="29">
        <v>0</v>
      </c>
      <c r="S340" s="28">
        <v>0</v>
      </c>
      <c r="T340" s="30">
        <v>0</v>
      </c>
      <c r="U340" s="31">
        <f t="shared" si="563"/>
        <v>0</v>
      </c>
      <c r="V340" s="31">
        <f t="shared" si="564"/>
        <v>0</v>
      </c>
      <c r="W340" s="32">
        <f t="shared" si="565"/>
        <v>0</v>
      </c>
      <c r="X340" s="23">
        <v>0</v>
      </c>
      <c r="Y340" s="33">
        <f t="shared" si="566"/>
        <v>0</v>
      </c>
      <c r="Z340" s="31">
        <f t="shared" si="567"/>
        <v>0</v>
      </c>
      <c r="AA340" s="31">
        <f t="shared" si="568"/>
        <v>0</v>
      </c>
      <c r="AB340" s="424">
        <v>0</v>
      </c>
      <c r="AC340" s="286">
        <v>0</v>
      </c>
      <c r="AD340" s="287">
        <v>0</v>
      </c>
      <c r="AE340" s="288">
        <v>0</v>
      </c>
      <c r="AF340" s="51" t="str">
        <f t="shared" si="598"/>
        <v>X</v>
      </c>
      <c r="AG340" s="26">
        <f t="shared" si="599"/>
        <v>0</v>
      </c>
      <c r="AH340" s="26">
        <f t="shared" si="518"/>
        <v>0</v>
      </c>
      <c r="AI340" s="27">
        <f t="shared" si="519"/>
        <v>0</v>
      </c>
      <c r="AJ340" s="28">
        <f t="shared" si="583"/>
        <v>0</v>
      </c>
      <c r="AK340" s="28">
        <f t="shared" si="584"/>
        <v>0</v>
      </c>
      <c r="AL340" s="28">
        <f t="shared" si="585"/>
        <v>0</v>
      </c>
      <c r="AM340" s="29">
        <v>0</v>
      </c>
      <c r="AN340" s="28">
        <v>0</v>
      </c>
      <c r="AO340" s="30">
        <v>0</v>
      </c>
      <c r="AP340" s="31">
        <f t="shared" si="527"/>
        <v>0</v>
      </c>
      <c r="AQ340" s="31">
        <f t="shared" si="586"/>
        <v>0</v>
      </c>
      <c r="AR340" s="32">
        <f t="shared" si="587"/>
        <v>0</v>
      </c>
      <c r="AS340" s="23">
        <v>0</v>
      </c>
      <c r="AT340" s="33">
        <f t="shared" si="520"/>
        <v>0</v>
      </c>
      <c r="AU340" s="31">
        <f t="shared" si="521"/>
        <v>0</v>
      </c>
      <c r="AV340" s="31">
        <f t="shared" si="522"/>
        <v>0</v>
      </c>
      <c r="AW340" s="424">
        <v>0</v>
      </c>
      <c r="AX340" s="286">
        <v>0</v>
      </c>
      <c r="AY340" s="287">
        <v>0</v>
      </c>
      <c r="AZ340" s="288">
        <v>0</v>
      </c>
      <c r="BA340" s="51" t="str">
        <f t="shared" si="600"/>
        <v>X</v>
      </c>
      <c r="BB340" s="26">
        <f t="shared" si="601"/>
        <v>0</v>
      </c>
      <c r="BC340" s="26">
        <f t="shared" si="523"/>
        <v>0</v>
      </c>
      <c r="BD340" s="27">
        <f t="shared" si="524"/>
        <v>0</v>
      </c>
      <c r="BE340" s="28">
        <f t="shared" si="588"/>
        <v>0</v>
      </c>
      <c r="BF340" s="28">
        <f t="shared" si="589"/>
        <v>0</v>
      </c>
      <c r="BG340" s="28">
        <f t="shared" si="590"/>
        <v>0</v>
      </c>
      <c r="BH340" s="29">
        <v>0</v>
      </c>
      <c r="BI340" s="28">
        <v>0</v>
      </c>
      <c r="BJ340" s="30">
        <v>0</v>
      </c>
      <c r="BK340" s="31">
        <f t="shared" si="528"/>
        <v>0</v>
      </c>
      <c r="BL340" s="31">
        <f t="shared" si="591"/>
        <v>0</v>
      </c>
      <c r="BM340" s="32">
        <f t="shared" si="592"/>
        <v>0</v>
      </c>
      <c r="BN340" s="23">
        <v>0</v>
      </c>
      <c r="BO340" s="33">
        <f t="shared" si="604"/>
        <v>0</v>
      </c>
      <c r="BP340" s="31">
        <f t="shared" si="605"/>
        <v>0</v>
      </c>
      <c r="BQ340" s="31">
        <f t="shared" si="606"/>
        <v>0</v>
      </c>
      <c r="BR340" s="424">
        <v>0</v>
      </c>
      <c r="BS340" s="286">
        <v>0</v>
      </c>
      <c r="BT340" s="287">
        <v>0</v>
      </c>
      <c r="BU340" s="288">
        <v>0</v>
      </c>
      <c r="BV340" s="51" t="str">
        <f t="shared" si="602"/>
        <v>X</v>
      </c>
      <c r="BW340" s="26">
        <f t="shared" si="603"/>
        <v>0</v>
      </c>
      <c r="BX340" s="26">
        <f t="shared" si="525"/>
        <v>0</v>
      </c>
      <c r="BY340" s="27">
        <f t="shared" si="526"/>
        <v>0</v>
      </c>
      <c r="BZ340" s="28">
        <f t="shared" si="593"/>
        <v>0</v>
      </c>
      <c r="CA340" s="28">
        <f t="shared" si="594"/>
        <v>0</v>
      </c>
      <c r="CB340" s="28">
        <f t="shared" si="595"/>
        <v>0</v>
      </c>
      <c r="CC340" s="29">
        <v>0</v>
      </c>
      <c r="CD340" s="28">
        <v>0</v>
      </c>
      <c r="CE340" s="30">
        <v>0</v>
      </c>
      <c r="CF340" s="31">
        <f t="shared" si="529"/>
        <v>0</v>
      </c>
      <c r="CG340" s="31">
        <f t="shared" si="596"/>
        <v>0</v>
      </c>
      <c r="CH340" s="32">
        <f t="shared" si="597"/>
        <v>0</v>
      </c>
      <c r="CI340" s="23">
        <v>0</v>
      </c>
      <c r="CJ340" s="33">
        <f t="shared" si="607"/>
        <v>0</v>
      </c>
      <c r="CK340" s="31">
        <f t="shared" si="608"/>
        <v>0</v>
      </c>
      <c r="CL340" s="31">
        <f t="shared" si="609"/>
        <v>0</v>
      </c>
      <c r="CM340" s="424">
        <v>0</v>
      </c>
    </row>
    <row r="341" spans="1:91" x14ac:dyDescent="0.35">
      <c r="A341" s="743"/>
      <c r="B341" s="5" t="s">
        <v>35</v>
      </c>
      <c r="C341" s="543">
        <v>30</v>
      </c>
      <c r="D341" s="5">
        <v>335</v>
      </c>
      <c r="E341" s="22">
        <v>0</v>
      </c>
      <c r="F341" s="22">
        <f t="shared" si="582"/>
        <v>0</v>
      </c>
      <c r="G341" s="690"/>
      <c r="H341" s="286">
        <v>0</v>
      </c>
      <c r="I341" s="287">
        <v>0</v>
      </c>
      <c r="J341" s="288">
        <v>0</v>
      </c>
      <c r="K341" s="51" t="str">
        <f t="shared" si="543"/>
        <v>X</v>
      </c>
      <c r="L341" s="26">
        <f t="shared" si="557"/>
        <v>0</v>
      </c>
      <c r="M341" s="26">
        <f t="shared" si="558"/>
        <v>0</v>
      </c>
      <c r="N341" s="27">
        <f t="shared" si="559"/>
        <v>0</v>
      </c>
      <c r="O341" s="28">
        <f t="shared" si="560"/>
        <v>0</v>
      </c>
      <c r="P341" s="28">
        <f t="shared" si="561"/>
        <v>0</v>
      </c>
      <c r="Q341" s="28">
        <f t="shared" si="562"/>
        <v>0</v>
      </c>
      <c r="R341" s="29">
        <v>0</v>
      </c>
      <c r="S341" s="28">
        <v>0</v>
      </c>
      <c r="T341" s="30">
        <v>0</v>
      </c>
      <c r="U341" s="31">
        <f t="shared" si="563"/>
        <v>0</v>
      </c>
      <c r="V341" s="31">
        <f t="shared" si="564"/>
        <v>0</v>
      </c>
      <c r="W341" s="32">
        <f t="shared" si="565"/>
        <v>0</v>
      </c>
      <c r="X341" s="23">
        <v>0</v>
      </c>
      <c r="Y341" s="33">
        <f t="shared" si="566"/>
        <v>0</v>
      </c>
      <c r="Z341" s="31">
        <f t="shared" si="567"/>
        <v>0</v>
      </c>
      <c r="AA341" s="31">
        <f t="shared" si="568"/>
        <v>0</v>
      </c>
      <c r="AB341" s="424">
        <v>0</v>
      </c>
      <c r="AC341" s="286">
        <v>0</v>
      </c>
      <c r="AD341" s="287">
        <v>0</v>
      </c>
      <c r="AE341" s="288">
        <v>0</v>
      </c>
      <c r="AF341" s="51" t="str">
        <f t="shared" si="598"/>
        <v>X</v>
      </c>
      <c r="AG341" s="26">
        <f t="shared" si="599"/>
        <v>0</v>
      </c>
      <c r="AH341" s="26">
        <f t="shared" si="518"/>
        <v>0</v>
      </c>
      <c r="AI341" s="27">
        <f t="shared" si="519"/>
        <v>0</v>
      </c>
      <c r="AJ341" s="28">
        <f t="shared" si="583"/>
        <v>0</v>
      </c>
      <c r="AK341" s="28">
        <f t="shared" si="584"/>
        <v>0</v>
      </c>
      <c r="AL341" s="28">
        <f t="shared" si="585"/>
        <v>0</v>
      </c>
      <c r="AM341" s="29">
        <v>0</v>
      </c>
      <c r="AN341" s="28">
        <v>0</v>
      </c>
      <c r="AO341" s="30">
        <v>0</v>
      </c>
      <c r="AP341" s="31">
        <f t="shared" si="527"/>
        <v>0</v>
      </c>
      <c r="AQ341" s="31">
        <f t="shared" si="586"/>
        <v>0</v>
      </c>
      <c r="AR341" s="32">
        <f t="shared" si="587"/>
        <v>0</v>
      </c>
      <c r="AS341" s="23">
        <v>0</v>
      </c>
      <c r="AT341" s="33">
        <f t="shared" si="520"/>
        <v>0</v>
      </c>
      <c r="AU341" s="31">
        <f t="shared" si="521"/>
        <v>0</v>
      </c>
      <c r="AV341" s="31">
        <f t="shared" si="522"/>
        <v>0</v>
      </c>
      <c r="AW341" s="424">
        <v>0</v>
      </c>
      <c r="AX341" s="286">
        <v>0</v>
      </c>
      <c r="AY341" s="287">
        <v>0</v>
      </c>
      <c r="AZ341" s="288">
        <v>0</v>
      </c>
      <c r="BA341" s="51" t="str">
        <f t="shared" si="600"/>
        <v>X</v>
      </c>
      <c r="BB341" s="26">
        <f t="shared" si="601"/>
        <v>0</v>
      </c>
      <c r="BC341" s="26">
        <f t="shared" si="523"/>
        <v>0</v>
      </c>
      <c r="BD341" s="27">
        <f t="shared" si="524"/>
        <v>0</v>
      </c>
      <c r="BE341" s="28">
        <f t="shared" si="588"/>
        <v>0</v>
      </c>
      <c r="BF341" s="28">
        <f t="shared" si="589"/>
        <v>0</v>
      </c>
      <c r="BG341" s="28">
        <f t="shared" si="590"/>
        <v>0</v>
      </c>
      <c r="BH341" s="29">
        <v>0</v>
      </c>
      <c r="BI341" s="28">
        <v>0</v>
      </c>
      <c r="BJ341" s="30">
        <v>0</v>
      </c>
      <c r="BK341" s="31">
        <f t="shared" si="528"/>
        <v>0</v>
      </c>
      <c r="BL341" s="31">
        <f t="shared" si="591"/>
        <v>0</v>
      </c>
      <c r="BM341" s="32">
        <f t="shared" si="592"/>
        <v>0</v>
      </c>
      <c r="BN341" s="23">
        <v>0</v>
      </c>
      <c r="BO341" s="33">
        <f t="shared" si="604"/>
        <v>0</v>
      </c>
      <c r="BP341" s="31">
        <f t="shared" si="605"/>
        <v>0</v>
      </c>
      <c r="BQ341" s="31">
        <f t="shared" si="606"/>
        <v>0</v>
      </c>
      <c r="BR341" s="424">
        <v>0</v>
      </c>
      <c r="BS341" s="286">
        <v>0</v>
      </c>
      <c r="BT341" s="287">
        <v>0</v>
      </c>
      <c r="BU341" s="288">
        <v>0</v>
      </c>
      <c r="BV341" s="51" t="str">
        <f t="shared" si="602"/>
        <v>X</v>
      </c>
      <c r="BW341" s="26">
        <f t="shared" si="603"/>
        <v>0</v>
      </c>
      <c r="BX341" s="26">
        <f t="shared" si="525"/>
        <v>0</v>
      </c>
      <c r="BY341" s="27">
        <f t="shared" si="526"/>
        <v>0</v>
      </c>
      <c r="BZ341" s="28">
        <f t="shared" si="593"/>
        <v>0</v>
      </c>
      <c r="CA341" s="28">
        <f t="shared" si="594"/>
        <v>0</v>
      </c>
      <c r="CB341" s="28">
        <f t="shared" si="595"/>
        <v>0</v>
      </c>
      <c r="CC341" s="29">
        <v>0</v>
      </c>
      <c r="CD341" s="28">
        <v>0</v>
      </c>
      <c r="CE341" s="30">
        <v>0</v>
      </c>
      <c r="CF341" s="31">
        <f t="shared" si="529"/>
        <v>0</v>
      </c>
      <c r="CG341" s="31">
        <f t="shared" si="596"/>
        <v>0</v>
      </c>
      <c r="CH341" s="32">
        <f t="shared" si="597"/>
        <v>0</v>
      </c>
      <c r="CI341" s="23">
        <v>0</v>
      </c>
      <c r="CJ341" s="33">
        <f t="shared" si="607"/>
        <v>0</v>
      </c>
      <c r="CK341" s="31">
        <f t="shared" si="608"/>
        <v>0</v>
      </c>
      <c r="CL341" s="31">
        <f t="shared" si="609"/>
        <v>0</v>
      </c>
      <c r="CM341" s="424">
        <v>0</v>
      </c>
    </row>
    <row r="342" spans="1:91" x14ac:dyDescent="0.35">
      <c r="A342" s="744"/>
      <c r="B342" s="34" t="s">
        <v>36</v>
      </c>
      <c r="C342" s="544">
        <v>31</v>
      </c>
      <c r="D342" s="34">
        <v>336</v>
      </c>
      <c r="E342" s="35">
        <v>0</v>
      </c>
      <c r="F342" s="35">
        <f t="shared" si="582"/>
        <v>0</v>
      </c>
      <c r="G342" s="730"/>
      <c r="H342" s="286">
        <v>0</v>
      </c>
      <c r="I342" s="287">
        <v>0</v>
      </c>
      <c r="J342" s="288">
        <v>0</v>
      </c>
      <c r="K342" s="52" t="str">
        <f t="shared" si="543"/>
        <v>X</v>
      </c>
      <c r="L342" s="38">
        <f t="shared" si="557"/>
        <v>0</v>
      </c>
      <c r="M342" s="38">
        <f t="shared" si="558"/>
        <v>0</v>
      </c>
      <c r="N342" s="39">
        <f t="shared" si="559"/>
        <v>0</v>
      </c>
      <c r="O342" s="40">
        <f t="shared" si="560"/>
        <v>0</v>
      </c>
      <c r="P342" s="40">
        <f t="shared" si="561"/>
        <v>0</v>
      </c>
      <c r="Q342" s="40">
        <f t="shared" si="562"/>
        <v>0</v>
      </c>
      <c r="R342" s="41">
        <v>0</v>
      </c>
      <c r="S342" s="40">
        <v>0</v>
      </c>
      <c r="T342" s="42">
        <v>0</v>
      </c>
      <c r="U342" s="43">
        <f t="shared" si="563"/>
        <v>0</v>
      </c>
      <c r="V342" s="43">
        <f t="shared" si="564"/>
        <v>0</v>
      </c>
      <c r="W342" s="44">
        <f t="shared" si="565"/>
        <v>0</v>
      </c>
      <c r="X342" s="36">
        <v>0</v>
      </c>
      <c r="Y342" s="45">
        <f t="shared" si="566"/>
        <v>0</v>
      </c>
      <c r="Z342" s="43">
        <f t="shared" si="567"/>
        <v>0</v>
      </c>
      <c r="AA342" s="43">
        <f t="shared" si="568"/>
        <v>0</v>
      </c>
      <c r="AB342" s="425">
        <v>0</v>
      </c>
      <c r="AC342" s="286">
        <v>0</v>
      </c>
      <c r="AD342" s="287">
        <v>0</v>
      </c>
      <c r="AE342" s="288">
        <v>0</v>
      </c>
      <c r="AF342" s="52" t="str">
        <f t="shared" si="598"/>
        <v>X</v>
      </c>
      <c r="AG342" s="38">
        <f t="shared" si="599"/>
        <v>0</v>
      </c>
      <c r="AH342" s="38">
        <f t="shared" si="518"/>
        <v>0</v>
      </c>
      <c r="AI342" s="39">
        <f t="shared" si="519"/>
        <v>0</v>
      </c>
      <c r="AJ342" s="40">
        <f t="shared" si="583"/>
        <v>0</v>
      </c>
      <c r="AK342" s="40">
        <f t="shared" si="584"/>
        <v>0</v>
      </c>
      <c r="AL342" s="40">
        <f t="shared" si="585"/>
        <v>0</v>
      </c>
      <c r="AM342" s="41">
        <v>0</v>
      </c>
      <c r="AN342" s="40">
        <v>0</v>
      </c>
      <c r="AO342" s="42">
        <v>0</v>
      </c>
      <c r="AP342" s="43">
        <f t="shared" si="527"/>
        <v>0</v>
      </c>
      <c r="AQ342" s="43">
        <f t="shared" si="586"/>
        <v>0</v>
      </c>
      <c r="AR342" s="44">
        <f t="shared" si="587"/>
        <v>0</v>
      </c>
      <c r="AS342" s="36">
        <v>0</v>
      </c>
      <c r="AT342" s="45">
        <f t="shared" si="520"/>
        <v>0</v>
      </c>
      <c r="AU342" s="43">
        <f t="shared" si="521"/>
        <v>0</v>
      </c>
      <c r="AV342" s="43">
        <f t="shared" si="522"/>
        <v>0</v>
      </c>
      <c r="AW342" s="425">
        <v>0</v>
      </c>
      <c r="AX342" s="286">
        <v>0</v>
      </c>
      <c r="AY342" s="287">
        <v>0</v>
      </c>
      <c r="AZ342" s="288">
        <v>0</v>
      </c>
      <c r="BA342" s="52" t="str">
        <f t="shared" si="600"/>
        <v>X</v>
      </c>
      <c r="BB342" s="38">
        <f t="shared" si="601"/>
        <v>0</v>
      </c>
      <c r="BC342" s="38">
        <f t="shared" si="523"/>
        <v>0</v>
      </c>
      <c r="BD342" s="39">
        <f t="shared" si="524"/>
        <v>0</v>
      </c>
      <c r="BE342" s="40">
        <f t="shared" si="588"/>
        <v>0</v>
      </c>
      <c r="BF342" s="40">
        <f t="shared" si="589"/>
        <v>0</v>
      </c>
      <c r="BG342" s="40">
        <f t="shared" si="590"/>
        <v>0</v>
      </c>
      <c r="BH342" s="41">
        <v>0</v>
      </c>
      <c r="BI342" s="40">
        <v>0</v>
      </c>
      <c r="BJ342" s="42">
        <v>0</v>
      </c>
      <c r="BK342" s="43">
        <f t="shared" si="528"/>
        <v>0</v>
      </c>
      <c r="BL342" s="43">
        <f t="shared" si="591"/>
        <v>0</v>
      </c>
      <c r="BM342" s="44">
        <f t="shared" si="592"/>
        <v>0</v>
      </c>
      <c r="BN342" s="36">
        <v>0</v>
      </c>
      <c r="BO342" s="45">
        <f t="shared" si="604"/>
        <v>0</v>
      </c>
      <c r="BP342" s="43">
        <f t="shared" si="605"/>
        <v>0</v>
      </c>
      <c r="BQ342" s="43">
        <f t="shared" si="606"/>
        <v>0</v>
      </c>
      <c r="BR342" s="425">
        <v>0</v>
      </c>
      <c r="BS342" s="286">
        <v>0</v>
      </c>
      <c r="BT342" s="287">
        <v>0</v>
      </c>
      <c r="BU342" s="288">
        <v>0</v>
      </c>
      <c r="BV342" s="52" t="str">
        <f t="shared" si="602"/>
        <v>X</v>
      </c>
      <c r="BW342" s="38">
        <f t="shared" si="603"/>
        <v>0</v>
      </c>
      <c r="BX342" s="38">
        <f t="shared" si="525"/>
        <v>0</v>
      </c>
      <c r="BY342" s="39">
        <f t="shared" si="526"/>
        <v>0</v>
      </c>
      <c r="BZ342" s="40">
        <f t="shared" si="593"/>
        <v>0</v>
      </c>
      <c r="CA342" s="40">
        <f t="shared" si="594"/>
        <v>0</v>
      </c>
      <c r="CB342" s="40">
        <f t="shared" si="595"/>
        <v>0</v>
      </c>
      <c r="CC342" s="41">
        <v>0</v>
      </c>
      <c r="CD342" s="40">
        <v>0</v>
      </c>
      <c r="CE342" s="42">
        <v>0</v>
      </c>
      <c r="CF342" s="43">
        <f t="shared" si="529"/>
        <v>0</v>
      </c>
      <c r="CG342" s="43">
        <f t="shared" si="596"/>
        <v>0</v>
      </c>
      <c r="CH342" s="44">
        <f t="shared" si="597"/>
        <v>0</v>
      </c>
      <c r="CI342" s="36">
        <v>0</v>
      </c>
      <c r="CJ342" s="45">
        <f t="shared" si="607"/>
        <v>0</v>
      </c>
      <c r="CK342" s="43">
        <f t="shared" si="608"/>
        <v>0</v>
      </c>
      <c r="CL342" s="43">
        <f t="shared" si="609"/>
        <v>0</v>
      </c>
      <c r="CM342" s="425">
        <v>0</v>
      </c>
    </row>
  </sheetData>
  <mergeCells count="122">
    <mergeCell ref="A1:K1"/>
    <mergeCell ref="A2:G2"/>
    <mergeCell ref="H2:CM2"/>
    <mergeCell ref="A3:A6"/>
    <mergeCell ref="A331:A342"/>
    <mergeCell ref="G331:G342"/>
    <mergeCell ref="A307:A318"/>
    <mergeCell ref="G307:G318"/>
    <mergeCell ref="A319:A330"/>
    <mergeCell ref="G319:G330"/>
    <mergeCell ref="A7:A18"/>
    <mergeCell ref="G7:G18"/>
    <mergeCell ref="H5:J5"/>
    <mergeCell ref="K5:K6"/>
    <mergeCell ref="U5:W5"/>
    <mergeCell ref="X5:X6"/>
    <mergeCell ref="Y5:AB5"/>
    <mergeCell ref="K4:P4"/>
    <mergeCell ref="Q4:R4"/>
    <mergeCell ref="S4:T4"/>
    <mergeCell ref="U4:V4"/>
    <mergeCell ref="W4:Z4"/>
    <mergeCell ref="L5:N5"/>
    <mergeCell ref="O5:Q5"/>
    <mergeCell ref="R5:T5"/>
    <mergeCell ref="B3:B6"/>
    <mergeCell ref="C3:C6"/>
    <mergeCell ref="D3:D6"/>
    <mergeCell ref="E3:E6"/>
    <mergeCell ref="F3:F6"/>
    <mergeCell ref="G3:G6"/>
    <mergeCell ref="H3:AB3"/>
    <mergeCell ref="A55:A66"/>
    <mergeCell ref="G55:G66"/>
    <mergeCell ref="A67:A78"/>
    <mergeCell ref="G67:G78"/>
    <mergeCell ref="A79:A90"/>
    <mergeCell ref="G79:G90"/>
    <mergeCell ref="A19:A30"/>
    <mergeCell ref="G19:G30"/>
    <mergeCell ref="A31:A42"/>
    <mergeCell ref="G31:G42"/>
    <mergeCell ref="A43:A54"/>
    <mergeCell ref="G43:G54"/>
    <mergeCell ref="A127:A138"/>
    <mergeCell ref="G127:G138"/>
    <mergeCell ref="A139:A150"/>
    <mergeCell ref="G139:G150"/>
    <mergeCell ref="A151:A162"/>
    <mergeCell ref="G151:G162"/>
    <mergeCell ref="A91:A102"/>
    <mergeCell ref="G91:G102"/>
    <mergeCell ref="A103:A114"/>
    <mergeCell ref="G103:G114"/>
    <mergeCell ref="A115:A126"/>
    <mergeCell ref="G115:G126"/>
    <mergeCell ref="A199:A210"/>
    <mergeCell ref="G199:G210"/>
    <mergeCell ref="A211:A222"/>
    <mergeCell ref="G211:G222"/>
    <mergeCell ref="A223:A234"/>
    <mergeCell ref="G223:G234"/>
    <mergeCell ref="A163:A174"/>
    <mergeCell ref="G163:G174"/>
    <mergeCell ref="A175:A186"/>
    <mergeCell ref="G175:G186"/>
    <mergeCell ref="A187:A198"/>
    <mergeCell ref="G187:G198"/>
    <mergeCell ref="A271:A282"/>
    <mergeCell ref="G271:G282"/>
    <mergeCell ref="A283:A294"/>
    <mergeCell ref="G283:G294"/>
    <mergeCell ref="A295:A306"/>
    <mergeCell ref="G295:G306"/>
    <mergeCell ref="A235:A246"/>
    <mergeCell ref="G235:G246"/>
    <mergeCell ref="A247:A258"/>
    <mergeCell ref="G247:G258"/>
    <mergeCell ref="A259:A270"/>
    <mergeCell ref="G259:G270"/>
    <mergeCell ref="AN4:AO4"/>
    <mergeCell ref="AP4:AQ4"/>
    <mergeCell ref="AR4:AU4"/>
    <mergeCell ref="AC3:AW3"/>
    <mergeCell ref="AF4:AK4"/>
    <mergeCell ref="AL4:AM4"/>
    <mergeCell ref="AX3:BR3"/>
    <mergeCell ref="BA4:BF4"/>
    <mergeCell ref="BG4:BH4"/>
    <mergeCell ref="BI4:BJ4"/>
    <mergeCell ref="BK4:BL4"/>
    <mergeCell ref="BM4:BP4"/>
    <mergeCell ref="AC5:AE5"/>
    <mergeCell ref="AF5:AF6"/>
    <mergeCell ref="AG5:AI5"/>
    <mergeCell ref="AJ5:AL5"/>
    <mergeCell ref="AM5:AO5"/>
    <mergeCell ref="AP5:AR5"/>
    <mergeCell ref="AS5:AS6"/>
    <mergeCell ref="AT5:AW5"/>
    <mergeCell ref="BS5:BU5"/>
    <mergeCell ref="AX5:AZ5"/>
    <mergeCell ref="BA5:BA6"/>
    <mergeCell ref="BB5:BD5"/>
    <mergeCell ref="BE5:BG5"/>
    <mergeCell ref="BH5:BJ5"/>
    <mergeCell ref="BK5:BM5"/>
    <mergeCell ref="BN5:BN6"/>
    <mergeCell ref="BO5:BR5"/>
    <mergeCell ref="BS3:CM3"/>
    <mergeCell ref="BV4:CA4"/>
    <mergeCell ref="CB4:CC4"/>
    <mergeCell ref="CD4:CE4"/>
    <mergeCell ref="CF4:CG4"/>
    <mergeCell ref="CH4:CK4"/>
    <mergeCell ref="BV5:BV6"/>
    <mergeCell ref="BW5:BY5"/>
    <mergeCell ref="BZ5:CB5"/>
    <mergeCell ref="CC5:CE5"/>
    <mergeCell ref="CF5:CH5"/>
    <mergeCell ref="CI5:CI6"/>
    <mergeCell ref="CJ5:CM5"/>
  </mergeCells>
  <conditionalFormatting sqref="K7:N18">
    <cfRule type="cellIs" dxfId="141" priority="169" operator="equal">
      <formula>"X"</formula>
    </cfRule>
    <cfRule type="cellIs" dxfId="140" priority="170" operator="equal">
      <formula>"OK"</formula>
    </cfRule>
  </conditionalFormatting>
  <conditionalFormatting sqref="K19:K306">
    <cfRule type="cellIs" dxfId="139" priority="167" operator="equal">
      <formula>"X"</formula>
    </cfRule>
    <cfRule type="cellIs" dxfId="138" priority="168" operator="equal">
      <formula>"OK"</formula>
    </cfRule>
  </conditionalFormatting>
  <conditionalFormatting sqref="L19:N306">
    <cfRule type="cellIs" dxfId="137" priority="165" operator="equal">
      <formula>"X"</formula>
    </cfRule>
    <cfRule type="cellIs" dxfId="136" priority="166" operator="equal">
      <formula>"OK"</formula>
    </cfRule>
  </conditionalFormatting>
  <conditionalFormatting sqref="AF7:AI18">
    <cfRule type="cellIs" dxfId="135" priority="95" operator="equal">
      <formula>"X"</formula>
    </cfRule>
    <cfRule type="cellIs" dxfId="134" priority="96" operator="equal">
      <formula>"OK"</formula>
    </cfRule>
  </conditionalFormatting>
  <conditionalFormatting sqref="K307:K318">
    <cfRule type="cellIs" dxfId="133" priority="151" operator="equal">
      <formula>"X"</formula>
    </cfRule>
    <cfRule type="cellIs" dxfId="132" priority="152" operator="equal">
      <formula>"OK"</formula>
    </cfRule>
  </conditionalFormatting>
  <conditionalFormatting sqref="L319:N330">
    <cfRule type="cellIs" dxfId="131" priority="137" operator="equal">
      <formula>"X"</formula>
    </cfRule>
    <cfRule type="cellIs" dxfId="130" priority="138" operator="equal">
      <formula>"OK"</formula>
    </cfRule>
  </conditionalFormatting>
  <conditionalFormatting sqref="L307:N318">
    <cfRule type="cellIs" dxfId="129" priority="149" operator="equal">
      <formula>"X"</formula>
    </cfRule>
    <cfRule type="cellIs" dxfId="128" priority="150" operator="equal">
      <formula>"OK"</formula>
    </cfRule>
  </conditionalFormatting>
  <conditionalFormatting sqref="AG319:AI330">
    <cfRule type="cellIs" dxfId="127" priority="83" operator="equal">
      <formula>"X"</formula>
    </cfRule>
    <cfRule type="cellIs" dxfId="126" priority="84" operator="equal">
      <formula>"OK"</formula>
    </cfRule>
  </conditionalFormatting>
  <conditionalFormatting sqref="AG331:AI342">
    <cfRule type="cellIs" dxfId="125" priority="81" operator="equal">
      <formula>"X"</formula>
    </cfRule>
    <cfRule type="cellIs" dxfId="124" priority="82" operator="equal">
      <formula>"OK"</formula>
    </cfRule>
  </conditionalFormatting>
  <conditionalFormatting sqref="K319:K342">
    <cfRule type="cellIs" dxfId="123" priority="139" operator="equal">
      <formula>"X"</formula>
    </cfRule>
    <cfRule type="cellIs" dxfId="122" priority="140" operator="equal">
      <formula>"OK"</formula>
    </cfRule>
  </conditionalFormatting>
  <conditionalFormatting sqref="L331:N342">
    <cfRule type="cellIs" dxfId="121" priority="125" operator="equal">
      <formula>"X"</formula>
    </cfRule>
    <cfRule type="cellIs" dxfId="120" priority="126" operator="equal">
      <formula>"OK"</formula>
    </cfRule>
  </conditionalFormatting>
  <conditionalFormatting sqref="AF19:AF306">
    <cfRule type="cellIs" dxfId="119" priority="93" operator="equal">
      <formula>"X"</formula>
    </cfRule>
    <cfRule type="cellIs" dxfId="118" priority="94" operator="equal">
      <formula>"OK"</formula>
    </cfRule>
  </conditionalFormatting>
  <conditionalFormatting sqref="AG19:AI306">
    <cfRule type="cellIs" dxfId="117" priority="91" operator="equal">
      <formula>"X"</formula>
    </cfRule>
    <cfRule type="cellIs" dxfId="116" priority="92" operator="equal">
      <formula>"OK"</formula>
    </cfRule>
  </conditionalFormatting>
  <conditionalFormatting sqref="AF307:AF318">
    <cfRule type="cellIs" dxfId="115" priority="89" operator="equal">
      <formula>"X"</formula>
    </cfRule>
    <cfRule type="cellIs" dxfId="114" priority="90" operator="equal">
      <formula>"OK"</formula>
    </cfRule>
  </conditionalFormatting>
  <conditionalFormatting sqref="AG307:AI318">
    <cfRule type="cellIs" dxfId="113" priority="87" operator="equal">
      <formula>"X"</formula>
    </cfRule>
    <cfRule type="cellIs" dxfId="112" priority="88" operator="equal">
      <formula>"OK"</formula>
    </cfRule>
  </conditionalFormatting>
  <conditionalFormatting sqref="AF319:AF342">
    <cfRule type="cellIs" dxfId="111" priority="85" operator="equal">
      <formula>"X"</formula>
    </cfRule>
    <cfRule type="cellIs" dxfId="110" priority="86" operator="equal">
      <formula>"OK"</formula>
    </cfRule>
  </conditionalFormatting>
  <conditionalFormatting sqref="BA7:BD18">
    <cfRule type="cellIs" dxfId="109" priority="47" operator="equal">
      <formula>"X"</formula>
    </cfRule>
    <cfRule type="cellIs" dxfId="108" priority="48" operator="equal">
      <formula>"OK"</formula>
    </cfRule>
  </conditionalFormatting>
  <conditionalFormatting sqref="BA19:BA306">
    <cfRule type="cellIs" dxfId="107" priority="45" operator="equal">
      <formula>"X"</formula>
    </cfRule>
    <cfRule type="cellIs" dxfId="106" priority="46" operator="equal">
      <formula>"OK"</formula>
    </cfRule>
  </conditionalFormatting>
  <conditionalFormatting sqref="BB19:BD306">
    <cfRule type="cellIs" dxfId="105" priority="43" operator="equal">
      <formula>"X"</formula>
    </cfRule>
    <cfRule type="cellIs" dxfId="104" priority="44" operator="equal">
      <formula>"OK"</formula>
    </cfRule>
  </conditionalFormatting>
  <conditionalFormatting sqref="BA307:BA318">
    <cfRule type="cellIs" dxfId="103" priority="41" operator="equal">
      <formula>"X"</formula>
    </cfRule>
    <cfRule type="cellIs" dxfId="102" priority="42" operator="equal">
      <formula>"OK"</formula>
    </cfRule>
  </conditionalFormatting>
  <conditionalFormatting sqref="BB307:BD318">
    <cfRule type="cellIs" dxfId="101" priority="39" operator="equal">
      <formula>"X"</formula>
    </cfRule>
    <cfRule type="cellIs" dxfId="100" priority="40" operator="equal">
      <formula>"OK"</formula>
    </cfRule>
  </conditionalFormatting>
  <conditionalFormatting sqref="BA319:BA342">
    <cfRule type="cellIs" dxfId="99" priority="37" operator="equal">
      <formula>"X"</formula>
    </cfRule>
    <cfRule type="cellIs" dxfId="98" priority="38" operator="equal">
      <formula>"OK"</formula>
    </cfRule>
  </conditionalFormatting>
  <conditionalFormatting sqref="BB319:BD330">
    <cfRule type="cellIs" dxfId="97" priority="35" operator="equal">
      <formula>"X"</formula>
    </cfRule>
    <cfRule type="cellIs" dxfId="96" priority="36" operator="equal">
      <formula>"OK"</formula>
    </cfRule>
  </conditionalFormatting>
  <conditionalFormatting sqref="BB331:BD342">
    <cfRule type="cellIs" dxfId="95" priority="33" operator="equal">
      <formula>"X"</formula>
    </cfRule>
    <cfRule type="cellIs" dxfId="94" priority="34" operator="equal">
      <formula>"OK"</formula>
    </cfRule>
  </conditionalFormatting>
  <conditionalFormatting sqref="BV7:BY18">
    <cfRule type="cellIs" dxfId="93" priority="31" operator="equal">
      <formula>"X"</formula>
    </cfRule>
    <cfRule type="cellIs" dxfId="92" priority="32" operator="equal">
      <formula>"OK"</formula>
    </cfRule>
  </conditionalFormatting>
  <conditionalFormatting sqref="BV19:BV306">
    <cfRule type="cellIs" dxfId="91" priority="29" operator="equal">
      <formula>"X"</formula>
    </cfRule>
    <cfRule type="cellIs" dxfId="90" priority="30" operator="equal">
      <formula>"OK"</formula>
    </cfRule>
  </conditionalFormatting>
  <conditionalFormatting sqref="BW19:BY306">
    <cfRule type="cellIs" dxfId="89" priority="27" operator="equal">
      <formula>"X"</formula>
    </cfRule>
    <cfRule type="cellIs" dxfId="88" priority="28" operator="equal">
      <formula>"OK"</formula>
    </cfRule>
  </conditionalFormatting>
  <conditionalFormatting sqref="BV307:BV318">
    <cfRule type="cellIs" dxfId="87" priority="25" operator="equal">
      <formula>"X"</formula>
    </cfRule>
    <cfRule type="cellIs" dxfId="86" priority="26" operator="equal">
      <formula>"OK"</formula>
    </cfRule>
  </conditionalFormatting>
  <conditionalFormatting sqref="BW307:BY318">
    <cfRule type="cellIs" dxfId="85" priority="23" operator="equal">
      <formula>"X"</formula>
    </cfRule>
    <cfRule type="cellIs" dxfId="84" priority="24" operator="equal">
      <formula>"OK"</formula>
    </cfRule>
  </conditionalFormatting>
  <conditionalFormatting sqref="BV319:BV342">
    <cfRule type="cellIs" dxfId="83" priority="21" operator="equal">
      <formula>"X"</formula>
    </cfRule>
    <cfRule type="cellIs" dxfId="82" priority="22" operator="equal">
      <formula>"OK"</formula>
    </cfRule>
  </conditionalFormatting>
  <conditionalFormatting sqref="BW319:BY330">
    <cfRule type="cellIs" dxfId="81" priority="19" operator="equal">
      <formula>"X"</formula>
    </cfRule>
    <cfRule type="cellIs" dxfId="80" priority="20" operator="equal">
      <formula>"OK"</formula>
    </cfRule>
  </conditionalFormatting>
  <conditionalFormatting sqref="BW331:BY342">
    <cfRule type="cellIs" dxfId="79" priority="17" operator="equal">
      <formula>"X"</formula>
    </cfRule>
    <cfRule type="cellIs" dxfId="78" priority="18" operator="equal">
      <formula>"OK"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G266"/>
  <sheetViews>
    <sheetView showGridLines="0" zoomScale="80" zoomScaleNormal="80" workbookViewId="0">
      <selection activeCell="A4" sqref="A4"/>
    </sheetView>
  </sheetViews>
  <sheetFormatPr defaultColWidth="9" defaultRowHeight="13.8" x14ac:dyDescent="0.3"/>
  <cols>
    <col min="1" max="1" width="22" style="340" customWidth="1"/>
    <col min="2" max="2" width="41.33203125" style="339" customWidth="1"/>
    <col min="3" max="3" width="24.44140625" style="339" bestFit="1" customWidth="1"/>
    <col min="4" max="4" width="20.88671875" style="339" customWidth="1"/>
    <col min="5" max="5" width="17.33203125" style="339" customWidth="1"/>
    <col min="6" max="6" width="22.109375" style="339" customWidth="1"/>
    <col min="7" max="16384" width="9" style="339"/>
  </cols>
  <sheetData>
    <row r="1" spans="1:7" ht="14.4" customHeight="1" x14ac:dyDescent="0.3">
      <c r="A1" s="682" t="s">
        <v>598</v>
      </c>
      <c r="B1" s="682"/>
      <c r="C1" s="682"/>
      <c r="D1" s="682"/>
      <c r="E1" s="682"/>
      <c r="F1" s="682"/>
    </row>
    <row r="2" spans="1:7" ht="14.4" customHeight="1" x14ac:dyDescent="0.3">
      <c r="A2" s="682"/>
      <c r="B2" s="682"/>
      <c r="C2" s="682"/>
      <c r="D2" s="682"/>
      <c r="E2" s="682"/>
      <c r="F2" s="682"/>
    </row>
    <row r="3" spans="1:7" ht="14.4" customHeight="1" x14ac:dyDescent="0.3">
      <c r="A3" s="682"/>
      <c r="B3" s="682"/>
      <c r="C3" s="682"/>
      <c r="D3" s="682"/>
      <c r="E3" s="682"/>
      <c r="F3" s="682"/>
    </row>
    <row r="5" spans="1:7" ht="22.8" x14ac:dyDescent="0.3">
      <c r="A5" s="658"/>
      <c r="B5" s="658"/>
      <c r="C5" s="659" t="s">
        <v>587</v>
      </c>
      <c r="D5" s="658"/>
      <c r="E5" s="658"/>
      <c r="F5" s="658"/>
    </row>
    <row r="7" spans="1:7" ht="21.6" customHeight="1" x14ac:dyDescent="0.3">
      <c r="A7" s="621" t="s">
        <v>376</v>
      </c>
      <c r="B7" s="621"/>
      <c r="C7" s="621"/>
      <c r="D7" s="657"/>
      <c r="E7" s="657"/>
      <c r="F7" s="657"/>
      <c r="G7" s="340"/>
    </row>
    <row r="8" spans="1:7" x14ac:dyDescent="0.3">
      <c r="B8" s="340"/>
      <c r="C8" s="340"/>
      <c r="D8" s="340"/>
      <c r="E8" s="340"/>
      <c r="F8" s="340"/>
    </row>
    <row r="9" spans="1:7" ht="25.2" customHeight="1" thickBot="1" x14ac:dyDescent="0.35">
      <c r="B9" s="378" t="s">
        <v>364</v>
      </c>
    </row>
    <row r="10" spans="1:7" ht="30" customHeight="1" thickBot="1" x14ac:dyDescent="0.35">
      <c r="B10" s="377" t="s">
        <v>365</v>
      </c>
      <c r="C10" s="542">
        <v>5</v>
      </c>
      <c r="D10" s="376" t="s">
        <v>501</v>
      </c>
    </row>
    <row r="11" spans="1:7" x14ac:dyDescent="0.3">
      <c r="B11" s="375" t="s">
        <v>367</v>
      </c>
      <c r="C11" s="374"/>
      <c r="D11" s="330"/>
    </row>
    <row r="12" spans="1:7" ht="22.8" customHeight="1" thickBot="1" x14ac:dyDescent="0.35">
      <c r="B12" s="378" t="s">
        <v>378</v>
      </c>
    </row>
    <row r="13" spans="1:7" ht="28.8" customHeight="1" thickBot="1" x14ac:dyDescent="0.35">
      <c r="B13" s="377" t="s">
        <v>494</v>
      </c>
      <c r="C13" s="542">
        <v>2.2000000000000002</v>
      </c>
      <c r="D13" s="376" t="s">
        <v>501</v>
      </c>
    </row>
    <row r="14" spans="1:7" ht="30.6" customHeight="1" x14ac:dyDescent="0.3">
      <c r="B14" s="375" t="s">
        <v>377</v>
      </c>
      <c r="C14" s="374"/>
      <c r="D14" s="330"/>
    </row>
    <row r="15" spans="1:7" ht="17.399999999999999" x14ac:dyDescent="0.3">
      <c r="B15" s="378" t="s">
        <v>402</v>
      </c>
    </row>
    <row r="16" spans="1:7" ht="25.8" customHeight="1" x14ac:dyDescent="0.3">
      <c r="B16" s="378"/>
      <c r="C16" s="471">
        <f>'Ship price'!N4</f>
        <v>78158750</v>
      </c>
      <c r="D16" s="468"/>
      <c r="E16" s="468"/>
      <c r="F16" s="468"/>
    </row>
    <row r="17" spans="1:6" s="340" customFormat="1" ht="25.8" customHeight="1" x14ac:dyDescent="0.3">
      <c r="B17" s="375" t="s">
        <v>403</v>
      </c>
      <c r="C17" s="469"/>
      <c r="D17" s="470"/>
      <c r="E17" s="470"/>
      <c r="F17" s="470"/>
    </row>
    <row r="18" spans="1:6" ht="27" customHeight="1" x14ac:dyDescent="0.3">
      <c r="B18" s="378" t="s">
        <v>512</v>
      </c>
    </row>
    <row r="19" spans="1:6" ht="37.200000000000003" customHeight="1" x14ac:dyDescent="0.3">
      <c r="C19" s="436">
        <f>'Revenue OP'!G18</f>
        <v>27057529.404999997</v>
      </c>
    </row>
    <row r="20" spans="1:6" s="340" customFormat="1" ht="37.200000000000003" customHeight="1" x14ac:dyDescent="0.3">
      <c r="B20" s="378" t="s">
        <v>513</v>
      </c>
      <c r="C20" s="336"/>
    </row>
    <row r="21" spans="1:6" ht="37.200000000000003" customHeight="1" x14ac:dyDescent="0.3">
      <c r="C21" s="436">
        <f>'Revenue REC'!E13</f>
        <v>718352</v>
      </c>
      <c r="E21" s="331"/>
      <c r="F21" s="331"/>
    </row>
    <row r="22" spans="1:6" ht="20.399999999999999" customHeight="1" x14ac:dyDescent="0.3">
      <c r="A22" s="683" t="s">
        <v>368</v>
      </c>
      <c r="B22" s="683"/>
      <c r="C22" s="683"/>
      <c r="D22" s="683"/>
      <c r="E22" s="683"/>
      <c r="F22" s="683"/>
    </row>
    <row r="23" spans="1:6" x14ac:dyDescent="0.3">
      <c r="B23" s="375"/>
      <c r="C23" s="374"/>
      <c r="D23" s="330"/>
      <c r="E23" s="331"/>
      <c r="F23" s="331"/>
    </row>
    <row r="24" spans="1:6" ht="18" thickBot="1" x14ac:dyDescent="0.35">
      <c r="B24" s="378" t="s">
        <v>569</v>
      </c>
    </row>
    <row r="25" spans="1:6" ht="14.4" customHeight="1" x14ac:dyDescent="0.3">
      <c r="A25" s="752" t="s">
        <v>570</v>
      </c>
      <c r="B25" s="642" t="s">
        <v>326</v>
      </c>
      <c r="C25" s="643" t="s">
        <v>331</v>
      </c>
      <c r="D25" s="644"/>
      <c r="E25" s="644"/>
      <c r="F25" s="644"/>
    </row>
    <row r="26" spans="1:6" x14ac:dyDescent="0.3">
      <c r="A26" s="753"/>
      <c r="B26" s="342" t="s">
        <v>38</v>
      </c>
      <c r="C26" s="527">
        <v>260</v>
      </c>
      <c r="D26" s="312" t="s">
        <v>39</v>
      </c>
      <c r="E26" s="343"/>
      <c r="F26" s="343"/>
    </row>
    <row r="27" spans="1:6" x14ac:dyDescent="0.3">
      <c r="A27" s="753"/>
      <c r="B27" s="342" t="s">
        <v>280</v>
      </c>
      <c r="C27" s="311">
        <v>12.6</v>
      </c>
      <c r="D27" s="312" t="s">
        <v>39</v>
      </c>
      <c r="E27" s="343"/>
      <c r="F27" s="343"/>
    </row>
    <row r="28" spans="1:6" x14ac:dyDescent="0.3">
      <c r="A28" s="753"/>
      <c r="B28" s="318" t="s">
        <v>359</v>
      </c>
      <c r="C28" s="528"/>
      <c r="D28" s="312" t="s">
        <v>333</v>
      </c>
      <c r="E28" s="343"/>
      <c r="F28" s="343"/>
    </row>
    <row r="29" spans="1:6" x14ac:dyDescent="0.3">
      <c r="A29" s="753"/>
      <c r="B29" s="318" t="s">
        <v>495</v>
      </c>
      <c r="C29" s="313">
        <v>10564</v>
      </c>
      <c r="D29" s="312" t="s">
        <v>333</v>
      </c>
      <c r="E29" s="343"/>
      <c r="F29" s="343"/>
    </row>
    <row r="30" spans="1:6" ht="14.4" thickBot="1" x14ac:dyDescent="0.35">
      <c r="A30" s="753"/>
      <c r="B30" s="344" t="s">
        <v>360</v>
      </c>
      <c r="C30" s="315"/>
      <c r="D30" s="345" t="s">
        <v>335</v>
      </c>
      <c r="E30" s="346"/>
      <c r="F30" s="346"/>
    </row>
    <row r="31" spans="1:6" x14ac:dyDescent="0.3">
      <c r="A31" s="753"/>
      <c r="B31" s="549" t="s">
        <v>321</v>
      </c>
      <c r="C31" s="548"/>
      <c r="D31" s="312"/>
      <c r="E31" s="343"/>
      <c r="F31" s="343"/>
    </row>
    <row r="32" spans="1:6" x14ac:dyDescent="0.3">
      <c r="A32" s="753"/>
      <c r="B32" s="318" t="s">
        <v>510</v>
      </c>
      <c r="C32" s="429">
        <v>20</v>
      </c>
      <c r="D32" s="312"/>
      <c r="E32" s="343"/>
      <c r="F32" s="343"/>
    </row>
    <row r="33" spans="1:6" x14ac:dyDescent="0.3">
      <c r="A33" s="753"/>
      <c r="B33" s="318" t="s">
        <v>511</v>
      </c>
      <c r="C33" s="429">
        <v>3000</v>
      </c>
      <c r="D33" s="312" t="s">
        <v>593</v>
      </c>
      <c r="E33" s="343"/>
      <c r="F33" s="343"/>
    </row>
    <row r="34" spans="1:6" x14ac:dyDescent="0.3">
      <c r="A34" s="753"/>
      <c r="B34" s="549" t="s">
        <v>524</v>
      </c>
      <c r="C34" s="336"/>
      <c r="D34" s="390"/>
      <c r="E34" s="392"/>
      <c r="F34" s="392"/>
    </row>
    <row r="35" spans="1:6" x14ac:dyDescent="0.3">
      <c r="A35" s="753"/>
      <c r="B35" s="318" t="s">
        <v>525</v>
      </c>
      <c r="C35" s="436">
        <v>250000</v>
      </c>
      <c r="D35" s="312" t="s">
        <v>592</v>
      </c>
      <c r="E35" s="343"/>
      <c r="F35" s="343"/>
    </row>
    <row r="36" spans="1:6" ht="14.4" thickBot="1" x14ac:dyDescent="0.35">
      <c r="A36" s="753"/>
      <c r="B36" s="318" t="s">
        <v>526</v>
      </c>
      <c r="C36" s="436">
        <v>125000</v>
      </c>
      <c r="D36" s="312" t="s">
        <v>592</v>
      </c>
      <c r="E36" s="343"/>
      <c r="F36" s="343"/>
    </row>
    <row r="37" spans="1:6" x14ac:dyDescent="0.3">
      <c r="A37" s="753"/>
      <c r="B37" s="325" t="s">
        <v>327</v>
      </c>
      <c r="C37" s="316"/>
      <c r="D37" s="327"/>
      <c r="E37" s="349"/>
      <c r="F37" s="343"/>
    </row>
    <row r="38" spans="1:6" x14ac:dyDescent="0.3">
      <c r="A38" s="753"/>
      <c r="B38" s="317" t="s">
        <v>337</v>
      </c>
      <c r="C38" s="313">
        <v>28000</v>
      </c>
      <c r="D38" s="312" t="s">
        <v>362</v>
      </c>
      <c r="E38" s="343"/>
      <c r="F38" s="343"/>
    </row>
    <row r="39" spans="1:6" x14ac:dyDescent="0.3">
      <c r="A39" s="753"/>
      <c r="B39" s="317" t="s">
        <v>348</v>
      </c>
      <c r="C39" s="313">
        <v>0</v>
      </c>
      <c r="D39" s="312" t="s">
        <v>362</v>
      </c>
      <c r="E39" s="343"/>
      <c r="F39" s="343"/>
    </row>
    <row r="40" spans="1:6" x14ac:dyDescent="0.3">
      <c r="A40" s="753"/>
      <c r="B40" s="318" t="s">
        <v>329</v>
      </c>
      <c r="C40" s="313" t="s">
        <v>534</v>
      </c>
      <c r="D40" s="319" t="str">
        <f>IF(C40="HFO","Heavy Fuel Oil",IF(C40="MDO","Marine Diesel Oil",IF(C40="LSHFO","Low Sulphur HFO")))</f>
        <v>Heavy Fuel Oil</v>
      </c>
      <c r="E40" s="343"/>
      <c r="F40" s="343"/>
    </row>
    <row r="41" spans="1:6" x14ac:dyDescent="0.3">
      <c r="A41" s="753"/>
      <c r="B41" s="320" t="s">
        <v>338</v>
      </c>
      <c r="C41" s="552">
        <v>370</v>
      </c>
      <c r="D41" s="312" t="s">
        <v>340</v>
      </c>
      <c r="E41" s="343"/>
      <c r="F41" s="343"/>
    </row>
    <row r="42" spans="1:6" x14ac:dyDescent="0.25">
      <c r="A42" s="753"/>
      <c r="B42" s="321" t="s">
        <v>533</v>
      </c>
      <c r="C42" s="322"/>
      <c r="D42" s="556" t="s">
        <v>538</v>
      </c>
      <c r="E42" s="347"/>
      <c r="F42" s="347"/>
    </row>
    <row r="43" spans="1:6" x14ac:dyDescent="0.3">
      <c r="A43" s="753"/>
      <c r="B43" s="419">
        <v>1</v>
      </c>
      <c r="C43" s="323">
        <v>0.2</v>
      </c>
      <c r="D43" s="312" t="s">
        <v>341</v>
      </c>
      <c r="E43" s="347"/>
      <c r="F43" s="347"/>
    </row>
    <row r="44" spans="1:6" x14ac:dyDescent="0.3">
      <c r="A44" s="753"/>
      <c r="B44" s="419">
        <v>0.85</v>
      </c>
      <c r="C44" s="323">
        <v>0.7</v>
      </c>
      <c r="D44" s="312" t="s">
        <v>341</v>
      </c>
      <c r="E44" s="347"/>
      <c r="F44" s="347"/>
    </row>
    <row r="45" spans="1:6" x14ac:dyDescent="0.3">
      <c r="A45" s="753"/>
      <c r="B45" s="419">
        <v>0.25</v>
      </c>
      <c r="C45" s="323">
        <v>0.1</v>
      </c>
      <c r="D45" s="312" t="s">
        <v>341</v>
      </c>
      <c r="E45" s="347"/>
      <c r="F45" s="347"/>
    </row>
    <row r="46" spans="1:6" x14ac:dyDescent="0.3">
      <c r="A46" s="753"/>
      <c r="B46" s="321"/>
      <c r="C46" s="316" t="str">
        <f>IF(SUM(C43:C45)=1,"OK","X")</f>
        <v>OK</v>
      </c>
      <c r="D46" s="675" t="s">
        <v>594</v>
      </c>
      <c r="E46" s="347"/>
      <c r="F46" s="347"/>
    </row>
    <row r="47" spans="1:6" ht="27.6" x14ac:dyDescent="0.3">
      <c r="A47" s="753"/>
      <c r="B47" s="321" t="s">
        <v>361</v>
      </c>
      <c r="C47" s="316"/>
      <c r="D47" s="312"/>
      <c r="E47" s="347"/>
      <c r="F47" s="347"/>
    </row>
    <row r="48" spans="1:6" x14ac:dyDescent="0.3">
      <c r="A48" s="753"/>
      <c r="B48" s="418">
        <f>B43</f>
        <v>1</v>
      </c>
      <c r="C48" s="311">
        <v>150</v>
      </c>
      <c r="D48" s="312" t="s">
        <v>353</v>
      </c>
      <c r="E48" s="347"/>
      <c r="F48" s="347"/>
    </row>
    <row r="49" spans="1:6" x14ac:dyDescent="0.3">
      <c r="A49" s="753"/>
      <c r="B49" s="418">
        <f>B44</f>
        <v>0.85</v>
      </c>
      <c r="C49" s="311">
        <v>146.19999999999999</v>
      </c>
      <c r="D49" s="312" t="s">
        <v>353</v>
      </c>
      <c r="E49" s="347"/>
      <c r="F49" s="347"/>
    </row>
    <row r="50" spans="1:6" x14ac:dyDescent="0.3">
      <c r="A50" s="753"/>
      <c r="B50" s="418">
        <f>B45</f>
        <v>0.25</v>
      </c>
      <c r="C50" s="311">
        <v>152</v>
      </c>
      <c r="D50" s="312" t="s">
        <v>353</v>
      </c>
      <c r="E50" s="347"/>
      <c r="F50" s="347"/>
    </row>
    <row r="51" spans="1:6" x14ac:dyDescent="0.3">
      <c r="A51" s="753"/>
      <c r="B51" s="554" t="s">
        <v>543</v>
      </c>
      <c r="C51" s="555"/>
      <c r="D51" s="312"/>
      <c r="E51" s="347"/>
      <c r="F51" s="347"/>
    </row>
    <row r="52" spans="1:6" x14ac:dyDescent="0.3">
      <c r="A52" s="753"/>
      <c r="B52" s="558" t="s">
        <v>25</v>
      </c>
      <c r="C52" s="328">
        <v>8</v>
      </c>
      <c r="D52" s="312" t="s">
        <v>46</v>
      </c>
      <c r="E52" s="565">
        <f>OBC!F19</f>
        <v>310</v>
      </c>
      <c r="F52" s="563"/>
    </row>
    <row r="53" spans="1:6" x14ac:dyDescent="0.3">
      <c r="A53" s="753"/>
      <c r="B53" s="558" t="s">
        <v>26</v>
      </c>
      <c r="C53" s="328">
        <v>20</v>
      </c>
      <c r="D53" s="312" t="s">
        <v>46</v>
      </c>
      <c r="E53" s="565">
        <f>OBC!F20</f>
        <v>560</v>
      </c>
      <c r="F53" s="563"/>
    </row>
    <row r="54" spans="1:6" x14ac:dyDescent="0.3">
      <c r="A54" s="753"/>
      <c r="B54" s="558" t="s">
        <v>27</v>
      </c>
      <c r="C54" s="328">
        <v>20</v>
      </c>
      <c r="D54" s="312" t="s">
        <v>46</v>
      </c>
      <c r="E54" s="565">
        <f>OBC!F21</f>
        <v>620</v>
      </c>
      <c r="F54" s="563"/>
    </row>
    <row r="55" spans="1:6" x14ac:dyDescent="0.3">
      <c r="A55" s="753"/>
      <c r="B55" s="558" t="s">
        <v>28</v>
      </c>
      <c r="C55" s="328">
        <v>20</v>
      </c>
      <c r="D55" s="312" t="s">
        <v>46</v>
      </c>
      <c r="E55" s="565">
        <f>OBC!F22</f>
        <v>600</v>
      </c>
      <c r="F55" s="563"/>
    </row>
    <row r="56" spans="1:6" x14ac:dyDescent="0.3">
      <c r="A56" s="753"/>
      <c r="B56" s="558" t="s">
        <v>29</v>
      </c>
      <c r="C56" s="328">
        <v>20</v>
      </c>
      <c r="D56" s="312" t="s">
        <v>46</v>
      </c>
      <c r="E56" s="565">
        <f>OBC!F23</f>
        <v>620</v>
      </c>
      <c r="F56" s="563"/>
    </row>
    <row r="57" spans="1:6" x14ac:dyDescent="0.3">
      <c r="A57" s="753"/>
      <c r="B57" s="558" t="s">
        <v>30</v>
      </c>
      <c r="C57" s="328">
        <v>20</v>
      </c>
      <c r="D57" s="312" t="s">
        <v>46</v>
      </c>
      <c r="E57" s="565">
        <f>OBC!F24</f>
        <v>600</v>
      </c>
      <c r="F57" s="564">
        <f>SUM(E52:E63)/24</f>
        <v>291.25</v>
      </c>
    </row>
    <row r="58" spans="1:6" x14ac:dyDescent="0.3">
      <c r="A58" s="753"/>
      <c r="B58" s="558" t="s">
        <v>31</v>
      </c>
      <c r="C58" s="328">
        <v>20</v>
      </c>
      <c r="D58" s="312" t="s">
        <v>46</v>
      </c>
      <c r="E58" s="565">
        <f>OBC!F25</f>
        <v>620</v>
      </c>
      <c r="F58" s="563"/>
    </row>
    <row r="59" spans="1:6" x14ac:dyDescent="0.3">
      <c r="A59" s="753"/>
      <c r="B59" s="558" t="s">
        <v>32</v>
      </c>
      <c r="C59" s="328">
        <v>20</v>
      </c>
      <c r="D59" s="312" t="s">
        <v>46</v>
      </c>
      <c r="E59" s="565">
        <f>OBC!F26</f>
        <v>620</v>
      </c>
      <c r="F59" s="563"/>
    </row>
    <row r="60" spans="1:6" x14ac:dyDescent="0.3">
      <c r="A60" s="753"/>
      <c r="B60" s="558" t="s">
        <v>322</v>
      </c>
      <c r="C60" s="328">
        <v>20</v>
      </c>
      <c r="D60" s="312" t="s">
        <v>46</v>
      </c>
      <c r="E60" s="565">
        <f>OBC!F27</f>
        <v>600</v>
      </c>
      <c r="F60" s="563"/>
    </row>
    <row r="61" spans="1:6" x14ac:dyDescent="0.3">
      <c r="A61" s="753"/>
      <c r="B61" s="558" t="s">
        <v>34</v>
      </c>
      <c r="C61" s="328">
        <v>20</v>
      </c>
      <c r="D61" s="312" t="s">
        <v>46</v>
      </c>
      <c r="E61" s="565">
        <f>OBC!F28</f>
        <v>620</v>
      </c>
      <c r="F61" s="563"/>
    </row>
    <row r="62" spans="1:6" x14ac:dyDescent="0.3">
      <c r="A62" s="753"/>
      <c r="B62" s="558" t="s">
        <v>35</v>
      </c>
      <c r="C62" s="328">
        <v>20</v>
      </c>
      <c r="D62" s="312" t="s">
        <v>46</v>
      </c>
      <c r="E62" s="565">
        <f>OBC!F29</f>
        <v>600</v>
      </c>
      <c r="F62" s="563"/>
    </row>
    <row r="63" spans="1:6" ht="14.4" thickBot="1" x14ac:dyDescent="0.35">
      <c r="A63" s="753"/>
      <c r="B63" s="558" t="s">
        <v>36</v>
      </c>
      <c r="C63" s="328">
        <v>20</v>
      </c>
      <c r="D63" s="312" t="s">
        <v>46</v>
      </c>
      <c r="E63" s="565">
        <f>OBC!F30</f>
        <v>620</v>
      </c>
      <c r="F63" s="563"/>
    </row>
    <row r="64" spans="1:6" x14ac:dyDescent="0.3">
      <c r="A64" s="753"/>
      <c r="B64" s="325" t="s">
        <v>330</v>
      </c>
      <c r="C64" s="316"/>
      <c r="D64" s="327"/>
      <c r="E64" s="349"/>
      <c r="F64" s="343"/>
    </row>
    <row r="65" spans="1:6" x14ac:dyDescent="0.3">
      <c r="A65" s="753"/>
      <c r="B65" s="317" t="s">
        <v>337</v>
      </c>
      <c r="C65" s="313">
        <v>5000</v>
      </c>
      <c r="D65" s="312" t="s">
        <v>362</v>
      </c>
      <c r="E65" s="343"/>
      <c r="F65" s="343"/>
    </row>
    <row r="66" spans="1:6" x14ac:dyDescent="0.3">
      <c r="A66" s="753"/>
      <c r="B66" s="317" t="s">
        <v>348</v>
      </c>
      <c r="C66" s="313"/>
      <c r="D66" s="312" t="s">
        <v>362</v>
      </c>
      <c r="E66" s="343"/>
      <c r="F66" s="343"/>
    </row>
    <row r="67" spans="1:6" x14ac:dyDescent="0.3">
      <c r="A67" s="753"/>
      <c r="B67" s="318" t="s">
        <v>329</v>
      </c>
      <c r="C67" s="311" t="s">
        <v>542</v>
      </c>
      <c r="D67" s="319" t="str">
        <f>IF(C67="HFO","Heavy Fuel Oil",IF(C67="MDO","Marine Diesel Oil",IF(C67="LSHFO","Low Sulphur HFO")))</f>
        <v>Marine Diesel Oil</v>
      </c>
      <c r="E67" s="343"/>
      <c r="F67" s="343"/>
    </row>
    <row r="68" spans="1:6" x14ac:dyDescent="0.3">
      <c r="A68" s="753"/>
      <c r="B68" s="320" t="s">
        <v>338</v>
      </c>
      <c r="C68" s="552">
        <v>500</v>
      </c>
      <c r="D68" s="312" t="s">
        <v>340</v>
      </c>
      <c r="E68" s="343"/>
      <c r="F68" s="343"/>
    </row>
    <row r="69" spans="1:6" ht="27.6" x14ac:dyDescent="0.3">
      <c r="A69" s="753"/>
      <c r="B69" s="321" t="s">
        <v>355</v>
      </c>
      <c r="C69" s="322"/>
      <c r="D69" s="312"/>
      <c r="E69" s="347"/>
      <c r="F69" s="347"/>
    </row>
    <row r="70" spans="1:6" x14ac:dyDescent="0.3">
      <c r="A70" s="753"/>
      <c r="B70" s="419">
        <v>1</v>
      </c>
      <c r="C70" s="323">
        <v>0.1</v>
      </c>
      <c r="D70" s="312" t="s">
        <v>341</v>
      </c>
      <c r="E70" s="347"/>
      <c r="F70" s="347"/>
    </row>
    <row r="71" spans="1:6" x14ac:dyDescent="0.3">
      <c r="A71" s="753"/>
      <c r="B71" s="419">
        <v>0.85</v>
      </c>
      <c r="C71" s="323">
        <v>0.75</v>
      </c>
      <c r="D71" s="312" t="s">
        <v>341</v>
      </c>
      <c r="E71" s="347"/>
      <c r="F71" s="347"/>
    </row>
    <row r="72" spans="1:6" x14ac:dyDescent="0.3">
      <c r="A72" s="753"/>
      <c r="B72" s="419">
        <v>0.25</v>
      </c>
      <c r="C72" s="323">
        <v>0.15</v>
      </c>
      <c r="D72" s="312" t="s">
        <v>341</v>
      </c>
      <c r="E72" s="347"/>
      <c r="F72" s="347"/>
    </row>
    <row r="73" spans="1:6" x14ac:dyDescent="0.3">
      <c r="A73" s="753"/>
      <c r="B73" s="321"/>
      <c r="C73" s="316" t="str">
        <f>IF(SUM(C70:C72)=1,"OK","X")</f>
        <v>OK</v>
      </c>
      <c r="D73" s="312"/>
      <c r="E73" s="347"/>
      <c r="F73" s="347"/>
    </row>
    <row r="74" spans="1:6" ht="41.4" x14ac:dyDescent="0.3">
      <c r="A74" s="753"/>
      <c r="B74" s="321" t="s">
        <v>354</v>
      </c>
      <c r="C74" s="316"/>
      <c r="D74" s="312"/>
      <c r="E74" s="347"/>
      <c r="F74" s="347"/>
    </row>
    <row r="75" spans="1:6" x14ac:dyDescent="0.3">
      <c r="A75" s="753"/>
      <c r="B75" s="418">
        <f>B70</f>
        <v>1</v>
      </c>
      <c r="C75" s="311">
        <v>40</v>
      </c>
      <c r="D75" s="312" t="s">
        <v>353</v>
      </c>
      <c r="E75" s="347"/>
      <c r="F75" s="347"/>
    </row>
    <row r="76" spans="1:6" x14ac:dyDescent="0.3">
      <c r="A76" s="753"/>
      <c r="B76" s="418">
        <f>B71</f>
        <v>0.85</v>
      </c>
      <c r="C76" s="311">
        <v>35</v>
      </c>
      <c r="D76" s="312" t="s">
        <v>353</v>
      </c>
      <c r="E76" s="347"/>
      <c r="F76" s="347"/>
    </row>
    <row r="77" spans="1:6" ht="14.4" thickBot="1" x14ac:dyDescent="0.35">
      <c r="A77" s="753"/>
      <c r="B77" s="420">
        <f>B72</f>
        <v>0.25</v>
      </c>
      <c r="C77" s="324">
        <v>42</v>
      </c>
      <c r="D77" s="345" t="s">
        <v>353</v>
      </c>
      <c r="E77" s="348"/>
      <c r="F77" s="348"/>
    </row>
    <row r="78" spans="1:6" x14ac:dyDescent="0.3">
      <c r="A78" s="645"/>
      <c r="B78" s="317"/>
      <c r="C78" s="312"/>
      <c r="D78" s="390"/>
      <c r="E78" s="391"/>
      <c r="F78" s="391"/>
    </row>
    <row r="79" spans="1:6" ht="18" thickBot="1" x14ac:dyDescent="0.35">
      <c r="A79" s="645"/>
      <c r="B79" s="397" t="s">
        <v>371</v>
      </c>
      <c r="C79" s="394"/>
      <c r="D79" s="395"/>
      <c r="E79" s="398"/>
      <c r="F79" s="398"/>
    </row>
    <row r="80" spans="1:6" x14ac:dyDescent="0.3">
      <c r="A80" s="754" t="s">
        <v>498</v>
      </c>
      <c r="B80" s="326" t="s">
        <v>496</v>
      </c>
      <c r="C80" s="529">
        <f>Lightweight</f>
        <v>10564</v>
      </c>
      <c r="D80" s="353"/>
      <c r="E80" s="326" t="s">
        <v>496</v>
      </c>
      <c r="F80" s="326"/>
    </row>
    <row r="81" spans="1:7" x14ac:dyDescent="0.3">
      <c r="A81" s="755"/>
      <c r="B81" s="399"/>
      <c r="C81" s="316"/>
      <c r="D81" s="312"/>
      <c r="E81" s="316"/>
      <c r="F81" s="316"/>
    </row>
    <row r="82" spans="1:7" x14ac:dyDescent="0.3">
      <c r="A82" s="755"/>
      <c r="B82" s="400" t="s">
        <v>41</v>
      </c>
      <c r="C82" s="359">
        <v>0.1</v>
      </c>
      <c r="D82" s="312" t="s">
        <v>497</v>
      </c>
      <c r="E82" s="316"/>
      <c r="F82" s="316"/>
    </row>
    <row r="83" spans="1:7" x14ac:dyDescent="0.3">
      <c r="A83" s="755"/>
      <c r="B83" s="400" t="s">
        <v>43</v>
      </c>
      <c r="C83" s="359">
        <v>0</v>
      </c>
      <c r="D83" s="312" t="s">
        <v>497</v>
      </c>
      <c r="E83" s="316"/>
      <c r="F83" s="316"/>
    </row>
    <row r="84" spans="1:7" x14ac:dyDescent="0.3">
      <c r="A84" s="755"/>
      <c r="B84" s="400" t="s">
        <v>42</v>
      </c>
      <c r="C84" s="359">
        <v>0.9</v>
      </c>
      <c r="D84" s="312" t="s">
        <v>497</v>
      </c>
      <c r="E84" s="316"/>
      <c r="F84" s="316"/>
    </row>
    <row r="85" spans="1:7" ht="14.4" thickBot="1" x14ac:dyDescent="0.35">
      <c r="A85" s="756"/>
      <c r="B85" s="530"/>
      <c r="C85" s="531"/>
      <c r="D85" s="345"/>
      <c r="E85" s="531"/>
      <c r="F85" s="531"/>
    </row>
    <row r="86" spans="1:7" ht="55.2" x14ac:dyDescent="0.3">
      <c r="A86" s="310"/>
      <c r="B86" s="314" t="s">
        <v>366</v>
      </c>
      <c r="C86" s="396"/>
    </row>
    <row r="87" spans="1:7" ht="55.2" customHeight="1" x14ac:dyDescent="0.3">
      <c r="B87" s="314" t="s">
        <v>358</v>
      </c>
      <c r="C87" s="381"/>
    </row>
    <row r="88" spans="1:7" ht="55.2" x14ac:dyDescent="0.3">
      <c r="A88" s="329"/>
      <c r="B88" s="314" t="s">
        <v>357</v>
      </c>
      <c r="C88" s="381"/>
    </row>
    <row r="89" spans="1:7" ht="19.95" customHeight="1" x14ac:dyDescent="0.3">
      <c r="A89" s="329"/>
      <c r="B89" s="314"/>
      <c r="C89" s="381"/>
    </row>
    <row r="90" spans="1:7" ht="24.6" customHeight="1" x14ac:dyDescent="0.3">
      <c r="A90" s="679" t="s">
        <v>356</v>
      </c>
      <c r="B90" s="679"/>
      <c r="C90" s="679"/>
      <c r="D90" s="679"/>
      <c r="E90" s="679"/>
      <c r="F90" s="679"/>
    </row>
    <row r="91" spans="1:7" ht="24.6" customHeight="1" x14ac:dyDescent="0.3">
      <c r="A91" s="354"/>
      <c r="B91" s="354"/>
      <c r="C91" s="384"/>
      <c r="D91" s="384"/>
      <c r="E91" s="354"/>
      <c r="F91" s="354"/>
    </row>
    <row r="92" spans="1:7" ht="24.6" customHeight="1" x14ac:dyDescent="0.3">
      <c r="A92" s="354"/>
      <c r="B92" s="386" t="s">
        <v>370</v>
      </c>
      <c r="C92" s="354"/>
      <c r="D92" s="384"/>
      <c r="E92" s="385"/>
      <c r="F92" s="354"/>
    </row>
    <row r="93" spans="1:7" s="350" customFormat="1" ht="18.600000000000001" customHeight="1" x14ac:dyDescent="0.3">
      <c r="A93" s="355"/>
      <c r="B93" s="332"/>
      <c r="C93" s="382"/>
      <c r="D93" s="332"/>
      <c r="E93" s="356"/>
      <c r="F93" s="356"/>
    </row>
    <row r="94" spans="1:7" ht="61.95" customHeight="1" thickBot="1" x14ac:dyDescent="0.35">
      <c r="A94" s="357"/>
      <c r="B94" s="379"/>
      <c r="C94" s="677"/>
      <c r="D94" s="338"/>
      <c r="E94" s="335"/>
      <c r="F94" s="335"/>
    </row>
    <row r="95" spans="1:7" ht="15" customHeight="1" thickBot="1" x14ac:dyDescent="0.35">
      <c r="A95" s="380"/>
      <c r="B95" s="338"/>
      <c r="C95" s="635" t="s">
        <v>578</v>
      </c>
      <c r="D95" s="333"/>
      <c r="E95" s="333"/>
      <c r="F95" s="333"/>
    </row>
    <row r="96" spans="1:7" ht="42" customHeight="1" x14ac:dyDescent="0.3">
      <c r="A96" s="680" t="s">
        <v>577</v>
      </c>
      <c r="B96" s="639" t="s">
        <v>0</v>
      </c>
      <c r="C96" s="630">
        <f>CFBC!S3</f>
        <v>54747600.000000015</v>
      </c>
      <c r="D96" s="404"/>
      <c r="E96" s="404"/>
      <c r="F96" s="404"/>
      <c r="G96" s="340"/>
    </row>
    <row r="97" spans="1:7" ht="27.6" customHeight="1" x14ac:dyDescent="0.3">
      <c r="A97" s="681"/>
      <c r="B97" s="640" t="s">
        <v>572</v>
      </c>
      <c r="C97" s="631">
        <f>CFBC!AE3</f>
        <v>4517384</v>
      </c>
      <c r="D97" s="404"/>
      <c r="E97" s="404"/>
      <c r="F97" s="404"/>
      <c r="G97" s="340"/>
    </row>
    <row r="98" spans="1:7" ht="23.4" customHeight="1" thickBot="1" x14ac:dyDescent="0.35">
      <c r="A98" s="681"/>
      <c r="B98" s="640" t="s">
        <v>573</v>
      </c>
      <c r="C98" s="632">
        <f>CFBC!AL3</f>
        <v>363026388.88079143</v>
      </c>
      <c r="D98" s="404"/>
      <c r="E98" s="404"/>
      <c r="F98" s="404"/>
      <c r="G98" s="340"/>
    </row>
    <row r="99" spans="1:7" ht="23.4" customHeight="1" thickBot="1" x14ac:dyDescent="0.35">
      <c r="A99" s="569"/>
      <c r="B99" s="640" t="s">
        <v>574</v>
      </c>
      <c r="C99" s="633">
        <f>CFBC!AS3</f>
        <v>312000000</v>
      </c>
      <c r="D99" s="404"/>
      <c r="E99" s="404"/>
      <c r="F99" s="404"/>
      <c r="G99" s="340"/>
    </row>
    <row r="100" spans="1:7" ht="23.4" customHeight="1" thickBot="1" x14ac:dyDescent="0.35">
      <c r="A100" s="569"/>
      <c r="B100" s="640" t="s">
        <v>575</v>
      </c>
      <c r="C100" s="633">
        <f>CFBC!AU3</f>
        <v>0</v>
      </c>
      <c r="D100" s="404"/>
      <c r="E100" s="404"/>
      <c r="F100" s="404"/>
      <c r="G100" s="340"/>
    </row>
    <row r="101" spans="1:7" ht="23.4" customHeight="1" thickBot="1" x14ac:dyDescent="0.35">
      <c r="A101" s="637"/>
      <c r="B101" s="641" t="s">
        <v>576</v>
      </c>
      <c r="C101" s="634">
        <f>CFBC!AW3</f>
        <v>734291372.88079143</v>
      </c>
      <c r="D101" s="404"/>
      <c r="E101" s="404"/>
      <c r="F101" s="404"/>
      <c r="G101" s="340"/>
    </row>
    <row r="102" spans="1:7" ht="15" customHeight="1" thickBot="1" x14ac:dyDescent="0.35">
      <c r="A102" s="402"/>
      <c r="B102" s="312"/>
      <c r="C102" s="636"/>
      <c r="D102" s="404"/>
      <c r="E102" s="404"/>
      <c r="F102" s="404"/>
      <c r="G102" s="340"/>
    </row>
    <row r="103" spans="1:7" ht="25.95" customHeight="1" thickBot="1" x14ac:dyDescent="0.35">
      <c r="A103" s="638" t="s">
        <v>372</v>
      </c>
      <c r="B103" s="405" t="s">
        <v>44</v>
      </c>
      <c r="C103" s="628">
        <f>CFBC!AY3</f>
        <v>981194296.16939616</v>
      </c>
      <c r="D103" s="404"/>
      <c r="E103" s="391"/>
      <c r="F103" s="391"/>
      <c r="G103" s="340"/>
    </row>
    <row r="104" spans="1:7" ht="33" customHeight="1" thickBot="1" x14ac:dyDescent="0.35">
      <c r="B104" s="408" t="s">
        <v>48</v>
      </c>
      <c r="C104" s="629">
        <f>CFBC!BD2</f>
        <v>68081431.01895909</v>
      </c>
      <c r="D104" s="646"/>
      <c r="E104" s="647"/>
      <c r="F104" s="647"/>
      <c r="G104" s="340"/>
    </row>
    <row r="105" spans="1:7" x14ac:dyDescent="0.3">
      <c r="C105" s="333"/>
      <c r="D105" s="338"/>
      <c r="E105" s="335"/>
      <c r="F105" s="335"/>
    </row>
    <row r="106" spans="1:7" ht="15" customHeight="1" x14ac:dyDescent="0.3">
      <c r="C106" s="351"/>
      <c r="D106" s="351"/>
      <c r="E106" s="351"/>
      <c r="F106" s="351"/>
    </row>
    <row r="107" spans="1:7" ht="15" customHeight="1" x14ac:dyDescent="0.3">
      <c r="A107" s="679" t="s">
        <v>369</v>
      </c>
      <c r="B107" s="679"/>
      <c r="C107" s="679"/>
      <c r="D107" s="679"/>
      <c r="E107" s="679"/>
      <c r="F107" s="679"/>
    </row>
    <row r="108" spans="1:7" ht="15" customHeight="1" x14ac:dyDescent="0.3">
      <c r="B108" s="335"/>
      <c r="C108" s="338"/>
      <c r="D108" s="338"/>
      <c r="E108" s="334"/>
      <c r="F108" s="334"/>
    </row>
    <row r="109" spans="1:7" x14ac:dyDescent="0.3">
      <c r="B109" s="335"/>
      <c r="C109" s="338"/>
      <c r="D109" s="338"/>
      <c r="E109" s="334"/>
      <c r="F109" s="334"/>
    </row>
    <row r="110" spans="1:7" x14ac:dyDescent="0.3">
      <c r="A110" s="336"/>
      <c r="B110" s="335"/>
      <c r="C110" s="338"/>
      <c r="D110" s="338"/>
      <c r="E110" s="334"/>
      <c r="F110" s="334"/>
    </row>
    <row r="111" spans="1:7" x14ac:dyDescent="0.3">
      <c r="A111" s="388"/>
      <c r="B111" s="335"/>
      <c r="C111" s="338"/>
      <c r="D111" s="338"/>
      <c r="E111" s="334"/>
      <c r="F111" s="334"/>
    </row>
    <row r="112" spans="1:7" x14ac:dyDescent="0.3">
      <c r="A112" s="389"/>
      <c r="C112" s="338"/>
      <c r="D112" s="338"/>
      <c r="E112" s="338"/>
      <c r="F112" s="338"/>
    </row>
    <row r="113" spans="1:6" x14ac:dyDescent="0.3">
      <c r="A113" s="352"/>
      <c r="C113" s="338"/>
      <c r="D113" s="338"/>
      <c r="E113" s="338"/>
      <c r="F113" s="338"/>
    </row>
    <row r="114" spans="1:6" x14ac:dyDescent="0.3">
      <c r="A114" s="352"/>
      <c r="C114" s="338"/>
      <c r="D114" s="338"/>
      <c r="E114" s="338"/>
      <c r="F114" s="338"/>
    </row>
    <row r="115" spans="1:6" x14ac:dyDescent="0.3">
      <c r="A115" s="352"/>
      <c r="C115" s="338"/>
      <c r="D115" s="338"/>
      <c r="E115" s="338"/>
      <c r="F115" s="338"/>
    </row>
    <row r="116" spans="1:6" x14ac:dyDescent="0.3">
      <c r="A116" s="352"/>
      <c r="C116" s="338"/>
      <c r="D116" s="338"/>
      <c r="E116" s="338"/>
      <c r="F116" s="338"/>
    </row>
    <row r="117" spans="1:6" x14ac:dyDescent="0.3">
      <c r="A117" s="352"/>
      <c r="C117" s="338"/>
      <c r="D117" s="338"/>
      <c r="E117" s="338"/>
      <c r="F117" s="338"/>
    </row>
    <row r="118" spans="1:6" x14ac:dyDescent="0.3">
      <c r="A118" s="352"/>
      <c r="C118" s="338"/>
      <c r="D118" s="338"/>
      <c r="E118" s="338"/>
      <c r="F118" s="338"/>
    </row>
    <row r="119" spans="1:6" x14ac:dyDescent="0.3">
      <c r="A119" s="352"/>
      <c r="C119" s="338"/>
      <c r="D119" s="338"/>
      <c r="E119" s="338"/>
      <c r="F119" s="338"/>
    </row>
    <row r="120" spans="1:6" x14ac:dyDescent="0.3">
      <c r="A120" s="352"/>
      <c r="C120" s="338"/>
      <c r="D120" s="338"/>
      <c r="E120" s="338"/>
      <c r="F120" s="338"/>
    </row>
    <row r="121" spans="1:6" x14ac:dyDescent="0.3">
      <c r="A121" s="352"/>
      <c r="C121" s="338"/>
      <c r="D121" s="338"/>
      <c r="E121" s="338"/>
      <c r="F121" s="338"/>
    </row>
    <row r="122" spans="1:6" x14ac:dyDescent="0.3">
      <c r="A122" s="352"/>
      <c r="C122" s="338"/>
      <c r="D122" s="338"/>
      <c r="E122" s="338"/>
      <c r="F122" s="338"/>
    </row>
    <row r="123" spans="1:6" x14ac:dyDescent="0.3">
      <c r="A123" s="352"/>
      <c r="C123" s="338"/>
      <c r="D123" s="338"/>
      <c r="E123" s="338"/>
      <c r="F123" s="338"/>
    </row>
    <row r="124" spans="1:6" x14ac:dyDescent="0.3">
      <c r="A124" s="352"/>
      <c r="C124" s="338"/>
      <c r="D124" s="338"/>
      <c r="E124" s="338"/>
      <c r="F124" s="338"/>
    </row>
    <row r="125" spans="1:6" x14ac:dyDescent="0.3">
      <c r="A125" s="352"/>
      <c r="C125" s="338"/>
      <c r="D125" s="338"/>
      <c r="E125" s="338"/>
      <c r="F125" s="338"/>
    </row>
    <row r="144" spans="1:1" x14ac:dyDescent="0.3">
      <c r="A144" s="387"/>
    </row>
    <row r="152" spans="2:6" x14ac:dyDescent="0.3">
      <c r="B152" s="335"/>
      <c r="C152" s="338"/>
      <c r="D152" s="338"/>
      <c r="E152" s="334"/>
      <c r="F152" s="334"/>
    </row>
    <row r="153" spans="2:6" x14ac:dyDescent="0.3">
      <c r="B153" s="335"/>
      <c r="C153" s="338"/>
      <c r="D153" s="338"/>
      <c r="E153" s="334"/>
      <c r="F153" s="334"/>
    </row>
    <row r="154" spans="2:6" x14ac:dyDescent="0.3">
      <c r="B154" s="335"/>
      <c r="C154" s="340"/>
      <c r="D154" s="352"/>
      <c r="E154" s="334"/>
      <c r="F154" s="334"/>
    </row>
    <row r="155" spans="2:6" x14ac:dyDescent="0.3">
      <c r="B155" s="335"/>
      <c r="C155" s="336"/>
      <c r="D155" s="336"/>
      <c r="E155" s="334"/>
      <c r="F155" s="334"/>
    </row>
    <row r="156" spans="2:6" x14ac:dyDescent="0.3">
      <c r="B156" s="335"/>
      <c r="C156" s="336"/>
      <c r="D156" s="336"/>
      <c r="E156" s="334"/>
      <c r="F156" s="334"/>
    </row>
    <row r="157" spans="2:6" x14ac:dyDescent="0.3">
      <c r="B157" s="335"/>
      <c r="C157" s="338"/>
      <c r="D157" s="338"/>
      <c r="E157" s="334"/>
      <c r="F157" s="334"/>
    </row>
    <row r="158" spans="2:6" x14ac:dyDescent="0.3">
      <c r="B158" s="335"/>
      <c r="C158" s="338"/>
      <c r="D158" s="338"/>
      <c r="E158" s="334"/>
      <c r="F158" s="334"/>
    </row>
    <row r="159" spans="2:6" x14ac:dyDescent="0.3">
      <c r="B159" s="335"/>
      <c r="C159" s="338"/>
      <c r="D159" s="338"/>
      <c r="E159" s="334"/>
      <c r="F159" s="334"/>
    </row>
    <row r="160" spans="2:6" x14ac:dyDescent="0.3">
      <c r="B160" s="335"/>
      <c r="C160" s="338"/>
      <c r="D160" s="338"/>
      <c r="E160" s="334"/>
      <c r="F160" s="334"/>
    </row>
    <row r="161" spans="2:6" x14ac:dyDescent="0.3">
      <c r="B161" s="335"/>
      <c r="C161" s="338"/>
      <c r="D161" s="338"/>
      <c r="E161" s="334"/>
      <c r="F161" s="334"/>
    </row>
    <row r="162" spans="2:6" x14ac:dyDescent="0.3">
      <c r="B162" s="335"/>
      <c r="C162" s="338"/>
      <c r="D162" s="338"/>
      <c r="E162" s="334"/>
      <c r="F162" s="334"/>
    </row>
    <row r="163" spans="2:6" x14ac:dyDescent="0.3">
      <c r="B163" s="335"/>
      <c r="C163" s="338"/>
      <c r="D163" s="338"/>
      <c r="E163" s="334"/>
      <c r="F163" s="334"/>
    </row>
    <row r="164" spans="2:6" x14ac:dyDescent="0.3">
      <c r="B164" s="335"/>
      <c r="C164" s="338"/>
      <c r="D164" s="338"/>
      <c r="E164" s="334"/>
      <c r="F164" s="334"/>
    </row>
    <row r="165" spans="2:6" x14ac:dyDescent="0.3">
      <c r="B165" s="335"/>
      <c r="C165" s="338"/>
      <c r="D165" s="338"/>
      <c r="E165" s="334"/>
      <c r="F165" s="334"/>
    </row>
    <row r="166" spans="2:6" x14ac:dyDescent="0.3">
      <c r="B166" s="335"/>
      <c r="C166" s="338"/>
      <c r="D166" s="338"/>
      <c r="E166" s="334"/>
      <c r="F166" s="334"/>
    </row>
    <row r="167" spans="2:6" x14ac:dyDescent="0.3">
      <c r="B167" s="335"/>
      <c r="C167" s="338"/>
      <c r="D167" s="338"/>
      <c r="E167" s="334"/>
      <c r="F167" s="334"/>
    </row>
    <row r="168" spans="2:6" x14ac:dyDescent="0.3">
      <c r="B168" s="335"/>
      <c r="C168" s="338"/>
      <c r="D168" s="338"/>
      <c r="E168" s="334"/>
      <c r="F168" s="334"/>
    </row>
    <row r="169" spans="2:6" x14ac:dyDescent="0.3">
      <c r="B169" s="335"/>
      <c r="C169" s="338"/>
      <c r="D169" s="338"/>
      <c r="E169" s="334"/>
      <c r="F169" s="334"/>
    </row>
    <row r="170" spans="2:6" x14ac:dyDescent="0.3">
      <c r="B170" s="335"/>
      <c r="C170" s="338"/>
      <c r="D170" s="338"/>
      <c r="E170" s="334"/>
      <c r="F170" s="334"/>
    </row>
    <row r="171" spans="2:6" x14ac:dyDescent="0.3">
      <c r="B171" s="335"/>
      <c r="C171" s="338"/>
      <c r="D171" s="338"/>
      <c r="E171" s="334"/>
      <c r="F171" s="334"/>
    </row>
    <row r="172" spans="2:6" x14ac:dyDescent="0.3">
      <c r="B172" s="335"/>
      <c r="C172" s="338"/>
      <c r="D172" s="338"/>
      <c r="E172" s="334"/>
      <c r="F172" s="334"/>
    </row>
    <row r="173" spans="2:6" x14ac:dyDescent="0.3">
      <c r="B173" s="335"/>
      <c r="C173" s="338"/>
      <c r="D173" s="338"/>
      <c r="E173" s="334"/>
      <c r="F173" s="334"/>
    </row>
    <row r="174" spans="2:6" x14ac:dyDescent="0.3">
      <c r="B174" s="335"/>
      <c r="C174" s="338"/>
      <c r="D174" s="338"/>
      <c r="E174" s="334"/>
      <c r="F174" s="334"/>
    </row>
    <row r="175" spans="2:6" x14ac:dyDescent="0.3">
      <c r="B175" s="335"/>
      <c r="C175" s="338"/>
      <c r="D175" s="338"/>
      <c r="E175" s="334"/>
      <c r="F175" s="334"/>
    </row>
    <row r="176" spans="2:6" x14ac:dyDescent="0.3">
      <c r="B176" s="335"/>
      <c r="C176" s="338"/>
      <c r="D176" s="338"/>
      <c r="E176" s="334"/>
      <c r="F176" s="334"/>
    </row>
    <row r="177" spans="1:6" x14ac:dyDescent="0.3">
      <c r="B177" s="335"/>
      <c r="C177" s="338"/>
      <c r="D177" s="338"/>
      <c r="E177" s="334"/>
      <c r="F177" s="334"/>
    </row>
    <row r="178" spans="1:6" x14ac:dyDescent="0.3">
      <c r="B178" s="335"/>
      <c r="C178" s="338"/>
      <c r="D178" s="338"/>
      <c r="E178" s="334"/>
      <c r="F178" s="334"/>
    </row>
    <row r="179" spans="1:6" x14ac:dyDescent="0.3">
      <c r="B179" s="335"/>
      <c r="C179" s="338"/>
      <c r="D179" s="338"/>
      <c r="E179" s="334"/>
      <c r="F179" s="334"/>
    </row>
    <row r="180" spans="1:6" x14ac:dyDescent="0.3">
      <c r="B180" s="335"/>
      <c r="C180" s="338"/>
      <c r="D180" s="338"/>
      <c r="E180" s="334"/>
      <c r="F180" s="334"/>
    </row>
    <row r="181" spans="1:6" x14ac:dyDescent="0.3">
      <c r="B181" s="351"/>
      <c r="C181" s="351"/>
      <c r="D181" s="351"/>
      <c r="E181" s="351"/>
      <c r="F181" s="351"/>
    </row>
    <row r="182" spans="1:6" x14ac:dyDescent="0.3">
      <c r="B182" s="351"/>
      <c r="C182" s="351"/>
      <c r="D182" s="351"/>
      <c r="E182" s="351"/>
      <c r="F182" s="351"/>
    </row>
    <row r="183" spans="1:6" x14ac:dyDescent="0.3">
      <c r="B183" s="351"/>
      <c r="C183" s="351"/>
      <c r="D183" s="351"/>
      <c r="E183" s="351"/>
      <c r="F183" s="351"/>
    </row>
    <row r="184" spans="1:6" x14ac:dyDescent="0.3">
      <c r="B184" s="351"/>
      <c r="C184" s="351"/>
      <c r="D184" s="351"/>
      <c r="E184" s="351"/>
      <c r="F184" s="351"/>
    </row>
    <row r="185" spans="1:6" x14ac:dyDescent="0.3">
      <c r="E185" s="351"/>
      <c r="F185" s="351"/>
    </row>
    <row r="186" spans="1:6" x14ac:dyDescent="0.3">
      <c r="A186" s="352"/>
      <c r="E186" s="351"/>
      <c r="F186" s="351"/>
    </row>
    <row r="187" spans="1:6" x14ac:dyDescent="0.3">
      <c r="E187" s="351"/>
      <c r="F187" s="351"/>
    </row>
    <row r="188" spans="1:6" x14ac:dyDescent="0.3">
      <c r="E188" s="351"/>
      <c r="F188" s="351"/>
    </row>
    <row r="204" spans="1:1" x14ac:dyDescent="0.3">
      <c r="A204" s="387"/>
    </row>
    <row r="241" spans="1:6" x14ac:dyDescent="0.3">
      <c r="A241" s="336"/>
      <c r="B241" s="336"/>
      <c r="C241" s="336"/>
    </row>
    <row r="242" spans="1:6" ht="13.8" customHeight="1" x14ac:dyDescent="0.3">
      <c r="A242" s="336"/>
      <c r="C242" s="336"/>
    </row>
    <row r="243" spans="1:6" ht="13.8" customHeight="1" x14ac:dyDescent="0.3">
      <c r="A243" s="336"/>
      <c r="C243" s="336"/>
    </row>
    <row r="244" spans="1:6" ht="13.8" customHeight="1" x14ac:dyDescent="0.3">
      <c r="A244" s="336"/>
      <c r="C244" s="336"/>
    </row>
    <row r="245" spans="1:6" ht="13.8" customHeight="1" x14ac:dyDescent="0.3">
      <c r="A245" s="336"/>
      <c r="C245" s="336"/>
    </row>
    <row r="246" spans="1:6" ht="13.8" customHeight="1" x14ac:dyDescent="0.3">
      <c r="A246" s="336"/>
      <c r="C246" s="336"/>
    </row>
    <row r="247" spans="1:6" ht="13.8" customHeight="1" x14ac:dyDescent="0.3">
      <c r="A247" s="336"/>
      <c r="C247" s="336"/>
    </row>
    <row r="248" spans="1:6" ht="13.8" customHeight="1" x14ac:dyDescent="0.3">
      <c r="A248" s="336"/>
      <c r="B248" s="336"/>
      <c r="C248" s="336"/>
      <c r="E248" s="337"/>
      <c r="F248" s="337"/>
    </row>
    <row r="249" spans="1:6" ht="13.8" customHeight="1" x14ac:dyDescent="0.3">
      <c r="A249" s="336"/>
      <c r="B249" s="622"/>
      <c r="C249" s="393"/>
      <c r="D249" s="337"/>
    </row>
    <row r="250" spans="1:6" ht="13.8" customHeight="1" x14ac:dyDescent="0.3">
      <c r="A250" s="336"/>
      <c r="B250" s="622"/>
      <c r="C250" s="393"/>
      <c r="D250" s="337"/>
    </row>
    <row r="251" spans="1:6" ht="13.8" customHeight="1" x14ac:dyDescent="0.3">
      <c r="A251" s="336"/>
      <c r="B251" s="622"/>
      <c r="C251" s="393"/>
      <c r="D251" s="337"/>
    </row>
    <row r="252" spans="1:6" ht="13.8" customHeight="1" x14ac:dyDescent="0.3">
      <c r="A252" s="336"/>
      <c r="B252" s="622"/>
      <c r="C252" s="393"/>
      <c r="D252" s="337"/>
    </row>
    <row r="253" spans="1:6" ht="13.8" customHeight="1" x14ac:dyDescent="0.3">
      <c r="A253" s="336"/>
      <c r="B253" s="622"/>
      <c r="C253" s="336"/>
    </row>
    <row r="254" spans="1:6" x14ac:dyDescent="0.3">
      <c r="A254" s="336"/>
      <c r="B254" s="336"/>
      <c r="C254" s="336"/>
    </row>
    <row r="255" spans="1:6" ht="13.8" customHeight="1" x14ac:dyDescent="0.3">
      <c r="A255" s="336"/>
      <c r="B255" s="336"/>
      <c r="C255" s="336"/>
    </row>
    <row r="256" spans="1:6" ht="13.8" customHeight="1" x14ac:dyDescent="0.3">
      <c r="A256" s="336"/>
      <c r="B256" s="622"/>
      <c r="C256" s="336"/>
    </row>
    <row r="257" spans="1:3" ht="13.8" customHeight="1" x14ac:dyDescent="0.3">
      <c r="A257" s="336"/>
      <c r="B257" s="622"/>
      <c r="C257" s="336"/>
    </row>
    <row r="258" spans="1:3" ht="13.8" customHeight="1" x14ac:dyDescent="0.3">
      <c r="A258" s="336"/>
      <c r="B258" s="622"/>
      <c r="C258" s="336"/>
    </row>
    <row r="259" spans="1:3" ht="13.8" customHeight="1" x14ac:dyDescent="0.3">
      <c r="A259" s="336"/>
      <c r="B259" s="622"/>
      <c r="C259" s="336"/>
    </row>
    <row r="260" spans="1:3" ht="13.8" customHeight="1" x14ac:dyDescent="0.3">
      <c r="A260" s="336"/>
      <c r="B260" s="622"/>
      <c r="C260" s="336"/>
    </row>
    <row r="261" spans="1:3" x14ac:dyDescent="0.3">
      <c r="A261" s="336"/>
      <c r="B261" s="336"/>
      <c r="C261" s="336"/>
    </row>
    <row r="262" spans="1:3" x14ac:dyDescent="0.3">
      <c r="A262" s="336"/>
      <c r="B262" s="336"/>
      <c r="C262" s="336"/>
    </row>
    <row r="263" spans="1:3" x14ac:dyDescent="0.3">
      <c r="A263" s="336"/>
      <c r="B263" s="336"/>
      <c r="C263" s="336"/>
    </row>
    <row r="264" spans="1:3" x14ac:dyDescent="0.3">
      <c r="A264" s="336"/>
      <c r="B264" s="336"/>
      <c r="C264" s="336"/>
    </row>
    <row r="265" spans="1:3" x14ac:dyDescent="0.3">
      <c r="A265" s="336"/>
      <c r="B265" s="336"/>
      <c r="C265" s="336"/>
    </row>
    <row r="266" spans="1:3" x14ac:dyDescent="0.3">
      <c r="A266" s="336"/>
      <c r="B266" s="336"/>
      <c r="C266" s="336"/>
    </row>
  </sheetData>
  <mergeCells count="7">
    <mergeCell ref="A107:F107"/>
    <mergeCell ref="A1:F3"/>
    <mergeCell ref="A22:F22"/>
    <mergeCell ref="A25:A77"/>
    <mergeCell ref="A80:A85"/>
    <mergeCell ref="A90:F90"/>
    <mergeCell ref="A96:A98"/>
  </mergeCells>
  <conditionalFormatting sqref="C46:C51">
    <cfRule type="containsText" dxfId="77" priority="12" operator="containsText" text="OK">
      <formula>NOT(ISERROR(SEARCH("OK",C46)))</formula>
    </cfRule>
    <cfRule type="containsText" dxfId="76" priority="13" operator="containsText" text="x">
      <formula>NOT(ISERROR(SEARCH("x",C46)))</formula>
    </cfRule>
  </conditionalFormatting>
  <conditionalFormatting sqref="C73">
    <cfRule type="containsText" dxfId="75" priority="10" operator="containsText" text="OK">
      <formula>NOT(ISERROR(SEARCH("OK",C73)))</formula>
    </cfRule>
    <cfRule type="containsText" dxfId="74" priority="11" operator="containsText" text="x">
      <formula>NOT(ISERROR(SEARCH("x",C73)))</formula>
    </cfRule>
  </conditionalFormatting>
  <conditionalFormatting sqref="C74:C77">
    <cfRule type="containsText" dxfId="73" priority="8" operator="containsText" text="OK">
      <formula>NOT(ISERROR(SEARCH("OK",C74)))</formula>
    </cfRule>
    <cfRule type="containsText" dxfId="72" priority="9" operator="containsText" text="x">
      <formula>NOT(ISERROR(SEARCH("x",C74)))</formula>
    </cfRule>
  </conditionalFormatting>
  <conditionalFormatting sqref="C81">
    <cfRule type="containsText" dxfId="71" priority="6" operator="containsText" text="OK">
      <formula>NOT(ISERROR(SEARCH("OK",C81)))</formula>
    </cfRule>
    <cfRule type="containsText" dxfId="70" priority="7" operator="containsText" text="x">
      <formula>NOT(ISERROR(SEARCH("x",C81)))</formula>
    </cfRule>
  </conditionalFormatting>
  <conditionalFormatting sqref="C85">
    <cfRule type="containsText" dxfId="69" priority="4" operator="containsText" text="OK">
      <formula>NOT(ISERROR(SEARCH("OK",C85)))</formula>
    </cfRule>
    <cfRule type="containsText" dxfId="68" priority="5" operator="containsText" text="x">
      <formula>NOT(ISERROR(SEARCH("x",C85)))</formula>
    </cfRule>
  </conditionalFormatting>
  <conditionalFormatting sqref="C86">
    <cfRule type="containsText" dxfId="67" priority="2" operator="containsText" text="OK">
      <formula>NOT(ISERROR(SEARCH("OK",C86)))</formula>
    </cfRule>
    <cfRule type="containsText" dxfId="66" priority="3" operator="containsText" text="x">
      <formula>NOT(ISERROR(SEARCH("x",C86)))</formula>
    </cfRule>
  </conditionalFormatting>
  <conditionalFormatting sqref="C82:C84">
    <cfRule type="expression" dxfId="65" priority="1">
      <formula>SUM(C$82+C$83+C$84)=1</formula>
    </cfRule>
  </conditionalFormatting>
  <conditionalFormatting sqref="C80">
    <cfRule type="expression" dxfId="64" priority="14">
      <formula>SUM(C$80+#REF!+#REF!)=1</formula>
    </cfRule>
  </conditionalFormatting>
  <dataValidations count="17">
    <dataValidation type="list" allowBlank="1" showInputMessage="1" showErrorMessage="1" sqref="C40 C67">
      <formula1>Fueltypes</formula1>
    </dataValidation>
    <dataValidation type="list" allowBlank="1" showInputMessage="1" showErrorMessage="1" sqref="C65:C66">
      <formula1>Auxiliaryenginepower</formula1>
    </dataValidation>
    <dataValidation type="list" allowBlank="1" showInputMessage="1" showErrorMessage="1" sqref="C52:C63">
      <formula1>Operationmodes</formula1>
    </dataValidation>
    <dataValidation type="list" allowBlank="1" showInputMessage="1" showErrorMessage="1" sqref="C39">
      <formula1>Mainenginepower</formula1>
    </dataValidation>
    <dataValidation type="list" allowBlank="1" showInputMessage="1" showErrorMessage="1" sqref="C48">
      <formula1>Fuelconsumptionatgivenoperationmode</formula1>
    </dataValidation>
    <dataValidation type="list" allowBlank="1" showInputMessage="1" showErrorMessage="1" sqref="C75:C76">
      <formula1>Auxiliaryfuelconsumptionatgivenoperationmode</formula1>
    </dataValidation>
    <dataValidation type="list" allowBlank="1" showInputMessage="1" showErrorMessage="1" prompt="The SUM of values need to be equal to 100" sqref="C43:C45 C70:C72">
      <formula1>Enginesoperationmodes</formula1>
    </dataValidation>
    <dataValidation type="list" allowBlank="1" showInputMessage="1" showErrorMessage="1" sqref="C26">
      <formula1>Lengthoverall</formula1>
    </dataValidation>
    <dataValidation type="list" allowBlank="1" showInputMessage="1" showErrorMessage="1" sqref="C28">
      <formula1>Displacement</formula1>
    </dataValidation>
    <dataValidation type="list" allowBlank="1" showInputMessage="1" showErrorMessage="1" sqref="C23 C14 C11">
      <formula1>Discountrate</formula1>
    </dataValidation>
    <dataValidation type="list" allowBlank="1" showInputMessage="1" showErrorMessage="1" prompt="The SUM of Steel+Aluminium+Composite need to be equal to 100" sqref="C82:C84">
      <formula1>Enginesoperationmodes</formula1>
    </dataValidation>
    <dataValidation type="list" allowBlank="1" showInputMessage="1" sqref="C29">
      <formula1>Displacement</formula1>
    </dataValidation>
    <dataValidation type="list" allowBlank="1" showInputMessage="1" sqref="C27">
      <formula1>Draught</formula1>
    </dataValidation>
    <dataValidation type="list" allowBlank="1" showInputMessage="1" sqref="C13 C10">
      <formula1>Discountrate</formula1>
    </dataValidation>
    <dataValidation type="list" allowBlank="1" showInputMessage="1" sqref="C38">
      <formula1>Mainenginepower</formula1>
    </dataValidation>
    <dataValidation type="list" allowBlank="1" showInputMessage="1" sqref="C49:C51">
      <formula1>Fuelconsumptionatgivenoperationmode</formula1>
    </dataValidation>
    <dataValidation type="list" allowBlank="1" showInputMessage="1" sqref="C77">
      <formula1>Auxiliaryfuelconsumptionatgivenoperationmode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B1:EB351"/>
  <sheetViews>
    <sheetView zoomScale="60" zoomScaleNormal="60" workbookViewId="0">
      <selection activeCell="BG5" sqref="BG5"/>
    </sheetView>
  </sheetViews>
  <sheetFormatPr defaultColWidth="9" defaultRowHeight="15" x14ac:dyDescent="0.3"/>
  <cols>
    <col min="1" max="1" width="9" style="613"/>
    <col min="2" max="2" width="6.33203125" style="616" bestFit="1" customWidth="1"/>
    <col min="3" max="3" width="4.109375" style="616" customWidth="1"/>
    <col min="4" max="4" width="6.109375" style="616" customWidth="1"/>
    <col min="5" max="6" width="13.21875" style="616" customWidth="1"/>
    <col min="7" max="8" width="9.77734375" style="616" customWidth="1"/>
    <col min="9" max="16" width="11.33203125" style="616" customWidth="1"/>
    <col min="17" max="18" width="13.77734375" style="616" customWidth="1"/>
    <col min="19" max="19" width="13.88671875" style="616" customWidth="1"/>
    <col min="20" max="20" width="11.33203125" style="616" customWidth="1"/>
    <col min="21" max="21" width="14.6640625" style="616" customWidth="1"/>
    <col min="22" max="22" width="12.21875" style="616" customWidth="1"/>
    <col min="23" max="24" width="10.44140625" style="616" customWidth="1"/>
    <col min="25" max="26" width="9.44140625" style="616" customWidth="1"/>
    <col min="27" max="28" width="13.6640625" style="616" customWidth="1"/>
    <col min="29" max="30" width="14.21875" style="616" customWidth="1"/>
    <col min="31" max="32" width="31.44140625" style="616" customWidth="1"/>
    <col min="33" max="34" width="20.21875" style="616" customWidth="1"/>
    <col min="35" max="36" width="18.21875" style="616" customWidth="1"/>
    <col min="37" max="40" width="14" style="616" customWidth="1"/>
    <col min="41" max="44" width="14.5546875" style="616" customWidth="1"/>
    <col min="45" max="50" width="21.77734375" style="613" customWidth="1"/>
    <col min="51" max="51" width="18.77734375" style="613" bestFit="1" customWidth="1"/>
    <col min="52" max="52" width="13.5546875" style="613" customWidth="1"/>
    <col min="53" max="54" width="12.21875" style="613" customWidth="1"/>
    <col min="55" max="55" width="21.88671875" style="613" customWidth="1"/>
    <col min="56" max="56" width="20.88671875" style="613" customWidth="1"/>
    <col min="57" max="57" width="18.21875" style="613" customWidth="1"/>
    <col min="58" max="58" width="17.44140625" style="613" customWidth="1"/>
    <col min="59" max="59" width="20.33203125" style="613" customWidth="1"/>
    <col min="60" max="60" width="16" style="613" customWidth="1"/>
    <col min="61" max="61" width="9" style="613"/>
    <col min="62" max="62" width="9.88671875" style="613" bestFit="1" customWidth="1"/>
    <col min="63" max="73" width="9" style="613"/>
    <col min="74" max="74" width="10.109375" style="613" bestFit="1" customWidth="1"/>
    <col min="75" max="76" width="9" style="613"/>
    <col min="77" max="77" width="7.88671875" style="613" bestFit="1" customWidth="1"/>
    <col min="78" max="78" width="10.109375" style="613" bestFit="1" customWidth="1"/>
    <col min="79" max="79" width="8.44140625" style="613" bestFit="1" customWidth="1"/>
    <col min="80" max="80" width="10.109375" style="613" bestFit="1" customWidth="1"/>
    <col min="81" max="81" width="9" style="613"/>
    <col min="82" max="82" width="12.33203125" style="613" bestFit="1" customWidth="1"/>
    <col min="83" max="83" width="11.21875" style="613" bestFit="1" customWidth="1"/>
    <col min="84" max="84" width="10.109375" style="613" bestFit="1" customWidth="1"/>
    <col min="85" max="85" width="11.77734375" style="613" bestFit="1" customWidth="1"/>
    <col min="86" max="86" width="11.77734375" style="613" customWidth="1"/>
    <col min="87" max="16384" width="9" style="613"/>
  </cols>
  <sheetData>
    <row r="1" spans="2:132" ht="48.6" customHeight="1" x14ac:dyDescent="0.3">
      <c r="D1" s="660"/>
      <c r="E1" s="660"/>
      <c r="F1" s="660"/>
      <c r="H1" s="757" t="s">
        <v>588</v>
      </c>
      <c r="I1" s="757"/>
      <c r="J1" s="757"/>
      <c r="K1" s="757"/>
      <c r="L1" s="757"/>
      <c r="M1" s="757"/>
      <c r="N1" s="757"/>
      <c r="O1" s="757"/>
      <c r="BD1" s="585" t="s">
        <v>559</v>
      </c>
      <c r="BE1" s="585" t="s">
        <v>544</v>
      </c>
      <c r="BG1" s="678" t="s">
        <v>596</v>
      </c>
      <c r="BH1" s="678" t="s">
        <v>597</v>
      </c>
    </row>
    <row r="2" spans="2:132" ht="48.75" customHeight="1" x14ac:dyDescent="0.3">
      <c r="B2" s="572"/>
      <c r="C2" s="572"/>
      <c r="D2" s="572"/>
      <c r="E2" s="572"/>
      <c r="F2" s="572"/>
      <c r="G2" s="723" t="s">
        <v>562</v>
      </c>
      <c r="H2" s="723"/>
      <c r="I2" s="545"/>
      <c r="J2" s="545"/>
      <c r="K2" s="545"/>
      <c r="L2" s="545"/>
      <c r="M2" s="545"/>
      <c r="N2" s="545"/>
      <c r="O2" s="545"/>
      <c r="P2" s="545"/>
      <c r="Q2" s="545"/>
      <c r="R2" s="545"/>
      <c r="S2" s="545"/>
      <c r="T2" s="545"/>
      <c r="U2" s="545"/>
      <c r="V2" s="545"/>
      <c r="W2" s="545"/>
      <c r="X2" s="545"/>
      <c r="Y2" s="545"/>
      <c r="Z2" s="545"/>
      <c r="AA2" s="545"/>
      <c r="AB2" s="545"/>
      <c r="AC2" s="545"/>
      <c r="AD2" s="545"/>
      <c r="AE2" s="545"/>
      <c r="AF2" s="545"/>
      <c r="AG2" s="545"/>
      <c r="AH2" s="545"/>
      <c r="AI2" s="545"/>
      <c r="AJ2" s="545"/>
      <c r="AK2" s="545"/>
      <c r="AL2" s="545"/>
      <c r="AM2" s="545"/>
      <c r="AN2" s="545"/>
      <c r="AO2" s="545"/>
      <c r="AP2" s="545"/>
      <c r="AQ2" s="545"/>
      <c r="AR2" s="545"/>
      <c r="AS2" s="545"/>
      <c r="AT2" s="545"/>
      <c r="AU2" s="545"/>
      <c r="AV2" s="545"/>
      <c r="AW2" s="718" t="s">
        <v>558</v>
      </c>
      <c r="AX2" s="718"/>
      <c r="AY2" s="717" t="s">
        <v>504</v>
      </c>
      <c r="AZ2" s="717"/>
      <c r="BA2" s="717"/>
      <c r="BB2" s="717"/>
      <c r="BD2" s="583">
        <f>NPV(DFC!C10/100,BD12:BD347)</f>
        <v>64149896.078049213</v>
      </c>
      <c r="BE2" s="586">
        <f>IRR(BD12:BD347)</f>
        <v>9.9528801703218539E-2</v>
      </c>
      <c r="BG2" s="605">
        <f>BD2/28</f>
        <v>2291067.7170731863</v>
      </c>
      <c r="BH2" s="654">
        <f>F10/BG2</f>
        <v>34.114552537035848</v>
      </c>
    </row>
    <row r="3" spans="2:132" ht="39" customHeight="1" x14ac:dyDescent="0.3">
      <c r="B3" s="572"/>
      <c r="C3" s="572"/>
      <c r="D3" s="572"/>
      <c r="E3" s="572"/>
      <c r="F3" s="587">
        <f>F10</f>
        <v>78158750</v>
      </c>
      <c r="G3" s="627"/>
      <c r="H3" s="623"/>
      <c r="I3" s="623"/>
      <c r="J3" s="623"/>
      <c r="K3" s="623"/>
      <c r="L3" s="623"/>
      <c r="M3" s="623"/>
      <c r="N3" s="623"/>
      <c r="O3" s="623"/>
      <c r="P3" s="623"/>
      <c r="Q3" s="623"/>
      <c r="R3" s="623"/>
      <c r="S3" s="623">
        <f>G8+M8+Q8+W8+AA8</f>
        <v>55470099.999999985</v>
      </c>
      <c r="T3" s="623"/>
      <c r="U3" s="623"/>
      <c r="V3" s="623"/>
      <c r="W3" s="623"/>
      <c r="X3" s="623"/>
      <c r="Y3" s="623"/>
      <c r="Z3" s="623"/>
      <c r="AA3" s="623"/>
      <c r="AB3" s="623"/>
      <c r="AC3" s="623"/>
      <c r="AD3" s="623"/>
      <c r="AE3" s="588">
        <f>AE8</f>
        <v>3365012.000000007</v>
      </c>
      <c r="AF3" s="588"/>
      <c r="AG3" s="625"/>
      <c r="AH3" s="624"/>
      <c r="AI3" s="624"/>
      <c r="AJ3" s="624"/>
      <c r="AK3" s="624"/>
      <c r="AL3" s="624">
        <f>AH8+AK8+AO8</f>
        <v>291369802.07711923</v>
      </c>
      <c r="AM3" s="624"/>
      <c r="AN3" s="624"/>
      <c r="AO3" s="624"/>
      <c r="AP3" s="624"/>
      <c r="AQ3" s="624"/>
      <c r="AR3" s="589"/>
      <c r="AS3" s="590">
        <f>AS8</f>
        <v>312000000</v>
      </c>
      <c r="AT3" s="590"/>
      <c r="AU3" s="591">
        <f>AU8</f>
        <v>0</v>
      </c>
      <c r="AV3" s="591"/>
      <c r="AW3" s="592">
        <f>AW8</f>
        <v>662204914.07711935</v>
      </c>
      <c r="AX3" s="592"/>
      <c r="AY3" s="626">
        <f>SUM(BA12:BA347)+SUM(AY12:AY347)</f>
        <v>978109598.16939616</v>
      </c>
      <c r="AZ3" s="626"/>
      <c r="BA3" s="626"/>
      <c r="BB3" s="582"/>
      <c r="BC3" s="724" t="s">
        <v>557</v>
      </c>
      <c r="BD3" s="724"/>
      <c r="BE3" s="724"/>
      <c r="BF3" s="724"/>
    </row>
    <row r="4" spans="2:132" ht="40.200000000000003" customHeight="1" x14ac:dyDescent="0.3">
      <c r="B4" s="572"/>
      <c r="C4" s="572"/>
      <c r="D4" s="572"/>
      <c r="E4" s="572"/>
      <c r="F4" s="595" t="s">
        <v>505</v>
      </c>
      <c r="G4" s="702" t="s">
        <v>561</v>
      </c>
      <c r="H4" s="702"/>
      <c r="I4" s="702"/>
      <c r="J4" s="702"/>
      <c r="K4" s="702"/>
      <c r="L4" s="702"/>
      <c r="M4" s="702"/>
      <c r="N4" s="702"/>
      <c r="O4" s="702"/>
      <c r="P4" s="702"/>
      <c r="Q4" s="702"/>
      <c r="R4" s="702"/>
      <c r="S4" s="702"/>
      <c r="T4" s="702"/>
      <c r="U4" s="702"/>
      <c r="V4" s="702"/>
      <c r="W4" s="702"/>
      <c r="X4" s="702"/>
      <c r="Y4" s="702"/>
      <c r="Z4" s="702"/>
      <c r="AA4" s="702"/>
      <c r="AB4" s="702"/>
      <c r="AC4" s="702"/>
      <c r="AD4" s="702"/>
      <c r="AE4" s="710" t="s">
        <v>565</v>
      </c>
      <c r="AF4" s="710"/>
      <c r="AG4" s="707" t="s">
        <v>564</v>
      </c>
      <c r="AH4" s="707"/>
      <c r="AI4" s="707"/>
      <c r="AJ4" s="707"/>
      <c r="AK4" s="707"/>
      <c r="AL4" s="707"/>
      <c r="AM4" s="707"/>
      <c r="AN4" s="707"/>
      <c r="AO4" s="707"/>
      <c r="AP4" s="707"/>
      <c r="AQ4" s="707"/>
      <c r="AR4" s="707"/>
      <c r="AS4" s="719" t="s">
        <v>563</v>
      </c>
      <c r="AT4" s="719"/>
      <c r="AU4" s="721" t="s">
        <v>566</v>
      </c>
      <c r="AV4" s="721"/>
      <c r="AW4" s="592"/>
      <c r="AX4" s="592"/>
      <c r="AY4" s="626"/>
      <c r="AZ4" s="626"/>
      <c r="BA4" s="626"/>
      <c r="BB4" s="582"/>
      <c r="BC4" s="724"/>
      <c r="BD4" s="724"/>
      <c r="BE4" s="724"/>
      <c r="BF4" s="724"/>
    </row>
    <row r="5" spans="2:132" ht="88.2" customHeight="1" x14ac:dyDescent="0.3">
      <c r="B5" s="572"/>
      <c r="C5" s="572"/>
      <c r="D5" s="572"/>
      <c r="E5" s="572"/>
      <c r="F5" s="701"/>
      <c r="G5" s="690" t="s">
        <v>509</v>
      </c>
      <c r="H5" s="690"/>
      <c r="I5" s="690"/>
      <c r="J5" s="690"/>
      <c r="K5" s="690"/>
      <c r="L5" s="690"/>
      <c r="M5" s="690" t="s">
        <v>517</v>
      </c>
      <c r="N5" s="690"/>
      <c r="O5" s="690"/>
      <c r="P5" s="690"/>
      <c r="Q5" s="758" t="s">
        <v>581</v>
      </c>
      <c r="R5" s="758"/>
      <c r="S5" s="758"/>
      <c r="T5" s="759"/>
      <c r="U5" s="648" t="s">
        <v>579</v>
      </c>
      <c r="V5" s="650">
        <v>50</v>
      </c>
      <c r="W5" s="703" t="s">
        <v>524</v>
      </c>
      <c r="X5" s="703"/>
      <c r="Y5" s="703"/>
      <c r="Z5" s="703"/>
      <c r="AA5" s="690" t="s">
        <v>527</v>
      </c>
      <c r="AB5" s="690"/>
      <c r="AC5" s="690"/>
      <c r="AD5" s="690"/>
      <c r="AE5" s="651" t="s">
        <v>583</v>
      </c>
      <c r="AF5" s="650">
        <v>30</v>
      </c>
      <c r="AG5" s="698" t="s">
        <v>539</v>
      </c>
      <c r="AH5" s="698"/>
      <c r="AI5" s="698"/>
      <c r="AJ5" s="698"/>
      <c r="AK5" s="698" t="s">
        <v>531</v>
      </c>
      <c r="AL5" s="698"/>
      <c r="AM5" s="698"/>
      <c r="AN5" s="698"/>
      <c r="AO5" s="698" t="s">
        <v>532</v>
      </c>
      <c r="AP5" s="698"/>
      <c r="AQ5" s="698"/>
      <c r="AR5" s="698"/>
      <c r="AS5" s="720"/>
      <c r="AT5" s="720"/>
      <c r="AU5" s="690"/>
      <c r="AV5" s="690"/>
      <c r="AW5" s="617"/>
      <c r="AX5" s="617"/>
      <c r="AY5" s="699" t="s">
        <v>502</v>
      </c>
      <c r="AZ5" s="699"/>
      <c r="BA5" s="699" t="s">
        <v>503</v>
      </c>
      <c r="BB5" s="699"/>
      <c r="BC5" s="709" t="s">
        <v>507</v>
      </c>
      <c r="BD5" s="709"/>
      <c r="BE5" s="709" t="s">
        <v>508</v>
      </c>
      <c r="BF5" s="709"/>
      <c r="BU5" s="612" t="s">
        <v>568</v>
      </c>
    </row>
    <row r="6" spans="2:132" ht="29.4" customHeight="1" x14ac:dyDescent="0.3">
      <c r="B6" s="572"/>
      <c r="C6" s="572"/>
      <c r="D6" s="572"/>
      <c r="E6" s="603" t="s">
        <v>554</v>
      </c>
      <c r="F6" s="701"/>
      <c r="G6" s="704">
        <f>G8/$AW$3*100</f>
        <v>0.28504771859487787</v>
      </c>
      <c r="H6" s="704"/>
      <c r="I6" s="704"/>
      <c r="J6" s="704"/>
      <c r="K6" s="704"/>
      <c r="L6" s="704"/>
      <c r="M6" s="704">
        <f>M8/$AW$3*100</f>
        <v>0.82451819428270468</v>
      </c>
      <c r="N6" s="704"/>
      <c r="O6" s="704"/>
      <c r="P6" s="704"/>
      <c r="Q6" s="704">
        <f>Q8/$AW$3*100</f>
        <v>4.6167733506791198</v>
      </c>
      <c r="R6" s="704"/>
      <c r="S6" s="704"/>
      <c r="T6" s="704"/>
      <c r="U6" s="704"/>
      <c r="V6" s="704"/>
      <c r="W6" s="704">
        <f>W8/$AW$3*100</f>
        <v>1.4723539183619678</v>
      </c>
      <c r="X6" s="704"/>
      <c r="Y6" s="704"/>
      <c r="Z6" s="704"/>
      <c r="AA6" s="704">
        <f>AA8/$AW$3*100</f>
        <v>1.1778831346895786</v>
      </c>
      <c r="AB6" s="704"/>
      <c r="AC6" s="704"/>
      <c r="AD6" s="704"/>
      <c r="AE6" s="704">
        <f>AE8/$AW$3*100</f>
        <v>0.50815267728564806</v>
      </c>
      <c r="AF6" s="704"/>
      <c r="AG6" s="711">
        <f>AH8/$AW$3*100</f>
        <v>35.935372423015011</v>
      </c>
      <c r="AH6" s="711"/>
      <c r="AI6" s="711"/>
      <c r="AJ6" s="711"/>
      <c r="AK6" s="711">
        <f>AK8/$AW$3*100</f>
        <v>0.21201896424412406</v>
      </c>
      <c r="AL6" s="711"/>
      <c r="AM6" s="711"/>
      <c r="AN6" s="711"/>
      <c r="AO6" s="711">
        <f>AO8/$AW$3*100</f>
        <v>7.8525542312638281</v>
      </c>
      <c r="AP6" s="711"/>
      <c r="AQ6" s="711"/>
      <c r="AR6" s="711"/>
      <c r="AS6" s="704">
        <f>AS8/$AW$3*100</f>
        <v>47.11532538758312</v>
      </c>
      <c r="AT6" s="704"/>
      <c r="AU6" s="704">
        <f>AU8/$AW$3*100</f>
        <v>0</v>
      </c>
      <c r="AV6" s="704"/>
      <c r="AW6" s="598">
        <f>AW8/$AW$3*100</f>
        <v>100</v>
      </c>
      <c r="AX6" s="598"/>
      <c r="AY6" s="699"/>
      <c r="AZ6" s="699"/>
      <c r="BA6" s="699"/>
      <c r="BB6" s="699"/>
      <c r="BC6" s="709"/>
      <c r="BD6" s="709"/>
      <c r="BE6" s="709"/>
      <c r="BF6" s="709"/>
      <c r="CD6" s="572"/>
      <c r="CE6" s="572"/>
      <c r="CF6" s="572"/>
      <c r="CG6" s="572"/>
      <c r="CH6" s="572"/>
    </row>
    <row r="7" spans="2:132" ht="90" x14ac:dyDescent="0.3">
      <c r="B7" s="572"/>
      <c r="C7" s="572"/>
      <c r="D7" s="572"/>
      <c r="E7" s="604" t="s">
        <v>555</v>
      </c>
      <c r="F7" s="701"/>
      <c r="G7" s="712">
        <f>G8/S3*100</f>
        <v>3.4029143628729717</v>
      </c>
      <c r="H7" s="712"/>
      <c r="I7" s="712"/>
      <c r="J7" s="712"/>
      <c r="K7" s="712"/>
      <c r="L7" s="712"/>
      <c r="M7" s="712">
        <f>M8/S3*100</f>
        <v>9.8431407190540519</v>
      </c>
      <c r="N7" s="712"/>
      <c r="O7" s="712"/>
      <c r="P7" s="712"/>
      <c r="Q7" s="712">
        <f>Q8/S3*100</f>
        <v>55.115278321113571</v>
      </c>
      <c r="R7" s="712"/>
      <c r="S7" s="712"/>
      <c r="T7" s="712"/>
      <c r="U7" s="712"/>
      <c r="V7" s="712"/>
      <c r="W7" s="712">
        <f>W8/S3*100</f>
        <v>17.577036998310749</v>
      </c>
      <c r="X7" s="712"/>
      <c r="Y7" s="712"/>
      <c r="Z7" s="712"/>
      <c r="AA7" s="712">
        <f>AA8/S3*100</f>
        <v>14.061629598648651</v>
      </c>
      <c r="AB7" s="712"/>
      <c r="AC7" s="712"/>
      <c r="AD7" s="712"/>
      <c r="AE7" s="713">
        <f>AE8/AE3*100</f>
        <v>100</v>
      </c>
      <c r="AF7" s="713"/>
      <c r="AG7" s="714">
        <f>AH8/AL3*100</f>
        <v>81.671401902567467</v>
      </c>
      <c r="AH7" s="714"/>
      <c r="AI7" s="714"/>
      <c r="AJ7" s="714"/>
      <c r="AK7" s="714">
        <f>AK8/AL3*100</f>
        <v>0.4818618779266603</v>
      </c>
      <c r="AL7" s="714"/>
      <c r="AM7" s="714"/>
      <c r="AN7" s="714"/>
      <c r="AO7" s="714">
        <f>AO8/AL3*100</f>
        <v>17.846736219505878</v>
      </c>
      <c r="AP7" s="714"/>
      <c r="AQ7" s="714"/>
      <c r="AR7" s="714"/>
      <c r="AS7" s="715">
        <f>AS8/AS3*100</f>
        <v>100</v>
      </c>
      <c r="AT7" s="715"/>
      <c r="AU7" s="716">
        <v>0</v>
      </c>
      <c r="AV7" s="716"/>
      <c r="AW7" s="599">
        <f>AW8/AW3*100</f>
        <v>100</v>
      </c>
      <c r="AX7" s="599"/>
      <c r="AY7" s="699"/>
      <c r="AZ7" s="699"/>
      <c r="BA7" s="699"/>
      <c r="BB7" s="699"/>
      <c r="BC7" s="709"/>
      <c r="BD7" s="709"/>
      <c r="BE7" s="709"/>
      <c r="BF7" s="709"/>
      <c r="BI7" s="702" t="s">
        <v>561</v>
      </c>
      <c r="BJ7" s="702"/>
      <c r="BK7" s="702"/>
      <c r="BL7" s="702"/>
      <c r="BM7" s="702"/>
      <c r="BN7" s="702"/>
      <c r="BO7" s="702"/>
      <c r="BP7" s="702"/>
      <c r="BQ7" s="702"/>
      <c r="BR7" s="702"/>
      <c r="BS7" s="702"/>
      <c r="BT7" s="702"/>
      <c r="BU7" s="594" t="s">
        <v>565</v>
      </c>
      <c r="BV7" s="707" t="s">
        <v>564</v>
      </c>
      <c r="BW7" s="707"/>
      <c r="BX7" s="707"/>
      <c r="BY7" s="707"/>
      <c r="BZ7" s="707"/>
      <c r="CA7" s="707"/>
      <c r="CB7" s="596" t="s">
        <v>563</v>
      </c>
      <c r="CC7" s="614" t="s">
        <v>566</v>
      </c>
      <c r="CD7" s="616" t="s">
        <v>571</v>
      </c>
      <c r="CE7" s="572" t="s">
        <v>502</v>
      </c>
      <c r="CF7" s="572" t="s">
        <v>503</v>
      </c>
      <c r="CG7" s="572" t="s">
        <v>507</v>
      </c>
      <c r="CH7" s="572" t="s">
        <v>508</v>
      </c>
    </row>
    <row r="8" spans="2:132" ht="59.4" customHeight="1" x14ac:dyDescent="0.3">
      <c r="B8" s="572"/>
      <c r="C8" s="572"/>
      <c r="D8" s="572"/>
      <c r="E8" s="600" t="s">
        <v>552</v>
      </c>
      <c r="F8" s="701"/>
      <c r="G8" s="705">
        <f>SUM(G24:G335)+SUM(I24:I335)+SUM(K24:K335)</f>
        <v>1887600</v>
      </c>
      <c r="H8" s="705"/>
      <c r="I8" s="705"/>
      <c r="J8" s="705"/>
      <c r="K8" s="705"/>
      <c r="L8" s="705"/>
      <c r="M8" s="705">
        <f>SUM(M24:M335)+SUM(O24:O335)</f>
        <v>5460000</v>
      </c>
      <c r="N8" s="705"/>
      <c r="O8" s="705"/>
      <c r="P8" s="705"/>
      <c r="Q8" s="705">
        <f>SUM(Q24:Q335)+SUM(S24:S335)+SUM(U24:U335)</f>
        <v>30572500.000000007</v>
      </c>
      <c r="R8" s="705"/>
      <c r="S8" s="705"/>
      <c r="T8" s="705"/>
      <c r="U8" s="705"/>
      <c r="V8" s="705"/>
      <c r="W8" s="705">
        <f>SUM(W24:W335)+SUM(Y24:Y335)</f>
        <v>9749999.9999999683</v>
      </c>
      <c r="X8" s="705"/>
      <c r="Y8" s="705"/>
      <c r="Z8" s="705"/>
      <c r="AA8" s="705">
        <f>SUM(AA24:AA335)+SUM(AC24:AC335)</f>
        <v>7800000.0000000037</v>
      </c>
      <c r="AB8" s="705"/>
      <c r="AC8" s="705"/>
      <c r="AD8" s="705"/>
      <c r="AE8" s="706">
        <f>SUM(AE24:AE335)</f>
        <v>3365012.000000007</v>
      </c>
      <c r="AF8" s="706"/>
      <c r="AG8" s="581">
        <f>SUM(AG24:AG335)</f>
        <v>225407503.07711941</v>
      </c>
      <c r="AH8" s="615">
        <f>SUM(AG24:AG335)+SUM(AI24:AI335)</f>
        <v>237965802.07711941</v>
      </c>
      <c r="AI8" s="581">
        <f>SUM(AI24:AI335)</f>
        <v>12558299</v>
      </c>
      <c r="AJ8" s="601"/>
      <c r="AK8" s="695">
        <f>SUM(AK24:AK335)+SUM(AM24:AM335)</f>
        <v>1404000</v>
      </c>
      <c r="AL8" s="695"/>
      <c r="AM8" s="695"/>
      <c r="AN8" s="695"/>
      <c r="AO8" s="695">
        <f>SUM(AO24:AO335)+SUM(AQ24:AQ335)</f>
        <v>51999999.999999829</v>
      </c>
      <c r="AP8" s="695"/>
      <c r="AQ8" s="695"/>
      <c r="AR8" s="695"/>
      <c r="AS8" s="696">
        <f>SUM(AS24:AS335)</f>
        <v>312000000</v>
      </c>
      <c r="AT8" s="696"/>
      <c r="AU8" s="697">
        <f>SUM(AU24:AU335)</f>
        <v>0</v>
      </c>
      <c r="AV8" s="697"/>
      <c r="AW8" s="602">
        <f>SUM(G8:AU8)-AG8-AI8</f>
        <v>662204914.07711935</v>
      </c>
      <c r="AX8" s="602"/>
      <c r="AY8" s="699"/>
      <c r="AZ8" s="699"/>
      <c r="BA8" s="699"/>
      <c r="BB8" s="699"/>
      <c r="BC8" s="709"/>
      <c r="BD8" s="709"/>
      <c r="BE8" s="709"/>
      <c r="BF8" s="709"/>
      <c r="BI8" s="690" t="s">
        <v>509</v>
      </c>
      <c r="BJ8" s="690"/>
      <c r="BK8" s="690"/>
      <c r="BL8" s="690" t="s">
        <v>517</v>
      </c>
      <c r="BM8" s="690"/>
      <c r="BN8" s="690" t="s">
        <v>523</v>
      </c>
      <c r="BO8" s="690"/>
      <c r="BP8" s="690"/>
      <c r="BQ8" s="703" t="s">
        <v>524</v>
      </c>
      <c r="BR8" s="703"/>
      <c r="BS8" s="690" t="s">
        <v>527</v>
      </c>
      <c r="BT8" s="690"/>
      <c r="BU8" s="572" t="s">
        <v>553</v>
      </c>
      <c r="BV8" s="698" t="s">
        <v>539</v>
      </c>
      <c r="BW8" s="698"/>
      <c r="BX8" s="698" t="s">
        <v>531</v>
      </c>
      <c r="BY8" s="698"/>
      <c r="BZ8" s="698" t="s">
        <v>532</v>
      </c>
      <c r="CA8" s="698"/>
      <c r="CC8" s="572"/>
      <c r="CD8" s="572"/>
      <c r="CE8" s="572"/>
      <c r="CF8" s="572"/>
      <c r="CG8" s="572"/>
      <c r="CH8" s="572"/>
    </row>
    <row r="9" spans="2:132" ht="120" x14ac:dyDescent="0.3">
      <c r="B9" s="572"/>
      <c r="C9" s="572"/>
      <c r="D9" s="572"/>
      <c r="E9" s="572"/>
      <c r="F9" s="572" t="s">
        <v>505</v>
      </c>
      <c r="G9" s="690" t="s">
        <v>516</v>
      </c>
      <c r="H9" s="690"/>
      <c r="I9" s="690" t="s">
        <v>514</v>
      </c>
      <c r="J9" s="690"/>
      <c r="K9" s="690" t="s">
        <v>515</v>
      </c>
      <c r="L9" s="690"/>
      <c r="M9" s="690" t="s">
        <v>518</v>
      </c>
      <c r="N9" s="690"/>
      <c r="O9" s="690" t="s">
        <v>519</v>
      </c>
      <c r="P9" s="690"/>
      <c r="Q9" s="690" t="s">
        <v>520</v>
      </c>
      <c r="R9" s="690"/>
      <c r="S9" s="690" t="s">
        <v>521</v>
      </c>
      <c r="T9" s="690"/>
      <c r="U9" s="690" t="s">
        <v>522</v>
      </c>
      <c r="V9" s="690"/>
      <c r="W9" s="689" t="s">
        <v>525</v>
      </c>
      <c r="X9" s="689"/>
      <c r="Y9" s="689" t="s">
        <v>526</v>
      </c>
      <c r="Z9" s="689"/>
      <c r="AA9" s="690" t="s">
        <v>528</v>
      </c>
      <c r="AB9" s="690"/>
      <c r="AC9" s="690" t="s">
        <v>529</v>
      </c>
      <c r="AD9" s="690"/>
      <c r="AE9" s="690" t="s">
        <v>530</v>
      </c>
      <c r="AF9" s="690"/>
      <c r="AG9" s="689" t="s">
        <v>541</v>
      </c>
      <c r="AH9" s="689"/>
      <c r="AI9" s="698" t="s">
        <v>540</v>
      </c>
      <c r="AJ9" s="698"/>
      <c r="AK9" s="689" t="s">
        <v>545</v>
      </c>
      <c r="AL9" s="689"/>
      <c r="AM9" s="689" t="s">
        <v>546</v>
      </c>
      <c r="AN9" s="689"/>
      <c r="AO9" s="689" t="s">
        <v>549</v>
      </c>
      <c r="AP9" s="689"/>
      <c r="AQ9" s="689" t="s">
        <v>548</v>
      </c>
      <c r="AR9" s="689"/>
      <c r="AS9" s="689" t="s">
        <v>547</v>
      </c>
      <c r="AT9" s="689"/>
      <c r="AU9" s="690" t="s">
        <v>550</v>
      </c>
      <c r="AV9" s="690"/>
      <c r="AW9" s="618"/>
      <c r="AX9" s="618"/>
      <c r="AY9" s="699"/>
      <c r="AZ9" s="699"/>
      <c r="BA9" s="699"/>
      <c r="BB9" s="699"/>
      <c r="BC9" s="709"/>
      <c r="BD9" s="709"/>
      <c r="BE9" s="709"/>
      <c r="BF9" s="709"/>
      <c r="BI9" s="572" t="s">
        <v>516</v>
      </c>
      <c r="BJ9" s="572" t="s">
        <v>514</v>
      </c>
      <c r="BK9" s="572" t="s">
        <v>515</v>
      </c>
      <c r="BL9" s="572" t="s">
        <v>518</v>
      </c>
      <c r="BM9" s="572" t="s">
        <v>519</v>
      </c>
      <c r="BN9" s="572" t="s">
        <v>520</v>
      </c>
      <c r="BO9" s="572" t="s">
        <v>521</v>
      </c>
      <c r="BP9" s="572" t="s">
        <v>522</v>
      </c>
      <c r="BQ9" s="616" t="s">
        <v>525</v>
      </c>
      <c r="BR9" s="616" t="s">
        <v>526</v>
      </c>
      <c r="BS9" s="572" t="s">
        <v>528</v>
      </c>
      <c r="BT9" s="572" t="s">
        <v>529</v>
      </c>
      <c r="BU9" s="572" t="s">
        <v>530</v>
      </c>
      <c r="BV9" s="616" t="s">
        <v>541</v>
      </c>
      <c r="BW9" s="573" t="s">
        <v>540</v>
      </c>
      <c r="BX9" s="616" t="s">
        <v>545</v>
      </c>
      <c r="BY9" s="616" t="s">
        <v>546</v>
      </c>
      <c r="BZ9" s="616" t="s">
        <v>549</v>
      </c>
      <c r="CA9" s="616" t="s">
        <v>548</v>
      </c>
      <c r="CB9" s="616" t="s">
        <v>547</v>
      </c>
      <c r="CC9" s="572" t="s">
        <v>550</v>
      </c>
      <c r="CD9" s="572"/>
      <c r="CE9" s="572"/>
      <c r="CF9" s="572"/>
      <c r="CG9" s="572"/>
      <c r="CH9" s="572"/>
    </row>
    <row r="10" spans="2:132" ht="25.5" customHeight="1" x14ac:dyDescent="0.3">
      <c r="B10" s="572"/>
      <c r="C10" s="572"/>
      <c r="D10" s="572"/>
      <c r="E10" s="580" t="s">
        <v>551</v>
      </c>
      <c r="F10" s="581">
        <f>DFC!C16</f>
        <v>78158750</v>
      </c>
      <c r="G10" s="613"/>
      <c r="H10" s="580">
        <f>DFC!C32*DFC!C33</f>
        <v>60000</v>
      </c>
      <c r="I10" s="613"/>
      <c r="J10" s="580">
        <f>H10*0.13</f>
        <v>7800</v>
      </c>
      <c r="K10" s="613"/>
      <c r="L10" s="580">
        <f>H10*0.08</f>
        <v>4800</v>
      </c>
      <c r="M10" s="613"/>
      <c r="N10" s="610">
        <v>150000</v>
      </c>
      <c r="O10" s="613"/>
      <c r="P10" s="610">
        <v>60000</v>
      </c>
      <c r="Q10" s="613"/>
      <c r="R10" s="610">
        <v>70000</v>
      </c>
      <c r="S10" s="613"/>
      <c r="T10" s="610">
        <v>400000</v>
      </c>
      <c r="U10" s="613"/>
      <c r="V10" s="610">
        <v>300000</v>
      </c>
      <c r="W10" s="613"/>
      <c r="X10" s="580">
        <f>DFC!C35</f>
        <v>250000</v>
      </c>
      <c r="Y10" s="613"/>
      <c r="Z10" s="580">
        <f>DFC!C36</f>
        <v>125000</v>
      </c>
      <c r="AA10" s="613"/>
      <c r="AB10" s="610">
        <v>100000</v>
      </c>
      <c r="AC10" s="613"/>
      <c r="AD10" s="610">
        <v>200000</v>
      </c>
      <c r="AE10" s="613"/>
      <c r="AF10" s="610">
        <v>70000</v>
      </c>
      <c r="AG10" s="613"/>
      <c r="AH10" s="611"/>
      <c r="AI10" s="613"/>
      <c r="AJ10" s="611"/>
      <c r="AK10" s="613"/>
      <c r="AL10" s="610">
        <v>54000</v>
      </c>
      <c r="AM10" s="613"/>
      <c r="AN10" s="610">
        <v>80000</v>
      </c>
      <c r="AO10" s="613"/>
      <c r="AP10" s="610">
        <v>2000000</v>
      </c>
      <c r="AQ10" s="613"/>
      <c r="AR10" s="610">
        <v>0</v>
      </c>
      <c r="AT10" s="610">
        <v>12000000</v>
      </c>
      <c r="AV10" s="619">
        <v>0</v>
      </c>
      <c r="AW10" s="691">
        <f>SUM(AW24:AW347)</f>
        <v>662204914.07712269</v>
      </c>
      <c r="AX10" s="692"/>
      <c r="AY10" s="693">
        <f>SUM(AY12:AY347)</f>
        <v>977391246.16939616</v>
      </c>
      <c r="AZ10" s="693"/>
      <c r="BA10" s="693">
        <f>SUM(BA12:BA347)</f>
        <v>718351.99999999988</v>
      </c>
      <c r="BB10" s="693"/>
      <c r="BC10" s="694">
        <f>SUM(BC12:BC347)</f>
        <v>237745934.09227607</v>
      </c>
      <c r="BD10" s="694"/>
      <c r="BE10" s="694">
        <f>SUM(BE12:BE347)</f>
        <v>64149896.078049153</v>
      </c>
      <c r="BF10" s="694"/>
      <c r="BH10" s="613">
        <v>1</v>
      </c>
      <c r="BI10" s="571">
        <f>H12</f>
        <v>0</v>
      </c>
      <c r="BJ10" s="571">
        <f>J12</f>
        <v>0</v>
      </c>
      <c r="BK10" s="571">
        <f>L12</f>
        <v>0</v>
      </c>
      <c r="BL10" s="571">
        <f>N12</f>
        <v>0</v>
      </c>
      <c r="BM10" s="571">
        <f>P12</f>
        <v>0</v>
      </c>
      <c r="BN10" s="571">
        <f>R12</f>
        <v>0</v>
      </c>
      <c r="BO10" s="571">
        <f>T12</f>
        <v>0</v>
      </c>
      <c r="BP10" s="571">
        <f>V12</f>
        <v>0</v>
      </c>
      <c r="BQ10" s="571">
        <f>X12</f>
        <v>0</v>
      </c>
      <c r="BR10" s="571">
        <f>Z12</f>
        <v>0</v>
      </c>
      <c r="BS10" s="571">
        <f>AB12</f>
        <v>0</v>
      </c>
      <c r="BT10" s="571">
        <f>AD12</f>
        <v>0</v>
      </c>
      <c r="BU10" s="571">
        <f>AF12</f>
        <v>0</v>
      </c>
      <c r="BV10" s="571">
        <f>AH12</f>
        <v>0</v>
      </c>
      <c r="BW10" s="571">
        <f>AJ12</f>
        <v>0</v>
      </c>
      <c r="BX10" s="571">
        <f>AL12</f>
        <v>0</v>
      </c>
      <c r="BY10" s="571">
        <f>AN12</f>
        <v>0</v>
      </c>
      <c r="BZ10" s="571">
        <f>AP12</f>
        <v>0</v>
      </c>
      <c r="CA10" s="571">
        <f>AR12</f>
        <v>0</v>
      </c>
      <c r="CB10" s="571">
        <f>AT12</f>
        <v>0</v>
      </c>
      <c r="CC10" s="571">
        <f>AV12</f>
        <v>0</v>
      </c>
      <c r="CD10" s="571">
        <f>AX12</f>
        <v>0</v>
      </c>
      <c r="CE10" s="571">
        <f>AZ12</f>
        <v>0</v>
      </c>
      <c r="CF10" s="571">
        <f>BB12</f>
        <v>0</v>
      </c>
      <c r="CG10" s="571">
        <f>BD12</f>
        <v>-78158750</v>
      </c>
      <c r="CH10" s="571">
        <f>BF12</f>
        <v>-74436904.761904761</v>
      </c>
      <c r="CI10" s="571"/>
      <c r="CJ10" s="571"/>
      <c r="CL10" s="571"/>
      <c r="CN10" s="571"/>
      <c r="CP10" s="571"/>
      <c r="CR10" s="571"/>
      <c r="CT10" s="571"/>
      <c r="CV10" s="571"/>
      <c r="CX10" s="571"/>
      <c r="CZ10" s="571"/>
      <c r="DB10" s="571"/>
      <c r="DD10" s="571"/>
      <c r="DF10" s="571"/>
      <c r="DH10" s="571"/>
      <c r="DJ10" s="571"/>
      <c r="DK10" s="571"/>
      <c r="DL10" s="571"/>
      <c r="DM10" s="571"/>
      <c r="DN10" s="571"/>
      <c r="DO10" s="571"/>
      <c r="DP10" s="571"/>
      <c r="DQ10" s="571"/>
      <c r="DR10" s="571"/>
      <c r="DS10" s="571"/>
      <c r="DT10" s="571"/>
      <c r="DU10" s="571"/>
      <c r="DV10" s="571"/>
      <c r="DW10" s="571"/>
      <c r="DX10" s="571"/>
      <c r="DY10" s="571"/>
      <c r="DZ10" s="571"/>
      <c r="EA10" s="571"/>
      <c r="EB10" s="571"/>
    </row>
    <row r="11" spans="2:132" ht="25.5" customHeight="1" x14ac:dyDescent="0.3">
      <c r="B11" s="572" t="s">
        <v>4</v>
      </c>
      <c r="C11" s="690" t="s">
        <v>5</v>
      </c>
      <c r="D11" s="690"/>
      <c r="E11" s="572" t="s">
        <v>47</v>
      </c>
      <c r="F11" s="572" t="s">
        <v>556</v>
      </c>
      <c r="G11" s="572" t="s">
        <v>538</v>
      </c>
      <c r="H11" s="572" t="s">
        <v>556</v>
      </c>
      <c r="I11" s="572" t="s">
        <v>538</v>
      </c>
      <c r="J11" s="572" t="s">
        <v>556</v>
      </c>
      <c r="K11" s="572" t="s">
        <v>538</v>
      </c>
      <c r="L11" s="572" t="s">
        <v>556</v>
      </c>
      <c r="M11" s="572" t="s">
        <v>538</v>
      </c>
      <c r="N11" s="572" t="s">
        <v>556</v>
      </c>
      <c r="O11" s="572" t="s">
        <v>538</v>
      </c>
      <c r="P11" s="572" t="s">
        <v>556</v>
      </c>
      <c r="Q11" s="572" t="s">
        <v>538</v>
      </c>
      <c r="R11" s="572" t="s">
        <v>556</v>
      </c>
      <c r="S11" s="572" t="s">
        <v>538</v>
      </c>
      <c r="T11" s="572" t="s">
        <v>556</v>
      </c>
      <c r="U11" s="572" t="s">
        <v>538</v>
      </c>
      <c r="V11" s="572" t="s">
        <v>556</v>
      </c>
      <c r="W11" s="572" t="s">
        <v>538</v>
      </c>
      <c r="X11" s="572" t="s">
        <v>556</v>
      </c>
      <c r="Y11" s="572" t="s">
        <v>538</v>
      </c>
      <c r="Z11" s="572" t="s">
        <v>556</v>
      </c>
      <c r="AA11" s="572" t="s">
        <v>538</v>
      </c>
      <c r="AB11" s="572" t="s">
        <v>556</v>
      </c>
      <c r="AC11" s="572" t="s">
        <v>538</v>
      </c>
      <c r="AD11" s="572" t="s">
        <v>556</v>
      </c>
      <c r="AE11" s="572" t="s">
        <v>538</v>
      </c>
      <c r="AF11" s="572" t="s">
        <v>556</v>
      </c>
      <c r="AG11" s="572" t="s">
        <v>538</v>
      </c>
      <c r="AH11" s="572" t="s">
        <v>556</v>
      </c>
      <c r="AI11" s="572" t="s">
        <v>538</v>
      </c>
      <c r="AJ11" s="572" t="s">
        <v>556</v>
      </c>
      <c r="AK11" s="572" t="s">
        <v>538</v>
      </c>
      <c r="AL11" s="572" t="s">
        <v>556</v>
      </c>
      <c r="AM11" s="572" t="s">
        <v>538</v>
      </c>
      <c r="AN11" s="572" t="s">
        <v>556</v>
      </c>
      <c r="AO11" s="572" t="s">
        <v>538</v>
      </c>
      <c r="AP11" s="572" t="s">
        <v>556</v>
      </c>
      <c r="AQ11" s="572" t="s">
        <v>538</v>
      </c>
      <c r="AR11" s="572" t="s">
        <v>556</v>
      </c>
      <c r="AS11" s="572" t="s">
        <v>538</v>
      </c>
      <c r="AT11" s="572" t="s">
        <v>556</v>
      </c>
      <c r="AU11" s="572" t="s">
        <v>538</v>
      </c>
      <c r="AV11" s="572" t="s">
        <v>556</v>
      </c>
      <c r="AW11" s="572" t="s">
        <v>538</v>
      </c>
      <c r="AX11" s="572" t="s">
        <v>556</v>
      </c>
      <c r="AY11" s="572" t="s">
        <v>538</v>
      </c>
      <c r="AZ11" s="572" t="s">
        <v>556</v>
      </c>
      <c r="BA11" s="572" t="s">
        <v>538</v>
      </c>
      <c r="BB11" s="572" t="s">
        <v>556</v>
      </c>
      <c r="BC11" s="613" t="s">
        <v>538</v>
      </c>
      <c r="BD11" s="613" t="s">
        <v>556</v>
      </c>
      <c r="BE11" s="613" t="s">
        <v>538</v>
      </c>
      <c r="BF11" s="613" t="s">
        <v>556</v>
      </c>
      <c r="BH11" s="613">
        <v>2</v>
      </c>
      <c r="BI11" s="571">
        <f>H24</f>
        <v>60000</v>
      </c>
      <c r="BJ11" s="571">
        <f>J24</f>
        <v>7800</v>
      </c>
      <c r="BK11" s="571">
        <f>L24</f>
        <v>4800</v>
      </c>
      <c r="BL11" s="571">
        <f>N24</f>
        <v>150000</v>
      </c>
      <c r="BM11" s="571">
        <f>P24</f>
        <v>60000</v>
      </c>
      <c r="BN11" s="571">
        <f>R24</f>
        <v>70000.000000000015</v>
      </c>
      <c r="BO11" s="571">
        <f>T24</f>
        <v>399999.99999999994</v>
      </c>
      <c r="BP11" s="571">
        <f>V24</f>
        <v>300000</v>
      </c>
      <c r="BQ11" s="571">
        <f>X24</f>
        <v>250000.00000000003</v>
      </c>
      <c r="BR11" s="571">
        <f>Z24</f>
        <v>125000.00000000001</v>
      </c>
      <c r="BS11" s="571">
        <f>AB24</f>
        <v>99999.999999999985</v>
      </c>
      <c r="BT11" s="571">
        <f>AD24</f>
        <v>199999.99999999997</v>
      </c>
      <c r="BU11" s="571">
        <f>AF24</f>
        <v>70000.000000000015</v>
      </c>
      <c r="BV11" s="571">
        <f>AH24</f>
        <v>8669519.3491199985</v>
      </c>
      <c r="BW11" s="571">
        <f>AJ24</f>
        <v>483011.5</v>
      </c>
      <c r="BX11" s="571">
        <f>AL24</f>
        <v>54000</v>
      </c>
      <c r="BY11" s="571">
        <f>AN24</f>
        <v>0</v>
      </c>
      <c r="BZ11" s="571">
        <f>AP24</f>
        <v>2000000.0000000002</v>
      </c>
      <c r="CA11" s="571">
        <f>AR24</f>
        <v>0</v>
      </c>
      <c r="CB11" s="571">
        <f>AT24</f>
        <v>12000000</v>
      </c>
      <c r="CC11" s="571">
        <f>AV24</f>
        <v>0</v>
      </c>
      <c r="CD11" s="571">
        <f>AX24</f>
        <v>25004130.849119995</v>
      </c>
      <c r="CE11" s="571">
        <f>AZ24</f>
        <v>28261156.543052014</v>
      </c>
      <c r="CF11" s="571">
        <f>BB24</f>
        <v>0</v>
      </c>
      <c r="CG11" s="571">
        <f>BD24</f>
        <v>3257025.6939320201</v>
      </c>
      <c r="CH11" s="571">
        <f>BF24</f>
        <v>2954218.3164916281</v>
      </c>
      <c r="CI11" s="571"/>
      <c r="CJ11" s="571"/>
      <c r="CL11" s="571"/>
      <c r="CN11" s="571"/>
      <c r="CP11" s="571"/>
      <c r="CR11" s="571"/>
      <c r="CT11" s="571"/>
      <c r="CV11" s="571"/>
      <c r="CX11" s="571"/>
      <c r="CZ11" s="571"/>
      <c r="DB11" s="571"/>
      <c r="DD11" s="571"/>
      <c r="DF11" s="571"/>
      <c r="DH11" s="571"/>
      <c r="DJ11" s="571"/>
      <c r="DK11" s="571"/>
      <c r="DL11" s="571"/>
      <c r="DM11" s="571"/>
      <c r="DN11" s="571"/>
      <c r="DO11" s="571"/>
      <c r="DP11" s="571"/>
      <c r="DQ11" s="571"/>
      <c r="DR11" s="571"/>
      <c r="DS11" s="571"/>
      <c r="DT11" s="571"/>
      <c r="DU11" s="571"/>
      <c r="DV11" s="571"/>
      <c r="DW11" s="571"/>
      <c r="DX11" s="571"/>
      <c r="DY11" s="571"/>
      <c r="DZ11" s="571"/>
      <c r="EA11" s="571"/>
      <c r="EB11" s="571"/>
    </row>
    <row r="12" spans="2:132" x14ac:dyDescent="0.3">
      <c r="B12" s="572">
        <v>1</v>
      </c>
      <c r="C12" s="572">
        <v>1</v>
      </c>
      <c r="D12" s="572">
        <v>1</v>
      </c>
      <c r="E12" s="708">
        <f>DFC!$C$10</f>
        <v>5</v>
      </c>
      <c r="F12" s="562">
        <f t="shared" ref="F12:F23" si="0">$F$10/12</f>
        <v>6513229.166666667</v>
      </c>
      <c r="G12" s="606">
        <v>0</v>
      </c>
      <c r="H12" s="700">
        <f>SUM(G12:G23)</f>
        <v>0</v>
      </c>
      <c r="I12" s="606">
        <v>0</v>
      </c>
      <c r="J12" s="700">
        <f>SUM(I12:I23)</f>
        <v>0</v>
      </c>
      <c r="K12" s="606">
        <v>0</v>
      </c>
      <c r="L12" s="700">
        <f>SUM(K12:K23)</f>
        <v>0</v>
      </c>
      <c r="M12" s="606">
        <v>0</v>
      </c>
      <c r="N12" s="700">
        <f>SUM(M12:M23)</f>
        <v>0</v>
      </c>
      <c r="O12" s="606">
        <v>0</v>
      </c>
      <c r="P12" s="700">
        <f>SUM(O12:O23)</f>
        <v>0</v>
      </c>
      <c r="Q12" s="606">
        <v>0</v>
      </c>
      <c r="R12" s="700">
        <f>SUM(Q12:Q23)</f>
        <v>0</v>
      </c>
      <c r="S12" s="606">
        <v>0</v>
      </c>
      <c r="T12" s="700">
        <f>SUM(S12:S23)</f>
        <v>0</v>
      </c>
      <c r="U12" s="606">
        <v>0</v>
      </c>
      <c r="V12" s="700">
        <f>SUM(U12:U23)</f>
        <v>0</v>
      </c>
      <c r="W12" s="606">
        <v>0</v>
      </c>
      <c r="X12" s="700">
        <f>SUM(W12:W23)</f>
        <v>0</v>
      </c>
      <c r="Y12" s="606">
        <v>0</v>
      </c>
      <c r="Z12" s="700">
        <f>SUM(Y12:Y23)</f>
        <v>0</v>
      </c>
      <c r="AA12" s="606">
        <v>0</v>
      </c>
      <c r="AB12" s="700">
        <f>SUM(AA12:AA23)</f>
        <v>0</v>
      </c>
      <c r="AC12" s="606">
        <v>0</v>
      </c>
      <c r="AD12" s="700">
        <f>SUM(AC12:AC23)</f>
        <v>0</v>
      </c>
      <c r="AE12" s="606">
        <v>0</v>
      </c>
      <c r="AF12" s="700">
        <f>SUM(AE12:AE23)</f>
        <v>0</v>
      </c>
      <c r="AG12" s="606">
        <v>0</v>
      </c>
      <c r="AH12" s="700">
        <f>SUM(AG12:AG23)</f>
        <v>0</v>
      </c>
      <c r="AI12" s="606"/>
      <c r="AJ12" s="700">
        <f>SUM(AI12:AI23)</f>
        <v>0</v>
      </c>
      <c r="AK12" s="606">
        <v>0</v>
      </c>
      <c r="AL12" s="700">
        <f>SUM(AK12:AK23)</f>
        <v>0</v>
      </c>
      <c r="AM12" s="606"/>
      <c r="AN12" s="700">
        <f>SUM(AM12:AM23)</f>
        <v>0</v>
      </c>
      <c r="AO12" s="606">
        <v>0</v>
      </c>
      <c r="AP12" s="700">
        <f>SUM(AO12:AO23)</f>
        <v>0</v>
      </c>
      <c r="AQ12" s="606">
        <v>0</v>
      </c>
      <c r="AR12" s="700">
        <f>SUM(AQ12:AQ23)</f>
        <v>0</v>
      </c>
      <c r="AS12" s="606">
        <v>0</v>
      </c>
      <c r="AT12" s="700">
        <f>SUM(AS12:AS23)</f>
        <v>0</v>
      </c>
      <c r="AU12" s="613">
        <v>0</v>
      </c>
      <c r="AV12" s="700">
        <f>SUM(AU12:AU23)</f>
        <v>0</v>
      </c>
      <c r="AW12" s="613">
        <v>0</v>
      </c>
      <c r="AX12" s="700">
        <f>SUM(AW12:AW23)</f>
        <v>0</v>
      </c>
      <c r="AY12" s="613">
        <v>0</v>
      </c>
      <c r="AZ12" s="700">
        <f>SUM(AY12:AY23)</f>
        <v>0</v>
      </c>
      <c r="BA12" s="613">
        <v>0</v>
      </c>
      <c r="BB12" s="700">
        <f>SUM(BA12:BA23)</f>
        <v>0</v>
      </c>
      <c r="BC12" s="562">
        <f>BA12+AY12-F12</f>
        <v>-6513229.166666667</v>
      </c>
      <c r="BD12" s="700">
        <f>SUM(BC12:BC23)</f>
        <v>-78158750</v>
      </c>
      <c r="BE12" s="562">
        <f>BC12/(1+DFC!$C$10/100)</f>
        <v>-6203075.3968253965</v>
      </c>
      <c r="BF12" s="700">
        <f>SUM(BE12:BE23)</f>
        <v>-74436904.761904761</v>
      </c>
      <c r="BG12" s="566"/>
      <c r="BH12" s="613">
        <v>3</v>
      </c>
      <c r="BI12" s="571">
        <f>H36</f>
        <v>60000</v>
      </c>
      <c r="BJ12" s="571">
        <f>J36</f>
        <v>7800</v>
      </c>
      <c r="BK12" s="571">
        <f>L36</f>
        <v>4800</v>
      </c>
      <c r="BL12" s="571">
        <f>N36</f>
        <v>150000</v>
      </c>
      <c r="BM12" s="571">
        <f>P36</f>
        <v>60000</v>
      </c>
      <c r="BN12" s="571">
        <f>R36</f>
        <v>70000.000000000015</v>
      </c>
      <c r="BO12" s="571">
        <f>T36</f>
        <v>399999.99999999994</v>
      </c>
      <c r="BP12" s="571">
        <f>V36</f>
        <v>300000</v>
      </c>
      <c r="BQ12" s="571">
        <f>X36</f>
        <v>250000.00000000003</v>
      </c>
      <c r="BR12" s="571">
        <f>Z36</f>
        <v>125000.00000000001</v>
      </c>
      <c r="BS12" s="571">
        <f>AB36</f>
        <v>99999.999999999985</v>
      </c>
      <c r="BT12" s="571">
        <f>AD36</f>
        <v>199999.99999999997</v>
      </c>
      <c r="BU12" s="571">
        <f>AF36</f>
        <v>70000.000000000015</v>
      </c>
      <c r="BV12" s="571">
        <f>AH36</f>
        <v>8669519.3491199985</v>
      </c>
      <c r="BW12" s="571">
        <f>AJ36</f>
        <v>483011.5</v>
      </c>
      <c r="BX12" s="571">
        <f>AL36</f>
        <v>54000</v>
      </c>
      <c r="BY12" s="571">
        <f>AN36</f>
        <v>0</v>
      </c>
      <c r="BZ12" s="571">
        <f>AP36</f>
        <v>2000000.0000000002</v>
      </c>
      <c r="CA12" s="571">
        <f>AR36</f>
        <v>0</v>
      </c>
      <c r="CB12" s="571">
        <f>AT36</f>
        <v>12000000</v>
      </c>
      <c r="CC12" s="571">
        <f>AV36</f>
        <v>0</v>
      </c>
      <c r="CD12" s="571">
        <f>AX36</f>
        <v>25004130.849119995</v>
      </c>
      <c r="CE12" s="571">
        <f>AZ36</f>
        <v>28882901.986999158</v>
      </c>
      <c r="CF12" s="571">
        <f>BB36</f>
        <v>0</v>
      </c>
      <c r="CG12" s="571">
        <f>BD36</f>
        <v>3878771.1378791602</v>
      </c>
      <c r="CH12" s="571">
        <f>BF36</f>
        <v>3350628.3449987345</v>
      </c>
      <c r="CI12" s="571"/>
      <c r="CJ12" s="571"/>
      <c r="CL12" s="571"/>
      <c r="CN12" s="571"/>
      <c r="CP12" s="571"/>
      <c r="CR12" s="571"/>
      <c r="CT12" s="571"/>
      <c r="CV12" s="571"/>
      <c r="CX12" s="571"/>
      <c r="CZ12" s="571"/>
      <c r="DB12" s="571"/>
      <c r="DD12" s="571"/>
      <c r="DF12" s="571"/>
      <c r="DH12" s="571"/>
      <c r="DJ12" s="571"/>
      <c r="DK12" s="571"/>
      <c r="DL12" s="571"/>
      <c r="DM12" s="571"/>
      <c r="DN12" s="571"/>
      <c r="DO12" s="571"/>
      <c r="DP12" s="571"/>
      <c r="DQ12" s="571"/>
      <c r="DR12" s="571"/>
      <c r="DS12" s="571"/>
      <c r="DT12" s="571"/>
      <c r="DU12" s="571"/>
      <c r="DV12" s="571"/>
      <c r="DW12" s="571"/>
      <c r="DX12" s="571"/>
      <c r="DY12" s="571"/>
      <c r="DZ12" s="571"/>
      <c r="EA12" s="571"/>
      <c r="EB12" s="571"/>
    </row>
    <row r="13" spans="2:132" x14ac:dyDescent="0.3">
      <c r="B13" s="572">
        <v>1</v>
      </c>
      <c r="C13" s="572">
        <v>2</v>
      </c>
      <c r="D13" s="572">
        <v>2</v>
      </c>
      <c r="E13" s="708"/>
      <c r="F13" s="562">
        <f t="shared" si="0"/>
        <v>6513229.166666667</v>
      </c>
      <c r="G13" s="606">
        <f>OFC!AB8/10^6</f>
        <v>0</v>
      </c>
      <c r="H13" s="700"/>
      <c r="I13" s="606">
        <f>OFC!AC8/10^6</f>
        <v>0</v>
      </c>
      <c r="J13" s="700"/>
      <c r="K13" s="606">
        <f>OFC!AD8/10^6</f>
        <v>0</v>
      </c>
      <c r="L13" s="700"/>
      <c r="M13" s="606">
        <f>OFC!AE8/10^6</f>
        <v>0</v>
      </c>
      <c r="N13" s="700"/>
      <c r="O13" s="606">
        <v>0</v>
      </c>
      <c r="P13" s="700"/>
      <c r="Q13" s="606">
        <v>0</v>
      </c>
      <c r="R13" s="700"/>
      <c r="S13" s="606">
        <v>0</v>
      </c>
      <c r="T13" s="700"/>
      <c r="U13" s="606">
        <v>0</v>
      </c>
      <c r="V13" s="700"/>
      <c r="W13" s="606">
        <v>0</v>
      </c>
      <c r="X13" s="700"/>
      <c r="Y13" s="606">
        <v>0</v>
      </c>
      <c r="Z13" s="700"/>
      <c r="AA13" s="606">
        <v>0</v>
      </c>
      <c r="AB13" s="700"/>
      <c r="AC13" s="606">
        <v>0</v>
      </c>
      <c r="AD13" s="700"/>
      <c r="AE13" s="606">
        <v>0</v>
      </c>
      <c r="AF13" s="700"/>
      <c r="AG13" s="606">
        <v>0</v>
      </c>
      <c r="AH13" s="700"/>
      <c r="AI13" s="606"/>
      <c r="AJ13" s="700"/>
      <c r="AK13" s="606">
        <v>0</v>
      </c>
      <c r="AL13" s="700"/>
      <c r="AM13" s="606"/>
      <c r="AN13" s="700"/>
      <c r="AO13" s="606">
        <v>0</v>
      </c>
      <c r="AP13" s="700"/>
      <c r="AQ13" s="606">
        <v>0</v>
      </c>
      <c r="AR13" s="700"/>
      <c r="AS13" s="606">
        <v>0</v>
      </c>
      <c r="AT13" s="700"/>
      <c r="AU13" s="613">
        <v>0</v>
      </c>
      <c r="AV13" s="700"/>
      <c r="AW13" s="613">
        <v>0</v>
      </c>
      <c r="AX13" s="700"/>
      <c r="AY13" s="613">
        <v>0</v>
      </c>
      <c r="AZ13" s="700"/>
      <c r="BA13" s="613">
        <v>0</v>
      </c>
      <c r="BB13" s="700"/>
      <c r="BC13" s="562">
        <f t="shared" ref="BC13:BC23" si="1">BA13+AY13-F13</f>
        <v>-6513229.166666667</v>
      </c>
      <c r="BD13" s="700"/>
      <c r="BE13" s="562">
        <f>BC13/(1+DFC!$C$10/100)</f>
        <v>-6203075.3968253965</v>
      </c>
      <c r="BF13" s="700"/>
      <c r="BG13" s="566"/>
      <c r="BH13" s="613">
        <v>4</v>
      </c>
      <c r="BI13" s="571">
        <f>H48</f>
        <v>60000</v>
      </c>
      <c r="BJ13" s="571">
        <f>J48</f>
        <v>7800</v>
      </c>
      <c r="BK13" s="571">
        <f>L48</f>
        <v>4800</v>
      </c>
      <c r="BL13" s="571">
        <f>N48</f>
        <v>150000</v>
      </c>
      <c r="BM13" s="571">
        <f>P48</f>
        <v>60000</v>
      </c>
      <c r="BN13" s="571">
        <f>R48</f>
        <v>70000.000000000015</v>
      </c>
      <c r="BO13" s="571">
        <f>T48</f>
        <v>399999.99999999994</v>
      </c>
      <c r="BP13" s="571">
        <f>V48</f>
        <v>300000</v>
      </c>
      <c r="BQ13" s="571">
        <f>X48</f>
        <v>250000.00000000003</v>
      </c>
      <c r="BR13" s="571">
        <f>Z48</f>
        <v>125000.00000000001</v>
      </c>
      <c r="BS13" s="571">
        <f>AB48</f>
        <v>99999.999999999985</v>
      </c>
      <c r="BT13" s="571">
        <f>AD48</f>
        <v>199999.99999999997</v>
      </c>
      <c r="BU13" s="571">
        <f>AF48</f>
        <v>70000.000000000015</v>
      </c>
      <c r="BV13" s="571">
        <f>AH48</f>
        <v>8669519.3491199985</v>
      </c>
      <c r="BW13" s="571">
        <f>AJ48</f>
        <v>483011.5</v>
      </c>
      <c r="BX13" s="571">
        <f>AL48</f>
        <v>54000</v>
      </c>
      <c r="BY13" s="571">
        <f>AN48</f>
        <v>0</v>
      </c>
      <c r="BZ13" s="571">
        <f>AP48</f>
        <v>2000000.0000000002</v>
      </c>
      <c r="CA13" s="571">
        <f>AR48</f>
        <v>0</v>
      </c>
      <c r="CB13" s="571">
        <f>AT48</f>
        <v>12000000</v>
      </c>
      <c r="CC13" s="571">
        <f>AV48</f>
        <v>0</v>
      </c>
      <c r="CD13" s="571">
        <f>AX48</f>
        <v>25004130.849119995</v>
      </c>
      <c r="CE13" s="571">
        <f>AZ48</f>
        <v>29518325.830713142</v>
      </c>
      <c r="CF13" s="571">
        <f>BB48</f>
        <v>0</v>
      </c>
      <c r="CG13" s="571">
        <f>BD48</f>
        <v>4514194.9815931451</v>
      </c>
      <c r="CH13" s="571">
        <f>BF48</f>
        <v>3713839.3830497735</v>
      </c>
      <c r="CI13" s="571"/>
      <c r="CJ13" s="571"/>
      <c r="CL13" s="571"/>
      <c r="CN13" s="571"/>
      <c r="CP13" s="571"/>
      <c r="CR13" s="571"/>
      <c r="CT13" s="571"/>
      <c r="CV13" s="571"/>
      <c r="CX13" s="571"/>
      <c r="CZ13" s="571"/>
      <c r="DB13" s="571"/>
      <c r="DD13" s="571"/>
      <c r="DF13" s="571"/>
      <c r="DH13" s="571"/>
      <c r="DJ13" s="571"/>
      <c r="DK13" s="571"/>
      <c r="DL13" s="571"/>
      <c r="DM13" s="571"/>
      <c r="DN13" s="571"/>
      <c r="DO13" s="571"/>
      <c r="DP13" s="571"/>
      <c r="DQ13" s="571"/>
      <c r="DR13" s="571"/>
      <c r="DS13" s="571"/>
      <c r="DT13" s="571"/>
      <c r="DU13" s="571"/>
      <c r="DV13" s="571"/>
      <c r="DW13" s="571"/>
      <c r="DX13" s="571"/>
      <c r="DY13" s="571"/>
      <c r="DZ13" s="571"/>
      <c r="EA13" s="571"/>
      <c r="EB13" s="571"/>
    </row>
    <row r="14" spans="2:132" x14ac:dyDescent="0.3">
      <c r="B14" s="572">
        <v>1</v>
      </c>
      <c r="C14" s="572">
        <v>3</v>
      </c>
      <c r="D14" s="572">
        <v>3</v>
      </c>
      <c r="E14" s="708"/>
      <c r="F14" s="562">
        <f t="shared" si="0"/>
        <v>6513229.166666667</v>
      </c>
      <c r="G14" s="606">
        <f>OFC!AB9/10^6</f>
        <v>0</v>
      </c>
      <c r="H14" s="700"/>
      <c r="I14" s="606">
        <f>OFC!AC9/10^6</f>
        <v>0</v>
      </c>
      <c r="J14" s="700"/>
      <c r="K14" s="606">
        <f>OFC!AD9/10^6</f>
        <v>0</v>
      </c>
      <c r="L14" s="700"/>
      <c r="M14" s="606">
        <f>OFC!AE9/10^6</f>
        <v>0</v>
      </c>
      <c r="N14" s="700"/>
      <c r="O14" s="606">
        <v>0</v>
      </c>
      <c r="P14" s="700"/>
      <c r="Q14" s="606">
        <v>0</v>
      </c>
      <c r="R14" s="700"/>
      <c r="S14" s="606">
        <v>0</v>
      </c>
      <c r="T14" s="700"/>
      <c r="U14" s="606">
        <v>0</v>
      </c>
      <c r="V14" s="700"/>
      <c r="W14" s="606">
        <v>0</v>
      </c>
      <c r="X14" s="700"/>
      <c r="Y14" s="606">
        <v>0</v>
      </c>
      <c r="Z14" s="700"/>
      <c r="AA14" s="606">
        <v>0</v>
      </c>
      <c r="AB14" s="700"/>
      <c r="AC14" s="606">
        <v>0</v>
      </c>
      <c r="AD14" s="700"/>
      <c r="AE14" s="606">
        <v>0</v>
      </c>
      <c r="AF14" s="700"/>
      <c r="AG14" s="606">
        <v>0</v>
      </c>
      <c r="AH14" s="700"/>
      <c r="AI14" s="606"/>
      <c r="AJ14" s="700"/>
      <c r="AK14" s="606">
        <v>0</v>
      </c>
      <c r="AL14" s="700"/>
      <c r="AM14" s="606"/>
      <c r="AN14" s="700"/>
      <c r="AO14" s="606">
        <v>0</v>
      </c>
      <c r="AP14" s="700"/>
      <c r="AQ14" s="606">
        <v>0</v>
      </c>
      <c r="AR14" s="700"/>
      <c r="AS14" s="606">
        <v>0</v>
      </c>
      <c r="AT14" s="700"/>
      <c r="AU14" s="613">
        <v>0</v>
      </c>
      <c r="AV14" s="700"/>
      <c r="AW14" s="613">
        <v>0</v>
      </c>
      <c r="AX14" s="700"/>
      <c r="AY14" s="613">
        <v>0</v>
      </c>
      <c r="AZ14" s="700"/>
      <c r="BA14" s="613">
        <v>0</v>
      </c>
      <c r="BB14" s="700"/>
      <c r="BC14" s="562">
        <f t="shared" si="1"/>
        <v>-6513229.166666667</v>
      </c>
      <c r="BD14" s="700"/>
      <c r="BE14" s="562">
        <f>BC14/(1+DFC!$C$10/100)</f>
        <v>-6203075.3968253965</v>
      </c>
      <c r="BF14" s="700"/>
      <c r="BG14" s="566"/>
      <c r="BH14" s="613">
        <v>5</v>
      </c>
      <c r="BI14" s="571">
        <f>H60</f>
        <v>60000</v>
      </c>
      <c r="BJ14" s="571">
        <f>J60</f>
        <v>7800</v>
      </c>
      <c r="BK14" s="571">
        <f>L60</f>
        <v>4800</v>
      </c>
      <c r="BL14" s="571">
        <f>N60</f>
        <v>150000</v>
      </c>
      <c r="BM14" s="571">
        <f>P60</f>
        <v>60000</v>
      </c>
      <c r="BN14" s="571">
        <f>R60</f>
        <v>70000.000000000015</v>
      </c>
      <c r="BO14" s="571">
        <f>T60</f>
        <v>399999.99999999994</v>
      </c>
      <c r="BP14" s="571">
        <f>V60</f>
        <v>300000</v>
      </c>
      <c r="BQ14" s="571">
        <f>X60</f>
        <v>250000.00000000003</v>
      </c>
      <c r="BR14" s="571">
        <f>Z60</f>
        <v>125000.00000000001</v>
      </c>
      <c r="BS14" s="571">
        <f>AB60</f>
        <v>99999.999999999985</v>
      </c>
      <c r="BT14" s="571">
        <f>AD60</f>
        <v>199999.99999999997</v>
      </c>
      <c r="BU14" s="571">
        <f>AF60</f>
        <v>70000.000000000015</v>
      </c>
      <c r="BV14" s="571">
        <f>AH60</f>
        <v>8669519.3491199985</v>
      </c>
      <c r="BW14" s="571">
        <f>AJ60</f>
        <v>483011.5</v>
      </c>
      <c r="BX14" s="571">
        <f>AL60</f>
        <v>54000</v>
      </c>
      <c r="BY14" s="571">
        <f>AN60</f>
        <v>0</v>
      </c>
      <c r="BZ14" s="571">
        <f>AP60</f>
        <v>2000000.0000000002</v>
      </c>
      <c r="CA14" s="571">
        <f>AR60</f>
        <v>0</v>
      </c>
      <c r="CB14" s="571">
        <f>AT60</f>
        <v>12000000</v>
      </c>
      <c r="CC14" s="571">
        <f>AV60</f>
        <v>0</v>
      </c>
      <c r="CD14" s="571">
        <f>AX60</f>
        <v>25004130.849119995</v>
      </c>
      <c r="CE14" s="571">
        <f>AZ60</f>
        <v>30167728.998988826</v>
      </c>
      <c r="CF14" s="571">
        <f>BB60</f>
        <v>0</v>
      </c>
      <c r="CG14" s="571">
        <f>BD60</f>
        <v>5163598.1498688338</v>
      </c>
      <c r="CH14" s="571">
        <f>BF60</f>
        <v>4045814.2635503546</v>
      </c>
      <c r="CI14" s="571"/>
      <c r="CJ14" s="571"/>
      <c r="CL14" s="571"/>
      <c r="CN14" s="571"/>
      <c r="CP14" s="571"/>
      <c r="CR14" s="571"/>
      <c r="CT14" s="571"/>
      <c r="CV14" s="571"/>
      <c r="CX14" s="571"/>
      <c r="CZ14" s="571"/>
      <c r="DB14" s="571"/>
      <c r="DD14" s="571"/>
      <c r="DF14" s="571"/>
      <c r="DH14" s="571"/>
      <c r="DJ14" s="571"/>
      <c r="DK14" s="571"/>
      <c r="DL14" s="571"/>
      <c r="DM14" s="571"/>
      <c r="DN14" s="571"/>
      <c r="DO14" s="571"/>
      <c r="DP14" s="571"/>
      <c r="DQ14" s="571"/>
      <c r="DR14" s="571"/>
      <c r="DS14" s="571"/>
      <c r="DT14" s="571"/>
      <c r="DU14" s="571"/>
      <c r="DV14" s="571"/>
      <c r="DW14" s="571"/>
      <c r="DX14" s="571"/>
      <c r="DY14" s="571"/>
      <c r="DZ14" s="571"/>
      <c r="EA14" s="571"/>
      <c r="EB14" s="571"/>
    </row>
    <row r="15" spans="2:132" x14ac:dyDescent="0.3">
      <c r="B15" s="572">
        <v>1</v>
      </c>
      <c r="C15" s="572">
        <v>4</v>
      </c>
      <c r="D15" s="572">
        <v>4</v>
      </c>
      <c r="E15" s="708"/>
      <c r="F15" s="562">
        <f t="shared" si="0"/>
        <v>6513229.166666667</v>
      </c>
      <c r="G15" s="606">
        <f>OFC!AB10/10^6</f>
        <v>0</v>
      </c>
      <c r="H15" s="700"/>
      <c r="I15" s="606">
        <f>OFC!AC10/10^6</f>
        <v>0</v>
      </c>
      <c r="J15" s="700"/>
      <c r="K15" s="606">
        <f>OFC!AD10/10^6</f>
        <v>0</v>
      </c>
      <c r="L15" s="700"/>
      <c r="M15" s="606">
        <f>OFC!AE10/10^6</f>
        <v>0</v>
      </c>
      <c r="N15" s="700"/>
      <c r="O15" s="606">
        <v>0</v>
      </c>
      <c r="P15" s="700"/>
      <c r="Q15" s="606">
        <v>0</v>
      </c>
      <c r="R15" s="700"/>
      <c r="S15" s="606">
        <v>0</v>
      </c>
      <c r="T15" s="700"/>
      <c r="U15" s="606">
        <v>0</v>
      </c>
      <c r="V15" s="700"/>
      <c r="W15" s="606">
        <v>0</v>
      </c>
      <c r="X15" s="700"/>
      <c r="Y15" s="606">
        <v>0</v>
      </c>
      <c r="Z15" s="700"/>
      <c r="AA15" s="606">
        <v>0</v>
      </c>
      <c r="AB15" s="700"/>
      <c r="AC15" s="606">
        <v>0</v>
      </c>
      <c r="AD15" s="700"/>
      <c r="AE15" s="606">
        <v>0</v>
      </c>
      <c r="AF15" s="700"/>
      <c r="AG15" s="606">
        <v>0</v>
      </c>
      <c r="AH15" s="700"/>
      <c r="AI15" s="606"/>
      <c r="AJ15" s="700"/>
      <c r="AK15" s="606">
        <v>0</v>
      </c>
      <c r="AL15" s="700"/>
      <c r="AM15" s="606"/>
      <c r="AN15" s="700"/>
      <c r="AO15" s="606">
        <v>0</v>
      </c>
      <c r="AP15" s="700"/>
      <c r="AQ15" s="606">
        <v>0</v>
      </c>
      <c r="AR15" s="700"/>
      <c r="AS15" s="606">
        <v>0</v>
      </c>
      <c r="AT15" s="700"/>
      <c r="AU15" s="613">
        <v>0</v>
      </c>
      <c r="AV15" s="700"/>
      <c r="AW15" s="613">
        <v>0</v>
      </c>
      <c r="AX15" s="700"/>
      <c r="AY15" s="613">
        <v>0</v>
      </c>
      <c r="AZ15" s="700"/>
      <c r="BA15" s="613">
        <v>0</v>
      </c>
      <c r="BB15" s="700"/>
      <c r="BC15" s="562">
        <f t="shared" si="1"/>
        <v>-6513229.166666667</v>
      </c>
      <c r="BD15" s="700"/>
      <c r="BE15" s="562">
        <f>BC15/(1+DFC!$C$10/100)</f>
        <v>-6203075.3968253965</v>
      </c>
      <c r="BF15" s="700"/>
      <c r="BG15" s="566"/>
      <c r="BH15" s="613">
        <v>6</v>
      </c>
      <c r="BI15" s="571">
        <f>H72</f>
        <v>60000</v>
      </c>
      <c r="BJ15" s="571">
        <f>J72</f>
        <v>7800</v>
      </c>
      <c r="BK15" s="571">
        <f>L72</f>
        <v>4800</v>
      </c>
      <c r="BL15" s="571">
        <f>N72</f>
        <v>150000</v>
      </c>
      <c r="BM15" s="571">
        <f>P72</f>
        <v>60000</v>
      </c>
      <c r="BN15" s="571">
        <f>R72</f>
        <v>70000.000000000015</v>
      </c>
      <c r="BO15" s="571">
        <f>T72</f>
        <v>399999.99999999994</v>
      </c>
      <c r="BP15" s="571">
        <f>V72</f>
        <v>300000</v>
      </c>
      <c r="BQ15" s="571">
        <f>X72</f>
        <v>250000.00000000003</v>
      </c>
      <c r="BR15" s="571">
        <f>Z72</f>
        <v>125000.00000000001</v>
      </c>
      <c r="BS15" s="571">
        <f>AB72</f>
        <v>99999.999999999985</v>
      </c>
      <c r="BT15" s="571">
        <f>AD72</f>
        <v>199999.99999999997</v>
      </c>
      <c r="BU15" s="571">
        <f>AF72</f>
        <v>70000.000000000015</v>
      </c>
      <c r="BV15" s="571">
        <f>AH72</f>
        <v>8669519.3491199985</v>
      </c>
      <c r="BW15" s="571">
        <f>AJ72</f>
        <v>483011.5</v>
      </c>
      <c r="BX15" s="571">
        <f>AL72</f>
        <v>54000</v>
      </c>
      <c r="BY15" s="571">
        <f>AN72</f>
        <v>0</v>
      </c>
      <c r="BZ15" s="571">
        <f>AP72</f>
        <v>2000000.0000000002</v>
      </c>
      <c r="CA15" s="571">
        <f>AR72</f>
        <v>0</v>
      </c>
      <c r="CB15" s="571">
        <f>AT72</f>
        <v>12000000</v>
      </c>
      <c r="CC15" s="571">
        <f>AV72</f>
        <v>0</v>
      </c>
      <c r="CD15" s="571">
        <f>AX72</f>
        <v>25004130.849119995</v>
      </c>
      <c r="CE15" s="571">
        <f>AZ72</f>
        <v>30831419.036966581</v>
      </c>
      <c r="CF15" s="571">
        <f>BB72</f>
        <v>0</v>
      </c>
      <c r="CG15" s="571">
        <f>BD72</f>
        <v>5827288.1878465842</v>
      </c>
      <c r="CH15" s="571">
        <f>BF72</f>
        <v>4348412.1664098743</v>
      </c>
      <c r="CI15" s="571"/>
      <c r="CJ15" s="571"/>
      <c r="CL15" s="571"/>
      <c r="CN15" s="571"/>
      <c r="CP15" s="571"/>
      <c r="CR15" s="571"/>
      <c r="CT15" s="571"/>
      <c r="CV15" s="571"/>
      <c r="CX15" s="571"/>
      <c r="CZ15" s="571"/>
      <c r="DB15" s="571"/>
      <c r="DD15" s="571"/>
      <c r="DF15" s="571"/>
      <c r="DH15" s="571"/>
      <c r="DJ15" s="571"/>
      <c r="DK15" s="571"/>
      <c r="DL15" s="571"/>
      <c r="DM15" s="571"/>
      <c r="DN15" s="571"/>
      <c r="DO15" s="571"/>
      <c r="DP15" s="571"/>
      <c r="DQ15" s="571"/>
      <c r="DR15" s="571"/>
      <c r="DS15" s="571"/>
      <c r="DT15" s="571"/>
      <c r="DU15" s="571"/>
      <c r="DV15" s="571"/>
      <c r="DW15" s="571"/>
      <c r="DX15" s="571"/>
      <c r="DY15" s="571"/>
      <c r="DZ15" s="571"/>
      <c r="EA15" s="571"/>
      <c r="EB15" s="571"/>
    </row>
    <row r="16" spans="2:132" x14ac:dyDescent="0.3">
      <c r="B16" s="572">
        <v>1</v>
      </c>
      <c r="C16" s="572">
        <v>5</v>
      </c>
      <c r="D16" s="572">
        <v>5</v>
      </c>
      <c r="E16" s="708"/>
      <c r="F16" s="562">
        <f t="shared" si="0"/>
        <v>6513229.166666667</v>
      </c>
      <c r="G16" s="606">
        <f>OFC!AB11/10^6</f>
        <v>0</v>
      </c>
      <c r="H16" s="700"/>
      <c r="I16" s="606">
        <f>OFC!AC11/10^6</f>
        <v>0</v>
      </c>
      <c r="J16" s="700"/>
      <c r="K16" s="606">
        <f>OFC!AD11/10^6</f>
        <v>0</v>
      </c>
      <c r="L16" s="700"/>
      <c r="M16" s="606">
        <f>OFC!AE11/10^6</f>
        <v>0</v>
      </c>
      <c r="N16" s="700"/>
      <c r="O16" s="606">
        <v>0</v>
      </c>
      <c r="P16" s="700"/>
      <c r="Q16" s="606">
        <v>0</v>
      </c>
      <c r="R16" s="700"/>
      <c r="S16" s="606">
        <v>0</v>
      </c>
      <c r="T16" s="700"/>
      <c r="U16" s="606">
        <v>0</v>
      </c>
      <c r="V16" s="700"/>
      <c r="W16" s="606">
        <v>0</v>
      </c>
      <c r="X16" s="700"/>
      <c r="Y16" s="606">
        <v>0</v>
      </c>
      <c r="Z16" s="700"/>
      <c r="AA16" s="606">
        <v>0</v>
      </c>
      <c r="AB16" s="700"/>
      <c r="AC16" s="606">
        <v>0</v>
      </c>
      <c r="AD16" s="700"/>
      <c r="AE16" s="606">
        <v>0</v>
      </c>
      <c r="AF16" s="700"/>
      <c r="AG16" s="606">
        <v>0</v>
      </c>
      <c r="AH16" s="700"/>
      <c r="AI16" s="606"/>
      <c r="AJ16" s="700"/>
      <c r="AK16" s="606">
        <v>0</v>
      </c>
      <c r="AL16" s="700"/>
      <c r="AM16" s="606"/>
      <c r="AN16" s="700"/>
      <c r="AO16" s="606">
        <v>0</v>
      </c>
      <c r="AP16" s="700"/>
      <c r="AQ16" s="606">
        <v>0</v>
      </c>
      <c r="AR16" s="700"/>
      <c r="AS16" s="606">
        <v>0</v>
      </c>
      <c r="AT16" s="700"/>
      <c r="AU16" s="613">
        <v>0</v>
      </c>
      <c r="AV16" s="700"/>
      <c r="AW16" s="613">
        <v>0</v>
      </c>
      <c r="AX16" s="700"/>
      <c r="AY16" s="613">
        <v>0</v>
      </c>
      <c r="AZ16" s="700"/>
      <c r="BA16" s="613">
        <v>0</v>
      </c>
      <c r="BB16" s="700"/>
      <c r="BC16" s="562">
        <f t="shared" si="1"/>
        <v>-6513229.166666667</v>
      </c>
      <c r="BD16" s="700"/>
      <c r="BE16" s="562">
        <f>BC16/(1+DFC!$C$10/100)</f>
        <v>-6203075.3968253965</v>
      </c>
      <c r="BF16" s="700"/>
      <c r="BG16" s="566"/>
      <c r="BH16" s="613">
        <v>7</v>
      </c>
      <c r="BI16" s="571">
        <f>H84</f>
        <v>60000</v>
      </c>
      <c r="BJ16" s="571">
        <f>J84</f>
        <v>7800</v>
      </c>
      <c r="BK16" s="571">
        <f>L84</f>
        <v>4800</v>
      </c>
      <c r="BL16" s="571">
        <f>N84</f>
        <v>150000</v>
      </c>
      <c r="BM16" s="571">
        <f>P84</f>
        <v>60000</v>
      </c>
      <c r="BN16" s="571">
        <f>R84</f>
        <v>70000.000000000015</v>
      </c>
      <c r="BO16" s="571">
        <f>T84</f>
        <v>399999.99999999994</v>
      </c>
      <c r="BP16" s="571">
        <f>V84</f>
        <v>300000</v>
      </c>
      <c r="BQ16" s="571">
        <f>X84</f>
        <v>250000.00000000003</v>
      </c>
      <c r="BR16" s="571">
        <f>Z84</f>
        <v>125000.00000000001</v>
      </c>
      <c r="BS16" s="571">
        <f>AB84</f>
        <v>99999.999999999985</v>
      </c>
      <c r="BT16" s="571">
        <f>AD84</f>
        <v>199999.99999999997</v>
      </c>
      <c r="BU16" s="571">
        <f>AF84</f>
        <v>90999.999999999985</v>
      </c>
      <c r="BV16" s="571">
        <f>AH84</f>
        <v>8669519.3491199985</v>
      </c>
      <c r="BW16" s="571">
        <f>AJ84</f>
        <v>483011.5</v>
      </c>
      <c r="BX16" s="571">
        <f>AL84</f>
        <v>54000</v>
      </c>
      <c r="BY16" s="571">
        <f>AN84</f>
        <v>0</v>
      </c>
      <c r="BZ16" s="571">
        <f>AP84</f>
        <v>2000000.0000000002</v>
      </c>
      <c r="CA16" s="571">
        <f>AR84</f>
        <v>0</v>
      </c>
      <c r="CB16" s="571">
        <f>AT84</f>
        <v>12000000</v>
      </c>
      <c r="CC16" s="571">
        <f>AV84</f>
        <v>0</v>
      </c>
      <c r="CD16" s="571">
        <f>AX84</f>
        <v>25025130.849119995</v>
      </c>
      <c r="CE16" s="571">
        <f>AZ84</f>
        <v>31509710.255779851</v>
      </c>
      <c r="CF16" s="571">
        <f>BB84</f>
        <v>0</v>
      </c>
      <c r="CG16" s="571">
        <f>BD84</f>
        <v>6484579.4066598546</v>
      </c>
      <c r="CH16" s="571">
        <f>BF84</f>
        <v>4608469.5180594185</v>
      </c>
      <c r="CI16" s="571"/>
      <c r="CJ16" s="571"/>
      <c r="CL16" s="571"/>
      <c r="CN16" s="571"/>
      <c r="CP16" s="571"/>
      <c r="CR16" s="571"/>
      <c r="CT16" s="571"/>
      <c r="CV16" s="571"/>
      <c r="CX16" s="571"/>
      <c r="CZ16" s="571"/>
      <c r="DB16" s="571"/>
      <c r="DD16" s="571"/>
      <c r="DF16" s="571"/>
      <c r="DH16" s="571"/>
      <c r="DJ16" s="571"/>
      <c r="DK16" s="571"/>
      <c r="DL16" s="571"/>
      <c r="DM16" s="571"/>
      <c r="DN16" s="571"/>
      <c r="DO16" s="571"/>
      <c r="DP16" s="571"/>
      <c r="DQ16" s="571"/>
      <c r="DR16" s="571"/>
      <c r="DS16" s="571"/>
      <c r="DT16" s="571"/>
      <c r="DU16" s="571"/>
      <c r="DV16" s="571"/>
      <c r="DW16" s="571"/>
      <c r="DX16" s="571"/>
      <c r="DY16" s="571"/>
      <c r="DZ16" s="571"/>
      <c r="EA16" s="571"/>
      <c r="EB16" s="571"/>
    </row>
    <row r="17" spans="2:132" x14ac:dyDescent="0.3">
      <c r="B17" s="572">
        <v>1</v>
      </c>
      <c r="C17" s="572">
        <v>6</v>
      </c>
      <c r="D17" s="572">
        <v>6</v>
      </c>
      <c r="E17" s="708"/>
      <c r="F17" s="562">
        <f t="shared" si="0"/>
        <v>6513229.166666667</v>
      </c>
      <c r="G17" s="606">
        <f>OFC!AB12/10^6</f>
        <v>0</v>
      </c>
      <c r="H17" s="700"/>
      <c r="I17" s="606">
        <f>OFC!AC12/10^6</f>
        <v>0</v>
      </c>
      <c r="J17" s="700"/>
      <c r="K17" s="606">
        <f>OFC!AD12/10^6</f>
        <v>0</v>
      </c>
      <c r="L17" s="700"/>
      <c r="M17" s="606">
        <f>OFC!AE12/10^6</f>
        <v>0</v>
      </c>
      <c r="N17" s="700"/>
      <c r="O17" s="606">
        <v>0</v>
      </c>
      <c r="P17" s="700"/>
      <c r="Q17" s="606">
        <v>0</v>
      </c>
      <c r="R17" s="700"/>
      <c r="S17" s="606">
        <v>0</v>
      </c>
      <c r="T17" s="700"/>
      <c r="U17" s="606">
        <v>0</v>
      </c>
      <c r="V17" s="700"/>
      <c r="W17" s="606">
        <v>0</v>
      </c>
      <c r="X17" s="700"/>
      <c r="Y17" s="606">
        <v>0</v>
      </c>
      <c r="Z17" s="700"/>
      <c r="AA17" s="606">
        <v>0</v>
      </c>
      <c r="AB17" s="700"/>
      <c r="AC17" s="606">
        <v>0</v>
      </c>
      <c r="AD17" s="700"/>
      <c r="AE17" s="606">
        <v>0</v>
      </c>
      <c r="AF17" s="700"/>
      <c r="AG17" s="606">
        <v>0</v>
      </c>
      <c r="AH17" s="700"/>
      <c r="AI17" s="606"/>
      <c r="AJ17" s="700"/>
      <c r="AK17" s="606">
        <v>0</v>
      </c>
      <c r="AL17" s="700"/>
      <c r="AM17" s="606"/>
      <c r="AN17" s="700"/>
      <c r="AO17" s="606">
        <v>0</v>
      </c>
      <c r="AP17" s="700"/>
      <c r="AQ17" s="606">
        <v>0</v>
      </c>
      <c r="AR17" s="700"/>
      <c r="AS17" s="606">
        <v>0</v>
      </c>
      <c r="AT17" s="700"/>
      <c r="AU17" s="613">
        <v>0</v>
      </c>
      <c r="AV17" s="700"/>
      <c r="AW17" s="613">
        <v>0</v>
      </c>
      <c r="AX17" s="700"/>
      <c r="AY17" s="613">
        <v>0</v>
      </c>
      <c r="AZ17" s="700"/>
      <c r="BA17" s="613">
        <v>0</v>
      </c>
      <c r="BB17" s="700"/>
      <c r="BC17" s="562">
        <f t="shared" si="1"/>
        <v>-6513229.166666667</v>
      </c>
      <c r="BD17" s="700"/>
      <c r="BE17" s="562">
        <f>BC17/(1+DFC!$C$10/100)</f>
        <v>-6203075.3968253965</v>
      </c>
      <c r="BF17" s="700"/>
      <c r="BG17" s="566"/>
      <c r="BH17" s="613">
        <v>8</v>
      </c>
      <c r="BI17" s="571">
        <f>H96</f>
        <v>60000</v>
      </c>
      <c r="BJ17" s="571">
        <f>J96</f>
        <v>7800</v>
      </c>
      <c r="BK17" s="571">
        <f>L96</f>
        <v>4800</v>
      </c>
      <c r="BL17" s="571">
        <f>N96</f>
        <v>150000</v>
      </c>
      <c r="BM17" s="571">
        <f>P96</f>
        <v>60000</v>
      </c>
      <c r="BN17" s="571">
        <f>R96</f>
        <v>70000.000000000015</v>
      </c>
      <c r="BO17" s="571">
        <f>T96</f>
        <v>399999.99999999994</v>
      </c>
      <c r="BP17" s="571">
        <f>V96</f>
        <v>300000</v>
      </c>
      <c r="BQ17" s="571">
        <f>X96</f>
        <v>250000.00000000003</v>
      </c>
      <c r="BR17" s="571">
        <f>Z96</f>
        <v>125000.00000000001</v>
      </c>
      <c r="BS17" s="571">
        <f>AB96</f>
        <v>99999.999999999985</v>
      </c>
      <c r="BT17" s="571">
        <f>AD96</f>
        <v>199999.99999999997</v>
      </c>
      <c r="BU17" s="571">
        <f>AF96</f>
        <v>90999.999999999985</v>
      </c>
      <c r="BV17" s="571">
        <f>AH96</f>
        <v>8669519.3491199985</v>
      </c>
      <c r="BW17" s="571">
        <f>AJ96</f>
        <v>483011.5</v>
      </c>
      <c r="BX17" s="571">
        <f>AL96</f>
        <v>54000</v>
      </c>
      <c r="BY17" s="571">
        <f>AN96</f>
        <v>0</v>
      </c>
      <c r="BZ17" s="571">
        <f>AP96</f>
        <v>2000000.0000000002</v>
      </c>
      <c r="CA17" s="571">
        <f>AR96</f>
        <v>0</v>
      </c>
      <c r="CB17" s="571">
        <f>AT96</f>
        <v>12000000</v>
      </c>
      <c r="CC17" s="571">
        <f>AV96</f>
        <v>0</v>
      </c>
      <c r="CD17" s="571">
        <f>AX96</f>
        <v>25025130.849119995</v>
      </c>
      <c r="CE17" s="571">
        <f>AZ96</f>
        <v>32202923.881407019</v>
      </c>
      <c r="CF17" s="571">
        <f>BB96</f>
        <v>0</v>
      </c>
      <c r="CG17" s="571">
        <f>BD96</f>
        <v>7177793.0322870119</v>
      </c>
      <c r="CH17" s="571">
        <f>BF96</f>
        <v>4858212.8567470973</v>
      </c>
      <c r="CI17" s="571"/>
      <c r="CJ17" s="571"/>
      <c r="CL17" s="571"/>
      <c r="CN17" s="571"/>
      <c r="CP17" s="571"/>
      <c r="CR17" s="571"/>
      <c r="CT17" s="571"/>
      <c r="CV17" s="571"/>
      <c r="CX17" s="571"/>
      <c r="CZ17" s="571"/>
      <c r="DB17" s="571"/>
      <c r="DD17" s="571"/>
      <c r="DF17" s="571"/>
      <c r="DH17" s="571"/>
      <c r="DJ17" s="571"/>
      <c r="DK17" s="571"/>
      <c r="DL17" s="571"/>
      <c r="DM17" s="571"/>
      <c r="DN17" s="571"/>
      <c r="DO17" s="571"/>
      <c r="DP17" s="571"/>
      <c r="DQ17" s="571"/>
      <c r="DR17" s="571"/>
      <c r="DS17" s="571"/>
      <c r="DT17" s="571"/>
      <c r="DU17" s="571"/>
      <c r="DV17" s="571"/>
      <c r="DW17" s="571"/>
      <c r="DX17" s="571"/>
      <c r="DY17" s="571"/>
      <c r="DZ17" s="571"/>
      <c r="EA17" s="571"/>
      <c r="EB17" s="571"/>
    </row>
    <row r="18" spans="2:132" x14ac:dyDescent="0.3">
      <c r="B18" s="572">
        <v>1</v>
      </c>
      <c r="C18" s="572">
        <v>7</v>
      </c>
      <c r="D18" s="572">
        <v>7</v>
      </c>
      <c r="E18" s="708"/>
      <c r="F18" s="562">
        <f t="shared" si="0"/>
        <v>6513229.166666667</v>
      </c>
      <c r="G18" s="606">
        <f>OFC!AB13/10^6</f>
        <v>0</v>
      </c>
      <c r="H18" s="700"/>
      <c r="I18" s="606">
        <f>OFC!AC13/10^6</f>
        <v>0</v>
      </c>
      <c r="J18" s="700"/>
      <c r="K18" s="606">
        <f>OFC!AD13/10^6</f>
        <v>0</v>
      </c>
      <c r="L18" s="700"/>
      <c r="M18" s="606">
        <f>OFC!AE13/10^6</f>
        <v>0</v>
      </c>
      <c r="N18" s="700"/>
      <c r="O18" s="606">
        <v>0</v>
      </c>
      <c r="P18" s="700"/>
      <c r="Q18" s="606">
        <v>0</v>
      </c>
      <c r="R18" s="700"/>
      <c r="S18" s="606">
        <v>0</v>
      </c>
      <c r="T18" s="700"/>
      <c r="U18" s="606">
        <v>0</v>
      </c>
      <c r="V18" s="700"/>
      <c r="W18" s="606">
        <v>0</v>
      </c>
      <c r="X18" s="700"/>
      <c r="Y18" s="606">
        <v>0</v>
      </c>
      <c r="Z18" s="700"/>
      <c r="AA18" s="606">
        <v>0</v>
      </c>
      <c r="AB18" s="700"/>
      <c r="AC18" s="606">
        <v>0</v>
      </c>
      <c r="AD18" s="700"/>
      <c r="AE18" s="606">
        <v>0</v>
      </c>
      <c r="AF18" s="700"/>
      <c r="AG18" s="606">
        <v>0</v>
      </c>
      <c r="AH18" s="700"/>
      <c r="AI18" s="606"/>
      <c r="AJ18" s="700"/>
      <c r="AK18" s="606">
        <v>0</v>
      </c>
      <c r="AL18" s="700"/>
      <c r="AM18" s="606"/>
      <c r="AN18" s="700"/>
      <c r="AO18" s="606">
        <v>0</v>
      </c>
      <c r="AP18" s="700"/>
      <c r="AQ18" s="606">
        <v>0</v>
      </c>
      <c r="AR18" s="700"/>
      <c r="AS18" s="606">
        <v>0</v>
      </c>
      <c r="AT18" s="700"/>
      <c r="AU18" s="613">
        <v>0</v>
      </c>
      <c r="AV18" s="700"/>
      <c r="AW18" s="613">
        <v>0</v>
      </c>
      <c r="AX18" s="700"/>
      <c r="AY18" s="613">
        <v>0</v>
      </c>
      <c r="AZ18" s="700"/>
      <c r="BA18" s="613">
        <v>0</v>
      </c>
      <c r="BB18" s="700"/>
      <c r="BC18" s="562">
        <f t="shared" si="1"/>
        <v>-6513229.166666667</v>
      </c>
      <c r="BD18" s="700"/>
      <c r="BE18" s="562">
        <f>BC18/(1+DFC!$C$10/100)</f>
        <v>-6203075.3968253965</v>
      </c>
      <c r="BF18" s="700"/>
      <c r="BG18" s="566"/>
      <c r="BH18" s="613">
        <v>9</v>
      </c>
      <c r="BI18" s="571">
        <f>H108</f>
        <v>60000</v>
      </c>
      <c r="BJ18" s="571">
        <f>J108</f>
        <v>7800</v>
      </c>
      <c r="BK18" s="571">
        <f>L108</f>
        <v>4800</v>
      </c>
      <c r="BL18" s="571">
        <f>N108</f>
        <v>150000</v>
      </c>
      <c r="BM18" s="571">
        <f>P108</f>
        <v>60000</v>
      </c>
      <c r="BN18" s="571">
        <f>R108</f>
        <v>70000.000000000015</v>
      </c>
      <c r="BO18" s="571">
        <f>T108</f>
        <v>399999.99999999994</v>
      </c>
      <c r="BP18" s="571">
        <f>V108</f>
        <v>300000</v>
      </c>
      <c r="BQ18" s="571">
        <f>X108</f>
        <v>250000.00000000003</v>
      </c>
      <c r="BR18" s="571">
        <f>Z108</f>
        <v>125000.00000000001</v>
      </c>
      <c r="BS18" s="571">
        <f>AB108</f>
        <v>99999.999999999985</v>
      </c>
      <c r="BT18" s="571">
        <f>AD108</f>
        <v>199999.99999999997</v>
      </c>
      <c r="BU18" s="571">
        <f>AF108</f>
        <v>90999.999999999985</v>
      </c>
      <c r="BV18" s="571">
        <f>AH108</f>
        <v>8669519.3491199985</v>
      </c>
      <c r="BW18" s="571">
        <f>AJ108</f>
        <v>483011.5</v>
      </c>
      <c r="BX18" s="571">
        <f>AL108</f>
        <v>54000</v>
      </c>
      <c r="BY18" s="571">
        <f>AN108</f>
        <v>0</v>
      </c>
      <c r="BZ18" s="571">
        <f>AP108</f>
        <v>2000000.0000000002</v>
      </c>
      <c r="CA18" s="571">
        <f>AR108</f>
        <v>0</v>
      </c>
      <c r="CB18" s="571">
        <f>AT108</f>
        <v>12000000</v>
      </c>
      <c r="CC18" s="571">
        <f>AV108</f>
        <v>0</v>
      </c>
      <c r="CD18" s="571">
        <f>AX108</f>
        <v>25025130.849119995</v>
      </c>
      <c r="CE18" s="571">
        <f>AZ108</f>
        <v>32911388.206797969</v>
      </c>
      <c r="CF18" s="571">
        <f>BB108</f>
        <v>0</v>
      </c>
      <c r="CG18" s="571">
        <f>BD108</f>
        <v>7886257.3576779664</v>
      </c>
      <c r="CH18" s="571">
        <f>BF108</f>
        <v>5083551.8083474226</v>
      </c>
      <c r="CI18" s="571"/>
      <c r="CJ18" s="571"/>
      <c r="CL18" s="571"/>
      <c r="CN18" s="571"/>
      <c r="CP18" s="571"/>
      <c r="CR18" s="571"/>
      <c r="CT18" s="571"/>
      <c r="CV18" s="571"/>
      <c r="CX18" s="571"/>
      <c r="CZ18" s="571"/>
      <c r="DB18" s="571"/>
      <c r="DD18" s="571"/>
      <c r="DF18" s="571"/>
      <c r="DH18" s="571"/>
      <c r="DJ18" s="571"/>
      <c r="DK18" s="571"/>
      <c r="DL18" s="571"/>
      <c r="DM18" s="571"/>
      <c r="DN18" s="571"/>
      <c r="DO18" s="571"/>
      <c r="DP18" s="571"/>
      <c r="DQ18" s="571"/>
      <c r="DR18" s="571"/>
      <c r="DS18" s="571"/>
      <c r="DT18" s="571"/>
      <c r="DU18" s="571"/>
      <c r="DV18" s="571"/>
      <c r="DW18" s="571"/>
      <c r="DX18" s="571"/>
      <c r="DY18" s="571"/>
      <c r="DZ18" s="571"/>
      <c r="EA18" s="571"/>
      <c r="EB18" s="571"/>
    </row>
    <row r="19" spans="2:132" x14ac:dyDescent="0.3">
      <c r="B19" s="572">
        <v>1</v>
      </c>
      <c r="C19" s="572">
        <v>8</v>
      </c>
      <c r="D19" s="572">
        <v>8</v>
      </c>
      <c r="E19" s="708"/>
      <c r="F19" s="562">
        <f t="shared" si="0"/>
        <v>6513229.166666667</v>
      </c>
      <c r="G19" s="606">
        <f>OFC!AB14/10^6</f>
        <v>0</v>
      </c>
      <c r="H19" s="700"/>
      <c r="I19" s="606">
        <f>OFC!AC14/10^6</f>
        <v>0</v>
      </c>
      <c r="J19" s="700"/>
      <c r="K19" s="606">
        <f>OFC!AD14/10^6</f>
        <v>0</v>
      </c>
      <c r="L19" s="700"/>
      <c r="M19" s="606">
        <f>OFC!AE14/10^6</f>
        <v>0</v>
      </c>
      <c r="N19" s="700"/>
      <c r="O19" s="606">
        <v>0</v>
      </c>
      <c r="P19" s="700"/>
      <c r="Q19" s="606">
        <v>0</v>
      </c>
      <c r="R19" s="700"/>
      <c r="S19" s="606">
        <v>0</v>
      </c>
      <c r="T19" s="700"/>
      <c r="U19" s="606">
        <v>0</v>
      </c>
      <c r="V19" s="700"/>
      <c r="W19" s="606">
        <v>0</v>
      </c>
      <c r="X19" s="700"/>
      <c r="Y19" s="606">
        <v>0</v>
      </c>
      <c r="Z19" s="700"/>
      <c r="AA19" s="606">
        <v>0</v>
      </c>
      <c r="AB19" s="700"/>
      <c r="AC19" s="606">
        <v>0</v>
      </c>
      <c r="AD19" s="700"/>
      <c r="AE19" s="606">
        <v>0</v>
      </c>
      <c r="AF19" s="700"/>
      <c r="AG19" s="606">
        <v>0</v>
      </c>
      <c r="AH19" s="700"/>
      <c r="AI19" s="606"/>
      <c r="AJ19" s="700"/>
      <c r="AK19" s="606">
        <v>0</v>
      </c>
      <c r="AL19" s="700"/>
      <c r="AM19" s="606"/>
      <c r="AN19" s="700"/>
      <c r="AO19" s="606">
        <v>0</v>
      </c>
      <c r="AP19" s="700"/>
      <c r="AQ19" s="606">
        <v>0</v>
      </c>
      <c r="AR19" s="700"/>
      <c r="AS19" s="606">
        <v>0</v>
      </c>
      <c r="AT19" s="700"/>
      <c r="AU19" s="613">
        <v>0</v>
      </c>
      <c r="AV19" s="700"/>
      <c r="AW19" s="613">
        <v>0</v>
      </c>
      <c r="AX19" s="700"/>
      <c r="AY19" s="613">
        <v>0</v>
      </c>
      <c r="AZ19" s="700"/>
      <c r="BA19" s="613">
        <v>0</v>
      </c>
      <c r="BB19" s="700"/>
      <c r="BC19" s="562">
        <f t="shared" si="1"/>
        <v>-6513229.166666667</v>
      </c>
      <c r="BD19" s="700"/>
      <c r="BE19" s="562">
        <f>BC19/(1+DFC!$C$10/100)</f>
        <v>-6203075.3968253965</v>
      </c>
      <c r="BF19" s="700"/>
      <c r="BG19" s="566"/>
      <c r="BH19" s="613">
        <v>10</v>
      </c>
      <c r="BI19" s="571">
        <f>H120</f>
        <v>60000</v>
      </c>
      <c r="BJ19" s="571">
        <f>J120</f>
        <v>7800</v>
      </c>
      <c r="BK19" s="571">
        <f>L120</f>
        <v>4800</v>
      </c>
      <c r="BL19" s="571">
        <f>N120</f>
        <v>150000</v>
      </c>
      <c r="BM19" s="571">
        <f>P120</f>
        <v>60000</v>
      </c>
      <c r="BN19" s="571">
        <f>R120</f>
        <v>70000.000000000015</v>
      </c>
      <c r="BO19" s="571">
        <f>T120</f>
        <v>399999.99999999994</v>
      </c>
      <c r="BP19" s="571">
        <f>V120</f>
        <v>300000</v>
      </c>
      <c r="BQ19" s="571">
        <f>X120</f>
        <v>250000.00000000003</v>
      </c>
      <c r="BR19" s="571">
        <f>Z120</f>
        <v>125000.00000000001</v>
      </c>
      <c r="BS19" s="571">
        <f>AB120</f>
        <v>99999.999999999985</v>
      </c>
      <c r="BT19" s="571">
        <f>AD120</f>
        <v>199999.99999999997</v>
      </c>
      <c r="BU19" s="571">
        <f>AF120</f>
        <v>90999.999999999985</v>
      </c>
      <c r="BV19" s="571">
        <f>AH120</f>
        <v>8669519.3491199985</v>
      </c>
      <c r="BW19" s="571">
        <f>AJ120</f>
        <v>483011.5</v>
      </c>
      <c r="BX19" s="571">
        <f>AL120</f>
        <v>54000</v>
      </c>
      <c r="BY19" s="571">
        <f>AN120</f>
        <v>0</v>
      </c>
      <c r="BZ19" s="571">
        <f>AP120</f>
        <v>2000000.0000000002</v>
      </c>
      <c r="CA19" s="571">
        <f>AR120</f>
        <v>0</v>
      </c>
      <c r="CB19" s="571">
        <f>AT120</f>
        <v>12000000</v>
      </c>
      <c r="CC19" s="571">
        <f>AV120</f>
        <v>0</v>
      </c>
      <c r="CD19" s="571">
        <f>AX120</f>
        <v>25025130.849119995</v>
      </c>
      <c r="CE19" s="571">
        <f>AZ120</f>
        <v>33635438.747347526</v>
      </c>
      <c r="CF19" s="571">
        <f>BB120</f>
        <v>0</v>
      </c>
      <c r="CG19" s="571">
        <f>BD120</f>
        <v>8610307.8982275184</v>
      </c>
      <c r="CH19" s="571">
        <f>BF120</f>
        <v>5285982.1357885515</v>
      </c>
      <c r="CI19" s="571"/>
      <c r="CJ19" s="571"/>
      <c r="CL19" s="571"/>
      <c r="CN19" s="571"/>
      <c r="CP19" s="571"/>
      <c r="CR19" s="571"/>
      <c r="CT19" s="571"/>
      <c r="CV19" s="571"/>
      <c r="CX19" s="571"/>
      <c r="CZ19" s="571"/>
      <c r="DB19" s="571"/>
      <c r="DD19" s="571"/>
      <c r="DF19" s="571"/>
      <c r="DH19" s="571"/>
      <c r="DJ19" s="571"/>
      <c r="DK19" s="571"/>
      <c r="DL19" s="571"/>
      <c r="DM19" s="571"/>
      <c r="DN19" s="571"/>
      <c r="DO19" s="571"/>
      <c r="DP19" s="571"/>
      <c r="DQ19" s="571"/>
      <c r="DR19" s="571"/>
      <c r="DS19" s="571"/>
      <c r="DT19" s="571"/>
      <c r="DU19" s="571"/>
      <c r="DV19" s="571"/>
      <c r="DW19" s="571"/>
      <c r="DX19" s="571"/>
      <c r="DY19" s="571"/>
      <c r="DZ19" s="571"/>
      <c r="EA19" s="571"/>
      <c r="EB19" s="571"/>
    </row>
    <row r="20" spans="2:132" x14ac:dyDescent="0.3">
      <c r="B20" s="572">
        <v>1</v>
      </c>
      <c r="C20" s="572">
        <v>9</v>
      </c>
      <c r="D20" s="572">
        <v>9</v>
      </c>
      <c r="E20" s="708"/>
      <c r="F20" s="562">
        <f t="shared" si="0"/>
        <v>6513229.166666667</v>
      </c>
      <c r="G20" s="606">
        <f>OFC!AB15/10^6</f>
        <v>0</v>
      </c>
      <c r="H20" s="700"/>
      <c r="I20" s="606">
        <f>OFC!AC15/10^6</f>
        <v>0</v>
      </c>
      <c r="J20" s="700"/>
      <c r="K20" s="606">
        <f>OFC!AD15/10^6</f>
        <v>0</v>
      </c>
      <c r="L20" s="700"/>
      <c r="M20" s="606">
        <f>OFC!AE15/10^6</f>
        <v>0</v>
      </c>
      <c r="N20" s="700"/>
      <c r="O20" s="606">
        <v>0</v>
      </c>
      <c r="P20" s="700"/>
      <c r="Q20" s="606">
        <v>0</v>
      </c>
      <c r="R20" s="700"/>
      <c r="S20" s="606">
        <v>0</v>
      </c>
      <c r="T20" s="700"/>
      <c r="U20" s="606">
        <v>0</v>
      </c>
      <c r="V20" s="700"/>
      <c r="W20" s="606">
        <v>0</v>
      </c>
      <c r="X20" s="700"/>
      <c r="Y20" s="606">
        <v>0</v>
      </c>
      <c r="Z20" s="700"/>
      <c r="AA20" s="606">
        <v>0</v>
      </c>
      <c r="AB20" s="700"/>
      <c r="AC20" s="606">
        <v>0</v>
      </c>
      <c r="AD20" s="700"/>
      <c r="AE20" s="606">
        <v>0</v>
      </c>
      <c r="AF20" s="700"/>
      <c r="AG20" s="606">
        <v>0</v>
      </c>
      <c r="AH20" s="700"/>
      <c r="AI20" s="606"/>
      <c r="AJ20" s="700"/>
      <c r="AK20" s="606">
        <v>0</v>
      </c>
      <c r="AL20" s="700"/>
      <c r="AM20" s="606"/>
      <c r="AN20" s="700"/>
      <c r="AO20" s="606">
        <v>0</v>
      </c>
      <c r="AP20" s="700"/>
      <c r="AQ20" s="606">
        <v>0</v>
      </c>
      <c r="AR20" s="700"/>
      <c r="AS20" s="606">
        <v>0</v>
      </c>
      <c r="AT20" s="700"/>
      <c r="AU20" s="613">
        <v>0</v>
      </c>
      <c r="AV20" s="700"/>
      <c r="AW20" s="613">
        <v>0</v>
      </c>
      <c r="AX20" s="700"/>
      <c r="AY20" s="613">
        <v>0</v>
      </c>
      <c r="AZ20" s="700"/>
      <c r="BA20" s="613">
        <v>0</v>
      </c>
      <c r="BB20" s="700"/>
      <c r="BC20" s="562">
        <f t="shared" si="1"/>
        <v>-6513229.166666667</v>
      </c>
      <c r="BD20" s="700"/>
      <c r="BE20" s="562">
        <f>BC20/(1+DFC!$C$10/100)</f>
        <v>-6203075.3968253965</v>
      </c>
      <c r="BF20" s="700"/>
      <c r="BG20" s="566"/>
      <c r="BH20" s="613">
        <v>11</v>
      </c>
      <c r="BI20" s="571">
        <f>H132</f>
        <v>60000</v>
      </c>
      <c r="BJ20" s="571">
        <f>J132</f>
        <v>7800</v>
      </c>
      <c r="BK20" s="571">
        <f>L132</f>
        <v>4800</v>
      </c>
      <c r="BL20" s="571">
        <f>N132</f>
        <v>150000</v>
      </c>
      <c r="BM20" s="571">
        <f>P132</f>
        <v>60000</v>
      </c>
      <c r="BN20" s="571">
        <f>R132</f>
        <v>70000.000000000015</v>
      </c>
      <c r="BO20" s="571">
        <f>T132</f>
        <v>600000</v>
      </c>
      <c r="BP20" s="571">
        <f>V132</f>
        <v>450000</v>
      </c>
      <c r="BQ20" s="571">
        <f>X132</f>
        <v>250000.00000000003</v>
      </c>
      <c r="BR20" s="571">
        <f>Z132</f>
        <v>125000.00000000001</v>
      </c>
      <c r="BS20" s="571">
        <f>AB132</f>
        <v>99999.999999999985</v>
      </c>
      <c r="BT20" s="571">
        <f>AD132</f>
        <v>199999.99999999997</v>
      </c>
      <c r="BU20" s="571">
        <f>AF132</f>
        <v>90999.999999999985</v>
      </c>
      <c r="BV20" s="571">
        <f>AH132</f>
        <v>8669519.3491199985</v>
      </c>
      <c r="BW20" s="571">
        <f>AJ132</f>
        <v>483011.5</v>
      </c>
      <c r="BX20" s="571">
        <f>AL132</f>
        <v>54000</v>
      </c>
      <c r="BY20" s="571">
        <f>AN132</f>
        <v>0</v>
      </c>
      <c r="BZ20" s="571">
        <f>AP132</f>
        <v>2000000.0000000002</v>
      </c>
      <c r="CA20" s="571">
        <f>AR132</f>
        <v>0</v>
      </c>
      <c r="CB20" s="571">
        <f>AT132</f>
        <v>12000000</v>
      </c>
      <c r="CC20" s="571">
        <f>AV132</f>
        <v>0</v>
      </c>
      <c r="CD20" s="571">
        <f>AX132</f>
        <v>25375130.849120006</v>
      </c>
      <c r="CE20" s="571">
        <f>AZ132</f>
        <v>34375418.399789169</v>
      </c>
      <c r="CF20" s="571">
        <f>BB132</f>
        <v>0</v>
      </c>
      <c r="CG20" s="571">
        <f>BD132</f>
        <v>9000287.5506691672</v>
      </c>
      <c r="CH20" s="571">
        <f>BF132</f>
        <v>5262281.7266987609</v>
      </c>
      <c r="CI20" s="571"/>
      <c r="CJ20" s="571"/>
      <c r="CL20" s="571"/>
      <c r="CN20" s="571"/>
      <c r="CP20" s="571"/>
      <c r="CR20" s="571"/>
      <c r="CT20" s="571"/>
      <c r="CV20" s="571"/>
      <c r="CX20" s="571"/>
      <c r="CZ20" s="571"/>
      <c r="DB20" s="571"/>
      <c r="DD20" s="571"/>
      <c r="DF20" s="571"/>
      <c r="DH20" s="571"/>
      <c r="DJ20" s="571"/>
      <c r="DK20" s="571"/>
      <c r="DL20" s="571"/>
      <c r="DM20" s="571"/>
      <c r="DN20" s="571"/>
      <c r="DO20" s="571"/>
      <c r="DP20" s="571"/>
      <c r="DQ20" s="571"/>
      <c r="DR20" s="571"/>
      <c r="DS20" s="571"/>
      <c r="DT20" s="571"/>
      <c r="DU20" s="571"/>
      <c r="DV20" s="571"/>
      <c r="DW20" s="571"/>
      <c r="DX20" s="571"/>
      <c r="DY20" s="571"/>
      <c r="DZ20" s="571"/>
      <c r="EA20" s="571"/>
      <c r="EB20" s="571"/>
    </row>
    <row r="21" spans="2:132" x14ac:dyDescent="0.3">
      <c r="B21" s="572">
        <v>1</v>
      </c>
      <c r="C21" s="572">
        <v>10</v>
      </c>
      <c r="D21" s="572">
        <v>10</v>
      </c>
      <c r="E21" s="708"/>
      <c r="F21" s="562">
        <f t="shared" si="0"/>
        <v>6513229.166666667</v>
      </c>
      <c r="G21" s="606">
        <f>OFC!AB16/10^6</f>
        <v>0</v>
      </c>
      <c r="H21" s="700"/>
      <c r="I21" s="606">
        <f>OFC!AC16/10^6</f>
        <v>0</v>
      </c>
      <c r="J21" s="700"/>
      <c r="K21" s="606">
        <f>OFC!AD16/10^6</f>
        <v>0</v>
      </c>
      <c r="L21" s="700"/>
      <c r="M21" s="606">
        <f>OFC!AE16/10^6</f>
        <v>0</v>
      </c>
      <c r="N21" s="700"/>
      <c r="O21" s="606">
        <v>0</v>
      </c>
      <c r="P21" s="700"/>
      <c r="Q21" s="606">
        <v>0</v>
      </c>
      <c r="R21" s="700"/>
      <c r="S21" s="606">
        <v>0</v>
      </c>
      <c r="T21" s="700"/>
      <c r="U21" s="606">
        <v>0</v>
      </c>
      <c r="V21" s="700"/>
      <c r="W21" s="606">
        <v>0</v>
      </c>
      <c r="X21" s="700"/>
      <c r="Y21" s="606">
        <v>0</v>
      </c>
      <c r="Z21" s="700"/>
      <c r="AA21" s="606">
        <v>0</v>
      </c>
      <c r="AB21" s="700"/>
      <c r="AC21" s="606">
        <v>0</v>
      </c>
      <c r="AD21" s="700"/>
      <c r="AE21" s="606">
        <v>0</v>
      </c>
      <c r="AF21" s="700"/>
      <c r="AG21" s="606">
        <v>0</v>
      </c>
      <c r="AH21" s="700"/>
      <c r="AI21" s="606"/>
      <c r="AJ21" s="700"/>
      <c r="AK21" s="606">
        <v>0</v>
      </c>
      <c r="AL21" s="700"/>
      <c r="AM21" s="606"/>
      <c r="AN21" s="700"/>
      <c r="AO21" s="606">
        <v>0</v>
      </c>
      <c r="AP21" s="700"/>
      <c r="AQ21" s="606">
        <v>0</v>
      </c>
      <c r="AR21" s="700"/>
      <c r="AS21" s="606">
        <v>0</v>
      </c>
      <c r="AT21" s="700"/>
      <c r="AU21" s="613">
        <v>0</v>
      </c>
      <c r="AV21" s="700"/>
      <c r="AW21" s="613">
        <v>0</v>
      </c>
      <c r="AX21" s="700"/>
      <c r="AY21" s="613">
        <v>0</v>
      </c>
      <c r="AZ21" s="700"/>
      <c r="BA21" s="613">
        <v>0</v>
      </c>
      <c r="BB21" s="700"/>
      <c r="BC21" s="562">
        <f t="shared" si="1"/>
        <v>-6513229.166666667</v>
      </c>
      <c r="BD21" s="700"/>
      <c r="BE21" s="562">
        <f>BC21/(1+DFC!$C$10/100)</f>
        <v>-6203075.3968253965</v>
      </c>
      <c r="BF21" s="700"/>
      <c r="BG21" s="566"/>
      <c r="BH21" s="613">
        <v>12</v>
      </c>
      <c r="BI21" s="571">
        <f>H144</f>
        <v>60000</v>
      </c>
      <c r="BJ21" s="571">
        <f>J144</f>
        <v>7800</v>
      </c>
      <c r="BK21" s="571">
        <f>L144</f>
        <v>4800</v>
      </c>
      <c r="BL21" s="571">
        <f>N144</f>
        <v>150000</v>
      </c>
      <c r="BM21" s="571">
        <f>P144</f>
        <v>60000</v>
      </c>
      <c r="BN21" s="571">
        <f>R144</f>
        <v>105000</v>
      </c>
      <c r="BO21" s="571">
        <f>T144</f>
        <v>600000</v>
      </c>
      <c r="BP21" s="571">
        <f>V144</f>
        <v>450000</v>
      </c>
      <c r="BQ21" s="571">
        <f>X144</f>
        <v>250000.00000000003</v>
      </c>
      <c r="BR21" s="571">
        <f>Z144</f>
        <v>125000.00000000001</v>
      </c>
      <c r="BS21" s="571">
        <f>AB144</f>
        <v>99999.999999999985</v>
      </c>
      <c r="BT21" s="571">
        <f>AD144</f>
        <v>199999.99999999997</v>
      </c>
      <c r="BU21" s="571">
        <f>AF144</f>
        <v>118299.99999999999</v>
      </c>
      <c r="BV21" s="571">
        <f>AH144</f>
        <v>8669519.3491199985</v>
      </c>
      <c r="BW21" s="571">
        <f>AJ144</f>
        <v>483011.5</v>
      </c>
      <c r="BX21" s="571">
        <f>AL144</f>
        <v>54000</v>
      </c>
      <c r="BY21" s="571">
        <f>AN144</f>
        <v>0</v>
      </c>
      <c r="BZ21" s="571">
        <f>AP144</f>
        <v>2000000.0000000002</v>
      </c>
      <c r="CA21" s="571">
        <f>AR144</f>
        <v>0</v>
      </c>
      <c r="CB21" s="571">
        <f>AT144</f>
        <v>12000000</v>
      </c>
      <c r="CC21" s="571">
        <f>AV144</f>
        <v>0</v>
      </c>
      <c r="CD21" s="571">
        <f>AX144</f>
        <v>25437430.849120002</v>
      </c>
      <c r="CE21" s="571">
        <f>AZ144</f>
        <v>35131677.60458453</v>
      </c>
      <c r="CF21" s="571">
        <f>BB144</f>
        <v>0</v>
      </c>
      <c r="CG21" s="571">
        <f>BD144</f>
        <v>9694246.7554645296</v>
      </c>
      <c r="CH21" s="571">
        <f>BF144</f>
        <v>5398119.3344890513</v>
      </c>
      <c r="CI21" s="571"/>
      <c r="CJ21" s="571"/>
      <c r="CL21" s="571"/>
      <c r="CN21" s="571"/>
      <c r="CP21" s="571"/>
      <c r="CR21" s="571"/>
      <c r="CT21" s="571"/>
      <c r="CV21" s="571"/>
      <c r="CX21" s="571"/>
      <c r="CZ21" s="571"/>
      <c r="DB21" s="571"/>
      <c r="DD21" s="571"/>
      <c r="DF21" s="571"/>
      <c r="DH21" s="571"/>
      <c r="DJ21" s="571"/>
      <c r="DK21" s="571"/>
      <c r="DL21" s="571"/>
      <c r="DM21" s="571"/>
      <c r="DN21" s="571"/>
      <c r="DO21" s="571"/>
      <c r="DP21" s="571"/>
      <c r="DQ21" s="571"/>
      <c r="DR21" s="571"/>
      <c r="DS21" s="571"/>
      <c r="DT21" s="571"/>
      <c r="DU21" s="571"/>
      <c r="DV21" s="571"/>
      <c r="DW21" s="571"/>
      <c r="DX21" s="571"/>
      <c r="DY21" s="571"/>
      <c r="DZ21" s="571"/>
      <c r="EA21" s="571"/>
      <c r="EB21" s="571"/>
    </row>
    <row r="22" spans="2:132" x14ac:dyDescent="0.3">
      <c r="B22" s="572">
        <v>1</v>
      </c>
      <c r="C22" s="572">
        <v>11</v>
      </c>
      <c r="D22" s="572">
        <v>11</v>
      </c>
      <c r="E22" s="708"/>
      <c r="F22" s="562">
        <f t="shared" si="0"/>
        <v>6513229.166666667</v>
      </c>
      <c r="G22" s="606">
        <f>OFC!AB17/10^6</f>
        <v>0</v>
      </c>
      <c r="H22" s="700"/>
      <c r="I22" s="606">
        <f>OFC!AC17/10^6</f>
        <v>0</v>
      </c>
      <c r="J22" s="700"/>
      <c r="K22" s="606">
        <f>OFC!AD17/10^6</f>
        <v>0</v>
      </c>
      <c r="L22" s="700"/>
      <c r="M22" s="606">
        <f>OFC!AE17/10^6</f>
        <v>0</v>
      </c>
      <c r="N22" s="700"/>
      <c r="O22" s="606">
        <v>0</v>
      </c>
      <c r="P22" s="700"/>
      <c r="Q22" s="606">
        <v>0</v>
      </c>
      <c r="R22" s="700"/>
      <c r="S22" s="606">
        <v>0</v>
      </c>
      <c r="T22" s="700"/>
      <c r="U22" s="606">
        <v>0</v>
      </c>
      <c r="V22" s="700"/>
      <c r="W22" s="606">
        <v>0</v>
      </c>
      <c r="X22" s="700"/>
      <c r="Y22" s="606">
        <v>0</v>
      </c>
      <c r="Z22" s="700"/>
      <c r="AA22" s="606">
        <v>0</v>
      </c>
      <c r="AB22" s="700"/>
      <c r="AC22" s="606">
        <v>0</v>
      </c>
      <c r="AD22" s="700"/>
      <c r="AE22" s="606">
        <v>0</v>
      </c>
      <c r="AF22" s="700"/>
      <c r="AG22" s="606">
        <v>0</v>
      </c>
      <c r="AH22" s="700"/>
      <c r="AI22" s="606"/>
      <c r="AJ22" s="700"/>
      <c r="AK22" s="606">
        <v>0</v>
      </c>
      <c r="AL22" s="700"/>
      <c r="AM22" s="606"/>
      <c r="AN22" s="700"/>
      <c r="AO22" s="606">
        <v>0</v>
      </c>
      <c r="AP22" s="700"/>
      <c r="AQ22" s="606">
        <v>0</v>
      </c>
      <c r="AR22" s="700"/>
      <c r="AS22" s="606">
        <v>0</v>
      </c>
      <c r="AT22" s="700"/>
      <c r="AU22" s="613">
        <v>0</v>
      </c>
      <c r="AV22" s="700"/>
      <c r="AW22" s="613">
        <v>0</v>
      </c>
      <c r="AX22" s="700"/>
      <c r="AY22" s="613">
        <v>0</v>
      </c>
      <c r="AZ22" s="700"/>
      <c r="BA22" s="613">
        <v>0</v>
      </c>
      <c r="BB22" s="700"/>
      <c r="BC22" s="562">
        <f t="shared" si="1"/>
        <v>-6513229.166666667</v>
      </c>
      <c r="BD22" s="700"/>
      <c r="BE22" s="562">
        <f>BC22/(1+DFC!$C$10/100)</f>
        <v>-6203075.3968253965</v>
      </c>
      <c r="BF22" s="700"/>
      <c r="BG22" s="566"/>
      <c r="BH22" s="613">
        <v>13</v>
      </c>
      <c r="BI22" s="571">
        <f>H156</f>
        <v>60000</v>
      </c>
      <c r="BJ22" s="571">
        <f>J156</f>
        <v>7800</v>
      </c>
      <c r="BK22" s="571">
        <f>L156</f>
        <v>4800</v>
      </c>
      <c r="BL22" s="571">
        <f>N156</f>
        <v>150000</v>
      </c>
      <c r="BM22" s="571">
        <f>P156</f>
        <v>60000</v>
      </c>
      <c r="BN22" s="571">
        <f>R156</f>
        <v>105000</v>
      </c>
      <c r="BO22" s="571">
        <f>T156</f>
        <v>600000</v>
      </c>
      <c r="BP22" s="571">
        <f>V156</f>
        <v>450000</v>
      </c>
      <c r="BQ22" s="571">
        <f>X156</f>
        <v>250000.00000000003</v>
      </c>
      <c r="BR22" s="571">
        <f>Z156</f>
        <v>125000.00000000001</v>
      </c>
      <c r="BS22" s="571">
        <f>AB156</f>
        <v>99999.999999999985</v>
      </c>
      <c r="BT22" s="571">
        <f>AD156</f>
        <v>199999.99999999997</v>
      </c>
      <c r="BU22" s="571">
        <f>AF156</f>
        <v>118299.99999999999</v>
      </c>
      <c r="BV22" s="571">
        <f>AH156</f>
        <v>8669519.3491199985</v>
      </c>
      <c r="BW22" s="571">
        <f>AJ156</f>
        <v>483011.5</v>
      </c>
      <c r="BX22" s="571">
        <f>AL156</f>
        <v>54000</v>
      </c>
      <c r="BY22" s="571">
        <f>AN156</f>
        <v>0</v>
      </c>
      <c r="BZ22" s="571">
        <f>AP156</f>
        <v>2000000.0000000002</v>
      </c>
      <c r="CA22" s="571">
        <f>AR156</f>
        <v>0</v>
      </c>
      <c r="CB22" s="571">
        <f>AT156</f>
        <v>12000000</v>
      </c>
      <c r="CC22" s="571">
        <f>AV156</f>
        <v>0</v>
      </c>
      <c r="CD22" s="571">
        <f>AX156</f>
        <v>25437430.849120002</v>
      </c>
      <c r="CE22" s="571">
        <f>AZ156</f>
        <v>35904574.511885397</v>
      </c>
      <c r="CF22" s="571">
        <f>BB156</f>
        <v>0</v>
      </c>
      <c r="CG22" s="571">
        <f>BD156</f>
        <v>10467143.662765387</v>
      </c>
      <c r="CH22" s="571">
        <f>BF156</f>
        <v>5550949.7646360779</v>
      </c>
      <c r="CI22" s="571"/>
      <c r="CJ22" s="571"/>
      <c r="CL22" s="571"/>
      <c r="CN22" s="571"/>
      <c r="CP22" s="571"/>
      <c r="CR22" s="571"/>
      <c r="CT22" s="571"/>
      <c r="CV22" s="571"/>
      <c r="CX22" s="571"/>
      <c r="CZ22" s="571"/>
      <c r="DB22" s="571"/>
      <c r="DD22" s="571"/>
      <c r="DF22" s="571"/>
      <c r="DH22" s="571"/>
      <c r="DJ22" s="571"/>
      <c r="DK22" s="571"/>
      <c r="DL22" s="571"/>
      <c r="DM22" s="571"/>
      <c r="DN22" s="571"/>
      <c r="DO22" s="571"/>
      <c r="DP22" s="571"/>
      <c r="DQ22" s="571"/>
      <c r="DR22" s="571"/>
      <c r="DS22" s="571"/>
      <c r="DT22" s="571"/>
      <c r="DU22" s="571"/>
      <c r="DV22" s="571"/>
      <c r="DW22" s="571"/>
      <c r="DX22" s="571"/>
      <c r="DY22" s="571"/>
      <c r="DZ22" s="571"/>
      <c r="EA22" s="571"/>
      <c r="EB22" s="571"/>
    </row>
    <row r="23" spans="2:132" x14ac:dyDescent="0.3">
      <c r="B23" s="572">
        <v>1</v>
      </c>
      <c r="C23" s="572">
        <v>12</v>
      </c>
      <c r="D23" s="572">
        <v>12</v>
      </c>
      <c r="E23" s="708"/>
      <c r="F23" s="562">
        <f t="shared" si="0"/>
        <v>6513229.166666667</v>
      </c>
      <c r="G23" s="606">
        <f>OFC!AB18/10^6</f>
        <v>0</v>
      </c>
      <c r="H23" s="700"/>
      <c r="I23" s="606">
        <f>OFC!AC18/10^6</f>
        <v>0</v>
      </c>
      <c r="J23" s="700"/>
      <c r="K23" s="606">
        <f>OFC!AD18/10^6</f>
        <v>0</v>
      </c>
      <c r="L23" s="700"/>
      <c r="M23" s="606">
        <f>OFC!AE18/10^6</f>
        <v>0</v>
      </c>
      <c r="N23" s="700"/>
      <c r="O23" s="606">
        <v>0</v>
      </c>
      <c r="P23" s="700"/>
      <c r="Q23" s="606">
        <v>0</v>
      </c>
      <c r="R23" s="700"/>
      <c r="S23" s="606">
        <v>0</v>
      </c>
      <c r="T23" s="700"/>
      <c r="U23" s="606">
        <v>0</v>
      </c>
      <c r="V23" s="700"/>
      <c r="W23" s="606">
        <v>0</v>
      </c>
      <c r="X23" s="700"/>
      <c r="Y23" s="606">
        <v>0</v>
      </c>
      <c r="Z23" s="700"/>
      <c r="AA23" s="606">
        <v>0</v>
      </c>
      <c r="AB23" s="700"/>
      <c r="AC23" s="606">
        <v>0</v>
      </c>
      <c r="AD23" s="700"/>
      <c r="AE23" s="606">
        <v>0</v>
      </c>
      <c r="AF23" s="700"/>
      <c r="AG23" s="606">
        <v>0</v>
      </c>
      <c r="AH23" s="700"/>
      <c r="AI23" s="606"/>
      <c r="AJ23" s="700"/>
      <c r="AK23" s="606">
        <v>0</v>
      </c>
      <c r="AL23" s="700"/>
      <c r="AM23" s="606"/>
      <c r="AN23" s="700"/>
      <c r="AO23" s="606">
        <v>0</v>
      </c>
      <c r="AP23" s="700"/>
      <c r="AQ23" s="606">
        <v>0</v>
      </c>
      <c r="AR23" s="700"/>
      <c r="AS23" s="606">
        <v>0</v>
      </c>
      <c r="AT23" s="700"/>
      <c r="AU23" s="613">
        <v>0</v>
      </c>
      <c r="AV23" s="700"/>
      <c r="AW23" s="613">
        <v>0</v>
      </c>
      <c r="AX23" s="700"/>
      <c r="AY23" s="613">
        <v>0</v>
      </c>
      <c r="AZ23" s="700"/>
      <c r="BA23" s="613">
        <v>0</v>
      </c>
      <c r="BB23" s="700"/>
      <c r="BC23" s="562">
        <f t="shared" si="1"/>
        <v>-6513229.166666667</v>
      </c>
      <c r="BD23" s="700"/>
      <c r="BE23" s="562">
        <f>BC23/(1+DFC!$C$10/100)</f>
        <v>-6203075.3968253965</v>
      </c>
      <c r="BF23" s="700"/>
      <c r="BG23" s="566"/>
      <c r="BH23" s="613">
        <v>14</v>
      </c>
      <c r="BI23" s="571">
        <f>H168</f>
        <v>60000</v>
      </c>
      <c r="BJ23" s="571">
        <f>J168</f>
        <v>7800</v>
      </c>
      <c r="BK23" s="571">
        <f>L168</f>
        <v>4800</v>
      </c>
      <c r="BL23" s="571">
        <f>N168</f>
        <v>150000</v>
      </c>
      <c r="BM23" s="571">
        <f>P168</f>
        <v>60000</v>
      </c>
      <c r="BN23" s="571">
        <f>R168</f>
        <v>105000</v>
      </c>
      <c r="BO23" s="571">
        <f>T168</f>
        <v>600000</v>
      </c>
      <c r="BP23" s="571">
        <f>V168</f>
        <v>450000</v>
      </c>
      <c r="BQ23" s="571">
        <f>X168</f>
        <v>250000.00000000003</v>
      </c>
      <c r="BR23" s="571">
        <f>Z168</f>
        <v>125000.00000000001</v>
      </c>
      <c r="BS23" s="571">
        <f>AB168</f>
        <v>99999.999999999985</v>
      </c>
      <c r="BT23" s="571">
        <f>AD168</f>
        <v>199999.99999999997</v>
      </c>
      <c r="BU23" s="571">
        <f>AF168</f>
        <v>118299.99999999999</v>
      </c>
      <c r="BV23" s="571">
        <f>AH168</f>
        <v>8669519.3491199985</v>
      </c>
      <c r="BW23" s="571">
        <f>AJ168</f>
        <v>483011.5</v>
      </c>
      <c r="BX23" s="571">
        <f>AL168</f>
        <v>54000</v>
      </c>
      <c r="BY23" s="571">
        <f>AN168</f>
        <v>0</v>
      </c>
      <c r="BZ23" s="571">
        <f>AP168</f>
        <v>2000000.0000000002</v>
      </c>
      <c r="CA23" s="571">
        <f>AR168</f>
        <v>0</v>
      </c>
      <c r="CB23" s="571">
        <f>AT168</f>
        <v>12000000</v>
      </c>
      <c r="CC23" s="571">
        <f>AV168</f>
        <v>0</v>
      </c>
      <c r="CD23" s="571">
        <f>AX168</f>
        <v>25437430.849120002</v>
      </c>
      <c r="CE23" s="571">
        <f>AZ168</f>
        <v>36694475.151146866</v>
      </c>
      <c r="CF23" s="571">
        <f>BB168</f>
        <v>0</v>
      </c>
      <c r="CG23" s="571">
        <f>BD168</f>
        <v>11257044.302026868</v>
      </c>
      <c r="CH23" s="571">
        <f>BF168</f>
        <v>5685572.3224045783</v>
      </c>
      <c r="CI23" s="571"/>
      <c r="CJ23" s="571"/>
      <c r="CL23" s="571"/>
      <c r="CN23" s="571"/>
      <c r="CP23" s="571"/>
      <c r="CR23" s="571"/>
      <c r="CT23" s="571"/>
      <c r="CV23" s="571"/>
      <c r="CX23" s="571"/>
      <c r="CZ23" s="571"/>
      <c r="DB23" s="571"/>
      <c r="DD23" s="571"/>
      <c r="DF23" s="571"/>
      <c r="DH23" s="571"/>
      <c r="DJ23" s="571"/>
      <c r="DK23" s="571"/>
      <c r="DL23" s="571"/>
      <c r="DM23" s="571"/>
      <c r="DN23" s="571"/>
      <c r="DO23" s="571"/>
      <c r="DP23" s="571"/>
      <c r="DQ23" s="571"/>
      <c r="DR23" s="571"/>
      <c r="DS23" s="571"/>
      <c r="DT23" s="571"/>
      <c r="DU23" s="571"/>
      <c r="DV23" s="571"/>
      <c r="DW23" s="571"/>
      <c r="DX23" s="571"/>
      <c r="DY23" s="571"/>
      <c r="DZ23" s="571"/>
      <c r="EA23" s="571"/>
      <c r="EB23" s="571"/>
    </row>
    <row r="24" spans="2:132" x14ac:dyDescent="0.3">
      <c r="B24" s="572">
        <v>2</v>
      </c>
      <c r="C24" s="572">
        <v>1</v>
      </c>
      <c r="D24" s="572">
        <v>13</v>
      </c>
      <c r="E24" s="708">
        <f>DFC!$C$10</f>
        <v>5</v>
      </c>
      <c r="F24" s="562">
        <v>0</v>
      </c>
      <c r="G24" s="607">
        <f t="shared" ref="G24:G87" si="2">H$10/12</f>
        <v>5000</v>
      </c>
      <c r="H24" s="700">
        <f>SUM(G24:G35)</f>
        <v>60000</v>
      </c>
      <c r="I24" s="607">
        <f t="shared" ref="I24:I87" si="3">J$10/12</f>
        <v>650</v>
      </c>
      <c r="J24" s="700">
        <f>SUM(I24:I35)</f>
        <v>7800</v>
      </c>
      <c r="K24" s="607">
        <f t="shared" ref="K24:K87" si="4">L$10/12</f>
        <v>400</v>
      </c>
      <c r="L24" s="700">
        <f>SUM(K24:K35)</f>
        <v>4800</v>
      </c>
      <c r="M24" s="607">
        <f t="shared" ref="M24:M87" si="5">N$10/12</f>
        <v>12500</v>
      </c>
      <c r="N24" s="700">
        <f>SUM(M24:M35)</f>
        <v>150000</v>
      </c>
      <c r="O24" s="607">
        <f t="shared" ref="O24:O87" si="6">P$10/12</f>
        <v>5000</v>
      </c>
      <c r="P24" s="700">
        <f>SUM(O24:O35)</f>
        <v>60000</v>
      </c>
      <c r="Q24" s="607">
        <f>R$10/12</f>
        <v>5833.333333333333</v>
      </c>
      <c r="R24" s="700">
        <f>SUM(Q24:Q35)</f>
        <v>70000.000000000015</v>
      </c>
      <c r="S24" s="607">
        <f t="shared" ref="S24:S87" si="7">T$10/12</f>
        <v>33333.333333333336</v>
      </c>
      <c r="T24" s="700">
        <f>SUM(S24:S35)</f>
        <v>399999.99999999994</v>
      </c>
      <c r="U24" s="607">
        <f t="shared" ref="U24:U87" si="8">V$10/12</f>
        <v>25000</v>
      </c>
      <c r="V24" s="700">
        <f>SUM(U24:U35)</f>
        <v>300000</v>
      </c>
      <c r="W24" s="607">
        <f t="shared" ref="W24:W87" si="9">X$10/12</f>
        <v>20833.333333333332</v>
      </c>
      <c r="X24" s="700">
        <f>SUM(W24:W35)</f>
        <v>250000.00000000003</v>
      </c>
      <c r="Y24" s="607">
        <f t="shared" ref="Y24:Y87" si="10">Z$10/12</f>
        <v>10416.666666666666</v>
      </c>
      <c r="Z24" s="700">
        <f>SUM(Y24:Y35)</f>
        <v>125000.00000000001</v>
      </c>
      <c r="AA24" s="607">
        <f t="shared" ref="AA24:AA87" si="11">AB$10/12</f>
        <v>8333.3333333333339</v>
      </c>
      <c r="AB24" s="700">
        <f>SUM(AA24:AA35)</f>
        <v>99999.999999999985</v>
      </c>
      <c r="AC24" s="607">
        <f t="shared" ref="AC24:AC87" si="12">AD$10/12</f>
        <v>16666.666666666668</v>
      </c>
      <c r="AD24" s="700">
        <f>SUM(AC24:AC35)</f>
        <v>199999.99999999997</v>
      </c>
      <c r="AE24" s="607">
        <f>AF$10/12</f>
        <v>5833.333333333333</v>
      </c>
      <c r="AF24" s="700">
        <f>SUM(AE24:AE35)</f>
        <v>70000.000000000015</v>
      </c>
      <c r="AG24" s="607">
        <f>OFC!AB19+OFC!AW19</f>
        <v>310340.76191999996</v>
      </c>
      <c r="AH24" s="700">
        <f>SUM(AG24:AG35)</f>
        <v>8669519.3491199985</v>
      </c>
      <c r="AI24" s="607">
        <f>OFC!BR19+OFC!CM19</f>
        <v>17290.25</v>
      </c>
      <c r="AJ24" s="700">
        <f>SUM(AI24:AI35)</f>
        <v>483011.5</v>
      </c>
      <c r="AK24" s="607">
        <f t="shared" ref="AK24:AK87" si="13">$AL$10/12</f>
        <v>4500</v>
      </c>
      <c r="AL24" s="700">
        <f>SUM(AK24:AK35)</f>
        <v>54000</v>
      </c>
      <c r="AM24" s="607"/>
      <c r="AN24" s="700">
        <f>SUM(AM24:AM35)</f>
        <v>0</v>
      </c>
      <c r="AO24" s="607">
        <f t="shared" ref="AO24:AO87" si="14">$AP$10/12</f>
        <v>166666.66666666666</v>
      </c>
      <c r="AP24" s="700">
        <f>SUM(AO24:AO35)</f>
        <v>2000000.0000000002</v>
      </c>
      <c r="AQ24" s="607">
        <f t="shared" ref="AQ24:AQ87" si="15">$AR$10/12</f>
        <v>0</v>
      </c>
      <c r="AR24" s="700">
        <f>SUM(AQ24:AQ35)</f>
        <v>0</v>
      </c>
      <c r="AS24" s="607">
        <f t="shared" ref="AS24:AS87" si="16">$AT$10/12</f>
        <v>1000000</v>
      </c>
      <c r="AT24" s="700">
        <f>SUM(AS24:AS35)</f>
        <v>12000000</v>
      </c>
      <c r="AU24" s="613">
        <v>0</v>
      </c>
      <c r="AV24" s="700">
        <f>SUM(AU24:AU35)</f>
        <v>0</v>
      </c>
      <c r="AW24" s="571">
        <f>G24+I24+K24+M24+O24+Q24+S24+U24+W24+Y24+AA24+AC24+AE24+AG24+AI24+AK24+AO24+AS24+AU24+AQ24+AM24</f>
        <v>1648597.6785866665</v>
      </c>
      <c r="AX24" s="700">
        <f>SUM(AW24:AW35)</f>
        <v>25004130.849119995</v>
      </c>
      <c r="AY24" s="607">
        <f>('Revenue OP'!$G$18*(1+DFC!$C$13/100)^B24)/12</f>
        <v>2355096.3785876683</v>
      </c>
      <c r="AZ24" s="700">
        <f>SUM(AY24:AY35)</f>
        <v>28261156.543052014</v>
      </c>
      <c r="BA24" s="613">
        <v>0</v>
      </c>
      <c r="BB24" s="700">
        <f>SUM(BA24:BA35)</f>
        <v>0</v>
      </c>
      <c r="BC24" s="562">
        <f t="shared" ref="BC24:BC87" si="17">BA24+AY24-AW24</f>
        <v>706498.70000100182</v>
      </c>
      <c r="BD24" s="700">
        <f>SUM(BC24:BC35)</f>
        <v>3257025.6939320201</v>
      </c>
      <c r="BE24" s="562">
        <f>BC24/(1+DFC!$C$10/100)^B24</f>
        <v>640815.14739319892</v>
      </c>
      <c r="BF24" s="700">
        <f>SUM(BE24:BE35)</f>
        <v>2954218.3164916281</v>
      </c>
      <c r="BG24" s="566"/>
      <c r="BH24" s="613">
        <v>15</v>
      </c>
      <c r="BI24" s="571">
        <f>H180</f>
        <v>60000</v>
      </c>
      <c r="BJ24" s="571">
        <f>J180</f>
        <v>7800</v>
      </c>
      <c r="BK24" s="571">
        <f>L180</f>
        <v>4800</v>
      </c>
      <c r="BL24" s="571">
        <f>N180</f>
        <v>150000</v>
      </c>
      <c r="BM24" s="571">
        <f>P180</f>
        <v>60000</v>
      </c>
      <c r="BN24" s="571">
        <f>R180</f>
        <v>105000</v>
      </c>
      <c r="BO24" s="571">
        <f>T180</f>
        <v>600000</v>
      </c>
      <c r="BP24" s="571">
        <f>V180</f>
        <v>450000</v>
      </c>
      <c r="BQ24" s="571">
        <f>X180</f>
        <v>250000.00000000003</v>
      </c>
      <c r="BR24" s="571">
        <f>Z180</f>
        <v>125000.00000000001</v>
      </c>
      <c r="BS24" s="571">
        <f>AB180</f>
        <v>99999.999999999985</v>
      </c>
      <c r="BT24" s="571">
        <f>AD180</f>
        <v>199999.99999999997</v>
      </c>
      <c r="BU24" s="571">
        <f>AF180</f>
        <v>118299.99999999999</v>
      </c>
      <c r="BV24" s="571">
        <f>AH180</f>
        <v>8669519.3491199985</v>
      </c>
      <c r="BW24" s="571">
        <f>AJ180</f>
        <v>483011.5</v>
      </c>
      <c r="BX24" s="571">
        <f>AL180</f>
        <v>54000</v>
      </c>
      <c r="BY24" s="571">
        <f>AN180</f>
        <v>0</v>
      </c>
      <c r="BZ24" s="571">
        <f>AP180</f>
        <v>2000000.0000000002</v>
      </c>
      <c r="CA24" s="571">
        <f>AR180</f>
        <v>0</v>
      </c>
      <c r="CB24" s="571">
        <f>AT180</f>
        <v>12000000</v>
      </c>
      <c r="CC24" s="571">
        <f>AV180</f>
        <v>0</v>
      </c>
      <c r="CD24" s="571">
        <f>AX180</f>
        <v>25437430.849120002</v>
      </c>
      <c r="CE24" s="571">
        <f>AZ180</f>
        <v>37501753.604472101</v>
      </c>
      <c r="CF24" s="571">
        <f>BB180</f>
        <v>0</v>
      </c>
      <c r="CG24" s="571">
        <f>BD180</f>
        <v>12064322.755352102</v>
      </c>
      <c r="CH24" s="571">
        <f>BF180</f>
        <v>5803145.5222123265</v>
      </c>
      <c r="CI24" s="571"/>
      <c r="CJ24" s="571"/>
      <c r="CL24" s="571"/>
      <c r="CN24" s="571"/>
      <c r="CP24" s="571"/>
      <c r="CR24" s="571"/>
      <c r="CT24" s="571"/>
      <c r="CV24" s="571"/>
      <c r="CX24" s="571"/>
      <c r="CZ24" s="571"/>
      <c r="DB24" s="571"/>
      <c r="DD24" s="571"/>
      <c r="DF24" s="571"/>
      <c r="DH24" s="571"/>
      <c r="DJ24" s="571"/>
      <c r="DK24" s="571"/>
      <c r="DL24" s="571"/>
      <c r="DM24" s="571"/>
      <c r="DN24" s="571"/>
      <c r="DO24" s="571"/>
      <c r="DP24" s="571"/>
      <c r="DQ24" s="571"/>
      <c r="DR24" s="571"/>
      <c r="DS24" s="571"/>
      <c r="DT24" s="571"/>
      <c r="DU24" s="571"/>
      <c r="DV24" s="571"/>
      <c r="DW24" s="571"/>
      <c r="DX24" s="571"/>
      <c r="DY24" s="571"/>
      <c r="DZ24" s="571"/>
      <c r="EA24" s="571"/>
      <c r="EB24" s="571"/>
    </row>
    <row r="25" spans="2:132" x14ac:dyDescent="0.3">
      <c r="B25" s="572">
        <v>2</v>
      </c>
      <c r="C25" s="572">
        <v>2</v>
      </c>
      <c r="D25" s="572">
        <v>14</v>
      </c>
      <c r="E25" s="708"/>
      <c r="F25" s="562">
        <v>0</v>
      </c>
      <c r="G25" s="607">
        <f t="shared" si="2"/>
        <v>5000</v>
      </c>
      <c r="H25" s="700"/>
      <c r="I25" s="607">
        <f t="shared" si="3"/>
        <v>650</v>
      </c>
      <c r="J25" s="700"/>
      <c r="K25" s="607">
        <f t="shared" si="4"/>
        <v>400</v>
      </c>
      <c r="L25" s="700"/>
      <c r="M25" s="607">
        <f t="shared" si="5"/>
        <v>12500</v>
      </c>
      <c r="N25" s="700"/>
      <c r="O25" s="607">
        <f t="shared" si="6"/>
        <v>5000</v>
      </c>
      <c r="P25" s="700"/>
      <c r="Q25" s="607">
        <f t="shared" ref="Q25:Q88" si="18">R$10/12</f>
        <v>5833.333333333333</v>
      </c>
      <c r="R25" s="700"/>
      <c r="S25" s="607">
        <f t="shared" si="7"/>
        <v>33333.333333333336</v>
      </c>
      <c r="T25" s="700"/>
      <c r="U25" s="607">
        <f t="shared" si="8"/>
        <v>25000</v>
      </c>
      <c r="V25" s="700"/>
      <c r="W25" s="607">
        <f t="shared" si="9"/>
        <v>20833.333333333332</v>
      </c>
      <c r="X25" s="700"/>
      <c r="Y25" s="607">
        <f t="shared" si="10"/>
        <v>10416.666666666666</v>
      </c>
      <c r="Z25" s="700"/>
      <c r="AA25" s="607">
        <f t="shared" si="11"/>
        <v>8333.3333333333339</v>
      </c>
      <c r="AB25" s="700"/>
      <c r="AC25" s="607">
        <f t="shared" si="12"/>
        <v>16666.666666666668</v>
      </c>
      <c r="AD25" s="700"/>
      <c r="AE25" s="607">
        <f t="shared" ref="AE25:AE83" si="19">AF$10/12</f>
        <v>5833.333333333333</v>
      </c>
      <c r="AF25" s="700"/>
      <c r="AG25" s="607">
        <f>OFC!AB20+OFC!AW20</f>
        <v>700769.46239999996</v>
      </c>
      <c r="AH25" s="700"/>
      <c r="AI25" s="607">
        <f>OFC!BR20+OFC!CM20</f>
        <v>39042.5</v>
      </c>
      <c r="AJ25" s="700"/>
      <c r="AK25" s="607">
        <f t="shared" si="13"/>
        <v>4500</v>
      </c>
      <c r="AL25" s="700"/>
      <c r="AM25" s="607"/>
      <c r="AN25" s="700"/>
      <c r="AO25" s="607">
        <f t="shared" si="14"/>
        <v>166666.66666666666</v>
      </c>
      <c r="AP25" s="700"/>
      <c r="AQ25" s="607">
        <f t="shared" si="15"/>
        <v>0</v>
      </c>
      <c r="AR25" s="700"/>
      <c r="AS25" s="607">
        <f t="shared" si="16"/>
        <v>1000000</v>
      </c>
      <c r="AT25" s="700"/>
      <c r="AU25" s="613">
        <v>0</v>
      </c>
      <c r="AV25" s="700"/>
      <c r="AW25" s="571">
        <f t="shared" ref="AW25:AW88" si="20">G25+I25+K25+M25+O25+Q25+S25+U25+W25+Y25+AA25+AC25+AE25+AG25+AI25+AK25+AO25+AS25+AU25+AQ25+AM25</f>
        <v>2060778.6290666666</v>
      </c>
      <c r="AX25" s="700"/>
      <c r="AY25" s="607">
        <f>('Revenue OP'!$G$18*(1+DFC!$C$13/100)^B25)/12</f>
        <v>2355096.3785876683</v>
      </c>
      <c r="AZ25" s="700"/>
      <c r="BA25" s="613">
        <v>0</v>
      </c>
      <c r="BB25" s="700"/>
      <c r="BC25" s="562">
        <f t="shared" si="17"/>
        <v>294317.74952100171</v>
      </c>
      <c r="BD25" s="700"/>
      <c r="BE25" s="562">
        <f>BC25/(1+DFC!$C$10/100)^B25</f>
        <v>266954.87484898116</v>
      </c>
      <c r="BF25" s="700"/>
      <c r="BG25" s="566"/>
      <c r="BH25" s="613">
        <v>16</v>
      </c>
      <c r="BI25" s="571">
        <f>H192</f>
        <v>60000</v>
      </c>
      <c r="BJ25" s="571">
        <f>J192</f>
        <v>7800</v>
      </c>
      <c r="BK25" s="571">
        <f>L192</f>
        <v>4800</v>
      </c>
      <c r="BL25" s="571">
        <f>N192</f>
        <v>150000</v>
      </c>
      <c r="BM25" s="571">
        <f>P192</f>
        <v>60000</v>
      </c>
      <c r="BN25" s="571">
        <f>R192</f>
        <v>105000</v>
      </c>
      <c r="BO25" s="571">
        <f>T192</f>
        <v>600000</v>
      </c>
      <c r="BP25" s="571">
        <f>V192</f>
        <v>450000</v>
      </c>
      <c r="BQ25" s="571">
        <f>X192</f>
        <v>250000.00000000003</v>
      </c>
      <c r="BR25" s="571">
        <f>Z192</f>
        <v>125000.00000000001</v>
      </c>
      <c r="BS25" s="571">
        <f>AB192</f>
        <v>99999.999999999985</v>
      </c>
      <c r="BT25" s="571">
        <f>AD192</f>
        <v>199999.99999999997</v>
      </c>
      <c r="BU25" s="571">
        <f>AF192</f>
        <v>118299.99999999999</v>
      </c>
      <c r="BV25" s="571">
        <f>AH192</f>
        <v>8669519.3491199985</v>
      </c>
      <c r="BW25" s="571">
        <f>AJ192</f>
        <v>483011.5</v>
      </c>
      <c r="BX25" s="571">
        <f>AL192</f>
        <v>54000</v>
      </c>
      <c r="BY25" s="571">
        <f>AN192</f>
        <v>0</v>
      </c>
      <c r="BZ25" s="571">
        <f>AP192</f>
        <v>2000000.0000000002</v>
      </c>
      <c r="CA25" s="571">
        <f>AR192</f>
        <v>0</v>
      </c>
      <c r="CB25" s="571">
        <f>AT192</f>
        <v>12000000</v>
      </c>
      <c r="CC25" s="571">
        <f>AV192</f>
        <v>0</v>
      </c>
      <c r="CD25" s="571">
        <f>AX192</f>
        <v>25437430.849120002</v>
      </c>
      <c r="CE25" s="571">
        <f>AZ192</f>
        <v>38326792.183770493</v>
      </c>
      <c r="CF25" s="571">
        <f>BB192</f>
        <v>0</v>
      </c>
      <c r="CG25" s="571">
        <f>BD192</f>
        <v>12889361.334650485</v>
      </c>
      <c r="CH25" s="571">
        <f>BF192</f>
        <v>5904764.9385138396</v>
      </c>
      <c r="CI25" s="571"/>
      <c r="CJ25" s="571"/>
      <c r="CL25" s="571"/>
      <c r="CN25" s="571"/>
      <c r="CP25" s="571"/>
      <c r="CR25" s="571"/>
      <c r="CT25" s="571"/>
      <c r="CV25" s="571"/>
      <c r="CX25" s="571"/>
      <c r="CZ25" s="571"/>
      <c r="DB25" s="571"/>
      <c r="DD25" s="571"/>
      <c r="DF25" s="571"/>
      <c r="DH25" s="571"/>
      <c r="DJ25" s="571"/>
      <c r="DK25" s="571"/>
      <c r="DL25" s="571"/>
      <c r="DM25" s="571"/>
      <c r="DN25" s="571"/>
      <c r="DO25" s="571"/>
      <c r="DP25" s="571"/>
      <c r="DQ25" s="571"/>
      <c r="DR25" s="571"/>
      <c r="DS25" s="571"/>
      <c r="DT25" s="571"/>
      <c r="DU25" s="571"/>
      <c r="DV25" s="571"/>
      <c r="DW25" s="571"/>
      <c r="DX25" s="571"/>
      <c r="DY25" s="571"/>
      <c r="DZ25" s="571"/>
      <c r="EA25" s="571"/>
      <c r="EB25" s="571"/>
    </row>
    <row r="26" spans="2:132" x14ac:dyDescent="0.3">
      <c r="B26" s="572">
        <v>2</v>
      </c>
      <c r="C26" s="572">
        <v>3</v>
      </c>
      <c r="D26" s="572">
        <v>15</v>
      </c>
      <c r="E26" s="708"/>
      <c r="F26" s="562">
        <v>0</v>
      </c>
      <c r="G26" s="607">
        <f t="shared" si="2"/>
        <v>5000</v>
      </c>
      <c r="H26" s="700"/>
      <c r="I26" s="607">
        <f t="shared" si="3"/>
        <v>650</v>
      </c>
      <c r="J26" s="700"/>
      <c r="K26" s="607">
        <f t="shared" si="4"/>
        <v>400</v>
      </c>
      <c r="L26" s="700"/>
      <c r="M26" s="607">
        <f t="shared" si="5"/>
        <v>12500</v>
      </c>
      <c r="N26" s="700"/>
      <c r="O26" s="607">
        <f t="shared" si="6"/>
        <v>5000</v>
      </c>
      <c r="P26" s="700"/>
      <c r="Q26" s="607">
        <f t="shared" si="18"/>
        <v>5833.333333333333</v>
      </c>
      <c r="R26" s="700"/>
      <c r="S26" s="607">
        <f t="shared" si="7"/>
        <v>33333.333333333336</v>
      </c>
      <c r="T26" s="700"/>
      <c r="U26" s="607">
        <f t="shared" si="8"/>
        <v>25000</v>
      </c>
      <c r="V26" s="700"/>
      <c r="W26" s="607">
        <f t="shared" si="9"/>
        <v>20833.333333333332</v>
      </c>
      <c r="X26" s="700"/>
      <c r="Y26" s="607">
        <f t="shared" si="10"/>
        <v>10416.666666666666</v>
      </c>
      <c r="Z26" s="700"/>
      <c r="AA26" s="607">
        <f t="shared" si="11"/>
        <v>8333.3333333333339</v>
      </c>
      <c r="AB26" s="700"/>
      <c r="AC26" s="607">
        <f t="shared" si="12"/>
        <v>16666.666666666668</v>
      </c>
      <c r="AD26" s="700"/>
      <c r="AE26" s="607">
        <f t="shared" si="19"/>
        <v>5833.333333333333</v>
      </c>
      <c r="AF26" s="700"/>
      <c r="AG26" s="607">
        <f>OFC!AB21+OFC!AW21</f>
        <v>775851.90480000002</v>
      </c>
      <c r="AH26" s="700"/>
      <c r="AI26" s="607">
        <f>OFC!BR21+OFC!CM21</f>
        <v>43225.625</v>
      </c>
      <c r="AJ26" s="700"/>
      <c r="AK26" s="607">
        <f t="shared" si="13"/>
        <v>4500</v>
      </c>
      <c r="AL26" s="700"/>
      <c r="AM26" s="607"/>
      <c r="AN26" s="700"/>
      <c r="AO26" s="607">
        <f t="shared" si="14"/>
        <v>166666.66666666666</v>
      </c>
      <c r="AP26" s="700"/>
      <c r="AQ26" s="607">
        <f t="shared" si="15"/>
        <v>0</v>
      </c>
      <c r="AR26" s="700"/>
      <c r="AS26" s="607">
        <f t="shared" si="16"/>
        <v>1000000</v>
      </c>
      <c r="AT26" s="700"/>
      <c r="AU26" s="613">
        <v>0</v>
      </c>
      <c r="AV26" s="700"/>
      <c r="AW26" s="571">
        <f t="shared" si="20"/>
        <v>2140044.1964666666</v>
      </c>
      <c r="AX26" s="700"/>
      <c r="AY26" s="607">
        <f>('Revenue OP'!$G$18*(1+DFC!$C$13/100)^B26)/12</f>
        <v>2355096.3785876683</v>
      </c>
      <c r="AZ26" s="700"/>
      <c r="BA26" s="613">
        <v>0</v>
      </c>
      <c r="BB26" s="700"/>
      <c r="BC26" s="562">
        <f t="shared" si="17"/>
        <v>215052.18212100165</v>
      </c>
      <c r="BD26" s="700"/>
      <c r="BE26" s="562">
        <f>BC26/(1+DFC!$C$10/100)^B26</f>
        <v>195058.66859047767</v>
      </c>
      <c r="BF26" s="700"/>
      <c r="BG26" s="566"/>
      <c r="BH26" s="613">
        <v>17</v>
      </c>
      <c r="BI26" s="571">
        <f>H204</f>
        <v>60000</v>
      </c>
      <c r="BJ26" s="571">
        <f>J204</f>
        <v>7800</v>
      </c>
      <c r="BK26" s="571">
        <f>L204</f>
        <v>4800</v>
      </c>
      <c r="BL26" s="571">
        <f>N204</f>
        <v>150000</v>
      </c>
      <c r="BM26" s="571">
        <f>P204</f>
        <v>60000</v>
      </c>
      <c r="BN26" s="571">
        <f>R204</f>
        <v>105000</v>
      </c>
      <c r="BO26" s="571">
        <f>T204</f>
        <v>600000</v>
      </c>
      <c r="BP26" s="571">
        <f>V204</f>
        <v>450000</v>
      </c>
      <c r="BQ26" s="571">
        <f>X204</f>
        <v>250000.00000000003</v>
      </c>
      <c r="BR26" s="571">
        <f>Z204</f>
        <v>125000.00000000001</v>
      </c>
      <c r="BS26" s="571">
        <f>AB204</f>
        <v>99999.999999999985</v>
      </c>
      <c r="BT26" s="571">
        <f>AD204</f>
        <v>199999.99999999997</v>
      </c>
      <c r="BU26" s="571">
        <f>AF204</f>
        <v>153790</v>
      </c>
      <c r="BV26" s="571">
        <f>AH204</f>
        <v>8669519.3491199985</v>
      </c>
      <c r="BW26" s="571">
        <f>AJ204</f>
        <v>483011.5</v>
      </c>
      <c r="BX26" s="571">
        <f>AL204</f>
        <v>54000</v>
      </c>
      <c r="BY26" s="571">
        <f>AN204</f>
        <v>0</v>
      </c>
      <c r="BZ26" s="571">
        <f>AP204</f>
        <v>2000000.0000000002</v>
      </c>
      <c r="CA26" s="571">
        <f>AR204</f>
        <v>0</v>
      </c>
      <c r="CB26" s="571">
        <f>AT204</f>
        <v>12000000</v>
      </c>
      <c r="CC26" s="571">
        <f>AV204</f>
        <v>0</v>
      </c>
      <c r="CD26" s="571">
        <f>AX204</f>
        <v>25472920.849120002</v>
      </c>
      <c r="CE26" s="571">
        <f>AZ204</f>
        <v>39169981.611813433</v>
      </c>
      <c r="CF26" s="571">
        <f>BB204</f>
        <v>0</v>
      </c>
      <c r="CG26" s="571">
        <f>BD204</f>
        <v>13697060.762693442</v>
      </c>
      <c r="CH26" s="571">
        <f>BF204</f>
        <v>5975982.2407677909</v>
      </c>
      <c r="CI26" s="571"/>
      <c r="CJ26" s="571"/>
      <c r="CL26" s="571"/>
      <c r="CN26" s="571"/>
      <c r="CP26" s="571"/>
      <c r="CR26" s="571"/>
      <c r="CT26" s="571"/>
      <c r="CV26" s="571"/>
      <c r="CX26" s="571"/>
      <c r="CZ26" s="571"/>
      <c r="DB26" s="571"/>
      <c r="DD26" s="571"/>
      <c r="DF26" s="571"/>
      <c r="DH26" s="571"/>
      <c r="DJ26" s="571"/>
      <c r="DK26" s="571"/>
      <c r="DL26" s="571"/>
      <c r="DM26" s="571"/>
      <c r="DN26" s="571"/>
      <c r="DO26" s="571"/>
      <c r="DP26" s="571"/>
      <c r="DQ26" s="571"/>
      <c r="DR26" s="571"/>
      <c r="DS26" s="571"/>
      <c r="DT26" s="571"/>
      <c r="DU26" s="571"/>
      <c r="DV26" s="571"/>
      <c r="DW26" s="571"/>
      <c r="DX26" s="571"/>
      <c r="DY26" s="571"/>
      <c r="DZ26" s="571"/>
      <c r="EA26" s="571"/>
      <c r="EB26" s="571"/>
    </row>
    <row r="27" spans="2:132" x14ac:dyDescent="0.3">
      <c r="B27" s="572">
        <v>2</v>
      </c>
      <c r="C27" s="572">
        <v>4</v>
      </c>
      <c r="D27" s="572">
        <v>16</v>
      </c>
      <c r="E27" s="708"/>
      <c r="F27" s="562">
        <v>0</v>
      </c>
      <c r="G27" s="607">
        <f t="shared" si="2"/>
        <v>5000</v>
      </c>
      <c r="H27" s="700"/>
      <c r="I27" s="607">
        <f t="shared" si="3"/>
        <v>650</v>
      </c>
      <c r="J27" s="700"/>
      <c r="K27" s="607">
        <f t="shared" si="4"/>
        <v>400</v>
      </c>
      <c r="L27" s="700"/>
      <c r="M27" s="607">
        <f t="shared" si="5"/>
        <v>12500</v>
      </c>
      <c r="N27" s="700"/>
      <c r="O27" s="607">
        <f t="shared" si="6"/>
        <v>5000</v>
      </c>
      <c r="P27" s="700"/>
      <c r="Q27" s="607">
        <f t="shared" si="18"/>
        <v>5833.333333333333</v>
      </c>
      <c r="R27" s="700"/>
      <c r="S27" s="607">
        <f t="shared" si="7"/>
        <v>33333.333333333336</v>
      </c>
      <c r="T27" s="700"/>
      <c r="U27" s="607">
        <f t="shared" si="8"/>
        <v>25000</v>
      </c>
      <c r="V27" s="700"/>
      <c r="W27" s="607">
        <f t="shared" si="9"/>
        <v>20833.333333333332</v>
      </c>
      <c r="X27" s="700"/>
      <c r="Y27" s="607">
        <f t="shared" si="10"/>
        <v>10416.666666666666</v>
      </c>
      <c r="Z27" s="700"/>
      <c r="AA27" s="607">
        <f t="shared" si="11"/>
        <v>8333.3333333333339</v>
      </c>
      <c r="AB27" s="700"/>
      <c r="AC27" s="607">
        <f t="shared" si="12"/>
        <v>16666.666666666668</v>
      </c>
      <c r="AD27" s="700"/>
      <c r="AE27" s="607">
        <f t="shared" si="19"/>
        <v>5833.333333333333</v>
      </c>
      <c r="AF27" s="700"/>
      <c r="AG27" s="607">
        <f>OFC!AB22+OFC!AW22</f>
        <v>750824.424</v>
      </c>
      <c r="AH27" s="700"/>
      <c r="AI27" s="607">
        <f>OFC!BR22+OFC!CM22</f>
        <v>41831.25</v>
      </c>
      <c r="AJ27" s="700"/>
      <c r="AK27" s="607">
        <f t="shared" si="13"/>
        <v>4500</v>
      </c>
      <c r="AL27" s="700"/>
      <c r="AM27" s="607"/>
      <c r="AN27" s="700"/>
      <c r="AO27" s="607">
        <f t="shared" si="14"/>
        <v>166666.66666666666</v>
      </c>
      <c r="AP27" s="700"/>
      <c r="AQ27" s="607">
        <f t="shared" si="15"/>
        <v>0</v>
      </c>
      <c r="AR27" s="700"/>
      <c r="AS27" s="607">
        <f t="shared" si="16"/>
        <v>1000000</v>
      </c>
      <c r="AT27" s="700"/>
      <c r="AU27" s="613">
        <v>0</v>
      </c>
      <c r="AV27" s="700"/>
      <c r="AW27" s="571">
        <f t="shared" si="20"/>
        <v>2113622.3406666666</v>
      </c>
      <c r="AX27" s="700"/>
      <c r="AY27" s="607">
        <f>('Revenue OP'!$G$18*(1+DFC!$C$13/100)^B27)/12</f>
        <v>2355096.3785876683</v>
      </c>
      <c r="AZ27" s="700"/>
      <c r="BA27" s="613">
        <v>0</v>
      </c>
      <c r="BB27" s="700"/>
      <c r="BC27" s="562">
        <f t="shared" si="17"/>
        <v>241474.03792100167</v>
      </c>
      <c r="BD27" s="700"/>
      <c r="BE27" s="562">
        <f>BC27/(1+DFC!$C$10/100)^B27</f>
        <v>219024.0706766455</v>
      </c>
      <c r="BF27" s="700"/>
      <c r="BG27" s="566"/>
      <c r="BH27" s="613">
        <v>18</v>
      </c>
      <c r="BI27" s="571">
        <f>H216</f>
        <v>60000</v>
      </c>
      <c r="BJ27" s="571">
        <f>J216</f>
        <v>7800</v>
      </c>
      <c r="BK27" s="571">
        <f>L216</f>
        <v>4800</v>
      </c>
      <c r="BL27" s="571">
        <f>N216</f>
        <v>150000</v>
      </c>
      <c r="BM27" s="571">
        <f>P216</f>
        <v>60000</v>
      </c>
      <c r="BN27" s="571">
        <f>R216</f>
        <v>105000</v>
      </c>
      <c r="BO27" s="571">
        <f>T216</f>
        <v>600000</v>
      </c>
      <c r="BP27" s="571">
        <f>V216</f>
        <v>450000</v>
      </c>
      <c r="BQ27" s="571">
        <f>X216</f>
        <v>250000.00000000003</v>
      </c>
      <c r="BR27" s="571">
        <f>Z216</f>
        <v>125000.00000000001</v>
      </c>
      <c r="BS27" s="571">
        <f>AB216</f>
        <v>99999.999999999985</v>
      </c>
      <c r="BT27" s="571">
        <f>AD216</f>
        <v>199999.99999999997</v>
      </c>
      <c r="BU27" s="571">
        <f>AF216</f>
        <v>153790</v>
      </c>
      <c r="BV27" s="571">
        <f>AH216</f>
        <v>8669519.3491199985</v>
      </c>
      <c r="BW27" s="571">
        <f>AJ216</f>
        <v>483011.5</v>
      </c>
      <c r="BX27" s="571">
        <f>AL216</f>
        <v>54000</v>
      </c>
      <c r="BY27" s="571">
        <f>AN216</f>
        <v>0</v>
      </c>
      <c r="BZ27" s="571">
        <f>AP216</f>
        <v>2000000.0000000002</v>
      </c>
      <c r="CA27" s="571">
        <f>AR216</f>
        <v>0</v>
      </c>
      <c r="CB27" s="571">
        <f>AT216</f>
        <v>12000000</v>
      </c>
      <c r="CC27" s="571">
        <f>AV216</f>
        <v>0</v>
      </c>
      <c r="CD27" s="571">
        <f>AX216</f>
        <v>25472920.849120002</v>
      </c>
      <c r="CE27" s="571">
        <f>AZ216</f>
        <v>40031721.207273334</v>
      </c>
      <c r="CF27" s="571">
        <f>BB216</f>
        <v>0</v>
      </c>
      <c r="CG27" s="571">
        <f>BD216</f>
        <v>14558800.358153334</v>
      </c>
      <c r="CH27" s="571">
        <f>BF216</f>
        <v>6049482.2589048203</v>
      </c>
      <c r="CI27" s="571"/>
      <c r="CJ27" s="571"/>
      <c r="CL27" s="571"/>
      <c r="CN27" s="571"/>
      <c r="CP27" s="571"/>
      <c r="CR27" s="571"/>
      <c r="CT27" s="571"/>
      <c r="CV27" s="571"/>
      <c r="CX27" s="571"/>
      <c r="CZ27" s="571"/>
      <c r="DB27" s="571"/>
      <c r="DD27" s="571"/>
      <c r="DF27" s="571"/>
      <c r="DH27" s="571"/>
      <c r="DJ27" s="571"/>
      <c r="DK27" s="571"/>
      <c r="DL27" s="571"/>
      <c r="DM27" s="571"/>
      <c r="DN27" s="571"/>
      <c r="DO27" s="571"/>
      <c r="DP27" s="571"/>
      <c r="DQ27" s="571"/>
      <c r="DR27" s="571"/>
      <c r="DS27" s="571"/>
      <c r="DT27" s="571"/>
      <c r="DU27" s="571"/>
      <c r="DV27" s="571"/>
      <c r="DW27" s="571"/>
      <c r="DX27" s="571"/>
      <c r="DY27" s="571"/>
      <c r="DZ27" s="571"/>
      <c r="EA27" s="571"/>
      <c r="EB27" s="571"/>
    </row>
    <row r="28" spans="2:132" x14ac:dyDescent="0.3">
      <c r="B28" s="572">
        <v>2</v>
      </c>
      <c r="C28" s="572">
        <v>5</v>
      </c>
      <c r="D28" s="572">
        <v>17</v>
      </c>
      <c r="E28" s="708"/>
      <c r="F28" s="562">
        <v>0</v>
      </c>
      <c r="G28" s="607">
        <f t="shared" si="2"/>
        <v>5000</v>
      </c>
      <c r="H28" s="700"/>
      <c r="I28" s="607">
        <f t="shared" si="3"/>
        <v>650</v>
      </c>
      <c r="J28" s="700"/>
      <c r="K28" s="607">
        <f t="shared" si="4"/>
        <v>400</v>
      </c>
      <c r="L28" s="700"/>
      <c r="M28" s="607">
        <f t="shared" si="5"/>
        <v>12500</v>
      </c>
      <c r="N28" s="700"/>
      <c r="O28" s="607">
        <f t="shared" si="6"/>
        <v>5000</v>
      </c>
      <c r="P28" s="700"/>
      <c r="Q28" s="607">
        <f t="shared" si="18"/>
        <v>5833.333333333333</v>
      </c>
      <c r="R28" s="700"/>
      <c r="S28" s="607">
        <f t="shared" si="7"/>
        <v>33333.333333333336</v>
      </c>
      <c r="T28" s="700"/>
      <c r="U28" s="607">
        <f t="shared" si="8"/>
        <v>25000</v>
      </c>
      <c r="V28" s="700"/>
      <c r="W28" s="607">
        <f t="shared" si="9"/>
        <v>20833.333333333332</v>
      </c>
      <c r="X28" s="700"/>
      <c r="Y28" s="607">
        <f t="shared" si="10"/>
        <v>10416.666666666666</v>
      </c>
      <c r="Z28" s="700"/>
      <c r="AA28" s="607">
        <f t="shared" si="11"/>
        <v>8333.3333333333339</v>
      </c>
      <c r="AB28" s="700"/>
      <c r="AC28" s="607">
        <f t="shared" si="12"/>
        <v>16666.666666666668</v>
      </c>
      <c r="AD28" s="700"/>
      <c r="AE28" s="607">
        <f t="shared" si="19"/>
        <v>5833.333333333333</v>
      </c>
      <c r="AF28" s="700"/>
      <c r="AG28" s="607">
        <f>OFC!AB23+OFC!AW23</f>
        <v>775851.90480000002</v>
      </c>
      <c r="AH28" s="700"/>
      <c r="AI28" s="607">
        <f>OFC!BR23+OFC!CM23</f>
        <v>43225.625</v>
      </c>
      <c r="AJ28" s="700"/>
      <c r="AK28" s="607">
        <f t="shared" si="13"/>
        <v>4500</v>
      </c>
      <c r="AL28" s="700"/>
      <c r="AM28" s="607"/>
      <c r="AN28" s="700"/>
      <c r="AO28" s="607">
        <f t="shared" si="14"/>
        <v>166666.66666666666</v>
      </c>
      <c r="AP28" s="700"/>
      <c r="AQ28" s="607">
        <f t="shared" si="15"/>
        <v>0</v>
      </c>
      <c r="AR28" s="700"/>
      <c r="AS28" s="607">
        <f t="shared" si="16"/>
        <v>1000000</v>
      </c>
      <c r="AT28" s="700"/>
      <c r="AU28" s="613">
        <v>0</v>
      </c>
      <c r="AV28" s="700"/>
      <c r="AW28" s="571">
        <f t="shared" si="20"/>
        <v>2140044.1964666666</v>
      </c>
      <c r="AX28" s="700"/>
      <c r="AY28" s="607">
        <f>('Revenue OP'!$G$18*(1+DFC!$C$13/100)^B28)/12</f>
        <v>2355096.3785876683</v>
      </c>
      <c r="AZ28" s="700"/>
      <c r="BA28" s="613">
        <v>0</v>
      </c>
      <c r="BB28" s="700"/>
      <c r="BC28" s="562">
        <f t="shared" si="17"/>
        <v>215052.18212100165</v>
      </c>
      <c r="BD28" s="700"/>
      <c r="BE28" s="562">
        <f>BC28/(1+DFC!$C$10/100)^B28</f>
        <v>195058.66859047767</v>
      </c>
      <c r="BF28" s="700"/>
      <c r="BG28" s="566"/>
      <c r="BH28" s="613">
        <v>19</v>
      </c>
      <c r="BI28" s="571">
        <f>H228</f>
        <v>60000</v>
      </c>
      <c r="BJ28" s="571">
        <f>J228</f>
        <v>7800</v>
      </c>
      <c r="BK28" s="571">
        <f>L228</f>
        <v>4800</v>
      </c>
      <c r="BL28" s="571">
        <f>N228</f>
        <v>150000</v>
      </c>
      <c r="BM28" s="571">
        <f>P228</f>
        <v>60000</v>
      </c>
      <c r="BN28" s="571">
        <f>R228</f>
        <v>105000</v>
      </c>
      <c r="BO28" s="571">
        <f>T228</f>
        <v>600000</v>
      </c>
      <c r="BP28" s="571">
        <f>V228</f>
        <v>450000</v>
      </c>
      <c r="BQ28" s="571">
        <f>X228</f>
        <v>250000.00000000003</v>
      </c>
      <c r="BR28" s="571">
        <f>Z228</f>
        <v>125000.00000000001</v>
      </c>
      <c r="BS28" s="571">
        <f>AB228</f>
        <v>99999.999999999985</v>
      </c>
      <c r="BT28" s="571">
        <f>AD228</f>
        <v>199999.99999999997</v>
      </c>
      <c r="BU28" s="571">
        <f>AF228</f>
        <v>153790</v>
      </c>
      <c r="BV28" s="571">
        <f>AH228</f>
        <v>8669519.3491199985</v>
      </c>
      <c r="BW28" s="571">
        <f>AJ228</f>
        <v>483011.5</v>
      </c>
      <c r="BX28" s="571">
        <f>AL228</f>
        <v>54000</v>
      </c>
      <c r="BY28" s="571">
        <f>AN228</f>
        <v>0</v>
      </c>
      <c r="BZ28" s="571">
        <f>AP228</f>
        <v>2000000.0000000002</v>
      </c>
      <c r="CA28" s="571">
        <f>AR228</f>
        <v>0</v>
      </c>
      <c r="CB28" s="571">
        <f>AT228</f>
        <v>12000000</v>
      </c>
      <c r="CC28" s="571">
        <f>AV228</f>
        <v>0</v>
      </c>
      <c r="CD28" s="571">
        <f>AX228</f>
        <v>25472920.849120002</v>
      </c>
      <c r="CE28" s="571">
        <f>AZ228</f>
        <v>40912419.073833346</v>
      </c>
      <c r="CF28" s="571">
        <f>BB228</f>
        <v>0</v>
      </c>
      <c r="CG28" s="571">
        <f>BD228</f>
        <v>15439498.224713346</v>
      </c>
      <c r="CH28" s="571">
        <f>BF228</f>
        <v>6109933.7268173648</v>
      </c>
      <c r="CI28" s="571"/>
      <c r="CJ28" s="571"/>
      <c r="CL28" s="571"/>
      <c r="CN28" s="571"/>
      <c r="CP28" s="571"/>
      <c r="CR28" s="571"/>
      <c r="CT28" s="571"/>
      <c r="CV28" s="571"/>
      <c r="CX28" s="571"/>
      <c r="CZ28" s="571"/>
      <c r="DB28" s="571"/>
      <c r="DD28" s="571"/>
      <c r="DF28" s="571"/>
      <c r="DH28" s="571"/>
      <c r="DJ28" s="571"/>
      <c r="DK28" s="571"/>
      <c r="DL28" s="571"/>
      <c r="DM28" s="571"/>
      <c r="DN28" s="571"/>
      <c r="DO28" s="571"/>
      <c r="DP28" s="571"/>
      <c r="DQ28" s="571"/>
      <c r="DR28" s="571"/>
      <c r="DS28" s="571"/>
      <c r="DT28" s="571"/>
      <c r="DU28" s="571"/>
      <c r="DV28" s="571"/>
      <c r="DW28" s="571"/>
      <c r="DX28" s="571"/>
      <c r="DY28" s="571"/>
      <c r="DZ28" s="571"/>
      <c r="EA28" s="571"/>
      <c r="EB28" s="571"/>
    </row>
    <row r="29" spans="2:132" x14ac:dyDescent="0.3">
      <c r="B29" s="572">
        <v>2</v>
      </c>
      <c r="C29" s="572">
        <v>6</v>
      </c>
      <c r="D29" s="572">
        <v>18</v>
      </c>
      <c r="E29" s="708"/>
      <c r="F29" s="562">
        <v>0</v>
      </c>
      <c r="G29" s="607">
        <f t="shared" si="2"/>
        <v>5000</v>
      </c>
      <c r="H29" s="700"/>
      <c r="I29" s="607">
        <f t="shared" si="3"/>
        <v>650</v>
      </c>
      <c r="J29" s="700"/>
      <c r="K29" s="607">
        <f t="shared" si="4"/>
        <v>400</v>
      </c>
      <c r="L29" s="700"/>
      <c r="M29" s="607">
        <f t="shared" si="5"/>
        <v>12500</v>
      </c>
      <c r="N29" s="700"/>
      <c r="O29" s="607">
        <f t="shared" si="6"/>
        <v>5000</v>
      </c>
      <c r="P29" s="700"/>
      <c r="Q29" s="607">
        <f t="shared" si="18"/>
        <v>5833.333333333333</v>
      </c>
      <c r="R29" s="700"/>
      <c r="S29" s="607">
        <f t="shared" si="7"/>
        <v>33333.333333333336</v>
      </c>
      <c r="T29" s="700"/>
      <c r="U29" s="607">
        <f t="shared" si="8"/>
        <v>25000</v>
      </c>
      <c r="V29" s="700"/>
      <c r="W29" s="607">
        <f t="shared" si="9"/>
        <v>20833.333333333332</v>
      </c>
      <c r="X29" s="700"/>
      <c r="Y29" s="607">
        <f t="shared" si="10"/>
        <v>10416.666666666666</v>
      </c>
      <c r="Z29" s="700"/>
      <c r="AA29" s="607">
        <f t="shared" si="11"/>
        <v>8333.3333333333339</v>
      </c>
      <c r="AB29" s="700"/>
      <c r="AC29" s="607">
        <f t="shared" si="12"/>
        <v>16666.666666666668</v>
      </c>
      <c r="AD29" s="700"/>
      <c r="AE29" s="607">
        <f t="shared" si="19"/>
        <v>5833.333333333333</v>
      </c>
      <c r="AF29" s="700"/>
      <c r="AG29" s="607">
        <f>OFC!AB24+OFC!AW24</f>
        <v>750824.424</v>
      </c>
      <c r="AH29" s="700"/>
      <c r="AI29" s="607">
        <f>OFC!BR24+OFC!CM24</f>
        <v>41831.25</v>
      </c>
      <c r="AJ29" s="700"/>
      <c r="AK29" s="607">
        <f t="shared" si="13"/>
        <v>4500</v>
      </c>
      <c r="AL29" s="700"/>
      <c r="AM29" s="607"/>
      <c r="AN29" s="700"/>
      <c r="AO29" s="607">
        <f t="shared" si="14"/>
        <v>166666.66666666666</v>
      </c>
      <c r="AP29" s="700"/>
      <c r="AQ29" s="607">
        <f t="shared" si="15"/>
        <v>0</v>
      </c>
      <c r="AR29" s="700"/>
      <c r="AS29" s="607">
        <f t="shared" si="16"/>
        <v>1000000</v>
      </c>
      <c r="AT29" s="700"/>
      <c r="AU29" s="613">
        <v>0</v>
      </c>
      <c r="AV29" s="700"/>
      <c r="AW29" s="571">
        <f t="shared" si="20"/>
        <v>2113622.3406666666</v>
      </c>
      <c r="AX29" s="700"/>
      <c r="AY29" s="607">
        <f>('Revenue OP'!$G$18*(1+DFC!$C$13/100)^B29)/12</f>
        <v>2355096.3785876683</v>
      </c>
      <c r="AZ29" s="700"/>
      <c r="BA29" s="613">
        <v>0</v>
      </c>
      <c r="BB29" s="700"/>
      <c r="BC29" s="562">
        <f t="shared" si="17"/>
        <v>241474.03792100167</v>
      </c>
      <c r="BD29" s="700"/>
      <c r="BE29" s="562">
        <f>BC29/(1+DFC!$C$10/100)^B29</f>
        <v>219024.0706766455</v>
      </c>
      <c r="BF29" s="700"/>
      <c r="BG29" s="566"/>
      <c r="BH29" s="613">
        <v>20</v>
      </c>
      <c r="BI29" s="571">
        <f>H240</f>
        <v>60000</v>
      </c>
      <c r="BJ29" s="571">
        <f>J240</f>
        <v>7800</v>
      </c>
      <c r="BK29" s="571">
        <f>L240</f>
        <v>4800</v>
      </c>
      <c r="BL29" s="571">
        <f>N240</f>
        <v>150000</v>
      </c>
      <c r="BM29" s="571">
        <f>P240</f>
        <v>60000</v>
      </c>
      <c r="BN29" s="571">
        <f>R240</f>
        <v>105000</v>
      </c>
      <c r="BO29" s="571">
        <f>T240</f>
        <v>600000</v>
      </c>
      <c r="BP29" s="571">
        <f>V240</f>
        <v>450000</v>
      </c>
      <c r="BQ29" s="571">
        <f>X240</f>
        <v>250000.00000000003</v>
      </c>
      <c r="BR29" s="571">
        <f>Z240</f>
        <v>125000.00000000001</v>
      </c>
      <c r="BS29" s="571">
        <f>AB240</f>
        <v>99999.999999999985</v>
      </c>
      <c r="BT29" s="571">
        <f>AD240</f>
        <v>199999.99999999997</v>
      </c>
      <c r="BU29" s="571">
        <f>AF240</f>
        <v>153790</v>
      </c>
      <c r="BV29" s="571">
        <f>AH240</f>
        <v>8669519.3491199985</v>
      </c>
      <c r="BW29" s="571">
        <f>AJ240</f>
        <v>483011.5</v>
      </c>
      <c r="BX29" s="571">
        <f>AL240</f>
        <v>54000</v>
      </c>
      <c r="BY29" s="571">
        <f>AN240</f>
        <v>0</v>
      </c>
      <c r="BZ29" s="571">
        <f>AP240</f>
        <v>2000000.0000000002</v>
      </c>
      <c r="CA29" s="571">
        <f>AR240</f>
        <v>0</v>
      </c>
      <c r="CB29" s="571">
        <f>AT240</f>
        <v>12000000</v>
      </c>
      <c r="CC29" s="571">
        <f>AV240</f>
        <v>0</v>
      </c>
      <c r="CD29" s="571">
        <f>AX240</f>
        <v>25472920.849120002</v>
      </c>
      <c r="CE29" s="571">
        <f>AZ240</f>
        <v>41812492.293457665</v>
      </c>
      <c r="CF29" s="571">
        <f>BB240</f>
        <v>0</v>
      </c>
      <c r="CG29" s="571">
        <f>BD240</f>
        <v>16339571.444337679</v>
      </c>
      <c r="CH29" s="571">
        <f>BF240</f>
        <v>6158212.6320228754</v>
      </c>
      <c r="CI29" s="571"/>
      <c r="CJ29" s="571"/>
      <c r="CL29" s="571"/>
      <c r="CN29" s="571"/>
      <c r="CP29" s="571"/>
      <c r="CR29" s="571"/>
      <c r="CT29" s="571"/>
      <c r="CV29" s="571"/>
      <c r="CX29" s="571"/>
      <c r="CZ29" s="571"/>
      <c r="DB29" s="571"/>
      <c r="DD29" s="571"/>
      <c r="DF29" s="571"/>
      <c r="DH29" s="571"/>
      <c r="DJ29" s="571"/>
      <c r="DK29" s="571"/>
      <c r="DL29" s="571"/>
      <c r="DM29" s="571"/>
      <c r="DN29" s="571"/>
      <c r="DO29" s="571"/>
      <c r="DP29" s="571"/>
      <c r="DQ29" s="571"/>
      <c r="DR29" s="571"/>
      <c r="DS29" s="571"/>
      <c r="DT29" s="571"/>
      <c r="DU29" s="571"/>
      <c r="DV29" s="571"/>
      <c r="DW29" s="571"/>
      <c r="DX29" s="571"/>
      <c r="DY29" s="571"/>
      <c r="DZ29" s="571"/>
      <c r="EA29" s="571"/>
      <c r="EB29" s="571"/>
    </row>
    <row r="30" spans="2:132" x14ac:dyDescent="0.3">
      <c r="B30" s="572">
        <v>2</v>
      </c>
      <c r="C30" s="572">
        <v>7</v>
      </c>
      <c r="D30" s="572">
        <v>19</v>
      </c>
      <c r="E30" s="708"/>
      <c r="F30" s="562">
        <v>0</v>
      </c>
      <c r="G30" s="607">
        <f t="shared" si="2"/>
        <v>5000</v>
      </c>
      <c r="H30" s="700"/>
      <c r="I30" s="607">
        <f t="shared" si="3"/>
        <v>650</v>
      </c>
      <c r="J30" s="700"/>
      <c r="K30" s="607">
        <f t="shared" si="4"/>
        <v>400</v>
      </c>
      <c r="L30" s="700"/>
      <c r="M30" s="607">
        <f t="shared" si="5"/>
        <v>12500</v>
      </c>
      <c r="N30" s="700"/>
      <c r="O30" s="607">
        <f t="shared" si="6"/>
        <v>5000</v>
      </c>
      <c r="P30" s="700"/>
      <c r="Q30" s="607">
        <f t="shared" si="18"/>
        <v>5833.333333333333</v>
      </c>
      <c r="R30" s="700"/>
      <c r="S30" s="607">
        <f t="shared" si="7"/>
        <v>33333.333333333336</v>
      </c>
      <c r="T30" s="700"/>
      <c r="U30" s="607">
        <f t="shared" si="8"/>
        <v>25000</v>
      </c>
      <c r="V30" s="700"/>
      <c r="W30" s="607">
        <f t="shared" si="9"/>
        <v>20833.333333333332</v>
      </c>
      <c r="X30" s="700"/>
      <c r="Y30" s="607">
        <f t="shared" si="10"/>
        <v>10416.666666666666</v>
      </c>
      <c r="Z30" s="700"/>
      <c r="AA30" s="607">
        <f t="shared" si="11"/>
        <v>8333.3333333333339</v>
      </c>
      <c r="AB30" s="700"/>
      <c r="AC30" s="607">
        <f t="shared" si="12"/>
        <v>16666.666666666668</v>
      </c>
      <c r="AD30" s="700"/>
      <c r="AE30" s="607">
        <f t="shared" si="19"/>
        <v>5833.333333333333</v>
      </c>
      <c r="AF30" s="700"/>
      <c r="AG30" s="607">
        <f>OFC!AB25+OFC!AW25</f>
        <v>775851.90480000002</v>
      </c>
      <c r="AH30" s="700"/>
      <c r="AI30" s="607">
        <f>OFC!BR25+OFC!CM25</f>
        <v>43225.625</v>
      </c>
      <c r="AJ30" s="700"/>
      <c r="AK30" s="607">
        <f t="shared" si="13"/>
        <v>4500</v>
      </c>
      <c r="AL30" s="700"/>
      <c r="AM30" s="607"/>
      <c r="AN30" s="700"/>
      <c r="AO30" s="607">
        <f t="shared" si="14"/>
        <v>166666.66666666666</v>
      </c>
      <c r="AP30" s="700"/>
      <c r="AQ30" s="607">
        <f t="shared" si="15"/>
        <v>0</v>
      </c>
      <c r="AR30" s="700"/>
      <c r="AS30" s="607">
        <f t="shared" si="16"/>
        <v>1000000</v>
      </c>
      <c r="AT30" s="700"/>
      <c r="AU30" s="613">
        <v>0</v>
      </c>
      <c r="AV30" s="700"/>
      <c r="AW30" s="571">
        <f t="shared" si="20"/>
        <v>2140044.1964666666</v>
      </c>
      <c r="AX30" s="700"/>
      <c r="AY30" s="607">
        <f>('Revenue OP'!$G$18*(1+DFC!$C$13/100)^B30)/12</f>
        <v>2355096.3785876683</v>
      </c>
      <c r="AZ30" s="700"/>
      <c r="BA30" s="613">
        <v>0</v>
      </c>
      <c r="BB30" s="700"/>
      <c r="BC30" s="562">
        <f t="shared" si="17"/>
        <v>215052.18212100165</v>
      </c>
      <c r="BD30" s="700"/>
      <c r="BE30" s="562">
        <f>BC30/(1+DFC!$C$10/100)^B30</f>
        <v>195058.66859047767</v>
      </c>
      <c r="BF30" s="700"/>
      <c r="BG30" s="566"/>
      <c r="BH30" s="613">
        <v>21</v>
      </c>
      <c r="BI30" s="571">
        <f>H252</f>
        <v>60000</v>
      </c>
      <c r="BJ30" s="571">
        <f>J252</f>
        <v>7800</v>
      </c>
      <c r="BK30" s="571">
        <f>L252</f>
        <v>4800</v>
      </c>
      <c r="BL30" s="571">
        <f>N252</f>
        <v>150000</v>
      </c>
      <c r="BM30" s="571">
        <f>P252</f>
        <v>60000</v>
      </c>
      <c r="BN30" s="571">
        <f>R252</f>
        <v>157500</v>
      </c>
      <c r="BO30" s="571">
        <f>T252</f>
        <v>900000</v>
      </c>
      <c r="BP30" s="571">
        <f>V252</f>
        <v>675000</v>
      </c>
      <c r="BQ30" s="571">
        <f>X252</f>
        <v>250000.00000000003</v>
      </c>
      <c r="BR30" s="571">
        <f>Z252</f>
        <v>125000.00000000001</v>
      </c>
      <c r="BS30" s="571">
        <f>AB252</f>
        <v>99999.999999999985</v>
      </c>
      <c r="BT30" s="571">
        <f>AD252</f>
        <v>199999.99999999997</v>
      </c>
      <c r="BU30" s="571">
        <f>AF252</f>
        <v>153790</v>
      </c>
      <c r="BV30" s="571">
        <f>AH252</f>
        <v>8669519.3491199985</v>
      </c>
      <c r="BW30" s="571">
        <f>AJ252</f>
        <v>483011.5</v>
      </c>
      <c r="BX30" s="571">
        <f>AL252</f>
        <v>54000</v>
      </c>
      <c r="BY30" s="571">
        <f>AN252</f>
        <v>0</v>
      </c>
      <c r="BZ30" s="571">
        <f>AP252</f>
        <v>2000000.0000000002</v>
      </c>
      <c r="CA30" s="571">
        <f>AR252</f>
        <v>0</v>
      </c>
      <c r="CB30" s="571">
        <f>AT252</f>
        <v>12000000</v>
      </c>
      <c r="CC30" s="571">
        <f>AV252</f>
        <v>0</v>
      </c>
      <c r="CD30" s="571">
        <f>AX252</f>
        <v>26050420.849120002</v>
      </c>
      <c r="CE30" s="571">
        <f>AZ252</f>
        <v>42732367.12391375</v>
      </c>
      <c r="CF30" s="571">
        <f>BB252</f>
        <v>0</v>
      </c>
      <c r="CG30" s="571">
        <f>BD252</f>
        <v>16681946.27479375</v>
      </c>
      <c r="CH30" s="571">
        <f>BF252</f>
        <v>5987857.2426878037</v>
      </c>
      <c r="CI30" s="571"/>
      <c r="CJ30" s="571"/>
      <c r="CL30" s="571"/>
      <c r="CN30" s="571"/>
      <c r="CP30" s="571"/>
      <c r="CR30" s="571"/>
      <c r="CT30" s="571"/>
      <c r="CV30" s="571"/>
      <c r="CX30" s="571"/>
      <c r="CZ30" s="571"/>
      <c r="DB30" s="571"/>
      <c r="DD30" s="571"/>
      <c r="DF30" s="571"/>
      <c r="DH30" s="571"/>
      <c r="DJ30" s="571"/>
      <c r="DK30" s="571"/>
      <c r="DL30" s="571"/>
      <c r="DM30" s="571"/>
      <c r="DN30" s="571"/>
      <c r="DO30" s="571"/>
      <c r="DP30" s="571"/>
      <c r="DQ30" s="571"/>
      <c r="DR30" s="571"/>
      <c r="DS30" s="571"/>
      <c r="DT30" s="571"/>
      <c r="DU30" s="571"/>
      <c r="DV30" s="571"/>
      <c r="DW30" s="571"/>
      <c r="DX30" s="571"/>
      <c r="DY30" s="571"/>
      <c r="DZ30" s="571"/>
      <c r="EA30" s="571"/>
      <c r="EB30" s="571"/>
    </row>
    <row r="31" spans="2:132" x14ac:dyDescent="0.3">
      <c r="B31" s="572">
        <v>2</v>
      </c>
      <c r="C31" s="572">
        <v>8</v>
      </c>
      <c r="D31" s="572">
        <v>20</v>
      </c>
      <c r="E31" s="708"/>
      <c r="F31" s="562">
        <v>0</v>
      </c>
      <c r="G31" s="607">
        <f t="shared" si="2"/>
        <v>5000</v>
      </c>
      <c r="H31" s="700"/>
      <c r="I31" s="607">
        <f t="shared" si="3"/>
        <v>650</v>
      </c>
      <c r="J31" s="700"/>
      <c r="K31" s="607">
        <f t="shared" si="4"/>
        <v>400</v>
      </c>
      <c r="L31" s="700"/>
      <c r="M31" s="607">
        <f t="shared" si="5"/>
        <v>12500</v>
      </c>
      <c r="N31" s="700"/>
      <c r="O31" s="607">
        <f t="shared" si="6"/>
        <v>5000</v>
      </c>
      <c r="P31" s="700"/>
      <c r="Q31" s="607">
        <f t="shared" si="18"/>
        <v>5833.333333333333</v>
      </c>
      <c r="R31" s="700"/>
      <c r="S31" s="607">
        <f t="shared" si="7"/>
        <v>33333.333333333336</v>
      </c>
      <c r="T31" s="700"/>
      <c r="U31" s="607">
        <f t="shared" si="8"/>
        <v>25000</v>
      </c>
      <c r="V31" s="700"/>
      <c r="W31" s="607">
        <f t="shared" si="9"/>
        <v>20833.333333333332</v>
      </c>
      <c r="X31" s="700"/>
      <c r="Y31" s="607">
        <f t="shared" si="10"/>
        <v>10416.666666666666</v>
      </c>
      <c r="Z31" s="700"/>
      <c r="AA31" s="607">
        <f t="shared" si="11"/>
        <v>8333.3333333333339</v>
      </c>
      <c r="AB31" s="700"/>
      <c r="AC31" s="607">
        <f t="shared" si="12"/>
        <v>16666.666666666668</v>
      </c>
      <c r="AD31" s="700"/>
      <c r="AE31" s="607">
        <f t="shared" si="19"/>
        <v>5833.333333333333</v>
      </c>
      <c r="AF31" s="700"/>
      <c r="AG31" s="607">
        <f>OFC!AB26+OFC!AW26</f>
        <v>775851.90480000002</v>
      </c>
      <c r="AH31" s="700"/>
      <c r="AI31" s="607">
        <f>OFC!BR26+OFC!CM26</f>
        <v>43225.625</v>
      </c>
      <c r="AJ31" s="700"/>
      <c r="AK31" s="607">
        <f t="shared" si="13"/>
        <v>4500</v>
      </c>
      <c r="AL31" s="700"/>
      <c r="AM31" s="607"/>
      <c r="AN31" s="700"/>
      <c r="AO31" s="607">
        <f t="shared" si="14"/>
        <v>166666.66666666666</v>
      </c>
      <c r="AP31" s="700"/>
      <c r="AQ31" s="607">
        <f t="shared" si="15"/>
        <v>0</v>
      </c>
      <c r="AR31" s="700"/>
      <c r="AS31" s="607">
        <f t="shared" si="16"/>
        <v>1000000</v>
      </c>
      <c r="AT31" s="700"/>
      <c r="AU31" s="613">
        <v>0</v>
      </c>
      <c r="AV31" s="700"/>
      <c r="AW31" s="571">
        <f t="shared" si="20"/>
        <v>2140044.1964666666</v>
      </c>
      <c r="AX31" s="700"/>
      <c r="AY31" s="607">
        <f>('Revenue OP'!$G$18*(1+DFC!$C$13/100)^B31)/12</f>
        <v>2355096.3785876683</v>
      </c>
      <c r="AZ31" s="700"/>
      <c r="BA31" s="613">
        <v>0</v>
      </c>
      <c r="BB31" s="700"/>
      <c r="BC31" s="562">
        <f t="shared" si="17"/>
        <v>215052.18212100165</v>
      </c>
      <c r="BD31" s="700"/>
      <c r="BE31" s="562">
        <f>BC31/(1+DFC!$C$10/100)^B31</f>
        <v>195058.66859047767</v>
      </c>
      <c r="BF31" s="700"/>
      <c r="BG31" s="566"/>
      <c r="BH31" s="613">
        <v>22</v>
      </c>
      <c r="BI31" s="571">
        <f>H264</f>
        <v>60000</v>
      </c>
      <c r="BJ31" s="571">
        <f>J264</f>
        <v>7800</v>
      </c>
      <c r="BK31" s="571">
        <f>L264</f>
        <v>4800</v>
      </c>
      <c r="BL31" s="571">
        <f>N264</f>
        <v>150000</v>
      </c>
      <c r="BM31" s="571">
        <f>P264</f>
        <v>60000</v>
      </c>
      <c r="BN31" s="571">
        <f>R264</f>
        <v>157500</v>
      </c>
      <c r="BO31" s="571">
        <f>T264</f>
        <v>900000</v>
      </c>
      <c r="BP31" s="571">
        <f>V264</f>
        <v>675000</v>
      </c>
      <c r="BQ31" s="571">
        <f>X264</f>
        <v>250000.00000000003</v>
      </c>
      <c r="BR31" s="571">
        <f>Z264</f>
        <v>125000.00000000001</v>
      </c>
      <c r="BS31" s="571">
        <f>AB264</f>
        <v>99999.999999999985</v>
      </c>
      <c r="BT31" s="571">
        <f>AD264</f>
        <v>199999.99999999997</v>
      </c>
      <c r="BU31" s="571">
        <f>AF264</f>
        <v>199927.00000000009</v>
      </c>
      <c r="BV31" s="571">
        <f>AH264</f>
        <v>8669519.3491199985</v>
      </c>
      <c r="BW31" s="571">
        <f>AJ264</f>
        <v>483011.5</v>
      </c>
      <c r="BX31" s="571">
        <f>AL264</f>
        <v>54000</v>
      </c>
      <c r="BY31" s="571">
        <f>AN264</f>
        <v>0</v>
      </c>
      <c r="BZ31" s="571">
        <f>AP264</f>
        <v>2000000.0000000002</v>
      </c>
      <c r="CA31" s="571">
        <f>AR264</f>
        <v>0</v>
      </c>
      <c r="CB31" s="571">
        <f>AT264</f>
        <v>12000000</v>
      </c>
      <c r="CC31" s="571">
        <f>AV264</f>
        <v>0</v>
      </c>
      <c r="CD31" s="571">
        <f>AX264</f>
        <v>26096557.849120002</v>
      </c>
      <c r="CE31" s="571">
        <f>AZ264</f>
        <v>43672479.200639866</v>
      </c>
      <c r="CF31" s="571">
        <f>BB264</f>
        <v>0</v>
      </c>
      <c r="CG31" s="571">
        <f>BD264</f>
        <v>17575921.351519849</v>
      </c>
      <c r="CH31" s="571">
        <f>BF264</f>
        <v>6008326.4482456651</v>
      </c>
      <c r="CI31" s="571"/>
      <c r="CJ31" s="571"/>
      <c r="CL31" s="571"/>
      <c r="CN31" s="571"/>
      <c r="CP31" s="571"/>
      <c r="CR31" s="571"/>
      <c r="CT31" s="571"/>
      <c r="CV31" s="571"/>
      <c r="CX31" s="571"/>
      <c r="CZ31" s="571"/>
      <c r="DB31" s="571"/>
      <c r="DD31" s="571"/>
      <c r="DF31" s="571"/>
      <c r="DH31" s="571"/>
      <c r="DJ31" s="571"/>
      <c r="DK31" s="571"/>
      <c r="DL31" s="571"/>
      <c r="DM31" s="571"/>
      <c r="DN31" s="571"/>
      <c r="DO31" s="571"/>
      <c r="DP31" s="571"/>
      <c r="DQ31" s="571"/>
      <c r="DR31" s="571"/>
      <c r="DS31" s="571"/>
      <c r="DT31" s="571"/>
      <c r="DU31" s="571"/>
      <c r="DV31" s="571"/>
      <c r="DW31" s="571"/>
      <c r="DX31" s="571"/>
      <c r="DY31" s="571"/>
      <c r="DZ31" s="571"/>
      <c r="EA31" s="571"/>
      <c r="EB31" s="571"/>
    </row>
    <row r="32" spans="2:132" x14ac:dyDescent="0.3">
      <c r="B32" s="572">
        <v>2</v>
      </c>
      <c r="C32" s="572">
        <v>9</v>
      </c>
      <c r="D32" s="572">
        <v>21</v>
      </c>
      <c r="E32" s="708"/>
      <c r="F32" s="562">
        <v>0</v>
      </c>
      <c r="G32" s="607">
        <f t="shared" si="2"/>
        <v>5000</v>
      </c>
      <c r="H32" s="700"/>
      <c r="I32" s="607">
        <f t="shared" si="3"/>
        <v>650</v>
      </c>
      <c r="J32" s="700"/>
      <c r="K32" s="607">
        <f t="shared" si="4"/>
        <v>400</v>
      </c>
      <c r="L32" s="700"/>
      <c r="M32" s="607">
        <f t="shared" si="5"/>
        <v>12500</v>
      </c>
      <c r="N32" s="700"/>
      <c r="O32" s="607">
        <f t="shared" si="6"/>
        <v>5000</v>
      </c>
      <c r="P32" s="700"/>
      <c r="Q32" s="607">
        <f t="shared" si="18"/>
        <v>5833.333333333333</v>
      </c>
      <c r="R32" s="700"/>
      <c r="S32" s="607">
        <f t="shared" si="7"/>
        <v>33333.333333333336</v>
      </c>
      <c r="T32" s="700"/>
      <c r="U32" s="607">
        <f t="shared" si="8"/>
        <v>25000</v>
      </c>
      <c r="V32" s="700"/>
      <c r="W32" s="607">
        <f t="shared" si="9"/>
        <v>20833.333333333332</v>
      </c>
      <c r="X32" s="700"/>
      <c r="Y32" s="607">
        <f t="shared" si="10"/>
        <v>10416.666666666666</v>
      </c>
      <c r="Z32" s="700"/>
      <c r="AA32" s="607">
        <f t="shared" si="11"/>
        <v>8333.3333333333339</v>
      </c>
      <c r="AB32" s="700"/>
      <c r="AC32" s="607">
        <f t="shared" si="12"/>
        <v>16666.666666666668</v>
      </c>
      <c r="AD32" s="700"/>
      <c r="AE32" s="607">
        <f t="shared" si="19"/>
        <v>5833.333333333333</v>
      </c>
      <c r="AF32" s="700"/>
      <c r="AG32" s="607">
        <f>OFC!AB27+OFC!AW27</f>
        <v>750824.424</v>
      </c>
      <c r="AH32" s="700"/>
      <c r="AI32" s="607">
        <f>OFC!BR27+OFC!CM27</f>
        <v>41831.25</v>
      </c>
      <c r="AJ32" s="700"/>
      <c r="AK32" s="607">
        <f t="shared" si="13"/>
        <v>4500</v>
      </c>
      <c r="AL32" s="700"/>
      <c r="AM32" s="607"/>
      <c r="AN32" s="700"/>
      <c r="AO32" s="607">
        <f t="shared" si="14"/>
        <v>166666.66666666666</v>
      </c>
      <c r="AP32" s="700"/>
      <c r="AQ32" s="607">
        <f t="shared" si="15"/>
        <v>0</v>
      </c>
      <c r="AR32" s="700"/>
      <c r="AS32" s="607">
        <f t="shared" si="16"/>
        <v>1000000</v>
      </c>
      <c r="AT32" s="700"/>
      <c r="AU32" s="613">
        <v>0</v>
      </c>
      <c r="AV32" s="700"/>
      <c r="AW32" s="571">
        <f t="shared" si="20"/>
        <v>2113622.3406666666</v>
      </c>
      <c r="AX32" s="700"/>
      <c r="AY32" s="607">
        <f>('Revenue OP'!$G$18*(1+DFC!$C$13/100)^B32)/12</f>
        <v>2355096.3785876683</v>
      </c>
      <c r="AZ32" s="700"/>
      <c r="BA32" s="613">
        <v>0</v>
      </c>
      <c r="BB32" s="700"/>
      <c r="BC32" s="562">
        <f t="shared" si="17"/>
        <v>241474.03792100167</v>
      </c>
      <c r="BD32" s="700"/>
      <c r="BE32" s="562">
        <f>BC32/(1+DFC!$C$10/100)^B32</f>
        <v>219024.0706766455</v>
      </c>
      <c r="BF32" s="700"/>
      <c r="BG32" s="566"/>
      <c r="BH32" s="613">
        <v>23</v>
      </c>
      <c r="BI32" s="571">
        <f>H276</f>
        <v>60000</v>
      </c>
      <c r="BJ32" s="571">
        <f>J276</f>
        <v>7800</v>
      </c>
      <c r="BK32" s="571">
        <f>L276</f>
        <v>4800</v>
      </c>
      <c r="BL32" s="571">
        <f>N276</f>
        <v>150000</v>
      </c>
      <c r="BM32" s="571">
        <f>P276</f>
        <v>60000</v>
      </c>
      <c r="BN32" s="571">
        <f>R276</f>
        <v>157500</v>
      </c>
      <c r="BO32" s="571">
        <f>T276</f>
        <v>900000</v>
      </c>
      <c r="BP32" s="571">
        <f>V276</f>
        <v>675000</v>
      </c>
      <c r="BQ32" s="571">
        <f>X276</f>
        <v>250000.00000000003</v>
      </c>
      <c r="BR32" s="571">
        <f>Z276</f>
        <v>125000.00000000001</v>
      </c>
      <c r="BS32" s="571">
        <f>AB276</f>
        <v>99999.999999999985</v>
      </c>
      <c r="BT32" s="571">
        <f>AD276</f>
        <v>199999.99999999997</v>
      </c>
      <c r="BU32" s="571">
        <f>AF276</f>
        <v>199927.00000000009</v>
      </c>
      <c r="BV32" s="571">
        <f>AH276</f>
        <v>8669519.3491199985</v>
      </c>
      <c r="BW32" s="571">
        <f>AJ276</f>
        <v>483011.5</v>
      </c>
      <c r="BX32" s="571">
        <f>AL276</f>
        <v>54000</v>
      </c>
      <c r="BY32" s="571">
        <f>AN276</f>
        <v>0</v>
      </c>
      <c r="BZ32" s="571">
        <f>AP276</f>
        <v>2000000.0000000002</v>
      </c>
      <c r="CA32" s="571">
        <f>AR276</f>
        <v>0</v>
      </c>
      <c r="CB32" s="571">
        <f>AT276</f>
        <v>12000000</v>
      </c>
      <c r="CC32" s="571">
        <f>AV276</f>
        <v>0</v>
      </c>
      <c r="CD32" s="571">
        <f>AX276</f>
        <v>26096557.849120002</v>
      </c>
      <c r="CE32" s="571">
        <f>AZ276</f>
        <v>44633273.743053935</v>
      </c>
      <c r="CF32" s="571">
        <f>BB276</f>
        <v>0</v>
      </c>
      <c r="CG32" s="571">
        <f>BD276</f>
        <v>18536715.893933922</v>
      </c>
      <c r="CH32" s="571">
        <f>BF276</f>
        <v>6035022.7987720445</v>
      </c>
      <c r="CI32" s="571"/>
      <c r="CJ32" s="571"/>
      <c r="CL32" s="571"/>
      <c r="CN32" s="571"/>
      <c r="CP32" s="571"/>
      <c r="CR32" s="571"/>
      <c r="CT32" s="571"/>
      <c r="CV32" s="571"/>
      <c r="CX32" s="571"/>
      <c r="CZ32" s="571"/>
      <c r="DB32" s="571"/>
      <c r="DD32" s="571"/>
      <c r="DF32" s="571"/>
      <c r="DH32" s="571"/>
      <c r="DJ32" s="571"/>
      <c r="DK32" s="571"/>
      <c r="DL32" s="571"/>
      <c r="DM32" s="571"/>
      <c r="DN32" s="571"/>
      <c r="DO32" s="571"/>
      <c r="DP32" s="571"/>
      <c r="DQ32" s="571"/>
      <c r="DR32" s="571"/>
      <c r="DS32" s="571"/>
      <c r="DT32" s="571"/>
      <c r="DU32" s="571"/>
      <c r="DV32" s="571"/>
      <c r="DW32" s="571"/>
      <c r="DX32" s="571"/>
      <c r="DY32" s="571"/>
      <c r="DZ32" s="571"/>
      <c r="EA32" s="571"/>
      <c r="EB32" s="571"/>
    </row>
    <row r="33" spans="2:132" x14ac:dyDescent="0.3">
      <c r="B33" s="572">
        <v>2</v>
      </c>
      <c r="C33" s="572">
        <v>10</v>
      </c>
      <c r="D33" s="572">
        <v>22</v>
      </c>
      <c r="E33" s="708"/>
      <c r="F33" s="562">
        <v>0</v>
      </c>
      <c r="G33" s="607">
        <f t="shared" si="2"/>
        <v>5000</v>
      </c>
      <c r="H33" s="700"/>
      <c r="I33" s="607">
        <f t="shared" si="3"/>
        <v>650</v>
      </c>
      <c r="J33" s="700"/>
      <c r="K33" s="607">
        <f t="shared" si="4"/>
        <v>400</v>
      </c>
      <c r="L33" s="700"/>
      <c r="M33" s="607">
        <f t="shared" si="5"/>
        <v>12500</v>
      </c>
      <c r="N33" s="700"/>
      <c r="O33" s="607">
        <f t="shared" si="6"/>
        <v>5000</v>
      </c>
      <c r="P33" s="700"/>
      <c r="Q33" s="607">
        <f t="shared" si="18"/>
        <v>5833.333333333333</v>
      </c>
      <c r="R33" s="700"/>
      <c r="S33" s="607">
        <f t="shared" si="7"/>
        <v>33333.333333333336</v>
      </c>
      <c r="T33" s="700"/>
      <c r="U33" s="607">
        <f t="shared" si="8"/>
        <v>25000</v>
      </c>
      <c r="V33" s="700"/>
      <c r="W33" s="607">
        <f t="shared" si="9"/>
        <v>20833.333333333332</v>
      </c>
      <c r="X33" s="700"/>
      <c r="Y33" s="607">
        <f t="shared" si="10"/>
        <v>10416.666666666666</v>
      </c>
      <c r="Z33" s="700"/>
      <c r="AA33" s="607">
        <f t="shared" si="11"/>
        <v>8333.3333333333339</v>
      </c>
      <c r="AB33" s="700"/>
      <c r="AC33" s="607">
        <f t="shared" si="12"/>
        <v>16666.666666666668</v>
      </c>
      <c r="AD33" s="700"/>
      <c r="AE33" s="607">
        <f t="shared" si="19"/>
        <v>5833.333333333333</v>
      </c>
      <c r="AF33" s="700"/>
      <c r="AG33" s="607">
        <f>OFC!AB28+OFC!AW28</f>
        <v>775851.90480000002</v>
      </c>
      <c r="AH33" s="700"/>
      <c r="AI33" s="607">
        <f>OFC!BR28+OFC!CM28</f>
        <v>43225.625</v>
      </c>
      <c r="AJ33" s="700"/>
      <c r="AK33" s="607">
        <f t="shared" si="13"/>
        <v>4500</v>
      </c>
      <c r="AL33" s="700"/>
      <c r="AM33" s="607"/>
      <c r="AN33" s="700"/>
      <c r="AO33" s="607">
        <f t="shared" si="14"/>
        <v>166666.66666666666</v>
      </c>
      <c r="AP33" s="700"/>
      <c r="AQ33" s="607">
        <f t="shared" si="15"/>
        <v>0</v>
      </c>
      <c r="AR33" s="700"/>
      <c r="AS33" s="607">
        <f t="shared" si="16"/>
        <v>1000000</v>
      </c>
      <c r="AT33" s="700"/>
      <c r="AU33" s="613">
        <v>0</v>
      </c>
      <c r="AV33" s="700"/>
      <c r="AW33" s="571">
        <f t="shared" si="20"/>
        <v>2140044.1964666666</v>
      </c>
      <c r="AX33" s="700"/>
      <c r="AY33" s="607">
        <f>('Revenue OP'!$G$18*(1+DFC!$C$13/100)^B33)/12</f>
        <v>2355096.3785876683</v>
      </c>
      <c r="AZ33" s="700"/>
      <c r="BA33" s="613">
        <v>0</v>
      </c>
      <c r="BB33" s="700"/>
      <c r="BC33" s="562">
        <f t="shared" si="17"/>
        <v>215052.18212100165</v>
      </c>
      <c r="BD33" s="700"/>
      <c r="BE33" s="562">
        <f>BC33/(1+DFC!$C$10/100)^B33</f>
        <v>195058.66859047767</v>
      </c>
      <c r="BF33" s="700"/>
      <c r="BG33" s="566"/>
      <c r="BH33" s="613">
        <v>24</v>
      </c>
      <c r="BI33" s="571">
        <f>H288</f>
        <v>60000</v>
      </c>
      <c r="BJ33" s="571">
        <f>J288</f>
        <v>7800</v>
      </c>
      <c r="BK33" s="571">
        <f>L288</f>
        <v>4800</v>
      </c>
      <c r="BL33" s="571">
        <f>N288</f>
        <v>150000</v>
      </c>
      <c r="BM33" s="571">
        <f>P288</f>
        <v>60000</v>
      </c>
      <c r="BN33" s="571">
        <f>R288</f>
        <v>157500</v>
      </c>
      <c r="BO33" s="571">
        <f>T288</f>
        <v>900000</v>
      </c>
      <c r="BP33" s="571">
        <f>V288</f>
        <v>675000</v>
      </c>
      <c r="BQ33" s="571">
        <f>X288</f>
        <v>250000.00000000003</v>
      </c>
      <c r="BR33" s="571">
        <f>Z288</f>
        <v>125000.00000000001</v>
      </c>
      <c r="BS33" s="571">
        <f>AB288</f>
        <v>99999.999999999985</v>
      </c>
      <c r="BT33" s="571">
        <f>AD288</f>
        <v>199999.99999999997</v>
      </c>
      <c r="BU33" s="571">
        <f>AF288</f>
        <v>199927.00000000009</v>
      </c>
      <c r="BV33" s="571">
        <f>AH288</f>
        <v>8669519.3491199985</v>
      </c>
      <c r="BW33" s="571">
        <f>AJ288</f>
        <v>483011.5</v>
      </c>
      <c r="BX33" s="571">
        <f>AL288</f>
        <v>54000</v>
      </c>
      <c r="BY33" s="571">
        <f>AN288</f>
        <v>0</v>
      </c>
      <c r="BZ33" s="571">
        <f>AP288</f>
        <v>2000000.0000000002</v>
      </c>
      <c r="CA33" s="571">
        <f>AR288</f>
        <v>0</v>
      </c>
      <c r="CB33" s="571">
        <f>AT288</f>
        <v>12000000</v>
      </c>
      <c r="CC33" s="571">
        <f>AV288</f>
        <v>0</v>
      </c>
      <c r="CD33" s="571">
        <f>AX288</f>
        <v>26096557.849120002</v>
      </c>
      <c r="CE33" s="571">
        <f>AZ288</f>
        <v>45615205.765401103</v>
      </c>
      <c r="CF33" s="571">
        <f>BB288</f>
        <v>0</v>
      </c>
      <c r="CG33" s="571">
        <f>BD288</f>
        <v>19518647.916281119</v>
      </c>
      <c r="CH33" s="571">
        <f>BF288</f>
        <v>6052106.3709440902</v>
      </c>
      <c r="CI33" s="571"/>
      <c r="CJ33" s="571"/>
      <c r="CL33" s="571"/>
      <c r="CN33" s="571"/>
      <c r="CP33" s="571"/>
      <c r="CR33" s="571"/>
      <c r="CT33" s="571"/>
      <c r="CV33" s="571"/>
      <c r="CX33" s="571"/>
      <c r="CZ33" s="571"/>
      <c r="DB33" s="571"/>
      <c r="DD33" s="571"/>
      <c r="DF33" s="571"/>
      <c r="DH33" s="571"/>
      <c r="DJ33" s="571"/>
      <c r="DK33" s="571"/>
      <c r="DL33" s="571"/>
      <c r="DM33" s="571"/>
      <c r="DN33" s="571"/>
      <c r="DO33" s="571"/>
      <c r="DP33" s="571"/>
      <c r="DQ33" s="571"/>
      <c r="DR33" s="571"/>
      <c r="DS33" s="571"/>
      <c r="DT33" s="571"/>
      <c r="DU33" s="571"/>
      <c r="DV33" s="571"/>
      <c r="DW33" s="571"/>
      <c r="DX33" s="571"/>
      <c r="DY33" s="571"/>
      <c r="DZ33" s="571"/>
      <c r="EA33" s="571"/>
      <c r="EB33" s="571"/>
    </row>
    <row r="34" spans="2:132" x14ac:dyDescent="0.3">
      <c r="B34" s="572">
        <v>2</v>
      </c>
      <c r="C34" s="572">
        <v>11</v>
      </c>
      <c r="D34" s="572">
        <v>23</v>
      </c>
      <c r="E34" s="708"/>
      <c r="F34" s="562">
        <v>0</v>
      </c>
      <c r="G34" s="607">
        <f t="shared" si="2"/>
        <v>5000</v>
      </c>
      <c r="H34" s="700"/>
      <c r="I34" s="607">
        <f t="shared" si="3"/>
        <v>650</v>
      </c>
      <c r="J34" s="700"/>
      <c r="K34" s="607">
        <f t="shared" si="4"/>
        <v>400</v>
      </c>
      <c r="L34" s="700"/>
      <c r="M34" s="607">
        <f t="shared" si="5"/>
        <v>12500</v>
      </c>
      <c r="N34" s="700"/>
      <c r="O34" s="607">
        <f t="shared" si="6"/>
        <v>5000</v>
      </c>
      <c r="P34" s="700"/>
      <c r="Q34" s="607">
        <f t="shared" si="18"/>
        <v>5833.333333333333</v>
      </c>
      <c r="R34" s="700"/>
      <c r="S34" s="607">
        <f t="shared" si="7"/>
        <v>33333.333333333336</v>
      </c>
      <c r="T34" s="700"/>
      <c r="U34" s="607">
        <f t="shared" si="8"/>
        <v>25000</v>
      </c>
      <c r="V34" s="700"/>
      <c r="W34" s="607">
        <f t="shared" si="9"/>
        <v>20833.333333333332</v>
      </c>
      <c r="X34" s="700"/>
      <c r="Y34" s="607">
        <f t="shared" si="10"/>
        <v>10416.666666666666</v>
      </c>
      <c r="Z34" s="700"/>
      <c r="AA34" s="607">
        <f t="shared" si="11"/>
        <v>8333.3333333333339</v>
      </c>
      <c r="AB34" s="700"/>
      <c r="AC34" s="607">
        <f t="shared" si="12"/>
        <v>16666.666666666668</v>
      </c>
      <c r="AD34" s="700"/>
      <c r="AE34" s="607">
        <f t="shared" si="19"/>
        <v>5833.333333333333</v>
      </c>
      <c r="AF34" s="700"/>
      <c r="AG34" s="607">
        <f>OFC!AB29+OFC!AW29</f>
        <v>750824.424</v>
      </c>
      <c r="AH34" s="700"/>
      <c r="AI34" s="607">
        <f>OFC!BR29+OFC!CM29</f>
        <v>41831.25</v>
      </c>
      <c r="AJ34" s="700"/>
      <c r="AK34" s="607">
        <f t="shared" si="13"/>
        <v>4500</v>
      </c>
      <c r="AL34" s="700"/>
      <c r="AM34" s="607"/>
      <c r="AN34" s="700"/>
      <c r="AO34" s="607">
        <f t="shared" si="14"/>
        <v>166666.66666666666</v>
      </c>
      <c r="AP34" s="700"/>
      <c r="AQ34" s="607">
        <f t="shared" si="15"/>
        <v>0</v>
      </c>
      <c r="AR34" s="700"/>
      <c r="AS34" s="607">
        <f t="shared" si="16"/>
        <v>1000000</v>
      </c>
      <c r="AT34" s="700"/>
      <c r="AU34" s="613">
        <v>0</v>
      </c>
      <c r="AV34" s="700"/>
      <c r="AW34" s="571">
        <f t="shared" si="20"/>
        <v>2113622.3406666666</v>
      </c>
      <c r="AX34" s="700"/>
      <c r="AY34" s="607">
        <f>('Revenue OP'!$G$18*(1+DFC!$C$13/100)^B34)/12</f>
        <v>2355096.3785876683</v>
      </c>
      <c r="AZ34" s="700"/>
      <c r="BA34" s="613">
        <v>0</v>
      </c>
      <c r="BB34" s="700"/>
      <c r="BC34" s="562">
        <f t="shared" si="17"/>
        <v>241474.03792100167</v>
      </c>
      <c r="BD34" s="700"/>
      <c r="BE34" s="562">
        <f>BC34/(1+DFC!$C$10/100)^B34</f>
        <v>219024.0706766455</v>
      </c>
      <c r="BF34" s="700"/>
      <c r="BG34" s="566"/>
      <c r="BH34" s="613">
        <v>25</v>
      </c>
      <c r="BI34" s="571">
        <f>H300</f>
        <v>60000</v>
      </c>
      <c r="BJ34" s="571">
        <f>J300</f>
        <v>7800</v>
      </c>
      <c r="BK34" s="571">
        <f>L300</f>
        <v>4800</v>
      </c>
      <c r="BL34" s="571">
        <f>N300</f>
        <v>150000</v>
      </c>
      <c r="BM34" s="571">
        <f>P300</f>
        <v>60000</v>
      </c>
      <c r="BN34" s="571">
        <f>R300</f>
        <v>157500</v>
      </c>
      <c r="BO34" s="571">
        <f>T300</f>
        <v>900000</v>
      </c>
      <c r="BP34" s="571">
        <f>V300</f>
        <v>675000</v>
      </c>
      <c r="BQ34" s="571">
        <f>X300</f>
        <v>250000.00000000003</v>
      </c>
      <c r="BR34" s="571">
        <f>Z300</f>
        <v>125000.00000000001</v>
      </c>
      <c r="BS34" s="571">
        <f>AB300</f>
        <v>99999.999999999985</v>
      </c>
      <c r="BT34" s="571">
        <f>AD300</f>
        <v>199999.99999999997</v>
      </c>
      <c r="BU34" s="571">
        <f>AF300</f>
        <v>199927.00000000009</v>
      </c>
      <c r="BV34" s="571">
        <f>AH300</f>
        <v>8669519.3491199985</v>
      </c>
      <c r="BW34" s="571">
        <f>AJ300</f>
        <v>483011.5</v>
      </c>
      <c r="BX34" s="571">
        <f>AL300</f>
        <v>54000</v>
      </c>
      <c r="BY34" s="571">
        <f>AN300</f>
        <v>0</v>
      </c>
      <c r="BZ34" s="571">
        <f>AP300</f>
        <v>2000000.0000000002</v>
      </c>
      <c r="CA34" s="571">
        <f>AR300</f>
        <v>0</v>
      </c>
      <c r="CB34" s="571">
        <f>AT300</f>
        <v>12000000</v>
      </c>
      <c r="CC34" s="571">
        <f>AV300</f>
        <v>0</v>
      </c>
      <c r="CD34" s="571">
        <f>AX300</f>
        <v>26096557.849120002</v>
      </c>
      <c r="CE34" s="571">
        <f>AZ300</f>
        <v>46618740.292239934</v>
      </c>
      <c r="CF34" s="571">
        <f>BB300</f>
        <v>0</v>
      </c>
      <c r="CG34" s="571">
        <f>BD300</f>
        <v>20522182.443119943</v>
      </c>
      <c r="CH34" s="571">
        <f>BF300</f>
        <v>6060257.35674047</v>
      </c>
      <c r="CI34" s="571"/>
      <c r="CJ34" s="571"/>
      <c r="CL34" s="571"/>
      <c r="CN34" s="571"/>
      <c r="CP34" s="571"/>
      <c r="CR34" s="571"/>
      <c r="CT34" s="571"/>
      <c r="CV34" s="571"/>
      <c r="CX34" s="571"/>
      <c r="CZ34" s="571"/>
      <c r="DB34" s="571"/>
      <c r="DD34" s="571"/>
      <c r="DF34" s="571"/>
      <c r="DH34" s="571"/>
      <c r="DJ34" s="571"/>
      <c r="DK34" s="571"/>
      <c r="DL34" s="571"/>
      <c r="DM34" s="571"/>
      <c r="DN34" s="571"/>
      <c r="DO34" s="571"/>
      <c r="DP34" s="571"/>
      <c r="DQ34" s="571"/>
      <c r="DR34" s="571"/>
      <c r="DS34" s="571"/>
      <c r="DT34" s="571"/>
      <c r="DU34" s="571"/>
      <c r="DV34" s="571"/>
      <c r="DW34" s="571"/>
      <c r="DX34" s="571"/>
      <c r="DY34" s="571"/>
      <c r="DZ34" s="571"/>
      <c r="EA34" s="571"/>
      <c r="EB34" s="571"/>
    </row>
    <row r="35" spans="2:132" x14ac:dyDescent="0.3">
      <c r="B35" s="572">
        <v>2</v>
      </c>
      <c r="C35" s="572">
        <v>12</v>
      </c>
      <c r="D35" s="572">
        <v>24</v>
      </c>
      <c r="E35" s="708"/>
      <c r="F35" s="562">
        <v>0</v>
      </c>
      <c r="G35" s="607">
        <f t="shared" si="2"/>
        <v>5000</v>
      </c>
      <c r="H35" s="700"/>
      <c r="I35" s="607">
        <f t="shared" si="3"/>
        <v>650</v>
      </c>
      <c r="J35" s="700"/>
      <c r="K35" s="607">
        <f t="shared" si="4"/>
        <v>400</v>
      </c>
      <c r="L35" s="700"/>
      <c r="M35" s="607">
        <f t="shared" si="5"/>
        <v>12500</v>
      </c>
      <c r="N35" s="700"/>
      <c r="O35" s="607">
        <f t="shared" si="6"/>
        <v>5000</v>
      </c>
      <c r="P35" s="700"/>
      <c r="Q35" s="607">
        <f t="shared" si="18"/>
        <v>5833.333333333333</v>
      </c>
      <c r="R35" s="700"/>
      <c r="S35" s="607">
        <f t="shared" si="7"/>
        <v>33333.333333333336</v>
      </c>
      <c r="T35" s="700"/>
      <c r="U35" s="607">
        <f t="shared" si="8"/>
        <v>25000</v>
      </c>
      <c r="V35" s="700"/>
      <c r="W35" s="607">
        <f t="shared" si="9"/>
        <v>20833.333333333332</v>
      </c>
      <c r="X35" s="700"/>
      <c r="Y35" s="607">
        <f t="shared" si="10"/>
        <v>10416.666666666666</v>
      </c>
      <c r="Z35" s="700"/>
      <c r="AA35" s="607">
        <f t="shared" si="11"/>
        <v>8333.3333333333339</v>
      </c>
      <c r="AB35" s="700"/>
      <c r="AC35" s="607">
        <f t="shared" si="12"/>
        <v>16666.666666666668</v>
      </c>
      <c r="AD35" s="700"/>
      <c r="AE35" s="607">
        <f t="shared" si="19"/>
        <v>5833.333333333333</v>
      </c>
      <c r="AF35" s="700"/>
      <c r="AG35" s="607">
        <f>OFC!AB30+OFC!AW30</f>
        <v>775851.90480000002</v>
      </c>
      <c r="AH35" s="700"/>
      <c r="AI35" s="607">
        <f>OFC!BR30+OFC!CM30</f>
        <v>43225.625</v>
      </c>
      <c r="AJ35" s="700"/>
      <c r="AK35" s="607">
        <f t="shared" si="13"/>
        <v>4500</v>
      </c>
      <c r="AL35" s="700"/>
      <c r="AM35" s="607"/>
      <c r="AN35" s="700"/>
      <c r="AO35" s="607">
        <f t="shared" si="14"/>
        <v>166666.66666666666</v>
      </c>
      <c r="AP35" s="700"/>
      <c r="AQ35" s="607">
        <f t="shared" si="15"/>
        <v>0</v>
      </c>
      <c r="AR35" s="700"/>
      <c r="AS35" s="607">
        <f t="shared" si="16"/>
        <v>1000000</v>
      </c>
      <c r="AT35" s="700"/>
      <c r="AU35" s="613">
        <v>0</v>
      </c>
      <c r="AV35" s="700"/>
      <c r="AW35" s="571">
        <f t="shared" si="20"/>
        <v>2140044.1964666666</v>
      </c>
      <c r="AX35" s="700"/>
      <c r="AY35" s="607">
        <f>('Revenue OP'!$G$18*(1+DFC!$C$13/100)^B35)/12</f>
        <v>2355096.3785876683</v>
      </c>
      <c r="AZ35" s="700"/>
      <c r="BA35" s="613">
        <v>0</v>
      </c>
      <c r="BB35" s="700"/>
      <c r="BC35" s="562">
        <f t="shared" si="17"/>
        <v>215052.18212100165</v>
      </c>
      <c r="BD35" s="700"/>
      <c r="BE35" s="562">
        <f>BC35/(1+DFC!$C$10/100)^B35</f>
        <v>195058.66859047767</v>
      </c>
      <c r="BF35" s="700"/>
      <c r="BG35" s="566"/>
      <c r="BH35" s="613">
        <v>26</v>
      </c>
      <c r="BI35" s="571">
        <f>H312</f>
        <v>60000</v>
      </c>
      <c r="BJ35" s="571">
        <f>J312</f>
        <v>7800</v>
      </c>
      <c r="BK35" s="571">
        <f>L312</f>
        <v>4800</v>
      </c>
      <c r="BL35" s="571">
        <f>N312</f>
        <v>150000</v>
      </c>
      <c r="BM35" s="571">
        <f>P312</f>
        <v>60000</v>
      </c>
      <c r="BN35" s="571">
        <f>R312</f>
        <v>157500</v>
      </c>
      <c r="BO35" s="571">
        <f>T312</f>
        <v>900000</v>
      </c>
      <c r="BP35" s="571">
        <f>V312</f>
        <v>675000</v>
      </c>
      <c r="BQ35" s="571">
        <f>X312</f>
        <v>250000.00000000003</v>
      </c>
      <c r="BR35" s="571">
        <f>Z312</f>
        <v>125000.00000000001</v>
      </c>
      <c r="BS35" s="571">
        <f>AB312</f>
        <v>99999.999999999985</v>
      </c>
      <c r="BT35" s="571">
        <f>AD312</f>
        <v>199999.99999999997</v>
      </c>
      <c r="BU35" s="571">
        <f>AF312</f>
        <v>199927.00000000009</v>
      </c>
      <c r="BV35" s="571">
        <f>AH312</f>
        <v>8669519.3491199985</v>
      </c>
      <c r="BW35" s="571">
        <f>AJ312</f>
        <v>483011.5</v>
      </c>
      <c r="BX35" s="571">
        <f>AL312</f>
        <v>54000</v>
      </c>
      <c r="BY35" s="571">
        <f>AN312</f>
        <v>0</v>
      </c>
      <c r="BZ35" s="571">
        <f>AP312</f>
        <v>2000000.0000000002</v>
      </c>
      <c r="CA35" s="571">
        <f>AR312</f>
        <v>0</v>
      </c>
      <c r="CB35" s="571">
        <f>AT312</f>
        <v>12000000</v>
      </c>
      <c r="CC35" s="571">
        <f>AV312</f>
        <v>0</v>
      </c>
      <c r="CD35" s="571">
        <f>AX312</f>
        <v>26096557.849120002</v>
      </c>
      <c r="CE35" s="571">
        <f>AZ312</f>
        <v>47644352.57866922</v>
      </c>
      <c r="CF35" s="571">
        <f>BB312</f>
        <v>0</v>
      </c>
      <c r="CG35" s="571">
        <f>BD312</f>
        <v>21547794.729549218</v>
      </c>
      <c r="CH35" s="571">
        <f>BF312</f>
        <v>6060117.6262955377</v>
      </c>
      <c r="CI35" s="571"/>
      <c r="CJ35" s="571"/>
      <c r="CL35" s="571"/>
      <c r="CN35" s="571"/>
      <c r="CP35" s="571"/>
      <c r="CR35" s="571"/>
      <c r="CT35" s="571"/>
      <c r="CV35" s="571"/>
      <c r="CX35" s="571"/>
      <c r="CZ35" s="571"/>
      <c r="DB35" s="571"/>
      <c r="DD35" s="571"/>
      <c r="DF35" s="571"/>
      <c r="DH35" s="571"/>
      <c r="DJ35" s="571"/>
      <c r="DK35" s="571"/>
      <c r="DL35" s="571"/>
      <c r="DM35" s="571"/>
      <c r="DN35" s="571"/>
      <c r="DO35" s="571"/>
      <c r="DP35" s="571"/>
      <c r="DQ35" s="571"/>
      <c r="DR35" s="571"/>
      <c r="DS35" s="571"/>
      <c r="DT35" s="571"/>
      <c r="DU35" s="571"/>
      <c r="DV35" s="571"/>
      <c r="DW35" s="571"/>
      <c r="DX35" s="571"/>
      <c r="DY35" s="571"/>
      <c r="DZ35" s="571"/>
      <c r="EA35" s="571"/>
      <c r="EB35" s="571"/>
    </row>
    <row r="36" spans="2:132" x14ac:dyDescent="0.3">
      <c r="B36" s="572">
        <v>3</v>
      </c>
      <c r="C36" s="572">
        <v>1</v>
      </c>
      <c r="D36" s="572">
        <v>25</v>
      </c>
      <c r="E36" s="708">
        <f>DFC!$C$10</f>
        <v>5</v>
      </c>
      <c r="F36" s="562">
        <v>0</v>
      </c>
      <c r="G36" s="607">
        <f t="shared" si="2"/>
        <v>5000</v>
      </c>
      <c r="H36" s="700">
        <f>SUM(G36:G47)</f>
        <v>60000</v>
      </c>
      <c r="I36" s="607">
        <f t="shared" si="3"/>
        <v>650</v>
      </c>
      <c r="J36" s="700">
        <f>SUM(I36:I47)</f>
        <v>7800</v>
      </c>
      <c r="K36" s="607">
        <f t="shared" si="4"/>
        <v>400</v>
      </c>
      <c r="L36" s="700">
        <f>SUM(K36:K47)</f>
        <v>4800</v>
      </c>
      <c r="M36" s="607">
        <f t="shared" si="5"/>
        <v>12500</v>
      </c>
      <c r="N36" s="700">
        <f>SUM(M36:M47)</f>
        <v>150000</v>
      </c>
      <c r="O36" s="607">
        <f t="shared" si="6"/>
        <v>5000</v>
      </c>
      <c r="P36" s="700">
        <f>SUM(O36:O47)</f>
        <v>60000</v>
      </c>
      <c r="Q36" s="607">
        <f t="shared" si="18"/>
        <v>5833.333333333333</v>
      </c>
      <c r="R36" s="700">
        <f>SUM(Q36:Q47)</f>
        <v>70000.000000000015</v>
      </c>
      <c r="S36" s="607">
        <f t="shared" si="7"/>
        <v>33333.333333333336</v>
      </c>
      <c r="T36" s="700">
        <f>SUM(S36:S47)</f>
        <v>399999.99999999994</v>
      </c>
      <c r="U36" s="607">
        <f t="shared" si="8"/>
        <v>25000</v>
      </c>
      <c r="V36" s="700">
        <f>SUM(U36:U47)</f>
        <v>300000</v>
      </c>
      <c r="W36" s="607">
        <f t="shared" si="9"/>
        <v>20833.333333333332</v>
      </c>
      <c r="X36" s="700">
        <f>SUM(W36:W47)</f>
        <v>250000.00000000003</v>
      </c>
      <c r="Y36" s="607">
        <f t="shared" si="10"/>
        <v>10416.666666666666</v>
      </c>
      <c r="Z36" s="700">
        <f>SUM(Y36:Y47)</f>
        <v>125000.00000000001</v>
      </c>
      <c r="AA36" s="607">
        <f t="shared" si="11"/>
        <v>8333.3333333333339</v>
      </c>
      <c r="AB36" s="700">
        <f>SUM(AA36:AA47)</f>
        <v>99999.999999999985</v>
      </c>
      <c r="AC36" s="607">
        <f t="shared" si="12"/>
        <v>16666.666666666668</v>
      </c>
      <c r="AD36" s="700">
        <f>SUM(AC36:AC47)</f>
        <v>199999.99999999997</v>
      </c>
      <c r="AE36" s="607">
        <f t="shared" si="19"/>
        <v>5833.333333333333</v>
      </c>
      <c r="AF36" s="700">
        <f>SUM(AE36:AE47)</f>
        <v>70000.000000000015</v>
      </c>
      <c r="AG36" s="607">
        <f>OFC!AB31+OFC!AW31</f>
        <v>310340.76191999996</v>
      </c>
      <c r="AH36" s="700">
        <f>SUM(AG36:AG47)</f>
        <v>8669519.3491199985</v>
      </c>
      <c r="AI36" s="607">
        <f>OFC!BR31+OFC!CM31</f>
        <v>17290.25</v>
      </c>
      <c r="AJ36" s="700">
        <f>SUM(AI36:AI47)</f>
        <v>483011.5</v>
      </c>
      <c r="AK36" s="607">
        <f t="shared" si="13"/>
        <v>4500</v>
      </c>
      <c r="AL36" s="700">
        <f>SUM(AK36:AK47)</f>
        <v>54000</v>
      </c>
      <c r="AM36" s="607"/>
      <c r="AN36" s="700">
        <f>SUM(AM36:AM47)</f>
        <v>0</v>
      </c>
      <c r="AO36" s="607">
        <f t="shared" si="14"/>
        <v>166666.66666666666</v>
      </c>
      <c r="AP36" s="700">
        <f>SUM(AO36:AO47)</f>
        <v>2000000.0000000002</v>
      </c>
      <c r="AQ36" s="607">
        <f t="shared" si="15"/>
        <v>0</v>
      </c>
      <c r="AR36" s="700">
        <f>SUM(AQ36:AQ47)</f>
        <v>0</v>
      </c>
      <c r="AS36" s="607">
        <f t="shared" si="16"/>
        <v>1000000</v>
      </c>
      <c r="AT36" s="700">
        <f>SUM(AS36:AS47)</f>
        <v>12000000</v>
      </c>
      <c r="AU36" s="613">
        <v>0</v>
      </c>
      <c r="AV36" s="700">
        <f>SUM(AU36:AU47)</f>
        <v>0</v>
      </c>
      <c r="AW36" s="571">
        <f t="shared" si="20"/>
        <v>1648597.6785866665</v>
      </c>
      <c r="AX36" s="700">
        <f>SUM(AW36:AW47)</f>
        <v>25004130.849119995</v>
      </c>
      <c r="AY36" s="607">
        <f>('Revenue OP'!$G$18*(1+DFC!$C$13/100)^B36)/12</f>
        <v>2406908.4989165966</v>
      </c>
      <c r="AZ36" s="700">
        <f>SUM(AY36:AY47)</f>
        <v>28882901.986999158</v>
      </c>
      <c r="BA36" s="613">
        <v>0</v>
      </c>
      <c r="BB36" s="700">
        <f>SUM(BA36:BA47)</f>
        <v>0</v>
      </c>
      <c r="BC36" s="562">
        <f t="shared" si="17"/>
        <v>758310.82032993017</v>
      </c>
      <c r="BD36" s="700">
        <f>SUM(BC36:BC47)</f>
        <v>3878771.1378791602</v>
      </c>
      <c r="BE36" s="562">
        <f>BC36/(1+DFC!$C$10/100)^B36</f>
        <v>655057.39797424048</v>
      </c>
      <c r="BF36" s="700">
        <f>SUM(BE36:BE47)</f>
        <v>3350628.3449987345</v>
      </c>
      <c r="BG36" s="566"/>
      <c r="BH36" s="613">
        <v>27</v>
      </c>
      <c r="BI36" s="571">
        <f>H324</f>
        <v>60000</v>
      </c>
      <c r="BJ36" s="571">
        <f>J324</f>
        <v>7800</v>
      </c>
      <c r="BK36" s="571">
        <f>L324</f>
        <v>4800</v>
      </c>
      <c r="BL36" s="571">
        <f>N324</f>
        <v>150000</v>
      </c>
      <c r="BM36" s="571">
        <f>P324</f>
        <v>60000</v>
      </c>
      <c r="BN36" s="571">
        <f>R324</f>
        <v>157500</v>
      </c>
      <c r="BO36" s="571">
        <f>T324</f>
        <v>900000</v>
      </c>
      <c r="BP36" s="571">
        <f>V324</f>
        <v>675000</v>
      </c>
      <c r="BQ36" s="571">
        <f>X324</f>
        <v>250000.00000000003</v>
      </c>
      <c r="BR36" s="571">
        <f>Z324</f>
        <v>125000.00000000001</v>
      </c>
      <c r="BS36" s="571">
        <f>AB324</f>
        <v>99999.999999999985</v>
      </c>
      <c r="BT36" s="571">
        <f>AD324</f>
        <v>199999.99999999997</v>
      </c>
      <c r="BU36" s="571">
        <f>AF324</f>
        <v>199927.00000000009</v>
      </c>
      <c r="BV36" s="571">
        <f>AH324</f>
        <v>8669519.3491199985</v>
      </c>
      <c r="BW36" s="571">
        <f>AJ324</f>
        <v>483011.5</v>
      </c>
      <c r="BX36" s="571">
        <f>AL324</f>
        <v>54000</v>
      </c>
      <c r="BY36" s="571">
        <f>AN324</f>
        <v>0</v>
      </c>
      <c r="BZ36" s="571">
        <f>AP324</f>
        <v>2000000.0000000002</v>
      </c>
      <c r="CA36" s="571">
        <f>AR324</f>
        <v>0</v>
      </c>
      <c r="CB36" s="571">
        <f>AT324</f>
        <v>12000000</v>
      </c>
      <c r="CC36" s="571">
        <f>AV324</f>
        <v>0</v>
      </c>
      <c r="CD36" s="571">
        <f>AX324</f>
        <v>26096557.849120002</v>
      </c>
      <c r="CE36" s="571">
        <f>AZ324</f>
        <v>48692528.335399933</v>
      </c>
      <c r="CF36" s="571">
        <f>BB324</f>
        <v>0</v>
      </c>
      <c r="CG36" s="571">
        <f>BD324</f>
        <v>22595970.48627995</v>
      </c>
      <c r="CH36" s="571">
        <f>BF324</f>
        <v>6052292.7109290678</v>
      </c>
      <c r="CI36" s="571"/>
      <c r="CJ36" s="571"/>
      <c r="CL36" s="571"/>
      <c r="CN36" s="571"/>
      <c r="CP36" s="571"/>
      <c r="CR36" s="571"/>
      <c r="CT36" s="571"/>
      <c r="CV36" s="571"/>
      <c r="CX36" s="571"/>
      <c r="CZ36" s="571"/>
      <c r="DB36" s="571"/>
      <c r="DD36" s="571"/>
      <c r="DF36" s="571"/>
      <c r="DH36" s="571"/>
      <c r="DJ36" s="571"/>
      <c r="DK36" s="571"/>
      <c r="DL36" s="571"/>
      <c r="DM36" s="571"/>
      <c r="DN36" s="571"/>
      <c r="DO36" s="571"/>
      <c r="DP36" s="571"/>
      <c r="DQ36" s="571"/>
      <c r="DR36" s="571"/>
      <c r="DS36" s="571"/>
      <c r="DT36" s="571"/>
      <c r="DU36" s="571"/>
      <c r="DV36" s="571"/>
      <c r="DW36" s="571"/>
      <c r="DX36" s="571"/>
      <c r="DY36" s="571"/>
      <c r="DZ36" s="571"/>
      <c r="EA36" s="571"/>
      <c r="EB36" s="571"/>
    </row>
    <row r="37" spans="2:132" x14ac:dyDescent="0.3">
      <c r="B37" s="572">
        <v>3</v>
      </c>
      <c r="C37" s="572">
        <v>2</v>
      </c>
      <c r="D37" s="572">
        <v>26</v>
      </c>
      <c r="E37" s="708"/>
      <c r="F37" s="562">
        <v>0</v>
      </c>
      <c r="G37" s="607">
        <f t="shared" si="2"/>
        <v>5000</v>
      </c>
      <c r="H37" s="700"/>
      <c r="I37" s="607">
        <f t="shared" si="3"/>
        <v>650</v>
      </c>
      <c r="J37" s="700"/>
      <c r="K37" s="607">
        <f t="shared" si="4"/>
        <v>400</v>
      </c>
      <c r="L37" s="700"/>
      <c r="M37" s="607">
        <f t="shared" si="5"/>
        <v>12500</v>
      </c>
      <c r="N37" s="700"/>
      <c r="O37" s="607">
        <f t="shared" si="6"/>
        <v>5000</v>
      </c>
      <c r="P37" s="700"/>
      <c r="Q37" s="607">
        <f t="shared" si="18"/>
        <v>5833.333333333333</v>
      </c>
      <c r="R37" s="700"/>
      <c r="S37" s="607">
        <f t="shared" si="7"/>
        <v>33333.333333333336</v>
      </c>
      <c r="T37" s="700"/>
      <c r="U37" s="607">
        <f t="shared" si="8"/>
        <v>25000</v>
      </c>
      <c r="V37" s="700"/>
      <c r="W37" s="607">
        <f t="shared" si="9"/>
        <v>20833.333333333332</v>
      </c>
      <c r="X37" s="700"/>
      <c r="Y37" s="607">
        <f t="shared" si="10"/>
        <v>10416.666666666666</v>
      </c>
      <c r="Z37" s="700"/>
      <c r="AA37" s="607">
        <f t="shared" si="11"/>
        <v>8333.3333333333339</v>
      </c>
      <c r="AB37" s="700"/>
      <c r="AC37" s="607">
        <f t="shared" si="12"/>
        <v>16666.666666666668</v>
      </c>
      <c r="AD37" s="700"/>
      <c r="AE37" s="607">
        <f t="shared" si="19"/>
        <v>5833.333333333333</v>
      </c>
      <c r="AF37" s="700"/>
      <c r="AG37" s="607">
        <f>OFC!AB32+OFC!AW32</f>
        <v>700769.46239999996</v>
      </c>
      <c r="AH37" s="700"/>
      <c r="AI37" s="607">
        <f>OFC!BR32+OFC!CM32</f>
        <v>39042.5</v>
      </c>
      <c r="AJ37" s="700"/>
      <c r="AK37" s="607">
        <f t="shared" si="13"/>
        <v>4500</v>
      </c>
      <c r="AL37" s="700"/>
      <c r="AM37" s="607"/>
      <c r="AN37" s="700"/>
      <c r="AO37" s="607">
        <f t="shared" si="14"/>
        <v>166666.66666666666</v>
      </c>
      <c r="AP37" s="700"/>
      <c r="AQ37" s="607">
        <f t="shared" si="15"/>
        <v>0</v>
      </c>
      <c r="AR37" s="700"/>
      <c r="AS37" s="607">
        <f t="shared" si="16"/>
        <v>1000000</v>
      </c>
      <c r="AT37" s="700"/>
      <c r="AU37" s="613">
        <v>0</v>
      </c>
      <c r="AV37" s="700"/>
      <c r="AW37" s="571">
        <f t="shared" si="20"/>
        <v>2060778.6290666666</v>
      </c>
      <c r="AX37" s="700"/>
      <c r="AY37" s="607">
        <f>('Revenue OP'!$G$18*(1+DFC!$C$13/100)^B37)/12</f>
        <v>2406908.4989165966</v>
      </c>
      <c r="AZ37" s="700"/>
      <c r="BA37" s="613">
        <v>0</v>
      </c>
      <c r="BB37" s="700"/>
      <c r="BC37" s="562">
        <f t="shared" si="17"/>
        <v>346129.86984993005</v>
      </c>
      <c r="BD37" s="700"/>
      <c r="BE37" s="562">
        <f>BC37/(1+DFC!$C$10/100)^B37</f>
        <v>298999.9955511759</v>
      </c>
      <c r="BF37" s="700"/>
      <c r="BG37" s="566"/>
      <c r="BH37" s="613">
        <v>28</v>
      </c>
      <c r="BI37" s="571">
        <f>H336</f>
        <v>0</v>
      </c>
      <c r="BJ37" s="571">
        <f>J336</f>
        <v>0</v>
      </c>
      <c r="BK37" s="571">
        <f>L336</f>
        <v>0</v>
      </c>
      <c r="BL37" s="571">
        <f>N336</f>
        <v>0</v>
      </c>
      <c r="BM37" s="571">
        <f>P336</f>
        <v>0</v>
      </c>
      <c r="BN37" s="571">
        <f>R336</f>
        <v>0</v>
      </c>
      <c r="BO37" s="571">
        <f>T336</f>
        <v>0</v>
      </c>
      <c r="BP37" s="571">
        <f>V336</f>
        <v>0</v>
      </c>
      <c r="BQ37" s="571">
        <f>X336</f>
        <v>0</v>
      </c>
      <c r="BR37" s="571">
        <f>Z336</f>
        <v>0</v>
      </c>
      <c r="BS37" s="571">
        <f>AB336</f>
        <v>0</v>
      </c>
      <c r="BT37" s="571">
        <f>AD336</f>
        <v>0</v>
      </c>
      <c r="BU37" s="571">
        <f>AF336</f>
        <v>0</v>
      </c>
      <c r="BV37" s="571">
        <f>AH336</f>
        <v>0</v>
      </c>
      <c r="BW37" s="571">
        <f>AJ336</f>
        <v>0</v>
      </c>
      <c r="BX37" s="571">
        <f>AL336</f>
        <v>0</v>
      </c>
      <c r="BY37" s="571">
        <f>AN336</f>
        <v>0</v>
      </c>
      <c r="BZ37" s="571">
        <f>AP336</f>
        <v>0</v>
      </c>
      <c r="CA37" s="571">
        <f>AR336</f>
        <v>0</v>
      </c>
      <c r="CB37" s="571">
        <f>AT336</f>
        <v>0</v>
      </c>
      <c r="CC37" s="571">
        <f>AV336</f>
        <v>0</v>
      </c>
      <c r="CD37" s="571">
        <f>AX336</f>
        <v>0</v>
      </c>
      <c r="CE37" s="571">
        <f>AZ336</f>
        <v>0</v>
      </c>
      <c r="CF37" s="571">
        <f>BB336</f>
        <v>718351.99999999988</v>
      </c>
      <c r="CG37" s="571">
        <f>BD336</f>
        <v>718351.99999999988</v>
      </c>
      <c r="CH37" s="571">
        <f>BF336</f>
        <v>183247.02442900836</v>
      </c>
      <c r="CI37" s="571"/>
      <c r="CJ37" s="571"/>
      <c r="CL37" s="571"/>
      <c r="CN37" s="571"/>
      <c r="CP37" s="571"/>
      <c r="CR37" s="571"/>
      <c r="CT37" s="571"/>
      <c r="CV37" s="571"/>
      <c r="CX37" s="571"/>
      <c r="CZ37" s="571"/>
      <c r="DB37" s="571"/>
      <c r="DD37" s="571"/>
      <c r="DF37" s="571"/>
      <c r="DH37" s="571"/>
      <c r="DJ37" s="571"/>
      <c r="DK37" s="571"/>
      <c r="DL37" s="571"/>
      <c r="DM37" s="571"/>
      <c r="DN37" s="571"/>
      <c r="DO37" s="571"/>
      <c r="DP37" s="571"/>
      <c r="DQ37" s="571"/>
      <c r="DR37" s="571"/>
      <c r="DS37" s="571"/>
      <c r="DT37" s="571"/>
      <c r="DU37" s="571"/>
      <c r="DV37" s="571"/>
      <c r="DW37" s="571"/>
      <c r="DX37" s="571"/>
      <c r="DY37" s="571"/>
      <c r="DZ37" s="571"/>
      <c r="EA37" s="571"/>
      <c r="EB37" s="571"/>
    </row>
    <row r="38" spans="2:132" x14ac:dyDescent="0.3">
      <c r="B38" s="572">
        <v>3</v>
      </c>
      <c r="C38" s="572">
        <v>3</v>
      </c>
      <c r="D38" s="572">
        <v>27</v>
      </c>
      <c r="E38" s="708"/>
      <c r="F38" s="562">
        <v>0</v>
      </c>
      <c r="G38" s="607">
        <f t="shared" si="2"/>
        <v>5000</v>
      </c>
      <c r="H38" s="700"/>
      <c r="I38" s="607">
        <f t="shared" si="3"/>
        <v>650</v>
      </c>
      <c r="J38" s="700"/>
      <c r="K38" s="607">
        <f t="shared" si="4"/>
        <v>400</v>
      </c>
      <c r="L38" s="700"/>
      <c r="M38" s="607">
        <f t="shared" si="5"/>
        <v>12500</v>
      </c>
      <c r="N38" s="700"/>
      <c r="O38" s="607">
        <f t="shared" si="6"/>
        <v>5000</v>
      </c>
      <c r="P38" s="700"/>
      <c r="Q38" s="607">
        <f t="shared" si="18"/>
        <v>5833.333333333333</v>
      </c>
      <c r="R38" s="700"/>
      <c r="S38" s="607">
        <f t="shared" si="7"/>
        <v>33333.333333333336</v>
      </c>
      <c r="T38" s="700"/>
      <c r="U38" s="607">
        <f t="shared" si="8"/>
        <v>25000</v>
      </c>
      <c r="V38" s="700"/>
      <c r="W38" s="607">
        <f t="shared" si="9"/>
        <v>20833.333333333332</v>
      </c>
      <c r="X38" s="700"/>
      <c r="Y38" s="607">
        <f t="shared" si="10"/>
        <v>10416.666666666666</v>
      </c>
      <c r="Z38" s="700"/>
      <c r="AA38" s="607">
        <f t="shared" si="11"/>
        <v>8333.3333333333339</v>
      </c>
      <c r="AB38" s="700"/>
      <c r="AC38" s="607">
        <f t="shared" si="12"/>
        <v>16666.666666666668</v>
      </c>
      <c r="AD38" s="700"/>
      <c r="AE38" s="607">
        <f t="shared" si="19"/>
        <v>5833.333333333333</v>
      </c>
      <c r="AF38" s="700"/>
      <c r="AG38" s="607">
        <f>OFC!AB33+OFC!AW33</f>
        <v>775851.90480000002</v>
      </c>
      <c r="AH38" s="700"/>
      <c r="AI38" s="607">
        <f>OFC!BR33+OFC!CM33</f>
        <v>43225.625</v>
      </c>
      <c r="AJ38" s="700"/>
      <c r="AK38" s="607">
        <f t="shared" si="13"/>
        <v>4500</v>
      </c>
      <c r="AL38" s="700"/>
      <c r="AM38" s="607"/>
      <c r="AN38" s="700"/>
      <c r="AO38" s="607">
        <f t="shared" si="14"/>
        <v>166666.66666666666</v>
      </c>
      <c r="AP38" s="700"/>
      <c r="AQ38" s="607">
        <f t="shared" si="15"/>
        <v>0</v>
      </c>
      <c r="AR38" s="700"/>
      <c r="AS38" s="607">
        <f t="shared" si="16"/>
        <v>1000000</v>
      </c>
      <c r="AT38" s="700"/>
      <c r="AU38" s="613">
        <v>0</v>
      </c>
      <c r="AV38" s="700"/>
      <c r="AW38" s="571">
        <f t="shared" si="20"/>
        <v>2140044.1964666666</v>
      </c>
      <c r="AX38" s="700"/>
      <c r="AY38" s="607">
        <f>('Revenue OP'!$G$18*(1+DFC!$C$13/100)^B38)/12</f>
        <v>2406908.4989165966</v>
      </c>
      <c r="AZ38" s="700"/>
      <c r="BA38" s="613">
        <v>0</v>
      </c>
      <c r="BB38" s="700"/>
      <c r="BC38" s="562">
        <f t="shared" si="17"/>
        <v>266864.30244992999</v>
      </c>
      <c r="BD38" s="700"/>
      <c r="BE38" s="562">
        <f>BC38/(1+DFC!$C$10/100)^B38</f>
        <v>230527.41816212502</v>
      </c>
      <c r="BF38" s="700"/>
      <c r="BG38" s="566"/>
      <c r="CG38" s="571" t="s">
        <v>567</v>
      </c>
    </row>
    <row r="39" spans="2:132" x14ac:dyDescent="0.3">
      <c r="B39" s="572">
        <v>3</v>
      </c>
      <c r="C39" s="572">
        <v>4</v>
      </c>
      <c r="D39" s="572">
        <v>28</v>
      </c>
      <c r="E39" s="708"/>
      <c r="F39" s="562">
        <v>0</v>
      </c>
      <c r="G39" s="607">
        <f t="shared" si="2"/>
        <v>5000</v>
      </c>
      <c r="H39" s="700"/>
      <c r="I39" s="607">
        <f t="shared" si="3"/>
        <v>650</v>
      </c>
      <c r="J39" s="700"/>
      <c r="K39" s="607">
        <f t="shared" si="4"/>
        <v>400</v>
      </c>
      <c r="L39" s="700"/>
      <c r="M39" s="607">
        <f t="shared" si="5"/>
        <v>12500</v>
      </c>
      <c r="N39" s="700"/>
      <c r="O39" s="607">
        <f t="shared" si="6"/>
        <v>5000</v>
      </c>
      <c r="P39" s="700"/>
      <c r="Q39" s="607">
        <f t="shared" si="18"/>
        <v>5833.333333333333</v>
      </c>
      <c r="R39" s="700"/>
      <c r="S39" s="607">
        <f t="shared" si="7"/>
        <v>33333.333333333336</v>
      </c>
      <c r="T39" s="700"/>
      <c r="U39" s="607">
        <f t="shared" si="8"/>
        <v>25000</v>
      </c>
      <c r="V39" s="700"/>
      <c r="W39" s="607">
        <f t="shared" si="9"/>
        <v>20833.333333333332</v>
      </c>
      <c r="X39" s="700"/>
      <c r="Y39" s="607">
        <f t="shared" si="10"/>
        <v>10416.666666666666</v>
      </c>
      <c r="Z39" s="700"/>
      <c r="AA39" s="607">
        <f t="shared" si="11"/>
        <v>8333.3333333333339</v>
      </c>
      <c r="AB39" s="700"/>
      <c r="AC39" s="607">
        <f t="shared" si="12"/>
        <v>16666.666666666668</v>
      </c>
      <c r="AD39" s="700"/>
      <c r="AE39" s="607">
        <f t="shared" si="19"/>
        <v>5833.333333333333</v>
      </c>
      <c r="AF39" s="700"/>
      <c r="AG39" s="607">
        <f>OFC!AB34+OFC!AW34</f>
        <v>750824.424</v>
      </c>
      <c r="AH39" s="700"/>
      <c r="AI39" s="607">
        <f>OFC!BR34+OFC!CM34</f>
        <v>41831.25</v>
      </c>
      <c r="AJ39" s="700"/>
      <c r="AK39" s="607">
        <f t="shared" si="13"/>
        <v>4500</v>
      </c>
      <c r="AL39" s="700"/>
      <c r="AM39" s="607"/>
      <c r="AN39" s="700"/>
      <c r="AO39" s="607">
        <f t="shared" si="14"/>
        <v>166666.66666666666</v>
      </c>
      <c r="AP39" s="700"/>
      <c r="AQ39" s="607">
        <f t="shared" si="15"/>
        <v>0</v>
      </c>
      <c r="AR39" s="700"/>
      <c r="AS39" s="607">
        <f t="shared" si="16"/>
        <v>1000000</v>
      </c>
      <c r="AT39" s="700"/>
      <c r="AU39" s="613">
        <v>0</v>
      </c>
      <c r="AV39" s="700"/>
      <c r="AW39" s="571">
        <f t="shared" si="20"/>
        <v>2113622.3406666666</v>
      </c>
      <c r="AX39" s="700"/>
      <c r="AY39" s="607">
        <f>('Revenue OP'!$G$18*(1+DFC!$C$13/100)^B39)/12</f>
        <v>2406908.4989165966</v>
      </c>
      <c r="AZ39" s="700"/>
      <c r="BA39" s="613">
        <v>0</v>
      </c>
      <c r="BB39" s="700"/>
      <c r="BC39" s="562">
        <f t="shared" si="17"/>
        <v>293286.15824993001</v>
      </c>
      <c r="BD39" s="700"/>
      <c r="BE39" s="562">
        <f>BC39/(1+DFC!$C$10/100)^B39</f>
        <v>253351.61062514197</v>
      </c>
      <c r="BF39" s="700"/>
      <c r="BG39" s="566"/>
    </row>
    <row r="40" spans="2:132" x14ac:dyDescent="0.3">
      <c r="B40" s="572">
        <v>3</v>
      </c>
      <c r="C40" s="572">
        <v>5</v>
      </c>
      <c r="D40" s="572">
        <v>29</v>
      </c>
      <c r="E40" s="708"/>
      <c r="F40" s="562">
        <v>0</v>
      </c>
      <c r="G40" s="607">
        <f t="shared" si="2"/>
        <v>5000</v>
      </c>
      <c r="H40" s="700"/>
      <c r="I40" s="607">
        <f t="shared" si="3"/>
        <v>650</v>
      </c>
      <c r="J40" s="700"/>
      <c r="K40" s="607">
        <f t="shared" si="4"/>
        <v>400</v>
      </c>
      <c r="L40" s="700"/>
      <c r="M40" s="607">
        <f t="shared" si="5"/>
        <v>12500</v>
      </c>
      <c r="N40" s="700"/>
      <c r="O40" s="607">
        <f t="shared" si="6"/>
        <v>5000</v>
      </c>
      <c r="P40" s="700"/>
      <c r="Q40" s="607">
        <f t="shared" si="18"/>
        <v>5833.333333333333</v>
      </c>
      <c r="R40" s="700"/>
      <c r="S40" s="607">
        <f t="shared" si="7"/>
        <v>33333.333333333336</v>
      </c>
      <c r="T40" s="700"/>
      <c r="U40" s="607">
        <f t="shared" si="8"/>
        <v>25000</v>
      </c>
      <c r="V40" s="700"/>
      <c r="W40" s="607">
        <f t="shared" si="9"/>
        <v>20833.333333333332</v>
      </c>
      <c r="X40" s="700"/>
      <c r="Y40" s="607">
        <f t="shared" si="10"/>
        <v>10416.666666666666</v>
      </c>
      <c r="Z40" s="700"/>
      <c r="AA40" s="607">
        <f t="shared" si="11"/>
        <v>8333.3333333333339</v>
      </c>
      <c r="AB40" s="700"/>
      <c r="AC40" s="607">
        <f t="shared" si="12"/>
        <v>16666.666666666668</v>
      </c>
      <c r="AD40" s="700"/>
      <c r="AE40" s="607">
        <f t="shared" si="19"/>
        <v>5833.333333333333</v>
      </c>
      <c r="AF40" s="700"/>
      <c r="AG40" s="607">
        <f>OFC!AB35+OFC!AW35</f>
        <v>775851.90480000002</v>
      </c>
      <c r="AH40" s="700"/>
      <c r="AI40" s="607">
        <f>OFC!BR35+OFC!CM35</f>
        <v>43225.625</v>
      </c>
      <c r="AJ40" s="700"/>
      <c r="AK40" s="607">
        <f t="shared" si="13"/>
        <v>4500</v>
      </c>
      <c r="AL40" s="700"/>
      <c r="AM40" s="607"/>
      <c r="AN40" s="700"/>
      <c r="AO40" s="607">
        <f t="shared" si="14"/>
        <v>166666.66666666666</v>
      </c>
      <c r="AP40" s="700"/>
      <c r="AQ40" s="607">
        <f t="shared" si="15"/>
        <v>0</v>
      </c>
      <c r="AR40" s="700"/>
      <c r="AS40" s="607">
        <f t="shared" si="16"/>
        <v>1000000</v>
      </c>
      <c r="AT40" s="700"/>
      <c r="AU40" s="613">
        <v>0</v>
      </c>
      <c r="AV40" s="700"/>
      <c r="AW40" s="571">
        <f t="shared" si="20"/>
        <v>2140044.1964666666</v>
      </c>
      <c r="AX40" s="700"/>
      <c r="AY40" s="607">
        <f>('Revenue OP'!$G$18*(1+DFC!$C$13/100)^B40)/12</f>
        <v>2406908.4989165966</v>
      </c>
      <c r="AZ40" s="700"/>
      <c r="BA40" s="613">
        <v>0</v>
      </c>
      <c r="BB40" s="700"/>
      <c r="BC40" s="562">
        <f t="shared" si="17"/>
        <v>266864.30244992999</v>
      </c>
      <c r="BD40" s="700"/>
      <c r="BE40" s="562">
        <f>BC40/(1+DFC!$C$10/100)^B40</f>
        <v>230527.41816212502</v>
      </c>
      <c r="BF40" s="700"/>
    </row>
    <row r="41" spans="2:132" x14ac:dyDescent="0.3">
      <c r="B41" s="572">
        <v>3</v>
      </c>
      <c r="C41" s="572">
        <v>6</v>
      </c>
      <c r="D41" s="572">
        <v>30</v>
      </c>
      <c r="E41" s="708"/>
      <c r="F41" s="562">
        <v>0</v>
      </c>
      <c r="G41" s="607">
        <f t="shared" si="2"/>
        <v>5000</v>
      </c>
      <c r="H41" s="700"/>
      <c r="I41" s="607">
        <f t="shared" si="3"/>
        <v>650</v>
      </c>
      <c r="J41" s="700"/>
      <c r="K41" s="607">
        <f t="shared" si="4"/>
        <v>400</v>
      </c>
      <c r="L41" s="700"/>
      <c r="M41" s="607">
        <f t="shared" si="5"/>
        <v>12500</v>
      </c>
      <c r="N41" s="700"/>
      <c r="O41" s="607">
        <f t="shared" si="6"/>
        <v>5000</v>
      </c>
      <c r="P41" s="700"/>
      <c r="Q41" s="607">
        <f t="shared" si="18"/>
        <v>5833.333333333333</v>
      </c>
      <c r="R41" s="700"/>
      <c r="S41" s="607">
        <f t="shared" si="7"/>
        <v>33333.333333333336</v>
      </c>
      <c r="T41" s="700"/>
      <c r="U41" s="607">
        <f t="shared" si="8"/>
        <v>25000</v>
      </c>
      <c r="V41" s="700"/>
      <c r="W41" s="607">
        <f t="shared" si="9"/>
        <v>20833.333333333332</v>
      </c>
      <c r="X41" s="700"/>
      <c r="Y41" s="607">
        <f t="shared" si="10"/>
        <v>10416.666666666666</v>
      </c>
      <c r="Z41" s="700"/>
      <c r="AA41" s="607">
        <f t="shared" si="11"/>
        <v>8333.3333333333339</v>
      </c>
      <c r="AB41" s="700"/>
      <c r="AC41" s="607">
        <f t="shared" si="12"/>
        <v>16666.666666666668</v>
      </c>
      <c r="AD41" s="700"/>
      <c r="AE41" s="607">
        <f t="shared" si="19"/>
        <v>5833.333333333333</v>
      </c>
      <c r="AF41" s="700"/>
      <c r="AG41" s="607">
        <f>OFC!AB36+OFC!AW36</f>
        <v>750824.424</v>
      </c>
      <c r="AH41" s="700"/>
      <c r="AI41" s="607">
        <f>OFC!BR36+OFC!CM36</f>
        <v>41831.25</v>
      </c>
      <c r="AJ41" s="700"/>
      <c r="AK41" s="607">
        <f t="shared" si="13"/>
        <v>4500</v>
      </c>
      <c r="AL41" s="700"/>
      <c r="AM41" s="607"/>
      <c r="AN41" s="700"/>
      <c r="AO41" s="607">
        <f t="shared" si="14"/>
        <v>166666.66666666666</v>
      </c>
      <c r="AP41" s="700"/>
      <c r="AQ41" s="607">
        <f t="shared" si="15"/>
        <v>0</v>
      </c>
      <c r="AR41" s="700"/>
      <c r="AS41" s="607">
        <f t="shared" si="16"/>
        <v>1000000</v>
      </c>
      <c r="AT41" s="700"/>
      <c r="AU41" s="613">
        <v>0</v>
      </c>
      <c r="AV41" s="700"/>
      <c r="AW41" s="571">
        <f t="shared" si="20"/>
        <v>2113622.3406666666</v>
      </c>
      <c r="AX41" s="700"/>
      <c r="AY41" s="607">
        <f>('Revenue OP'!$G$18*(1+DFC!$C$13/100)^B41)/12</f>
        <v>2406908.4989165966</v>
      </c>
      <c r="AZ41" s="700"/>
      <c r="BA41" s="613">
        <v>0</v>
      </c>
      <c r="BB41" s="700"/>
      <c r="BC41" s="562">
        <f t="shared" si="17"/>
        <v>293286.15824993001</v>
      </c>
      <c r="BD41" s="700"/>
      <c r="BE41" s="562">
        <f>BC41/(1+DFC!$C$10/100)^B41</f>
        <v>253351.61062514197</v>
      </c>
      <c r="BF41" s="700"/>
    </row>
    <row r="42" spans="2:132" x14ac:dyDescent="0.3">
      <c r="B42" s="572">
        <v>3</v>
      </c>
      <c r="C42" s="572">
        <v>7</v>
      </c>
      <c r="D42" s="572">
        <v>31</v>
      </c>
      <c r="E42" s="708"/>
      <c r="F42" s="562">
        <v>0</v>
      </c>
      <c r="G42" s="607">
        <f t="shared" si="2"/>
        <v>5000</v>
      </c>
      <c r="H42" s="700"/>
      <c r="I42" s="607">
        <f t="shared" si="3"/>
        <v>650</v>
      </c>
      <c r="J42" s="700"/>
      <c r="K42" s="607">
        <f t="shared" si="4"/>
        <v>400</v>
      </c>
      <c r="L42" s="700"/>
      <c r="M42" s="607">
        <f t="shared" si="5"/>
        <v>12500</v>
      </c>
      <c r="N42" s="700"/>
      <c r="O42" s="607">
        <f t="shared" si="6"/>
        <v>5000</v>
      </c>
      <c r="P42" s="700"/>
      <c r="Q42" s="607">
        <f t="shared" si="18"/>
        <v>5833.333333333333</v>
      </c>
      <c r="R42" s="700"/>
      <c r="S42" s="607">
        <f t="shared" si="7"/>
        <v>33333.333333333336</v>
      </c>
      <c r="T42" s="700"/>
      <c r="U42" s="607">
        <f t="shared" si="8"/>
        <v>25000</v>
      </c>
      <c r="V42" s="700"/>
      <c r="W42" s="607">
        <f t="shared" si="9"/>
        <v>20833.333333333332</v>
      </c>
      <c r="X42" s="700"/>
      <c r="Y42" s="607">
        <f t="shared" si="10"/>
        <v>10416.666666666666</v>
      </c>
      <c r="Z42" s="700"/>
      <c r="AA42" s="607">
        <f t="shared" si="11"/>
        <v>8333.3333333333339</v>
      </c>
      <c r="AB42" s="700"/>
      <c r="AC42" s="607">
        <f t="shared" si="12"/>
        <v>16666.666666666668</v>
      </c>
      <c r="AD42" s="700"/>
      <c r="AE42" s="607">
        <f t="shared" si="19"/>
        <v>5833.333333333333</v>
      </c>
      <c r="AF42" s="700"/>
      <c r="AG42" s="607">
        <f>OFC!AB37+OFC!AW37</f>
        <v>775851.90480000002</v>
      </c>
      <c r="AH42" s="700"/>
      <c r="AI42" s="607">
        <f>OFC!BR37+OFC!CM37</f>
        <v>43225.625</v>
      </c>
      <c r="AJ42" s="700"/>
      <c r="AK42" s="607">
        <f t="shared" si="13"/>
        <v>4500</v>
      </c>
      <c r="AL42" s="700"/>
      <c r="AM42" s="607"/>
      <c r="AN42" s="700"/>
      <c r="AO42" s="607">
        <f t="shared" si="14"/>
        <v>166666.66666666666</v>
      </c>
      <c r="AP42" s="700"/>
      <c r="AQ42" s="607">
        <f t="shared" si="15"/>
        <v>0</v>
      </c>
      <c r="AR42" s="700"/>
      <c r="AS42" s="607">
        <f t="shared" si="16"/>
        <v>1000000</v>
      </c>
      <c r="AT42" s="700"/>
      <c r="AU42" s="613">
        <v>0</v>
      </c>
      <c r="AV42" s="700"/>
      <c r="AW42" s="571">
        <f t="shared" si="20"/>
        <v>2140044.1964666666</v>
      </c>
      <c r="AX42" s="700"/>
      <c r="AY42" s="607">
        <f>('Revenue OP'!$G$18*(1+DFC!$C$13/100)^B42)/12</f>
        <v>2406908.4989165966</v>
      </c>
      <c r="AZ42" s="700"/>
      <c r="BA42" s="613">
        <v>0</v>
      </c>
      <c r="BB42" s="700"/>
      <c r="BC42" s="562">
        <f t="shared" si="17"/>
        <v>266864.30244992999</v>
      </c>
      <c r="BD42" s="700"/>
      <c r="BE42" s="562">
        <f>BC42/(1+DFC!$C$10/100)^B42</f>
        <v>230527.41816212502</v>
      </c>
      <c r="BF42" s="700"/>
    </row>
    <row r="43" spans="2:132" x14ac:dyDescent="0.3">
      <c r="B43" s="572">
        <v>3</v>
      </c>
      <c r="C43" s="572">
        <v>8</v>
      </c>
      <c r="D43" s="572">
        <v>32</v>
      </c>
      <c r="E43" s="708"/>
      <c r="F43" s="562">
        <v>0</v>
      </c>
      <c r="G43" s="607">
        <f t="shared" si="2"/>
        <v>5000</v>
      </c>
      <c r="H43" s="700"/>
      <c r="I43" s="607">
        <f t="shared" si="3"/>
        <v>650</v>
      </c>
      <c r="J43" s="700"/>
      <c r="K43" s="607">
        <f t="shared" si="4"/>
        <v>400</v>
      </c>
      <c r="L43" s="700"/>
      <c r="M43" s="607">
        <f t="shared" si="5"/>
        <v>12500</v>
      </c>
      <c r="N43" s="700"/>
      <c r="O43" s="607">
        <f t="shared" si="6"/>
        <v>5000</v>
      </c>
      <c r="P43" s="700"/>
      <c r="Q43" s="607">
        <f t="shared" si="18"/>
        <v>5833.333333333333</v>
      </c>
      <c r="R43" s="700"/>
      <c r="S43" s="607">
        <f t="shared" si="7"/>
        <v>33333.333333333336</v>
      </c>
      <c r="T43" s="700"/>
      <c r="U43" s="607">
        <f t="shared" si="8"/>
        <v>25000</v>
      </c>
      <c r="V43" s="700"/>
      <c r="W43" s="607">
        <f t="shared" si="9"/>
        <v>20833.333333333332</v>
      </c>
      <c r="X43" s="700"/>
      <c r="Y43" s="607">
        <f t="shared" si="10"/>
        <v>10416.666666666666</v>
      </c>
      <c r="Z43" s="700"/>
      <c r="AA43" s="607">
        <f t="shared" si="11"/>
        <v>8333.3333333333339</v>
      </c>
      <c r="AB43" s="700"/>
      <c r="AC43" s="607">
        <f t="shared" si="12"/>
        <v>16666.666666666668</v>
      </c>
      <c r="AD43" s="700"/>
      <c r="AE43" s="607">
        <f t="shared" si="19"/>
        <v>5833.333333333333</v>
      </c>
      <c r="AF43" s="700"/>
      <c r="AG43" s="607">
        <f>OFC!AB38+OFC!AW38</f>
        <v>775851.90480000002</v>
      </c>
      <c r="AH43" s="700"/>
      <c r="AI43" s="607">
        <f>OFC!BR38+OFC!CM38</f>
        <v>43225.625</v>
      </c>
      <c r="AJ43" s="700"/>
      <c r="AK43" s="607">
        <f t="shared" si="13"/>
        <v>4500</v>
      </c>
      <c r="AL43" s="700"/>
      <c r="AM43" s="607"/>
      <c r="AN43" s="700"/>
      <c r="AO43" s="607">
        <f t="shared" si="14"/>
        <v>166666.66666666666</v>
      </c>
      <c r="AP43" s="700"/>
      <c r="AQ43" s="607">
        <f t="shared" si="15"/>
        <v>0</v>
      </c>
      <c r="AR43" s="700"/>
      <c r="AS43" s="607">
        <f t="shared" si="16"/>
        <v>1000000</v>
      </c>
      <c r="AT43" s="700"/>
      <c r="AU43" s="613">
        <v>0</v>
      </c>
      <c r="AV43" s="700"/>
      <c r="AW43" s="571">
        <f t="shared" si="20"/>
        <v>2140044.1964666666</v>
      </c>
      <c r="AX43" s="700"/>
      <c r="AY43" s="607">
        <f>('Revenue OP'!$G$18*(1+DFC!$C$13/100)^B43)/12</f>
        <v>2406908.4989165966</v>
      </c>
      <c r="AZ43" s="700"/>
      <c r="BA43" s="613">
        <v>0</v>
      </c>
      <c r="BB43" s="700"/>
      <c r="BC43" s="562">
        <f t="shared" si="17"/>
        <v>266864.30244992999</v>
      </c>
      <c r="BD43" s="700"/>
      <c r="BE43" s="562">
        <f>BC43/(1+DFC!$C$10/100)^B43</f>
        <v>230527.41816212502</v>
      </c>
      <c r="BF43" s="700"/>
    </row>
    <row r="44" spans="2:132" x14ac:dyDescent="0.3">
      <c r="B44" s="572">
        <v>3</v>
      </c>
      <c r="C44" s="572">
        <v>9</v>
      </c>
      <c r="D44" s="572">
        <v>33</v>
      </c>
      <c r="E44" s="708"/>
      <c r="F44" s="562">
        <v>0</v>
      </c>
      <c r="G44" s="607">
        <f t="shared" si="2"/>
        <v>5000</v>
      </c>
      <c r="H44" s="700"/>
      <c r="I44" s="607">
        <f t="shared" si="3"/>
        <v>650</v>
      </c>
      <c r="J44" s="700"/>
      <c r="K44" s="607">
        <f t="shared" si="4"/>
        <v>400</v>
      </c>
      <c r="L44" s="700"/>
      <c r="M44" s="607">
        <f t="shared" si="5"/>
        <v>12500</v>
      </c>
      <c r="N44" s="700"/>
      <c r="O44" s="607">
        <f t="shared" si="6"/>
        <v>5000</v>
      </c>
      <c r="P44" s="700"/>
      <c r="Q44" s="607">
        <f t="shared" si="18"/>
        <v>5833.333333333333</v>
      </c>
      <c r="R44" s="700"/>
      <c r="S44" s="607">
        <f t="shared" si="7"/>
        <v>33333.333333333336</v>
      </c>
      <c r="T44" s="700"/>
      <c r="U44" s="607">
        <f t="shared" si="8"/>
        <v>25000</v>
      </c>
      <c r="V44" s="700"/>
      <c r="W44" s="607">
        <f t="shared" si="9"/>
        <v>20833.333333333332</v>
      </c>
      <c r="X44" s="700"/>
      <c r="Y44" s="607">
        <f t="shared" si="10"/>
        <v>10416.666666666666</v>
      </c>
      <c r="Z44" s="700"/>
      <c r="AA44" s="607">
        <f t="shared" si="11"/>
        <v>8333.3333333333339</v>
      </c>
      <c r="AB44" s="700"/>
      <c r="AC44" s="607">
        <f t="shared" si="12"/>
        <v>16666.666666666668</v>
      </c>
      <c r="AD44" s="700"/>
      <c r="AE44" s="607">
        <f t="shared" si="19"/>
        <v>5833.333333333333</v>
      </c>
      <c r="AF44" s="700"/>
      <c r="AG44" s="607">
        <f>OFC!AB39+OFC!AW39</f>
        <v>750824.424</v>
      </c>
      <c r="AH44" s="700"/>
      <c r="AI44" s="607">
        <f>OFC!BR39+OFC!CM39</f>
        <v>41831.25</v>
      </c>
      <c r="AJ44" s="700"/>
      <c r="AK44" s="607">
        <f t="shared" si="13"/>
        <v>4500</v>
      </c>
      <c r="AL44" s="700"/>
      <c r="AM44" s="607"/>
      <c r="AN44" s="700"/>
      <c r="AO44" s="607">
        <f t="shared" si="14"/>
        <v>166666.66666666666</v>
      </c>
      <c r="AP44" s="700"/>
      <c r="AQ44" s="607">
        <f t="shared" si="15"/>
        <v>0</v>
      </c>
      <c r="AR44" s="700"/>
      <c r="AS44" s="607">
        <f t="shared" si="16"/>
        <v>1000000</v>
      </c>
      <c r="AT44" s="700"/>
      <c r="AU44" s="613">
        <v>0</v>
      </c>
      <c r="AV44" s="700"/>
      <c r="AW44" s="571">
        <f t="shared" si="20"/>
        <v>2113622.3406666666</v>
      </c>
      <c r="AX44" s="700"/>
      <c r="AY44" s="607">
        <f>('Revenue OP'!$G$18*(1+DFC!$C$13/100)^B44)/12</f>
        <v>2406908.4989165966</v>
      </c>
      <c r="AZ44" s="700"/>
      <c r="BA44" s="613">
        <v>0</v>
      </c>
      <c r="BB44" s="700"/>
      <c r="BC44" s="562">
        <f t="shared" si="17"/>
        <v>293286.15824993001</v>
      </c>
      <c r="BD44" s="700"/>
      <c r="BE44" s="562">
        <f>BC44/(1+DFC!$C$10/100)^B44</f>
        <v>253351.61062514197</v>
      </c>
      <c r="BF44" s="700"/>
    </row>
    <row r="45" spans="2:132" x14ac:dyDescent="0.3">
      <c r="B45" s="572">
        <v>3</v>
      </c>
      <c r="C45" s="572">
        <v>10</v>
      </c>
      <c r="D45" s="572">
        <v>34</v>
      </c>
      <c r="E45" s="708"/>
      <c r="F45" s="562">
        <v>0</v>
      </c>
      <c r="G45" s="607">
        <f t="shared" si="2"/>
        <v>5000</v>
      </c>
      <c r="H45" s="700"/>
      <c r="I45" s="607">
        <f t="shared" si="3"/>
        <v>650</v>
      </c>
      <c r="J45" s="700"/>
      <c r="K45" s="607">
        <f t="shared" si="4"/>
        <v>400</v>
      </c>
      <c r="L45" s="700"/>
      <c r="M45" s="607">
        <f t="shared" si="5"/>
        <v>12500</v>
      </c>
      <c r="N45" s="700"/>
      <c r="O45" s="607">
        <f t="shared" si="6"/>
        <v>5000</v>
      </c>
      <c r="P45" s="700"/>
      <c r="Q45" s="607">
        <f t="shared" si="18"/>
        <v>5833.333333333333</v>
      </c>
      <c r="R45" s="700"/>
      <c r="S45" s="607">
        <f t="shared" si="7"/>
        <v>33333.333333333336</v>
      </c>
      <c r="T45" s="700"/>
      <c r="U45" s="607">
        <f t="shared" si="8"/>
        <v>25000</v>
      </c>
      <c r="V45" s="700"/>
      <c r="W45" s="607">
        <f t="shared" si="9"/>
        <v>20833.333333333332</v>
      </c>
      <c r="X45" s="700"/>
      <c r="Y45" s="607">
        <f t="shared" si="10"/>
        <v>10416.666666666666</v>
      </c>
      <c r="Z45" s="700"/>
      <c r="AA45" s="607">
        <f t="shared" si="11"/>
        <v>8333.3333333333339</v>
      </c>
      <c r="AB45" s="700"/>
      <c r="AC45" s="607">
        <f t="shared" si="12"/>
        <v>16666.666666666668</v>
      </c>
      <c r="AD45" s="700"/>
      <c r="AE45" s="607">
        <f t="shared" si="19"/>
        <v>5833.333333333333</v>
      </c>
      <c r="AF45" s="700"/>
      <c r="AG45" s="607">
        <f>OFC!AB40+OFC!AW40</f>
        <v>775851.90480000002</v>
      </c>
      <c r="AH45" s="700"/>
      <c r="AI45" s="607">
        <f>OFC!BR40+OFC!CM40</f>
        <v>43225.625</v>
      </c>
      <c r="AJ45" s="700"/>
      <c r="AK45" s="607">
        <f t="shared" si="13"/>
        <v>4500</v>
      </c>
      <c r="AL45" s="700"/>
      <c r="AM45" s="607"/>
      <c r="AN45" s="700"/>
      <c r="AO45" s="607">
        <f t="shared" si="14"/>
        <v>166666.66666666666</v>
      </c>
      <c r="AP45" s="700"/>
      <c r="AQ45" s="607">
        <f t="shared" si="15"/>
        <v>0</v>
      </c>
      <c r="AR45" s="700"/>
      <c r="AS45" s="607">
        <f t="shared" si="16"/>
        <v>1000000</v>
      </c>
      <c r="AT45" s="700"/>
      <c r="AU45" s="613">
        <v>0</v>
      </c>
      <c r="AV45" s="700"/>
      <c r="AW45" s="571">
        <f t="shared" si="20"/>
        <v>2140044.1964666666</v>
      </c>
      <c r="AX45" s="700"/>
      <c r="AY45" s="607">
        <f>('Revenue OP'!$G$18*(1+DFC!$C$13/100)^B45)/12</f>
        <v>2406908.4989165966</v>
      </c>
      <c r="AZ45" s="700"/>
      <c r="BA45" s="613">
        <v>0</v>
      </c>
      <c r="BB45" s="700"/>
      <c r="BC45" s="562">
        <f t="shared" si="17"/>
        <v>266864.30244992999</v>
      </c>
      <c r="BD45" s="700"/>
      <c r="BE45" s="562">
        <f>BC45/(1+DFC!$C$10/100)^B45</f>
        <v>230527.41816212502</v>
      </c>
      <c r="BF45" s="700"/>
    </row>
    <row r="46" spans="2:132" x14ac:dyDescent="0.3">
      <c r="B46" s="572">
        <v>3</v>
      </c>
      <c r="C46" s="572">
        <v>11</v>
      </c>
      <c r="D46" s="572">
        <v>35</v>
      </c>
      <c r="E46" s="708"/>
      <c r="F46" s="562">
        <v>0</v>
      </c>
      <c r="G46" s="607">
        <f t="shared" si="2"/>
        <v>5000</v>
      </c>
      <c r="H46" s="700"/>
      <c r="I46" s="607">
        <f t="shared" si="3"/>
        <v>650</v>
      </c>
      <c r="J46" s="700"/>
      <c r="K46" s="607">
        <f t="shared" si="4"/>
        <v>400</v>
      </c>
      <c r="L46" s="700"/>
      <c r="M46" s="607">
        <f t="shared" si="5"/>
        <v>12500</v>
      </c>
      <c r="N46" s="700"/>
      <c r="O46" s="607">
        <f t="shared" si="6"/>
        <v>5000</v>
      </c>
      <c r="P46" s="700"/>
      <c r="Q46" s="607">
        <f t="shared" si="18"/>
        <v>5833.333333333333</v>
      </c>
      <c r="R46" s="700"/>
      <c r="S46" s="607">
        <f t="shared" si="7"/>
        <v>33333.333333333336</v>
      </c>
      <c r="T46" s="700"/>
      <c r="U46" s="607">
        <f t="shared" si="8"/>
        <v>25000</v>
      </c>
      <c r="V46" s="700"/>
      <c r="W46" s="607">
        <f t="shared" si="9"/>
        <v>20833.333333333332</v>
      </c>
      <c r="X46" s="700"/>
      <c r="Y46" s="607">
        <f t="shared" si="10"/>
        <v>10416.666666666666</v>
      </c>
      <c r="Z46" s="700"/>
      <c r="AA46" s="607">
        <f t="shared" si="11"/>
        <v>8333.3333333333339</v>
      </c>
      <c r="AB46" s="700"/>
      <c r="AC46" s="607">
        <f t="shared" si="12"/>
        <v>16666.666666666668</v>
      </c>
      <c r="AD46" s="700"/>
      <c r="AE46" s="607">
        <f t="shared" si="19"/>
        <v>5833.333333333333</v>
      </c>
      <c r="AF46" s="700"/>
      <c r="AG46" s="607">
        <f>OFC!AB41+OFC!AW41</f>
        <v>750824.424</v>
      </c>
      <c r="AH46" s="700"/>
      <c r="AI46" s="607">
        <f>OFC!BR41+OFC!CM41</f>
        <v>41831.25</v>
      </c>
      <c r="AJ46" s="700"/>
      <c r="AK46" s="607">
        <f t="shared" si="13"/>
        <v>4500</v>
      </c>
      <c r="AL46" s="700"/>
      <c r="AM46" s="607"/>
      <c r="AN46" s="700"/>
      <c r="AO46" s="607">
        <f t="shared" si="14"/>
        <v>166666.66666666666</v>
      </c>
      <c r="AP46" s="700"/>
      <c r="AQ46" s="607">
        <f t="shared" si="15"/>
        <v>0</v>
      </c>
      <c r="AR46" s="700"/>
      <c r="AS46" s="607">
        <f t="shared" si="16"/>
        <v>1000000</v>
      </c>
      <c r="AT46" s="700"/>
      <c r="AU46" s="613">
        <v>0</v>
      </c>
      <c r="AV46" s="700"/>
      <c r="AW46" s="571">
        <f t="shared" si="20"/>
        <v>2113622.3406666666</v>
      </c>
      <c r="AX46" s="700"/>
      <c r="AY46" s="607">
        <f>('Revenue OP'!$G$18*(1+DFC!$C$13/100)^B46)/12</f>
        <v>2406908.4989165966</v>
      </c>
      <c r="AZ46" s="700"/>
      <c r="BA46" s="613">
        <v>0</v>
      </c>
      <c r="BB46" s="700"/>
      <c r="BC46" s="562">
        <f t="shared" si="17"/>
        <v>293286.15824993001</v>
      </c>
      <c r="BD46" s="700"/>
      <c r="BE46" s="562">
        <f>BC46/(1+DFC!$C$10/100)^B46</f>
        <v>253351.61062514197</v>
      </c>
      <c r="BF46" s="700"/>
    </row>
    <row r="47" spans="2:132" x14ac:dyDescent="0.3">
      <c r="B47" s="572">
        <v>3</v>
      </c>
      <c r="C47" s="572">
        <v>12</v>
      </c>
      <c r="D47" s="572">
        <v>36</v>
      </c>
      <c r="E47" s="708"/>
      <c r="F47" s="562">
        <v>0</v>
      </c>
      <c r="G47" s="607">
        <f t="shared" si="2"/>
        <v>5000</v>
      </c>
      <c r="H47" s="700"/>
      <c r="I47" s="607">
        <f t="shared" si="3"/>
        <v>650</v>
      </c>
      <c r="J47" s="700"/>
      <c r="K47" s="607">
        <f t="shared" si="4"/>
        <v>400</v>
      </c>
      <c r="L47" s="700"/>
      <c r="M47" s="607">
        <f t="shared" si="5"/>
        <v>12500</v>
      </c>
      <c r="N47" s="700"/>
      <c r="O47" s="607">
        <f t="shared" si="6"/>
        <v>5000</v>
      </c>
      <c r="P47" s="700"/>
      <c r="Q47" s="607">
        <f t="shared" si="18"/>
        <v>5833.333333333333</v>
      </c>
      <c r="R47" s="700"/>
      <c r="S47" s="607">
        <f t="shared" si="7"/>
        <v>33333.333333333336</v>
      </c>
      <c r="T47" s="700"/>
      <c r="U47" s="607">
        <f t="shared" si="8"/>
        <v>25000</v>
      </c>
      <c r="V47" s="700"/>
      <c r="W47" s="607">
        <f t="shared" si="9"/>
        <v>20833.333333333332</v>
      </c>
      <c r="X47" s="700"/>
      <c r="Y47" s="607">
        <f t="shared" si="10"/>
        <v>10416.666666666666</v>
      </c>
      <c r="Z47" s="700"/>
      <c r="AA47" s="607">
        <f t="shared" si="11"/>
        <v>8333.3333333333339</v>
      </c>
      <c r="AB47" s="700"/>
      <c r="AC47" s="607">
        <f t="shared" si="12"/>
        <v>16666.666666666668</v>
      </c>
      <c r="AD47" s="700"/>
      <c r="AE47" s="607">
        <f t="shared" si="19"/>
        <v>5833.333333333333</v>
      </c>
      <c r="AF47" s="700"/>
      <c r="AG47" s="607">
        <f>OFC!AB42+OFC!AW42</f>
        <v>775851.90480000002</v>
      </c>
      <c r="AH47" s="700"/>
      <c r="AI47" s="607">
        <f>OFC!BR42+OFC!CM42</f>
        <v>43225.625</v>
      </c>
      <c r="AJ47" s="700"/>
      <c r="AK47" s="607">
        <f t="shared" si="13"/>
        <v>4500</v>
      </c>
      <c r="AL47" s="700"/>
      <c r="AM47" s="607"/>
      <c r="AN47" s="700"/>
      <c r="AO47" s="607">
        <f t="shared" si="14"/>
        <v>166666.66666666666</v>
      </c>
      <c r="AP47" s="700"/>
      <c r="AQ47" s="607">
        <f t="shared" si="15"/>
        <v>0</v>
      </c>
      <c r="AR47" s="700"/>
      <c r="AS47" s="607">
        <f t="shared" si="16"/>
        <v>1000000</v>
      </c>
      <c r="AT47" s="700"/>
      <c r="AU47" s="613">
        <v>0</v>
      </c>
      <c r="AV47" s="700"/>
      <c r="AW47" s="571">
        <f t="shared" si="20"/>
        <v>2140044.1964666666</v>
      </c>
      <c r="AX47" s="700"/>
      <c r="AY47" s="607">
        <f>('Revenue OP'!$G$18*(1+DFC!$C$13/100)^B47)/12</f>
        <v>2406908.4989165966</v>
      </c>
      <c r="AZ47" s="700"/>
      <c r="BA47" s="613">
        <v>0</v>
      </c>
      <c r="BB47" s="700"/>
      <c r="BC47" s="562">
        <f t="shared" si="17"/>
        <v>266864.30244992999</v>
      </c>
      <c r="BD47" s="700"/>
      <c r="BE47" s="562">
        <f>BC47/(1+DFC!$C$10/100)^B47</f>
        <v>230527.41816212502</v>
      </c>
      <c r="BF47" s="700"/>
    </row>
    <row r="48" spans="2:132" x14ac:dyDescent="0.3">
      <c r="B48" s="572">
        <v>4</v>
      </c>
      <c r="C48" s="572">
        <v>1</v>
      </c>
      <c r="D48" s="572">
        <v>37</v>
      </c>
      <c r="E48" s="708">
        <f>DFC!$C$10</f>
        <v>5</v>
      </c>
      <c r="F48" s="562">
        <v>0</v>
      </c>
      <c r="G48" s="607">
        <f t="shared" si="2"/>
        <v>5000</v>
      </c>
      <c r="H48" s="700">
        <f>SUM(G48:G59)</f>
        <v>60000</v>
      </c>
      <c r="I48" s="607">
        <f t="shared" si="3"/>
        <v>650</v>
      </c>
      <c r="J48" s="700">
        <f>SUM(I48:I59)</f>
        <v>7800</v>
      </c>
      <c r="K48" s="607">
        <f t="shared" si="4"/>
        <v>400</v>
      </c>
      <c r="L48" s="700">
        <f>SUM(K48:K59)</f>
        <v>4800</v>
      </c>
      <c r="M48" s="607">
        <f t="shared" si="5"/>
        <v>12500</v>
      </c>
      <c r="N48" s="700">
        <f>SUM(M48:M59)</f>
        <v>150000</v>
      </c>
      <c r="O48" s="607">
        <f t="shared" si="6"/>
        <v>5000</v>
      </c>
      <c r="P48" s="700">
        <f>SUM(O48:O59)</f>
        <v>60000</v>
      </c>
      <c r="Q48" s="607">
        <f t="shared" si="18"/>
        <v>5833.333333333333</v>
      </c>
      <c r="R48" s="700">
        <f>SUM(Q48:Q59)</f>
        <v>70000.000000000015</v>
      </c>
      <c r="S48" s="607">
        <f t="shared" si="7"/>
        <v>33333.333333333336</v>
      </c>
      <c r="T48" s="700">
        <f>SUM(S48:S59)</f>
        <v>399999.99999999994</v>
      </c>
      <c r="U48" s="607">
        <f t="shared" si="8"/>
        <v>25000</v>
      </c>
      <c r="V48" s="700">
        <f>SUM(U48:U59)</f>
        <v>300000</v>
      </c>
      <c r="W48" s="607">
        <f t="shared" si="9"/>
        <v>20833.333333333332</v>
      </c>
      <c r="X48" s="700">
        <f>SUM(W48:W59)</f>
        <v>250000.00000000003</v>
      </c>
      <c r="Y48" s="607">
        <f t="shared" si="10"/>
        <v>10416.666666666666</v>
      </c>
      <c r="Z48" s="700">
        <f>SUM(Y48:Y59)</f>
        <v>125000.00000000001</v>
      </c>
      <c r="AA48" s="607">
        <f t="shared" si="11"/>
        <v>8333.3333333333339</v>
      </c>
      <c r="AB48" s="700">
        <f>SUM(AA48:AA59)</f>
        <v>99999.999999999985</v>
      </c>
      <c r="AC48" s="607">
        <f t="shared" si="12"/>
        <v>16666.666666666668</v>
      </c>
      <c r="AD48" s="700">
        <f>SUM(AC48:AC59)</f>
        <v>199999.99999999997</v>
      </c>
      <c r="AE48" s="607">
        <f t="shared" si="19"/>
        <v>5833.333333333333</v>
      </c>
      <c r="AF48" s="700">
        <f>SUM(AE48:AE59)</f>
        <v>70000.000000000015</v>
      </c>
      <c r="AG48" s="607">
        <f>OFC!AB43+OFC!AW43</f>
        <v>310340.76191999996</v>
      </c>
      <c r="AH48" s="700">
        <f>SUM(AG48:AG59)</f>
        <v>8669519.3491199985</v>
      </c>
      <c r="AI48" s="607">
        <f>OFC!BR43+OFC!CM43</f>
        <v>17290.25</v>
      </c>
      <c r="AJ48" s="700">
        <f>SUM(AI48:AI59)</f>
        <v>483011.5</v>
      </c>
      <c r="AK48" s="607">
        <f t="shared" si="13"/>
        <v>4500</v>
      </c>
      <c r="AL48" s="700">
        <f>SUM(AK48:AK59)</f>
        <v>54000</v>
      </c>
      <c r="AM48" s="607"/>
      <c r="AN48" s="700">
        <f>SUM(AM48:AM59)</f>
        <v>0</v>
      </c>
      <c r="AO48" s="607">
        <f t="shared" si="14"/>
        <v>166666.66666666666</v>
      </c>
      <c r="AP48" s="700">
        <f>SUM(AO48:AO59)</f>
        <v>2000000.0000000002</v>
      </c>
      <c r="AQ48" s="607">
        <f t="shared" si="15"/>
        <v>0</v>
      </c>
      <c r="AR48" s="700">
        <f>SUM(AQ48:AQ59)</f>
        <v>0</v>
      </c>
      <c r="AS48" s="607">
        <f t="shared" si="16"/>
        <v>1000000</v>
      </c>
      <c r="AT48" s="700">
        <f>SUM(AS48:AS59)</f>
        <v>12000000</v>
      </c>
      <c r="AU48" s="613">
        <v>0</v>
      </c>
      <c r="AV48" s="700">
        <f>SUM(AU48:AU59)</f>
        <v>0</v>
      </c>
      <c r="AW48" s="571">
        <f t="shared" si="20"/>
        <v>1648597.6785866665</v>
      </c>
      <c r="AX48" s="700">
        <f>SUM(AW48:AW59)</f>
        <v>25004130.849119995</v>
      </c>
      <c r="AY48" s="607">
        <f>('Revenue OP'!$G$18*(1+DFC!$C$13/100)^B48)/12</f>
        <v>2459860.485892762</v>
      </c>
      <c r="AZ48" s="700">
        <f>SUM(AY48:AY59)</f>
        <v>29518325.830713142</v>
      </c>
      <c r="BA48" s="613">
        <v>0</v>
      </c>
      <c r="BB48" s="700">
        <f>SUM(BA48:BA59)</f>
        <v>0</v>
      </c>
      <c r="BC48" s="562">
        <f t="shared" si="17"/>
        <v>811262.80730609549</v>
      </c>
      <c r="BD48" s="700">
        <f>SUM(BC48:BC59)</f>
        <v>4514194.9815931451</v>
      </c>
      <c r="BE48" s="562">
        <f>BC48/(1+DFC!$C$10/100)^B48</f>
        <v>667427.91927733447</v>
      </c>
      <c r="BF48" s="700">
        <f>SUM(BE48:BE59)</f>
        <v>3713839.3830497735</v>
      </c>
    </row>
    <row r="49" spans="2:58" x14ac:dyDescent="0.3">
      <c r="B49" s="572">
        <v>4</v>
      </c>
      <c r="C49" s="572">
        <v>2</v>
      </c>
      <c r="D49" s="572">
        <v>38</v>
      </c>
      <c r="E49" s="708"/>
      <c r="F49" s="562">
        <v>0</v>
      </c>
      <c r="G49" s="607">
        <f t="shared" si="2"/>
        <v>5000</v>
      </c>
      <c r="H49" s="700"/>
      <c r="I49" s="607">
        <f t="shared" si="3"/>
        <v>650</v>
      </c>
      <c r="J49" s="700"/>
      <c r="K49" s="607">
        <f t="shared" si="4"/>
        <v>400</v>
      </c>
      <c r="L49" s="700"/>
      <c r="M49" s="607">
        <f t="shared" si="5"/>
        <v>12500</v>
      </c>
      <c r="N49" s="700"/>
      <c r="O49" s="607">
        <f t="shared" si="6"/>
        <v>5000</v>
      </c>
      <c r="P49" s="700"/>
      <c r="Q49" s="607">
        <f t="shared" si="18"/>
        <v>5833.333333333333</v>
      </c>
      <c r="R49" s="700"/>
      <c r="S49" s="607">
        <f t="shared" si="7"/>
        <v>33333.333333333336</v>
      </c>
      <c r="T49" s="700"/>
      <c r="U49" s="607">
        <f t="shared" si="8"/>
        <v>25000</v>
      </c>
      <c r="V49" s="700"/>
      <c r="W49" s="607">
        <f t="shared" si="9"/>
        <v>20833.333333333332</v>
      </c>
      <c r="X49" s="700"/>
      <c r="Y49" s="607">
        <f t="shared" si="10"/>
        <v>10416.666666666666</v>
      </c>
      <c r="Z49" s="700"/>
      <c r="AA49" s="607">
        <f t="shared" si="11"/>
        <v>8333.3333333333339</v>
      </c>
      <c r="AB49" s="700"/>
      <c r="AC49" s="607">
        <f t="shared" si="12"/>
        <v>16666.666666666668</v>
      </c>
      <c r="AD49" s="700"/>
      <c r="AE49" s="607">
        <f t="shared" si="19"/>
        <v>5833.333333333333</v>
      </c>
      <c r="AF49" s="700"/>
      <c r="AG49" s="607">
        <f>OFC!AB44+OFC!AW44</f>
        <v>700769.46239999996</v>
      </c>
      <c r="AH49" s="700"/>
      <c r="AI49" s="607">
        <f>OFC!BR44+OFC!CM44</f>
        <v>39042.5</v>
      </c>
      <c r="AJ49" s="700"/>
      <c r="AK49" s="607">
        <f t="shared" si="13"/>
        <v>4500</v>
      </c>
      <c r="AL49" s="700"/>
      <c r="AM49" s="607"/>
      <c r="AN49" s="700"/>
      <c r="AO49" s="607">
        <f t="shared" si="14"/>
        <v>166666.66666666666</v>
      </c>
      <c r="AP49" s="700"/>
      <c r="AQ49" s="607">
        <f t="shared" si="15"/>
        <v>0</v>
      </c>
      <c r="AR49" s="700"/>
      <c r="AS49" s="607">
        <f t="shared" si="16"/>
        <v>1000000</v>
      </c>
      <c r="AT49" s="700"/>
      <c r="AU49" s="613">
        <v>0</v>
      </c>
      <c r="AV49" s="700"/>
      <c r="AW49" s="571">
        <f t="shared" si="20"/>
        <v>2060778.6290666666</v>
      </c>
      <c r="AX49" s="700"/>
      <c r="AY49" s="607">
        <f>('Revenue OP'!$G$18*(1+DFC!$C$13/100)^B49)/12</f>
        <v>2459860.485892762</v>
      </c>
      <c r="AZ49" s="700"/>
      <c r="BA49" s="613">
        <v>0</v>
      </c>
      <c r="BB49" s="700"/>
      <c r="BC49" s="562">
        <f t="shared" si="17"/>
        <v>399081.85682609538</v>
      </c>
      <c r="BD49" s="700"/>
      <c r="BE49" s="562">
        <f>BC49/(1+DFC!$C$10/100)^B49</f>
        <v>328325.63125536818</v>
      </c>
      <c r="BF49" s="700"/>
    </row>
    <row r="50" spans="2:58" x14ac:dyDescent="0.3">
      <c r="B50" s="572">
        <v>4</v>
      </c>
      <c r="C50" s="572">
        <v>3</v>
      </c>
      <c r="D50" s="572">
        <v>39</v>
      </c>
      <c r="E50" s="708"/>
      <c r="F50" s="562">
        <v>0</v>
      </c>
      <c r="G50" s="607">
        <f t="shared" si="2"/>
        <v>5000</v>
      </c>
      <c r="H50" s="700"/>
      <c r="I50" s="607">
        <f t="shared" si="3"/>
        <v>650</v>
      </c>
      <c r="J50" s="700"/>
      <c r="K50" s="607">
        <f t="shared" si="4"/>
        <v>400</v>
      </c>
      <c r="L50" s="700"/>
      <c r="M50" s="607">
        <f t="shared" si="5"/>
        <v>12500</v>
      </c>
      <c r="N50" s="700"/>
      <c r="O50" s="607">
        <f t="shared" si="6"/>
        <v>5000</v>
      </c>
      <c r="P50" s="700"/>
      <c r="Q50" s="607">
        <f t="shared" si="18"/>
        <v>5833.333333333333</v>
      </c>
      <c r="R50" s="700"/>
      <c r="S50" s="607">
        <f t="shared" si="7"/>
        <v>33333.333333333336</v>
      </c>
      <c r="T50" s="700"/>
      <c r="U50" s="607">
        <f t="shared" si="8"/>
        <v>25000</v>
      </c>
      <c r="V50" s="700"/>
      <c r="W50" s="607">
        <f t="shared" si="9"/>
        <v>20833.333333333332</v>
      </c>
      <c r="X50" s="700"/>
      <c r="Y50" s="607">
        <f t="shared" si="10"/>
        <v>10416.666666666666</v>
      </c>
      <c r="Z50" s="700"/>
      <c r="AA50" s="607">
        <f t="shared" si="11"/>
        <v>8333.3333333333339</v>
      </c>
      <c r="AB50" s="700"/>
      <c r="AC50" s="607">
        <f t="shared" si="12"/>
        <v>16666.666666666668</v>
      </c>
      <c r="AD50" s="700"/>
      <c r="AE50" s="607">
        <f t="shared" si="19"/>
        <v>5833.333333333333</v>
      </c>
      <c r="AF50" s="700"/>
      <c r="AG50" s="607">
        <f>OFC!AB45+OFC!AW45</f>
        <v>775851.90480000002</v>
      </c>
      <c r="AH50" s="700"/>
      <c r="AI50" s="607">
        <f>OFC!BR45+OFC!CM45</f>
        <v>43225.625</v>
      </c>
      <c r="AJ50" s="700"/>
      <c r="AK50" s="607">
        <f t="shared" si="13"/>
        <v>4500</v>
      </c>
      <c r="AL50" s="700"/>
      <c r="AM50" s="607"/>
      <c r="AN50" s="700"/>
      <c r="AO50" s="607">
        <f t="shared" si="14"/>
        <v>166666.66666666666</v>
      </c>
      <c r="AP50" s="700"/>
      <c r="AQ50" s="607">
        <f t="shared" si="15"/>
        <v>0</v>
      </c>
      <c r="AR50" s="700"/>
      <c r="AS50" s="607">
        <f t="shared" si="16"/>
        <v>1000000</v>
      </c>
      <c r="AT50" s="700"/>
      <c r="AU50" s="613">
        <v>0</v>
      </c>
      <c r="AV50" s="700"/>
      <c r="AW50" s="571">
        <f t="shared" si="20"/>
        <v>2140044.1964666666</v>
      </c>
      <c r="AX50" s="700"/>
      <c r="AY50" s="607">
        <f>('Revenue OP'!$G$18*(1+DFC!$C$13/100)^B50)/12</f>
        <v>2459860.485892762</v>
      </c>
      <c r="AZ50" s="700"/>
      <c r="BA50" s="613">
        <v>0</v>
      </c>
      <c r="BB50" s="700"/>
      <c r="BC50" s="562">
        <f t="shared" si="17"/>
        <v>319816.28942609532</v>
      </c>
      <c r="BD50" s="700"/>
      <c r="BE50" s="562">
        <f>BC50/(1+DFC!$C$10/100)^B50</f>
        <v>263113.65278960543</v>
      </c>
      <c r="BF50" s="700"/>
    </row>
    <row r="51" spans="2:58" x14ac:dyDescent="0.3">
      <c r="B51" s="572">
        <v>4</v>
      </c>
      <c r="C51" s="572">
        <v>4</v>
      </c>
      <c r="D51" s="572">
        <v>40</v>
      </c>
      <c r="E51" s="708"/>
      <c r="F51" s="562">
        <v>0</v>
      </c>
      <c r="G51" s="607">
        <f t="shared" si="2"/>
        <v>5000</v>
      </c>
      <c r="H51" s="700"/>
      <c r="I51" s="607">
        <f t="shared" si="3"/>
        <v>650</v>
      </c>
      <c r="J51" s="700"/>
      <c r="K51" s="607">
        <f t="shared" si="4"/>
        <v>400</v>
      </c>
      <c r="L51" s="700"/>
      <c r="M51" s="607">
        <f t="shared" si="5"/>
        <v>12500</v>
      </c>
      <c r="N51" s="700"/>
      <c r="O51" s="607">
        <f t="shared" si="6"/>
        <v>5000</v>
      </c>
      <c r="P51" s="700"/>
      <c r="Q51" s="607">
        <f t="shared" si="18"/>
        <v>5833.333333333333</v>
      </c>
      <c r="R51" s="700"/>
      <c r="S51" s="607">
        <f t="shared" si="7"/>
        <v>33333.333333333336</v>
      </c>
      <c r="T51" s="700"/>
      <c r="U51" s="607">
        <f t="shared" si="8"/>
        <v>25000</v>
      </c>
      <c r="V51" s="700"/>
      <c r="W51" s="607">
        <f t="shared" si="9"/>
        <v>20833.333333333332</v>
      </c>
      <c r="X51" s="700"/>
      <c r="Y51" s="607">
        <f t="shared" si="10"/>
        <v>10416.666666666666</v>
      </c>
      <c r="Z51" s="700"/>
      <c r="AA51" s="607">
        <f t="shared" si="11"/>
        <v>8333.3333333333339</v>
      </c>
      <c r="AB51" s="700"/>
      <c r="AC51" s="607">
        <f t="shared" si="12"/>
        <v>16666.666666666668</v>
      </c>
      <c r="AD51" s="700"/>
      <c r="AE51" s="607">
        <f t="shared" si="19"/>
        <v>5833.333333333333</v>
      </c>
      <c r="AF51" s="700"/>
      <c r="AG51" s="607">
        <f>OFC!AB46+OFC!AW46</f>
        <v>750824.424</v>
      </c>
      <c r="AH51" s="700"/>
      <c r="AI51" s="607">
        <f>OFC!BR46+OFC!CM46</f>
        <v>41831.25</v>
      </c>
      <c r="AJ51" s="700"/>
      <c r="AK51" s="607">
        <f t="shared" si="13"/>
        <v>4500</v>
      </c>
      <c r="AL51" s="700"/>
      <c r="AM51" s="607"/>
      <c r="AN51" s="700"/>
      <c r="AO51" s="607">
        <f t="shared" si="14"/>
        <v>166666.66666666666</v>
      </c>
      <c r="AP51" s="700"/>
      <c r="AQ51" s="607">
        <f t="shared" si="15"/>
        <v>0</v>
      </c>
      <c r="AR51" s="700"/>
      <c r="AS51" s="607">
        <f t="shared" si="16"/>
        <v>1000000</v>
      </c>
      <c r="AT51" s="700"/>
      <c r="AU51" s="613">
        <v>0</v>
      </c>
      <c r="AV51" s="700"/>
      <c r="AW51" s="571">
        <f t="shared" si="20"/>
        <v>2113622.3406666666</v>
      </c>
      <c r="AX51" s="700"/>
      <c r="AY51" s="607">
        <f>('Revenue OP'!$G$18*(1+DFC!$C$13/100)^B51)/12</f>
        <v>2459860.485892762</v>
      </c>
      <c r="AZ51" s="700"/>
      <c r="BA51" s="613">
        <v>0</v>
      </c>
      <c r="BB51" s="700"/>
      <c r="BC51" s="562">
        <f t="shared" si="17"/>
        <v>346238.14522609534</v>
      </c>
      <c r="BD51" s="700"/>
      <c r="BE51" s="562">
        <f>BC51/(1+DFC!$C$10/100)^B51</f>
        <v>284850.97894485964</v>
      </c>
      <c r="BF51" s="700"/>
    </row>
    <row r="52" spans="2:58" x14ac:dyDescent="0.3">
      <c r="B52" s="572">
        <v>4</v>
      </c>
      <c r="C52" s="572">
        <v>5</v>
      </c>
      <c r="D52" s="572">
        <v>41</v>
      </c>
      <c r="E52" s="708"/>
      <c r="F52" s="562">
        <v>0</v>
      </c>
      <c r="G52" s="607">
        <f t="shared" si="2"/>
        <v>5000</v>
      </c>
      <c r="H52" s="700"/>
      <c r="I52" s="607">
        <f t="shared" si="3"/>
        <v>650</v>
      </c>
      <c r="J52" s="700"/>
      <c r="K52" s="607">
        <f t="shared" si="4"/>
        <v>400</v>
      </c>
      <c r="L52" s="700"/>
      <c r="M52" s="607">
        <f t="shared" si="5"/>
        <v>12500</v>
      </c>
      <c r="N52" s="700"/>
      <c r="O52" s="607">
        <f t="shared" si="6"/>
        <v>5000</v>
      </c>
      <c r="P52" s="700"/>
      <c r="Q52" s="607">
        <f t="shared" si="18"/>
        <v>5833.333333333333</v>
      </c>
      <c r="R52" s="700"/>
      <c r="S52" s="607">
        <f t="shared" si="7"/>
        <v>33333.333333333336</v>
      </c>
      <c r="T52" s="700"/>
      <c r="U52" s="607">
        <f t="shared" si="8"/>
        <v>25000</v>
      </c>
      <c r="V52" s="700"/>
      <c r="W52" s="607">
        <f t="shared" si="9"/>
        <v>20833.333333333332</v>
      </c>
      <c r="X52" s="700"/>
      <c r="Y52" s="607">
        <f t="shared" si="10"/>
        <v>10416.666666666666</v>
      </c>
      <c r="Z52" s="700"/>
      <c r="AA52" s="607">
        <f t="shared" si="11"/>
        <v>8333.3333333333339</v>
      </c>
      <c r="AB52" s="700"/>
      <c r="AC52" s="607">
        <f t="shared" si="12"/>
        <v>16666.666666666668</v>
      </c>
      <c r="AD52" s="700"/>
      <c r="AE52" s="607">
        <f t="shared" si="19"/>
        <v>5833.333333333333</v>
      </c>
      <c r="AF52" s="700"/>
      <c r="AG52" s="607">
        <f>OFC!AB47+OFC!AW47</f>
        <v>775851.90480000002</v>
      </c>
      <c r="AH52" s="700"/>
      <c r="AI52" s="607">
        <f>OFC!BR47+OFC!CM47</f>
        <v>43225.625</v>
      </c>
      <c r="AJ52" s="700"/>
      <c r="AK52" s="607">
        <f t="shared" si="13"/>
        <v>4500</v>
      </c>
      <c r="AL52" s="700"/>
      <c r="AM52" s="607"/>
      <c r="AN52" s="700"/>
      <c r="AO52" s="607">
        <f t="shared" si="14"/>
        <v>166666.66666666666</v>
      </c>
      <c r="AP52" s="700"/>
      <c r="AQ52" s="607">
        <f t="shared" si="15"/>
        <v>0</v>
      </c>
      <c r="AR52" s="700"/>
      <c r="AS52" s="607">
        <f t="shared" si="16"/>
        <v>1000000</v>
      </c>
      <c r="AT52" s="700"/>
      <c r="AU52" s="613">
        <v>0</v>
      </c>
      <c r="AV52" s="700"/>
      <c r="AW52" s="571">
        <f t="shared" si="20"/>
        <v>2140044.1964666666</v>
      </c>
      <c r="AX52" s="700"/>
      <c r="AY52" s="607">
        <f>('Revenue OP'!$G$18*(1+DFC!$C$13/100)^B52)/12</f>
        <v>2459860.485892762</v>
      </c>
      <c r="AZ52" s="700"/>
      <c r="BA52" s="613">
        <v>0</v>
      </c>
      <c r="BB52" s="700"/>
      <c r="BC52" s="562">
        <f t="shared" si="17"/>
        <v>319816.28942609532</v>
      </c>
      <c r="BD52" s="700"/>
      <c r="BE52" s="562">
        <f>BC52/(1+DFC!$C$10/100)^B52</f>
        <v>263113.65278960543</v>
      </c>
      <c r="BF52" s="700"/>
    </row>
    <row r="53" spans="2:58" x14ac:dyDescent="0.3">
      <c r="B53" s="572">
        <v>4</v>
      </c>
      <c r="C53" s="572">
        <v>6</v>
      </c>
      <c r="D53" s="572">
        <v>42</v>
      </c>
      <c r="E53" s="708"/>
      <c r="F53" s="562">
        <v>0</v>
      </c>
      <c r="G53" s="607">
        <f t="shared" si="2"/>
        <v>5000</v>
      </c>
      <c r="H53" s="700"/>
      <c r="I53" s="607">
        <f t="shared" si="3"/>
        <v>650</v>
      </c>
      <c r="J53" s="700"/>
      <c r="K53" s="607">
        <f t="shared" si="4"/>
        <v>400</v>
      </c>
      <c r="L53" s="700"/>
      <c r="M53" s="607">
        <f t="shared" si="5"/>
        <v>12500</v>
      </c>
      <c r="N53" s="700"/>
      <c r="O53" s="607">
        <f t="shared" si="6"/>
        <v>5000</v>
      </c>
      <c r="P53" s="700"/>
      <c r="Q53" s="607">
        <f t="shared" si="18"/>
        <v>5833.333333333333</v>
      </c>
      <c r="R53" s="700"/>
      <c r="S53" s="607">
        <f t="shared" si="7"/>
        <v>33333.333333333336</v>
      </c>
      <c r="T53" s="700"/>
      <c r="U53" s="607">
        <f t="shared" si="8"/>
        <v>25000</v>
      </c>
      <c r="V53" s="700"/>
      <c r="W53" s="607">
        <f t="shared" si="9"/>
        <v>20833.333333333332</v>
      </c>
      <c r="X53" s="700"/>
      <c r="Y53" s="607">
        <f t="shared" si="10"/>
        <v>10416.666666666666</v>
      </c>
      <c r="Z53" s="700"/>
      <c r="AA53" s="607">
        <f t="shared" si="11"/>
        <v>8333.3333333333339</v>
      </c>
      <c r="AB53" s="700"/>
      <c r="AC53" s="607">
        <f t="shared" si="12"/>
        <v>16666.666666666668</v>
      </c>
      <c r="AD53" s="700"/>
      <c r="AE53" s="607">
        <f t="shared" si="19"/>
        <v>5833.333333333333</v>
      </c>
      <c r="AF53" s="700"/>
      <c r="AG53" s="607">
        <f>OFC!AB48+OFC!AW48</f>
        <v>750824.424</v>
      </c>
      <c r="AH53" s="700"/>
      <c r="AI53" s="607">
        <f>OFC!BR48+OFC!CM48</f>
        <v>41831.25</v>
      </c>
      <c r="AJ53" s="700"/>
      <c r="AK53" s="607">
        <f t="shared" si="13"/>
        <v>4500</v>
      </c>
      <c r="AL53" s="700"/>
      <c r="AM53" s="607"/>
      <c r="AN53" s="700"/>
      <c r="AO53" s="607">
        <f t="shared" si="14"/>
        <v>166666.66666666666</v>
      </c>
      <c r="AP53" s="700"/>
      <c r="AQ53" s="607">
        <f t="shared" si="15"/>
        <v>0</v>
      </c>
      <c r="AR53" s="700"/>
      <c r="AS53" s="607">
        <f t="shared" si="16"/>
        <v>1000000</v>
      </c>
      <c r="AT53" s="700"/>
      <c r="AU53" s="613">
        <v>0</v>
      </c>
      <c r="AV53" s="700"/>
      <c r="AW53" s="571">
        <f t="shared" si="20"/>
        <v>2113622.3406666666</v>
      </c>
      <c r="AX53" s="700"/>
      <c r="AY53" s="607">
        <f>('Revenue OP'!$G$18*(1+DFC!$C$13/100)^B53)/12</f>
        <v>2459860.485892762</v>
      </c>
      <c r="AZ53" s="700"/>
      <c r="BA53" s="613">
        <v>0</v>
      </c>
      <c r="BB53" s="700"/>
      <c r="BC53" s="562">
        <f t="shared" si="17"/>
        <v>346238.14522609534</v>
      </c>
      <c r="BD53" s="700"/>
      <c r="BE53" s="562">
        <f>BC53/(1+DFC!$C$10/100)^B53</f>
        <v>284850.97894485964</v>
      </c>
      <c r="BF53" s="700"/>
    </row>
    <row r="54" spans="2:58" x14ac:dyDescent="0.3">
      <c r="B54" s="572">
        <v>4</v>
      </c>
      <c r="C54" s="572">
        <v>7</v>
      </c>
      <c r="D54" s="572">
        <v>43</v>
      </c>
      <c r="E54" s="708"/>
      <c r="F54" s="562">
        <v>0</v>
      </c>
      <c r="G54" s="607">
        <f t="shared" si="2"/>
        <v>5000</v>
      </c>
      <c r="H54" s="700"/>
      <c r="I54" s="607">
        <f t="shared" si="3"/>
        <v>650</v>
      </c>
      <c r="J54" s="700"/>
      <c r="K54" s="607">
        <f t="shared" si="4"/>
        <v>400</v>
      </c>
      <c r="L54" s="700"/>
      <c r="M54" s="607">
        <f t="shared" si="5"/>
        <v>12500</v>
      </c>
      <c r="N54" s="700"/>
      <c r="O54" s="607">
        <f t="shared" si="6"/>
        <v>5000</v>
      </c>
      <c r="P54" s="700"/>
      <c r="Q54" s="607">
        <f t="shared" si="18"/>
        <v>5833.333333333333</v>
      </c>
      <c r="R54" s="700"/>
      <c r="S54" s="607">
        <f t="shared" si="7"/>
        <v>33333.333333333336</v>
      </c>
      <c r="T54" s="700"/>
      <c r="U54" s="607">
        <f t="shared" si="8"/>
        <v>25000</v>
      </c>
      <c r="V54" s="700"/>
      <c r="W54" s="607">
        <f t="shared" si="9"/>
        <v>20833.333333333332</v>
      </c>
      <c r="X54" s="700"/>
      <c r="Y54" s="607">
        <f t="shared" si="10"/>
        <v>10416.666666666666</v>
      </c>
      <c r="Z54" s="700"/>
      <c r="AA54" s="607">
        <f t="shared" si="11"/>
        <v>8333.3333333333339</v>
      </c>
      <c r="AB54" s="700"/>
      <c r="AC54" s="607">
        <f t="shared" si="12"/>
        <v>16666.666666666668</v>
      </c>
      <c r="AD54" s="700"/>
      <c r="AE54" s="607">
        <f t="shared" si="19"/>
        <v>5833.333333333333</v>
      </c>
      <c r="AF54" s="700"/>
      <c r="AG54" s="607">
        <f>OFC!AB49+OFC!AW49</f>
        <v>775851.90480000002</v>
      </c>
      <c r="AH54" s="700"/>
      <c r="AI54" s="607">
        <f>OFC!BR49+OFC!CM49</f>
        <v>43225.625</v>
      </c>
      <c r="AJ54" s="700"/>
      <c r="AK54" s="607">
        <f t="shared" si="13"/>
        <v>4500</v>
      </c>
      <c r="AL54" s="700"/>
      <c r="AM54" s="607"/>
      <c r="AN54" s="700"/>
      <c r="AO54" s="607">
        <f t="shared" si="14"/>
        <v>166666.66666666666</v>
      </c>
      <c r="AP54" s="700"/>
      <c r="AQ54" s="607">
        <f t="shared" si="15"/>
        <v>0</v>
      </c>
      <c r="AR54" s="700"/>
      <c r="AS54" s="607">
        <f t="shared" si="16"/>
        <v>1000000</v>
      </c>
      <c r="AT54" s="700"/>
      <c r="AU54" s="613">
        <v>0</v>
      </c>
      <c r="AV54" s="700"/>
      <c r="AW54" s="571">
        <f t="shared" si="20"/>
        <v>2140044.1964666666</v>
      </c>
      <c r="AX54" s="700"/>
      <c r="AY54" s="607">
        <f>('Revenue OP'!$G$18*(1+DFC!$C$13/100)^B54)/12</f>
        <v>2459860.485892762</v>
      </c>
      <c r="AZ54" s="700"/>
      <c r="BA54" s="613">
        <v>0</v>
      </c>
      <c r="BB54" s="700"/>
      <c r="BC54" s="562">
        <f t="shared" si="17"/>
        <v>319816.28942609532</v>
      </c>
      <c r="BD54" s="700"/>
      <c r="BE54" s="562">
        <f>BC54/(1+DFC!$C$10/100)^B54</f>
        <v>263113.65278960543</v>
      </c>
      <c r="BF54" s="700"/>
    </row>
    <row r="55" spans="2:58" x14ac:dyDescent="0.3">
      <c r="B55" s="572">
        <v>4</v>
      </c>
      <c r="C55" s="572">
        <v>8</v>
      </c>
      <c r="D55" s="572">
        <v>44</v>
      </c>
      <c r="E55" s="708"/>
      <c r="F55" s="562">
        <v>0</v>
      </c>
      <c r="G55" s="607">
        <f t="shared" si="2"/>
        <v>5000</v>
      </c>
      <c r="H55" s="700"/>
      <c r="I55" s="607">
        <f t="shared" si="3"/>
        <v>650</v>
      </c>
      <c r="J55" s="700"/>
      <c r="K55" s="607">
        <f t="shared" si="4"/>
        <v>400</v>
      </c>
      <c r="L55" s="700"/>
      <c r="M55" s="607">
        <f t="shared" si="5"/>
        <v>12500</v>
      </c>
      <c r="N55" s="700"/>
      <c r="O55" s="607">
        <f t="shared" si="6"/>
        <v>5000</v>
      </c>
      <c r="P55" s="700"/>
      <c r="Q55" s="607">
        <f t="shared" si="18"/>
        <v>5833.333333333333</v>
      </c>
      <c r="R55" s="700"/>
      <c r="S55" s="607">
        <f t="shared" si="7"/>
        <v>33333.333333333336</v>
      </c>
      <c r="T55" s="700"/>
      <c r="U55" s="607">
        <f t="shared" si="8"/>
        <v>25000</v>
      </c>
      <c r="V55" s="700"/>
      <c r="W55" s="607">
        <f t="shared" si="9"/>
        <v>20833.333333333332</v>
      </c>
      <c r="X55" s="700"/>
      <c r="Y55" s="607">
        <f t="shared" si="10"/>
        <v>10416.666666666666</v>
      </c>
      <c r="Z55" s="700"/>
      <c r="AA55" s="607">
        <f t="shared" si="11"/>
        <v>8333.3333333333339</v>
      </c>
      <c r="AB55" s="700"/>
      <c r="AC55" s="607">
        <f t="shared" si="12"/>
        <v>16666.666666666668</v>
      </c>
      <c r="AD55" s="700"/>
      <c r="AE55" s="607">
        <f t="shared" si="19"/>
        <v>5833.333333333333</v>
      </c>
      <c r="AF55" s="700"/>
      <c r="AG55" s="607">
        <f>OFC!AB50+OFC!AW50</f>
        <v>775851.90480000002</v>
      </c>
      <c r="AH55" s="700"/>
      <c r="AI55" s="607">
        <f>OFC!BR50+OFC!CM50</f>
        <v>43225.625</v>
      </c>
      <c r="AJ55" s="700"/>
      <c r="AK55" s="607">
        <f t="shared" si="13"/>
        <v>4500</v>
      </c>
      <c r="AL55" s="700"/>
      <c r="AM55" s="607"/>
      <c r="AN55" s="700"/>
      <c r="AO55" s="607">
        <f t="shared" si="14"/>
        <v>166666.66666666666</v>
      </c>
      <c r="AP55" s="700"/>
      <c r="AQ55" s="607">
        <f t="shared" si="15"/>
        <v>0</v>
      </c>
      <c r="AR55" s="700"/>
      <c r="AS55" s="607">
        <f t="shared" si="16"/>
        <v>1000000</v>
      </c>
      <c r="AT55" s="700"/>
      <c r="AU55" s="613">
        <v>0</v>
      </c>
      <c r="AV55" s="700"/>
      <c r="AW55" s="571">
        <f t="shared" si="20"/>
        <v>2140044.1964666666</v>
      </c>
      <c r="AX55" s="700"/>
      <c r="AY55" s="607">
        <f>('Revenue OP'!$G$18*(1+DFC!$C$13/100)^B55)/12</f>
        <v>2459860.485892762</v>
      </c>
      <c r="AZ55" s="700"/>
      <c r="BA55" s="613">
        <v>0</v>
      </c>
      <c r="BB55" s="700"/>
      <c r="BC55" s="562">
        <f t="shared" si="17"/>
        <v>319816.28942609532</v>
      </c>
      <c r="BD55" s="700"/>
      <c r="BE55" s="562">
        <f>BC55/(1+DFC!$C$10/100)^B55</f>
        <v>263113.65278960543</v>
      </c>
      <c r="BF55" s="700"/>
    </row>
    <row r="56" spans="2:58" x14ac:dyDescent="0.3">
      <c r="B56" s="572">
        <v>4</v>
      </c>
      <c r="C56" s="572">
        <v>9</v>
      </c>
      <c r="D56" s="572">
        <v>45</v>
      </c>
      <c r="E56" s="708"/>
      <c r="F56" s="562">
        <v>0</v>
      </c>
      <c r="G56" s="607">
        <f t="shared" si="2"/>
        <v>5000</v>
      </c>
      <c r="H56" s="700"/>
      <c r="I56" s="607">
        <f t="shared" si="3"/>
        <v>650</v>
      </c>
      <c r="J56" s="700"/>
      <c r="K56" s="607">
        <f t="shared" si="4"/>
        <v>400</v>
      </c>
      <c r="L56" s="700"/>
      <c r="M56" s="607">
        <f t="shared" si="5"/>
        <v>12500</v>
      </c>
      <c r="N56" s="700"/>
      <c r="O56" s="607">
        <f t="shared" si="6"/>
        <v>5000</v>
      </c>
      <c r="P56" s="700"/>
      <c r="Q56" s="607">
        <f t="shared" si="18"/>
        <v>5833.333333333333</v>
      </c>
      <c r="R56" s="700"/>
      <c r="S56" s="607">
        <f t="shared" si="7"/>
        <v>33333.333333333336</v>
      </c>
      <c r="T56" s="700"/>
      <c r="U56" s="607">
        <f t="shared" si="8"/>
        <v>25000</v>
      </c>
      <c r="V56" s="700"/>
      <c r="W56" s="607">
        <f t="shared" si="9"/>
        <v>20833.333333333332</v>
      </c>
      <c r="X56" s="700"/>
      <c r="Y56" s="607">
        <f t="shared" si="10"/>
        <v>10416.666666666666</v>
      </c>
      <c r="Z56" s="700"/>
      <c r="AA56" s="607">
        <f t="shared" si="11"/>
        <v>8333.3333333333339</v>
      </c>
      <c r="AB56" s="700"/>
      <c r="AC56" s="607">
        <f t="shared" si="12"/>
        <v>16666.666666666668</v>
      </c>
      <c r="AD56" s="700"/>
      <c r="AE56" s="607">
        <f t="shared" si="19"/>
        <v>5833.333333333333</v>
      </c>
      <c r="AF56" s="700"/>
      <c r="AG56" s="607">
        <f>OFC!AB51+OFC!AW51</f>
        <v>750824.424</v>
      </c>
      <c r="AH56" s="700"/>
      <c r="AI56" s="607">
        <f>OFC!BR51+OFC!CM51</f>
        <v>41831.25</v>
      </c>
      <c r="AJ56" s="700"/>
      <c r="AK56" s="607">
        <f t="shared" si="13"/>
        <v>4500</v>
      </c>
      <c r="AL56" s="700"/>
      <c r="AM56" s="607"/>
      <c r="AN56" s="700"/>
      <c r="AO56" s="607">
        <f t="shared" si="14"/>
        <v>166666.66666666666</v>
      </c>
      <c r="AP56" s="700"/>
      <c r="AQ56" s="607">
        <f t="shared" si="15"/>
        <v>0</v>
      </c>
      <c r="AR56" s="700"/>
      <c r="AS56" s="607">
        <f t="shared" si="16"/>
        <v>1000000</v>
      </c>
      <c r="AT56" s="700"/>
      <c r="AU56" s="613">
        <v>0</v>
      </c>
      <c r="AV56" s="700"/>
      <c r="AW56" s="571">
        <f t="shared" si="20"/>
        <v>2113622.3406666666</v>
      </c>
      <c r="AX56" s="700"/>
      <c r="AY56" s="607">
        <f>('Revenue OP'!$G$18*(1+DFC!$C$13/100)^B56)/12</f>
        <v>2459860.485892762</v>
      </c>
      <c r="AZ56" s="700"/>
      <c r="BA56" s="613">
        <v>0</v>
      </c>
      <c r="BB56" s="700"/>
      <c r="BC56" s="562">
        <f t="shared" si="17"/>
        <v>346238.14522609534</v>
      </c>
      <c r="BD56" s="700"/>
      <c r="BE56" s="562">
        <f>BC56/(1+DFC!$C$10/100)^B56</f>
        <v>284850.97894485964</v>
      </c>
      <c r="BF56" s="700"/>
    </row>
    <row r="57" spans="2:58" x14ac:dyDescent="0.3">
      <c r="B57" s="572">
        <v>4</v>
      </c>
      <c r="C57" s="572">
        <v>10</v>
      </c>
      <c r="D57" s="572">
        <v>46</v>
      </c>
      <c r="E57" s="708"/>
      <c r="F57" s="562">
        <v>0</v>
      </c>
      <c r="G57" s="607">
        <f t="shared" si="2"/>
        <v>5000</v>
      </c>
      <c r="H57" s="700"/>
      <c r="I57" s="607">
        <f t="shared" si="3"/>
        <v>650</v>
      </c>
      <c r="J57" s="700"/>
      <c r="K57" s="607">
        <f t="shared" si="4"/>
        <v>400</v>
      </c>
      <c r="L57" s="700"/>
      <c r="M57" s="607">
        <f t="shared" si="5"/>
        <v>12500</v>
      </c>
      <c r="N57" s="700"/>
      <c r="O57" s="607">
        <f t="shared" si="6"/>
        <v>5000</v>
      </c>
      <c r="P57" s="700"/>
      <c r="Q57" s="607">
        <f t="shared" si="18"/>
        <v>5833.333333333333</v>
      </c>
      <c r="R57" s="700"/>
      <c r="S57" s="607">
        <f t="shared" si="7"/>
        <v>33333.333333333336</v>
      </c>
      <c r="T57" s="700"/>
      <c r="U57" s="607">
        <f t="shared" si="8"/>
        <v>25000</v>
      </c>
      <c r="V57" s="700"/>
      <c r="W57" s="607">
        <f t="shared" si="9"/>
        <v>20833.333333333332</v>
      </c>
      <c r="X57" s="700"/>
      <c r="Y57" s="607">
        <f t="shared" si="10"/>
        <v>10416.666666666666</v>
      </c>
      <c r="Z57" s="700"/>
      <c r="AA57" s="607">
        <f t="shared" si="11"/>
        <v>8333.3333333333339</v>
      </c>
      <c r="AB57" s="700"/>
      <c r="AC57" s="607">
        <f t="shared" si="12"/>
        <v>16666.666666666668</v>
      </c>
      <c r="AD57" s="700"/>
      <c r="AE57" s="607">
        <f t="shared" si="19"/>
        <v>5833.333333333333</v>
      </c>
      <c r="AF57" s="700"/>
      <c r="AG57" s="607">
        <f>OFC!AB52+OFC!AW52</f>
        <v>775851.90480000002</v>
      </c>
      <c r="AH57" s="700"/>
      <c r="AI57" s="607">
        <f>OFC!BR52+OFC!CM52</f>
        <v>43225.625</v>
      </c>
      <c r="AJ57" s="700"/>
      <c r="AK57" s="607">
        <f t="shared" si="13"/>
        <v>4500</v>
      </c>
      <c r="AL57" s="700"/>
      <c r="AM57" s="607"/>
      <c r="AN57" s="700"/>
      <c r="AO57" s="607">
        <f t="shared" si="14"/>
        <v>166666.66666666666</v>
      </c>
      <c r="AP57" s="700"/>
      <c r="AQ57" s="607">
        <f t="shared" si="15"/>
        <v>0</v>
      </c>
      <c r="AR57" s="700"/>
      <c r="AS57" s="607">
        <f t="shared" si="16"/>
        <v>1000000</v>
      </c>
      <c r="AT57" s="700"/>
      <c r="AU57" s="613">
        <v>0</v>
      </c>
      <c r="AV57" s="700"/>
      <c r="AW57" s="571">
        <f t="shared" si="20"/>
        <v>2140044.1964666666</v>
      </c>
      <c r="AX57" s="700"/>
      <c r="AY57" s="607">
        <f>('Revenue OP'!$G$18*(1+DFC!$C$13/100)^B57)/12</f>
        <v>2459860.485892762</v>
      </c>
      <c r="AZ57" s="700"/>
      <c r="BA57" s="613">
        <v>0</v>
      </c>
      <c r="BB57" s="700"/>
      <c r="BC57" s="562">
        <f t="shared" si="17"/>
        <v>319816.28942609532</v>
      </c>
      <c r="BD57" s="700"/>
      <c r="BE57" s="562">
        <f>BC57/(1+DFC!$C$10/100)^B57</f>
        <v>263113.65278960543</v>
      </c>
      <c r="BF57" s="700"/>
    </row>
    <row r="58" spans="2:58" x14ac:dyDescent="0.3">
      <c r="B58" s="572">
        <v>4</v>
      </c>
      <c r="C58" s="572">
        <v>11</v>
      </c>
      <c r="D58" s="572">
        <v>47</v>
      </c>
      <c r="E58" s="708"/>
      <c r="F58" s="562">
        <v>0</v>
      </c>
      <c r="G58" s="607">
        <f t="shared" si="2"/>
        <v>5000</v>
      </c>
      <c r="H58" s="700"/>
      <c r="I58" s="607">
        <f t="shared" si="3"/>
        <v>650</v>
      </c>
      <c r="J58" s="700"/>
      <c r="K58" s="607">
        <f t="shared" si="4"/>
        <v>400</v>
      </c>
      <c r="L58" s="700"/>
      <c r="M58" s="607">
        <f t="shared" si="5"/>
        <v>12500</v>
      </c>
      <c r="N58" s="700"/>
      <c r="O58" s="607">
        <f t="shared" si="6"/>
        <v>5000</v>
      </c>
      <c r="P58" s="700"/>
      <c r="Q58" s="607">
        <f t="shared" si="18"/>
        <v>5833.333333333333</v>
      </c>
      <c r="R58" s="700"/>
      <c r="S58" s="607">
        <f t="shared" si="7"/>
        <v>33333.333333333336</v>
      </c>
      <c r="T58" s="700"/>
      <c r="U58" s="607">
        <f t="shared" si="8"/>
        <v>25000</v>
      </c>
      <c r="V58" s="700"/>
      <c r="W58" s="607">
        <f t="shared" si="9"/>
        <v>20833.333333333332</v>
      </c>
      <c r="X58" s="700"/>
      <c r="Y58" s="607">
        <f t="shared" si="10"/>
        <v>10416.666666666666</v>
      </c>
      <c r="Z58" s="700"/>
      <c r="AA58" s="607">
        <f t="shared" si="11"/>
        <v>8333.3333333333339</v>
      </c>
      <c r="AB58" s="700"/>
      <c r="AC58" s="607">
        <f t="shared" si="12"/>
        <v>16666.666666666668</v>
      </c>
      <c r="AD58" s="700"/>
      <c r="AE58" s="607">
        <f t="shared" si="19"/>
        <v>5833.333333333333</v>
      </c>
      <c r="AF58" s="700"/>
      <c r="AG58" s="607">
        <f>OFC!AB53+OFC!AW53</f>
        <v>750824.424</v>
      </c>
      <c r="AH58" s="700"/>
      <c r="AI58" s="607">
        <f>OFC!BR53+OFC!CM53</f>
        <v>41831.25</v>
      </c>
      <c r="AJ58" s="700"/>
      <c r="AK58" s="607">
        <f t="shared" si="13"/>
        <v>4500</v>
      </c>
      <c r="AL58" s="700"/>
      <c r="AM58" s="607"/>
      <c r="AN58" s="700"/>
      <c r="AO58" s="607">
        <f t="shared" si="14"/>
        <v>166666.66666666666</v>
      </c>
      <c r="AP58" s="700"/>
      <c r="AQ58" s="607">
        <f t="shared" si="15"/>
        <v>0</v>
      </c>
      <c r="AR58" s="700"/>
      <c r="AS58" s="607">
        <f t="shared" si="16"/>
        <v>1000000</v>
      </c>
      <c r="AT58" s="700"/>
      <c r="AU58" s="613">
        <v>0</v>
      </c>
      <c r="AV58" s="700"/>
      <c r="AW58" s="571">
        <f t="shared" si="20"/>
        <v>2113622.3406666666</v>
      </c>
      <c r="AX58" s="700"/>
      <c r="AY58" s="607">
        <f>('Revenue OP'!$G$18*(1+DFC!$C$13/100)^B58)/12</f>
        <v>2459860.485892762</v>
      </c>
      <c r="AZ58" s="700"/>
      <c r="BA58" s="613">
        <v>0</v>
      </c>
      <c r="BB58" s="700"/>
      <c r="BC58" s="562">
        <f t="shared" si="17"/>
        <v>346238.14522609534</v>
      </c>
      <c r="BD58" s="700"/>
      <c r="BE58" s="562">
        <f>BC58/(1+DFC!$C$10/100)^B58</f>
        <v>284850.97894485964</v>
      </c>
      <c r="BF58" s="700"/>
    </row>
    <row r="59" spans="2:58" x14ac:dyDescent="0.3">
      <c r="B59" s="572">
        <v>4</v>
      </c>
      <c r="C59" s="572">
        <v>12</v>
      </c>
      <c r="D59" s="572">
        <v>48</v>
      </c>
      <c r="E59" s="708"/>
      <c r="F59" s="562">
        <v>0</v>
      </c>
      <c r="G59" s="607">
        <f t="shared" si="2"/>
        <v>5000</v>
      </c>
      <c r="H59" s="700"/>
      <c r="I59" s="607">
        <f t="shared" si="3"/>
        <v>650</v>
      </c>
      <c r="J59" s="700"/>
      <c r="K59" s="607">
        <f t="shared" si="4"/>
        <v>400</v>
      </c>
      <c r="L59" s="700"/>
      <c r="M59" s="607">
        <f t="shared" si="5"/>
        <v>12500</v>
      </c>
      <c r="N59" s="700"/>
      <c r="O59" s="607">
        <f t="shared" si="6"/>
        <v>5000</v>
      </c>
      <c r="P59" s="700"/>
      <c r="Q59" s="607">
        <f t="shared" si="18"/>
        <v>5833.333333333333</v>
      </c>
      <c r="R59" s="700"/>
      <c r="S59" s="607">
        <f t="shared" si="7"/>
        <v>33333.333333333336</v>
      </c>
      <c r="T59" s="700"/>
      <c r="U59" s="607">
        <f t="shared" si="8"/>
        <v>25000</v>
      </c>
      <c r="V59" s="700"/>
      <c r="W59" s="607">
        <f t="shared" si="9"/>
        <v>20833.333333333332</v>
      </c>
      <c r="X59" s="700"/>
      <c r="Y59" s="607">
        <f t="shared" si="10"/>
        <v>10416.666666666666</v>
      </c>
      <c r="Z59" s="700"/>
      <c r="AA59" s="607">
        <f t="shared" si="11"/>
        <v>8333.3333333333339</v>
      </c>
      <c r="AB59" s="700"/>
      <c r="AC59" s="607">
        <f t="shared" si="12"/>
        <v>16666.666666666668</v>
      </c>
      <c r="AD59" s="700"/>
      <c r="AE59" s="607">
        <f t="shared" si="19"/>
        <v>5833.333333333333</v>
      </c>
      <c r="AF59" s="700"/>
      <c r="AG59" s="607">
        <f>OFC!AB54+OFC!AW54</f>
        <v>775851.90480000002</v>
      </c>
      <c r="AH59" s="700"/>
      <c r="AI59" s="607">
        <f>OFC!BR54+OFC!CM54</f>
        <v>43225.625</v>
      </c>
      <c r="AJ59" s="700"/>
      <c r="AK59" s="607">
        <f t="shared" si="13"/>
        <v>4500</v>
      </c>
      <c r="AL59" s="700"/>
      <c r="AM59" s="607"/>
      <c r="AN59" s="700"/>
      <c r="AO59" s="607">
        <f t="shared" si="14"/>
        <v>166666.66666666666</v>
      </c>
      <c r="AP59" s="700"/>
      <c r="AQ59" s="607">
        <f t="shared" si="15"/>
        <v>0</v>
      </c>
      <c r="AR59" s="700"/>
      <c r="AS59" s="607">
        <f t="shared" si="16"/>
        <v>1000000</v>
      </c>
      <c r="AT59" s="700"/>
      <c r="AU59" s="613">
        <v>0</v>
      </c>
      <c r="AV59" s="700"/>
      <c r="AW59" s="571">
        <f t="shared" si="20"/>
        <v>2140044.1964666666</v>
      </c>
      <c r="AX59" s="700"/>
      <c r="AY59" s="607">
        <f>('Revenue OP'!$G$18*(1+DFC!$C$13/100)^B59)/12</f>
        <v>2459860.485892762</v>
      </c>
      <c r="AZ59" s="700"/>
      <c r="BA59" s="613">
        <v>0</v>
      </c>
      <c r="BB59" s="700"/>
      <c r="BC59" s="562">
        <f t="shared" si="17"/>
        <v>319816.28942609532</v>
      </c>
      <c r="BD59" s="700"/>
      <c r="BE59" s="562">
        <f>BC59/(1+DFC!$C$10/100)^B59</f>
        <v>263113.65278960543</v>
      </c>
      <c r="BF59" s="700"/>
    </row>
    <row r="60" spans="2:58" x14ac:dyDescent="0.3">
      <c r="B60" s="572">
        <v>5</v>
      </c>
      <c r="C60" s="572">
        <v>1</v>
      </c>
      <c r="D60" s="572">
        <v>49</v>
      </c>
      <c r="E60" s="708">
        <f>DFC!$C$10</f>
        <v>5</v>
      </c>
      <c r="F60" s="562">
        <v>0</v>
      </c>
      <c r="G60" s="607">
        <f t="shared" si="2"/>
        <v>5000</v>
      </c>
      <c r="H60" s="700">
        <f>SUM(G60:G71)</f>
        <v>60000</v>
      </c>
      <c r="I60" s="607">
        <f t="shared" si="3"/>
        <v>650</v>
      </c>
      <c r="J60" s="700">
        <f>SUM(I60:I71)</f>
        <v>7800</v>
      </c>
      <c r="K60" s="607">
        <f t="shared" si="4"/>
        <v>400</v>
      </c>
      <c r="L60" s="700">
        <f>SUM(K60:K71)</f>
        <v>4800</v>
      </c>
      <c r="M60" s="607">
        <f t="shared" si="5"/>
        <v>12500</v>
      </c>
      <c r="N60" s="700">
        <f>SUM(M60:M71)</f>
        <v>150000</v>
      </c>
      <c r="O60" s="607">
        <f t="shared" si="6"/>
        <v>5000</v>
      </c>
      <c r="P60" s="700">
        <f>SUM(O60:O71)</f>
        <v>60000</v>
      </c>
      <c r="Q60" s="607">
        <f t="shared" si="18"/>
        <v>5833.333333333333</v>
      </c>
      <c r="R60" s="700">
        <f>SUM(Q60:Q71)</f>
        <v>70000.000000000015</v>
      </c>
      <c r="S60" s="607">
        <f t="shared" si="7"/>
        <v>33333.333333333336</v>
      </c>
      <c r="T60" s="700">
        <f>SUM(S60:S71)</f>
        <v>399999.99999999994</v>
      </c>
      <c r="U60" s="607">
        <f t="shared" si="8"/>
        <v>25000</v>
      </c>
      <c r="V60" s="700">
        <f>SUM(U60:U71)</f>
        <v>300000</v>
      </c>
      <c r="W60" s="607">
        <f t="shared" si="9"/>
        <v>20833.333333333332</v>
      </c>
      <c r="X60" s="700">
        <f>SUM(W60:W71)</f>
        <v>250000.00000000003</v>
      </c>
      <c r="Y60" s="607">
        <f t="shared" si="10"/>
        <v>10416.666666666666</v>
      </c>
      <c r="Z60" s="700">
        <f>SUM(Y60:Y71)</f>
        <v>125000.00000000001</v>
      </c>
      <c r="AA60" s="607">
        <f t="shared" si="11"/>
        <v>8333.3333333333339</v>
      </c>
      <c r="AB60" s="700">
        <f>SUM(AA60:AA71)</f>
        <v>99999.999999999985</v>
      </c>
      <c r="AC60" s="607">
        <f t="shared" si="12"/>
        <v>16666.666666666668</v>
      </c>
      <c r="AD60" s="700">
        <f>SUM(AC60:AC71)</f>
        <v>199999.99999999997</v>
      </c>
      <c r="AE60" s="607">
        <f t="shared" si="19"/>
        <v>5833.333333333333</v>
      </c>
      <c r="AF60" s="700">
        <f>SUM(AE60:AE71)</f>
        <v>70000.000000000015</v>
      </c>
      <c r="AG60" s="607">
        <f>OFC!AB55+OFC!AW55</f>
        <v>310340.76191999996</v>
      </c>
      <c r="AH60" s="700">
        <f>SUM(AG60:AG71)</f>
        <v>8669519.3491199985</v>
      </c>
      <c r="AI60" s="607">
        <f>OFC!BR55+OFC!CM55</f>
        <v>17290.25</v>
      </c>
      <c r="AJ60" s="700">
        <f>SUM(AI60:AI71)</f>
        <v>483011.5</v>
      </c>
      <c r="AK60" s="607">
        <f t="shared" si="13"/>
        <v>4500</v>
      </c>
      <c r="AL60" s="700">
        <f>SUM(AK60:AK71)</f>
        <v>54000</v>
      </c>
      <c r="AM60" s="607"/>
      <c r="AN60" s="700">
        <f>SUM(AM60:AM71)</f>
        <v>0</v>
      </c>
      <c r="AO60" s="607">
        <f t="shared" si="14"/>
        <v>166666.66666666666</v>
      </c>
      <c r="AP60" s="700">
        <f>SUM(AO60:AO71)</f>
        <v>2000000.0000000002</v>
      </c>
      <c r="AQ60" s="607">
        <f t="shared" si="15"/>
        <v>0</v>
      </c>
      <c r="AR60" s="700">
        <f>SUM(AQ60:AQ71)</f>
        <v>0</v>
      </c>
      <c r="AS60" s="607">
        <f t="shared" si="16"/>
        <v>1000000</v>
      </c>
      <c r="AT60" s="700">
        <f>SUM(AS60:AS71)</f>
        <v>12000000</v>
      </c>
      <c r="AU60" s="613">
        <v>0</v>
      </c>
      <c r="AV60" s="700">
        <f>SUM(AU60:AU71)</f>
        <v>0</v>
      </c>
      <c r="AW60" s="571">
        <f t="shared" si="20"/>
        <v>1648597.6785866665</v>
      </c>
      <c r="AX60" s="700">
        <f>SUM(AW60:AW71)</f>
        <v>25004130.849119995</v>
      </c>
      <c r="AY60" s="607">
        <f>('Revenue OP'!$G$18*(1+DFC!$C$13/100)^B60)/12</f>
        <v>2513977.4165824028</v>
      </c>
      <c r="AZ60" s="700">
        <f>SUM(AY60:AY71)</f>
        <v>30167728.998988826</v>
      </c>
      <c r="BA60" s="613">
        <v>0</v>
      </c>
      <c r="BB60" s="700">
        <f>SUM(BA60:BA71)</f>
        <v>0</v>
      </c>
      <c r="BC60" s="562">
        <f t="shared" si="17"/>
        <v>865379.7379957363</v>
      </c>
      <c r="BD60" s="700">
        <f>SUM(BC60:BC71)</f>
        <v>5163598.1498688338</v>
      </c>
      <c r="BE60" s="562">
        <f>BC60/(1+DFC!$C$10/100)^B60</f>
        <v>678047.66865127871</v>
      </c>
      <c r="BF60" s="700">
        <f>SUM(BE60:BE71)</f>
        <v>4045814.2635503546</v>
      </c>
    </row>
    <row r="61" spans="2:58" x14ac:dyDescent="0.3">
      <c r="B61" s="572">
        <v>5</v>
      </c>
      <c r="C61" s="572">
        <v>2</v>
      </c>
      <c r="D61" s="572">
        <v>50</v>
      </c>
      <c r="E61" s="708"/>
      <c r="F61" s="562">
        <v>0</v>
      </c>
      <c r="G61" s="607">
        <f t="shared" si="2"/>
        <v>5000</v>
      </c>
      <c r="H61" s="700"/>
      <c r="I61" s="607">
        <f t="shared" si="3"/>
        <v>650</v>
      </c>
      <c r="J61" s="700"/>
      <c r="K61" s="607">
        <f t="shared" si="4"/>
        <v>400</v>
      </c>
      <c r="L61" s="700"/>
      <c r="M61" s="607">
        <f t="shared" si="5"/>
        <v>12500</v>
      </c>
      <c r="N61" s="700"/>
      <c r="O61" s="607">
        <f t="shared" si="6"/>
        <v>5000</v>
      </c>
      <c r="P61" s="700"/>
      <c r="Q61" s="607">
        <f t="shared" si="18"/>
        <v>5833.333333333333</v>
      </c>
      <c r="R61" s="700"/>
      <c r="S61" s="607">
        <f t="shared" si="7"/>
        <v>33333.333333333336</v>
      </c>
      <c r="T61" s="700"/>
      <c r="U61" s="607">
        <f t="shared" si="8"/>
        <v>25000</v>
      </c>
      <c r="V61" s="700"/>
      <c r="W61" s="607">
        <f t="shared" si="9"/>
        <v>20833.333333333332</v>
      </c>
      <c r="X61" s="700"/>
      <c r="Y61" s="607">
        <f t="shared" si="10"/>
        <v>10416.666666666666</v>
      </c>
      <c r="Z61" s="700"/>
      <c r="AA61" s="607">
        <f t="shared" si="11"/>
        <v>8333.3333333333339</v>
      </c>
      <c r="AB61" s="700"/>
      <c r="AC61" s="607">
        <f t="shared" si="12"/>
        <v>16666.666666666668</v>
      </c>
      <c r="AD61" s="700"/>
      <c r="AE61" s="607">
        <f t="shared" si="19"/>
        <v>5833.333333333333</v>
      </c>
      <c r="AF61" s="700"/>
      <c r="AG61" s="607">
        <f>OFC!AB56+OFC!AW56</f>
        <v>700769.46239999996</v>
      </c>
      <c r="AH61" s="700"/>
      <c r="AI61" s="607">
        <f>OFC!BR56+OFC!CM56</f>
        <v>39042.5</v>
      </c>
      <c r="AJ61" s="700"/>
      <c r="AK61" s="607">
        <f t="shared" si="13"/>
        <v>4500</v>
      </c>
      <c r="AL61" s="700"/>
      <c r="AM61" s="607"/>
      <c r="AN61" s="700"/>
      <c r="AO61" s="607">
        <f t="shared" si="14"/>
        <v>166666.66666666666</v>
      </c>
      <c r="AP61" s="700"/>
      <c r="AQ61" s="607">
        <f t="shared" si="15"/>
        <v>0</v>
      </c>
      <c r="AR61" s="700"/>
      <c r="AS61" s="607">
        <f t="shared" si="16"/>
        <v>1000000</v>
      </c>
      <c r="AT61" s="700"/>
      <c r="AU61" s="613">
        <v>0</v>
      </c>
      <c r="AV61" s="700"/>
      <c r="AW61" s="571">
        <f t="shared" si="20"/>
        <v>2060778.6290666666</v>
      </c>
      <c r="AX61" s="700"/>
      <c r="AY61" s="607">
        <f>('Revenue OP'!$G$18*(1+DFC!$C$13/100)^B61)/12</f>
        <v>2513977.4165824028</v>
      </c>
      <c r="AZ61" s="700"/>
      <c r="BA61" s="613">
        <v>0</v>
      </c>
      <c r="BB61" s="700"/>
      <c r="BC61" s="562">
        <f t="shared" si="17"/>
        <v>453198.78751573619</v>
      </c>
      <c r="BD61" s="700"/>
      <c r="BE61" s="562">
        <f>BC61/(1+DFC!$C$10/100)^B61</f>
        <v>355093.10863035847</v>
      </c>
      <c r="BF61" s="700"/>
    </row>
    <row r="62" spans="2:58" x14ac:dyDescent="0.3">
      <c r="B62" s="572">
        <v>5</v>
      </c>
      <c r="C62" s="572">
        <v>3</v>
      </c>
      <c r="D62" s="572">
        <v>51</v>
      </c>
      <c r="E62" s="708"/>
      <c r="F62" s="562">
        <v>0</v>
      </c>
      <c r="G62" s="607">
        <f t="shared" si="2"/>
        <v>5000</v>
      </c>
      <c r="H62" s="700"/>
      <c r="I62" s="607">
        <f t="shared" si="3"/>
        <v>650</v>
      </c>
      <c r="J62" s="700"/>
      <c r="K62" s="607">
        <f t="shared" si="4"/>
        <v>400</v>
      </c>
      <c r="L62" s="700"/>
      <c r="M62" s="607">
        <f t="shared" si="5"/>
        <v>12500</v>
      </c>
      <c r="N62" s="700"/>
      <c r="O62" s="607">
        <f t="shared" si="6"/>
        <v>5000</v>
      </c>
      <c r="P62" s="700"/>
      <c r="Q62" s="607">
        <f t="shared" si="18"/>
        <v>5833.333333333333</v>
      </c>
      <c r="R62" s="700"/>
      <c r="S62" s="607">
        <f t="shared" si="7"/>
        <v>33333.333333333336</v>
      </c>
      <c r="T62" s="700"/>
      <c r="U62" s="607">
        <f t="shared" si="8"/>
        <v>25000</v>
      </c>
      <c r="V62" s="700"/>
      <c r="W62" s="607">
        <f t="shared" si="9"/>
        <v>20833.333333333332</v>
      </c>
      <c r="X62" s="700"/>
      <c r="Y62" s="607">
        <f t="shared" si="10"/>
        <v>10416.666666666666</v>
      </c>
      <c r="Z62" s="700"/>
      <c r="AA62" s="607">
        <f t="shared" si="11"/>
        <v>8333.3333333333339</v>
      </c>
      <c r="AB62" s="700"/>
      <c r="AC62" s="607">
        <f t="shared" si="12"/>
        <v>16666.666666666668</v>
      </c>
      <c r="AD62" s="700"/>
      <c r="AE62" s="607">
        <f t="shared" si="19"/>
        <v>5833.333333333333</v>
      </c>
      <c r="AF62" s="700"/>
      <c r="AG62" s="607">
        <f>OFC!AB57+OFC!AW57</f>
        <v>775851.90480000002</v>
      </c>
      <c r="AH62" s="700"/>
      <c r="AI62" s="607">
        <f>OFC!BR57+OFC!CM57</f>
        <v>43225.625</v>
      </c>
      <c r="AJ62" s="700"/>
      <c r="AK62" s="607">
        <f t="shared" si="13"/>
        <v>4500</v>
      </c>
      <c r="AL62" s="700"/>
      <c r="AM62" s="607"/>
      <c r="AN62" s="700"/>
      <c r="AO62" s="607">
        <f t="shared" si="14"/>
        <v>166666.66666666666</v>
      </c>
      <c r="AP62" s="700"/>
      <c r="AQ62" s="607">
        <f t="shared" si="15"/>
        <v>0</v>
      </c>
      <c r="AR62" s="700"/>
      <c r="AS62" s="607">
        <f t="shared" si="16"/>
        <v>1000000</v>
      </c>
      <c r="AT62" s="700"/>
      <c r="AU62" s="613">
        <v>0</v>
      </c>
      <c r="AV62" s="700"/>
      <c r="AW62" s="571">
        <f t="shared" si="20"/>
        <v>2140044.1964666666</v>
      </c>
      <c r="AX62" s="700"/>
      <c r="AY62" s="607">
        <f>('Revenue OP'!$G$18*(1+DFC!$C$13/100)^B62)/12</f>
        <v>2513977.4165824028</v>
      </c>
      <c r="AZ62" s="700"/>
      <c r="BA62" s="613">
        <v>0</v>
      </c>
      <c r="BB62" s="700"/>
      <c r="BC62" s="562">
        <f t="shared" si="17"/>
        <v>373933.22011573613</v>
      </c>
      <c r="BD62" s="700"/>
      <c r="BE62" s="562">
        <f>BC62/(1+DFC!$C$10/100)^B62</f>
        <v>292986.46247248916</v>
      </c>
      <c r="BF62" s="700"/>
    </row>
    <row r="63" spans="2:58" x14ac:dyDescent="0.3">
      <c r="B63" s="572">
        <v>5</v>
      </c>
      <c r="C63" s="572">
        <v>4</v>
      </c>
      <c r="D63" s="572">
        <v>52</v>
      </c>
      <c r="E63" s="708"/>
      <c r="F63" s="562">
        <v>0</v>
      </c>
      <c r="G63" s="607">
        <f t="shared" si="2"/>
        <v>5000</v>
      </c>
      <c r="H63" s="700"/>
      <c r="I63" s="607">
        <f t="shared" si="3"/>
        <v>650</v>
      </c>
      <c r="J63" s="700"/>
      <c r="K63" s="607">
        <f t="shared" si="4"/>
        <v>400</v>
      </c>
      <c r="L63" s="700"/>
      <c r="M63" s="607">
        <f t="shared" si="5"/>
        <v>12500</v>
      </c>
      <c r="N63" s="700"/>
      <c r="O63" s="607">
        <f t="shared" si="6"/>
        <v>5000</v>
      </c>
      <c r="P63" s="700"/>
      <c r="Q63" s="607">
        <f t="shared" si="18"/>
        <v>5833.333333333333</v>
      </c>
      <c r="R63" s="700"/>
      <c r="S63" s="607">
        <f t="shared" si="7"/>
        <v>33333.333333333336</v>
      </c>
      <c r="T63" s="700"/>
      <c r="U63" s="607">
        <f t="shared" si="8"/>
        <v>25000</v>
      </c>
      <c r="V63" s="700"/>
      <c r="W63" s="607">
        <f t="shared" si="9"/>
        <v>20833.333333333332</v>
      </c>
      <c r="X63" s="700"/>
      <c r="Y63" s="607">
        <f t="shared" si="10"/>
        <v>10416.666666666666</v>
      </c>
      <c r="Z63" s="700"/>
      <c r="AA63" s="607">
        <f t="shared" si="11"/>
        <v>8333.3333333333339</v>
      </c>
      <c r="AB63" s="700"/>
      <c r="AC63" s="607">
        <f t="shared" si="12"/>
        <v>16666.666666666668</v>
      </c>
      <c r="AD63" s="700"/>
      <c r="AE63" s="607">
        <f t="shared" si="19"/>
        <v>5833.333333333333</v>
      </c>
      <c r="AF63" s="700"/>
      <c r="AG63" s="607">
        <f>OFC!AB58+OFC!AW58</f>
        <v>750824.424</v>
      </c>
      <c r="AH63" s="700"/>
      <c r="AI63" s="607">
        <f>OFC!BR58+OFC!CM58</f>
        <v>41831.25</v>
      </c>
      <c r="AJ63" s="700"/>
      <c r="AK63" s="607">
        <f t="shared" si="13"/>
        <v>4500</v>
      </c>
      <c r="AL63" s="700"/>
      <c r="AM63" s="607"/>
      <c r="AN63" s="700"/>
      <c r="AO63" s="607">
        <f t="shared" si="14"/>
        <v>166666.66666666666</v>
      </c>
      <c r="AP63" s="700"/>
      <c r="AQ63" s="607">
        <f t="shared" si="15"/>
        <v>0</v>
      </c>
      <c r="AR63" s="700"/>
      <c r="AS63" s="607">
        <f t="shared" si="16"/>
        <v>1000000</v>
      </c>
      <c r="AT63" s="700"/>
      <c r="AU63" s="613">
        <v>0</v>
      </c>
      <c r="AV63" s="700"/>
      <c r="AW63" s="571">
        <f t="shared" si="20"/>
        <v>2113622.3406666666</v>
      </c>
      <c r="AX63" s="700"/>
      <c r="AY63" s="607">
        <f>('Revenue OP'!$G$18*(1+DFC!$C$13/100)^B63)/12</f>
        <v>2513977.4165824028</v>
      </c>
      <c r="AZ63" s="700"/>
      <c r="BA63" s="613">
        <v>0</v>
      </c>
      <c r="BB63" s="700"/>
      <c r="BC63" s="562">
        <f t="shared" si="17"/>
        <v>400355.07591573615</v>
      </c>
      <c r="BD63" s="700"/>
      <c r="BE63" s="562">
        <f>BC63/(1+DFC!$C$10/100)^B63</f>
        <v>313688.67785844562</v>
      </c>
      <c r="BF63" s="700"/>
    </row>
    <row r="64" spans="2:58" x14ac:dyDescent="0.3">
      <c r="B64" s="572">
        <v>5</v>
      </c>
      <c r="C64" s="572">
        <v>5</v>
      </c>
      <c r="D64" s="572">
        <v>53</v>
      </c>
      <c r="E64" s="708"/>
      <c r="F64" s="562">
        <v>0</v>
      </c>
      <c r="G64" s="607">
        <f t="shared" si="2"/>
        <v>5000</v>
      </c>
      <c r="H64" s="700"/>
      <c r="I64" s="607">
        <f t="shared" si="3"/>
        <v>650</v>
      </c>
      <c r="J64" s="700"/>
      <c r="K64" s="607">
        <f t="shared" si="4"/>
        <v>400</v>
      </c>
      <c r="L64" s="700"/>
      <c r="M64" s="607">
        <f t="shared" si="5"/>
        <v>12500</v>
      </c>
      <c r="N64" s="700"/>
      <c r="O64" s="607">
        <f t="shared" si="6"/>
        <v>5000</v>
      </c>
      <c r="P64" s="700"/>
      <c r="Q64" s="607">
        <f t="shared" si="18"/>
        <v>5833.333333333333</v>
      </c>
      <c r="R64" s="700"/>
      <c r="S64" s="607">
        <f t="shared" si="7"/>
        <v>33333.333333333336</v>
      </c>
      <c r="T64" s="700"/>
      <c r="U64" s="607">
        <f t="shared" si="8"/>
        <v>25000</v>
      </c>
      <c r="V64" s="700"/>
      <c r="W64" s="607">
        <f t="shared" si="9"/>
        <v>20833.333333333332</v>
      </c>
      <c r="X64" s="700"/>
      <c r="Y64" s="607">
        <f t="shared" si="10"/>
        <v>10416.666666666666</v>
      </c>
      <c r="Z64" s="700"/>
      <c r="AA64" s="607">
        <f t="shared" si="11"/>
        <v>8333.3333333333339</v>
      </c>
      <c r="AB64" s="700"/>
      <c r="AC64" s="607">
        <f t="shared" si="12"/>
        <v>16666.666666666668</v>
      </c>
      <c r="AD64" s="700"/>
      <c r="AE64" s="607">
        <f t="shared" si="19"/>
        <v>5833.333333333333</v>
      </c>
      <c r="AF64" s="700"/>
      <c r="AG64" s="607">
        <f>OFC!AB59+OFC!AW59</f>
        <v>775851.90480000002</v>
      </c>
      <c r="AH64" s="700"/>
      <c r="AI64" s="607">
        <f>OFC!BR59+OFC!CM59</f>
        <v>43225.625</v>
      </c>
      <c r="AJ64" s="700"/>
      <c r="AK64" s="607">
        <f t="shared" si="13"/>
        <v>4500</v>
      </c>
      <c r="AL64" s="700"/>
      <c r="AM64" s="607"/>
      <c r="AN64" s="700"/>
      <c r="AO64" s="607">
        <f t="shared" si="14"/>
        <v>166666.66666666666</v>
      </c>
      <c r="AP64" s="700"/>
      <c r="AQ64" s="607">
        <f t="shared" si="15"/>
        <v>0</v>
      </c>
      <c r="AR64" s="700"/>
      <c r="AS64" s="607">
        <f t="shared" si="16"/>
        <v>1000000</v>
      </c>
      <c r="AT64" s="700"/>
      <c r="AU64" s="613">
        <v>0</v>
      </c>
      <c r="AV64" s="700"/>
      <c r="AW64" s="571">
        <f t="shared" si="20"/>
        <v>2140044.1964666666</v>
      </c>
      <c r="AX64" s="700"/>
      <c r="AY64" s="607">
        <f>('Revenue OP'!$G$18*(1+DFC!$C$13/100)^B64)/12</f>
        <v>2513977.4165824028</v>
      </c>
      <c r="AZ64" s="700"/>
      <c r="BA64" s="613">
        <v>0</v>
      </c>
      <c r="BB64" s="700"/>
      <c r="BC64" s="562">
        <f t="shared" si="17"/>
        <v>373933.22011573613</v>
      </c>
      <c r="BD64" s="700"/>
      <c r="BE64" s="562">
        <f>BC64/(1+DFC!$C$10/100)^B64</f>
        <v>292986.46247248916</v>
      </c>
      <c r="BF64" s="700"/>
    </row>
    <row r="65" spans="2:58" x14ac:dyDescent="0.3">
      <c r="B65" s="572">
        <v>5</v>
      </c>
      <c r="C65" s="572">
        <v>6</v>
      </c>
      <c r="D65" s="572">
        <v>54</v>
      </c>
      <c r="E65" s="708"/>
      <c r="F65" s="562">
        <v>0</v>
      </c>
      <c r="G65" s="607">
        <f t="shared" si="2"/>
        <v>5000</v>
      </c>
      <c r="H65" s="700"/>
      <c r="I65" s="607">
        <f t="shared" si="3"/>
        <v>650</v>
      </c>
      <c r="J65" s="700"/>
      <c r="K65" s="607">
        <f t="shared" si="4"/>
        <v>400</v>
      </c>
      <c r="L65" s="700"/>
      <c r="M65" s="607">
        <f t="shared" si="5"/>
        <v>12500</v>
      </c>
      <c r="N65" s="700"/>
      <c r="O65" s="607">
        <f t="shared" si="6"/>
        <v>5000</v>
      </c>
      <c r="P65" s="700"/>
      <c r="Q65" s="607">
        <f t="shared" si="18"/>
        <v>5833.333333333333</v>
      </c>
      <c r="R65" s="700"/>
      <c r="S65" s="607">
        <f t="shared" si="7"/>
        <v>33333.333333333336</v>
      </c>
      <c r="T65" s="700"/>
      <c r="U65" s="607">
        <f t="shared" si="8"/>
        <v>25000</v>
      </c>
      <c r="V65" s="700"/>
      <c r="W65" s="607">
        <f t="shared" si="9"/>
        <v>20833.333333333332</v>
      </c>
      <c r="X65" s="700"/>
      <c r="Y65" s="607">
        <f t="shared" si="10"/>
        <v>10416.666666666666</v>
      </c>
      <c r="Z65" s="700"/>
      <c r="AA65" s="607">
        <f t="shared" si="11"/>
        <v>8333.3333333333339</v>
      </c>
      <c r="AB65" s="700"/>
      <c r="AC65" s="607">
        <f t="shared" si="12"/>
        <v>16666.666666666668</v>
      </c>
      <c r="AD65" s="700"/>
      <c r="AE65" s="607">
        <f t="shared" si="19"/>
        <v>5833.333333333333</v>
      </c>
      <c r="AF65" s="700"/>
      <c r="AG65" s="607">
        <f>OFC!AB60+OFC!AW60</f>
        <v>750824.424</v>
      </c>
      <c r="AH65" s="700"/>
      <c r="AI65" s="607">
        <f>OFC!BR60+OFC!CM60</f>
        <v>41831.25</v>
      </c>
      <c r="AJ65" s="700"/>
      <c r="AK65" s="607">
        <f t="shared" si="13"/>
        <v>4500</v>
      </c>
      <c r="AL65" s="700"/>
      <c r="AM65" s="607"/>
      <c r="AN65" s="700"/>
      <c r="AO65" s="607">
        <f t="shared" si="14"/>
        <v>166666.66666666666</v>
      </c>
      <c r="AP65" s="700"/>
      <c r="AQ65" s="607">
        <f t="shared" si="15"/>
        <v>0</v>
      </c>
      <c r="AR65" s="700"/>
      <c r="AS65" s="607">
        <f t="shared" si="16"/>
        <v>1000000</v>
      </c>
      <c r="AT65" s="700"/>
      <c r="AU65" s="613">
        <v>0</v>
      </c>
      <c r="AV65" s="700"/>
      <c r="AW65" s="571">
        <f t="shared" si="20"/>
        <v>2113622.3406666666</v>
      </c>
      <c r="AX65" s="700"/>
      <c r="AY65" s="607">
        <f>('Revenue OP'!$G$18*(1+DFC!$C$13/100)^B65)/12</f>
        <v>2513977.4165824028</v>
      </c>
      <c r="AZ65" s="700"/>
      <c r="BA65" s="613">
        <v>0</v>
      </c>
      <c r="BB65" s="700"/>
      <c r="BC65" s="562">
        <f t="shared" si="17"/>
        <v>400355.07591573615</v>
      </c>
      <c r="BD65" s="700"/>
      <c r="BE65" s="562">
        <f>BC65/(1+DFC!$C$10/100)^B65</f>
        <v>313688.67785844562</v>
      </c>
      <c r="BF65" s="700"/>
    </row>
    <row r="66" spans="2:58" x14ac:dyDescent="0.3">
      <c r="B66" s="572">
        <v>5</v>
      </c>
      <c r="C66" s="572">
        <v>7</v>
      </c>
      <c r="D66" s="572">
        <v>55</v>
      </c>
      <c r="E66" s="708"/>
      <c r="F66" s="562">
        <v>0</v>
      </c>
      <c r="G66" s="607">
        <f t="shared" si="2"/>
        <v>5000</v>
      </c>
      <c r="H66" s="700"/>
      <c r="I66" s="607">
        <f t="shared" si="3"/>
        <v>650</v>
      </c>
      <c r="J66" s="700"/>
      <c r="K66" s="607">
        <f t="shared" si="4"/>
        <v>400</v>
      </c>
      <c r="L66" s="700"/>
      <c r="M66" s="607">
        <f t="shared" si="5"/>
        <v>12500</v>
      </c>
      <c r="N66" s="700"/>
      <c r="O66" s="607">
        <f t="shared" si="6"/>
        <v>5000</v>
      </c>
      <c r="P66" s="700"/>
      <c r="Q66" s="607">
        <f t="shared" si="18"/>
        <v>5833.333333333333</v>
      </c>
      <c r="R66" s="700"/>
      <c r="S66" s="607">
        <f t="shared" si="7"/>
        <v>33333.333333333336</v>
      </c>
      <c r="T66" s="700"/>
      <c r="U66" s="607">
        <f t="shared" si="8"/>
        <v>25000</v>
      </c>
      <c r="V66" s="700"/>
      <c r="W66" s="607">
        <f t="shared" si="9"/>
        <v>20833.333333333332</v>
      </c>
      <c r="X66" s="700"/>
      <c r="Y66" s="607">
        <f t="shared" si="10"/>
        <v>10416.666666666666</v>
      </c>
      <c r="Z66" s="700"/>
      <c r="AA66" s="607">
        <f t="shared" si="11"/>
        <v>8333.3333333333339</v>
      </c>
      <c r="AB66" s="700"/>
      <c r="AC66" s="607">
        <f t="shared" si="12"/>
        <v>16666.666666666668</v>
      </c>
      <c r="AD66" s="700"/>
      <c r="AE66" s="607">
        <f t="shared" si="19"/>
        <v>5833.333333333333</v>
      </c>
      <c r="AF66" s="700"/>
      <c r="AG66" s="607">
        <f>OFC!AB61+OFC!AW61</f>
        <v>775851.90480000002</v>
      </c>
      <c r="AH66" s="700"/>
      <c r="AI66" s="607">
        <f>OFC!BR61+OFC!CM61</f>
        <v>43225.625</v>
      </c>
      <c r="AJ66" s="700"/>
      <c r="AK66" s="607">
        <f t="shared" si="13"/>
        <v>4500</v>
      </c>
      <c r="AL66" s="700"/>
      <c r="AM66" s="607"/>
      <c r="AN66" s="700"/>
      <c r="AO66" s="607">
        <f t="shared" si="14"/>
        <v>166666.66666666666</v>
      </c>
      <c r="AP66" s="700"/>
      <c r="AQ66" s="607">
        <f t="shared" si="15"/>
        <v>0</v>
      </c>
      <c r="AR66" s="700"/>
      <c r="AS66" s="607">
        <f t="shared" si="16"/>
        <v>1000000</v>
      </c>
      <c r="AT66" s="700"/>
      <c r="AU66" s="613">
        <v>0</v>
      </c>
      <c r="AV66" s="700"/>
      <c r="AW66" s="571">
        <f t="shared" si="20"/>
        <v>2140044.1964666666</v>
      </c>
      <c r="AX66" s="700"/>
      <c r="AY66" s="607">
        <f>('Revenue OP'!$G$18*(1+DFC!$C$13/100)^B66)/12</f>
        <v>2513977.4165824028</v>
      </c>
      <c r="AZ66" s="700"/>
      <c r="BA66" s="613">
        <v>0</v>
      </c>
      <c r="BB66" s="700"/>
      <c r="BC66" s="562">
        <f t="shared" si="17"/>
        <v>373933.22011573613</v>
      </c>
      <c r="BD66" s="700"/>
      <c r="BE66" s="562">
        <f>BC66/(1+DFC!$C$10/100)^B66</f>
        <v>292986.46247248916</v>
      </c>
      <c r="BF66" s="700"/>
    </row>
    <row r="67" spans="2:58" x14ac:dyDescent="0.3">
      <c r="B67" s="572">
        <v>5</v>
      </c>
      <c r="C67" s="572">
        <v>8</v>
      </c>
      <c r="D67" s="572">
        <v>56</v>
      </c>
      <c r="E67" s="708"/>
      <c r="F67" s="562">
        <v>0</v>
      </c>
      <c r="G67" s="607">
        <f t="shared" si="2"/>
        <v>5000</v>
      </c>
      <c r="H67" s="700"/>
      <c r="I67" s="607">
        <f t="shared" si="3"/>
        <v>650</v>
      </c>
      <c r="J67" s="700"/>
      <c r="K67" s="607">
        <f t="shared" si="4"/>
        <v>400</v>
      </c>
      <c r="L67" s="700"/>
      <c r="M67" s="607">
        <f t="shared" si="5"/>
        <v>12500</v>
      </c>
      <c r="N67" s="700"/>
      <c r="O67" s="607">
        <f t="shared" si="6"/>
        <v>5000</v>
      </c>
      <c r="P67" s="700"/>
      <c r="Q67" s="607">
        <f t="shared" si="18"/>
        <v>5833.333333333333</v>
      </c>
      <c r="R67" s="700"/>
      <c r="S67" s="607">
        <f t="shared" si="7"/>
        <v>33333.333333333336</v>
      </c>
      <c r="T67" s="700"/>
      <c r="U67" s="607">
        <f t="shared" si="8"/>
        <v>25000</v>
      </c>
      <c r="V67" s="700"/>
      <c r="W67" s="607">
        <f t="shared" si="9"/>
        <v>20833.333333333332</v>
      </c>
      <c r="X67" s="700"/>
      <c r="Y67" s="607">
        <f t="shared" si="10"/>
        <v>10416.666666666666</v>
      </c>
      <c r="Z67" s="700"/>
      <c r="AA67" s="607">
        <f t="shared" si="11"/>
        <v>8333.3333333333339</v>
      </c>
      <c r="AB67" s="700"/>
      <c r="AC67" s="607">
        <f t="shared" si="12"/>
        <v>16666.666666666668</v>
      </c>
      <c r="AD67" s="700"/>
      <c r="AE67" s="607">
        <f t="shared" si="19"/>
        <v>5833.333333333333</v>
      </c>
      <c r="AF67" s="700"/>
      <c r="AG67" s="607">
        <f>OFC!AB62+OFC!AW62</f>
        <v>775851.90480000002</v>
      </c>
      <c r="AH67" s="700"/>
      <c r="AI67" s="607">
        <f>OFC!BR62+OFC!CM62</f>
        <v>43225.625</v>
      </c>
      <c r="AJ67" s="700"/>
      <c r="AK67" s="607">
        <f t="shared" si="13"/>
        <v>4500</v>
      </c>
      <c r="AL67" s="700"/>
      <c r="AM67" s="607"/>
      <c r="AN67" s="700"/>
      <c r="AO67" s="607">
        <f t="shared" si="14"/>
        <v>166666.66666666666</v>
      </c>
      <c r="AP67" s="700"/>
      <c r="AQ67" s="607">
        <f t="shared" si="15"/>
        <v>0</v>
      </c>
      <c r="AR67" s="700"/>
      <c r="AS67" s="607">
        <f t="shared" si="16"/>
        <v>1000000</v>
      </c>
      <c r="AT67" s="700"/>
      <c r="AU67" s="613">
        <v>0</v>
      </c>
      <c r="AV67" s="700"/>
      <c r="AW67" s="571">
        <f t="shared" si="20"/>
        <v>2140044.1964666666</v>
      </c>
      <c r="AX67" s="700"/>
      <c r="AY67" s="607">
        <f>('Revenue OP'!$G$18*(1+DFC!$C$13/100)^B67)/12</f>
        <v>2513977.4165824028</v>
      </c>
      <c r="AZ67" s="700"/>
      <c r="BA67" s="613">
        <v>0</v>
      </c>
      <c r="BB67" s="700"/>
      <c r="BC67" s="562">
        <f t="shared" si="17"/>
        <v>373933.22011573613</v>
      </c>
      <c r="BD67" s="700"/>
      <c r="BE67" s="562">
        <f>BC67/(1+DFC!$C$10/100)^B67</f>
        <v>292986.46247248916</v>
      </c>
      <c r="BF67" s="700"/>
    </row>
    <row r="68" spans="2:58" x14ac:dyDescent="0.3">
      <c r="B68" s="572">
        <v>5</v>
      </c>
      <c r="C68" s="572">
        <v>9</v>
      </c>
      <c r="D68" s="572">
        <v>57</v>
      </c>
      <c r="E68" s="708"/>
      <c r="F68" s="562">
        <v>0</v>
      </c>
      <c r="G68" s="607">
        <f t="shared" si="2"/>
        <v>5000</v>
      </c>
      <c r="H68" s="700"/>
      <c r="I68" s="607">
        <f t="shared" si="3"/>
        <v>650</v>
      </c>
      <c r="J68" s="700"/>
      <c r="K68" s="607">
        <f t="shared" si="4"/>
        <v>400</v>
      </c>
      <c r="L68" s="700"/>
      <c r="M68" s="607">
        <f t="shared" si="5"/>
        <v>12500</v>
      </c>
      <c r="N68" s="700"/>
      <c r="O68" s="607">
        <f t="shared" si="6"/>
        <v>5000</v>
      </c>
      <c r="P68" s="700"/>
      <c r="Q68" s="607">
        <f t="shared" si="18"/>
        <v>5833.333333333333</v>
      </c>
      <c r="R68" s="700"/>
      <c r="S68" s="607">
        <f t="shared" si="7"/>
        <v>33333.333333333336</v>
      </c>
      <c r="T68" s="700"/>
      <c r="U68" s="607">
        <f t="shared" si="8"/>
        <v>25000</v>
      </c>
      <c r="V68" s="700"/>
      <c r="W68" s="607">
        <f t="shared" si="9"/>
        <v>20833.333333333332</v>
      </c>
      <c r="X68" s="700"/>
      <c r="Y68" s="607">
        <f t="shared" si="10"/>
        <v>10416.666666666666</v>
      </c>
      <c r="Z68" s="700"/>
      <c r="AA68" s="607">
        <f t="shared" si="11"/>
        <v>8333.3333333333339</v>
      </c>
      <c r="AB68" s="700"/>
      <c r="AC68" s="607">
        <f t="shared" si="12"/>
        <v>16666.666666666668</v>
      </c>
      <c r="AD68" s="700"/>
      <c r="AE68" s="607">
        <f t="shared" si="19"/>
        <v>5833.333333333333</v>
      </c>
      <c r="AF68" s="700"/>
      <c r="AG68" s="607">
        <f>OFC!AB63+OFC!AW63</f>
        <v>750824.424</v>
      </c>
      <c r="AH68" s="700"/>
      <c r="AI68" s="607">
        <f>OFC!BR63+OFC!CM63</f>
        <v>41831.25</v>
      </c>
      <c r="AJ68" s="700"/>
      <c r="AK68" s="607">
        <f t="shared" si="13"/>
        <v>4500</v>
      </c>
      <c r="AL68" s="700"/>
      <c r="AM68" s="607"/>
      <c r="AN68" s="700"/>
      <c r="AO68" s="607">
        <f t="shared" si="14"/>
        <v>166666.66666666666</v>
      </c>
      <c r="AP68" s="700"/>
      <c r="AQ68" s="607">
        <f t="shared" si="15"/>
        <v>0</v>
      </c>
      <c r="AR68" s="700"/>
      <c r="AS68" s="607">
        <f t="shared" si="16"/>
        <v>1000000</v>
      </c>
      <c r="AT68" s="700"/>
      <c r="AU68" s="613">
        <v>0</v>
      </c>
      <c r="AV68" s="700"/>
      <c r="AW68" s="571">
        <f t="shared" si="20"/>
        <v>2113622.3406666666</v>
      </c>
      <c r="AX68" s="700"/>
      <c r="AY68" s="607">
        <f>('Revenue OP'!$G$18*(1+DFC!$C$13/100)^B68)/12</f>
        <v>2513977.4165824028</v>
      </c>
      <c r="AZ68" s="700"/>
      <c r="BA68" s="613">
        <v>0</v>
      </c>
      <c r="BB68" s="700"/>
      <c r="BC68" s="562">
        <f t="shared" si="17"/>
        <v>400355.07591573615</v>
      </c>
      <c r="BD68" s="700"/>
      <c r="BE68" s="562">
        <f>BC68/(1+DFC!$C$10/100)^B68</f>
        <v>313688.67785844562</v>
      </c>
      <c r="BF68" s="700"/>
    </row>
    <row r="69" spans="2:58" x14ac:dyDescent="0.3">
      <c r="B69" s="572">
        <v>5</v>
      </c>
      <c r="C69" s="572">
        <v>10</v>
      </c>
      <c r="D69" s="572">
        <v>58</v>
      </c>
      <c r="E69" s="708"/>
      <c r="F69" s="562">
        <v>0</v>
      </c>
      <c r="G69" s="607">
        <f t="shared" si="2"/>
        <v>5000</v>
      </c>
      <c r="H69" s="700"/>
      <c r="I69" s="607">
        <f t="shared" si="3"/>
        <v>650</v>
      </c>
      <c r="J69" s="700"/>
      <c r="K69" s="607">
        <f t="shared" si="4"/>
        <v>400</v>
      </c>
      <c r="L69" s="700"/>
      <c r="M69" s="607">
        <f t="shared" si="5"/>
        <v>12500</v>
      </c>
      <c r="N69" s="700"/>
      <c r="O69" s="607">
        <f t="shared" si="6"/>
        <v>5000</v>
      </c>
      <c r="P69" s="700"/>
      <c r="Q69" s="607">
        <f t="shared" si="18"/>
        <v>5833.333333333333</v>
      </c>
      <c r="R69" s="700"/>
      <c r="S69" s="607">
        <f t="shared" si="7"/>
        <v>33333.333333333336</v>
      </c>
      <c r="T69" s="700"/>
      <c r="U69" s="607">
        <f t="shared" si="8"/>
        <v>25000</v>
      </c>
      <c r="V69" s="700"/>
      <c r="W69" s="607">
        <f t="shared" si="9"/>
        <v>20833.333333333332</v>
      </c>
      <c r="X69" s="700"/>
      <c r="Y69" s="607">
        <f t="shared" si="10"/>
        <v>10416.666666666666</v>
      </c>
      <c r="Z69" s="700"/>
      <c r="AA69" s="607">
        <f t="shared" si="11"/>
        <v>8333.3333333333339</v>
      </c>
      <c r="AB69" s="700"/>
      <c r="AC69" s="607">
        <f t="shared" si="12"/>
        <v>16666.666666666668</v>
      </c>
      <c r="AD69" s="700"/>
      <c r="AE69" s="607">
        <f t="shared" si="19"/>
        <v>5833.333333333333</v>
      </c>
      <c r="AF69" s="700"/>
      <c r="AG69" s="607">
        <f>OFC!AB64+OFC!AW64</f>
        <v>775851.90480000002</v>
      </c>
      <c r="AH69" s="700"/>
      <c r="AI69" s="607">
        <f>OFC!BR64+OFC!CM64</f>
        <v>43225.625</v>
      </c>
      <c r="AJ69" s="700"/>
      <c r="AK69" s="607">
        <f t="shared" si="13"/>
        <v>4500</v>
      </c>
      <c r="AL69" s="700"/>
      <c r="AM69" s="607"/>
      <c r="AN69" s="700"/>
      <c r="AO69" s="607">
        <f t="shared" si="14"/>
        <v>166666.66666666666</v>
      </c>
      <c r="AP69" s="700"/>
      <c r="AQ69" s="607">
        <f t="shared" si="15"/>
        <v>0</v>
      </c>
      <c r="AR69" s="700"/>
      <c r="AS69" s="607">
        <f t="shared" si="16"/>
        <v>1000000</v>
      </c>
      <c r="AT69" s="700"/>
      <c r="AU69" s="613">
        <v>0</v>
      </c>
      <c r="AV69" s="700"/>
      <c r="AW69" s="571">
        <f t="shared" si="20"/>
        <v>2140044.1964666666</v>
      </c>
      <c r="AX69" s="700"/>
      <c r="AY69" s="607">
        <f>('Revenue OP'!$G$18*(1+DFC!$C$13/100)^B69)/12</f>
        <v>2513977.4165824028</v>
      </c>
      <c r="AZ69" s="700"/>
      <c r="BA69" s="613">
        <v>0</v>
      </c>
      <c r="BB69" s="700"/>
      <c r="BC69" s="562">
        <f t="shared" si="17"/>
        <v>373933.22011573613</v>
      </c>
      <c r="BD69" s="700"/>
      <c r="BE69" s="562">
        <f>BC69/(1+DFC!$C$10/100)^B69</f>
        <v>292986.46247248916</v>
      </c>
      <c r="BF69" s="700"/>
    </row>
    <row r="70" spans="2:58" x14ac:dyDescent="0.3">
      <c r="B70" s="572">
        <v>5</v>
      </c>
      <c r="C70" s="572">
        <v>11</v>
      </c>
      <c r="D70" s="572">
        <v>59</v>
      </c>
      <c r="E70" s="708"/>
      <c r="F70" s="562">
        <v>0</v>
      </c>
      <c r="G70" s="607">
        <f t="shared" si="2"/>
        <v>5000</v>
      </c>
      <c r="H70" s="700"/>
      <c r="I70" s="607">
        <f t="shared" si="3"/>
        <v>650</v>
      </c>
      <c r="J70" s="700"/>
      <c r="K70" s="607">
        <f t="shared" si="4"/>
        <v>400</v>
      </c>
      <c r="L70" s="700"/>
      <c r="M70" s="607">
        <f t="shared" si="5"/>
        <v>12500</v>
      </c>
      <c r="N70" s="700"/>
      <c r="O70" s="607">
        <f t="shared" si="6"/>
        <v>5000</v>
      </c>
      <c r="P70" s="700"/>
      <c r="Q70" s="607">
        <f t="shared" si="18"/>
        <v>5833.333333333333</v>
      </c>
      <c r="R70" s="700"/>
      <c r="S70" s="607">
        <f t="shared" si="7"/>
        <v>33333.333333333336</v>
      </c>
      <c r="T70" s="700"/>
      <c r="U70" s="607">
        <f t="shared" si="8"/>
        <v>25000</v>
      </c>
      <c r="V70" s="700"/>
      <c r="W70" s="607">
        <f t="shared" si="9"/>
        <v>20833.333333333332</v>
      </c>
      <c r="X70" s="700"/>
      <c r="Y70" s="607">
        <f t="shared" si="10"/>
        <v>10416.666666666666</v>
      </c>
      <c r="Z70" s="700"/>
      <c r="AA70" s="607">
        <f t="shared" si="11"/>
        <v>8333.3333333333339</v>
      </c>
      <c r="AB70" s="700"/>
      <c r="AC70" s="607">
        <f t="shared" si="12"/>
        <v>16666.666666666668</v>
      </c>
      <c r="AD70" s="700"/>
      <c r="AE70" s="607">
        <f t="shared" si="19"/>
        <v>5833.333333333333</v>
      </c>
      <c r="AF70" s="700"/>
      <c r="AG70" s="607">
        <f>OFC!AB65+OFC!AW65</f>
        <v>750824.424</v>
      </c>
      <c r="AH70" s="700"/>
      <c r="AI70" s="607">
        <f>OFC!BR65+OFC!CM65</f>
        <v>41831.25</v>
      </c>
      <c r="AJ70" s="700"/>
      <c r="AK70" s="607">
        <f t="shared" si="13"/>
        <v>4500</v>
      </c>
      <c r="AL70" s="700"/>
      <c r="AM70" s="607"/>
      <c r="AN70" s="700"/>
      <c r="AO70" s="607">
        <f t="shared" si="14"/>
        <v>166666.66666666666</v>
      </c>
      <c r="AP70" s="700"/>
      <c r="AQ70" s="607">
        <f t="shared" si="15"/>
        <v>0</v>
      </c>
      <c r="AR70" s="700"/>
      <c r="AS70" s="607">
        <f t="shared" si="16"/>
        <v>1000000</v>
      </c>
      <c r="AT70" s="700"/>
      <c r="AU70" s="613">
        <v>0</v>
      </c>
      <c r="AV70" s="700"/>
      <c r="AW70" s="571">
        <f t="shared" si="20"/>
        <v>2113622.3406666666</v>
      </c>
      <c r="AX70" s="700"/>
      <c r="AY70" s="607">
        <f>('Revenue OP'!$G$18*(1+DFC!$C$13/100)^B70)/12</f>
        <v>2513977.4165824028</v>
      </c>
      <c r="AZ70" s="700"/>
      <c r="BA70" s="613">
        <v>0</v>
      </c>
      <c r="BB70" s="700"/>
      <c r="BC70" s="562">
        <f t="shared" si="17"/>
        <v>400355.07591573615</v>
      </c>
      <c r="BD70" s="700"/>
      <c r="BE70" s="562">
        <f>BC70/(1+DFC!$C$10/100)^B70</f>
        <v>313688.67785844562</v>
      </c>
      <c r="BF70" s="700"/>
    </row>
    <row r="71" spans="2:58" x14ac:dyDescent="0.3">
      <c r="B71" s="572">
        <v>5</v>
      </c>
      <c r="C71" s="572">
        <v>12</v>
      </c>
      <c r="D71" s="572">
        <v>60</v>
      </c>
      <c r="E71" s="708"/>
      <c r="F71" s="562">
        <v>0</v>
      </c>
      <c r="G71" s="607">
        <f t="shared" si="2"/>
        <v>5000</v>
      </c>
      <c r="H71" s="700"/>
      <c r="I71" s="607">
        <f t="shared" si="3"/>
        <v>650</v>
      </c>
      <c r="J71" s="700"/>
      <c r="K71" s="607">
        <f t="shared" si="4"/>
        <v>400</v>
      </c>
      <c r="L71" s="700"/>
      <c r="M71" s="607">
        <f t="shared" si="5"/>
        <v>12500</v>
      </c>
      <c r="N71" s="700"/>
      <c r="O71" s="607">
        <f t="shared" si="6"/>
        <v>5000</v>
      </c>
      <c r="P71" s="700"/>
      <c r="Q71" s="607">
        <f t="shared" si="18"/>
        <v>5833.333333333333</v>
      </c>
      <c r="R71" s="700"/>
      <c r="S71" s="607">
        <f t="shared" si="7"/>
        <v>33333.333333333336</v>
      </c>
      <c r="T71" s="700"/>
      <c r="U71" s="607">
        <f t="shared" si="8"/>
        <v>25000</v>
      </c>
      <c r="V71" s="700"/>
      <c r="W71" s="607">
        <f t="shared" si="9"/>
        <v>20833.333333333332</v>
      </c>
      <c r="X71" s="700"/>
      <c r="Y71" s="607">
        <f t="shared" si="10"/>
        <v>10416.666666666666</v>
      </c>
      <c r="Z71" s="700"/>
      <c r="AA71" s="607">
        <f t="shared" si="11"/>
        <v>8333.3333333333339</v>
      </c>
      <c r="AB71" s="700"/>
      <c r="AC71" s="607">
        <f t="shared" si="12"/>
        <v>16666.666666666668</v>
      </c>
      <c r="AD71" s="700"/>
      <c r="AE71" s="607">
        <f t="shared" si="19"/>
        <v>5833.333333333333</v>
      </c>
      <c r="AF71" s="700"/>
      <c r="AG71" s="607">
        <f>OFC!AB66+OFC!AW66</f>
        <v>775851.90480000002</v>
      </c>
      <c r="AH71" s="700"/>
      <c r="AI71" s="607">
        <f>OFC!BR66+OFC!CM66</f>
        <v>43225.625</v>
      </c>
      <c r="AJ71" s="700"/>
      <c r="AK71" s="607">
        <f t="shared" si="13"/>
        <v>4500</v>
      </c>
      <c r="AL71" s="700"/>
      <c r="AM71" s="607"/>
      <c r="AN71" s="700"/>
      <c r="AO71" s="607">
        <f t="shared" si="14"/>
        <v>166666.66666666666</v>
      </c>
      <c r="AP71" s="700"/>
      <c r="AQ71" s="607">
        <f t="shared" si="15"/>
        <v>0</v>
      </c>
      <c r="AR71" s="700"/>
      <c r="AS71" s="607">
        <f t="shared" si="16"/>
        <v>1000000</v>
      </c>
      <c r="AT71" s="700"/>
      <c r="AU71" s="613">
        <v>0</v>
      </c>
      <c r="AV71" s="700"/>
      <c r="AW71" s="571">
        <f t="shared" si="20"/>
        <v>2140044.1964666666</v>
      </c>
      <c r="AX71" s="700"/>
      <c r="AY71" s="607">
        <f>('Revenue OP'!$G$18*(1+DFC!$C$13/100)^B71)/12</f>
        <v>2513977.4165824028</v>
      </c>
      <c r="AZ71" s="700"/>
      <c r="BA71" s="613">
        <v>0</v>
      </c>
      <c r="BB71" s="700"/>
      <c r="BC71" s="562">
        <f t="shared" si="17"/>
        <v>373933.22011573613</v>
      </c>
      <c r="BD71" s="700"/>
      <c r="BE71" s="562">
        <f>BC71/(1+DFC!$C$10/100)^B71</f>
        <v>292986.46247248916</v>
      </c>
      <c r="BF71" s="700"/>
    </row>
    <row r="72" spans="2:58" x14ac:dyDescent="0.3">
      <c r="B72" s="572">
        <v>6</v>
      </c>
      <c r="C72" s="572">
        <v>1</v>
      </c>
      <c r="D72" s="572">
        <v>61</v>
      </c>
      <c r="E72" s="708">
        <f>DFC!$C$10</f>
        <v>5</v>
      </c>
      <c r="F72" s="562">
        <v>0</v>
      </c>
      <c r="G72" s="607">
        <f t="shared" si="2"/>
        <v>5000</v>
      </c>
      <c r="H72" s="700">
        <f>SUM(G72:G83)</f>
        <v>60000</v>
      </c>
      <c r="I72" s="607">
        <f t="shared" si="3"/>
        <v>650</v>
      </c>
      <c r="J72" s="700">
        <f>SUM(I72:I83)</f>
        <v>7800</v>
      </c>
      <c r="K72" s="607">
        <f t="shared" si="4"/>
        <v>400</v>
      </c>
      <c r="L72" s="700">
        <f>SUM(K72:K83)</f>
        <v>4800</v>
      </c>
      <c r="M72" s="607">
        <f t="shared" si="5"/>
        <v>12500</v>
      </c>
      <c r="N72" s="700">
        <f>SUM(M72:M83)</f>
        <v>150000</v>
      </c>
      <c r="O72" s="607">
        <f t="shared" si="6"/>
        <v>5000</v>
      </c>
      <c r="P72" s="700">
        <f>SUM(O72:O83)</f>
        <v>60000</v>
      </c>
      <c r="Q72" s="607">
        <f t="shared" si="18"/>
        <v>5833.333333333333</v>
      </c>
      <c r="R72" s="700">
        <f>SUM(Q72:Q83)</f>
        <v>70000.000000000015</v>
      </c>
      <c r="S72" s="607">
        <f t="shared" si="7"/>
        <v>33333.333333333336</v>
      </c>
      <c r="T72" s="700">
        <f>SUM(S72:S83)</f>
        <v>399999.99999999994</v>
      </c>
      <c r="U72" s="607">
        <f t="shared" si="8"/>
        <v>25000</v>
      </c>
      <c r="V72" s="700">
        <f>SUM(U72:U83)</f>
        <v>300000</v>
      </c>
      <c r="W72" s="607">
        <f t="shared" si="9"/>
        <v>20833.333333333332</v>
      </c>
      <c r="X72" s="700">
        <f>SUM(W72:W83)</f>
        <v>250000.00000000003</v>
      </c>
      <c r="Y72" s="607">
        <f t="shared" si="10"/>
        <v>10416.666666666666</v>
      </c>
      <c r="Z72" s="700">
        <f>SUM(Y72:Y83)</f>
        <v>125000.00000000001</v>
      </c>
      <c r="AA72" s="607">
        <f t="shared" si="11"/>
        <v>8333.3333333333339</v>
      </c>
      <c r="AB72" s="700">
        <f>SUM(AA72:AA83)</f>
        <v>99999.999999999985</v>
      </c>
      <c r="AC72" s="607">
        <f t="shared" si="12"/>
        <v>16666.666666666668</v>
      </c>
      <c r="AD72" s="700">
        <f>SUM(AC72:AC83)</f>
        <v>199999.99999999997</v>
      </c>
      <c r="AE72" s="607">
        <f t="shared" si="19"/>
        <v>5833.333333333333</v>
      </c>
      <c r="AF72" s="700">
        <f>SUM(AE72:AE83)</f>
        <v>70000.000000000015</v>
      </c>
      <c r="AG72" s="607">
        <f>OFC!AB67+OFC!AW67</f>
        <v>310340.76191999996</v>
      </c>
      <c r="AH72" s="700">
        <f>SUM(AG72:AG83)</f>
        <v>8669519.3491199985</v>
      </c>
      <c r="AI72" s="607">
        <f>OFC!BR67+OFC!CM67</f>
        <v>17290.25</v>
      </c>
      <c r="AJ72" s="700">
        <f>SUM(AI72:AI83)</f>
        <v>483011.5</v>
      </c>
      <c r="AK72" s="607">
        <f t="shared" si="13"/>
        <v>4500</v>
      </c>
      <c r="AL72" s="700">
        <f>SUM(AK72:AK83)</f>
        <v>54000</v>
      </c>
      <c r="AM72" s="607"/>
      <c r="AN72" s="700">
        <f>SUM(AM72:AM83)</f>
        <v>0</v>
      </c>
      <c r="AO72" s="607">
        <f t="shared" si="14"/>
        <v>166666.66666666666</v>
      </c>
      <c r="AP72" s="700">
        <f>SUM(AO72:AO83)</f>
        <v>2000000.0000000002</v>
      </c>
      <c r="AQ72" s="607">
        <f t="shared" si="15"/>
        <v>0</v>
      </c>
      <c r="AR72" s="700">
        <f>SUM(AQ72:AQ83)</f>
        <v>0</v>
      </c>
      <c r="AS72" s="607">
        <f t="shared" si="16"/>
        <v>1000000</v>
      </c>
      <c r="AT72" s="700">
        <f>SUM(AS72:AS83)</f>
        <v>12000000</v>
      </c>
      <c r="AU72" s="613">
        <v>0</v>
      </c>
      <c r="AV72" s="700">
        <f>SUM(AU72:AU83)</f>
        <v>0</v>
      </c>
      <c r="AW72" s="571">
        <f t="shared" si="20"/>
        <v>1648597.6785866665</v>
      </c>
      <c r="AX72" s="700">
        <f>SUM(AW72:AW83)</f>
        <v>25004130.849119995</v>
      </c>
      <c r="AY72" s="607">
        <f>('Revenue OP'!$G$18*(1+DFC!$C$13/100)^B72)/12</f>
        <v>2569284.9197472152</v>
      </c>
      <c r="AZ72" s="700">
        <f>SUM(AY72:AY83)</f>
        <v>30831419.036966581</v>
      </c>
      <c r="BA72" s="613">
        <v>0</v>
      </c>
      <c r="BB72" s="700">
        <f>SUM(BA72:BA83)</f>
        <v>0</v>
      </c>
      <c r="BC72" s="562">
        <f t="shared" si="17"/>
        <v>920687.24116054876</v>
      </c>
      <c r="BD72" s="700">
        <f>SUM(BC72:BC83)</f>
        <v>5827288.1878465842</v>
      </c>
      <c r="BE72" s="562">
        <f>BC72/(1+DFC!$C$10/100)^B72</f>
        <v>687030.99484090135</v>
      </c>
      <c r="BF72" s="700">
        <f>SUM(BE72:BE83)</f>
        <v>4348412.1664098743</v>
      </c>
    </row>
    <row r="73" spans="2:58" x14ac:dyDescent="0.3">
      <c r="B73" s="572">
        <v>6</v>
      </c>
      <c r="C73" s="572">
        <v>2</v>
      </c>
      <c r="D73" s="572">
        <v>62</v>
      </c>
      <c r="E73" s="708"/>
      <c r="F73" s="562">
        <v>0</v>
      </c>
      <c r="G73" s="607">
        <f t="shared" si="2"/>
        <v>5000</v>
      </c>
      <c r="H73" s="700"/>
      <c r="I73" s="607">
        <f t="shared" si="3"/>
        <v>650</v>
      </c>
      <c r="J73" s="700"/>
      <c r="K73" s="607">
        <f t="shared" si="4"/>
        <v>400</v>
      </c>
      <c r="L73" s="700"/>
      <c r="M73" s="607">
        <f t="shared" si="5"/>
        <v>12500</v>
      </c>
      <c r="N73" s="700"/>
      <c r="O73" s="607">
        <f t="shared" si="6"/>
        <v>5000</v>
      </c>
      <c r="P73" s="700"/>
      <c r="Q73" s="607">
        <f t="shared" si="18"/>
        <v>5833.333333333333</v>
      </c>
      <c r="R73" s="700"/>
      <c r="S73" s="607">
        <f t="shared" si="7"/>
        <v>33333.333333333336</v>
      </c>
      <c r="T73" s="700"/>
      <c r="U73" s="607">
        <f t="shared" si="8"/>
        <v>25000</v>
      </c>
      <c r="V73" s="700"/>
      <c r="W73" s="607">
        <f t="shared" si="9"/>
        <v>20833.333333333332</v>
      </c>
      <c r="X73" s="700"/>
      <c r="Y73" s="607">
        <f t="shared" si="10"/>
        <v>10416.666666666666</v>
      </c>
      <c r="Z73" s="700"/>
      <c r="AA73" s="607">
        <f t="shared" si="11"/>
        <v>8333.3333333333339</v>
      </c>
      <c r="AB73" s="700"/>
      <c r="AC73" s="607">
        <f t="shared" si="12"/>
        <v>16666.666666666668</v>
      </c>
      <c r="AD73" s="700"/>
      <c r="AE73" s="607">
        <f t="shared" si="19"/>
        <v>5833.333333333333</v>
      </c>
      <c r="AF73" s="700"/>
      <c r="AG73" s="607">
        <f>OFC!AB68+OFC!AW68</f>
        <v>700769.46239999996</v>
      </c>
      <c r="AH73" s="700"/>
      <c r="AI73" s="607">
        <f>OFC!BR68+OFC!CM68</f>
        <v>39042.5</v>
      </c>
      <c r="AJ73" s="700"/>
      <c r="AK73" s="607">
        <f t="shared" si="13"/>
        <v>4500</v>
      </c>
      <c r="AL73" s="700"/>
      <c r="AM73" s="607"/>
      <c r="AN73" s="700"/>
      <c r="AO73" s="607">
        <f t="shared" si="14"/>
        <v>166666.66666666666</v>
      </c>
      <c r="AP73" s="700"/>
      <c r="AQ73" s="607">
        <f t="shared" si="15"/>
        <v>0</v>
      </c>
      <c r="AR73" s="700"/>
      <c r="AS73" s="607">
        <f t="shared" si="16"/>
        <v>1000000</v>
      </c>
      <c r="AT73" s="700"/>
      <c r="AU73" s="613">
        <v>0</v>
      </c>
      <c r="AV73" s="700"/>
      <c r="AW73" s="571">
        <f t="shared" si="20"/>
        <v>2060778.6290666666</v>
      </c>
      <c r="AX73" s="700"/>
      <c r="AY73" s="607">
        <f>('Revenue OP'!$G$18*(1+DFC!$C$13/100)^B73)/12</f>
        <v>2569284.9197472152</v>
      </c>
      <c r="AZ73" s="700"/>
      <c r="BA73" s="613">
        <v>0</v>
      </c>
      <c r="BB73" s="700"/>
      <c r="BC73" s="562">
        <f t="shared" si="17"/>
        <v>508506.29068054864</v>
      </c>
      <c r="BD73" s="700"/>
      <c r="BE73" s="562">
        <f>BC73/(1+DFC!$C$10/100)^B73</f>
        <v>379455.2233924059</v>
      </c>
      <c r="BF73" s="700"/>
    </row>
    <row r="74" spans="2:58" x14ac:dyDescent="0.3">
      <c r="B74" s="572">
        <v>6</v>
      </c>
      <c r="C74" s="572">
        <v>3</v>
      </c>
      <c r="D74" s="572">
        <v>63</v>
      </c>
      <c r="E74" s="708"/>
      <c r="F74" s="562">
        <v>0</v>
      </c>
      <c r="G74" s="607">
        <f t="shared" si="2"/>
        <v>5000</v>
      </c>
      <c r="H74" s="700"/>
      <c r="I74" s="607">
        <f t="shared" si="3"/>
        <v>650</v>
      </c>
      <c r="J74" s="700"/>
      <c r="K74" s="607">
        <f t="shared" si="4"/>
        <v>400</v>
      </c>
      <c r="L74" s="700"/>
      <c r="M74" s="607">
        <f t="shared" si="5"/>
        <v>12500</v>
      </c>
      <c r="N74" s="700"/>
      <c r="O74" s="607">
        <f t="shared" si="6"/>
        <v>5000</v>
      </c>
      <c r="P74" s="700"/>
      <c r="Q74" s="607">
        <f t="shared" si="18"/>
        <v>5833.333333333333</v>
      </c>
      <c r="R74" s="700"/>
      <c r="S74" s="607">
        <f t="shared" si="7"/>
        <v>33333.333333333336</v>
      </c>
      <c r="T74" s="700"/>
      <c r="U74" s="607">
        <f t="shared" si="8"/>
        <v>25000</v>
      </c>
      <c r="V74" s="700"/>
      <c r="W74" s="607">
        <f t="shared" si="9"/>
        <v>20833.333333333332</v>
      </c>
      <c r="X74" s="700"/>
      <c r="Y74" s="607">
        <f t="shared" si="10"/>
        <v>10416.666666666666</v>
      </c>
      <c r="Z74" s="700"/>
      <c r="AA74" s="607">
        <f t="shared" si="11"/>
        <v>8333.3333333333339</v>
      </c>
      <c r="AB74" s="700"/>
      <c r="AC74" s="607">
        <f t="shared" si="12"/>
        <v>16666.666666666668</v>
      </c>
      <c r="AD74" s="700"/>
      <c r="AE74" s="607">
        <f t="shared" si="19"/>
        <v>5833.333333333333</v>
      </c>
      <c r="AF74" s="700"/>
      <c r="AG74" s="607">
        <f>OFC!AB69+OFC!AW69</f>
        <v>775851.90480000002</v>
      </c>
      <c r="AH74" s="700"/>
      <c r="AI74" s="607">
        <f>OFC!BR69+OFC!CM69</f>
        <v>43225.625</v>
      </c>
      <c r="AJ74" s="700"/>
      <c r="AK74" s="607">
        <f t="shared" si="13"/>
        <v>4500</v>
      </c>
      <c r="AL74" s="700"/>
      <c r="AM74" s="607"/>
      <c r="AN74" s="700"/>
      <c r="AO74" s="607">
        <f t="shared" si="14"/>
        <v>166666.66666666666</v>
      </c>
      <c r="AP74" s="700"/>
      <c r="AQ74" s="607">
        <f t="shared" si="15"/>
        <v>0</v>
      </c>
      <c r="AR74" s="700"/>
      <c r="AS74" s="607">
        <f t="shared" si="16"/>
        <v>1000000</v>
      </c>
      <c r="AT74" s="700"/>
      <c r="AU74" s="613">
        <v>0</v>
      </c>
      <c r="AV74" s="700"/>
      <c r="AW74" s="571">
        <f t="shared" si="20"/>
        <v>2140044.1964666666</v>
      </c>
      <c r="AX74" s="700"/>
      <c r="AY74" s="607">
        <f>('Revenue OP'!$G$18*(1+DFC!$C$13/100)^B74)/12</f>
        <v>2569284.9197472152</v>
      </c>
      <c r="AZ74" s="700"/>
      <c r="BA74" s="613">
        <v>0</v>
      </c>
      <c r="BB74" s="700"/>
      <c r="BC74" s="562">
        <f t="shared" si="17"/>
        <v>429240.72328054858</v>
      </c>
      <c r="BD74" s="700"/>
      <c r="BE74" s="562">
        <f>BC74/(1+DFC!$C$10/100)^B74</f>
        <v>320306.03657538752</v>
      </c>
      <c r="BF74" s="700"/>
    </row>
    <row r="75" spans="2:58" x14ac:dyDescent="0.3">
      <c r="B75" s="572">
        <v>6</v>
      </c>
      <c r="C75" s="572">
        <v>4</v>
      </c>
      <c r="D75" s="572">
        <v>64</v>
      </c>
      <c r="E75" s="708"/>
      <c r="F75" s="562">
        <v>0</v>
      </c>
      <c r="G75" s="607">
        <f t="shared" si="2"/>
        <v>5000</v>
      </c>
      <c r="H75" s="700"/>
      <c r="I75" s="607">
        <f t="shared" si="3"/>
        <v>650</v>
      </c>
      <c r="J75" s="700"/>
      <c r="K75" s="607">
        <f t="shared" si="4"/>
        <v>400</v>
      </c>
      <c r="L75" s="700"/>
      <c r="M75" s="607">
        <f t="shared" si="5"/>
        <v>12500</v>
      </c>
      <c r="N75" s="700"/>
      <c r="O75" s="607">
        <f t="shared" si="6"/>
        <v>5000</v>
      </c>
      <c r="P75" s="700"/>
      <c r="Q75" s="607">
        <f t="shared" si="18"/>
        <v>5833.333333333333</v>
      </c>
      <c r="R75" s="700"/>
      <c r="S75" s="607">
        <f t="shared" si="7"/>
        <v>33333.333333333336</v>
      </c>
      <c r="T75" s="700"/>
      <c r="U75" s="607">
        <f t="shared" si="8"/>
        <v>25000</v>
      </c>
      <c r="V75" s="700"/>
      <c r="W75" s="607">
        <f t="shared" si="9"/>
        <v>20833.333333333332</v>
      </c>
      <c r="X75" s="700"/>
      <c r="Y75" s="607">
        <f t="shared" si="10"/>
        <v>10416.666666666666</v>
      </c>
      <c r="Z75" s="700"/>
      <c r="AA75" s="607">
        <f t="shared" si="11"/>
        <v>8333.3333333333339</v>
      </c>
      <c r="AB75" s="700"/>
      <c r="AC75" s="607">
        <f t="shared" si="12"/>
        <v>16666.666666666668</v>
      </c>
      <c r="AD75" s="700"/>
      <c r="AE75" s="607">
        <f t="shared" si="19"/>
        <v>5833.333333333333</v>
      </c>
      <c r="AF75" s="700"/>
      <c r="AG75" s="607">
        <f>OFC!AB70+OFC!AW70</f>
        <v>750824.424</v>
      </c>
      <c r="AH75" s="700"/>
      <c r="AI75" s="607">
        <f>OFC!BR70+OFC!CM70</f>
        <v>41831.25</v>
      </c>
      <c r="AJ75" s="700"/>
      <c r="AK75" s="607">
        <f t="shared" si="13"/>
        <v>4500</v>
      </c>
      <c r="AL75" s="700"/>
      <c r="AM75" s="607"/>
      <c r="AN75" s="700"/>
      <c r="AO75" s="607">
        <f t="shared" si="14"/>
        <v>166666.66666666666</v>
      </c>
      <c r="AP75" s="700"/>
      <c r="AQ75" s="607">
        <f t="shared" si="15"/>
        <v>0</v>
      </c>
      <c r="AR75" s="700"/>
      <c r="AS75" s="607">
        <f t="shared" si="16"/>
        <v>1000000</v>
      </c>
      <c r="AT75" s="700"/>
      <c r="AU75" s="613">
        <v>0</v>
      </c>
      <c r="AV75" s="700"/>
      <c r="AW75" s="571">
        <f t="shared" si="20"/>
        <v>2113622.3406666666</v>
      </c>
      <c r="AX75" s="700"/>
      <c r="AY75" s="607">
        <f>('Revenue OP'!$G$18*(1+DFC!$C$13/100)^B75)/12</f>
        <v>2569284.9197472152</v>
      </c>
      <c r="AZ75" s="700"/>
      <c r="BA75" s="613">
        <v>0</v>
      </c>
      <c r="BB75" s="700"/>
      <c r="BC75" s="562">
        <f t="shared" si="17"/>
        <v>455662.5790805486</v>
      </c>
      <c r="BD75" s="700"/>
      <c r="BE75" s="562">
        <f>BC75/(1+DFC!$C$10/100)^B75</f>
        <v>340022.43218106031</v>
      </c>
      <c r="BF75" s="700"/>
    </row>
    <row r="76" spans="2:58" x14ac:dyDescent="0.3">
      <c r="B76" s="572">
        <v>6</v>
      </c>
      <c r="C76" s="572">
        <v>5</v>
      </c>
      <c r="D76" s="572">
        <v>65</v>
      </c>
      <c r="E76" s="708"/>
      <c r="F76" s="562">
        <v>0</v>
      </c>
      <c r="G76" s="607">
        <f t="shared" si="2"/>
        <v>5000</v>
      </c>
      <c r="H76" s="700"/>
      <c r="I76" s="607">
        <f t="shared" si="3"/>
        <v>650</v>
      </c>
      <c r="J76" s="700"/>
      <c r="K76" s="607">
        <f t="shared" si="4"/>
        <v>400</v>
      </c>
      <c r="L76" s="700"/>
      <c r="M76" s="607">
        <f t="shared" si="5"/>
        <v>12500</v>
      </c>
      <c r="N76" s="700"/>
      <c r="O76" s="607">
        <f t="shared" si="6"/>
        <v>5000</v>
      </c>
      <c r="P76" s="700"/>
      <c r="Q76" s="607">
        <f t="shared" si="18"/>
        <v>5833.333333333333</v>
      </c>
      <c r="R76" s="700"/>
      <c r="S76" s="607">
        <f t="shared" si="7"/>
        <v>33333.333333333336</v>
      </c>
      <c r="T76" s="700"/>
      <c r="U76" s="607">
        <f t="shared" si="8"/>
        <v>25000</v>
      </c>
      <c r="V76" s="700"/>
      <c r="W76" s="607">
        <f t="shared" si="9"/>
        <v>20833.333333333332</v>
      </c>
      <c r="X76" s="700"/>
      <c r="Y76" s="607">
        <f t="shared" si="10"/>
        <v>10416.666666666666</v>
      </c>
      <c r="Z76" s="700"/>
      <c r="AA76" s="607">
        <f t="shared" si="11"/>
        <v>8333.3333333333339</v>
      </c>
      <c r="AB76" s="700"/>
      <c r="AC76" s="607">
        <f t="shared" si="12"/>
        <v>16666.666666666668</v>
      </c>
      <c r="AD76" s="700"/>
      <c r="AE76" s="607">
        <f t="shared" si="19"/>
        <v>5833.333333333333</v>
      </c>
      <c r="AF76" s="700"/>
      <c r="AG76" s="607">
        <f>OFC!AB71+OFC!AW71</f>
        <v>775851.90480000002</v>
      </c>
      <c r="AH76" s="700"/>
      <c r="AI76" s="607">
        <f>OFC!BR71+OFC!CM71</f>
        <v>43225.625</v>
      </c>
      <c r="AJ76" s="700"/>
      <c r="AK76" s="607">
        <f t="shared" si="13"/>
        <v>4500</v>
      </c>
      <c r="AL76" s="700"/>
      <c r="AM76" s="607"/>
      <c r="AN76" s="700"/>
      <c r="AO76" s="607">
        <f t="shared" si="14"/>
        <v>166666.66666666666</v>
      </c>
      <c r="AP76" s="700"/>
      <c r="AQ76" s="607">
        <f t="shared" si="15"/>
        <v>0</v>
      </c>
      <c r="AR76" s="700"/>
      <c r="AS76" s="607">
        <f t="shared" si="16"/>
        <v>1000000</v>
      </c>
      <c r="AT76" s="700"/>
      <c r="AU76" s="613">
        <v>0</v>
      </c>
      <c r="AV76" s="700"/>
      <c r="AW76" s="571">
        <f t="shared" si="20"/>
        <v>2140044.1964666666</v>
      </c>
      <c r="AX76" s="700"/>
      <c r="AY76" s="607">
        <f>('Revenue OP'!$G$18*(1+DFC!$C$13/100)^B76)/12</f>
        <v>2569284.9197472152</v>
      </c>
      <c r="AZ76" s="700"/>
      <c r="BA76" s="613">
        <v>0</v>
      </c>
      <c r="BB76" s="700"/>
      <c r="BC76" s="562">
        <f t="shared" si="17"/>
        <v>429240.72328054858</v>
      </c>
      <c r="BD76" s="700"/>
      <c r="BE76" s="562">
        <f>BC76/(1+DFC!$C$10/100)^B76</f>
        <v>320306.03657538752</v>
      </c>
      <c r="BF76" s="700"/>
    </row>
    <row r="77" spans="2:58" x14ac:dyDescent="0.3">
      <c r="B77" s="572">
        <v>6</v>
      </c>
      <c r="C77" s="572">
        <v>6</v>
      </c>
      <c r="D77" s="572">
        <v>66</v>
      </c>
      <c r="E77" s="708"/>
      <c r="F77" s="562">
        <v>0</v>
      </c>
      <c r="G77" s="607">
        <f t="shared" si="2"/>
        <v>5000</v>
      </c>
      <c r="H77" s="700"/>
      <c r="I77" s="607">
        <f t="shared" si="3"/>
        <v>650</v>
      </c>
      <c r="J77" s="700"/>
      <c r="K77" s="607">
        <f t="shared" si="4"/>
        <v>400</v>
      </c>
      <c r="L77" s="700"/>
      <c r="M77" s="607">
        <f t="shared" si="5"/>
        <v>12500</v>
      </c>
      <c r="N77" s="700"/>
      <c r="O77" s="607">
        <f t="shared" si="6"/>
        <v>5000</v>
      </c>
      <c r="P77" s="700"/>
      <c r="Q77" s="607">
        <f t="shared" si="18"/>
        <v>5833.333333333333</v>
      </c>
      <c r="R77" s="700"/>
      <c r="S77" s="607">
        <f t="shared" si="7"/>
        <v>33333.333333333336</v>
      </c>
      <c r="T77" s="700"/>
      <c r="U77" s="607">
        <f t="shared" si="8"/>
        <v>25000</v>
      </c>
      <c r="V77" s="700"/>
      <c r="W77" s="607">
        <f t="shared" si="9"/>
        <v>20833.333333333332</v>
      </c>
      <c r="X77" s="700"/>
      <c r="Y77" s="607">
        <f t="shared" si="10"/>
        <v>10416.666666666666</v>
      </c>
      <c r="Z77" s="700"/>
      <c r="AA77" s="607">
        <f t="shared" si="11"/>
        <v>8333.3333333333339</v>
      </c>
      <c r="AB77" s="700"/>
      <c r="AC77" s="607">
        <f t="shared" si="12"/>
        <v>16666.666666666668</v>
      </c>
      <c r="AD77" s="700"/>
      <c r="AE77" s="607">
        <f t="shared" si="19"/>
        <v>5833.333333333333</v>
      </c>
      <c r="AF77" s="700"/>
      <c r="AG77" s="607">
        <f>OFC!AB72+OFC!AW72</f>
        <v>750824.424</v>
      </c>
      <c r="AH77" s="700"/>
      <c r="AI77" s="607">
        <f>OFC!BR72+OFC!CM72</f>
        <v>41831.25</v>
      </c>
      <c r="AJ77" s="700"/>
      <c r="AK77" s="607">
        <f t="shared" si="13"/>
        <v>4500</v>
      </c>
      <c r="AL77" s="700"/>
      <c r="AM77" s="607"/>
      <c r="AN77" s="700"/>
      <c r="AO77" s="607">
        <f t="shared" si="14"/>
        <v>166666.66666666666</v>
      </c>
      <c r="AP77" s="700"/>
      <c r="AQ77" s="607">
        <f t="shared" si="15"/>
        <v>0</v>
      </c>
      <c r="AR77" s="700"/>
      <c r="AS77" s="607">
        <f t="shared" si="16"/>
        <v>1000000</v>
      </c>
      <c r="AT77" s="700"/>
      <c r="AU77" s="613">
        <v>0</v>
      </c>
      <c r="AV77" s="700"/>
      <c r="AW77" s="571">
        <f t="shared" si="20"/>
        <v>2113622.3406666666</v>
      </c>
      <c r="AX77" s="700"/>
      <c r="AY77" s="607">
        <f>('Revenue OP'!$G$18*(1+DFC!$C$13/100)^B77)/12</f>
        <v>2569284.9197472152</v>
      </c>
      <c r="AZ77" s="700"/>
      <c r="BA77" s="613">
        <v>0</v>
      </c>
      <c r="BB77" s="700"/>
      <c r="BC77" s="562">
        <f t="shared" si="17"/>
        <v>455662.5790805486</v>
      </c>
      <c r="BD77" s="700"/>
      <c r="BE77" s="562">
        <f>BC77/(1+DFC!$C$10/100)^B77</f>
        <v>340022.43218106031</v>
      </c>
      <c r="BF77" s="700"/>
    </row>
    <row r="78" spans="2:58" x14ac:dyDescent="0.3">
      <c r="B78" s="572">
        <v>6</v>
      </c>
      <c r="C78" s="572">
        <v>7</v>
      </c>
      <c r="D78" s="572">
        <v>67</v>
      </c>
      <c r="E78" s="708"/>
      <c r="F78" s="562">
        <v>0</v>
      </c>
      <c r="G78" s="607">
        <f t="shared" si="2"/>
        <v>5000</v>
      </c>
      <c r="H78" s="700"/>
      <c r="I78" s="607">
        <f t="shared" si="3"/>
        <v>650</v>
      </c>
      <c r="J78" s="700"/>
      <c r="K78" s="607">
        <f t="shared" si="4"/>
        <v>400</v>
      </c>
      <c r="L78" s="700"/>
      <c r="M78" s="607">
        <f t="shared" si="5"/>
        <v>12500</v>
      </c>
      <c r="N78" s="700"/>
      <c r="O78" s="607">
        <f t="shared" si="6"/>
        <v>5000</v>
      </c>
      <c r="P78" s="700"/>
      <c r="Q78" s="607">
        <f t="shared" si="18"/>
        <v>5833.333333333333</v>
      </c>
      <c r="R78" s="700"/>
      <c r="S78" s="607">
        <f t="shared" si="7"/>
        <v>33333.333333333336</v>
      </c>
      <c r="T78" s="700"/>
      <c r="U78" s="607">
        <f t="shared" si="8"/>
        <v>25000</v>
      </c>
      <c r="V78" s="700"/>
      <c r="W78" s="607">
        <f t="shared" si="9"/>
        <v>20833.333333333332</v>
      </c>
      <c r="X78" s="700"/>
      <c r="Y78" s="607">
        <f t="shared" si="10"/>
        <v>10416.666666666666</v>
      </c>
      <c r="Z78" s="700"/>
      <c r="AA78" s="607">
        <f t="shared" si="11"/>
        <v>8333.3333333333339</v>
      </c>
      <c r="AB78" s="700"/>
      <c r="AC78" s="607">
        <f t="shared" si="12"/>
        <v>16666.666666666668</v>
      </c>
      <c r="AD78" s="700"/>
      <c r="AE78" s="607">
        <f t="shared" si="19"/>
        <v>5833.333333333333</v>
      </c>
      <c r="AF78" s="700"/>
      <c r="AG78" s="607">
        <f>OFC!AB73+OFC!AW73</f>
        <v>775851.90480000002</v>
      </c>
      <c r="AH78" s="700"/>
      <c r="AI78" s="607">
        <f>OFC!BR73+OFC!CM73</f>
        <v>43225.625</v>
      </c>
      <c r="AJ78" s="700"/>
      <c r="AK78" s="607">
        <f t="shared" si="13"/>
        <v>4500</v>
      </c>
      <c r="AL78" s="700"/>
      <c r="AM78" s="607"/>
      <c r="AN78" s="700"/>
      <c r="AO78" s="607">
        <f t="shared" si="14"/>
        <v>166666.66666666666</v>
      </c>
      <c r="AP78" s="700"/>
      <c r="AQ78" s="607">
        <f t="shared" si="15"/>
        <v>0</v>
      </c>
      <c r="AR78" s="700"/>
      <c r="AS78" s="607">
        <f t="shared" si="16"/>
        <v>1000000</v>
      </c>
      <c r="AT78" s="700"/>
      <c r="AU78" s="613">
        <v>0</v>
      </c>
      <c r="AV78" s="700"/>
      <c r="AW78" s="571">
        <f t="shared" si="20"/>
        <v>2140044.1964666666</v>
      </c>
      <c r="AX78" s="700"/>
      <c r="AY78" s="607">
        <f>('Revenue OP'!$G$18*(1+DFC!$C$13/100)^B78)/12</f>
        <v>2569284.9197472152</v>
      </c>
      <c r="AZ78" s="700"/>
      <c r="BA78" s="613">
        <v>0</v>
      </c>
      <c r="BB78" s="700"/>
      <c r="BC78" s="562">
        <f t="shared" si="17"/>
        <v>429240.72328054858</v>
      </c>
      <c r="BD78" s="700"/>
      <c r="BE78" s="562">
        <f>BC78/(1+DFC!$C$10/100)^B78</f>
        <v>320306.03657538752</v>
      </c>
      <c r="BF78" s="700"/>
    </row>
    <row r="79" spans="2:58" x14ac:dyDescent="0.3">
      <c r="B79" s="572">
        <v>6</v>
      </c>
      <c r="C79" s="572">
        <v>8</v>
      </c>
      <c r="D79" s="572">
        <v>68</v>
      </c>
      <c r="E79" s="708"/>
      <c r="F79" s="562">
        <v>0</v>
      </c>
      <c r="G79" s="607">
        <f t="shared" si="2"/>
        <v>5000</v>
      </c>
      <c r="H79" s="700"/>
      <c r="I79" s="607">
        <f t="shared" si="3"/>
        <v>650</v>
      </c>
      <c r="J79" s="700"/>
      <c r="K79" s="607">
        <f t="shared" si="4"/>
        <v>400</v>
      </c>
      <c r="L79" s="700"/>
      <c r="M79" s="607">
        <f t="shared" si="5"/>
        <v>12500</v>
      </c>
      <c r="N79" s="700"/>
      <c r="O79" s="607">
        <f t="shared" si="6"/>
        <v>5000</v>
      </c>
      <c r="P79" s="700"/>
      <c r="Q79" s="607">
        <f t="shared" si="18"/>
        <v>5833.333333333333</v>
      </c>
      <c r="R79" s="700"/>
      <c r="S79" s="607">
        <f t="shared" si="7"/>
        <v>33333.333333333336</v>
      </c>
      <c r="T79" s="700"/>
      <c r="U79" s="607">
        <f t="shared" si="8"/>
        <v>25000</v>
      </c>
      <c r="V79" s="700"/>
      <c r="W79" s="607">
        <f t="shared" si="9"/>
        <v>20833.333333333332</v>
      </c>
      <c r="X79" s="700"/>
      <c r="Y79" s="607">
        <f t="shared" si="10"/>
        <v>10416.666666666666</v>
      </c>
      <c r="Z79" s="700"/>
      <c r="AA79" s="607">
        <f t="shared" si="11"/>
        <v>8333.3333333333339</v>
      </c>
      <c r="AB79" s="700"/>
      <c r="AC79" s="607">
        <f t="shared" si="12"/>
        <v>16666.666666666668</v>
      </c>
      <c r="AD79" s="700"/>
      <c r="AE79" s="607">
        <f t="shared" si="19"/>
        <v>5833.333333333333</v>
      </c>
      <c r="AF79" s="700"/>
      <c r="AG79" s="607">
        <f>OFC!AB74+OFC!AW74</f>
        <v>775851.90480000002</v>
      </c>
      <c r="AH79" s="700"/>
      <c r="AI79" s="607">
        <f>OFC!BR74+OFC!CM74</f>
        <v>43225.625</v>
      </c>
      <c r="AJ79" s="700"/>
      <c r="AK79" s="607">
        <f t="shared" si="13"/>
        <v>4500</v>
      </c>
      <c r="AL79" s="700"/>
      <c r="AM79" s="607"/>
      <c r="AN79" s="700"/>
      <c r="AO79" s="607">
        <f t="shared" si="14"/>
        <v>166666.66666666666</v>
      </c>
      <c r="AP79" s="700"/>
      <c r="AQ79" s="607">
        <f t="shared" si="15"/>
        <v>0</v>
      </c>
      <c r="AR79" s="700"/>
      <c r="AS79" s="607">
        <f t="shared" si="16"/>
        <v>1000000</v>
      </c>
      <c r="AT79" s="700"/>
      <c r="AU79" s="613">
        <v>0</v>
      </c>
      <c r="AV79" s="700"/>
      <c r="AW79" s="571">
        <f t="shared" si="20"/>
        <v>2140044.1964666666</v>
      </c>
      <c r="AX79" s="700"/>
      <c r="AY79" s="607">
        <f>('Revenue OP'!$G$18*(1+DFC!$C$13/100)^B79)/12</f>
        <v>2569284.9197472152</v>
      </c>
      <c r="AZ79" s="700"/>
      <c r="BA79" s="613">
        <v>0</v>
      </c>
      <c r="BB79" s="700"/>
      <c r="BC79" s="562">
        <f t="shared" si="17"/>
        <v>429240.72328054858</v>
      </c>
      <c r="BD79" s="700"/>
      <c r="BE79" s="562">
        <f>BC79/(1+DFC!$C$10/100)^B79</f>
        <v>320306.03657538752</v>
      </c>
      <c r="BF79" s="700"/>
    </row>
    <row r="80" spans="2:58" x14ac:dyDescent="0.3">
      <c r="B80" s="572">
        <v>6</v>
      </c>
      <c r="C80" s="572">
        <v>9</v>
      </c>
      <c r="D80" s="572">
        <v>69</v>
      </c>
      <c r="E80" s="708"/>
      <c r="F80" s="562">
        <v>0</v>
      </c>
      <c r="G80" s="607">
        <f t="shared" si="2"/>
        <v>5000</v>
      </c>
      <c r="H80" s="700"/>
      <c r="I80" s="607">
        <f t="shared" si="3"/>
        <v>650</v>
      </c>
      <c r="J80" s="700"/>
      <c r="K80" s="607">
        <f t="shared" si="4"/>
        <v>400</v>
      </c>
      <c r="L80" s="700"/>
      <c r="M80" s="607">
        <f t="shared" si="5"/>
        <v>12500</v>
      </c>
      <c r="N80" s="700"/>
      <c r="O80" s="607">
        <f t="shared" si="6"/>
        <v>5000</v>
      </c>
      <c r="P80" s="700"/>
      <c r="Q80" s="607">
        <f t="shared" si="18"/>
        <v>5833.333333333333</v>
      </c>
      <c r="R80" s="700"/>
      <c r="S80" s="607">
        <f t="shared" si="7"/>
        <v>33333.333333333336</v>
      </c>
      <c r="T80" s="700"/>
      <c r="U80" s="607">
        <f t="shared" si="8"/>
        <v>25000</v>
      </c>
      <c r="V80" s="700"/>
      <c r="W80" s="607">
        <f t="shared" si="9"/>
        <v>20833.333333333332</v>
      </c>
      <c r="X80" s="700"/>
      <c r="Y80" s="607">
        <f t="shared" si="10"/>
        <v>10416.666666666666</v>
      </c>
      <c r="Z80" s="700"/>
      <c r="AA80" s="607">
        <f t="shared" si="11"/>
        <v>8333.3333333333339</v>
      </c>
      <c r="AB80" s="700"/>
      <c r="AC80" s="607">
        <f t="shared" si="12"/>
        <v>16666.666666666668</v>
      </c>
      <c r="AD80" s="700"/>
      <c r="AE80" s="607">
        <f t="shared" si="19"/>
        <v>5833.333333333333</v>
      </c>
      <c r="AF80" s="700"/>
      <c r="AG80" s="607">
        <f>OFC!AB75+OFC!AW75</f>
        <v>750824.424</v>
      </c>
      <c r="AH80" s="700"/>
      <c r="AI80" s="607">
        <f>OFC!BR75+OFC!CM75</f>
        <v>41831.25</v>
      </c>
      <c r="AJ80" s="700"/>
      <c r="AK80" s="607">
        <f t="shared" si="13"/>
        <v>4500</v>
      </c>
      <c r="AL80" s="700"/>
      <c r="AM80" s="607"/>
      <c r="AN80" s="700"/>
      <c r="AO80" s="607">
        <f t="shared" si="14"/>
        <v>166666.66666666666</v>
      </c>
      <c r="AP80" s="700"/>
      <c r="AQ80" s="607">
        <f t="shared" si="15"/>
        <v>0</v>
      </c>
      <c r="AR80" s="700"/>
      <c r="AS80" s="607">
        <f t="shared" si="16"/>
        <v>1000000</v>
      </c>
      <c r="AT80" s="700"/>
      <c r="AU80" s="613">
        <v>0</v>
      </c>
      <c r="AV80" s="700"/>
      <c r="AW80" s="571">
        <f t="shared" si="20"/>
        <v>2113622.3406666666</v>
      </c>
      <c r="AX80" s="700"/>
      <c r="AY80" s="607">
        <f>('Revenue OP'!$G$18*(1+DFC!$C$13/100)^B80)/12</f>
        <v>2569284.9197472152</v>
      </c>
      <c r="AZ80" s="700"/>
      <c r="BA80" s="613">
        <v>0</v>
      </c>
      <c r="BB80" s="700"/>
      <c r="BC80" s="562">
        <f t="shared" si="17"/>
        <v>455662.5790805486</v>
      </c>
      <c r="BD80" s="700"/>
      <c r="BE80" s="562">
        <f>BC80/(1+DFC!$C$10/100)^B80</f>
        <v>340022.43218106031</v>
      </c>
      <c r="BF80" s="700"/>
    </row>
    <row r="81" spans="2:58" x14ac:dyDescent="0.3">
      <c r="B81" s="572">
        <v>6</v>
      </c>
      <c r="C81" s="572">
        <v>10</v>
      </c>
      <c r="D81" s="572">
        <v>70</v>
      </c>
      <c r="E81" s="708"/>
      <c r="F81" s="562">
        <v>0</v>
      </c>
      <c r="G81" s="607">
        <f t="shared" si="2"/>
        <v>5000</v>
      </c>
      <c r="H81" s="700"/>
      <c r="I81" s="607">
        <f t="shared" si="3"/>
        <v>650</v>
      </c>
      <c r="J81" s="700"/>
      <c r="K81" s="607">
        <f t="shared" si="4"/>
        <v>400</v>
      </c>
      <c r="L81" s="700"/>
      <c r="M81" s="607">
        <f t="shared" si="5"/>
        <v>12500</v>
      </c>
      <c r="N81" s="700"/>
      <c r="O81" s="607">
        <f t="shared" si="6"/>
        <v>5000</v>
      </c>
      <c r="P81" s="700"/>
      <c r="Q81" s="607">
        <f t="shared" si="18"/>
        <v>5833.333333333333</v>
      </c>
      <c r="R81" s="700"/>
      <c r="S81" s="607">
        <f t="shared" si="7"/>
        <v>33333.333333333336</v>
      </c>
      <c r="T81" s="700"/>
      <c r="U81" s="607">
        <f t="shared" si="8"/>
        <v>25000</v>
      </c>
      <c r="V81" s="700"/>
      <c r="W81" s="607">
        <f t="shared" si="9"/>
        <v>20833.333333333332</v>
      </c>
      <c r="X81" s="700"/>
      <c r="Y81" s="607">
        <f t="shared" si="10"/>
        <v>10416.666666666666</v>
      </c>
      <c r="Z81" s="700"/>
      <c r="AA81" s="607">
        <f t="shared" si="11"/>
        <v>8333.3333333333339</v>
      </c>
      <c r="AB81" s="700"/>
      <c r="AC81" s="607">
        <f t="shared" si="12"/>
        <v>16666.666666666668</v>
      </c>
      <c r="AD81" s="700"/>
      <c r="AE81" s="607">
        <f t="shared" si="19"/>
        <v>5833.333333333333</v>
      </c>
      <c r="AF81" s="700"/>
      <c r="AG81" s="607">
        <f>OFC!AB76+OFC!AW76</f>
        <v>775851.90480000002</v>
      </c>
      <c r="AH81" s="700"/>
      <c r="AI81" s="607">
        <f>OFC!BR76+OFC!CM76</f>
        <v>43225.625</v>
      </c>
      <c r="AJ81" s="700"/>
      <c r="AK81" s="607">
        <f t="shared" si="13"/>
        <v>4500</v>
      </c>
      <c r="AL81" s="700"/>
      <c r="AM81" s="607"/>
      <c r="AN81" s="700"/>
      <c r="AO81" s="607">
        <f t="shared" si="14"/>
        <v>166666.66666666666</v>
      </c>
      <c r="AP81" s="700"/>
      <c r="AQ81" s="607">
        <f t="shared" si="15"/>
        <v>0</v>
      </c>
      <c r="AR81" s="700"/>
      <c r="AS81" s="607">
        <f t="shared" si="16"/>
        <v>1000000</v>
      </c>
      <c r="AT81" s="700"/>
      <c r="AU81" s="613">
        <v>0</v>
      </c>
      <c r="AV81" s="700"/>
      <c r="AW81" s="571">
        <f t="shared" si="20"/>
        <v>2140044.1964666666</v>
      </c>
      <c r="AX81" s="700"/>
      <c r="AY81" s="607">
        <f>('Revenue OP'!$G$18*(1+DFC!$C$13/100)^B81)/12</f>
        <v>2569284.9197472152</v>
      </c>
      <c r="AZ81" s="700"/>
      <c r="BA81" s="613">
        <v>0</v>
      </c>
      <c r="BB81" s="700"/>
      <c r="BC81" s="562">
        <f t="shared" si="17"/>
        <v>429240.72328054858</v>
      </c>
      <c r="BD81" s="700"/>
      <c r="BE81" s="562">
        <f>BC81/(1+DFC!$C$10/100)^B81</f>
        <v>320306.03657538752</v>
      </c>
      <c r="BF81" s="700"/>
    </row>
    <row r="82" spans="2:58" x14ac:dyDescent="0.3">
      <c r="B82" s="572">
        <v>6</v>
      </c>
      <c r="C82" s="572">
        <v>11</v>
      </c>
      <c r="D82" s="572">
        <v>71</v>
      </c>
      <c r="E82" s="708"/>
      <c r="F82" s="562">
        <v>0</v>
      </c>
      <c r="G82" s="607">
        <f t="shared" si="2"/>
        <v>5000</v>
      </c>
      <c r="H82" s="700"/>
      <c r="I82" s="607">
        <f t="shared" si="3"/>
        <v>650</v>
      </c>
      <c r="J82" s="700"/>
      <c r="K82" s="607">
        <f t="shared" si="4"/>
        <v>400</v>
      </c>
      <c r="L82" s="700"/>
      <c r="M82" s="607">
        <f t="shared" si="5"/>
        <v>12500</v>
      </c>
      <c r="N82" s="700"/>
      <c r="O82" s="607">
        <f t="shared" si="6"/>
        <v>5000</v>
      </c>
      <c r="P82" s="700"/>
      <c r="Q82" s="607">
        <f t="shared" si="18"/>
        <v>5833.333333333333</v>
      </c>
      <c r="R82" s="700"/>
      <c r="S82" s="607">
        <f t="shared" si="7"/>
        <v>33333.333333333336</v>
      </c>
      <c r="T82" s="700"/>
      <c r="U82" s="607">
        <f t="shared" si="8"/>
        <v>25000</v>
      </c>
      <c r="V82" s="700"/>
      <c r="W82" s="607">
        <f t="shared" si="9"/>
        <v>20833.333333333332</v>
      </c>
      <c r="X82" s="700"/>
      <c r="Y82" s="607">
        <f t="shared" si="10"/>
        <v>10416.666666666666</v>
      </c>
      <c r="Z82" s="700"/>
      <c r="AA82" s="607">
        <f t="shared" si="11"/>
        <v>8333.3333333333339</v>
      </c>
      <c r="AB82" s="700"/>
      <c r="AC82" s="607">
        <f t="shared" si="12"/>
        <v>16666.666666666668</v>
      </c>
      <c r="AD82" s="700"/>
      <c r="AE82" s="607">
        <f t="shared" si="19"/>
        <v>5833.333333333333</v>
      </c>
      <c r="AF82" s="700"/>
      <c r="AG82" s="607">
        <f>OFC!AB77+OFC!AW77</f>
        <v>750824.424</v>
      </c>
      <c r="AH82" s="700"/>
      <c r="AI82" s="607">
        <f>OFC!BR77+OFC!CM77</f>
        <v>41831.25</v>
      </c>
      <c r="AJ82" s="700"/>
      <c r="AK82" s="607">
        <f t="shared" si="13"/>
        <v>4500</v>
      </c>
      <c r="AL82" s="700"/>
      <c r="AM82" s="607"/>
      <c r="AN82" s="700"/>
      <c r="AO82" s="607">
        <f t="shared" si="14"/>
        <v>166666.66666666666</v>
      </c>
      <c r="AP82" s="700"/>
      <c r="AQ82" s="607">
        <f t="shared" si="15"/>
        <v>0</v>
      </c>
      <c r="AR82" s="700"/>
      <c r="AS82" s="607">
        <f t="shared" si="16"/>
        <v>1000000</v>
      </c>
      <c r="AT82" s="700"/>
      <c r="AU82" s="613">
        <v>0</v>
      </c>
      <c r="AV82" s="700"/>
      <c r="AW82" s="571">
        <f t="shared" si="20"/>
        <v>2113622.3406666666</v>
      </c>
      <c r="AX82" s="700"/>
      <c r="AY82" s="607">
        <f>('Revenue OP'!$G$18*(1+DFC!$C$13/100)^B82)/12</f>
        <v>2569284.9197472152</v>
      </c>
      <c r="AZ82" s="700"/>
      <c r="BA82" s="613">
        <v>0</v>
      </c>
      <c r="BB82" s="700"/>
      <c r="BC82" s="562">
        <f t="shared" si="17"/>
        <v>455662.5790805486</v>
      </c>
      <c r="BD82" s="700"/>
      <c r="BE82" s="562">
        <f>BC82/(1+DFC!$C$10/100)^B82</f>
        <v>340022.43218106031</v>
      </c>
      <c r="BF82" s="700"/>
    </row>
    <row r="83" spans="2:58" x14ac:dyDescent="0.3">
      <c r="B83" s="572">
        <v>6</v>
      </c>
      <c r="C83" s="572">
        <v>12</v>
      </c>
      <c r="D83" s="572">
        <v>72</v>
      </c>
      <c r="E83" s="708"/>
      <c r="F83" s="562">
        <v>0</v>
      </c>
      <c r="G83" s="607">
        <f t="shared" si="2"/>
        <v>5000</v>
      </c>
      <c r="H83" s="700"/>
      <c r="I83" s="607">
        <f t="shared" si="3"/>
        <v>650</v>
      </c>
      <c r="J83" s="700"/>
      <c r="K83" s="607">
        <f t="shared" si="4"/>
        <v>400</v>
      </c>
      <c r="L83" s="700"/>
      <c r="M83" s="607">
        <f t="shared" si="5"/>
        <v>12500</v>
      </c>
      <c r="N83" s="700"/>
      <c r="O83" s="607">
        <f t="shared" si="6"/>
        <v>5000</v>
      </c>
      <c r="P83" s="700"/>
      <c r="Q83" s="607">
        <f t="shared" si="18"/>
        <v>5833.333333333333</v>
      </c>
      <c r="R83" s="700"/>
      <c r="S83" s="607">
        <f t="shared" si="7"/>
        <v>33333.333333333336</v>
      </c>
      <c r="T83" s="700"/>
      <c r="U83" s="607">
        <f t="shared" si="8"/>
        <v>25000</v>
      </c>
      <c r="V83" s="700"/>
      <c r="W83" s="607">
        <f t="shared" si="9"/>
        <v>20833.333333333332</v>
      </c>
      <c r="X83" s="700"/>
      <c r="Y83" s="607">
        <f t="shared" si="10"/>
        <v>10416.666666666666</v>
      </c>
      <c r="Z83" s="700"/>
      <c r="AA83" s="607">
        <f t="shared" si="11"/>
        <v>8333.3333333333339</v>
      </c>
      <c r="AB83" s="700"/>
      <c r="AC83" s="607">
        <f t="shared" si="12"/>
        <v>16666.666666666668</v>
      </c>
      <c r="AD83" s="700"/>
      <c r="AE83" s="607">
        <f t="shared" si="19"/>
        <v>5833.333333333333</v>
      </c>
      <c r="AF83" s="700"/>
      <c r="AG83" s="607">
        <f>OFC!AB78+OFC!AW78</f>
        <v>775851.90480000002</v>
      </c>
      <c r="AH83" s="700"/>
      <c r="AI83" s="607">
        <f>OFC!BR78+OFC!CM78</f>
        <v>43225.625</v>
      </c>
      <c r="AJ83" s="700"/>
      <c r="AK83" s="607">
        <f t="shared" si="13"/>
        <v>4500</v>
      </c>
      <c r="AL83" s="700"/>
      <c r="AM83" s="607"/>
      <c r="AN83" s="700"/>
      <c r="AO83" s="607">
        <f t="shared" si="14"/>
        <v>166666.66666666666</v>
      </c>
      <c r="AP83" s="700"/>
      <c r="AQ83" s="607">
        <f t="shared" si="15"/>
        <v>0</v>
      </c>
      <c r="AR83" s="700"/>
      <c r="AS83" s="607">
        <f t="shared" si="16"/>
        <v>1000000</v>
      </c>
      <c r="AT83" s="700"/>
      <c r="AU83" s="613">
        <v>0</v>
      </c>
      <c r="AV83" s="700"/>
      <c r="AW83" s="571">
        <f t="shared" si="20"/>
        <v>2140044.1964666666</v>
      </c>
      <c r="AX83" s="700"/>
      <c r="AY83" s="607">
        <f>('Revenue OP'!$G$18*(1+DFC!$C$13/100)^B83)/12</f>
        <v>2569284.9197472152</v>
      </c>
      <c r="AZ83" s="700"/>
      <c r="BA83" s="613">
        <v>0</v>
      </c>
      <c r="BB83" s="700"/>
      <c r="BC83" s="562">
        <f t="shared" si="17"/>
        <v>429240.72328054858</v>
      </c>
      <c r="BD83" s="700"/>
      <c r="BE83" s="562">
        <f>BC83/(1+DFC!$C$10/100)^B83</f>
        <v>320306.03657538752</v>
      </c>
      <c r="BF83" s="700"/>
    </row>
    <row r="84" spans="2:58" x14ac:dyDescent="0.3">
      <c r="B84" s="572">
        <v>7</v>
      </c>
      <c r="C84" s="572">
        <v>1</v>
      </c>
      <c r="D84" s="572">
        <v>73</v>
      </c>
      <c r="E84" s="708">
        <f>DFC!$C$10</f>
        <v>5</v>
      </c>
      <c r="F84" s="562">
        <v>0</v>
      </c>
      <c r="G84" s="607">
        <f t="shared" si="2"/>
        <v>5000</v>
      </c>
      <c r="H84" s="700">
        <f>SUM(G84:G95)</f>
        <v>60000</v>
      </c>
      <c r="I84" s="607">
        <f t="shared" si="3"/>
        <v>650</v>
      </c>
      <c r="J84" s="700">
        <f>SUM(I84:I95)</f>
        <v>7800</v>
      </c>
      <c r="K84" s="607">
        <f t="shared" si="4"/>
        <v>400</v>
      </c>
      <c r="L84" s="700">
        <f>SUM(K84:K95)</f>
        <v>4800</v>
      </c>
      <c r="M84" s="607">
        <f t="shared" si="5"/>
        <v>12500</v>
      </c>
      <c r="N84" s="700">
        <f>SUM(M84:M95)</f>
        <v>150000</v>
      </c>
      <c r="O84" s="607">
        <f t="shared" si="6"/>
        <v>5000</v>
      </c>
      <c r="P84" s="700">
        <f>SUM(O84:O95)</f>
        <v>60000</v>
      </c>
      <c r="Q84" s="607">
        <f t="shared" si="18"/>
        <v>5833.333333333333</v>
      </c>
      <c r="R84" s="700">
        <f>SUM(Q84:Q95)</f>
        <v>70000.000000000015</v>
      </c>
      <c r="S84" s="607">
        <f t="shared" si="7"/>
        <v>33333.333333333336</v>
      </c>
      <c r="T84" s="700">
        <f>SUM(S84:S95)</f>
        <v>399999.99999999994</v>
      </c>
      <c r="U84" s="607">
        <f t="shared" si="8"/>
        <v>25000</v>
      </c>
      <c r="V84" s="700">
        <f>SUM(U84:U95)</f>
        <v>300000</v>
      </c>
      <c r="W84" s="607">
        <f t="shared" si="9"/>
        <v>20833.333333333332</v>
      </c>
      <c r="X84" s="700">
        <f>SUM(W84:W95)</f>
        <v>250000.00000000003</v>
      </c>
      <c r="Y84" s="607">
        <f t="shared" si="10"/>
        <v>10416.666666666666</v>
      </c>
      <c r="Z84" s="700">
        <f>SUM(Y84:Y95)</f>
        <v>125000.00000000001</v>
      </c>
      <c r="AA84" s="607">
        <f t="shared" si="11"/>
        <v>8333.3333333333339</v>
      </c>
      <c r="AB84" s="700">
        <f>SUM(AA84:AA95)</f>
        <v>99999.999999999985</v>
      </c>
      <c r="AC84" s="607">
        <f t="shared" si="12"/>
        <v>16666.666666666668</v>
      </c>
      <c r="AD84" s="700">
        <f>SUM(AC84:AC95)</f>
        <v>199999.99999999997</v>
      </c>
      <c r="AE84" s="607">
        <f>$AE$83*(1+$AF$5/100)</f>
        <v>7583.333333333333</v>
      </c>
      <c r="AF84" s="700">
        <f>SUM(AE84:AE95)</f>
        <v>90999.999999999985</v>
      </c>
      <c r="AG84" s="607">
        <f>OFC!AB79+OFC!AW79</f>
        <v>310340.76191999996</v>
      </c>
      <c r="AH84" s="700">
        <f>SUM(AG84:AG95)</f>
        <v>8669519.3491199985</v>
      </c>
      <c r="AI84" s="607">
        <f>OFC!BR79+OFC!CM79</f>
        <v>17290.25</v>
      </c>
      <c r="AJ84" s="700">
        <f>SUM(AI84:AI95)</f>
        <v>483011.5</v>
      </c>
      <c r="AK84" s="607">
        <f t="shared" si="13"/>
        <v>4500</v>
      </c>
      <c r="AL84" s="700">
        <f>SUM(AK84:AK95)</f>
        <v>54000</v>
      </c>
      <c r="AM84" s="607"/>
      <c r="AN84" s="700">
        <f>SUM(AM84:AM95)</f>
        <v>0</v>
      </c>
      <c r="AO84" s="607">
        <f t="shared" si="14"/>
        <v>166666.66666666666</v>
      </c>
      <c r="AP84" s="700">
        <f>SUM(AO84:AO95)</f>
        <v>2000000.0000000002</v>
      </c>
      <c r="AQ84" s="607">
        <f t="shared" si="15"/>
        <v>0</v>
      </c>
      <c r="AR84" s="700">
        <f>SUM(AQ84:AQ95)</f>
        <v>0</v>
      </c>
      <c r="AS84" s="607">
        <f t="shared" si="16"/>
        <v>1000000</v>
      </c>
      <c r="AT84" s="700">
        <f>SUM(AS84:AS95)</f>
        <v>12000000</v>
      </c>
      <c r="AU84" s="613">
        <v>0</v>
      </c>
      <c r="AV84" s="700">
        <f>SUM(AU84:AU95)</f>
        <v>0</v>
      </c>
      <c r="AW84" s="571">
        <f t="shared" si="20"/>
        <v>1650347.6785866665</v>
      </c>
      <c r="AX84" s="700">
        <f>SUM(AW84:AW95)</f>
        <v>25025130.849119995</v>
      </c>
      <c r="AY84" s="607">
        <f>('Revenue OP'!$G$18*(1+DFC!$C$13/100)^B84)/12</f>
        <v>2625809.1879816544</v>
      </c>
      <c r="AZ84" s="700">
        <f>SUM(AY84:AY95)</f>
        <v>31509710.255779851</v>
      </c>
      <c r="BA84" s="613">
        <v>0</v>
      </c>
      <c r="BB84" s="700">
        <f>SUM(BA84:BA95)</f>
        <v>0</v>
      </c>
      <c r="BC84" s="562">
        <f t="shared" si="17"/>
        <v>975461.50939498795</v>
      </c>
      <c r="BD84" s="700">
        <f>SUM(BC84:BC95)</f>
        <v>6484579.4066598546</v>
      </c>
      <c r="BE84" s="562">
        <f>BC84/(1+DFC!$C$10/100)^B84</f>
        <v>693242.28298756597</v>
      </c>
      <c r="BF84" s="700">
        <f>SUM(BE84:BE95)</f>
        <v>4608469.5180594185</v>
      </c>
    </row>
    <row r="85" spans="2:58" x14ac:dyDescent="0.3">
      <c r="B85" s="572">
        <v>7</v>
      </c>
      <c r="C85" s="572">
        <v>2</v>
      </c>
      <c r="D85" s="572">
        <v>74</v>
      </c>
      <c r="E85" s="708"/>
      <c r="F85" s="562">
        <v>0</v>
      </c>
      <c r="G85" s="607">
        <f t="shared" si="2"/>
        <v>5000</v>
      </c>
      <c r="H85" s="700"/>
      <c r="I85" s="607">
        <f t="shared" si="3"/>
        <v>650</v>
      </c>
      <c r="J85" s="700"/>
      <c r="K85" s="607">
        <f t="shared" si="4"/>
        <v>400</v>
      </c>
      <c r="L85" s="700"/>
      <c r="M85" s="607">
        <f t="shared" si="5"/>
        <v>12500</v>
      </c>
      <c r="N85" s="700"/>
      <c r="O85" s="607">
        <f t="shared" si="6"/>
        <v>5000</v>
      </c>
      <c r="P85" s="700"/>
      <c r="Q85" s="607">
        <f t="shared" si="18"/>
        <v>5833.333333333333</v>
      </c>
      <c r="R85" s="700"/>
      <c r="S85" s="607">
        <f t="shared" si="7"/>
        <v>33333.333333333336</v>
      </c>
      <c r="T85" s="700"/>
      <c r="U85" s="607">
        <f t="shared" si="8"/>
        <v>25000</v>
      </c>
      <c r="V85" s="700"/>
      <c r="W85" s="607">
        <f t="shared" si="9"/>
        <v>20833.333333333332</v>
      </c>
      <c r="X85" s="700"/>
      <c r="Y85" s="607">
        <f t="shared" si="10"/>
        <v>10416.666666666666</v>
      </c>
      <c r="Z85" s="700"/>
      <c r="AA85" s="607">
        <f t="shared" si="11"/>
        <v>8333.3333333333339</v>
      </c>
      <c r="AB85" s="700"/>
      <c r="AC85" s="607">
        <f t="shared" si="12"/>
        <v>16666.666666666668</v>
      </c>
      <c r="AD85" s="700"/>
      <c r="AE85" s="607">
        <f t="shared" ref="AE85:AE143" si="21">$AE$83*(1+$AF$5/100)</f>
        <v>7583.333333333333</v>
      </c>
      <c r="AF85" s="700"/>
      <c r="AG85" s="607">
        <f>OFC!AB80+OFC!AW80</f>
        <v>700769.46239999996</v>
      </c>
      <c r="AH85" s="700"/>
      <c r="AI85" s="607">
        <f>OFC!BR80+OFC!CM80</f>
        <v>39042.5</v>
      </c>
      <c r="AJ85" s="700"/>
      <c r="AK85" s="607">
        <f t="shared" si="13"/>
        <v>4500</v>
      </c>
      <c r="AL85" s="700"/>
      <c r="AM85" s="607"/>
      <c r="AN85" s="700"/>
      <c r="AO85" s="607">
        <f t="shared" si="14"/>
        <v>166666.66666666666</v>
      </c>
      <c r="AP85" s="700"/>
      <c r="AQ85" s="607">
        <f t="shared" si="15"/>
        <v>0</v>
      </c>
      <c r="AR85" s="700"/>
      <c r="AS85" s="607">
        <f t="shared" si="16"/>
        <v>1000000</v>
      </c>
      <c r="AT85" s="700"/>
      <c r="AU85" s="613">
        <v>0</v>
      </c>
      <c r="AV85" s="700"/>
      <c r="AW85" s="571">
        <f t="shared" si="20"/>
        <v>2062528.6290666666</v>
      </c>
      <c r="AX85" s="700"/>
      <c r="AY85" s="607">
        <f>('Revenue OP'!$G$18*(1+DFC!$C$13/100)^B85)/12</f>
        <v>2625809.1879816544</v>
      </c>
      <c r="AZ85" s="700"/>
      <c r="BA85" s="613">
        <v>0</v>
      </c>
      <c r="BB85" s="700"/>
      <c r="BC85" s="562">
        <f t="shared" si="17"/>
        <v>563280.55891498784</v>
      </c>
      <c r="BD85" s="700"/>
      <c r="BE85" s="562">
        <f>BC85/(1+DFC!$C$10/100)^B85</f>
        <v>400312.9768461418</v>
      </c>
      <c r="BF85" s="700"/>
    </row>
    <row r="86" spans="2:58" x14ac:dyDescent="0.3">
      <c r="B86" s="572">
        <v>7</v>
      </c>
      <c r="C86" s="572">
        <v>3</v>
      </c>
      <c r="D86" s="572">
        <v>75</v>
      </c>
      <c r="E86" s="708"/>
      <c r="F86" s="562">
        <v>0</v>
      </c>
      <c r="G86" s="607">
        <f t="shared" si="2"/>
        <v>5000</v>
      </c>
      <c r="H86" s="700"/>
      <c r="I86" s="607">
        <f t="shared" si="3"/>
        <v>650</v>
      </c>
      <c r="J86" s="700"/>
      <c r="K86" s="607">
        <f t="shared" si="4"/>
        <v>400</v>
      </c>
      <c r="L86" s="700"/>
      <c r="M86" s="607">
        <f t="shared" si="5"/>
        <v>12500</v>
      </c>
      <c r="N86" s="700"/>
      <c r="O86" s="607">
        <f t="shared" si="6"/>
        <v>5000</v>
      </c>
      <c r="P86" s="700"/>
      <c r="Q86" s="607">
        <f t="shared" si="18"/>
        <v>5833.333333333333</v>
      </c>
      <c r="R86" s="700"/>
      <c r="S86" s="607">
        <f t="shared" si="7"/>
        <v>33333.333333333336</v>
      </c>
      <c r="T86" s="700"/>
      <c r="U86" s="607">
        <f t="shared" si="8"/>
        <v>25000</v>
      </c>
      <c r="V86" s="700"/>
      <c r="W86" s="607">
        <f t="shared" si="9"/>
        <v>20833.333333333332</v>
      </c>
      <c r="X86" s="700"/>
      <c r="Y86" s="607">
        <f t="shared" si="10"/>
        <v>10416.666666666666</v>
      </c>
      <c r="Z86" s="700"/>
      <c r="AA86" s="607">
        <f t="shared" si="11"/>
        <v>8333.3333333333339</v>
      </c>
      <c r="AB86" s="700"/>
      <c r="AC86" s="607">
        <f t="shared" si="12"/>
        <v>16666.666666666668</v>
      </c>
      <c r="AD86" s="700"/>
      <c r="AE86" s="607">
        <f t="shared" si="21"/>
        <v>7583.333333333333</v>
      </c>
      <c r="AF86" s="700"/>
      <c r="AG86" s="607">
        <f>OFC!AB81+OFC!AW81</f>
        <v>775851.90480000002</v>
      </c>
      <c r="AH86" s="700"/>
      <c r="AI86" s="607">
        <f>OFC!BR81+OFC!CM81</f>
        <v>43225.625</v>
      </c>
      <c r="AJ86" s="700"/>
      <c r="AK86" s="607">
        <f t="shared" si="13"/>
        <v>4500</v>
      </c>
      <c r="AL86" s="700"/>
      <c r="AM86" s="607"/>
      <c r="AN86" s="700"/>
      <c r="AO86" s="607">
        <f t="shared" si="14"/>
        <v>166666.66666666666</v>
      </c>
      <c r="AP86" s="700"/>
      <c r="AQ86" s="607">
        <f t="shared" si="15"/>
        <v>0</v>
      </c>
      <c r="AR86" s="700"/>
      <c r="AS86" s="607">
        <f t="shared" si="16"/>
        <v>1000000</v>
      </c>
      <c r="AT86" s="700"/>
      <c r="AU86" s="613">
        <v>0</v>
      </c>
      <c r="AV86" s="700"/>
      <c r="AW86" s="571">
        <f t="shared" si="20"/>
        <v>2141794.1964666666</v>
      </c>
      <c r="AX86" s="700"/>
      <c r="AY86" s="607">
        <f>('Revenue OP'!$G$18*(1+DFC!$C$13/100)^B86)/12</f>
        <v>2625809.1879816544</v>
      </c>
      <c r="AZ86" s="700"/>
      <c r="BA86" s="613">
        <v>0</v>
      </c>
      <c r="BB86" s="700"/>
      <c r="BC86" s="562">
        <f t="shared" si="17"/>
        <v>484014.99151498778</v>
      </c>
      <c r="BD86" s="700"/>
      <c r="BE86" s="562">
        <f>BC86/(1+DFC!$C$10/100)^B86</f>
        <v>343980.41797279095</v>
      </c>
      <c r="BF86" s="700"/>
    </row>
    <row r="87" spans="2:58" x14ac:dyDescent="0.3">
      <c r="B87" s="572">
        <v>7</v>
      </c>
      <c r="C87" s="572">
        <v>4</v>
      </c>
      <c r="D87" s="572">
        <v>76</v>
      </c>
      <c r="E87" s="708"/>
      <c r="F87" s="562">
        <v>0</v>
      </c>
      <c r="G87" s="607">
        <f t="shared" si="2"/>
        <v>5000</v>
      </c>
      <c r="H87" s="700"/>
      <c r="I87" s="607">
        <f t="shared" si="3"/>
        <v>650</v>
      </c>
      <c r="J87" s="700"/>
      <c r="K87" s="607">
        <f t="shared" si="4"/>
        <v>400</v>
      </c>
      <c r="L87" s="700"/>
      <c r="M87" s="607">
        <f t="shared" si="5"/>
        <v>12500</v>
      </c>
      <c r="N87" s="700"/>
      <c r="O87" s="607">
        <f t="shared" si="6"/>
        <v>5000</v>
      </c>
      <c r="P87" s="700"/>
      <c r="Q87" s="607">
        <f t="shared" si="18"/>
        <v>5833.333333333333</v>
      </c>
      <c r="R87" s="700"/>
      <c r="S87" s="607">
        <f t="shared" si="7"/>
        <v>33333.333333333336</v>
      </c>
      <c r="T87" s="700"/>
      <c r="U87" s="607">
        <f t="shared" si="8"/>
        <v>25000</v>
      </c>
      <c r="V87" s="700"/>
      <c r="W87" s="607">
        <f t="shared" si="9"/>
        <v>20833.333333333332</v>
      </c>
      <c r="X87" s="700"/>
      <c r="Y87" s="607">
        <f t="shared" si="10"/>
        <v>10416.666666666666</v>
      </c>
      <c r="Z87" s="700"/>
      <c r="AA87" s="607">
        <f t="shared" si="11"/>
        <v>8333.3333333333339</v>
      </c>
      <c r="AB87" s="700"/>
      <c r="AC87" s="607">
        <f t="shared" si="12"/>
        <v>16666.666666666668</v>
      </c>
      <c r="AD87" s="700"/>
      <c r="AE87" s="607">
        <f t="shared" si="21"/>
        <v>7583.333333333333</v>
      </c>
      <c r="AF87" s="700"/>
      <c r="AG87" s="607">
        <f>OFC!AB82+OFC!AW82</f>
        <v>750824.424</v>
      </c>
      <c r="AH87" s="700"/>
      <c r="AI87" s="607">
        <f>OFC!BR82+OFC!CM82</f>
        <v>41831.25</v>
      </c>
      <c r="AJ87" s="700"/>
      <c r="AK87" s="607">
        <f t="shared" si="13"/>
        <v>4500</v>
      </c>
      <c r="AL87" s="700"/>
      <c r="AM87" s="607"/>
      <c r="AN87" s="700"/>
      <c r="AO87" s="607">
        <f t="shared" si="14"/>
        <v>166666.66666666666</v>
      </c>
      <c r="AP87" s="700"/>
      <c r="AQ87" s="607">
        <f t="shared" si="15"/>
        <v>0</v>
      </c>
      <c r="AR87" s="700"/>
      <c r="AS87" s="607">
        <f t="shared" si="16"/>
        <v>1000000</v>
      </c>
      <c r="AT87" s="700"/>
      <c r="AU87" s="613">
        <v>0</v>
      </c>
      <c r="AV87" s="700"/>
      <c r="AW87" s="571">
        <f t="shared" si="20"/>
        <v>2115372.3406666666</v>
      </c>
      <c r="AX87" s="700"/>
      <c r="AY87" s="607">
        <f>('Revenue OP'!$G$18*(1+DFC!$C$13/100)^B87)/12</f>
        <v>2625809.1879816544</v>
      </c>
      <c r="AZ87" s="700"/>
      <c r="BA87" s="613">
        <v>0</v>
      </c>
      <c r="BB87" s="700"/>
      <c r="BC87" s="562">
        <f t="shared" si="17"/>
        <v>510436.8473149878</v>
      </c>
      <c r="BD87" s="700"/>
      <c r="BE87" s="562">
        <f>BC87/(1+DFC!$C$10/100)^B87</f>
        <v>362757.93759724125</v>
      </c>
      <c r="BF87" s="700"/>
    </row>
    <row r="88" spans="2:58" x14ac:dyDescent="0.3">
      <c r="B88" s="572">
        <v>7</v>
      </c>
      <c r="C88" s="572">
        <v>5</v>
      </c>
      <c r="D88" s="572">
        <v>77</v>
      </c>
      <c r="E88" s="708"/>
      <c r="F88" s="562">
        <v>0</v>
      </c>
      <c r="G88" s="607">
        <f t="shared" ref="G88:G151" si="22">H$10/12</f>
        <v>5000</v>
      </c>
      <c r="H88" s="700"/>
      <c r="I88" s="607">
        <f t="shared" ref="I88:I151" si="23">J$10/12</f>
        <v>650</v>
      </c>
      <c r="J88" s="700"/>
      <c r="K88" s="607">
        <f t="shared" ref="K88:K151" si="24">L$10/12</f>
        <v>400</v>
      </c>
      <c r="L88" s="700"/>
      <c r="M88" s="607">
        <f t="shared" ref="M88:M151" si="25">N$10/12</f>
        <v>12500</v>
      </c>
      <c r="N88" s="700"/>
      <c r="O88" s="607">
        <f t="shared" ref="O88:O151" si="26">P$10/12</f>
        <v>5000</v>
      </c>
      <c r="P88" s="700"/>
      <c r="Q88" s="607">
        <f t="shared" si="18"/>
        <v>5833.333333333333</v>
      </c>
      <c r="R88" s="700"/>
      <c r="S88" s="607">
        <f t="shared" ref="S88:S131" si="27">T$10/12</f>
        <v>33333.333333333336</v>
      </c>
      <c r="T88" s="700"/>
      <c r="U88" s="607">
        <f t="shared" ref="U88:U131" si="28">V$10/12</f>
        <v>25000</v>
      </c>
      <c r="V88" s="700"/>
      <c r="W88" s="607">
        <f t="shared" ref="W88:W151" si="29">X$10/12</f>
        <v>20833.333333333332</v>
      </c>
      <c r="X88" s="700"/>
      <c r="Y88" s="607">
        <f t="shared" ref="Y88:Y151" si="30">Z$10/12</f>
        <v>10416.666666666666</v>
      </c>
      <c r="Z88" s="700"/>
      <c r="AA88" s="607">
        <f t="shared" ref="AA88:AA151" si="31">AB$10/12</f>
        <v>8333.3333333333339</v>
      </c>
      <c r="AB88" s="700"/>
      <c r="AC88" s="607">
        <f t="shared" ref="AC88:AC151" si="32">AD$10/12</f>
        <v>16666.666666666668</v>
      </c>
      <c r="AD88" s="700"/>
      <c r="AE88" s="607">
        <f t="shared" si="21"/>
        <v>7583.333333333333</v>
      </c>
      <c r="AF88" s="700"/>
      <c r="AG88" s="607">
        <f>OFC!AB83+OFC!AW83</f>
        <v>775851.90480000002</v>
      </c>
      <c r="AH88" s="700"/>
      <c r="AI88" s="607">
        <f>OFC!BR83+OFC!CM83</f>
        <v>43225.625</v>
      </c>
      <c r="AJ88" s="700"/>
      <c r="AK88" s="607">
        <f t="shared" ref="AK88:AK151" si="33">$AL$10/12</f>
        <v>4500</v>
      </c>
      <c r="AL88" s="700"/>
      <c r="AM88" s="607"/>
      <c r="AN88" s="700"/>
      <c r="AO88" s="607">
        <f t="shared" ref="AO88:AO151" si="34">$AP$10/12</f>
        <v>166666.66666666666</v>
      </c>
      <c r="AP88" s="700"/>
      <c r="AQ88" s="607">
        <f t="shared" ref="AQ88:AQ151" si="35">$AR$10/12</f>
        <v>0</v>
      </c>
      <c r="AR88" s="700"/>
      <c r="AS88" s="607">
        <f t="shared" ref="AS88:AS151" si="36">$AT$10/12</f>
        <v>1000000</v>
      </c>
      <c r="AT88" s="700"/>
      <c r="AU88" s="613">
        <v>0</v>
      </c>
      <c r="AV88" s="700"/>
      <c r="AW88" s="571">
        <f t="shared" si="20"/>
        <v>2141794.1964666666</v>
      </c>
      <c r="AX88" s="700"/>
      <c r="AY88" s="607">
        <f>('Revenue OP'!$G$18*(1+DFC!$C$13/100)^B88)/12</f>
        <v>2625809.1879816544</v>
      </c>
      <c r="AZ88" s="700"/>
      <c r="BA88" s="613">
        <v>0</v>
      </c>
      <c r="BB88" s="700"/>
      <c r="BC88" s="562">
        <f t="shared" ref="BC88:BC151" si="37">BA88+AY88-AW88</f>
        <v>484014.99151498778</v>
      </c>
      <c r="BD88" s="700"/>
      <c r="BE88" s="562">
        <f>BC88/(1+DFC!$C$10/100)^B88</f>
        <v>343980.41797279095</v>
      </c>
      <c r="BF88" s="700"/>
    </row>
    <row r="89" spans="2:58" x14ac:dyDescent="0.3">
      <c r="B89" s="572">
        <v>7</v>
      </c>
      <c r="C89" s="572">
        <v>6</v>
      </c>
      <c r="D89" s="572">
        <v>78</v>
      </c>
      <c r="E89" s="708"/>
      <c r="F89" s="562">
        <v>0</v>
      </c>
      <c r="G89" s="607">
        <f t="shared" si="22"/>
        <v>5000</v>
      </c>
      <c r="H89" s="700"/>
      <c r="I89" s="607">
        <f t="shared" si="23"/>
        <v>650</v>
      </c>
      <c r="J89" s="700"/>
      <c r="K89" s="607">
        <f t="shared" si="24"/>
        <v>400</v>
      </c>
      <c r="L89" s="700"/>
      <c r="M89" s="607">
        <f t="shared" si="25"/>
        <v>12500</v>
      </c>
      <c r="N89" s="700"/>
      <c r="O89" s="607">
        <f t="shared" si="26"/>
        <v>5000</v>
      </c>
      <c r="P89" s="700"/>
      <c r="Q89" s="607">
        <f t="shared" ref="Q89:Q143" si="38">R$10/12</f>
        <v>5833.333333333333</v>
      </c>
      <c r="R89" s="700"/>
      <c r="S89" s="607">
        <f t="shared" si="27"/>
        <v>33333.333333333336</v>
      </c>
      <c r="T89" s="700"/>
      <c r="U89" s="607">
        <f t="shared" si="28"/>
        <v>25000</v>
      </c>
      <c r="V89" s="700"/>
      <c r="W89" s="607">
        <f t="shared" si="29"/>
        <v>20833.333333333332</v>
      </c>
      <c r="X89" s="700"/>
      <c r="Y89" s="607">
        <f t="shared" si="30"/>
        <v>10416.666666666666</v>
      </c>
      <c r="Z89" s="700"/>
      <c r="AA89" s="607">
        <f t="shared" si="31"/>
        <v>8333.3333333333339</v>
      </c>
      <c r="AB89" s="700"/>
      <c r="AC89" s="607">
        <f t="shared" si="32"/>
        <v>16666.666666666668</v>
      </c>
      <c r="AD89" s="700"/>
      <c r="AE89" s="607">
        <f t="shared" si="21"/>
        <v>7583.333333333333</v>
      </c>
      <c r="AF89" s="700"/>
      <c r="AG89" s="607">
        <f>OFC!AB84+OFC!AW84</f>
        <v>750824.424</v>
      </c>
      <c r="AH89" s="700"/>
      <c r="AI89" s="607">
        <f>OFC!BR84+OFC!CM84</f>
        <v>41831.25</v>
      </c>
      <c r="AJ89" s="700"/>
      <c r="AK89" s="607">
        <f t="shared" si="33"/>
        <v>4500</v>
      </c>
      <c r="AL89" s="700"/>
      <c r="AM89" s="607"/>
      <c r="AN89" s="700"/>
      <c r="AO89" s="607">
        <f t="shared" si="34"/>
        <v>166666.66666666666</v>
      </c>
      <c r="AP89" s="700"/>
      <c r="AQ89" s="607">
        <f t="shared" si="35"/>
        <v>0</v>
      </c>
      <c r="AR89" s="700"/>
      <c r="AS89" s="607">
        <f t="shared" si="36"/>
        <v>1000000</v>
      </c>
      <c r="AT89" s="700"/>
      <c r="AU89" s="613">
        <v>0</v>
      </c>
      <c r="AV89" s="700"/>
      <c r="AW89" s="571">
        <f t="shared" ref="AW89:AW152" si="39">G89+I89+K89+M89+O89+Q89+S89+U89+W89+Y89+AA89+AC89+AE89+AG89+AI89+AK89+AO89+AS89+AU89+AQ89+AM89</f>
        <v>2115372.3406666666</v>
      </c>
      <c r="AX89" s="700"/>
      <c r="AY89" s="607">
        <f>('Revenue OP'!$G$18*(1+DFC!$C$13/100)^B89)/12</f>
        <v>2625809.1879816544</v>
      </c>
      <c r="AZ89" s="700"/>
      <c r="BA89" s="613">
        <v>0</v>
      </c>
      <c r="BB89" s="700"/>
      <c r="BC89" s="562">
        <f t="shared" si="37"/>
        <v>510436.8473149878</v>
      </c>
      <c r="BD89" s="700"/>
      <c r="BE89" s="562">
        <f>BC89/(1+DFC!$C$10/100)^B89</f>
        <v>362757.93759724125</v>
      </c>
      <c r="BF89" s="700"/>
    </row>
    <row r="90" spans="2:58" x14ac:dyDescent="0.3">
      <c r="B90" s="572">
        <v>7</v>
      </c>
      <c r="C90" s="572">
        <v>7</v>
      </c>
      <c r="D90" s="572">
        <v>79</v>
      </c>
      <c r="E90" s="708"/>
      <c r="F90" s="562">
        <v>0</v>
      </c>
      <c r="G90" s="607">
        <f t="shared" si="22"/>
        <v>5000</v>
      </c>
      <c r="H90" s="700"/>
      <c r="I90" s="607">
        <f t="shared" si="23"/>
        <v>650</v>
      </c>
      <c r="J90" s="700"/>
      <c r="K90" s="607">
        <f t="shared" si="24"/>
        <v>400</v>
      </c>
      <c r="L90" s="700"/>
      <c r="M90" s="607">
        <f t="shared" si="25"/>
        <v>12500</v>
      </c>
      <c r="N90" s="700"/>
      <c r="O90" s="607">
        <f t="shared" si="26"/>
        <v>5000</v>
      </c>
      <c r="P90" s="700"/>
      <c r="Q90" s="607">
        <f t="shared" si="38"/>
        <v>5833.333333333333</v>
      </c>
      <c r="R90" s="700"/>
      <c r="S90" s="607">
        <f t="shared" si="27"/>
        <v>33333.333333333336</v>
      </c>
      <c r="T90" s="700"/>
      <c r="U90" s="607">
        <f t="shared" si="28"/>
        <v>25000</v>
      </c>
      <c r="V90" s="700"/>
      <c r="W90" s="607">
        <f t="shared" si="29"/>
        <v>20833.333333333332</v>
      </c>
      <c r="X90" s="700"/>
      <c r="Y90" s="607">
        <f t="shared" si="30"/>
        <v>10416.666666666666</v>
      </c>
      <c r="Z90" s="700"/>
      <c r="AA90" s="607">
        <f t="shared" si="31"/>
        <v>8333.3333333333339</v>
      </c>
      <c r="AB90" s="700"/>
      <c r="AC90" s="607">
        <f t="shared" si="32"/>
        <v>16666.666666666668</v>
      </c>
      <c r="AD90" s="700"/>
      <c r="AE90" s="607">
        <f t="shared" si="21"/>
        <v>7583.333333333333</v>
      </c>
      <c r="AF90" s="700"/>
      <c r="AG90" s="607">
        <f>OFC!AB85+OFC!AW85</f>
        <v>775851.90480000002</v>
      </c>
      <c r="AH90" s="700"/>
      <c r="AI90" s="607">
        <f>OFC!BR85+OFC!CM85</f>
        <v>43225.625</v>
      </c>
      <c r="AJ90" s="700"/>
      <c r="AK90" s="607">
        <f t="shared" si="33"/>
        <v>4500</v>
      </c>
      <c r="AL90" s="700"/>
      <c r="AM90" s="607"/>
      <c r="AN90" s="700"/>
      <c r="AO90" s="607">
        <f t="shared" si="34"/>
        <v>166666.66666666666</v>
      </c>
      <c r="AP90" s="700"/>
      <c r="AQ90" s="607">
        <f t="shared" si="35"/>
        <v>0</v>
      </c>
      <c r="AR90" s="700"/>
      <c r="AS90" s="607">
        <f t="shared" si="36"/>
        <v>1000000</v>
      </c>
      <c r="AT90" s="700"/>
      <c r="AU90" s="613">
        <v>0</v>
      </c>
      <c r="AV90" s="700"/>
      <c r="AW90" s="571">
        <f t="shared" si="39"/>
        <v>2141794.1964666666</v>
      </c>
      <c r="AX90" s="700"/>
      <c r="AY90" s="607">
        <f>('Revenue OP'!$G$18*(1+DFC!$C$13/100)^B90)/12</f>
        <v>2625809.1879816544</v>
      </c>
      <c r="AZ90" s="700"/>
      <c r="BA90" s="613">
        <v>0</v>
      </c>
      <c r="BB90" s="700"/>
      <c r="BC90" s="562">
        <f t="shared" si="37"/>
        <v>484014.99151498778</v>
      </c>
      <c r="BD90" s="700"/>
      <c r="BE90" s="562">
        <f>BC90/(1+DFC!$C$10/100)^B90</f>
        <v>343980.41797279095</v>
      </c>
      <c r="BF90" s="700"/>
    </row>
    <row r="91" spans="2:58" x14ac:dyDescent="0.3">
      <c r="B91" s="572">
        <v>7</v>
      </c>
      <c r="C91" s="572">
        <v>8</v>
      </c>
      <c r="D91" s="572">
        <v>80</v>
      </c>
      <c r="E91" s="708"/>
      <c r="F91" s="562">
        <v>0</v>
      </c>
      <c r="G91" s="607">
        <f t="shared" si="22"/>
        <v>5000</v>
      </c>
      <c r="H91" s="700"/>
      <c r="I91" s="607">
        <f t="shared" si="23"/>
        <v>650</v>
      </c>
      <c r="J91" s="700"/>
      <c r="K91" s="607">
        <f t="shared" si="24"/>
        <v>400</v>
      </c>
      <c r="L91" s="700"/>
      <c r="M91" s="607">
        <f t="shared" si="25"/>
        <v>12500</v>
      </c>
      <c r="N91" s="700"/>
      <c r="O91" s="607">
        <f t="shared" si="26"/>
        <v>5000</v>
      </c>
      <c r="P91" s="700"/>
      <c r="Q91" s="607">
        <f t="shared" si="38"/>
        <v>5833.333333333333</v>
      </c>
      <c r="R91" s="700"/>
      <c r="S91" s="607">
        <f t="shared" si="27"/>
        <v>33333.333333333336</v>
      </c>
      <c r="T91" s="700"/>
      <c r="U91" s="607">
        <f t="shared" si="28"/>
        <v>25000</v>
      </c>
      <c r="V91" s="700"/>
      <c r="W91" s="607">
        <f t="shared" si="29"/>
        <v>20833.333333333332</v>
      </c>
      <c r="X91" s="700"/>
      <c r="Y91" s="607">
        <f t="shared" si="30"/>
        <v>10416.666666666666</v>
      </c>
      <c r="Z91" s="700"/>
      <c r="AA91" s="607">
        <f t="shared" si="31"/>
        <v>8333.3333333333339</v>
      </c>
      <c r="AB91" s="700"/>
      <c r="AC91" s="607">
        <f t="shared" si="32"/>
        <v>16666.666666666668</v>
      </c>
      <c r="AD91" s="700"/>
      <c r="AE91" s="607">
        <f t="shared" si="21"/>
        <v>7583.333333333333</v>
      </c>
      <c r="AF91" s="700"/>
      <c r="AG91" s="607">
        <f>OFC!AB86+OFC!AW86</f>
        <v>775851.90480000002</v>
      </c>
      <c r="AH91" s="700"/>
      <c r="AI91" s="607">
        <f>OFC!BR86+OFC!CM86</f>
        <v>43225.625</v>
      </c>
      <c r="AJ91" s="700"/>
      <c r="AK91" s="607">
        <f t="shared" si="33"/>
        <v>4500</v>
      </c>
      <c r="AL91" s="700"/>
      <c r="AM91" s="607"/>
      <c r="AN91" s="700"/>
      <c r="AO91" s="607">
        <f t="shared" si="34"/>
        <v>166666.66666666666</v>
      </c>
      <c r="AP91" s="700"/>
      <c r="AQ91" s="607">
        <f t="shared" si="35"/>
        <v>0</v>
      </c>
      <c r="AR91" s="700"/>
      <c r="AS91" s="607">
        <f t="shared" si="36"/>
        <v>1000000</v>
      </c>
      <c r="AT91" s="700"/>
      <c r="AU91" s="613">
        <v>0</v>
      </c>
      <c r="AV91" s="700"/>
      <c r="AW91" s="571">
        <f t="shared" si="39"/>
        <v>2141794.1964666666</v>
      </c>
      <c r="AX91" s="700"/>
      <c r="AY91" s="607">
        <f>('Revenue OP'!$G$18*(1+DFC!$C$13/100)^B91)/12</f>
        <v>2625809.1879816544</v>
      </c>
      <c r="AZ91" s="700"/>
      <c r="BA91" s="613">
        <v>0</v>
      </c>
      <c r="BB91" s="700"/>
      <c r="BC91" s="562">
        <f t="shared" si="37"/>
        <v>484014.99151498778</v>
      </c>
      <c r="BD91" s="700"/>
      <c r="BE91" s="562">
        <f>BC91/(1+DFC!$C$10/100)^B91</f>
        <v>343980.41797279095</v>
      </c>
      <c r="BF91" s="700"/>
    </row>
    <row r="92" spans="2:58" x14ac:dyDescent="0.3">
      <c r="B92" s="572">
        <v>7</v>
      </c>
      <c r="C92" s="572">
        <v>9</v>
      </c>
      <c r="D92" s="572">
        <v>81</v>
      </c>
      <c r="E92" s="708"/>
      <c r="F92" s="562">
        <v>0</v>
      </c>
      <c r="G92" s="607">
        <f t="shared" si="22"/>
        <v>5000</v>
      </c>
      <c r="H92" s="700"/>
      <c r="I92" s="607">
        <f t="shared" si="23"/>
        <v>650</v>
      </c>
      <c r="J92" s="700"/>
      <c r="K92" s="607">
        <f t="shared" si="24"/>
        <v>400</v>
      </c>
      <c r="L92" s="700"/>
      <c r="M92" s="607">
        <f t="shared" si="25"/>
        <v>12500</v>
      </c>
      <c r="N92" s="700"/>
      <c r="O92" s="607">
        <f t="shared" si="26"/>
        <v>5000</v>
      </c>
      <c r="P92" s="700"/>
      <c r="Q92" s="607">
        <f t="shared" si="38"/>
        <v>5833.333333333333</v>
      </c>
      <c r="R92" s="700"/>
      <c r="S92" s="607">
        <f t="shared" si="27"/>
        <v>33333.333333333336</v>
      </c>
      <c r="T92" s="700"/>
      <c r="U92" s="607">
        <f t="shared" si="28"/>
        <v>25000</v>
      </c>
      <c r="V92" s="700"/>
      <c r="W92" s="607">
        <f t="shared" si="29"/>
        <v>20833.333333333332</v>
      </c>
      <c r="X92" s="700"/>
      <c r="Y92" s="607">
        <f t="shared" si="30"/>
        <v>10416.666666666666</v>
      </c>
      <c r="Z92" s="700"/>
      <c r="AA92" s="607">
        <f t="shared" si="31"/>
        <v>8333.3333333333339</v>
      </c>
      <c r="AB92" s="700"/>
      <c r="AC92" s="607">
        <f t="shared" si="32"/>
        <v>16666.666666666668</v>
      </c>
      <c r="AD92" s="700"/>
      <c r="AE92" s="607">
        <f t="shared" si="21"/>
        <v>7583.333333333333</v>
      </c>
      <c r="AF92" s="700"/>
      <c r="AG92" s="607">
        <f>OFC!AB87+OFC!AW87</f>
        <v>750824.424</v>
      </c>
      <c r="AH92" s="700"/>
      <c r="AI92" s="607">
        <f>OFC!BR87+OFC!CM87</f>
        <v>41831.25</v>
      </c>
      <c r="AJ92" s="700"/>
      <c r="AK92" s="607">
        <f t="shared" si="33"/>
        <v>4500</v>
      </c>
      <c r="AL92" s="700"/>
      <c r="AM92" s="607"/>
      <c r="AN92" s="700"/>
      <c r="AO92" s="607">
        <f t="shared" si="34"/>
        <v>166666.66666666666</v>
      </c>
      <c r="AP92" s="700"/>
      <c r="AQ92" s="607">
        <f t="shared" si="35"/>
        <v>0</v>
      </c>
      <c r="AR92" s="700"/>
      <c r="AS92" s="607">
        <f t="shared" si="36"/>
        <v>1000000</v>
      </c>
      <c r="AT92" s="700"/>
      <c r="AU92" s="613">
        <v>0</v>
      </c>
      <c r="AV92" s="700"/>
      <c r="AW92" s="571">
        <f t="shared" si="39"/>
        <v>2115372.3406666666</v>
      </c>
      <c r="AX92" s="700"/>
      <c r="AY92" s="607">
        <f>('Revenue OP'!$G$18*(1+DFC!$C$13/100)^B92)/12</f>
        <v>2625809.1879816544</v>
      </c>
      <c r="AZ92" s="700"/>
      <c r="BA92" s="613">
        <v>0</v>
      </c>
      <c r="BB92" s="700"/>
      <c r="BC92" s="562">
        <f t="shared" si="37"/>
        <v>510436.8473149878</v>
      </c>
      <c r="BD92" s="700"/>
      <c r="BE92" s="562">
        <f>BC92/(1+DFC!$C$10/100)^B92</f>
        <v>362757.93759724125</v>
      </c>
      <c r="BF92" s="700"/>
    </row>
    <row r="93" spans="2:58" x14ac:dyDescent="0.3">
      <c r="B93" s="572">
        <v>7</v>
      </c>
      <c r="C93" s="572">
        <v>10</v>
      </c>
      <c r="D93" s="572">
        <v>82</v>
      </c>
      <c r="E93" s="708"/>
      <c r="F93" s="562">
        <v>0</v>
      </c>
      <c r="G93" s="607">
        <f t="shared" si="22"/>
        <v>5000</v>
      </c>
      <c r="H93" s="700"/>
      <c r="I93" s="607">
        <f t="shared" si="23"/>
        <v>650</v>
      </c>
      <c r="J93" s="700"/>
      <c r="K93" s="607">
        <f t="shared" si="24"/>
        <v>400</v>
      </c>
      <c r="L93" s="700"/>
      <c r="M93" s="607">
        <f t="shared" si="25"/>
        <v>12500</v>
      </c>
      <c r="N93" s="700"/>
      <c r="O93" s="607">
        <f t="shared" si="26"/>
        <v>5000</v>
      </c>
      <c r="P93" s="700"/>
      <c r="Q93" s="607">
        <f t="shared" si="38"/>
        <v>5833.333333333333</v>
      </c>
      <c r="R93" s="700"/>
      <c r="S93" s="607">
        <f t="shared" si="27"/>
        <v>33333.333333333336</v>
      </c>
      <c r="T93" s="700"/>
      <c r="U93" s="607">
        <f t="shared" si="28"/>
        <v>25000</v>
      </c>
      <c r="V93" s="700"/>
      <c r="W93" s="607">
        <f t="shared" si="29"/>
        <v>20833.333333333332</v>
      </c>
      <c r="X93" s="700"/>
      <c r="Y93" s="607">
        <f t="shared" si="30"/>
        <v>10416.666666666666</v>
      </c>
      <c r="Z93" s="700"/>
      <c r="AA93" s="607">
        <f t="shared" si="31"/>
        <v>8333.3333333333339</v>
      </c>
      <c r="AB93" s="700"/>
      <c r="AC93" s="607">
        <f t="shared" si="32"/>
        <v>16666.666666666668</v>
      </c>
      <c r="AD93" s="700"/>
      <c r="AE93" s="607">
        <f t="shared" si="21"/>
        <v>7583.333333333333</v>
      </c>
      <c r="AF93" s="700"/>
      <c r="AG93" s="607">
        <f>OFC!AB88+OFC!AW88</f>
        <v>775851.90480000002</v>
      </c>
      <c r="AH93" s="700"/>
      <c r="AI93" s="607">
        <f>OFC!BR88+OFC!CM88</f>
        <v>43225.625</v>
      </c>
      <c r="AJ93" s="700"/>
      <c r="AK93" s="607">
        <f t="shared" si="33"/>
        <v>4500</v>
      </c>
      <c r="AL93" s="700"/>
      <c r="AM93" s="607"/>
      <c r="AN93" s="700"/>
      <c r="AO93" s="607">
        <f t="shared" si="34"/>
        <v>166666.66666666666</v>
      </c>
      <c r="AP93" s="700"/>
      <c r="AQ93" s="607">
        <f t="shared" si="35"/>
        <v>0</v>
      </c>
      <c r="AR93" s="700"/>
      <c r="AS93" s="607">
        <f t="shared" si="36"/>
        <v>1000000</v>
      </c>
      <c r="AT93" s="700"/>
      <c r="AU93" s="613">
        <v>0</v>
      </c>
      <c r="AV93" s="700"/>
      <c r="AW93" s="571">
        <f t="shared" si="39"/>
        <v>2141794.1964666666</v>
      </c>
      <c r="AX93" s="700"/>
      <c r="AY93" s="607">
        <f>('Revenue OP'!$G$18*(1+DFC!$C$13/100)^B93)/12</f>
        <v>2625809.1879816544</v>
      </c>
      <c r="AZ93" s="700"/>
      <c r="BA93" s="613">
        <v>0</v>
      </c>
      <c r="BB93" s="700"/>
      <c r="BC93" s="562">
        <f t="shared" si="37"/>
        <v>484014.99151498778</v>
      </c>
      <c r="BD93" s="700"/>
      <c r="BE93" s="562">
        <f>BC93/(1+DFC!$C$10/100)^B93</f>
        <v>343980.41797279095</v>
      </c>
      <c r="BF93" s="700"/>
    </row>
    <row r="94" spans="2:58" x14ac:dyDescent="0.3">
      <c r="B94" s="572">
        <v>7</v>
      </c>
      <c r="C94" s="572">
        <v>11</v>
      </c>
      <c r="D94" s="572">
        <v>83</v>
      </c>
      <c r="E94" s="708"/>
      <c r="F94" s="562">
        <v>0</v>
      </c>
      <c r="G94" s="607">
        <f t="shared" si="22"/>
        <v>5000</v>
      </c>
      <c r="H94" s="700"/>
      <c r="I94" s="607">
        <f t="shared" si="23"/>
        <v>650</v>
      </c>
      <c r="J94" s="700"/>
      <c r="K94" s="607">
        <f t="shared" si="24"/>
        <v>400</v>
      </c>
      <c r="L94" s="700"/>
      <c r="M94" s="607">
        <f t="shared" si="25"/>
        <v>12500</v>
      </c>
      <c r="N94" s="700"/>
      <c r="O94" s="607">
        <f t="shared" si="26"/>
        <v>5000</v>
      </c>
      <c r="P94" s="700"/>
      <c r="Q94" s="607">
        <f t="shared" si="38"/>
        <v>5833.333333333333</v>
      </c>
      <c r="R94" s="700"/>
      <c r="S94" s="607">
        <f t="shared" si="27"/>
        <v>33333.333333333336</v>
      </c>
      <c r="T94" s="700"/>
      <c r="U94" s="607">
        <f t="shared" si="28"/>
        <v>25000</v>
      </c>
      <c r="V94" s="700"/>
      <c r="W94" s="607">
        <f t="shared" si="29"/>
        <v>20833.333333333332</v>
      </c>
      <c r="X94" s="700"/>
      <c r="Y94" s="607">
        <f t="shared" si="30"/>
        <v>10416.666666666666</v>
      </c>
      <c r="Z94" s="700"/>
      <c r="AA94" s="607">
        <f t="shared" si="31"/>
        <v>8333.3333333333339</v>
      </c>
      <c r="AB94" s="700"/>
      <c r="AC94" s="607">
        <f t="shared" si="32"/>
        <v>16666.666666666668</v>
      </c>
      <c r="AD94" s="700"/>
      <c r="AE94" s="607">
        <f t="shared" si="21"/>
        <v>7583.333333333333</v>
      </c>
      <c r="AF94" s="700"/>
      <c r="AG94" s="607">
        <f>OFC!AB89+OFC!AW89</f>
        <v>750824.424</v>
      </c>
      <c r="AH94" s="700"/>
      <c r="AI94" s="607">
        <f>OFC!BR89+OFC!CM89</f>
        <v>41831.25</v>
      </c>
      <c r="AJ94" s="700"/>
      <c r="AK94" s="607">
        <f t="shared" si="33"/>
        <v>4500</v>
      </c>
      <c r="AL94" s="700"/>
      <c r="AM94" s="607"/>
      <c r="AN94" s="700"/>
      <c r="AO94" s="607">
        <f t="shared" si="34"/>
        <v>166666.66666666666</v>
      </c>
      <c r="AP94" s="700"/>
      <c r="AQ94" s="607">
        <f t="shared" si="35"/>
        <v>0</v>
      </c>
      <c r="AR94" s="700"/>
      <c r="AS94" s="607">
        <f t="shared" si="36"/>
        <v>1000000</v>
      </c>
      <c r="AT94" s="700"/>
      <c r="AU94" s="613">
        <v>0</v>
      </c>
      <c r="AV94" s="700"/>
      <c r="AW94" s="571">
        <f t="shared" si="39"/>
        <v>2115372.3406666666</v>
      </c>
      <c r="AX94" s="700"/>
      <c r="AY94" s="607">
        <f>('Revenue OP'!$G$18*(1+DFC!$C$13/100)^B94)/12</f>
        <v>2625809.1879816544</v>
      </c>
      <c r="AZ94" s="700"/>
      <c r="BA94" s="613">
        <v>0</v>
      </c>
      <c r="BB94" s="700"/>
      <c r="BC94" s="562">
        <f t="shared" si="37"/>
        <v>510436.8473149878</v>
      </c>
      <c r="BD94" s="700"/>
      <c r="BE94" s="562">
        <f>BC94/(1+DFC!$C$10/100)^B94</f>
        <v>362757.93759724125</v>
      </c>
      <c r="BF94" s="700"/>
    </row>
    <row r="95" spans="2:58" x14ac:dyDescent="0.3">
      <c r="B95" s="572">
        <v>7</v>
      </c>
      <c r="C95" s="572">
        <v>12</v>
      </c>
      <c r="D95" s="572">
        <v>84</v>
      </c>
      <c r="E95" s="708"/>
      <c r="F95" s="562">
        <v>0</v>
      </c>
      <c r="G95" s="607">
        <f t="shared" si="22"/>
        <v>5000</v>
      </c>
      <c r="H95" s="700"/>
      <c r="I95" s="607">
        <f t="shared" si="23"/>
        <v>650</v>
      </c>
      <c r="J95" s="700"/>
      <c r="K95" s="607">
        <f t="shared" si="24"/>
        <v>400</v>
      </c>
      <c r="L95" s="700"/>
      <c r="M95" s="607">
        <f t="shared" si="25"/>
        <v>12500</v>
      </c>
      <c r="N95" s="700"/>
      <c r="O95" s="607">
        <f t="shared" si="26"/>
        <v>5000</v>
      </c>
      <c r="P95" s="700"/>
      <c r="Q95" s="607">
        <f t="shared" si="38"/>
        <v>5833.333333333333</v>
      </c>
      <c r="R95" s="700"/>
      <c r="S95" s="607">
        <f t="shared" si="27"/>
        <v>33333.333333333336</v>
      </c>
      <c r="T95" s="700"/>
      <c r="U95" s="607">
        <f t="shared" si="28"/>
        <v>25000</v>
      </c>
      <c r="V95" s="700"/>
      <c r="W95" s="607">
        <f t="shared" si="29"/>
        <v>20833.333333333332</v>
      </c>
      <c r="X95" s="700"/>
      <c r="Y95" s="607">
        <f t="shared" si="30"/>
        <v>10416.666666666666</v>
      </c>
      <c r="Z95" s="700"/>
      <c r="AA95" s="607">
        <f t="shared" si="31"/>
        <v>8333.3333333333339</v>
      </c>
      <c r="AB95" s="700"/>
      <c r="AC95" s="607">
        <f t="shared" si="32"/>
        <v>16666.666666666668</v>
      </c>
      <c r="AD95" s="700"/>
      <c r="AE95" s="607">
        <f t="shared" si="21"/>
        <v>7583.333333333333</v>
      </c>
      <c r="AF95" s="700"/>
      <c r="AG95" s="607">
        <f>OFC!AB90+OFC!AW90</f>
        <v>775851.90480000002</v>
      </c>
      <c r="AH95" s="700"/>
      <c r="AI95" s="607">
        <f>OFC!BR90+OFC!CM90</f>
        <v>43225.625</v>
      </c>
      <c r="AJ95" s="700"/>
      <c r="AK95" s="607">
        <f t="shared" si="33"/>
        <v>4500</v>
      </c>
      <c r="AL95" s="700"/>
      <c r="AM95" s="607"/>
      <c r="AN95" s="700"/>
      <c r="AO95" s="607">
        <f t="shared" si="34"/>
        <v>166666.66666666666</v>
      </c>
      <c r="AP95" s="700"/>
      <c r="AQ95" s="607">
        <f t="shared" si="35"/>
        <v>0</v>
      </c>
      <c r="AR95" s="700"/>
      <c r="AS95" s="607">
        <f t="shared" si="36"/>
        <v>1000000</v>
      </c>
      <c r="AT95" s="700"/>
      <c r="AU95" s="613">
        <v>0</v>
      </c>
      <c r="AV95" s="700"/>
      <c r="AW95" s="571">
        <f t="shared" si="39"/>
        <v>2141794.1964666666</v>
      </c>
      <c r="AX95" s="700"/>
      <c r="AY95" s="607">
        <f>('Revenue OP'!$G$18*(1+DFC!$C$13/100)^B95)/12</f>
        <v>2625809.1879816544</v>
      </c>
      <c r="AZ95" s="700"/>
      <c r="BA95" s="613">
        <v>0</v>
      </c>
      <c r="BB95" s="700"/>
      <c r="BC95" s="562">
        <f t="shared" si="37"/>
        <v>484014.99151498778</v>
      </c>
      <c r="BD95" s="700"/>
      <c r="BE95" s="562">
        <f>BC95/(1+DFC!$C$10/100)^B95</f>
        <v>343980.41797279095</v>
      </c>
      <c r="BF95" s="700"/>
    </row>
    <row r="96" spans="2:58" x14ac:dyDescent="0.3">
      <c r="B96" s="572">
        <v>8</v>
      </c>
      <c r="C96" s="572">
        <v>1</v>
      </c>
      <c r="D96" s="572">
        <v>85</v>
      </c>
      <c r="E96" s="708">
        <f>DFC!$C$10</f>
        <v>5</v>
      </c>
      <c r="F96" s="562">
        <v>0</v>
      </c>
      <c r="G96" s="607">
        <f t="shared" si="22"/>
        <v>5000</v>
      </c>
      <c r="H96" s="700">
        <f>SUM(G96:G107)</f>
        <v>60000</v>
      </c>
      <c r="I96" s="607">
        <f t="shared" si="23"/>
        <v>650</v>
      </c>
      <c r="J96" s="700">
        <f>SUM(I96:I107)</f>
        <v>7800</v>
      </c>
      <c r="K96" s="607">
        <f t="shared" si="24"/>
        <v>400</v>
      </c>
      <c r="L96" s="700">
        <f>SUM(K96:K107)</f>
        <v>4800</v>
      </c>
      <c r="M96" s="607">
        <f t="shared" si="25"/>
        <v>12500</v>
      </c>
      <c r="N96" s="700">
        <f>SUM(M96:M107)</f>
        <v>150000</v>
      </c>
      <c r="O96" s="607">
        <f t="shared" si="26"/>
        <v>5000</v>
      </c>
      <c r="P96" s="700">
        <f>SUM(O96:O107)</f>
        <v>60000</v>
      </c>
      <c r="Q96" s="607">
        <f t="shared" si="38"/>
        <v>5833.333333333333</v>
      </c>
      <c r="R96" s="700">
        <f>SUM(Q96:Q107)</f>
        <v>70000.000000000015</v>
      </c>
      <c r="S96" s="607">
        <f t="shared" si="27"/>
        <v>33333.333333333336</v>
      </c>
      <c r="T96" s="700">
        <f>SUM(S96:S107)</f>
        <v>399999.99999999994</v>
      </c>
      <c r="U96" s="607">
        <f t="shared" si="28"/>
        <v>25000</v>
      </c>
      <c r="V96" s="700">
        <f>SUM(U96:U107)</f>
        <v>300000</v>
      </c>
      <c r="W96" s="607">
        <f t="shared" si="29"/>
        <v>20833.333333333332</v>
      </c>
      <c r="X96" s="700">
        <f>SUM(W96:W107)</f>
        <v>250000.00000000003</v>
      </c>
      <c r="Y96" s="607">
        <f t="shared" si="30"/>
        <v>10416.666666666666</v>
      </c>
      <c r="Z96" s="700">
        <f>SUM(Y96:Y107)</f>
        <v>125000.00000000001</v>
      </c>
      <c r="AA96" s="607">
        <f t="shared" si="31"/>
        <v>8333.3333333333339</v>
      </c>
      <c r="AB96" s="700">
        <f>SUM(AA96:AA107)</f>
        <v>99999.999999999985</v>
      </c>
      <c r="AC96" s="607">
        <f t="shared" si="32"/>
        <v>16666.666666666668</v>
      </c>
      <c r="AD96" s="700">
        <f>SUM(AC96:AC107)</f>
        <v>199999.99999999997</v>
      </c>
      <c r="AE96" s="607">
        <f t="shared" si="21"/>
        <v>7583.333333333333</v>
      </c>
      <c r="AF96" s="700">
        <f>SUM(AE96:AE107)</f>
        <v>90999.999999999985</v>
      </c>
      <c r="AG96" s="607">
        <f>OFC!AB91+OFC!AW91</f>
        <v>310340.76191999996</v>
      </c>
      <c r="AH96" s="700">
        <f>SUM(AG96:AG107)</f>
        <v>8669519.3491199985</v>
      </c>
      <c r="AI96" s="607">
        <f>OFC!BR91+OFC!CM91</f>
        <v>17290.25</v>
      </c>
      <c r="AJ96" s="700">
        <f>SUM(AI96:AI107)</f>
        <v>483011.5</v>
      </c>
      <c r="AK96" s="607">
        <f t="shared" si="33"/>
        <v>4500</v>
      </c>
      <c r="AL96" s="700">
        <f>SUM(AK96:AK107)</f>
        <v>54000</v>
      </c>
      <c r="AM96" s="607"/>
      <c r="AN96" s="700">
        <f>SUM(AM96:AM107)</f>
        <v>0</v>
      </c>
      <c r="AO96" s="607">
        <f t="shared" si="34"/>
        <v>166666.66666666666</v>
      </c>
      <c r="AP96" s="700">
        <f>SUM(AO96:AO107)</f>
        <v>2000000.0000000002</v>
      </c>
      <c r="AQ96" s="607">
        <f t="shared" si="35"/>
        <v>0</v>
      </c>
      <c r="AR96" s="700">
        <f>SUM(AQ96:AQ107)</f>
        <v>0</v>
      </c>
      <c r="AS96" s="607">
        <f t="shared" si="36"/>
        <v>1000000</v>
      </c>
      <c r="AT96" s="700">
        <f>SUM(AS96:AS107)</f>
        <v>12000000</v>
      </c>
      <c r="AU96" s="613">
        <v>0</v>
      </c>
      <c r="AV96" s="700">
        <f>SUM(AU96:AU107)</f>
        <v>0</v>
      </c>
      <c r="AW96" s="571">
        <f t="shared" si="39"/>
        <v>1650347.6785866665</v>
      </c>
      <c r="AX96" s="700">
        <f>SUM(AW96:AW107)</f>
        <v>25025130.849119995</v>
      </c>
      <c r="AY96" s="607">
        <f>('Revenue OP'!$G$18*(1+DFC!$C$13/100)^B96)/12</f>
        <v>2683576.9901172509</v>
      </c>
      <c r="AZ96" s="700">
        <f>SUM(AY96:AY107)</f>
        <v>32202923.881407019</v>
      </c>
      <c r="BA96" s="613">
        <v>0</v>
      </c>
      <c r="BB96" s="700">
        <f>SUM(BA96:BA107)</f>
        <v>0</v>
      </c>
      <c r="BC96" s="562">
        <f t="shared" si="37"/>
        <v>1033229.3115305845</v>
      </c>
      <c r="BD96" s="700">
        <f>SUM(BC96:BC107)</f>
        <v>7177793.0322870119</v>
      </c>
      <c r="BE96" s="562">
        <f>BC96/(1+DFC!$C$10/100)^B96</f>
        <v>699330.2680457005</v>
      </c>
      <c r="BF96" s="700">
        <f>SUM(BE96:BE107)</f>
        <v>4858212.8567470973</v>
      </c>
    </row>
    <row r="97" spans="2:58" x14ac:dyDescent="0.3">
      <c r="B97" s="572">
        <v>8</v>
      </c>
      <c r="C97" s="572">
        <v>2</v>
      </c>
      <c r="D97" s="572">
        <v>86</v>
      </c>
      <c r="E97" s="708"/>
      <c r="F97" s="562">
        <v>0</v>
      </c>
      <c r="G97" s="607">
        <f t="shared" si="22"/>
        <v>5000</v>
      </c>
      <c r="H97" s="700"/>
      <c r="I97" s="607">
        <f t="shared" si="23"/>
        <v>650</v>
      </c>
      <c r="J97" s="700"/>
      <c r="K97" s="607">
        <f t="shared" si="24"/>
        <v>400</v>
      </c>
      <c r="L97" s="700"/>
      <c r="M97" s="607">
        <f t="shared" si="25"/>
        <v>12500</v>
      </c>
      <c r="N97" s="700"/>
      <c r="O97" s="607">
        <f t="shared" si="26"/>
        <v>5000</v>
      </c>
      <c r="P97" s="700"/>
      <c r="Q97" s="607">
        <f t="shared" si="38"/>
        <v>5833.333333333333</v>
      </c>
      <c r="R97" s="700"/>
      <c r="S97" s="607">
        <f t="shared" si="27"/>
        <v>33333.333333333336</v>
      </c>
      <c r="T97" s="700"/>
      <c r="U97" s="607">
        <f t="shared" si="28"/>
        <v>25000</v>
      </c>
      <c r="V97" s="700"/>
      <c r="W97" s="607">
        <f t="shared" si="29"/>
        <v>20833.333333333332</v>
      </c>
      <c r="X97" s="700"/>
      <c r="Y97" s="607">
        <f t="shared" si="30"/>
        <v>10416.666666666666</v>
      </c>
      <c r="Z97" s="700"/>
      <c r="AA97" s="607">
        <f t="shared" si="31"/>
        <v>8333.3333333333339</v>
      </c>
      <c r="AB97" s="700"/>
      <c r="AC97" s="607">
        <f t="shared" si="32"/>
        <v>16666.666666666668</v>
      </c>
      <c r="AD97" s="700"/>
      <c r="AE97" s="607">
        <f t="shared" si="21"/>
        <v>7583.333333333333</v>
      </c>
      <c r="AF97" s="700"/>
      <c r="AG97" s="607">
        <f>OFC!AB92+OFC!AW92</f>
        <v>700769.46239999996</v>
      </c>
      <c r="AH97" s="700"/>
      <c r="AI97" s="607">
        <f>OFC!BR92+OFC!CM92</f>
        <v>39042.5</v>
      </c>
      <c r="AJ97" s="700"/>
      <c r="AK97" s="607">
        <f t="shared" si="33"/>
        <v>4500</v>
      </c>
      <c r="AL97" s="700"/>
      <c r="AM97" s="607"/>
      <c r="AN97" s="700"/>
      <c r="AO97" s="607">
        <f t="shared" si="34"/>
        <v>166666.66666666666</v>
      </c>
      <c r="AP97" s="700"/>
      <c r="AQ97" s="607">
        <f t="shared" si="35"/>
        <v>0</v>
      </c>
      <c r="AR97" s="700"/>
      <c r="AS97" s="607">
        <f t="shared" si="36"/>
        <v>1000000</v>
      </c>
      <c r="AT97" s="700"/>
      <c r="AU97" s="613">
        <v>0</v>
      </c>
      <c r="AV97" s="700"/>
      <c r="AW97" s="571">
        <f t="shared" si="39"/>
        <v>2062528.6290666666</v>
      </c>
      <c r="AX97" s="700"/>
      <c r="AY97" s="607">
        <f>('Revenue OP'!$G$18*(1+DFC!$C$13/100)^B97)/12</f>
        <v>2683576.9901172509</v>
      </c>
      <c r="AZ97" s="700"/>
      <c r="BA97" s="613">
        <v>0</v>
      </c>
      <c r="BB97" s="700"/>
      <c r="BC97" s="562">
        <f t="shared" si="37"/>
        <v>621048.36105058435</v>
      </c>
      <c r="BD97" s="700"/>
      <c r="BE97" s="562">
        <f>BC97/(1+DFC!$C$10/100)^B97</f>
        <v>420349.97648243926</v>
      </c>
      <c r="BF97" s="700"/>
    </row>
    <row r="98" spans="2:58" x14ac:dyDescent="0.3">
      <c r="B98" s="572">
        <v>8</v>
      </c>
      <c r="C98" s="572">
        <v>3</v>
      </c>
      <c r="D98" s="572">
        <v>87</v>
      </c>
      <c r="E98" s="708"/>
      <c r="F98" s="562">
        <v>0</v>
      </c>
      <c r="G98" s="607">
        <f t="shared" si="22"/>
        <v>5000</v>
      </c>
      <c r="H98" s="700"/>
      <c r="I98" s="607">
        <f t="shared" si="23"/>
        <v>650</v>
      </c>
      <c r="J98" s="700"/>
      <c r="K98" s="607">
        <f t="shared" si="24"/>
        <v>400</v>
      </c>
      <c r="L98" s="700"/>
      <c r="M98" s="607">
        <f t="shared" si="25"/>
        <v>12500</v>
      </c>
      <c r="N98" s="700"/>
      <c r="O98" s="607">
        <f t="shared" si="26"/>
        <v>5000</v>
      </c>
      <c r="P98" s="700"/>
      <c r="Q98" s="607">
        <f t="shared" si="38"/>
        <v>5833.333333333333</v>
      </c>
      <c r="R98" s="700"/>
      <c r="S98" s="607">
        <f t="shared" si="27"/>
        <v>33333.333333333336</v>
      </c>
      <c r="T98" s="700"/>
      <c r="U98" s="607">
        <f t="shared" si="28"/>
        <v>25000</v>
      </c>
      <c r="V98" s="700"/>
      <c r="W98" s="607">
        <f t="shared" si="29"/>
        <v>20833.333333333332</v>
      </c>
      <c r="X98" s="700"/>
      <c r="Y98" s="607">
        <f t="shared" si="30"/>
        <v>10416.666666666666</v>
      </c>
      <c r="Z98" s="700"/>
      <c r="AA98" s="607">
        <f t="shared" si="31"/>
        <v>8333.3333333333339</v>
      </c>
      <c r="AB98" s="700"/>
      <c r="AC98" s="607">
        <f t="shared" si="32"/>
        <v>16666.666666666668</v>
      </c>
      <c r="AD98" s="700"/>
      <c r="AE98" s="607">
        <f t="shared" si="21"/>
        <v>7583.333333333333</v>
      </c>
      <c r="AF98" s="700"/>
      <c r="AG98" s="607">
        <f>OFC!AB93+OFC!AW93</f>
        <v>775851.90480000002</v>
      </c>
      <c r="AH98" s="700"/>
      <c r="AI98" s="607">
        <f>OFC!BR93+OFC!CM93</f>
        <v>43225.625</v>
      </c>
      <c r="AJ98" s="700"/>
      <c r="AK98" s="607">
        <f t="shared" si="33"/>
        <v>4500</v>
      </c>
      <c r="AL98" s="700"/>
      <c r="AM98" s="607"/>
      <c r="AN98" s="700"/>
      <c r="AO98" s="607">
        <f t="shared" si="34"/>
        <v>166666.66666666666</v>
      </c>
      <c r="AP98" s="700"/>
      <c r="AQ98" s="607">
        <f t="shared" si="35"/>
        <v>0</v>
      </c>
      <c r="AR98" s="700"/>
      <c r="AS98" s="607">
        <f t="shared" si="36"/>
        <v>1000000</v>
      </c>
      <c r="AT98" s="700"/>
      <c r="AU98" s="613">
        <v>0</v>
      </c>
      <c r="AV98" s="700"/>
      <c r="AW98" s="571">
        <f t="shared" si="39"/>
        <v>2141794.1964666666</v>
      </c>
      <c r="AX98" s="700"/>
      <c r="AY98" s="607">
        <f>('Revenue OP'!$G$18*(1+DFC!$C$13/100)^B98)/12</f>
        <v>2683576.9901172509</v>
      </c>
      <c r="AZ98" s="700"/>
      <c r="BA98" s="613">
        <v>0</v>
      </c>
      <c r="BB98" s="700"/>
      <c r="BC98" s="562">
        <f t="shared" si="37"/>
        <v>541782.7936505843</v>
      </c>
      <c r="BD98" s="700"/>
      <c r="BE98" s="562">
        <f>BC98/(1+DFC!$C$10/100)^B98</f>
        <v>366699.92041258136</v>
      </c>
      <c r="BF98" s="700"/>
    </row>
    <row r="99" spans="2:58" x14ac:dyDescent="0.3">
      <c r="B99" s="572">
        <v>8</v>
      </c>
      <c r="C99" s="572">
        <v>4</v>
      </c>
      <c r="D99" s="572">
        <v>88</v>
      </c>
      <c r="E99" s="708"/>
      <c r="F99" s="562">
        <v>0</v>
      </c>
      <c r="G99" s="607">
        <f t="shared" si="22"/>
        <v>5000</v>
      </c>
      <c r="H99" s="700"/>
      <c r="I99" s="607">
        <f t="shared" si="23"/>
        <v>650</v>
      </c>
      <c r="J99" s="700"/>
      <c r="K99" s="607">
        <f t="shared" si="24"/>
        <v>400</v>
      </c>
      <c r="L99" s="700"/>
      <c r="M99" s="607">
        <f t="shared" si="25"/>
        <v>12500</v>
      </c>
      <c r="N99" s="700"/>
      <c r="O99" s="607">
        <f t="shared" si="26"/>
        <v>5000</v>
      </c>
      <c r="P99" s="700"/>
      <c r="Q99" s="607">
        <f t="shared" si="38"/>
        <v>5833.333333333333</v>
      </c>
      <c r="R99" s="700"/>
      <c r="S99" s="607">
        <f t="shared" si="27"/>
        <v>33333.333333333336</v>
      </c>
      <c r="T99" s="700"/>
      <c r="U99" s="607">
        <f t="shared" si="28"/>
        <v>25000</v>
      </c>
      <c r="V99" s="700"/>
      <c r="W99" s="607">
        <f t="shared" si="29"/>
        <v>20833.333333333332</v>
      </c>
      <c r="X99" s="700"/>
      <c r="Y99" s="607">
        <f t="shared" si="30"/>
        <v>10416.666666666666</v>
      </c>
      <c r="Z99" s="700"/>
      <c r="AA99" s="607">
        <f t="shared" si="31"/>
        <v>8333.3333333333339</v>
      </c>
      <c r="AB99" s="700"/>
      <c r="AC99" s="607">
        <f t="shared" si="32"/>
        <v>16666.666666666668</v>
      </c>
      <c r="AD99" s="700"/>
      <c r="AE99" s="607">
        <f t="shared" si="21"/>
        <v>7583.333333333333</v>
      </c>
      <c r="AF99" s="700"/>
      <c r="AG99" s="607">
        <f>OFC!AB94+OFC!AW94</f>
        <v>750824.424</v>
      </c>
      <c r="AH99" s="700"/>
      <c r="AI99" s="607">
        <f>OFC!BR94+OFC!CM94</f>
        <v>41831.25</v>
      </c>
      <c r="AJ99" s="700"/>
      <c r="AK99" s="607">
        <f t="shared" si="33"/>
        <v>4500</v>
      </c>
      <c r="AL99" s="700"/>
      <c r="AM99" s="607"/>
      <c r="AN99" s="700"/>
      <c r="AO99" s="607">
        <f t="shared" si="34"/>
        <v>166666.66666666666</v>
      </c>
      <c r="AP99" s="700"/>
      <c r="AQ99" s="607">
        <f t="shared" si="35"/>
        <v>0</v>
      </c>
      <c r="AR99" s="700"/>
      <c r="AS99" s="607">
        <f t="shared" si="36"/>
        <v>1000000</v>
      </c>
      <c r="AT99" s="700"/>
      <c r="AU99" s="613">
        <v>0</v>
      </c>
      <c r="AV99" s="700"/>
      <c r="AW99" s="571">
        <f t="shared" si="39"/>
        <v>2115372.3406666666</v>
      </c>
      <c r="AX99" s="700"/>
      <c r="AY99" s="607">
        <f>('Revenue OP'!$G$18*(1+DFC!$C$13/100)^B99)/12</f>
        <v>2683576.9901172509</v>
      </c>
      <c r="AZ99" s="700"/>
      <c r="BA99" s="613">
        <v>0</v>
      </c>
      <c r="BB99" s="700"/>
      <c r="BC99" s="562">
        <f t="shared" si="37"/>
        <v>568204.64945058431</v>
      </c>
      <c r="BD99" s="700"/>
      <c r="BE99" s="562">
        <f>BC99/(1+DFC!$C$10/100)^B99</f>
        <v>384583.27243586734</v>
      </c>
      <c r="BF99" s="700"/>
    </row>
    <row r="100" spans="2:58" x14ac:dyDescent="0.3">
      <c r="B100" s="572">
        <v>8</v>
      </c>
      <c r="C100" s="572">
        <v>5</v>
      </c>
      <c r="D100" s="572">
        <v>89</v>
      </c>
      <c r="E100" s="708"/>
      <c r="F100" s="562">
        <v>0</v>
      </c>
      <c r="G100" s="607">
        <f t="shared" si="22"/>
        <v>5000</v>
      </c>
      <c r="H100" s="700"/>
      <c r="I100" s="607">
        <f t="shared" si="23"/>
        <v>650</v>
      </c>
      <c r="J100" s="700"/>
      <c r="K100" s="607">
        <f t="shared" si="24"/>
        <v>400</v>
      </c>
      <c r="L100" s="700"/>
      <c r="M100" s="607">
        <f t="shared" si="25"/>
        <v>12500</v>
      </c>
      <c r="N100" s="700"/>
      <c r="O100" s="607">
        <f t="shared" si="26"/>
        <v>5000</v>
      </c>
      <c r="P100" s="700"/>
      <c r="Q100" s="607">
        <f t="shared" si="38"/>
        <v>5833.333333333333</v>
      </c>
      <c r="R100" s="700"/>
      <c r="S100" s="607">
        <f t="shared" si="27"/>
        <v>33333.333333333336</v>
      </c>
      <c r="T100" s="700"/>
      <c r="U100" s="607">
        <f t="shared" si="28"/>
        <v>25000</v>
      </c>
      <c r="V100" s="700"/>
      <c r="W100" s="607">
        <f t="shared" si="29"/>
        <v>20833.333333333332</v>
      </c>
      <c r="X100" s="700"/>
      <c r="Y100" s="607">
        <f t="shared" si="30"/>
        <v>10416.666666666666</v>
      </c>
      <c r="Z100" s="700"/>
      <c r="AA100" s="607">
        <f t="shared" si="31"/>
        <v>8333.3333333333339</v>
      </c>
      <c r="AB100" s="700"/>
      <c r="AC100" s="607">
        <f t="shared" si="32"/>
        <v>16666.666666666668</v>
      </c>
      <c r="AD100" s="700"/>
      <c r="AE100" s="607">
        <f t="shared" si="21"/>
        <v>7583.333333333333</v>
      </c>
      <c r="AF100" s="700"/>
      <c r="AG100" s="607">
        <f>OFC!AB95+OFC!AW95</f>
        <v>775851.90480000002</v>
      </c>
      <c r="AH100" s="700"/>
      <c r="AI100" s="607">
        <f>OFC!BR95+OFC!CM95</f>
        <v>43225.625</v>
      </c>
      <c r="AJ100" s="700"/>
      <c r="AK100" s="607">
        <f t="shared" si="33"/>
        <v>4500</v>
      </c>
      <c r="AL100" s="700"/>
      <c r="AM100" s="607"/>
      <c r="AN100" s="700"/>
      <c r="AO100" s="607">
        <f t="shared" si="34"/>
        <v>166666.66666666666</v>
      </c>
      <c r="AP100" s="700"/>
      <c r="AQ100" s="607">
        <f t="shared" si="35"/>
        <v>0</v>
      </c>
      <c r="AR100" s="700"/>
      <c r="AS100" s="607">
        <f t="shared" si="36"/>
        <v>1000000</v>
      </c>
      <c r="AT100" s="700"/>
      <c r="AU100" s="613">
        <v>0</v>
      </c>
      <c r="AV100" s="700"/>
      <c r="AW100" s="571">
        <f t="shared" si="39"/>
        <v>2141794.1964666666</v>
      </c>
      <c r="AX100" s="700"/>
      <c r="AY100" s="607">
        <f>('Revenue OP'!$G$18*(1+DFC!$C$13/100)^B100)/12</f>
        <v>2683576.9901172509</v>
      </c>
      <c r="AZ100" s="700"/>
      <c r="BA100" s="613">
        <v>0</v>
      </c>
      <c r="BB100" s="700"/>
      <c r="BC100" s="562">
        <f t="shared" si="37"/>
        <v>541782.7936505843</v>
      </c>
      <c r="BD100" s="700"/>
      <c r="BE100" s="562">
        <f>BC100/(1+DFC!$C$10/100)^B100</f>
        <v>366699.92041258136</v>
      </c>
      <c r="BF100" s="700"/>
    </row>
    <row r="101" spans="2:58" x14ac:dyDescent="0.3">
      <c r="B101" s="572">
        <v>8</v>
      </c>
      <c r="C101" s="572">
        <v>6</v>
      </c>
      <c r="D101" s="572">
        <v>90</v>
      </c>
      <c r="E101" s="708"/>
      <c r="F101" s="562">
        <v>0</v>
      </c>
      <c r="G101" s="607">
        <f t="shared" si="22"/>
        <v>5000</v>
      </c>
      <c r="H101" s="700"/>
      <c r="I101" s="607">
        <f t="shared" si="23"/>
        <v>650</v>
      </c>
      <c r="J101" s="700"/>
      <c r="K101" s="607">
        <f t="shared" si="24"/>
        <v>400</v>
      </c>
      <c r="L101" s="700"/>
      <c r="M101" s="607">
        <f t="shared" si="25"/>
        <v>12500</v>
      </c>
      <c r="N101" s="700"/>
      <c r="O101" s="607">
        <f t="shared" si="26"/>
        <v>5000</v>
      </c>
      <c r="P101" s="700"/>
      <c r="Q101" s="607">
        <f t="shared" si="38"/>
        <v>5833.333333333333</v>
      </c>
      <c r="R101" s="700"/>
      <c r="S101" s="607">
        <f t="shared" si="27"/>
        <v>33333.333333333336</v>
      </c>
      <c r="T101" s="700"/>
      <c r="U101" s="607">
        <f t="shared" si="28"/>
        <v>25000</v>
      </c>
      <c r="V101" s="700"/>
      <c r="W101" s="607">
        <f t="shared" si="29"/>
        <v>20833.333333333332</v>
      </c>
      <c r="X101" s="700"/>
      <c r="Y101" s="607">
        <f t="shared" si="30"/>
        <v>10416.666666666666</v>
      </c>
      <c r="Z101" s="700"/>
      <c r="AA101" s="607">
        <f t="shared" si="31"/>
        <v>8333.3333333333339</v>
      </c>
      <c r="AB101" s="700"/>
      <c r="AC101" s="607">
        <f t="shared" si="32"/>
        <v>16666.666666666668</v>
      </c>
      <c r="AD101" s="700"/>
      <c r="AE101" s="607">
        <f t="shared" si="21"/>
        <v>7583.333333333333</v>
      </c>
      <c r="AF101" s="700"/>
      <c r="AG101" s="607">
        <f>OFC!AB96+OFC!AW96</f>
        <v>750824.424</v>
      </c>
      <c r="AH101" s="700"/>
      <c r="AI101" s="607">
        <f>OFC!BR96+OFC!CM96</f>
        <v>41831.25</v>
      </c>
      <c r="AJ101" s="700"/>
      <c r="AK101" s="607">
        <f t="shared" si="33"/>
        <v>4500</v>
      </c>
      <c r="AL101" s="700"/>
      <c r="AM101" s="607"/>
      <c r="AN101" s="700"/>
      <c r="AO101" s="607">
        <f t="shared" si="34"/>
        <v>166666.66666666666</v>
      </c>
      <c r="AP101" s="700"/>
      <c r="AQ101" s="607">
        <f t="shared" si="35"/>
        <v>0</v>
      </c>
      <c r="AR101" s="700"/>
      <c r="AS101" s="607">
        <f t="shared" si="36"/>
        <v>1000000</v>
      </c>
      <c r="AT101" s="700"/>
      <c r="AU101" s="613">
        <v>0</v>
      </c>
      <c r="AV101" s="700"/>
      <c r="AW101" s="571">
        <f t="shared" si="39"/>
        <v>2115372.3406666666</v>
      </c>
      <c r="AX101" s="700"/>
      <c r="AY101" s="607">
        <f>('Revenue OP'!$G$18*(1+DFC!$C$13/100)^B101)/12</f>
        <v>2683576.9901172509</v>
      </c>
      <c r="AZ101" s="700"/>
      <c r="BA101" s="613">
        <v>0</v>
      </c>
      <c r="BB101" s="700"/>
      <c r="BC101" s="562">
        <f t="shared" si="37"/>
        <v>568204.64945058431</v>
      </c>
      <c r="BD101" s="700"/>
      <c r="BE101" s="562">
        <f>BC101/(1+DFC!$C$10/100)^B101</f>
        <v>384583.27243586734</v>
      </c>
      <c r="BF101" s="700"/>
    </row>
    <row r="102" spans="2:58" x14ac:dyDescent="0.3">
      <c r="B102" s="572">
        <v>8</v>
      </c>
      <c r="C102" s="572">
        <v>7</v>
      </c>
      <c r="D102" s="572">
        <v>91</v>
      </c>
      <c r="E102" s="708"/>
      <c r="F102" s="562">
        <v>0</v>
      </c>
      <c r="G102" s="607">
        <f t="shared" si="22"/>
        <v>5000</v>
      </c>
      <c r="H102" s="700"/>
      <c r="I102" s="607">
        <f t="shared" si="23"/>
        <v>650</v>
      </c>
      <c r="J102" s="700"/>
      <c r="K102" s="607">
        <f t="shared" si="24"/>
        <v>400</v>
      </c>
      <c r="L102" s="700"/>
      <c r="M102" s="607">
        <f t="shared" si="25"/>
        <v>12500</v>
      </c>
      <c r="N102" s="700"/>
      <c r="O102" s="607">
        <f t="shared" si="26"/>
        <v>5000</v>
      </c>
      <c r="P102" s="700"/>
      <c r="Q102" s="607">
        <f t="shared" si="38"/>
        <v>5833.333333333333</v>
      </c>
      <c r="R102" s="700"/>
      <c r="S102" s="607">
        <f t="shared" si="27"/>
        <v>33333.333333333336</v>
      </c>
      <c r="T102" s="700"/>
      <c r="U102" s="607">
        <f t="shared" si="28"/>
        <v>25000</v>
      </c>
      <c r="V102" s="700"/>
      <c r="W102" s="607">
        <f t="shared" si="29"/>
        <v>20833.333333333332</v>
      </c>
      <c r="X102" s="700"/>
      <c r="Y102" s="607">
        <f t="shared" si="30"/>
        <v>10416.666666666666</v>
      </c>
      <c r="Z102" s="700"/>
      <c r="AA102" s="607">
        <f t="shared" si="31"/>
        <v>8333.3333333333339</v>
      </c>
      <c r="AB102" s="700"/>
      <c r="AC102" s="607">
        <f t="shared" si="32"/>
        <v>16666.666666666668</v>
      </c>
      <c r="AD102" s="700"/>
      <c r="AE102" s="607">
        <f t="shared" si="21"/>
        <v>7583.333333333333</v>
      </c>
      <c r="AF102" s="700"/>
      <c r="AG102" s="607">
        <f>OFC!AB97+OFC!AW97</f>
        <v>775851.90480000002</v>
      </c>
      <c r="AH102" s="700"/>
      <c r="AI102" s="607">
        <f>OFC!BR97+OFC!CM97</f>
        <v>43225.625</v>
      </c>
      <c r="AJ102" s="700"/>
      <c r="AK102" s="607">
        <f t="shared" si="33"/>
        <v>4500</v>
      </c>
      <c r="AL102" s="700"/>
      <c r="AM102" s="607"/>
      <c r="AN102" s="700"/>
      <c r="AO102" s="607">
        <f t="shared" si="34"/>
        <v>166666.66666666666</v>
      </c>
      <c r="AP102" s="700"/>
      <c r="AQ102" s="607">
        <f t="shared" si="35"/>
        <v>0</v>
      </c>
      <c r="AR102" s="700"/>
      <c r="AS102" s="607">
        <f t="shared" si="36"/>
        <v>1000000</v>
      </c>
      <c r="AT102" s="700"/>
      <c r="AU102" s="613">
        <v>0</v>
      </c>
      <c r="AV102" s="700"/>
      <c r="AW102" s="571">
        <f t="shared" si="39"/>
        <v>2141794.1964666666</v>
      </c>
      <c r="AX102" s="700"/>
      <c r="AY102" s="607">
        <f>('Revenue OP'!$G$18*(1+DFC!$C$13/100)^B102)/12</f>
        <v>2683576.9901172509</v>
      </c>
      <c r="AZ102" s="700"/>
      <c r="BA102" s="613">
        <v>0</v>
      </c>
      <c r="BB102" s="700"/>
      <c r="BC102" s="562">
        <f t="shared" si="37"/>
        <v>541782.7936505843</v>
      </c>
      <c r="BD102" s="700"/>
      <c r="BE102" s="562">
        <f>BC102/(1+DFC!$C$10/100)^B102</f>
        <v>366699.92041258136</v>
      </c>
      <c r="BF102" s="700"/>
    </row>
    <row r="103" spans="2:58" x14ac:dyDescent="0.3">
      <c r="B103" s="572">
        <v>8</v>
      </c>
      <c r="C103" s="572">
        <v>8</v>
      </c>
      <c r="D103" s="572">
        <v>92</v>
      </c>
      <c r="E103" s="708"/>
      <c r="F103" s="562">
        <v>0</v>
      </c>
      <c r="G103" s="607">
        <f t="shared" si="22"/>
        <v>5000</v>
      </c>
      <c r="H103" s="700"/>
      <c r="I103" s="607">
        <f t="shared" si="23"/>
        <v>650</v>
      </c>
      <c r="J103" s="700"/>
      <c r="K103" s="607">
        <f t="shared" si="24"/>
        <v>400</v>
      </c>
      <c r="L103" s="700"/>
      <c r="M103" s="607">
        <f t="shared" si="25"/>
        <v>12500</v>
      </c>
      <c r="N103" s="700"/>
      <c r="O103" s="607">
        <f t="shared" si="26"/>
        <v>5000</v>
      </c>
      <c r="P103" s="700"/>
      <c r="Q103" s="607">
        <f t="shared" si="38"/>
        <v>5833.333333333333</v>
      </c>
      <c r="R103" s="700"/>
      <c r="S103" s="607">
        <f t="shared" si="27"/>
        <v>33333.333333333336</v>
      </c>
      <c r="T103" s="700"/>
      <c r="U103" s="607">
        <f t="shared" si="28"/>
        <v>25000</v>
      </c>
      <c r="V103" s="700"/>
      <c r="W103" s="607">
        <f t="shared" si="29"/>
        <v>20833.333333333332</v>
      </c>
      <c r="X103" s="700"/>
      <c r="Y103" s="607">
        <f t="shared" si="30"/>
        <v>10416.666666666666</v>
      </c>
      <c r="Z103" s="700"/>
      <c r="AA103" s="607">
        <f t="shared" si="31"/>
        <v>8333.3333333333339</v>
      </c>
      <c r="AB103" s="700"/>
      <c r="AC103" s="607">
        <f t="shared" si="32"/>
        <v>16666.666666666668</v>
      </c>
      <c r="AD103" s="700"/>
      <c r="AE103" s="607">
        <f t="shared" si="21"/>
        <v>7583.333333333333</v>
      </c>
      <c r="AF103" s="700"/>
      <c r="AG103" s="607">
        <f>OFC!AB98+OFC!AW98</f>
        <v>775851.90480000002</v>
      </c>
      <c r="AH103" s="700"/>
      <c r="AI103" s="607">
        <f>OFC!BR98+OFC!CM98</f>
        <v>43225.625</v>
      </c>
      <c r="AJ103" s="700"/>
      <c r="AK103" s="607">
        <f t="shared" si="33"/>
        <v>4500</v>
      </c>
      <c r="AL103" s="700"/>
      <c r="AM103" s="607"/>
      <c r="AN103" s="700"/>
      <c r="AO103" s="607">
        <f t="shared" si="34"/>
        <v>166666.66666666666</v>
      </c>
      <c r="AP103" s="700"/>
      <c r="AQ103" s="607">
        <f t="shared" si="35"/>
        <v>0</v>
      </c>
      <c r="AR103" s="700"/>
      <c r="AS103" s="607">
        <f t="shared" si="36"/>
        <v>1000000</v>
      </c>
      <c r="AT103" s="700"/>
      <c r="AU103" s="613">
        <v>0</v>
      </c>
      <c r="AV103" s="700"/>
      <c r="AW103" s="571">
        <f t="shared" si="39"/>
        <v>2141794.1964666666</v>
      </c>
      <c r="AX103" s="700"/>
      <c r="AY103" s="607">
        <f>('Revenue OP'!$G$18*(1+DFC!$C$13/100)^B103)/12</f>
        <v>2683576.9901172509</v>
      </c>
      <c r="AZ103" s="700"/>
      <c r="BA103" s="613">
        <v>0</v>
      </c>
      <c r="BB103" s="700"/>
      <c r="BC103" s="562">
        <f t="shared" si="37"/>
        <v>541782.7936505843</v>
      </c>
      <c r="BD103" s="700"/>
      <c r="BE103" s="562">
        <f>BC103/(1+DFC!$C$10/100)^B103</f>
        <v>366699.92041258136</v>
      </c>
      <c r="BF103" s="700"/>
    </row>
    <row r="104" spans="2:58" x14ac:dyDescent="0.3">
      <c r="B104" s="572">
        <v>8</v>
      </c>
      <c r="C104" s="572">
        <v>9</v>
      </c>
      <c r="D104" s="572">
        <v>93</v>
      </c>
      <c r="E104" s="708"/>
      <c r="F104" s="562">
        <v>0</v>
      </c>
      <c r="G104" s="607">
        <f t="shared" si="22"/>
        <v>5000</v>
      </c>
      <c r="H104" s="700"/>
      <c r="I104" s="607">
        <f t="shared" si="23"/>
        <v>650</v>
      </c>
      <c r="J104" s="700"/>
      <c r="K104" s="607">
        <f t="shared" si="24"/>
        <v>400</v>
      </c>
      <c r="L104" s="700"/>
      <c r="M104" s="607">
        <f t="shared" si="25"/>
        <v>12500</v>
      </c>
      <c r="N104" s="700"/>
      <c r="O104" s="607">
        <f t="shared" si="26"/>
        <v>5000</v>
      </c>
      <c r="P104" s="700"/>
      <c r="Q104" s="607">
        <f t="shared" si="38"/>
        <v>5833.333333333333</v>
      </c>
      <c r="R104" s="700"/>
      <c r="S104" s="607">
        <f t="shared" si="27"/>
        <v>33333.333333333336</v>
      </c>
      <c r="T104" s="700"/>
      <c r="U104" s="607">
        <f t="shared" si="28"/>
        <v>25000</v>
      </c>
      <c r="V104" s="700"/>
      <c r="W104" s="607">
        <f t="shared" si="29"/>
        <v>20833.333333333332</v>
      </c>
      <c r="X104" s="700"/>
      <c r="Y104" s="607">
        <f t="shared" si="30"/>
        <v>10416.666666666666</v>
      </c>
      <c r="Z104" s="700"/>
      <c r="AA104" s="607">
        <f t="shared" si="31"/>
        <v>8333.3333333333339</v>
      </c>
      <c r="AB104" s="700"/>
      <c r="AC104" s="607">
        <f t="shared" si="32"/>
        <v>16666.666666666668</v>
      </c>
      <c r="AD104" s="700"/>
      <c r="AE104" s="607">
        <f t="shared" si="21"/>
        <v>7583.333333333333</v>
      </c>
      <c r="AF104" s="700"/>
      <c r="AG104" s="607">
        <f>OFC!AB99+OFC!AW99</f>
        <v>750824.424</v>
      </c>
      <c r="AH104" s="700"/>
      <c r="AI104" s="607">
        <f>OFC!BR99+OFC!CM99</f>
        <v>41831.25</v>
      </c>
      <c r="AJ104" s="700"/>
      <c r="AK104" s="607">
        <f t="shared" si="33"/>
        <v>4500</v>
      </c>
      <c r="AL104" s="700"/>
      <c r="AM104" s="607"/>
      <c r="AN104" s="700"/>
      <c r="AO104" s="607">
        <f t="shared" si="34"/>
        <v>166666.66666666666</v>
      </c>
      <c r="AP104" s="700"/>
      <c r="AQ104" s="607">
        <f t="shared" si="35"/>
        <v>0</v>
      </c>
      <c r="AR104" s="700"/>
      <c r="AS104" s="607">
        <f t="shared" si="36"/>
        <v>1000000</v>
      </c>
      <c r="AT104" s="700"/>
      <c r="AU104" s="613">
        <v>0</v>
      </c>
      <c r="AV104" s="700"/>
      <c r="AW104" s="571">
        <f t="shared" si="39"/>
        <v>2115372.3406666666</v>
      </c>
      <c r="AX104" s="700"/>
      <c r="AY104" s="607">
        <f>('Revenue OP'!$G$18*(1+DFC!$C$13/100)^B104)/12</f>
        <v>2683576.9901172509</v>
      </c>
      <c r="AZ104" s="700"/>
      <c r="BA104" s="613">
        <v>0</v>
      </c>
      <c r="BB104" s="700"/>
      <c r="BC104" s="562">
        <f t="shared" si="37"/>
        <v>568204.64945058431</v>
      </c>
      <c r="BD104" s="700"/>
      <c r="BE104" s="562">
        <f>BC104/(1+DFC!$C$10/100)^B104</f>
        <v>384583.27243586734</v>
      </c>
      <c r="BF104" s="700"/>
    </row>
    <row r="105" spans="2:58" x14ac:dyDescent="0.3">
      <c r="B105" s="572">
        <v>8</v>
      </c>
      <c r="C105" s="572">
        <v>10</v>
      </c>
      <c r="D105" s="572">
        <v>94</v>
      </c>
      <c r="E105" s="708"/>
      <c r="F105" s="562">
        <v>0</v>
      </c>
      <c r="G105" s="607">
        <f t="shared" si="22"/>
        <v>5000</v>
      </c>
      <c r="H105" s="700"/>
      <c r="I105" s="607">
        <f t="shared" si="23"/>
        <v>650</v>
      </c>
      <c r="J105" s="700"/>
      <c r="K105" s="607">
        <f t="shared" si="24"/>
        <v>400</v>
      </c>
      <c r="L105" s="700"/>
      <c r="M105" s="607">
        <f t="shared" si="25"/>
        <v>12500</v>
      </c>
      <c r="N105" s="700"/>
      <c r="O105" s="607">
        <f t="shared" si="26"/>
        <v>5000</v>
      </c>
      <c r="P105" s="700"/>
      <c r="Q105" s="607">
        <f t="shared" si="38"/>
        <v>5833.333333333333</v>
      </c>
      <c r="R105" s="700"/>
      <c r="S105" s="607">
        <f t="shared" si="27"/>
        <v>33333.333333333336</v>
      </c>
      <c r="T105" s="700"/>
      <c r="U105" s="607">
        <f t="shared" si="28"/>
        <v>25000</v>
      </c>
      <c r="V105" s="700"/>
      <c r="W105" s="607">
        <f t="shared" si="29"/>
        <v>20833.333333333332</v>
      </c>
      <c r="X105" s="700"/>
      <c r="Y105" s="607">
        <f t="shared" si="30"/>
        <v>10416.666666666666</v>
      </c>
      <c r="Z105" s="700"/>
      <c r="AA105" s="607">
        <f t="shared" si="31"/>
        <v>8333.3333333333339</v>
      </c>
      <c r="AB105" s="700"/>
      <c r="AC105" s="607">
        <f t="shared" si="32"/>
        <v>16666.666666666668</v>
      </c>
      <c r="AD105" s="700"/>
      <c r="AE105" s="607">
        <f t="shared" si="21"/>
        <v>7583.333333333333</v>
      </c>
      <c r="AF105" s="700"/>
      <c r="AG105" s="607">
        <f>OFC!AB100+OFC!AW100</f>
        <v>775851.90480000002</v>
      </c>
      <c r="AH105" s="700"/>
      <c r="AI105" s="607">
        <f>OFC!BR100+OFC!CM100</f>
        <v>43225.625</v>
      </c>
      <c r="AJ105" s="700"/>
      <c r="AK105" s="607">
        <f t="shared" si="33"/>
        <v>4500</v>
      </c>
      <c r="AL105" s="700"/>
      <c r="AM105" s="607"/>
      <c r="AN105" s="700"/>
      <c r="AO105" s="607">
        <f t="shared" si="34"/>
        <v>166666.66666666666</v>
      </c>
      <c r="AP105" s="700"/>
      <c r="AQ105" s="607">
        <f t="shared" si="35"/>
        <v>0</v>
      </c>
      <c r="AR105" s="700"/>
      <c r="AS105" s="607">
        <f t="shared" si="36"/>
        <v>1000000</v>
      </c>
      <c r="AT105" s="700"/>
      <c r="AU105" s="613">
        <v>0</v>
      </c>
      <c r="AV105" s="700"/>
      <c r="AW105" s="571">
        <f t="shared" si="39"/>
        <v>2141794.1964666666</v>
      </c>
      <c r="AX105" s="700"/>
      <c r="AY105" s="607">
        <f>('Revenue OP'!$G$18*(1+DFC!$C$13/100)^B105)/12</f>
        <v>2683576.9901172509</v>
      </c>
      <c r="AZ105" s="700"/>
      <c r="BA105" s="613">
        <v>0</v>
      </c>
      <c r="BB105" s="700"/>
      <c r="BC105" s="562">
        <f t="shared" si="37"/>
        <v>541782.7936505843</v>
      </c>
      <c r="BD105" s="700"/>
      <c r="BE105" s="562">
        <f>BC105/(1+DFC!$C$10/100)^B105</f>
        <v>366699.92041258136</v>
      </c>
      <c r="BF105" s="700"/>
    </row>
    <row r="106" spans="2:58" x14ac:dyDescent="0.3">
      <c r="B106" s="572">
        <v>8</v>
      </c>
      <c r="C106" s="572">
        <v>11</v>
      </c>
      <c r="D106" s="572">
        <v>95</v>
      </c>
      <c r="E106" s="708"/>
      <c r="F106" s="562">
        <v>0</v>
      </c>
      <c r="G106" s="607">
        <f t="shared" si="22"/>
        <v>5000</v>
      </c>
      <c r="H106" s="700"/>
      <c r="I106" s="607">
        <f t="shared" si="23"/>
        <v>650</v>
      </c>
      <c r="J106" s="700"/>
      <c r="K106" s="607">
        <f t="shared" si="24"/>
        <v>400</v>
      </c>
      <c r="L106" s="700"/>
      <c r="M106" s="607">
        <f t="shared" si="25"/>
        <v>12500</v>
      </c>
      <c r="N106" s="700"/>
      <c r="O106" s="607">
        <f t="shared" si="26"/>
        <v>5000</v>
      </c>
      <c r="P106" s="700"/>
      <c r="Q106" s="607">
        <f t="shared" si="38"/>
        <v>5833.333333333333</v>
      </c>
      <c r="R106" s="700"/>
      <c r="S106" s="607">
        <f t="shared" si="27"/>
        <v>33333.333333333336</v>
      </c>
      <c r="T106" s="700"/>
      <c r="U106" s="607">
        <f t="shared" si="28"/>
        <v>25000</v>
      </c>
      <c r="V106" s="700"/>
      <c r="W106" s="607">
        <f t="shared" si="29"/>
        <v>20833.333333333332</v>
      </c>
      <c r="X106" s="700"/>
      <c r="Y106" s="607">
        <f t="shared" si="30"/>
        <v>10416.666666666666</v>
      </c>
      <c r="Z106" s="700"/>
      <c r="AA106" s="607">
        <f t="shared" si="31"/>
        <v>8333.3333333333339</v>
      </c>
      <c r="AB106" s="700"/>
      <c r="AC106" s="607">
        <f t="shared" si="32"/>
        <v>16666.666666666668</v>
      </c>
      <c r="AD106" s="700"/>
      <c r="AE106" s="607">
        <f t="shared" si="21"/>
        <v>7583.333333333333</v>
      </c>
      <c r="AF106" s="700"/>
      <c r="AG106" s="607">
        <f>OFC!AB101+OFC!AW101</f>
        <v>750824.424</v>
      </c>
      <c r="AH106" s="700"/>
      <c r="AI106" s="607">
        <f>OFC!BR101+OFC!CM101</f>
        <v>41831.25</v>
      </c>
      <c r="AJ106" s="700"/>
      <c r="AK106" s="607">
        <f t="shared" si="33"/>
        <v>4500</v>
      </c>
      <c r="AL106" s="700"/>
      <c r="AM106" s="607"/>
      <c r="AN106" s="700"/>
      <c r="AO106" s="607">
        <f t="shared" si="34"/>
        <v>166666.66666666666</v>
      </c>
      <c r="AP106" s="700"/>
      <c r="AQ106" s="607">
        <f t="shared" si="35"/>
        <v>0</v>
      </c>
      <c r="AR106" s="700"/>
      <c r="AS106" s="607">
        <f t="shared" si="36"/>
        <v>1000000</v>
      </c>
      <c r="AT106" s="700"/>
      <c r="AU106" s="613">
        <v>0</v>
      </c>
      <c r="AV106" s="700"/>
      <c r="AW106" s="571">
        <f t="shared" si="39"/>
        <v>2115372.3406666666</v>
      </c>
      <c r="AX106" s="700"/>
      <c r="AY106" s="607">
        <f>('Revenue OP'!$G$18*(1+DFC!$C$13/100)^B106)/12</f>
        <v>2683576.9901172509</v>
      </c>
      <c r="AZ106" s="700"/>
      <c r="BA106" s="613">
        <v>0</v>
      </c>
      <c r="BB106" s="700"/>
      <c r="BC106" s="562">
        <f t="shared" si="37"/>
        <v>568204.64945058431</v>
      </c>
      <c r="BD106" s="700"/>
      <c r="BE106" s="562">
        <f>BC106/(1+DFC!$C$10/100)^B106</f>
        <v>384583.27243586734</v>
      </c>
      <c r="BF106" s="700"/>
    </row>
    <row r="107" spans="2:58" x14ac:dyDescent="0.3">
      <c r="B107" s="572">
        <v>8</v>
      </c>
      <c r="C107" s="572">
        <v>12</v>
      </c>
      <c r="D107" s="572">
        <v>96</v>
      </c>
      <c r="E107" s="708"/>
      <c r="F107" s="562">
        <v>0</v>
      </c>
      <c r="G107" s="607">
        <f t="shared" si="22"/>
        <v>5000</v>
      </c>
      <c r="H107" s="700"/>
      <c r="I107" s="607">
        <f t="shared" si="23"/>
        <v>650</v>
      </c>
      <c r="J107" s="700"/>
      <c r="K107" s="607">
        <f t="shared" si="24"/>
        <v>400</v>
      </c>
      <c r="L107" s="700"/>
      <c r="M107" s="607">
        <f t="shared" si="25"/>
        <v>12500</v>
      </c>
      <c r="N107" s="700"/>
      <c r="O107" s="607">
        <f t="shared" si="26"/>
        <v>5000</v>
      </c>
      <c r="P107" s="700"/>
      <c r="Q107" s="607">
        <f t="shared" si="38"/>
        <v>5833.333333333333</v>
      </c>
      <c r="R107" s="700"/>
      <c r="S107" s="607">
        <f t="shared" si="27"/>
        <v>33333.333333333336</v>
      </c>
      <c r="T107" s="700"/>
      <c r="U107" s="607">
        <f t="shared" si="28"/>
        <v>25000</v>
      </c>
      <c r="V107" s="700"/>
      <c r="W107" s="607">
        <f t="shared" si="29"/>
        <v>20833.333333333332</v>
      </c>
      <c r="X107" s="700"/>
      <c r="Y107" s="607">
        <f t="shared" si="30"/>
        <v>10416.666666666666</v>
      </c>
      <c r="Z107" s="700"/>
      <c r="AA107" s="607">
        <f t="shared" si="31"/>
        <v>8333.3333333333339</v>
      </c>
      <c r="AB107" s="700"/>
      <c r="AC107" s="607">
        <f t="shared" si="32"/>
        <v>16666.666666666668</v>
      </c>
      <c r="AD107" s="700"/>
      <c r="AE107" s="607">
        <f t="shared" si="21"/>
        <v>7583.333333333333</v>
      </c>
      <c r="AF107" s="700"/>
      <c r="AG107" s="607">
        <f>OFC!AB102+OFC!AW102</f>
        <v>775851.90480000002</v>
      </c>
      <c r="AH107" s="700"/>
      <c r="AI107" s="607">
        <f>OFC!BR102+OFC!CM102</f>
        <v>43225.625</v>
      </c>
      <c r="AJ107" s="700"/>
      <c r="AK107" s="607">
        <f t="shared" si="33"/>
        <v>4500</v>
      </c>
      <c r="AL107" s="700"/>
      <c r="AM107" s="607"/>
      <c r="AN107" s="700"/>
      <c r="AO107" s="607">
        <f t="shared" si="34"/>
        <v>166666.66666666666</v>
      </c>
      <c r="AP107" s="700"/>
      <c r="AQ107" s="607">
        <f t="shared" si="35"/>
        <v>0</v>
      </c>
      <c r="AR107" s="700"/>
      <c r="AS107" s="607">
        <f t="shared" si="36"/>
        <v>1000000</v>
      </c>
      <c r="AT107" s="700"/>
      <c r="AU107" s="613">
        <v>0</v>
      </c>
      <c r="AV107" s="700"/>
      <c r="AW107" s="571">
        <f t="shared" si="39"/>
        <v>2141794.1964666666</v>
      </c>
      <c r="AX107" s="700"/>
      <c r="AY107" s="607">
        <f>('Revenue OP'!$G$18*(1+DFC!$C$13/100)^B107)/12</f>
        <v>2683576.9901172509</v>
      </c>
      <c r="AZ107" s="700"/>
      <c r="BA107" s="613">
        <v>0</v>
      </c>
      <c r="BB107" s="700"/>
      <c r="BC107" s="562">
        <f t="shared" si="37"/>
        <v>541782.7936505843</v>
      </c>
      <c r="BD107" s="700"/>
      <c r="BE107" s="562">
        <f>BC107/(1+DFC!$C$10/100)^B107</f>
        <v>366699.92041258136</v>
      </c>
      <c r="BF107" s="700"/>
    </row>
    <row r="108" spans="2:58" x14ac:dyDescent="0.3">
      <c r="B108" s="572">
        <v>9</v>
      </c>
      <c r="C108" s="572">
        <v>1</v>
      </c>
      <c r="D108" s="572">
        <v>97</v>
      </c>
      <c r="E108" s="708">
        <f>DFC!$C$10</f>
        <v>5</v>
      </c>
      <c r="F108" s="562">
        <v>0</v>
      </c>
      <c r="G108" s="607">
        <f t="shared" si="22"/>
        <v>5000</v>
      </c>
      <c r="H108" s="700">
        <f>SUM(G108:G119)</f>
        <v>60000</v>
      </c>
      <c r="I108" s="607">
        <f t="shared" si="23"/>
        <v>650</v>
      </c>
      <c r="J108" s="700">
        <f>SUM(I108:I119)</f>
        <v>7800</v>
      </c>
      <c r="K108" s="607">
        <f t="shared" si="24"/>
        <v>400</v>
      </c>
      <c r="L108" s="700">
        <f>SUM(K108:K119)</f>
        <v>4800</v>
      </c>
      <c r="M108" s="607">
        <f t="shared" si="25"/>
        <v>12500</v>
      </c>
      <c r="N108" s="700">
        <f>SUM(M108:M119)</f>
        <v>150000</v>
      </c>
      <c r="O108" s="607">
        <f t="shared" si="26"/>
        <v>5000</v>
      </c>
      <c r="P108" s="700">
        <f>SUM(O108:O119)</f>
        <v>60000</v>
      </c>
      <c r="Q108" s="607">
        <f t="shared" si="38"/>
        <v>5833.333333333333</v>
      </c>
      <c r="R108" s="700">
        <f>SUM(Q108:Q119)</f>
        <v>70000.000000000015</v>
      </c>
      <c r="S108" s="607">
        <f t="shared" si="27"/>
        <v>33333.333333333336</v>
      </c>
      <c r="T108" s="700">
        <f>SUM(S108:S119)</f>
        <v>399999.99999999994</v>
      </c>
      <c r="U108" s="607">
        <f t="shared" si="28"/>
        <v>25000</v>
      </c>
      <c r="V108" s="700">
        <f>SUM(U108:U119)</f>
        <v>300000</v>
      </c>
      <c r="W108" s="607">
        <f t="shared" si="29"/>
        <v>20833.333333333332</v>
      </c>
      <c r="X108" s="700">
        <f>SUM(W108:W119)</f>
        <v>250000.00000000003</v>
      </c>
      <c r="Y108" s="607">
        <f t="shared" si="30"/>
        <v>10416.666666666666</v>
      </c>
      <c r="Z108" s="700">
        <f>SUM(Y108:Y119)</f>
        <v>125000.00000000001</v>
      </c>
      <c r="AA108" s="607">
        <f t="shared" si="31"/>
        <v>8333.3333333333339</v>
      </c>
      <c r="AB108" s="700">
        <f>SUM(AA108:AA119)</f>
        <v>99999.999999999985</v>
      </c>
      <c r="AC108" s="607">
        <f t="shared" si="32"/>
        <v>16666.666666666668</v>
      </c>
      <c r="AD108" s="700">
        <f>SUM(AC108:AC119)</f>
        <v>199999.99999999997</v>
      </c>
      <c r="AE108" s="607">
        <f t="shared" si="21"/>
        <v>7583.333333333333</v>
      </c>
      <c r="AF108" s="700">
        <f>SUM(AE108:AE119)</f>
        <v>90999.999999999985</v>
      </c>
      <c r="AG108" s="607">
        <f>OFC!AB103+OFC!AW103</f>
        <v>310340.76191999996</v>
      </c>
      <c r="AH108" s="700">
        <f>SUM(AG108:AG119)</f>
        <v>8669519.3491199985</v>
      </c>
      <c r="AI108" s="607">
        <f>OFC!BR103+OFC!CM103</f>
        <v>17290.25</v>
      </c>
      <c r="AJ108" s="700">
        <f>SUM(AI108:AI119)</f>
        <v>483011.5</v>
      </c>
      <c r="AK108" s="607">
        <f t="shared" si="33"/>
        <v>4500</v>
      </c>
      <c r="AL108" s="700">
        <f>SUM(AK108:AK119)</f>
        <v>54000</v>
      </c>
      <c r="AM108" s="607"/>
      <c r="AN108" s="700">
        <f>SUM(AM108:AM119)</f>
        <v>0</v>
      </c>
      <c r="AO108" s="607">
        <f t="shared" si="34"/>
        <v>166666.66666666666</v>
      </c>
      <c r="AP108" s="700">
        <f>SUM(AO108:AO119)</f>
        <v>2000000.0000000002</v>
      </c>
      <c r="AQ108" s="607">
        <f t="shared" si="35"/>
        <v>0</v>
      </c>
      <c r="AR108" s="700">
        <f>SUM(AQ108:AQ119)</f>
        <v>0</v>
      </c>
      <c r="AS108" s="607">
        <f t="shared" si="36"/>
        <v>1000000</v>
      </c>
      <c r="AT108" s="700">
        <f>SUM(AS108:AS119)</f>
        <v>12000000</v>
      </c>
      <c r="AU108" s="613">
        <v>0</v>
      </c>
      <c r="AV108" s="700">
        <f>SUM(AU108:AU119)</f>
        <v>0</v>
      </c>
      <c r="AW108" s="571">
        <f t="shared" si="39"/>
        <v>1650347.6785866665</v>
      </c>
      <c r="AX108" s="700">
        <f>SUM(AW108:AW119)</f>
        <v>25025130.849119995</v>
      </c>
      <c r="AY108" s="607">
        <f>('Revenue OP'!$G$18*(1+DFC!$C$13/100)^B108)/12</f>
        <v>2742615.6838998306</v>
      </c>
      <c r="AZ108" s="700">
        <f>SUM(AY108:AY119)</f>
        <v>32911388.206797969</v>
      </c>
      <c r="BA108" s="613">
        <v>0</v>
      </c>
      <c r="BB108" s="700">
        <f>SUM(BA108:BA119)</f>
        <v>0</v>
      </c>
      <c r="BC108" s="562">
        <f t="shared" si="37"/>
        <v>1092268.0053131641</v>
      </c>
      <c r="BD108" s="700">
        <f>SUM(BC108:BC119)</f>
        <v>7886257.3576779664</v>
      </c>
      <c r="BE108" s="562">
        <f>BC108/(1+DFC!$C$10/100)^B108</f>
        <v>704085.69512429391</v>
      </c>
      <c r="BF108" s="700">
        <f>SUM(BE108:BE119)</f>
        <v>5083551.8083474226</v>
      </c>
    </row>
    <row r="109" spans="2:58" x14ac:dyDescent="0.3">
      <c r="B109" s="572">
        <v>9</v>
      </c>
      <c r="C109" s="572">
        <v>2</v>
      </c>
      <c r="D109" s="572">
        <v>98</v>
      </c>
      <c r="E109" s="708"/>
      <c r="F109" s="562">
        <v>0</v>
      </c>
      <c r="G109" s="607">
        <f t="shared" si="22"/>
        <v>5000</v>
      </c>
      <c r="H109" s="700"/>
      <c r="I109" s="607">
        <f t="shared" si="23"/>
        <v>650</v>
      </c>
      <c r="J109" s="700"/>
      <c r="K109" s="607">
        <f t="shared" si="24"/>
        <v>400</v>
      </c>
      <c r="L109" s="700"/>
      <c r="M109" s="607">
        <f t="shared" si="25"/>
        <v>12500</v>
      </c>
      <c r="N109" s="700"/>
      <c r="O109" s="607">
        <f t="shared" si="26"/>
        <v>5000</v>
      </c>
      <c r="P109" s="700"/>
      <c r="Q109" s="607">
        <f t="shared" si="38"/>
        <v>5833.333333333333</v>
      </c>
      <c r="R109" s="700"/>
      <c r="S109" s="607">
        <f t="shared" si="27"/>
        <v>33333.333333333336</v>
      </c>
      <c r="T109" s="700"/>
      <c r="U109" s="607">
        <f t="shared" si="28"/>
        <v>25000</v>
      </c>
      <c r="V109" s="700"/>
      <c r="W109" s="607">
        <f t="shared" si="29"/>
        <v>20833.333333333332</v>
      </c>
      <c r="X109" s="700"/>
      <c r="Y109" s="607">
        <f t="shared" si="30"/>
        <v>10416.666666666666</v>
      </c>
      <c r="Z109" s="700"/>
      <c r="AA109" s="607">
        <f t="shared" si="31"/>
        <v>8333.3333333333339</v>
      </c>
      <c r="AB109" s="700"/>
      <c r="AC109" s="607">
        <f t="shared" si="32"/>
        <v>16666.666666666668</v>
      </c>
      <c r="AD109" s="700"/>
      <c r="AE109" s="607">
        <f t="shared" si="21"/>
        <v>7583.333333333333</v>
      </c>
      <c r="AF109" s="700"/>
      <c r="AG109" s="607">
        <f>OFC!AB104+OFC!AW104</f>
        <v>700769.46239999996</v>
      </c>
      <c r="AH109" s="700"/>
      <c r="AI109" s="607">
        <f>OFC!BR104+OFC!CM104</f>
        <v>39042.5</v>
      </c>
      <c r="AJ109" s="700"/>
      <c r="AK109" s="607">
        <f t="shared" si="33"/>
        <v>4500</v>
      </c>
      <c r="AL109" s="700"/>
      <c r="AM109" s="607"/>
      <c r="AN109" s="700"/>
      <c r="AO109" s="607">
        <f t="shared" si="34"/>
        <v>166666.66666666666</v>
      </c>
      <c r="AP109" s="700"/>
      <c r="AQ109" s="607">
        <f t="shared" si="35"/>
        <v>0</v>
      </c>
      <c r="AR109" s="700"/>
      <c r="AS109" s="607">
        <f t="shared" si="36"/>
        <v>1000000</v>
      </c>
      <c r="AT109" s="700"/>
      <c r="AU109" s="613">
        <v>0</v>
      </c>
      <c r="AV109" s="700"/>
      <c r="AW109" s="571">
        <f t="shared" si="39"/>
        <v>2062528.6290666666</v>
      </c>
      <c r="AX109" s="700"/>
      <c r="AY109" s="607">
        <f>('Revenue OP'!$G$18*(1+DFC!$C$13/100)^B109)/12</f>
        <v>2742615.6838998306</v>
      </c>
      <c r="AZ109" s="700"/>
      <c r="BA109" s="613">
        <v>0</v>
      </c>
      <c r="BB109" s="700"/>
      <c r="BC109" s="562">
        <f t="shared" si="37"/>
        <v>680087.05483316397</v>
      </c>
      <c r="BD109" s="700"/>
      <c r="BE109" s="562">
        <f>BC109/(1+DFC!$C$10/100)^B109</f>
        <v>438390.17934975948</v>
      </c>
      <c r="BF109" s="700"/>
    </row>
    <row r="110" spans="2:58" x14ac:dyDescent="0.3">
      <c r="B110" s="572">
        <v>9</v>
      </c>
      <c r="C110" s="572">
        <v>3</v>
      </c>
      <c r="D110" s="572">
        <v>99</v>
      </c>
      <c r="E110" s="708"/>
      <c r="F110" s="562">
        <v>0</v>
      </c>
      <c r="G110" s="607">
        <f t="shared" si="22"/>
        <v>5000</v>
      </c>
      <c r="H110" s="700"/>
      <c r="I110" s="607">
        <f t="shared" si="23"/>
        <v>650</v>
      </c>
      <c r="J110" s="700"/>
      <c r="K110" s="607">
        <f t="shared" si="24"/>
        <v>400</v>
      </c>
      <c r="L110" s="700"/>
      <c r="M110" s="607">
        <f t="shared" si="25"/>
        <v>12500</v>
      </c>
      <c r="N110" s="700"/>
      <c r="O110" s="607">
        <f t="shared" si="26"/>
        <v>5000</v>
      </c>
      <c r="P110" s="700"/>
      <c r="Q110" s="607">
        <f t="shared" si="38"/>
        <v>5833.333333333333</v>
      </c>
      <c r="R110" s="700"/>
      <c r="S110" s="607">
        <f t="shared" si="27"/>
        <v>33333.333333333336</v>
      </c>
      <c r="T110" s="700"/>
      <c r="U110" s="607">
        <f t="shared" si="28"/>
        <v>25000</v>
      </c>
      <c r="V110" s="700"/>
      <c r="W110" s="607">
        <f t="shared" si="29"/>
        <v>20833.333333333332</v>
      </c>
      <c r="X110" s="700"/>
      <c r="Y110" s="607">
        <f t="shared" si="30"/>
        <v>10416.666666666666</v>
      </c>
      <c r="Z110" s="700"/>
      <c r="AA110" s="607">
        <f t="shared" si="31"/>
        <v>8333.3333333333339</v>
      </c>
      <c r="AB110" s="700"/>
      <c r="AC110" s="607">
        <f t="shared" si="32"/>
        <v>16666.666666666668</v>
      </c>
      <c r="AD110" s="700"/>
      <c r="AE110" s="607">
        <f t="shared" si="21"/>
        <v>7583.333333333333</v>
      </c>
      <c r="AF110" s="700"/>
      <c r="AG110" s="607">
        <f>OFC!AB105+OFC!AW105</f>
        <v>775851.90480000002</v>
      </c>
      <c r="AH110" s="700"/>
      <c r="AI110" s="607">
        <f>OFC!BR105+OFC!CM105</f>
        <v>43225.625</v>
      </c>
      <c r="AJ110" s="700"/>
      <c r="AK110" s="607">
        <f t="shared" si="33"/>
        <v>4500</v>
      </c>
      <c r="AL110" s="700"/>
      <c r="AM110" s="607"/>
      <c r="AN110" s="700"/>
      <c r="AO110" s="607">
        <f t="shared" si="34"/>
        <v>166666.66666666666</v>
      </c>
      <c r="AP110" s="700"/>
      <c r="AQ110" s="607">
        <f t="shared" si="35"/>
        <v>0</v>
      </c>
      <c r="AR110" s="700"/>
      <c r="AS110" s="607">
        <f t="shared" si="36"/>
        <v>1000000</v>
      </c>
      <c r="AT110" s="700"/>
      <c r="AU110" s="613">
        <v>0</v>
      </c>
      <c r="AV110" s="700"/>
      <c r="AW110" s="571">
        <f t="shared" si="39"/>
        <v>2141794.1964666666</v>
      </c>
      <c r="AX110" s="700"/>
      <c r="AY110" s="607">
        <f>('Revenue OP'!$G$18*(1+DFC!$C$13/100)^B110)/12</f>
        <v>2742615.6838998306</v>
      </c>
      <c r="AZ110" s="700"/>
      <c r="BA110" s="613">
        <v>0</v>
      </c>
      <c r="BB110" s="700"/>
      <c r="BC110" s="562">
        <f t="shared" si="37"/>
        <v>600821.48743316391</v>
      </c>
      <c r="BD110" s="700"/>
      <c r="BE110" s="562">
        <f>BC110/(1+DFC!$C$10/100)^B110</f>
        <v>387294.88785465667</v>
      </c>
      <c r="BF110" s="700"/>
    </row>
    <row r="111" spans="2:58" x14ac:dyDescent="0.3">
      <c r="B111" s="572">
        <v>9</v>
      </c>
      <c r="C111" s="572">
        <v>4</v>
      </c>
      <c r="D111" s="572">
        <v>100</v>
      </c>
      <c r="E111" s="708"/>
      <c r="F111" s="562">
        <v>0</v>
      </c>
      <c r="G111" s="607">
        <f t="shared" si="22"/>
        <v>5000</v>
      </c>
      <c r="H111" s="700"/>
      <c r="I111" s="607">
        <f t="shared" si="23"/>
        <v>650</v>
      </c>
      <c r="J111" s="700"/>
      <c r="K111" s="607">
        <f t="shared" si="24"/>
        <v>400</v>
      </c>
      <c r="L111" s="700"/>
      <c r="M111" s="607">
        <f t="shared" si="25"/>
        <v>12500</v>
      </c>
      <c r="N111" s="700"/>
      <c r="O111" s="607">
        <f t="shared" si="26"/>
        <v>5000</v>
      </c>
      <c r="P111" s="700"/>
      <c r="Q111" s="607">
        <f t="shared" si="38"/>
        <v>5833.333333333333</v>
      </c>
      <c r="R111" s="700"/>
      <c r="S111" s="607">
        <f t="shared" si="27"/>
        <v>33333.333333333336</v>
      </c>
      <c r="T111" s="700"/>
      <c r="U111" s="607">
        <f t="shared" si="28"/>
        <v>25000</v>
      </c>
      <c r="V111" s="700"/>
      <c r="W111" s="607">
        <f t="shared" si="29"/>
        <v>20833.333333333332</v>
      </c>
      <c r="X111" s="700"/>
      <c r="Y111" s="607">
        <f t="shared" si="30"/>
        <v>10416.666666666666</v>
      </c>
      <c r="Z111" s="700"/>
      <c r="AA111" s="607">
        <f t="shared" si="31"/>
        <v>8333.3333333333339</v>
      </c>
      <c r="AB111" s="700"/>
      <c r="AC111" s="607">
        <f t="shared" si="32"/>
        <v>16666.666666666668</v>
      </c>
      <c r="AD111" s="700"/>
      <c r="AE111" s="607">
        <f t="shared" si="21"/>
        <v>7583.333333333333</v>
      </c>
      <c r="AF111" s="700"/>
      <c r="AG111" s="607">
        <f>OFC!AB106+OFC!AW106</f>
        <v>750824.424</v>
      </c>
      <c r="AH111" s="700"/>
      <c r="AI111" s="607">
        <f>OFC!BR106+OFC!CM106</f>
        <v>41831.25</v>
      </c>
      <c r="AJ111" s="700"/>
      <c r="AK111" s="607">
        <f t="shared" si="33"/>
        <v>4500</v>
      </c>
      <c r="AL111" s="700"/>
      <c r="AM111" s="607"/>
      <c r="AN111" s="700"/>
      <c r="AO111" s="607">
        <f t="shared" si="34"/>
        <v>166666.66666666666</v>
      </c>
      <c r="AP111" s="700"/>
      <c r="AQ111" s="607">
        <f t="shared" si="35"/>
        <v>0</v>
      </c>
      <c r="AR111" s="700"/>
      <c r="AS111" s="607">
        <f t="shared" si="36"/>
        <v>1000000</v>
      </c>
      <c r="AT111" s="700"/>
      <c r="AU111" s="613">
        <v>0</v>
      </c>
      <c r="AV111" s="700"/>
      <c r="AW111" s="571">
        <f t="shared" si="39"/>
        <v>2115372.3406666666</v>
      </c>
      <c r="AX111" s="700"/>
      <c r="AY111" s="607">
        <f>('Revenue OP'!$G$18*(1+DFC!$C$13/100)^B111)/12</f>
        <v>2742615.6838998306</v>
      </c>
      <c r="AZ111" s="700"/>
      <c r="BA111" s="613">
        <v>0</v>
      </c>
      <c r="BB111" s="700"/>
      <c r="BC111" s="562">
        <f t="shared" si="37"/>
        <v>627243.34323316393</v>
      </c>
      <c r="BD111" s="700"/>
      <c r="BE111" s="562">
        <f>BC111/(1+DFC!$C$10/100)^B111</f>
        <v>404326.65168635763</v>
      </c>
      <c r="BF111" s="700"/>
    </row>
    <row r="112" spans="2:58" x14ac:dyDescent="0.3">
      <c r="B112" s="572">
        <v>9</v>
      </c>
      <c r="C112" s="572">
        <v>5</v>
      </c>
      <c r="D112" s="572">
        <v>101</v>
      </c>
      <c r="E112" s="708"/>
      <c r="F112" s="562">
        <v>0</v>
      </c>
      <c r="G112" s="607">
        <f t="shared" si="22"/>
        <v>5000</v>
      </c>
      <c r="H112" s="700"/>
      <c r="I112" s="607">
        <f t="shared" si="23"/>
        <v>650</v>
      </c>
      <c r="J112" s="700"/>
      <c r="K112" s="607">
        <f t="shared" si="24"/>
        <v>400</v>
      </c>
      <c r="L112" s="700"/>
      <c r="M112" s="607">
        <f t="shared" si="25"/>
        <v>12500</v>
      </c>
      <c r="N112" s="700"/>
      <c r="O112" s="607">
        <f t="shared" si="26"/>
        <v>5000</v>
      </c>
      <c r="P112" s="700"/>
      <c r="Q112" s="607">
        <f t="shared" si="38"/>
        <v>5833.333333333333</v>
      </c>
      <c r="R112" s="700"/>
      <c r="S112" s="607">
        <f t="shared" si="27"/>
        <v>33333.333333333336</v>
      </c>
      <c r="T112" s="700"/>
      <c r="U112" s="607">
        <f t="shared" si="28"/>
        <v>25000</v>
      </c>
      <c r="V112" s="700"/>
      <c r="W112" s="607">
        <f t="shared" si="29"/>
        <v>20833.333333333332</v>
      </c>
      <c r="X112" s="700"/>
      <c r="Y112" s="607">
        <f t="shared" si="30"/>
        <v>10416.666666666666</v>
      </c>
      <c r="Z112" s="700"/>
      <c r="AA112" s="607">
        <f t="shared" si="31"/>
        <v>8333.3333333333339</v>
      </c>
      <c r="AB112" s="700"/>
      <c r="AC112" s="607">
        <f t="shared" si="32"/>
        <v>16666.666666666668</v>
      </c>
      <c r="AD112" s="700"/>
      <c r="AE112" s="607">
        <f t="shared" si="21"/>
        <v>7583.333333333333</v>
      </c>
      <c r="AF112" s="700"/>
      <c r="AG112" s="607">
        <f>OFC!AB107+OFC!AW107</f>
        <v>775851.90480000002</v>
      </c>
      <c r="AH112" s="700"/>
      <c r="AI112" s="607">
        <f>OFC!BR107+OFC!CM107</f>
        <v>43225.625</v>
      </c>
      <c r="AJ112" s="700"/>
      <c r="AK112" s="607">
        <f t="shared" si="33"/>
        <v>4500</v>
      </c>
      <c r="AL112" s="700"/>
      <c r="AM112" s="607"/>
      <c r="AN112" s="700"/>
      <c r="AO112" s="607">
        <f t="shared" si="34"/>
        <v>166666.66666666666</v>
      </c>
      <c r="AP112" s="700"/>
      <c r="AQ112" s="607">
        <f t="shared" si="35"/>
        <v>0</v>
      </c>
      <c r="AR112" s="700"/>
      <c r="AS112" s="607">
        <f t="shared" si="36"/>
        <v>1000000</v>
      </c>
      <c r="AT112" s="700"/>
      <c r="AU112" s="613">
        <v>0</v>
      </c>
      <c r="AV112" s="700"/>
      <c r="AW112" s="571">
        <f t="shared" si="39"/>
        <v>2141794.1964666666</v>
      </c>
      <c r="AX112" s="700"/>
      <c r="AY112" s="607">
        <f>('Revenue OP'!$G$18*(1+DFC!$C$13/100)^B112)/12</f>
        <v>2742615.6838998306</v>
      </c>
      <c r="AZ112" s="700"/>
      <c r="BA112" s="613">
        <v>0</v>
      </c>
      <c r="BB112" s="700"/>
      <c r="BC112" s="562">
        <f t="shared" si="37"/>
        <v>600821.48743316391</v>
      </c>
      <c r="BD112" s="700"/>
      <c r="BE112" s="562">
        <f>BC112/(1+DFC!$C$10/100)^B112</f>
        <v>387294.88785465667</v>
      </c>
      <c r="BF112" s="700"/>
    </row>
    <row r="113" spans="2:58" x14ac:dyDescent="0.3">
      <c r="B113" s="572">
        <v>9</v>
      </c>
      <c r="C113" s="572">
        <v>6</v>
      </c>
      <c r="D113" s="572">
        <v>102</v>
      </c>
      <c r="E113" s="708"/>
      <c r="F113" s="562">
        <v>0</v>
      </c>
      <c r="G113" s="607">
        <f t="shared" si="22"/>
        <v>5000</v>
      </c>
      <c r="H113" s="700"/>
      <c r="I113" s="607">
        <f t="shared" si="23"/>
        <v>650</v>
      </c>
      <c r="J113" s="700"/>
      <c r="K113" s="607">
        <f t="shared" si="24"/>
        <v>400</v>
      </c>
      <c r="L113" s="700"/>
      <c r="M113" s="607">
        <f t="shared" si="25"/>
        <v>12500</v>
      </c>
      <c r="N113" s="700"/>
      <c r="O113" s="607">
        <f t="shared" si="26"/>
        <v>5000</v>
      </c>
      <c r="P113" s="700"/>
      <c r="Q113" s="607">
        <f t="shared" si="38"/>
        <v>5833.333333333333</v>
      </c>
      <c r="R113" s="700"/>
      <c r="S113" s="607">
        <f t="shared" si="27"/>
        <v>33333.333333333336</v>
      </c>
      <c r="T113" s="700"/>
      <c r="U113" s="607">
        <f t="shared" si="28"/>
        <v>25000</v>
      </c>
      <c r="V113" s="700"/>
      <c r="W113" s="607">
        <f t="shared" si="29"/>
        <v>20833.333333333332</v>
      </c>
      <c r="X113" s="700"/>
      <c r="Y113" s="607">
        <f t="shared" si="30"/>
        <v>10416.666666666666</v>
      </c>
      <c r="Z113" s="700"/>
      <c r="AA113" s="607">
        <f t="shared" si="31"/>
        <v>8333.3333333333339</v>
      </c>
      <c r="AB113" s="700"/>
      <c r="AC113" s="607">
        <f t="shared" si="32"/>
        <v>16666.666666666668</v>
      </c>
      <c r="AD113" s="700"/>
      <c r="AE113" s="607">
        <f t="shared" si="21"/>
        <v>7583.333333333333</v>
      </c>
      <c r="AF113" s="700"/>
      <c r="AG113" s="607">
        <f>OFC!AB108+OFC!AW108</f>
        <v>750824.424</v>
      </c>
      <c r="AH113" s="700"/>
      <c r="AI113" s="607">
        <f>OFC!BR108+OFC!CM108</f>
        <v>41831.25</v>
      </c>
      <c r="AJ113" s="700"/>
      <c r="AK113" s="607">
        <f t="shared" si="33"/>
        <v>4500</v>
      </c>
      <c r="AL113" s="700"/>
      <c r="AM113" s="607"/>
      <c r="AN113" s="700"/>
      <c r="AO113" s="607">
        <f t="shared" si="34"/>
        <v>166666.66666666666</v>
      </c>
      <c r="AP113" s="700"/>
      <c r="AQ113" s="607">
        <f t="shared" si="35"/>
        <v>0</v>
      </c>
      <c r="AR113" s="700"/>
      <c r="AS113" s="607">
        <f t="shared" si="36"/>
        <v>1000000</v>
      </c>
      <c r="AT113" s="700"/>
      <c r="AU113" s="613">
        <v>0</v>
      </c>
      <c r="AV113" s="700"/>
      <c r="AW113" s="571">
        <f t="shared" si="39"/>
        <v>2115372.3406666666</v>
      </c>
      <c r="AX113" s="700"/>
      <c r="AY113" s="607">
        <f>('Revenue OP'!$G$18*(1+DFC!$C$13/100)^B113)/12</f>
        <v>2742615.6838998306</v>
      </c>
      <c r="AZ113" s="700"/>
      <c r="BA113" s="613">
        <v>0</v>
      </c>
      <c r="BB113" s="700"/>
      <c r="BC113" s="562">
        <f t="shared" si="37"/>
        <v>627243.34323316393</v>
      </c>
      <c r="BD113" s="700"/>
      <c r="BE113" s="562">
        <f>BC113/(1+DFC!$C$10/100)^B113</f>
        <v>404326.65168635763</v>
      </c>
      <c r="BF113" s="700"/>
    </row>
    <row r="114" spans="2:58" x14ac:dyDescent="0.3">
      <c r="B114" s="572">
        <v>9</v>
      </c>
      <c r="C114" s="572">
        <v>7</v>
      </c>
      <c r="D114" s="572">
        <v>103</v>
      </c>
      <c r="E114" s="708"/>
      <c r="F114" s="562">
        <v>0</v>
      </c>
      <c r="G114" s="607">
        <f t="shared" si="22"/>
        <v>5000</v>
      </c>
      <c r="H114" s="700"/>
      <c r="I114" s="607">
        <f t="shared" si="23"/>
        <v>650</v>
      </c>
      <c r="J114" s="700"/>
      <c r="K114" s="607">
        <f t="shared" si="24"/>
        <v>400</v>
      </c>
      <c r="L114" s="700"/>
      <c r="M114" s="607">
        <f t="shared" si="25"/>
        <v>12500</v>
      </c>
      <c r="N114" s="700"/>
      <c r="O114" s="607">
        <f t="shared" si="26"/>
        <v>5000</v>
      </c>
      <c r="P114" s="700"/>
      <c r="Q114" s="607">
        <f t="shared" si="38"/>
        <v>5833.333333333333</v>
      </c>
      <c r="R114" s="700"/>
      <c r="S114" s="607">
        <f t="shared" si="27"/>
        <v>33333.333333333336</v>
      </c>
      <c r="T114" s="700"/>
      <c r="U114" s="607">
        <f t="shared" si="28"/>
        <v>25000</v>
      </c>
      <c r="V114" s="700"/>
      <c r="W114" s="607">
        <f t="shared" si="29"/>
        <v>20833.333333333332</v>
      </c>
      <c r="X114" s="700"/>
      <c r="Y114" s="607">
        <f t="shared" si="30"/>
        <v>10416.666666666666</v>
      </c>
      <c r="Z114" s="700"/>
      <c r="AA114" s="607">
        <f t="shared" si="31"/>
        <v>8333.3333333333339</v>
      </c>
      <c r="AB114" s="700"/>
      <c r="AC114" s="607">
        <f t="shared" si="32"/>
        <v>16666.666666666668</v>
      </c>
      <c r="AD114" s="700"/>
      <c r="AE114" s="607">
        <f t="shared" si="21"/>
        <v>7583.333333333333</v>
      </c>
      <c r="AF114" s="700"/>
      <c r="AG114" s="607">
        <f>OFC!AB109+OFC!AW109</f>
        <v>775851.90480000002</v>
      </c>
      <c r="AH114" s="700"/>
      <c r="AI114" s="607">
        <f>OFC!BR109+OFC!CM109</f>
        <v>43225.625</v>
      </c>
      <c r="AJ114" s="700"/>
      <c r="AK114" s="607">
        <f t="shared" si="33"/>
        <v>4500</v>
      </c>
      <c r="AL114" s="700"/>
      <c r="AM114" s="607"/>
      <c r="AN114" s="700"/>
      <c r="AO114" s="607">
        <f t="shared" si="34"/>
        <v>166666.66666666666</v>
      </c>
      <c r="AP114" s="700"/>
      <c r="AQ114" s="607">
        <f t="shared" si="35"/>
        <v>0</v>
      </c>
      <c r="AR114" s="700"/>
      <c r="AS114" s="607">
        <f t="shared" si="36"/>
        <v>1000000</v>
      </c>
      <c r="AT114" s="700"/>
      <c r="AU114" s="613">
        <v>0</v>
      </c>
      <c r="AV114" s="700"/>
      <c r="AW114" s="571">
        <f t="shared" si="39"/>
        <v>2141794.1964666666</v>
      </c>
      <c r="AX114" s="700"/>
      <c r="AY114" s="607">
        <f>('Revenue OP'!$G$18*(1+DFC!$C$13/100)^B114)/12</f>
        <v>2742615.6838998306</v>
      </c>
      <c r="AZ114" s="700"/>
      <c r="BA114" s="613">
        <v>0</v>
      </c>
      <c r="BB114" s="700"/>
      <c r="BC114" s="562">
        <f t="shared" si="37"/>
        <v>600821.48743316391</v>
      </c>
      <c r="BD114" s="700"/>
      <c r="BE114" s="562">
        <f>BC114/(1+DFC!$C$10/100)^B114</f>
        <v>387294.88785465667</v>
      </c>
      <c r="BF114" s="700"/>
    </row>
    <row r="115" spans="2:58" x14ac:dyDescent="0.3">
      <c r="B115" s="572">
        <v>9</v>
      </c>
      <c r="C115" s="572">
        <v>8</v>
      </c>
      <c r="D115" s="572">
        <v>104</v>
      </c>
      <c r="E115" s="708"/>
      <c r="F115" s="562">
        <v>0</v>
      </c>
      <c r="G115" s="607">
        <f t="shared" si="22"/>
        <v>5000</v>
      </c>
      <c r="H115" s="700"/>
      <c r="I115" s="607">
        <f t="shared" si="23"/>
        <v>650</v>
      </c>
      <c r="J115" s="700"/>
      <c r="K115" s="607">
        <f t="shared" si="24"/>
        <v>400</v>
      </c>
      <c r="L115" s="700"/>
      <c r="M115" s="607">
        <f t="shared" si="25"/>
        <v>12500</v>
      </c>
      <c r="N115" s="700"/>
      <c r="O115" s="607">
        <f t="shared" si="26"/>
        <v>5000</v>
      </c>
      <c r="P115" s="700"/>
      <c r="Q115" s="607">
        <f t="shared" si="38"/>
        <v>5833.333333333333</v>
      </c>
      <c r="R115" s="700"/>
      <c r="S115" s="607">
        <f t="shared" si="27"/>
        <v>33333.333333333336</v>
      </c>
      <c r="T115" s="700"/>
      <c r="U115" s="607">
        <f t="shared" si="28"/>
        <v>25000</v>
      </c>
      <c r="V115" s="700"/>
      <c r="W115" s="607">
        <f t="shared" si="29"/>
        <v>20833.333333333332</v>
      </c>
      <c r="X115" s="700"/>
      <c r="Y115" s="607">
        <f t="shared" si="30"/>
        <v>10416.666666666666</v>
      </c>
      <c r="Z115" s="700"/>
      <c r="AA115" s="607">
        <f t="shared" si="31"/>
        <v>8333.3333333333339</v>
      </c>
      <c r="AB115" s="700"/>
      <c r="AC115" s="607">
        <f t="shared" si="32"/>
        <v>16666.666666666668</v>
      </c>
      <c r="AD115" s="700"/>
      <c r="AE115" s="607">
        <f t="shared" si="21"/>
        <v>7583.333333333333</v>
      </c>
      <c r="AF115" s="700"/>
      <c r="AG115" s="607">
        <f>OFC!AB110+OFC!AW110</f>
        <v>775851.90480000002</v>
      </c>
      <c r="AH115" s="700"/>
      <c r="AI115" s="607">
        <f>OFC!BR110+OFC!CM110</f>
        <v>43225.625</v>
      </c>
      <c r="AJ115" s="700"/>
      <c r="AK115" s="607">
        <f t="shared" si="33"/>
        <v>4500</v>
      </c>
      <c r="AL115" s="700"/>
      <c r="AM115" s="607"/>
      <c r="AN115" s="700"/>
      <c r="AO115" s="607">
        <f t="shared" si="34"/>
        <v>166666.66666666666</v>
      </c>
      <c r="AP115" s="700"/>
      <c r="AQ115" s="607">
        <f t="shared" si="35"/>
        <v>0</v>
      </c>
      <c r="AR115" s="700"/>
      <c r="AS115" s="607">
        <f t="shared" si="36"/>
        <v>1000000</v>
      </c>
      <c r="AT115" s="700"/>
      <c r="AU115" s="613">
        <v>0</v>
      </c>
      <c r="AV115" s="700"/>
      <c r="AW115" s="571">
        <f t="shared" si="39"/>
        <v>2141794.1964666666</v>
      </c>
      <c r="AX115" s="700"/>
      <c r="AY115" s="607">
        <f>('Revenue OP'!$G$18*(1+DFC!$C$13/100)^B115)/12</f>
        <v>2742615.6838998306</v>
      </c>
      <c r="AZ115" s="700"/>
      <c r="BA115" s="613">
        <v>0</v>
      </c>
      <c r="BB115" s="700"/>
      <c r="BC115" s="562">
        <f t="shared" si="37"/>
        <v>600821.48743316391</v>
      </c>
      <c r="BD115" s="700"/>
      <c r="BE115" s="562">
        <f>BC115/(1+DFC!$C$10/100)^B115</f>
        <v>387294.88785465667</v>
      </c>
      <c r="BF115" s="700"/>
    </row>
    <row r="116" spans="2:58" x14ac:dyDescent="0.3">
      <c r="B116" s="572">
        <v>9</v>
      </c>
      <c r="C116" s="572">
        <v>9</v>
      </c>
      <c r="D116" s="572">
        <v>105</v>
      </c>
      <c r="E116" s="708"/>
      <c r="F116" s="562">
        <v>0</v>
      </c>
      <c r="G116" s="607">
        <f t="shared" si="22"/>
        <v>5000</v>
      </c>
      <c r="H116" s="700"/>
      <c r="I116" s="607">
        <f t="shared" si="23"/>
        <v>650</v>
      </c>
      <c r="J116" s="700"/>
      <c r="K116" s="607">
        <f t="shared" si="24"/>
        <v>400</v>
      </c>
      <c r="L116" s="700"/>
      <c r="M116" s="607">
        <f t="shared" si="25"/>
        <v>12500</v>
      </c>
      <c r="N116" s="700"/>
      <c r="O116" s="607">
        <f t="shared" si="26"/>
        <v>5000</v>
      </c>
      <c r="P116" s="700"/>
      <c r="Q116" s="607">
        <f t="shared" si="38"/>
        <v>5833.333333333333</v>
      </c>
      <c r="R116" s="700"/>
      <c r="S116" s="607">
        <f t="shared" si="27"/>
        <v>33333.333333333336</v>
      </c>
      <c r="T116" s="700"/>
      <c r="U116" s="607">
        <f t="shared" si="28"/>
        <v>25000</v>
      </c>
      <c r="V116" s="700"/>
      <c r="W116" s="607">
        <f t="shared" si="29"/>
        <v>20833.333333333332</v>
      </c>
      <c r="X116" s="700"/>
      <c r="Y116" s="607">
        <f t="shared" si="30"/>
        <v>10416.666666666666</v>
      </c>
      <c r="Z116" s="700"/>
      <c r="AA116" s="607">
        <f t="shared" si="31"/>
        <v>8333.3333333333339</v>
      </c>
      <c r="AB116" s="700"/>
      <c r="AC116" s="607">
        <f t="shared" si="32"/>
        <v>16666.666666666668</v>
      </c>
      <c r="AD116" s="700"/>
      <c r="AE116" s="607">
        <f t="shared" si="21"/>
        <v>7583.333333333333</v>
      </c>
      <c r="AF116" s="700"/>
      <c r="AG116" s="607">
        <f>OFC!AB111+OFC!AW111</f>
        <v>750824.424</v>
      </c>
      <c r="AH116" s="700"/>
      <c r="AI116" s="607">
        <f>OFC!BR111+OFC!CM111</f>
        <v>41831.25</v>
      </c>
      <c r="AJ116" s="700"/>
      <c r="AK116" s="607">
        <f t="shared" si="33"/>
        <v>4500</v>
      </c>
      <c r="AL116" s="700"/>
      <c r="AM116" s="607"/>
      <c r="AN116" s="700"/>
      <c r="AO116" s="607">
        <f t="shared" si="34"/>
        <v>166666.66666666666</v>
      </c>
      <c r="AP116" s="700"/>
      <c r="AQ116" s="607">
        <f t="shared" si="35"/>
        <v>0</v>
      </c>
      <c r="AR116" s="700"/>
      <c r="AS116" s="607">
        <f t="shared" si="36"/>
        <v>1000000</v>
      </c>
      <c r="AT116" s="700"/>
      <c r="AU116" s="613">
        <v>0</v>
      </c>
      <c r="AV116" s="700"/>
      <c r="AW116" s="571">
        <f t="shared" si="39"/>
        <v>2115372.3406666666</v>
      </c>
      <c r="AX116" s="700"/>
      <c r="AY116" s="607">
        <f>('Revenue OP'!$G$18*(1+DFC!$C$13/100)^B116)/12</f>
        <v>2742615.6838998306</v>
      </c>
      <c r="AZ116" s="700"/>
      <c r="BA116" s="613">
        <v>0</v>
      </c>
      <c r="BB116" s="700"/>
      <c r="BC116" s="562">
        <f t="shared" si="37"/>
        <v>627243.34323316393</v>
      </c>
      <c r="BD116" s="700"/>
      <c r="BE116" s="562">
        <f>BC116/(1+DFC!$C$10/100)^B116</f>
        <v>404326.65168635763</v>
      </c>
      <c r="BF116" s="700"/>
    </row>
    <row r="117" spans="2:58" x14ac:dyDescent="0.3">
      <c r="B117" s="572">
        <v>9</v>
      </c>
      <c r="C117" s="572">
        <v>10</v>
      </c>
      <c r="D117" s="572">
        <v>106</v>
      </c>
      <c r="E117" s="708"/>
      <c r="F117" s="562">
        <v>0</v>
      </c>
      <c r="G117" s="607">
        <f t="shared" si="22"/>
        <v>5000</v>
      </c>
      <c r="H117" s="700"/>
      <c r="I117" s="607">
        <f t="shared" si="23"/>
        <v>650</v>
      </c>
      <c r="J117" s="700"/>
      <c r="K117" s="607">
        <f t="shared" si="24"/>
        <v>400</v>
      </c>
      <c r="L117" s="700"/>
      <c r="M117" s="607">
        <f t="shared" si="25"/>
        <v>12500</v>
      </c>
      <c r="N117" s="700"/>
      <c r="O117" s="607">
        <f t="shared" si="26"/>
        <v>5000</v>
      </c>
      <c r="P117" s="700"/>
      <c r="Q117" s="607">
        <f t="shared" si="38"/>
        <v>5833.333333333333</v>
      </c>
      <c r="R117" s="700"/>
      <c r="S117" s="607">
        <f t="shared" si="27"/>
        <v>33333.333333333336</v>
      </c>
      <c r="T117" s="700"/>
      <c r="U117" s="607">
        <f t="shared" si="28"/>
        <v>25000</v>
      </c>
      <c r="V117" s="700"/>
      <c r="W117" s="607">
        <f t="shared" si="29"/>
        <v>20833.333333333332</v>
      </c>
      <c r="X117" s="700"/>
      <c r="Y117" s="607">
        <f t="shared" si="30"/>
        <v>10416.666666666666</v>
      </c>
      <c r="Z117" s="700"/>
      <c r="AA117" s="607">
        <f t="shared" si="31"/>
        <v>8333.3333333333339</v>
      </c>
      <c r="AB117" s="700"/>
      <c r="AC117" s="607">
        <f t="shared" si="32"/>
        <v>16666.666666666668</v>
      </c>
      <c r="AD117" s="700"/>
      <c r="AE117" s="607">
        <f t="shared" si="21"/>
        <v>7583.333333333333</v>
      </c>
      <c r="AF117" s="700"/>
      <c r="AG117" s="607">
        <f>OFC!AB112+OFC!AW112</f>
        <v>775851.90480000002</v>
      </c>
      <c r="AH117" s="700"/>
      <c r="AI117" s="607">
        <f>OFC!BR112+OFC!CM112</f>
        <v>43225.625</v>
      </c>
      <c r="AJ117" s="700"/>
      <c r="AK117" s="607">
        <f t="shared" si="33"/>
        <v>4500</v>
      </c>
      <c r="AL117" s="700"/>
      <c r="AM117" s="607"/>
      <c r="AN117" s="700"/>
      <c r="AO117" s="607">
        <f t="shared" si="34"/>
        <v>166666.66666666666</v>
      </c>
      <c r="AP117" s="700"/>
      <c r="AQ117" s="607">
        <f t="shared" si="35"/>
        <v>0</v>
      </c>
      <c r="AR117" s="700"/>
      <c r="AS117" s="607">
        <f t="shared" si="36"/>
        <v>1000000</v>
      </c>
      <c r="AT117" s="700"/>
      <c r="AU117" s="613">
        <v>0</v>
      </c>
      <c r="AV117" s="700"/>
      <c r="AW117" s="571">
        <f t="shared" si="39"/>
        <v>2141794.1964666666</v>
      </c>
      <c r="AX117" s="700"/>
      <c r="AY117" s="607">
        <f>('Revenue OP'!$G$18*(1+DFC!$C$13/100)^B117)/12</f>
        <v>2742615.6838998306</v>
      </c>
      <c r="AZ117" s="700"/>
      <c r="BA117" s="613">
        <v>0</v>
      </c>
      <c r="BB117" s="700"/>
      <c r="BC117" s="562">
        <f t="shared" si="37"/>
        <v>600821.48743316391</v>
      </c>
      <c r="BD117" s="700"/>
      <c r="BE117" s="562">
        <f>BC117/(1+DFC!$C$10/100)^B117</f>
        <v>387294.88785465667</v>
      </c>
      <c r="BF117" s="700"/>
    </row>
    <row r="118" spans="2:58" x14ac:dyDescent="0.3">
      <c r="B118" s="572">
        <v>9</v>
      </c>
      <c r="C118" s="572">
        <v>11</v>
      </c>
      <c r="D118" s="572">
        <v>107</v>
      </c>
      <c r="E118" s="708"/>
      <c r="F118" s="562">
        <v>0</v>
      </c>
      <c r="G118" s="607">
        <f t="shared" si="22"/>
        <v>5000</v>
      </c>
      <c r="H118" s="700"/>
      <c r="I118" s="607">
        <f t="shared" si="23"/>
        <v>650</v>
      </c>
      <c r="J118" s="700"/>
      <c r="K118" s="607">
        <f t="shared" si="24"/>
        <v>400</v>
      </c>
      <c r="L118" s="700"/>
      <c r="M118" s="607">
        <f t="shared" si="25"/>
        <v>12500</v>
      </c>
      <c r="N118" s="700"/>
      <c r="O118" s="607">
        <f t="shared" si="26"/>
        <v>5000</v>
      </c>
      <c r="P118" s="700"/>
      <c r="Q118" s="607">
        <f t="shared" si="38"/>
        <v>5833.333333333333</v>
      </c>
      <c r="R118" s="700"/>
      <c r="S118" s="607">
        <f t="shared" si="27"/>
        <v>33333.333333333336</v>
      </c>
      <c r="T118" s="700"/>
      <c r="U118" s="607">
        <f t="shared" si="28"/>
        <v>25000</v>
      </c>
      <c r="V118" s="700"/>
      <c r="W118" s="607">
        <f t="shared" si="29"/>
        <v>20833.333333333332</v>
      </c>
      <c r="X118" s="700"/>
      <c r="Y118" s="607">
        <f t="shared" si="30"/>
        <v>10416.666666666666</v>
      </c>
      <c r="Z118" s="700"/>
      <c r="AA118" s="607">
        <f t="shared" si="31"/>
        <v>8333.3333333333339</v>
      </c>
      <c r="AB118" s="700"/>
      <c r="AC118" s="607">
        <f t="shared" si="32"/>
        <v>16666.666666666668</v>
      </c>
      <c r="AD118" s="700"/>
      <c r="AE118" s="607">
        <f t="shared" si="21"/>
        <v>7583.333333333333</v>
      </c>
      <c r="AF118" s="700"/>
      <c r="AG118" s="607">
        <f>OFC!AB113+OFC!AW113</f>
        <v>750824.424</v>
      </c>
      <c r="AH118" s="700"/>
      <c r="AI118" s="607">
        <f>OFC!BR113+OFC!CM113</f>
        <v>41831.25</v>
      </c>
      <c r="AJ118" s="700"/>
      <c r="AK118" s="607">
        <f t="shared" si="33"/>
        <v>4500</v>
      </c>
      <c r="AL118" s="700"/>
      <c r="AM118" s="607"/>
      <c r="AN118" s="700"/>
      <c r="AO118" s="607">
        <f t="shared" si="34"/>
        <v>166666.66666666666</v>
      </c>
      <c r="AP118" s="700"/>
      <c r="AQ118" s="607">
        <f t="shared" si="35"/>
        <v>0</v>
      </c>
      <c r="AR118" s="700"/>
      <c r="AS118" s="607">
        <f t="shared" si="36"/>
        <v>1000000</v>
      </c>
      <c r="AT118" s="700"/>
      <c r="AU118" s="613">
        <v>0</v>
      </c>
      <c r="AV118" s="700"/>
      <c r="AW118" s="571">
        <f t="shared" si="39"/>
        <v>2115372.3406666666</v>
      </c>
      <c r="AX118" s="700"/>
      <c r="AY118" s="607">
        <f>('Revenue OP'!$G$18*(1+DFC!$C$13/100)^B118)/12</f>
        <v>2742615.6838998306</v>
      </c>
      <c r="AZ118" s="700"/>
      <c r="BA118" s="613">
        <v>0</v>
      </c>
      <c r="BB118" s="700"/>
      <c r="BC118" s="562">
        <f t="shared" si="37"/>
        <v>627243.34323316393</v>
      </c>
      <c r="BD118" s="700"/>
      <c r="BE118" s="562">
        <f>BC118/(1+DFC!$C$10/100)^B118</f>
        <v>404326.65168635763</v>
      </c>
      <c r="BF118" s="700"/>
    </row>
    <row r="119" spans="2:58" x14ac:dyDescent="0.3">
      <c r="B119" s="572">
        <v>9</v>
      </c>
      <c r="C119" s="572">
        <v>12</v>
      </c>
      <c r="D119" s="572">
        <v>108</v>
      </c>
      <c r="E119" s="708"/>
      <c r="F119" s="562">
        <v>0</v>
      </c>
      <c r="G119" s="607">
        <f t="shared" si="22"/>
        <v>5000</v>
      </c>
      <c r="H119" s="700"/>
      <c r="I119" s="607">
        <f t="shared" si="23"/>
        <v>650</v>
      </c>
      <c r="J119" s="700"/>
      <c r="K119" s="607">
        <f t="shared" si="24"/>
        <v>400</v>
      </c>
      <c r="L119" s="700"/>
      <c r="M119" s="607">
        <f t="shared" si="25"/>
        <v>12500</v>
      </c>
      <c r="N119" s="700"/>
      <c r="O119" s="607">
        <f t="shared" si="26"/>
        <v>5000</v>
      </c>
      <c r="P119" s="700"/>
      <c r="Q119" s="607">
        <f t="shared" si="38"/>
        <v>5833.333333333333</v>
      </c>
      <c r="R119" s="700"/>
      <c r="S119" s="607">
        <f t="shared" si="27"/>
        <v>33333.333333333336</v>
      </c>
      <c r="T119" s="700"/>
      <c r="U119" s="607">
        <f t="shared" si="28"/>
        <v>25000</v>
      </c>
      <c r="V119" s="700"/>
      <c r="W119" s="607">
        <f t="shared" si="29"/>
        <v>20833.333333333332</v>
      </c>
      <c r="X119" s="700"/>
      <c r="Y119" s="607">
        <f t="shared" si="30"/>
        <v>10416.666666666666</v>
      </c>
      <c r="Z119" s="700"/>
      <c r="AA119" s="607">
        <f t="shared" si="31"/>
        <v>8333.3333333333339</v>
      </c>
      <c r="AB119" s="700"/>
      <c r="AC119" s="607">
        <f t="shared" si="32"/>
        <v>16666.666666666668</v>
      </c>
      <c r="AD119" s="700"/>
      <c r="AE119" s="607">
        <f t="shared" si="21"/>
        <v>7583.333333333333</v>
      </c>
      <c r="AF119" s="700"/>
      <c r="AG119" s="607">
        <f>OFC!AB114+OFC!AW114</f>
        <v>775851.90480000002</v>
      </c>
      <c r="AH119" s="700"/>
      <c r="AI119" s="607">
        <f>OFC!BR114+OFC!CM114</f>
        <v>43225.625</v>
      </c>
      <c r="AJ119" s="700"/>
      <c r="AK119" s="607">
        <f t="shared" si="33"/>
        <v>4500</v>
      </c>
      <c r="AL119" s="700"/>
      <c r="AM119" s="607"/>
      <c r="AN119" s="700"/>
      <c r="AO119" s="607">
        <f t="shared" si="34"/>
        <v>166666.66666666666</v>
      </c>
      <c r="AP119" s="700"/>
      <c r="AQ119" s="607">
        <f t="shared" si="35"/>
        <v>0</v>
      </c>
      <c r="AR119" s="700"/>
      <c r="AS119" s="607">
        <f t="shared" si="36"/>
        <v>1000000</v>
      </c>
      <c r="AT119" s="700"/>
      <c r="AU119" s="613">
        <v>0</v>
      </c>
      <c r="AV119" s="700"/>
      <c r="AW119" s="571">
        <f t="shared" si="39"/>
        <v>2141794.1964666666</v>
      </c>
      <c r="AX119" s="700"/>
      <c r="AY119" s="607">
        <f>('Revenue OP'!$G$18*(1+DFC!$C$13/100)^B119)/12</f>
        <v>2742615.6838998306</v>
      </c>
      <c r="AZ119" s="700"/>
      <c r="BA119" s="613">
        <v>0</v>
      </c>
      <c r="BB119" s="700"/>
      <c r="BC119" s="562">
        <f t="shared" si="37"/>
        <v>600821.48743316391</v>
      </c>
      <c r="BD119" s="700"/>
      <c r="BE119" s="562">
        <f>BC119/(1+DFC!$C$10/100)^B119</f>
        <v>387294.88785465667</v>
      </c>
      <c r="BF119" s="700"/>
    </row>
    <row r="120" spans="2:58" x14ac:dyDescent="0.3">
      <c r="B120" s="572">
        <v>10</v>
      </c>
      <c r="C120" s="572">
        <v>1</v>
      </c>
      <c r="D120" s="572">
        <v>109</v>
      </c>
      <c r="E120" s="708">
        <f>DFC!$C$10</f>
        <v>5</v>
      </c>
      <c r="F120" s="562">
        <v>0</v>
      </c>
      <c r="G120" s="607">
        <f t="shared" si="22"/>
        <v>5000</v>
      </c>
      <c r="H120" s="700">
        <f>SUM(G120:G131)</f>
        <v>60000</v>
      </c>
      <c r="I120" s="607">
        <f t="shared" si="23"/>
        <v>650</v>
      </c>
      <c r="J120" s="700">
        <f>SUM(I120:I131)</f>
        <v>7800</v>
      </c>
      <c r="K120" s="607">
        <f t="shared" si="24"/>
        <v>400</v>
      </c>
      <c r="L120" s="700">
        <f>SUM(K120:K131)</f>
        <v>4800</v>
      </c>
      <c r="M120" s="607">
        <f t="shared" si="25"/>
        <v>12500</v>
      </c>
      <c r="N120" s="700">
        <f>SUM(M120:M131)</f>
        <v>150000</v>
      </c>
      <c r="O120" s="607">
        <f t="shared" si="26"/>
        <v>5000</v>
      </c>
      <c r="P120" s="700">
        <f>SUM(O120:O131)</f>
        <v>60000</v>
      </c>
      <c r="Q120" s="607">
        <f t="shared" si="38"/>
        <v>5833.333333333333</v>
      </c>
      <c r="R120" s="700">
        <f>SUM(Q120:Q131)</f>
        <v>70000.000000000015</v>
      </c>
      <c r="S120" s="607">
        <f t="shared" si="27"/>
        <v>33333.333333333336</v>
      </c>
      <c r="T120" s="700">
        <f>SUM(S120:S131)</f>
        <v>399999.99999999994</v>
      </c>
      <c r="U120" s="607">
        <f t="shared" si="28"/>
        <v>25000</v>
      </c>
      <c r="V120" s="700">
        <f>SUM(U120:U131)</f>
        <v>300000</v>
      </c>
      <c r="W120" s="607">
        <f t="shared" si="29"/>
        <v>20833.333333333332</v>
      </c>
      <c r="X120" s="700">
        <f>SUM(W120:W131)</f>
        <v>250000.00000000003</v>
      </c>
      <c r="Y120" s="607">
        <f t="shared" si="30"/>
        <v>10416.666666666666</v>
      </c>
      <c r="Z120" s="700">
        <f>SUM(Y120:Y131)</f>
        <v>125000.00000000001</v>
      </c>
      <c r="AA120" s="607">
        <f t="shared" si="31"/>
        <v>8333.3333333333339</v>
      </c>
      <c r="AB120" s="700">
        <f>SUM(AA120:AA131)</f>
        <v>99999.999999999985</v>
      </c>
      <c r="AC120" s="607">
        <f t="shared" si="32"/>
        <v>16666.666666666668</v>
      </c>
      <c r="AD120" s="700">
        <f>SUM(AC120:AC131)</f>
        <v>199999.99999999997</v>
      </c>
      <c r="AE120" s="607">
        <f t="shared" si="21"/>
        <v>7583.333333333333</v>
      </c>
      <c r="AF120" s="700">
        <f>SUM(AE120:AE131)</f>
        <v>90999.999999999985</v>
      </c>
      <c r="AG120" s="607">
        <f>OFC!AB115+OFC!AW115</f>
        <v>310340.76191999996</v>
      </c>
      <c r="AH120" s="700">
        <f>SUM(AG120:AG131)</f>
        <v>8669519.3491199985</v>
      </c>
      <c r="AI120" s="607">
        <f>OFC!BR115+OFC!CM115</f>
        <v>17290.25</v>
      </c>
      <c r="AJ120" s="700">
        <f>SUM(AI120:AI131)</f>
        <v>483011.5</v>
      </c>
      <c r="AK120" s="607">
        <f t="shared" si="33"/>
        <v>4500</v>
      </c>
      <c r="AL120" s="700">
        <f>SUM(AK120:AK131)</f>
        <v>54000</v>
      </c>
      <c r="AM120" s="607"/>
      <c r="AN120" s="700">
        <f>SUM(AM120:AM131)</f>
        <v>0</v>
      </c>
      <c r="AO120" s="607">
        <f t="shared" si="34"/>
        <v>166666.66666666666</v>
      </c>
      <c r="AP120" s="700">
        <f>SUM(AO120:AO131)</f>
        <v>2000000.0000000002</v>
      </c>
      <c r="AQ120" s="607">
        <f t="shared" si="35"/>
        <v>0</v>
      </c>
      <c r="AR120" s="700">
        <f>SUM(AQ120:AQ131)</f>
        <v>0</v>
      </c>
      <c r="AS120" s="607">
        <f t="shared" si="36"/>
        <v>1000000</v>
      </c>
      <c r="AT120" s="700">
        <f>SUM(AS120:AS131)</f>
        <v>12000000</v>
      </c>
      <c r="AU120" s="613">
        <v>0</v>
      </c>
      <c r="AV120" s="700">
        <f>SUM(AU120:AU131)</f>
        <v>0</v>
      </c>
      <c r="AW120" s="571">
        <f t="shared" si="39"/>
        <v>1650347.6785866665</v>
      </c>
      <c r="AX120" s="700">
        <f>SUM(AW120:AW131)</f>
        <v>25025130.849119995</v>
      </c>
      <c r="AY120" s="607">
        <f>('Revenue OP'!$G$18*(1+DFC!$C$13/100)^B120)/12</f>
        <v>2802953.2289456264</v>
      </c>
      <c r="AZ120" s="700">
        <f>SUM(AY120:AY131)</f>
        <v>33635438.747347526</v>
      </c>
      <c r="BA120" s="613">
        <v>0</v>
      </c>
      <c r="BB120" s="700">
        <f>SUM(BA120:BA131)</f>
        <v>0</v>
      </c>
      <c r="BC120" s="562">
        <f t="shared" si="37"/>
        <v>1152605.5503589599</v>
      </c>
      <c r="BD120" s="700">
        <f>SUM(BC120:BC131)</f>
        <v>8610307.8982275184</v>
      </c>
      <c r="BE120" s="562">
        <f>BC120/(1+DFC!$C$10/100)^B120</f>
        <v>707599.82347000658</v>
      </c>
      <c r="BF120" s="700">
        <f>SUM(BE120:BE131)</f>
        <v>5285982.1357885515</v>
      </c>
    </row>
    <row r="121" spans="2:58" x14ac:dyDescent="0.3">
      <c r="B121" s="572">
        <v>10</v>
      </c>
      <c r="C121" s="572">
        <v>2</v>
      </c>
      <c r="D121" s="572">
        <v>110</v>
      </c>
      <c r="E121" s="708"/>
      <c r="F121" s="562">
        <v>0</v>
      </c>
      <c r="G121" s="607">
        <f t="shared" si="22"/>
        <v>5000</v>
      </c>
      <c r="H121" s="700"/>
      <c r="I121" s="607">
        <f t="shared" si="23"/>
        <v>650</v>
      </c>
      <c r="J121" s="700"/>
      <c r="K121" s="607">
        <f t="shared" si="24"/>
        <v>400</v>
      </c>
      <c r="L121" s="700"/>
      <c r="M121" s="607">
        <f t="shared" si="25"/>
        <v>12500</v>
      </c>
      <c r="N121" s="700"/>
      <c r="O121" s="607">
        <f t="shared" si="26"/>
        <v>5000</v>
      </c>
      <c r="P121" s="700"/>
      <c r="Q121" s="607">
        <f t="shared" si="38"/>
        <v>5833.333333333333</v>
      </c>
      <c r="R121" s="700"/>
      <c r="S121" s="607">
        <f t="shared" si="27"/>
        <v>33333.333333333336</v>
      </c>
      <c r="T121" s="700"/>
      <c r="U121" s="607">
        <f t="shared" si="28"/>
        <v>25000</v>
      </c>
      <c r="V121" s="700"/>
      <c r="W121" s="607">
        <f t="shared" si="29"/>
        <v>20833.333333333332</v>
      </c>
      <c r="X121" s="700"/>
      <c r="Y121" s="607">
        <f t="shared" si="30"/>
        <v>10416.666666666666</v>
      </c>
      <c r="Z121" s="700"/>
      <c r="AA121" s="607">
        <f t="shared" si="31"/>
        <v>8333.3333333333339</v>
      </c>
      <c r="AB121" s="700"/>
      <c r="AC121" s="607">
        <f t="shared" si="32"/>
        <v>16666.666666666668</v>
      </c>
      <c r="AD121" s="700"/>
      <c r="AE121" s="607">
        <f t="shared" si="21"/>
        <v>7583.333333333333</v>
      </c>
      <c r="AF121" s="700"/>
      <c r="AG121" s="607">
        <f>OFC!AB116+OFC!AW116</f>
        <v>700769.46239999996</v>
      </c>
      <c r="AH121" s="700"/>
      <c r="AI121" s="607">
        <f>OFC!BR116+OFC!CM116</f>
        <v>39042.5</v>
      </c>
      <c r="AJ121" s="700"/>
      <c r="AK121" s="607">
        <f t="shared" si="33"/>
        <v>4500</v>
      </c>
      <c r="AL121" s="700"/>
      <c r="AM121" s="607"/>
      <c r="AN121" s="700"/>
      <c r="AO121" s="607">
        <f t="shared" si="34"/>
        <v>166666.66666666666</v>
      </c>
      <c r="AP121" s="700"/>
      <c r="AQ121" s="607">
        <f t="shared" si="35"/>
        <v>0</v>
      </c>
      <c r="AR121" s="700"/>
      <c r="AS121" s="607">
        <f t="shared" si="36"/>
        <v>1000000</v>
      </c>
      <c r="AT121" s="700"/>
      <c r="AU121" s="613">
        <v>0</v>
      </c>
      <c r="AV121" s="700"/>
      <c r="AW121" s="571">
        <f t="shared" si="39"/>
        <v>2062528.6290666666</v>
      </c>
      <c r="AX121" s="700"/>
      <c r="AY121" s="607">
        <f>('Revenue OP'!$G$18*(1+DFC!$C$13/100)^B121)/12</f>
        <v>2802953.2289456264</v>
      </c>
      <c r="AZ121" s="700"/>
      <c r="BA121" s="613">
        <v>0</v>
      </c>
      <c r="BB121" s="700"/>
      <c r="BC121" s="562">
        <f t="shared" si="37"/>
        <v>740424.59987895982</v>
      </c>
      <c r="BD121" s="700"/>
      <c r="BE121" s="562">
        <f>BC121/(1+DFC!$C$10/100)^B121</f>
        <v>454556.47511330713</v>
      </c>
      <c r="BF121" s="700"/>
    </row>
    <row r="122" spans="2:58" x14ac:dyDescent="0.3">
      <c r="B122" s="572">
        <v>10</v>
      </c>
      <c r="C122" s="572">
        <v>3</v>
      </c>
      <c r="D122" s="572">
        <v>111</v>
      </c>
      <c r="E122" s="708"/>
      <c r="F122" s="562">
        <v>0</v>
      </c>
      <c r="G122" s="607">
        <f t="shared" si="22"/>
        <v>5000</v>
      </c>
      <c r="H122" s="700"/>
      <c r="I122" s="607">
        <f t="shared" si="23"/>
        <v>650</v>
      </c>
      <c r="J122" s="700"/>
      <c r="K122" s="607">
        <f t="shared" si="24"/>
        <v>400</v>
      </c>
      <c r="L122" s="700"/>
      <c r="M122" s="607">
        <f t="shared" si="25"/>
        <v>12500</v>
      </c>
      <c r="N122" s="700"/>
      <c r="O122" s="607">
        <f t="shared" si="26"/>
        <v>5000</v>
      </c>
      <c r="P122" s="700"/>
      <c r="Q122" s="607">
        <f t="shared" si="38"/>
        <v>5833.333333333333</v>
      </c>
      <c r="R122" s="700"/>
      <c r="S122" s="607">
        <f t="shared" si="27"/>
        <v>33333.333333333336</v>
      </c>
      <c r="T122" s="700"/>
      <c r="U122" s="607">
        <f t="shared" si="28"/>
        <v>25000</v>
      </c>
      <c r="V122" s="700"/>
      <c r="W122" s="607">
        <f t="shared" si="29"/>
        <v>20833.333333333332</v>
      </c>
      <c r="X122" s="700"/>
      <c r="Y122" s="607">
        <f t="shared" si="30"/>
        <v>10416.666666666666</v>
      </c>
      <c r="Z122" s="700"/>
      <c r="AA122" s="607">
        <f t="shared" si="31"/>
        <v>8333.3333333333339</v>
      </c>
      <c r="AB122" s="700"/>
      <c r="AC122" s="607">
        <f t="shared" si="32"/>
        <v>16666.666666666668</v>
      </c>
      <c r="AD122" s="700"/>
      <c r="AE122" s="607">
        <f t="shared" si="21"/>
        <v>7583.333333333333</v>
      </c>
      <c r="AF122" s="700"/>
      <c r="AG122" s="607">
        <f>OFC!AB117+OFC!AW117</f>
        <v>775851.90480000002</v>
      </c>
      <c r="AH122" s="700"/>
      <c r="AI122" s="607">
        <f>OFC!BR117+OFC!CM117</f>
        <v>43225.625</v>
      </c>
      <c r="AJ122" s="700"/>
      <c r="AK122" s="607">
        <f t="shared" si="33"/>
        <v>4500</v>
      </c>
      <c r="AL122" s="700"/>
      <c r="AM122" s="607"/>
      <c r="AN122" s="700"/>
      <c r="AO122" s="607">
        <f t="shared" si="34"/>
        <v>166666.66666666666</v>
      </c>
      <c r="AP122" s="700"/>
      <c r="AQ122" s="607">
        <f t="shared" si="35"/>
        <v>0</v>
      </c>
      <c r="AR122" s="700"/>
      <c r="AS122" s="607">
        <f t="shared" si="36"/>
        <v>1000000</v>
      </c>
      <c r="AT122" s="700"/>
      <c r="AU122" s="613">
        <v>0</v>
      </c>
      <c r="AV122" s="700"/>
      <c r="AW122" s="571">
        <f t="shared" si="39"/>
        <v>2141794.1964666666</v>
      </c>
      <c r="AX122" s="700"/>
      <c r="AY122" s="607">
        <f>('Revenue OP'!$G$18*(1+DFC!$C$13/100)^B122)/12</f>
        <v>2802953.2289456264</v>
      </c>
      <c r="AZ122" s="700"/>
      <c r="BA122" s="613">
        <v>0</v>
      </c>
      <c r="BB122" s="700"/>
      <c r="BC122" s="562">
        <f t="shared" si="37"/>
        <v>661159.03247895977</v>
      </c>
      <c r="BD122" s="700"/>
      <c r="BE122" s="562">
        <f>BC122/(1+DFC!$C$10/100)^B122</f>
        <v>405894.29273701872</v>
      </c>
      <c r="BF122" s="700"/>
    </row>
    <row r="123" spans="2:58" x14ac:dyDescent="0.3">
      <c r="B123" s="572">
        <v>10</v>
      </c>
      <c r="C123" s="572">
        <v>4</v>
      </c>
      <c r="D123" s="572">
        <v>112</v>
      </c>
      <c r="E123" s="708"/>
      <c r="F123" s="562">
        <v>0</v>
      </c>
      <c r="G123" s="607">
        <f t="shared" si="22"/>
        <v>5000</v>
      </c>
      <c r="H123" s="700"/>
      <c r="I123" s="607">
        <f t="shared" si="23"/>
        <v>650</v>
      </c>
      <c r="J123" s="700"/>
      <c r="K123" s="607">
        <f t="shared" si="24"/>
        <v>400</v>
      </c>
      <c r="L123" s="700"/>
      <c r="M123" s="607">
        <f t="shared" si="25"/>
        <v>12500</v>
      </c>
      <c r="N123" s="700"/>
      <c r="O123" s="607">
        <f t="shared" si="26"/>
        <v>5000</v>
      </c>
      <c r="P123" s="700"/>
      <c r="Q123" s="607">
        <f t="shared" si="38"/>
        <v>5833.333333333333</v>
      </c>
      <c r="R123" s="700"/>
      <c r="S123" s="607">
        <f t="shared" si="27"/>
        <v>33333.333333333336</v>
      </c>
      <c r="T123" s="700"/>
      <c r="U123" s="607">
        <f t="shared" si="28"/>
        <v>25000</v>
      </c>
      <c r="V123" s="700"/>
      <c r="W123" s="607">
        <f t="shared" si="29"/>
        <v>20833.333333333332</v>
      </c>
      <c r="X123" s="700"/>
      <c r="Y123" s="607">
        <f t="shared" si="30"/>
        <v>10416.666666666666</v>
      </c>
      <c r="Z123" s="700"/>
      <c r="AA123" s="607">
        <f t="shared" si="31"/>
        <v>8333.3333333333339</v>
      </c>
      <c r="AB123" s="700"/>
      <c r="AC123" s="607">
        <f t="shared" si="32"/>
        <v>16666.666666666668</v>
      </c>
      <c r="AD123" s="700"/>
      <c r="AE123" s="607">
        <f t="shared" si="21"/>
        <v>7583.333333333333</v>
      </c>
      <c r="AF123" s="700"/>
      <c r="AG123" s="607">
        <f>OFC!AB118+OFC!AW118</f>
        <v>750824.424</v>
      </c>
      <c r="AH123" s="700"/>
      <c r="AI123" s="607">
        <f>OFC!BR118+OFC!CM118</f>
        <v>41831.25</v>
      </c>
      <c r="AJ123" s="700"/>
      <c r="AK123" s="607">
        <f t="shared" si="33"/>
        <v>4500</v>
      </c>
      <c r="AL123" s="700"/>
      <c r="AM123" s="607"/>
      <c r="AN123" s="700"/>
      <c r="AO123" s="607">
        <f t="shared" si="34"/>
        <v>166666.66666666666</v>
      </c>
      <c r="AP123" s="700"/>
      <c r="AQ123" s="607">
        <f t="shared" si="35"/>
        <v>0</v>
      </c>
      <c r="AR123" s="700"/>
      <c r="AS123" s="607">
        <f t="shared" si="36"/>
        <v>1000000</v>
      </c>
      <c r="AT123" s="700"/>
      <c r="AU123" s="613">
        <v>0</v>
      </c>
      <c r="AV123" s="700"/>
      <c r="AW123" s="571">
        <f t="shared" si="39"/>
        <v>2115372.3406666666</v>
      </c>
      <c r="AX123" s="700"/>
      <c r="AY123" s="607">
        <f>('Revenue OP'!$G$18*(1+DFC!$C$13/100)^B123)/12</f>
        <v>2802953.2289456264</v>
      </c>
      <c r="AZ123" s="700"/>
      <c r="BA123" s="613">
        <v>0</v>
      </c>
      <c r="BB123" s="700"/>
      <c r="BC123" s="562">
        <f t="shared" si="37"/>
        <v>687580.88827895978</v>
      </c>
      <c r="BD123" s="700"/>
      <c r="BE123" s="562">
        <f>BC123/(1+DFC!$C$10/100)^B123</f>
        <v>422115.02019578154</v>
      </c>
      <c r="BF123" s="700"/>
    </row>
    <row r="124" spans="2:58" x14ac:dyDescent="0.3">
      <c r="B124" s="572">
        <v>10</v>
      </c>
      <c r="C124" s="572">
        <v>5</v>
      </c>
      <c r="D124" s="572">
        <v>113</v>
      </c>
      <c r="E124" s="708"/>
      <c r="F124" s="562">
        <v>0</v>
      </c>
      <c r="G124" s="607">
        <f t="shared" si="22"/>
        <v>5000</v>
      </c>
      <c r="H124" s="700"/>
      <c r="I124" s="607">
        <f t="shared" si="23"/>
        <v>650</v>
      </c>
      <c r="J124" s="700"/>
      <c r="K124" s="607">
        <f t="shared" si="24"/>
        <v>400</v>
      </c>
      <c r="L124" s="700"/>
      <c r="M124" s="607">
        <f t="shared" si="25"/>
        <v>12500</v>
      </c>
      <c r="N124" s="700"/>
      <c r="O124" s="607">
        <f t="shared" si="26"/>
        <v>5000</v>
      </c>
      <c r="P124" s="700"/>
      <c r="Q124" s="607">
        <f t="shared" si="38"/>
        <v>5833.333333333333</v>
      </c>
      <c r="R124" s="700"/>
      <c r="S124" s="607">
        <f t="shared" si="27"/>
        <v>33333.333333333336</v>
      </c>
      <c r="T124" s="700"/>
      <c r="U124" s="607">
        <f t="shared" si="28"/>
        <v>25000</v>
      </c>
      <c r="V124" s="700"/>
      <c r="W124" s="607">
        <f t="shared" si="29"/>
        <v>20833.333333333332</v>
      </c>
      <c r="X124" s="700"/>
      <c r="Y124" s="607">
        <f t="shared" si="30"/>
        <v>10416.666666666666</v>
      </c>
      <c r="Z124" s="700"/>
      <c r="AA124" s="607">
        <f t="shared" si="31"/>
        <v>8333.3333333333339</v>
      </c>
      <c r="AB124" s="700"/>
      <c r="AC124" s="607">
        <f t="shared" si="32"/>
        <v>16666.666666666668</v>
      </c>
      <c r="AD124" s="700"/>
      <c r="AE124" s="607">
        <f t="shared" si="21"/>
        <v>7583.333333333333</v>
      </c>
      <c r="AF124" s="700"/>
      <c r="AG124" s="607">
        <f>OFC!AB119+OFC!AW119</f>
        <v>775851.90480000002</v>
      </c>
      <c r="AH124" s="700"/>
      <c r="AI124" s="607">
        <f>OFC!BR119+OFC!CM119</f>
        <v>43225.625</v>
      </c>
      <c r="AJ124" s="700"/>
      <c r="AK124" s="607">
        <f t="shared" si="33"/>
        <v>4500</v>
      </c>
      <c r="AL124" s="700"/>
      <c r="AM124" s="607"/>
      <c r="AN124" s="700"/>
      <c r="AO124" s="607">
        <f t="shared" si="34"/>
        <v>166666.66666666666</v>
      </c>
      <c r="AP124" s="700"/>
      <c r="AQ124" s="607">
        <f t="shared" si="35"/>
        <v>0</v>
      </c>
      <c r="AR124" s="700"/>
      <c r="AS124" s="607">
        <f t="shared" si="36"/>
        <v>1000000</v>
      </c>
      <c r="AT124" s="700"/>
      <c r="AU124" s="613">
        <v>0</v>
      </c>
      <c r="AV124" s="700"/>
      <c r="AW124" s="571">
        <f t="shared" si="39"/>
        <v>2141794.1964666666</v>
      </c>
      <c r="AX124" s="700"/>
      <c r="AY124" s="607">
        <f>('Revenue OP'!$G$18*(1+DFC!$C$13/100)^B124)/12</f>
        <v>2802953.2289456264</v>
      </c>
      <c r="AZ124" s="700"/>
      <c r="BA124" s="613">
        <v>0</v>
      </c>
      <c r="BB124" s="700"/>
      <c r="BC124" s="562">
        <f t="shared" si="37"/>
        <v>661159.03247895977</v>
      </c>
      <c r="BD124" s="700"/>
      <c r="BE124" s="562">
        <f>BC124/(1+DFC!$C$10/100)^B124</f>
        <v>405894.29273701872</v>
      </c>
      <c r="BF124" s="700"/>
    </row>
    <row r="125" spans="2:58" x14ac:dyDescent="0.3">
      <c r="B125" s="572">
        <v>10</v>
      </c>
      <c r="C125" s="572">
        <v>6</v>
      </c>
      <c r="D125" s="572">
        <v>114</v>
      </c>
      <c r="E125" s="708"/>
      <c r="F125" s="562">
        <v>0</v>
      </c>
      <c r="G125" s="607">
        <f t="shared" si="22"/>
        <v>5000</v>
      </c>
      <c r="H125" s="700"/>
      <c r="I125" s="607">
        <f t="shared" si="23"/>
        <v>650</v>
      </c>
      <c r="J125" s="700"/>
      <c r="K125" s="607">
        <f t="shared" si="24"/>
        <v>400</v>
      </c>
      <c r="L125" s="700"/>
      <c r="M125" s="607">
        <f t="shared" si="25"/>
        <v>12500</v>
      </c>
      <c r="N125" s="700"/>
      <c r="O125" s="607">
        <f t="shared" si="26"/>
        <v>5000</v>
      </c>
      <c r="P125" s="700"/>
      <c r="Q125" s="607">
        <f t="shared" si="38"/>
        <v>5833.333333333333</v>
      </c>
      <c r="R125" s="700"/>
      <c r="S125" s="607">
        <f t="shared" si="27"/>
        <v>33333.333333333336</v>
      </c>
      <c r="T125" s="700"/>
      <c r="U125" s="607">
        <f t="shared" si="28"/>
        <v>25000</v>
      </c>
      <c r="V125" s="700"/>
      <c r="W125" s="607">
        <f t="shared" si="29"/>
        <v>20833.333333333332</v>
      </c>
      <c r="X125" s="700"/>
      <c r="Y125" s="607">
        <f t="shared" si="30"/>
        <v>10416.666666666666</v>
      </c>
      <c r="Z125" s="700"/>
      <c r="AA125" s="607">
        <f t="shared" si="31"/>
        <v>8333.3333333333339</v>
      </c>
      <c r="AB125" s="700"/>
      <c r="AC125" s="607">
        <f t="shared" si="32"/>
        <v>16666.666666666668</v>
      </c>
      <c r="AD125" s="700"/>
      <c r="AE125" s="607">
        <f t="shared" si="21"/>
        <v>7583.333333333333</v>
      </c>
      <c r="AF125" s="700"/>
      <c r="AG125" s="607">
        <f>OFC!AB120+OFC!AW120</f>
        <v>750824.424</v>
      </c>
      <c r="AH125" s="700"/>
      <c r="AI125" s="607">
        <f>OFC!BR120+OFC!CM120</f>
        <v>41831.25</v>
      </c>
      <c r="AJ125" s="700"/>
      <c r="AK125" s="607">
        <f t="shared" si="33"/>
        <v>4500</v>
      </c>
      <c r="AL125" s="700"/>
      <c r="AM125" s="607"/>
      <c r="AN125" s="700"/>
      <c r="AO125" s="607">
        <f t="shared" si="34"/>
        <v>166666.66666666666</v>
      </c>
      <c r="AP125" s="700"/>
      <c r="AQ125" s="607">
        <f t="shared" si="35"/>
        <v>0</v>
      </c>
      <c r="AR125" s="700"/>
      <c r="AS125" s="607">
        <f t="shared" si="36"/>
        <v>1000000</v>
      </c>
      <c r="AT125" s="700"/>
      <c r="AU125" s="613">
        <v>0</v>
      </c>
      <c r="AV125" s="700"/>
      <c r="AW125" s="571">
        <f t="shared" si="39"/>
        <v>2115372.3406666666</v>
      </c>
      <c r="AX125" s="700"/>
      <c r="AY125" s="607">
        <f>('Revenue OP'!$G$18*(1+DFC!$C$13/100)^B125)/12</f>
        <v>2802953.2289456264</v>
      </c>
      <c r="AZ125" s="700"/>
      <c r="BA125" s="613">
        <v>0</v>
      </c>
      <c r="BB125" s="700"/>
      <c r="BC125" s="562">
        <f t="shared" si="37"/>
        <v>687580.88827895978</v>
      </c>
      <c r="BD125" s="700"/>
      <c r="BE125" s="562">
        <f>BC125/(1+DFC!$C$10/100)^B125</f>
        <v>422115.02019578154</v>
      </c>
      <c r="BF125" s="700"/>
    </row>
    <row r="126" spans="2:58" x14ac:dyDescent="0.3">
      <c r="B126" s="572">
        <v>10</v>
      </c>
      <c r="C126" s="572">
        <v>7</v>
      </c>
      <c r="D126" s="572">
        <v>115</v>
      </c>
      <c r="E126" s="708"/>
      <c r="F126" s="562">
        <v>0</v>
      </c>
      <c r="G126" s="607">
        <f t="shared" si="22"/>
        <v>5000</v>
      </c>
      <c r="H126" s="700"/>
      <c r="I126" s="607">
        <f t="shared" si="23"/>
        <v>650</v>
      </c>
      <c r="J126" s="700"/>
      <c r="K126" s="607">
        <f t="shared" si="24"/>
        <v>400</v>
      </c>
      <c r="L126" s="700"/>
      <c r="M126" s="607">
        <f t="shared" si="25"/>
        <v>12500</v>
      </c>
      <c r="N126" s="700"/>
      <c r="O126" s="607">
        <f t="shared" si="26"/>
        <v>5000</v>
      </c>
      <c r="P126" s="700"/>
      <c r="Q126" s="607">
        <f t="shared" si="38"/>
        <v>5833.333333333333</v>
      </c>
      <c r="R126" s="700"/>
      <c r="S126" s="607">
        <f t="shared" si="27"/>
        <v>33333.333333333336</v>
      </c>
      <c r="T126" s="700"/>
      <c r="U126" s="607">
        <f t="shared" si="28"/>
        <v>25000</v>
      </c>
      <c r="V126" s="700"/>
      <c r="W126" s="607">
        <f t="shared" si="29"/>
        <v>20833.333333333332</v>
      </c>
      <c r="X126" s="700"/>
      <c r="Y126" s="607">
        <f t="shared" si="30"/>
        <v>10416.666666666666</v>
      </c>
      <c r="Z126" s="700"/>
      <c r="AA126" s="607">
        <f t="shared" si="31"/>
        <v>8333.3333333333339</v>
      </c>
      <c r="AB126" s="700"/>
      <c r="AC126" s="607">
        <f t="shared" si="32"/>
        <v>16666.666666666668</v>
      </c>
      <c r="AD126" s="700"/>
      <c r="AE126" s="607">
        <f t="shared" si="21"/>
        <v>7583.333333333333</v>
      </c>
      <c r="AF126" s="700"/>
      <c r="AG126" s="607">
        <f>OFC!AB121+OFC!AW121</f>
        <v>775851.90480000002</v>
      </c>
      <c r="AH126" s="700"/>
      <c r="AI126" s="607">
        <f>OFC!BR121+OFC!CM121</f>
        <v>43225.625</v>
      </c>
      <c r="AJ126" s="700"/>
      <c r="AK126" s="607">
        <f t="shared" si="33"/>
        <v>4500</v>
      </c>
      <c r="AL126" s="700"/>
      <c r="AM126" s="607"/>
      <c r="AN126" s="700"/>
      <c r="AO126" s="607">
        <f t="shared" si="34"/>
        <v>166666.66666666666</v>
      </c>
      <c r="AP126" s="700"/>
      <c r="AQ126" s="607">
        <f t="shared" si="35"/>
        <v>0</v>
      </c>
      <c r="AR126" s="700"/>
      <c r="AS126" s="607">
        <f t="shared" si="36"/>
        <v>1000000</v>
      </c>
      <c r="AT126" s="700"/>
      <c r="AU126" s="613">
        <v>0</v>
      </c>
      <c r="AV126" s="700"/>
      <c r="AW126" s="571">
        <f t="shared" si="39"/>
        <v>2141794.1964666666</v>
      </c>
      <c r="AX126" s="700"/>
      <c r="AY126" s="607">
        <f>('Revenue OP'!$G$18*(1+DFC!$C$13/100)^B126)/12</f>
        <v>2802953.2289456264</v>
      </c>
      <c r="AZ126" s="700"/>
      <c r="BA126" s="613">
        <v>0</v>
      </c>
      <c r="BB126" s="700"/>
      <c r="BC126" s="562">
        <f t="shared" si="37"/>
        <v>661159.03247895977</v>
      </c>
      <c r="BD126" s="700"/>
      <c r="BE126" s="562">
        <f>BC126/(1+DFC!$C$10/100)^B126</f>
        <v>405894.29273701872</v>
      </c>
      <c r="BF126" s="700"/>
    </row>
    <row r="127" spans="2:58" x14ac:dyDescent="0.3">
      <c r="B127" s="572">
        <v>10</v>
      </c>
      <c r="C127" s="572">
        <v>8</v>
      </c>
      <c r="D127" s="572">
        <v>116</v>
      </c>
      <c r="E127" s="708"/>
      <c r="F127" s="562">
        <v>0</v>
      </c>
      <c r="G127" s="607">
        <f t="shared" si="22"/>
        <v>5000</v>
      </c>
      <c r="H127" s="700"/>
      <c r="I127" s="607">
        <f t="shared" si="23"/>
        <v>650</v>
      </c>
      <c r="J127" s="700"/>
      <c r="K127" s="607">
        <f t="shared" si="24"/>
        <v>400</v>
      </c>
      <c r="L127" s="700"/>
      <c r="M127" s="607">
        <f t="shared" si="25"/>
        <v>12500</v>
      </c>
      <c r="N127" s="700"/>
      <c r="O127" s="607">
        <f t="shared" si="26"/>
        <v>5000</v>
      </c>
      <c r="P127" s="700"/>
      <c r="Q127" s="607">
        <f t="shared" si="38"/>
        <v>5833.333333333333</v>
      </c>
      <c r="R127" s="700"/>
      <c r="S127" s="607">
        <f t="shared" si="27"/>
        <v>33333.333333333336</v>
      </c>
      <c r="T127" s="700"/>
      <c r="U127" s="607">
        <f t="shared" si="28"/>
        <v>25000</v>
      </c>
      <c r="V127" s="700"/>
      <c r="W127" s="607">
        <f t="shared" si="29"/>
        <v>20833.333333333332</v>
      </c>
      <c r="X127" s="700"/>
      <c r="Y127" s="607">
        <f t="shared" si="30"/>
        <v>10416.666666666666</v>
      </c>
      <c r="Z127" s="700"/>
      <c r="AA127" s="607">
        <f t="shared" si="31"/>
        <v>8333.3333333333339</v>
      </c>
      <c r="AB127" s="700"/>
      <c r="AC127" s="607">
        <f t="shared" si="32"/>
        <v>16666.666666666668</v>
      </c>
      <c r="AD127" s="700"/>
      <c r="AE127" s="607">
        <f t="shared" si="21"/>
        <v>7583.333333333333</v>
      </c>
      <c r="AF127" s="700"/>
      <c r="AG127" s="607">
        <f>OFC!AB122+OFC!AW122</f>
        <v>775851.90480000002</v>
      </c>
      <c r="AH127" s="700"/>
      <c r="AI127" s="607">
        <f>OFC!BR122+OFC!CM122</f>
        <v>43225.625</v>
      </c>
      <c r="AJ127" s="700"/>
      <c r="AK127" s="607">
        <f t="shared" si="33"/>
        <v>4500</v>
      </c>
      <c r="AL127" s="700"/>
      <c r="AM127" s="607"/>
      <c r="AN127" s="700"/>
      <c r="AO127" s="607">
        <f t="shared" si="34"/>
        <v>166666.66666666666</v>
      </c>
      <c r="AP127" s="700"/>
      <c r="AQ127" s="607">
        <f t="shared" si="35"/>
        <v>0</v>
      </c>
      <c r="AR127" s="700"/>
      <c r="AS127" s="607">
        <f t="shared" si="36"/>
        <v>1000000</v>
      </c>
      <c r="AT127" s="700"/>
      <c r="AU127" s="613">
        <v>0</v>
      </c>
      <c r="AV127" s="700"/>
      <c r="AW127" s="571">
        <f t="shared" si="39"/>
        <v>2141794.1964666666</v>
      </c>
      <c r="AX127" s="700"/>
      <c r="AY127" s="607">
        <f>('Revenue OP'!$G$18*(1+DFC!$C$13/100)^B127)/12</f>
        <v>2802953.2289456264</v>
      </c>
      <c r="AZ127" s="700"/>
      <c r="BA127" s="613">
        <v>0</v>
      </c>
      <c r="BB127" s="700"/>
      <c r="BC127" s="562">
        <f t="shared" si="37"/>
        <v>661159.03247895977</v>
      </c>
      <c r="BD127" s="700"/>
      <c r="BE127" s="562">
        <f>BC127/(1+DFC!$C$10/100)^B127</f>
        <v>405894.29273701872</v>
      </c>
      <c r="BF127" s="700"/>
    </row>
    <row r="128" spans="2:58" x14ac:dyDescent="0.3">
      <c r="B128" s="572">
        <v>10</v>
      </c>
      <c r="C128" s="572">
        <v>9</v>
      </c>
      <c r="D128" s="572">
        <v>117</v>
      </c>
      <c r="E128" s="708"/>
      <c r="F128" s="562">
        <v>0</v>
      </c>
      <c r="G128" s="607">
        <f t="shared" si="22"/>
        <v>5000</v>
      </c>
      <c r="H128" s="700"/>
      <c r="I128" s="607">
        <f t="shared" si="23"/>
        <v>650</v>
      </c>
      <c r="J128" s="700"/>
      <c r="K128" s="607">
        <f t="shared" si="24"/>
        <v>400</v>
      </c>
      <c r="L128" s="700"/>
      <c r="M128" s="607">
        <f t="shared" si="25"/>
        <v>12500</v>
      </c>
      <c r="N128" s="700"/>
      <c r="O128" s="607">
        <f t="shared" si="26"/>
        <v>5000</v>
      </c>
      <c r="P128" s="700"/>
      <c r="Q128" s="607">
        <f t="shared" si="38"/>
        <v>5833.333333333333</v>
      </c>
      <c r="R128" s="700"/>
      <c r="S128" s="607">
        <f t="shared" si="27"/>
        <v>33333.333333333336</v>
      </c>
      <c r="T128" s="700"/>
      <c r="U128" s="607">
        <f t="shared" si="28"/>
        <v>25000</v>
      </c>
      <c r="V128" s="700"/>
      <c r="W128" s="607">
        <f t="shared" si="29"/>
        <v>20833.333333333332</v>
      </c>
      <c r="X128" s="700"/>
      <c r="Y128" s="607">
        <f t="shared" si="30"/>
        <v>10416.666666666666</v>
      </c>
      <c r="Z128" s="700"/>
      <c r="AA128" s="607">
        <f t="shared" si="31"/>
        <v>8333.3333333333339</v>
      </c>
      <c r="AB128" s="700"/>
      <c r="AC128" s="607">
        <f t="shared" si="32"/>
        <v>16666.666666666668</v>
      </c>
      <c r="AD128" s="700"/>
      <c r="AE128" s="607">
        <f t="shared" si="21"/>
        <v>7583.333333333333</v>
      </c>
      <c r="AF128" s="700"/>
      <c r="AG128" s="607">
        <f>OFC!AB123+OFC!AW123</f>
        <v>750824.424</v>
      </c>
      <c r="AH128" s="700"/>
      <c r="AI128" s="607">
        <f>OFC!BR123+OFC!CM123</f>
        <v>41831.25</v>
      </c>
      <c r="AJ128" s="700"/>
      <c r="AK128" s="607">
        <f t="shared" si="33"/>
        <v>4500</v>
      </c>
      <c r="AL128" s="700"/>
      <c r="AM128" s="607"/>
      <c r="AN128" s="700"/>
      <c r="AO128" s="607">
        <f t="shared" si="34"/>
        <v>166666.66666666666</v>
      </c>
      <c r="AP128" s="700"/>
      <c r="AQ128" s="607">
        <f t="shared" si="35"/>
        <v>0</v>
      </c>
      <c r="AR128" s="700"/>
      <c r="AS128" s="607">
        <f t="shared" si="36"/>
        <v>1000000</v>
      </c>
      <c r="AT128" s="700"/>
      <c r="AU128" s="613">
        <v>0</v>
      </c>
      <c r="AV128" s="700"/>
      <c r="AW128" s="571">
        <f t="shared" si="39"/>
        <v>2115372.3406666666</v>
      </c>
      <c r="AX128" s="700"/>
      <c r="AY128" s="607">
        <f>('Revenue OP'!$G$18*(1+DFC!$C$13/100)^B128)/12</f>
        <v>2802953.2289456264</v>
      </c>
      <c r="AZ128" s="700"/>
      <c r="BA128" s="613">
        <v>0</v>
      </c>
      <c r="BB128" s="700"/>
      <c r="BC128" s="562">
        <f t="shared" si="37"/>
        <v>687580.88827895978</v>
      </c>
      <c r="BD128" s="700"/>
      <c r="BE128" s="562">
        <f>BC128/(1+DFC!$C$10/100)^B128</f>
        <v>422115.02019578154</v>
      </c>
      <c r="BF128" s="700"/>
    </row>
    <row r="129" spans="2:58" x14ac:dyDescent="0.3">
      <c r="B129" s="572">
        <v>10</v>
      </c>
      <c r="C129" s="572">
        <v>10</v>
      </c>
      <c r="D129" s="572">
        <v>118</v>
      </c>
      <c r="E129" s="708"/>
      <c r="F129" s="562">
        <v>0</v>
      </c>
      <c r="G129" s="607">
        <f t="shared" si="22"/>
        <v>5000</v>
      </c>
      <c r="H129" s="700"/>
      <c r="I129" s="607">
        <f t="shared" si="23"/>
        <v>650</v>
      </c>
      <c r="J129" s="700"/>
      <c r="K129" s="607">
        <f t="shared" si="24"/>
        <v>400</v>
      </c>
      <c r="L129" s="700"/>
      <c r="M129" s="607">
        <f t="shared" si="25"/>
        <v>12500</v>
      </c>
      <c r="N129" s="700"/>
      <c r="O129" s="607">
        <f t="shared" si="26"/>
        <v>5000</v>
      </c>
      <c r="P129" s="700"/>
      <c r="Q129" s="607">
        <f t="shared" si="38"/>
        <v>5833.333333333333</v>
      </c>
      <c r="R129" s="700"/>
      <c r="S129" s="607">
        <f t="shared" si="27"/>
        <v>33333.333333333336</v>
      </c>
      <c r="T129" s="700"/>
      <c r="U129" s="607">
        <f t="shared" si="28"/>
        <v>25000</v>
      </c>
      <c r="V129" s="700"/>
      <c r="W129" s="607">
        <f t="shared" si="29"/>
        <v>20833.333333333332</v>
      </c>
      <c r="X129" s="700"/>
      <c r="Y129" s="607">
        <f t="shared" si="30"/>
        <v>10416.666666666666</v>
      </c>
      <c r="Z129" s="700"/>
      <c r="AA129" s="607">
        <f t="shared" si="31"/>
        <v>8333.3333333333339</v>
      </c>
      <c r="AB129" s="700"/>
      <c r="AC129" s="607">
        <f t="shared" si="32"/>
        <v>16666.666666666668</v>
      </c>
      <c r="AD129" s="700"/>
      <c r="AE129" s="607">
        <f t="shared" si="21"/>
        <v>7583.333333333333</v>
      </c>
      <c r="AF129" s="700"/>
      <c r="AG129" s="607">
        <f>OFC!AB124+OFC!AW124</f>
        <v>775851.90480000002</v>
      </c>
      <c r="AH129" s="700"/>
      <c r="AI129" s="607">
        <f>OFC!BR124+OFC!CM124</f>
        <v>43225.625</v>
      </c>
      <c r="AJ129" s="700"/>
      <c r="AK129" s="607">
        <f t="shared" si="33"/>
        <v>4500</v>
      </c>
      <c r="AL129" s="700"/>
      <c r="AM129" s="607"/>
      <c r="AN129" s="700"/>
      <c r="AO129" s="607">
        <f t="shared" si="34"/>
        <v>166666.66666666666</v>
      </c>
      <c r="AP129" s="700"/>
      <c r="AQ129" s="607">
        <f t="shared" si="35"/>
        <v>0</v>
      </c>
      <c r="AR129" s="700"/>
      <c r="AS129" s="607">
        <f t="shared" si="36"/>
        <v>1000000</v>
      </c>
      <c r="AT129" s="700"/>
      <c r="AU129" s="613">
        <v>0</v>
      </c>
      <c r="AV129" s="700"/>
      <c r="AW129" s="571">
        <f t="shared" si="39"/>
        <v>2141794.1964666666</v>
      </c>
      <c r="AX129" s="700"/>
      <c r="AY129" s="607">
        <f>('Revenue OP'!$G$18*(1+DFC!$C$13/100)^B129)/12</f>
        <v>2802953.2289456264</v>
      </c>
      <c r="AZ129" s="700"/>
      <c r="BA129" s="613">
        <v>0</v>
      </c>
      <c r="BB129" s="700"/>
      <c r="BC129" s="562">
        <f t="shared" si="37"/>
        <v>661159.03247895977</v>
      </c>
      <c r="BD129" s="700"/>
      <c r="BE129" s="562">
        <f>BC129/(1+DFC!$C$10/100)^B129</f>
        <v>405894.29273701872</v>
      </c>
      <c r="BF129" s="700"/>
    </row>
    <row r="130" spans="2:58" x14ac:dyDescent="0.3">
      <c r="B130" s="572">
        <v>10</v>
      </c>
      <c r="C130" s="572">
        <v>11</v>
      </c>
      <c r="D130" s="572">
        <v>119</v>
      </c>
      <c r="E130" s="708"/>
      <c r="F130" s="562">
        <v>0</v>
      </c>
      <c r="G130" s="607">
        <f t="shared" si="22"/>
        <v>5000</v>
      </c>
      <c r="H130" s="700"/>
      <c r="I130" s="607">
        <f t="shared" si="23"/>
        <v>650</v>
      </c>
      <c r="J130" s="700"/>
      <c r="K130" s="607">
        <f t="shared" si="24"/>
        <v>400</v>
      </c>
      <c r="L130" s="700"/>
      <c r="M130" s="607">
        <f t="shared" si="25"/>
        <v>12500</v>
      </c>
      <c r="N130" s="700"/>
      <c r="O130" s="607">
        <f t="shared" si="26"/>
        <v>5000</v>
      </c>
      <c r="P130" s="700"/>
      <c r="Q130" s="607">
        <f t="shared" si="38"/>
        <v>5833.333333333333</v>
      </c>
      <c r="R130" s="700"/>
      <c r="S130" s="607">
        <f t="shared" si="27"/>
        <v>33333.333333333336</v>
      </c>
      <c r="T130" s="700"/>
      <c r="U130" s="607">
        <f t="shared" si="28"/>
        <v>25000</v>
      </c>
      <c r="V130" s="700"/>
      <c r="W130" s="607">
        <f t="shared" si="29"/>
        <v>20833.333333333332</v>
      </c>
      <c r="X130" s="700"/>
      <c r="Y130" s="607">
        <f t="shared" si="30"/>
        <v>10416.666666666666</v>
      </c>
      <c r="Z130" s="700"/>
      <c r="AA130" s="607">
        <f t="shared" si="31"/>
        <v>8333.3333333333339</v>
      </c>
      <c r="AB130" s="700"/>
      <c r="AC130" s="607">
        <f t="shared" si="32"/>
        <v>16666.666666666668</v>
      </c>
      <c r="AD130" s="700"/>
      <c r="AE130" s="607">
        <f t="shared" si="21"/>
        <v>7583.333333333333</v>
      </c>
      <c r="AF130" s="700"/>
      <c r="AG130" s="607">
        <f>OFC!AB125+OFC!AW125</f>
        <v>750824.424</v>
      </c>
      <c r="AH130" s="700"/>
      <c r="AI130" s="607">
        <f>OFC!BR125+OFC!CM125</f>
        <v>41831.25</v>
      </c>
      <c r="AJ130" s="700"/>
      <c r="AK130" s="607">
        <f t="shared" si="33"/>
        <v>4500</v>
      </c>
      <c r="AL130" s="700"/>
      <c r="AM130" s="607"/>
      <c r="AN130" s="700"/>
      <c r="AO130" s="607">
        <f t="shared" si="34"/>
        <v>166666.66666666666</v>
      </c>
      <c r="AP130" s="700"/>
      <c r="AQ130" s="607">
        <f t="shared" si="35"/>
        <v>0</v>
      </c>
      <c r="AR130" s="700"/>
      <c r="AS130" s="607">
        <f t="shared" si="36"/>
        <v>1000000</v>
      </c>
      <c r="AT130" s="700"/>
      <c r="AU130" s="613">
        <v>0</v>
      </c>
      <c r="AV130" s="700"/>
      <c r="AW130" s="571">
        <f t="shared" si="39"/>
        <v>2115372.3406666666</v>
      </c>
      <c r="AX130" s="700"/>
      <c r="AY130" s="607">
        <f>('Revenue OP'!$G$18*(1+DFC!$C$13/100)^B130)/12</f>
        <v>2802953.2289456264</v>
      </c>
      <c r="AZ130" s="700"/>
      <c r="BA130" s="613">
        <v>0</v>
      </c>
      <c r="BB130" s="700"/>
      <c r="BC130" s="562">
        <f t="shared" si="37"/>
        <v>687580.88827895978</v>
      </c>
      <c r="BD130" s="700"/>
      <c r="BE130" s="562">
        <f>BC130/(1+DFC!$C$10/100)^B130</f>
        <v>422115.02019578154</v>
      </c>
      <c r="BF130" s="700"/>
    </row>
    <row r="131" spans="2:58" x14ac:dyDescent="0.3">
      <c r="B131" s="572">
        <v>10</v>
      </c>
      <c r="C131" s="572">
        <v>12</v>
      </c>
      <c r="D131" s="572">
        <v>120</v>
      </c>
      <c r="E131" s="708"/>
      <c r="F131" s="562">
        <v>0</v>
      </c>
      <c r="G131" s="607">
        <f t="shared" si="22"/>
        <v>5000</v>
      </c>
      <c r="H131" s="700"/>
      <c r="I131" s="607">
        <f t="shared" si="23"/>
        <v>650</v>
      </c>
      <c r="J131" s="700"/>
      <c r="K131" s="607">
        <f t="shared" si="24"/>
        <v>400</v>
      </c>
      <c r="L131" s="700"/>
      <c r="M131" s="607">
        <f t="shared" si="25"/>
        <v>12500</v>
      </c>
      <c r="N131" s="700"/>
      <c r="O131" s="607">
        <f t="shared" si="26"/>
        <v>5000</v>
      </c>
      <c r="P131" s="700"/>
      <c r="Q131" s="607">
        <f t="shared" si="38"/>
        <v>5833.333333333333</v>
      </c>
      <c r="R131" s="700"/>
      <c r="S131" s="607">
        <f t="shared" si="27"/>
        <v>33333.333333333336</v>
      </c>
      <c r="T131" s="700"/>
      <c r="U131" s="607">
        <f t="shared" si="28"/>
        <v>25000</v>
      </c>
      <c r="V131" s="700"/>
      <c r="W131" s="607">
        <f t="shared" si="29"/>
        <v>20833.333333333332</v>
      </c>
      <c r="X131" s="700"/>
      <c r="Y131" s="607">
        <f t="shared" si="30"/>
        <v>10416.666666666666</v>
      </c>
      <c r="Z131" s="700"/>
      <c r="AA131" s="607">
        <f t="shared" si="31"/>
        <v>8333.3333333333339</v>
      </c>
      <c r="AB131" s="700"/>
      <c r="AC131" s="607">
        <f t="shared" si="32"/>
        <v>16666.666666666668</v>
      </c>
      <c r="AD131" s="700"/>
      <c r="AE131" s="607">
        <f t="shared" si="21"/>
        <v>7583.333333333333</v>
      </c>
      <c r="AF131" s="700"/>
      <c r="AG131" s="607">
        <f>OFC!AB126+OFC!AW126</f>
        <v>775851.90480000002</v>
      </c>
      <c r="AH131" s="700"/>
      <c r="AI131" s="607">
        <f>OFC!BR126+OFC!CM126</f>
        <v>43225.625</v>
      </c>
      <c r="AJ131" s="700"/>
      <c r="AK131" s="607">
        <f t="shared" si="33"/>
        <v>4500</v>
      </c>
      <c r="AL131" s="700"/>
      <c r="AM131" s="607"/>
      <c r="AN131" s="700"/>
      <c r="AO131" s="607">
        <f t="shared" si="34"/>
        <v>166666.66666666666</v>
      </c>
      <c r="AP131" s="700"/>
      <c r="AQ131" s="607">
        <f t="shared" si="35"/>
        <v>0</v>
      </c>
      <c r="AR131" s="700"/>
      <c r="AS131" s="607">
        <f t="shared" si="36"/>
        <v>1000000</v>
      </c>
      <c r="AT131" s="700"/>
      <c r="AU131" s="613">
        <v>0</v>
      </c>
      <c r="AV131" s="700"/>
      <c r="AW131" s="571">
        <f t="shared" si="39"/>
        <v>2141794.1964666666</v>
      </c>
      <c r="AX131" s="700"/>
      <c r="AY131" s="607">
        <f>('Revenue OP'!$G$18*(1+DFC!$C$13/100)^B131)/12</f>
        <v>2802953.2289456264</v>
      </c>
      <c r="AZ131" s="700"/>
      <c r="BA131" s="613">
        <v>0</v>
      </c>
      <c r="BB131" s="700"/>
      <c r="BC131" s="562">
        <f t="shared" si="37"/>
        <v>661159.03247895977</v>
      </c>
      <c r="BD131" s="700"/>
      <c r="BE131" s="562">
        <f>BC131/(1+DFC!$C$10/100)^B131</f>
        <v>405894.29273701872</v>
      </c>
      <c r="BF131" s="700"/>
    </row>
    <row r="132" spans="2:58" x14ac:dyDescent="0.3">
      <c r="B132" s="572">
        <v>11</v>
      </c>
      <c r="C132" s="572">
        <v>1</v>
      </c>
      <c r="D132" s="572">
        <v>121</v>
      </c>
      <c r="E132" s="708">
        <f>DFC!$C$10</f>
        <v>5</v>
      </c>
      <c r="F132" s="562">
        <v>0</v>
      </c>
      <c r="G132" s="607">
        <f t="shared" si="22"/>
        <v>5000</v>
      </c>
      <c r="H132" s="700">
        <f>SUM(G132:G143)</f>
        <v>60000</v>
      </c>
      <c r="I132" s="607">
        <f t="shared" si="23"/>
        <v>650</v>
      </c>
      <c r="J132" s="700">
        <f>SUM(I132:I143)</f>
        <v>7800</v>
      </c>
      <c r="K132" s="607">
        <f t="shared" si="24"/>
        <v>400</v>
      </c>
      <c r="L132" s="700">
        <f>SUM(K132:K143)</f>
        <v>4800</v>
      </c>
      <c r="M132" s="607">
        <f t="shared" si="25"/>
        <v>12500</v>
      </c>
      <c r="N132" s="700">
        <f>SUM(M132:M143)</f>
        <v>150000</v>
      </c>
      <c r="O132" s="607">
        <f t="shared" si="26"/>
        <v>5000</v>
      </c>
      <c r="P132" s="700">
        <f>SUM(O132:O143)</f>
        <v>60000</v>
      </c>
      <c r="Q132" s="607">
        <f t="shared" si="38"/>
        <v>5833.333333333333</v>
      </c>
      <c r="R132" s="700">
        <f>SUM(Q132:Q143)</f>
        <v>70000.000000000015</v>
      </c>
      <c r="S132" s="607">
        <f>(T$10/12)*($V$5/100+1)</f>
        <v>50000</v>
      </c>
      <c r="T132" s="700">
        <f>SUM(S132:S143)</f>
        <v>600000</v>
      </c>
      <c r="U132" s="607">
        <f>(V$10/12)*($V$5/100+1)</f>
        <v>37500</v>
      </c>
      <c r="V132" s="700">
        <f>SUM(U132:U143)</f>
        <v>450000</v>
      </c>
      <c r="W132" s="607">
        <f t="shared" si="29"/>
        <v>20833.333333333332</v>
      </c>
      <c r="X132" s="700">
        <f>SUM(W132:W143)</f>
        <v>250000.00000000003</v>
      </c>
      <c r="Y132" s="607">
        <f t="shared" si="30"/>
        <v>10416.666666666666</v>
      </c>
      <c r="Z132" s="700">
        <f>SUM(Y132:Y143)</f>
        <v>125000.00000000001</v>
      </c>
      <c r="AA132" s="607">
        <f t="shared" si="31"/>
        <v>8333.3333333333339</v>
      </c>
      <c r="AB132" s="700">
        <f>SUM(AA132:AA143)</f>
        <v>99999.999999999985</v>
      </c>
      <c r="AC132" s="607">
        <f t="shared" si="32"/>
        <v>16666.666666666668</v>
      </c>
      <c r="AD132" s="700">
        <f>SUM(AC132:AC143)</f>
        <v>199999.99999999997</v>
      </c>
      <c r="AE132" s="607">
        <f t="shared" si="21"/>
        <v>7583.333333333333</v>
      </c>
      <c r="AF132" s="700">
        <f>SUM(AE132:AE143)</f>
        <v>90999.999999999985</v>
      </c>
      <c r="AG132" s="607">
        <f>OFC!AB127+OFC!AW127</f>
        <v>310340.76191999996</v>
      </c>
      <c r="AH132" s="700">
        <f>SUM(AG132:AG143)</f>
        <v>8669519.3491199985</v>
      </c>
      <c r="AI132" s="607">
        <f>OFC!BR127+OFC!CM127</f>
        <v>17290.25</v>
      </c>
      <c r="AJ132" s="700">
        <f>SUM(AI132:AI143)</f>
        <v>483011.5</v>
      </c>
      <c r="AK132" s="607">
        <f t="shared" si="33"/>
        <v>4500</v>
      </c>
      <c r="AL132" s="700">
        <f>SUM(AK132:AK143)</f>
        <v>54000</v>
      </c>
      <c r="AM132" s="607"/>
      <c r="AN132" s="700">
        <f>SUM(AM132:AM143)</f>
        <v>0</v>
      </c>
      <c r="AO132" s="607">
        <f t="shared" si="34"/>
        <v>166666.66666666666</v>
      </c>
      <c r="AP132" s="700">
        <f>SUM(AO132:AO143)</f>
        <v>2000000.0000000002</v>
      </c>
      <c r="AQ132" s="607">
        <f t="shared" si="35"/>
        <v>0</v>
      </c>
      <c r="AR132" s="700">
        <f>SUM(AQ132:AQ143)</f>
        <v>0</v>
      </c>
      <c r="AS132" s="607">
        <f t="shared" si="36"/>
        <v>1000000</v>
      </c>
      <c r="AT132" s="700">
        <f>SUM(AS132:AS143)</f>
        <v>12000000</v>
      </c>
      <c r="AU132" s="613">
        <v>0</v>
      </c>
      <c r="AV132" s="700">
        <f>SUM(AU132:AU143)</f>
        <v>0</v>
      </c>
      <c r="AW132" s="571">
        <f t="shared" si="39"/>
        <v>1679514.3452533332</v>
      </c>
      <c r="AX132" s="700">
        <f>SUM(AW132:AW143)</f>
        <v>25375130.849120006</v>
      </c>
      <c r="AY132" s="607">
        <f>('Revenue OP'!$G$18*(1+DFC!$C$13/100)^B132)/12</f>
        <v>2864618.1999824308</v>
      </c>
      <c r="AZ132" s="700">
        <f>SUM(AY132:AY143)</f>
        <v>34375418.399789169</v>
      </c>
      <c r="BA132" s="613">
        <v>0</v>
      </c>
      <c r="BB132" s="700">
        <f>SUM(BA132:BA143)</f>
        <v>0</v>
      </c>
      <c r="BC132" s="562">
        <f t="shared" si="37"/>
        <v>1185103.8547290976</v>
      </c>
      <c r="BD132" s="700">
        <f>SUM(BC132:BC143)</f>
        <v>9000287.5506691672</v>
      </c>
      <c r="BE132" s="562">
        <f>BC132/(1+DFC!$C$10/100)^B132</f>
        <v>692905.67927660537</v>
      </c>
      <c r="BF132" s="700">
        <f>SUM(BE132:BE143)</f>
        <v>5262281.7266987609</v>
      </c>
    </row>
    <row r="133" spans="2:58" x14ac:dyDescent="0.3">
      <c r="B133" s="572">
        <v>11</v>
      </c>
      <c r="C133" s="572">
        <v>2</v>
      </c>
      <c r="D133" s="572">
        <v>122</v>
      </c>
      <c r="E133" s="708"/>
      <c r="F133" s="562">
        <v>0</v>
      </c>
      <c r="G133" s="607">
        <f t="shared" si="22"/>
        <v>5000</v>
      </c>
      <c r="H133" s="700"/>
      <c r="I133" s="607">
        <f t="shared" si="23"/>
        <v>650</v>
      </c>
      <c r="J133" s="700"/>
      <c r="K133" s="607">
        <f t="shared" si="24"/>
        <v>400</v>
      </c>
      <c r="L133" s="700"/>
      <c r="M133" s="607">
        <f t="shared" si="25"/>
        <v>12500</v>
      </c>
      <c r="N133" s="700"/>
      <c r="O133" s="607">
        <f t="shared" si="26"/>
        <v>5000</v>
      </c>
      <c r="P133" s="700"/>
      <c r="Q133" s="607">
        <f t="shared" si="38"/>
        <v>5833.333333333333</v>
      </c>
      <c r="R133" s="700"/>
      <c r="S133" s="607">
        <f t="shared" ref="S133:S196" si="40">(T$10/12)*($V$5/100+1)</f>
        <v>50000</v>
      </c>
      <c r="T133" s="700"/>
      <c r="U133" s="607">
        <f t="shared" ref="U133:U196" si="41">(V$10/12)*($V$5/100+1)</f>
        <v>37500</v>
      </c>
      <c r="V133" s="700"/>
      <c r="W133" s="607">
        <f t="shared" si="29"/>
        <v>20833.333333333332</v>
      </c>
      <c r="X133" s="700"/>
      <c r="Y133" s="607">
        <f t="shared" si="30"/>
        <v>10416.666666666666</v>
      </c>
      <c r="Z133" s="700"/>
      <c r="AA133" s="607">
        <f t="shared" si="31"/>
        <v>8333.3333333333339</v>
      </c>
      <c r="AB133" s="700"/>
      <c r="AC133" s="607">
        <f t="shared" si="32"/>
        <v>16666.666666666668</v>
      </c>
      <c r="AD133" s="700"/>
      <c r="AE133" s="607">
        <f t="shared" si="21"/>
        <v>7583.333333333333</v>
      </c>
      <c r="AF133" s="700"/>
      <c r="AG133" s="607">
        <f>OFC!AB128+OFC!AW128</f>
        <v>700769.46239999996</v>
      </c>
      <c r="AH133" s="700"/>
      <c r="AI133" s="607">
        <f>OFC!BR128+OFC!CM128</f>
        <v>39042.5</v>
      </c>
      <c r="AJ133" s="700"/>
      <c r="AK133" s="607">
        <f t="shared" si="33"/>
        <v>4500</v>
      </c>
      <c r="AL133" s="700"/>
      <c r="AM133" s="607"/>
      <c r="AN133" s="700"/>
      <c r="AO133" s="607">
        <f t="shared" si="34"/>
        <v>166666.66666666666</v>
      </c>
      <c r="AP133" s="700"/>
      <c r="AQ133" s="607">
        <f t="shared" si="35"/>
        <v>0</v>
      </c>
      <c r="AR133" s="700"/>
      <c r="AS133" s="607">
        <f t="shared" si="36"/>
        <v>1000000</v>
      </c>
      <c r="AT133" s="700"/>
      <c r="AU133" s="613">
        <v>0</v>
      </c>
      <c r="AV133" s="700"/>
      <c r="AW133" s="571">
        <f t="shared" si="39"/>
        <v>2091695.2957333333</v>
      </c>
      <c r="AX133" s="700"/>
      <c r="AY133" s="607">
        <f>('Revenue OP'!$G$18*(1+DFC!$C$13/100)^B133)/12</f>
        <v>2864618.1999824308</v>
      </c>
      <c r="AZ133" s="700"/>
      <c r="BA133" s="613">
        <v>0</v>
      </c>
      <c r="BB133" s="700"/>
      <c r="BC133" s="562">
        <f t="shared" si="37"/>
        <v>772922.90424909745</v>
      </c>
      <c r="BD133" s="700"/>
      <c r="BE133" s="562">
        <f>BC133/(1+DFC!$C$10/100)^B133</f>
        <v>451912.01417498681</v>
      </c>
      <c r="BF133" s="700"/>
    </row>
    <row r="134" spans="2:58" x14ac:dyDescent="0.3">
      <c r="B134" s="572">
        <v>11</v>
      </c>
      <c r="C134" s="572">
        <v>3</v>
      </c>
      <c r="D134" s="572">
        <v>123</v>
      </c>
      <c r="E134" s="708"/>
      <c r="F134" s="562">
        <v>0</v>
      </c>
      <c r="G134" s="607">
        <f t="shared" si="22"/>
        <v>5000</v>
      </c>
      <c r="H134" s="700"/>
      <c r="I134" s="607">
        <f t="shared" si="23"/>
        <v>650</v>
      </c>
      <c r="J134" s="700"/>
      <c r="K134" s="607">
        <f t="shared" si="24"/>
        <v>400</v>
      </c>
      <c r="L134" s="700"/>
      <c r="M134" s="607">
        <f t="shared" si="25"/>
        <v>12500</v>
      </c>
      <c r="N134" s="700"/>
      <c r="O134" s="607">
        <f t="shared" si="26"/>
        <v>5000</v>
      </c>
      <c r="P134" s="700"/>
      <c r="Q134" s="607">
        <f t="shared" si="38"/>
        <v>5833.333333333333</v>
      </c>
      <c r="R134" s="700"/>
      <c r="S134" s="607">
        <f t="shared" si="40"/>
        <v>50000</v>
      </c>
      <c r="T134" s="700"/>
      <c r="U134" s="607">
        <f t="shared" si="41"/>
        <v>37500</v>
      </c>
      <c r="V134" s="700"/>
      <c r="W134" s="607">
        <f t="shared" si="29"/>
        <v>20833.333333333332</v>
      </c>
      <c r="X134" s="700"/>
      <c r="Y134" s="607">
        <f t="shared" si="30"/>
        <v>10416.666666666666</v>
      </c>
      <c r="Z134" s="700"/>
      <c r="AA134" s="607">
        <f t="shared" si="31"/>
        <v>8333.3333333333339</v>
      </c>
      <c r="AB134" s="700"/>
      <c r="AC134" s="607">
        <f t="shared" si="32"/>
        <v>16666.666666666668</v>
      </c>
      <c r="AD134" s="700"/>
      <c r="AE134" s="607">
        <f t="shared" si="21"/>
        <v>7583.333333333333</v>
      </c>
      <c r="AF134" s="700"/>
      <c r="AG134" s="607">
        <f>OFC!AB129+OFC!AW129</f>
        <v>775851.90480000002</v>
      </c>
      <c r="AH134" s="700"/>
      <c r="AI134" s="607">
        <f>OFC!BR129+OFC!CM129</f>
        <v>43225.625</v>
      </c>
      <c r="AJ134" s="700"/>
      <c r="AK134" s="607">
        <f t="shared" si="33"/>
        <v>4500</v>
      </c>
      <c r="AL134" s="700"/>
      <c r="AM134" s="607"/>
      <c r="AN134" s="700"/>
      <c r="AO134" s="607">
        <f t="shared" si="34"/>
        <v>166666.66666666666</v>
      </c>
      <c r="AP134" s="700"/>
      <c r="AQ134" s="607">
        <f t="shared" si="35"/>
        <v>0</v>
      </c>
      <c r="AR134" s="700"/>
      <c r="AS134" s="607">
        <f t="shared" si="36"/>
        <v>1000000</v>
      </c>
      <c r="AT134" s="700"/>
      <c r="AU134" s="613">
        <v>0</v>
      </c>
      <c r="AV134" s="700"/>
      <c r="AW134" s="571">
        <f t="shared" si="39"/>
        <v>2170960.8631333336</v>
      </c>
      <c r="AX134" s="700"/>
      <c r="AY134" s="607">
        <f>('Revenue OP'!$G$18*(1+DFC!$C$13/100)^B134)/12</f>
        <v>2864618.1999824308</v>
      </c>
      <c r="AZ134" s="700"/>
      <c r="BA134" s="613">
        <v>0</v>
      </c>
      <c r="BB134" s="700"/>
      <c r="BC134" s="562">
        <f t="shared" si="37"/>
        <v>693657.33684909716</v>
      </c>
      <c r="BD134" s="700"/>
      <c r="BE134" s="562">
        <f>BC134/(1+DFC!$C$10/100)^B134</f>
        <v>405567.07857852156</v>
      </c>
      <c r="BF134" s="700"/>
    </row>
    <row r="135" spans="2:58" x14ac:dyDescent="0.3">
      <c r="B135" s="572">
        <v>11</v>
      </c>
      <c r="C135" s="572">
        <v>4</v>
      </c>
      <c r="D135" s="572">
        <v>124</v>
      </c>
      <c r="E135" s="708"/>
      <c r="F135" s="562">
        <v>0</v>
      </c>
      <c r="G135" s="607">
        <f t="shared" si="22"/>
        <v>5000</v>
      </c>
      <c r="H135" s="700"/>
      <c r="I135" s="607">
        <f t="shared" si="23"/>
        <v>650</v>
      </c>
      <c r="J135" s="700"/>
      <c r="K135" s="607">
        <f t="shared" si="24"/>
        <v>400</v>
      </c>
      <c r="L135" s="700"/>
      <c r="M135" s="607">
        <f t="shared" si="25"/>
        <v>12500</v>
      </c>
      <c r="N135" s="700"/>
      <c r="O135" s="607">
        <f t="shared" si="26"/>
        <v>5000</v>
      </c>
      <c r="P135" s="700"/>
      <c r="Q135" s="607">
        <f t="shared" si="38"/>
        <v>5833.333333333333</v>
      </c>
      <c r="R135" s="700"/>
      <c r="S135" s="607">
        <f t="shared" si="40"/>
        <v>50000</v>
      </c>
      <c r="T135" s="700"/>
      <c r="U135" s="607">
        <f t="shared" si="41"/>
        <v>37500</v>
      </c>
      <c r="V135" s="700"/>
      <c r="W135" s="607">
        <f t="shared" si="29"/>
        <v>20833.333333333332</v>
      </c>
      <c r="X135" s="700"/>
      <c r="Y135" s="607">
        <f t="shared" si="30"/>
        <v>10416.666666666666</v>
      </c>
      <c r="Z135" s="700"/>
      <c r="AA135" s="607">
        <f t="shared" si="31"/>
        <v>8333.3333333333339</v>
      </c>
      <c r="AB135" s="700"/>
      <c r="AC135" s="607">
        <f t="shared" si="32"/>
        <v>16666.666666666668</v>
      </c>
      <c r="AD135" s="700"/>
      <c r="AE135" s="607">
        <f t="shared" si="21"/>
        <v>7583.333333333333</v>
      </c>
      <c r="AF135" s="700"/>
      <c r="AG135" s="607">
        <f>OFC!AB130+OFC!AW130</f>
        <v>750824.424</v>
      </c>
      <c r="AH135" s="700"/>
      <c r="AI135" s="607">
        <f>OFC!BR130+OFC!CM130</f>
        <v>41831.25</v>
      </c>
      <c r="AJ135" s="700"/>
      <c r="AK135" s="607">
        <f t="shared" si="33"/>
        <v>4500</v>
      </c>
      <c r="AL135" s="700"/>
      <c r="AM135" s="607"/>
      <c r="AN135" s="700"/>
      <c r="AO135" s="607">
        <f t="shared" si="34"/>
        <v>166666.66666666666</v>
      </c>
      <c r="AP135" s="700"/>
      <c r="AQ135" s="607">
        <f t="shared" si="35"/>
        <v>0</v>
      </c>
      <c r="AR135" s="700"/>
      <c r="AS135" s="607">
        <f t="shared" si="36"/>
        <v>1000000</v>
      </c>
      <c r="AT135" s="700"/>
      <c r="AU135" s="613">
        <v>0</v>
      </c>
      <c r="AV135" s="700"/>
      <c r="AW135" s="571">
        <f t="shared" si="39"/>
        <v>2144539.0073333336</v>
      </c>
      <c r="AX135" s="700"/>
      <c r="AY135" s="607">
        <f>('Revenue OP'!$G$18*(1+DFC!$C$13/100)^B135)/12</f>
        <v>2864618.1999824308</v>
      </c>
      <c r="AZ135" s="700"/>
      <c r="BA135" s="613">
        <v>0</v>
      </c>
      <c r="BB135" s="700"/>
      <c r="BC135" s="562">
        <f t="shared" si="37"/>
        <v>720079.19264909718</v>
      </c>
      <c r="BD135" s="700"/>
      <c r="BE135" s="562">
        <f>BC135/(1+DFC!$C$10/100)^B135</f>
        <v>421015.39044400991</v>
      </c>
      <c r="BF135" s="700"/>
    </row>
    <row r="136" spans="2:58" x14ac:dyDescent="0.3">
      <c r="B136" s="572">
        <v>11</v>
      </c>
      <c r="C136" s="572">
        <v>5</v>
      </c>
      <c r="D136" s="572">
        <v>125</v>
      </c>
      <c r="E136" s="708"/>
      <c r="F136" s="562">
        <v>0</v>
      </c>
      <c r="G136" s="607">
        <f t="shared" si="22"/>
        <v>5000</v>
      </c>
      <c r="H136" s="700"/>
      <c r="I136" s="607">
        <f t="shared" si="23"/>
        <v>650</v>
      </c>
      <c r="J136" s="700"/>
      <c r="K136" s="607">
        <f t="shared" si="24"/>
        <v>400</v>
      </c>
      <c r="L136" s="700"/>
      <c r="M136" s="607">
        <f t="shared" si="25"/>
        <v>12500</v>
      </c>
      <c r="N136" s="700"/>
      <c r="O136" s="607">
        <f t="shared" si="26"/>
        <v>5000</v>
      </c>
      <c r="P136" s="700"/>
      <c r="Q136" s="607">
        <f t="shared" si="38"/>
        <v>5833.333333333333</v>
      </c>
      <c r="R136" s="700"/>
      <c r="S136" s="607">
        <f t="shared" si="40"/>
        <v>50000</v>
      </c>
      <c r="T136" s="700"/>
      <c r="U136" s="607">
        <f t="shared" si="41"/>
        <v>37500</v>
      </c>
      <c r="V136" s="700"/>
      <c r="W136" s="607">
        <f t="shared" si="29"/>
        <v>20833.333333333332</v>
      </c>
      <c r="X136" s="700"/>
      <c r="Y136" s="607">
        <f t="shared" si="30"/>
        <v>10416.666666666666</v>
      </c>
      <c r="Z136" s="700"/>
      <c r="AA136" s="607">
        <f t="shared" si="31"/>
        <v>8333.3333333333339</v>
      </c>
      <c r="AB136" s="700"/>
      <c r="AC136" s="607">
        <f t="shared" si="32"/>
        <v>16666.666666666668</v>
      </c>
      <c r="AD136" s="700"/>
      <c r="AE136" s="607">
        <f t="shared" si="21"/>
        <v>7583.333333333333</v>
      </c>
      <c r="AF136" s="700"/>
      <c r="AG136" s="607">
        <f>OFC!AB131+OFC!AW131</f>
        <v>775851.90480000002</v>
      </c>
      <c r="AH136" s="700"/>
      <c r="AI136" s="607">
        <f>OFC!BR131+OFC!CM131</f>
        <v>43225.625</v>
      </c>
      <c r="AJ136" s="700"/>
      <c r="AK136" s="607">
        <f t="shared" si="33"/>
        <v>4500</v>
      </c>
      <c r="AL136" s="700"/>
      <c r="AM136" s="607"/>
      <c r="AN136" s="700"/>
      <c r="AO136" s="607">
        <f t="shared" si="34"/>
        <v>166666.66666666666</v>
      </c>
      <c r="AP136" s="700"/>
      <c r="AQ136" s="607">
        <f t="shared" si="35"/>
        <v>0</v>
      </c>
      <c r="AR136" s="700"/>
      <c r="AS136" s="607">
        <f t="shared" si="36"/>
        <v>1000000</v>
      </c>
      <c r="AT136" s="700"/>
      <c r="AU136" s="613">
        <v>0</v>
      </c>
      <c r="AV136" s="700"/>
      <c r="AW136" s="571">
        <f t="shared" si="39"/>
        <v>2170960.8631333336</v>
      </c>
      <c r="AX136" s="700"/>
      <c r="AY136" s="607">
        <f>('Revenue OP'!$G$18*(1+DFC!$C$13/100)^B136)/12</f>
        <v>2864618.1999824308</v>
      </c>
      <c r="AZ136" s="700"/>
      <c r="BA136" s="613">
        <v>0</v>
      </c>
      <c r="BB136" s="700"/>
      <c r="BC136" s="562">
        <f t="shared" si="37"/>
        <v>693657.33684909716</v>
      </c>
      <c r="BD136" s="700"/>
      <c r="BE136" s="562">
        <f>BC136/(1+DFC!$C$10/100)^B136</f>
        <v>405567.07857852156</v>
      </c>
      <c r="BF136" s="700"/>
    </row>
    <row r="137" spans="2:58" x14ac:dyDescent="0.3">
      <c r="B137" s="572">
        <v>11</v>
      </c>
      <c r="C137" s="572">
        <v>6</v>
      </c>
      <c r="D137" s="572">
        <v>126</v>
      </c>
      <c r="E137" s="708"/>
      <c r="F137" s="562">
        <v>0</v>
      </c>
      <c r="G137" s="607">
        <f t="shared" si="22"/>
        <v>5000</v>
      </c>
      <c r="H137" s="700"/>
      <c r="I137" s="607">
        <f t="shared" si="23"/>
        <v>650</v>
      </c>
      <c r="J137" s="700"/>
      <c r="K137" s="607">
        <f t="shared" si="24"/>
        <v>400</v>
      </c>
      <c r="L137" s="700"/>
      <c r="M137" s="607">
        <f t="shared" si="25"/>
        <v>12500</v>
      </c>
      <c r="N137" s="700"/>
      <c r="O137" s="607">
        <f t="shared" si="26"/>
        <v>5000</v>
      </c>
      <c r="P137" s="700"/>
      <c r="Q137" s="607">
        <f t="shared" si="38"/>
        <v>5833.333333333333</v>
      </c>
      <c r="R137" s="700"/>
      <c r="S137" s="607">
        <f t="shared" si="40"/>
        <v>50000</v>
      </c>
      <c r="T137" s="700"/>
      <c r="U137" s="607">
        <f t="shared" si="41"/>
        <v>37500</v>
      </c>
      <c r="V137" s="700"/>
      <c r="W137" s="607">
        <f t="shared" si="29"/>
        <v>20833.333333333332</v>
      </c>
      <c r="X137" s="700"/>
      <c r="Y137" s="607">
        <f t="shared" si="30"/>
        <v>10416.666666666666</v>
      </c>
      <c r="Z137" s="700"/>
      <c r="AA137" s="607">
        <f t="shared" si="31"/>
        <v>8333.3333333333339</v>
      </c>
      <c r="AB137" s="700"/>
      <c r="AC137" s="607">
        <f t="shared" si="32"/>
        <v>16666.666666666668</v>
      </c>
      <c r="AD137" s="700"/>
      <c r="AE137" s="607">
        <f t="shared" si="21"/>
        <v>7583.333333333333</v>
      </c>
      <c r="AF137" s="700"/>
      <c r="AG137" s="607">
        <f>OFC!AB132+OFC!AW132</f>
        <v>750824.424</v>
      </c>
      <c r="AH137" s="700"/>
      <c r="AI137" s="607">
        <f>OFC!BR132+OFC!CM132</f>
        <v>41831.25</v>
      </c>
      <c r="AJ137" s="700"/>
      <c r="AK137" s="607">
        <f t="shared" si="33"/>
        <v>4500</v>
      </c>
      <c r="AL137" s="700"/>
      <c r="AM137" s="607"/>
      <c r="AN137" s="700"/>
      <c r="AO137" s="607">
        <f t="shared" si="34"/>
        <v>166666.66666666666</v>
      </c>
      <c r="AP137" s="700"/>
      <c r="AQ137" s="607">
        <f t="shared" si="35"/>
        <v>0</v>
      </c>
      <c r="AR137" s="700"/>
      <c r="AS137" s="607">
        <f t="shared" si="36"/>
        <v>1000000</v>
      </c>
      <c r="AT137" s="700"/>
      <c r="AU137" s="613">
        <v>0</v>
      </c>
      <c r="AV137" s="700"/>
      <c r="AW137" s="571">
        <f t="shared" si="39"/>
        <v>2144539.0073333336</v>
      </c>
      <c r="AX137" s="700"/>
      <c r="AY137" s="607">
        <f>('Revenue OP'!$G$18*(1+DFC!$C$13/100)^B137)/12</f>
        <v>2864618.1999824308</v>
      </c>
      <c r="AZ137" s="700"/>
      <c r="BA137" s="613">
        <v>0</v>
      </c>
      <c r="BB137" s="700"/>
      <c r="BC137" s="562">
        <f t="shared" si="37"/>
        <v>720079.19264909718</v>
      </c>
      <c r="BD137" s="700"/>
      <c r="BE137" s="562">
        <f>BC137/(1+DFC!$C$10/100)^B137</f>
        <v>421015.39044400991</v>
      </c>
      <c r="BF137" s="700"/>
    </row>
    <row r="138" spans="2:58" x14ac:dyDescent="0.3">
      <c r="B138" s="572">
        <v>11</v>
      </c>
      <c r="C138" s="572">
        <v>7</v>
      </c>
      <c r="D138" s="572">
        <v>127</v>
      </c>
      <c r="E138" s="708"/>
      <c r="F138" s="562">
        <v>0</v>
      </c>
      <c r="G138" s="607">
        <f t="shared" si="22"/>
        <v>5000</v>
      </c>
      <c r="H138" s="700"/>
      <c r="I138" s="607">
        <f t="shared" si="23"/>
        <v>650</v>
      </c>
      <c r="J138" s="700"/>
      <c r="K138" s="607">
        <f t="shared" si="24"/>
        <v>400</v>
      </c>
      <c r="L138" s="700"/>
      <c r="M138" s="607">
        <f t="shared" si="25"/>
        <v>12500</v>
      </c>
      <c r="N138" s="700"/>
      <c r="O138" s="607">
        <f t="shared" si="26"/>
        <v>5000</v>
      </c>
      <c r="P138" s="700"/>
      <c r="Q138" s="607">
        <f t="shared" si="38"/>
        <v>5833.333333333333</v>
      </c>
      <c r="R138" s="700"/>
      <c r="S138" s="607">
        <f t="shared" si="40"/>
        <v>50000</v>
      </c>
      <c r="T138" s="700"/>
      <c r="U138" s="607">
        <f t="shared" si="41"/>
        <v>37500</v>
      </c>
      <c r="V138" s="700"/>
      <c r="W138" s="607">
        <f t="shared" si="29"/>
        <v>20833.333333333332</v>
      </c>
      <c r="X138" s="700"/>
      <c r="Y138" s="607">
        <f t="shared" si="30"/>
        <v>10416.666666666666</v>
      </c>
      <c r="Z138" s="700"/>
      <c r="AA138" s="607">
        <f t="shared" si="31"/>
        <v>8333.3333333333339</v>
      </c>
      <c r="AB138" s="700"/>
      <c r="AC138" s="607">
        <f t="shared" si="32"/>
        <v>16666.666666666668</v>
      </c>
      <c r="AD138" s="700"/>
      <c r="AE138" s="607">
        <f t="shared" si="21"/>
        <v>7583.333333333333</v>
      </c>
      <c r="AF138" s="700"/>
      <c r="AG138" s="607">
        <f>OFC!AB133+OFC!AW133</f>
        <v>775851.90480000002</v>
      </c>
      <c r="AH138" s="700"/>
      <c r="AI138" s="607">
        <f>OFC!BR133+OFC!CM133</f>
        <v>43225.625</v>
      </c>
      <c r="AJ138" s="700"/>
      <c r="AK138" s="607">
        <f t="shared" si="33"/>
        <v>4500</v>
      </c>
      <c r="AL138" s="700"/>
      <c r="AM138" s="607"/>
      <c r="AN138" s="700"/>
      <c r="AO138" s="607">
        <f t="shared" si="34"/>
        <v>166666.66666666666</v>
      </c>
      <c r="AP138" s="700"/>
      <c r="AQ138" s="607">
        <f t="shared" si="35"/>
        <v>0</v>
      </c>
      <c r="AR138" s="700"/>
      <c r="AS138" s="607">
        <f t="shared" si="36"/>
        <v>1000000</v>
      </c>
      <c r="AT138" s="700"/>
      <c r="AU138" s="613">
        <v>0</v>
      </c>
      <c r="AV138" s="700"/>
      <c r="AW138" s="571">
        <f t="shared" si="39"/>
        <v>2170960.8631333336</v>
      </c>
      <c r="AX138" s="700"/>
      <c r="AY138" s="607">
        <f>('Revenue OP'!$G$18*(1+DFC!$C$13/100)^B138)/12</f>
        <v>2864618.1999824308</v>
      </c>
      <c r="AZ138" s="700"/>
      <c r="BA138" s="613">
        <v>0</v>
      </c>
      <c r="BB138" s="700"/>
      <c r="BC138" s="562">
        <f t="shared" si="37"/>
        <v>693657.33684909716</v>
      </c>
      <c r="BD138" s="700"/>
      <c r="BE138" s="562">
        <f>BC138/(1+DFC!$C$10/100)^B138</f>
        <v>405567.07857852156</v>
      </c>
      <c r="BF138" s="700"/>
    </row>
    <row r="139" spans="2:58" x14ac:dyDescent="0.3">
      <c r="B139" s="572">
        <v>11</v>
      </c>
      <c r="C139" s="572">
        <v>8</v>
      </c>
      <c r="D139" s="572">
        <v>128</v>
      </c>
      <c r="E139" s="708"/>
      <c r="F139" s="562">
        <v>0</v>
      </c>
      <c r="G139" s="607">
        <f t="shared" si="22"/>
        <v>5000</v>
      </c>
      <c r="H139" s="700"/>
      <c r="I139" s="607">
        <f t="shared" si="23"/>
        <v>650</v>
      </c>
      <c r="J139" s="700"/>
      <c r="K139" s="607">
        <f t="shared" si="24"/>
        <v>400</v>
      </c>
      <c r="L139" s="700"/>
      <c r="M139" s="607">
        <f t="shared" si="25"/>
        <v>12500</v>
      </c>
      <c r="N139" s="700"/>
      <c r="O139" s="607">
        <f t="shared" si="26"/>
        <v>5000</v>
      </c>
      <c r="P139" s="700"/>
      <c r="Q139" s="607">
        <f t="shared" si="38"/>
        <v>5833.333333333333</v>
      </c>
      <c r="R139" s="700"/>
      <c r="S139" s="607">
        <f t="shared" si="40"/>
        <v>50000</v>
      </c>
      <c r="T139" s="700"/>
      <c r="U139" s="607">
        <f t="shared" si="41"/>
        <v>37500</v>
      </c>
      <c r="V139" s="700"/>
      <c r="W139" s="607">
        <f t="shared" si="29"/>
        <v>20833.333333333332</v>
      </c>
      <c r="X139" s="700"/>
      <c r="Y139" s="607">
        <f t="shared" si="30"/>
        <v>10416.666666666666</v>
      </c>
      <c r="Z139" s="700"/>
      <c r="AA139" s="607">
        <f t="shared" si="31"/>
        <v>8333.3333333333339</v>
      </c>
      <c r="AB139" s="700"/>
      <c r="AC139" s="607">
        <f t="shared" si="32"/>
        <v>16666.666666666668</v>
      </c>
      <c r="AD139" s="700"/>
      <c r="AE139" s="607">
        <f t="shared" si="21"/>
        <v>7583.333333333333</v>
      </c>
      <c r="AF139" s="700"/>
      <c r="AG139" s="607">
        <f>OFC!AB134+OFC!AW134</f>
        <v>775851.90480000002</v>
      </c>
      <c r="AH139" s="700"/>
      <c r="AI139" s="607">
        <f>OFC!BR134+OFC!CM134</f>
        <v>43225.625</v>
      </c>
      <c r="AJ139" s="700"/>
      <c r="AK139" s="607">
        <f t="shared" si="33"/>
        <v>4500</v>
      </c>
      <c r="AL139" s="700"/>
      <c r="AM139" s="607"/>
      <c r="AN139" s="700"/>
      <c r="AO139" s="607">
        <f t="shared" si="34"/>
        <v>166666.66666666666</v>
      </c>
      <c r="AP139" s="700"/>
      <c r="AQ139" s="607">
        <f t="shared" si="35"/>
        <v>0</v>
      </c>
      <c r="AR139" s="700"/>
      <c r="AS139" s="607">
        <f t="shared" si="36"/>
        <v>1000000</v>
      </c>
      <c r="AT139" s="700"/>
      <c r="AU139" s="613">
        <v>0</v>
      </c>
      <c r="AV139" s="700"/>
      <c r="AW139" s="571">
        <f t="shared" si="39"/>
        <v>2170960.8631333336</v>
      </c>
      <c r="AX139" s="700"/>
      <c r="AY139" s="607">
        <f>('Revenue OP'!$G$18*(1+DFC!$C$13/100)^B139)/12</f>
        <v>2864618.1999824308</v>
      </c>
      <c r="AZ139" s="700"/>
      <c r="BA139" s="613">
        <v>0</v>
      </c>
      <c r="BB139" s="700"/>
      <c r="BC139" s="562">
        <f t="shared" si="37"/>
        <v>693657.33684909716</v>
      </c>
      <c r="BD139" s="700"/>
      <c r="BE139" s="562">
        <f>BC139/(1+DFC!$C$10/100)^B139</f>
        <v>405567.07857852156</v>
      </c>
      <c r="BF139" s="700"/>
    </row>
    <row r="140" spans="2:58" x14ac:dyDescent="0.3">
      <c r="B140" s="572">
        <v>11</v>
      </c>
      <c r="C140" s="572">
        <v>9</v>
      </c>
      <c r="D140" s="572">
        <v>129</v>
      </c>
      <c r="E140" s="708"/>
      <c r="F140" s="562">
        <v>0</v>
      </c>
      <c r="G140" s="607">
        <f t="shared" si="22"/>
        <v>5000</v>
      </c>
      <c r="H140" s="700"/>
      <c r="I140" s="607">
        <f t="shared" si="23"/>
        <v>650</v>
      </c>
      <c r="J140" s="700"/>
      <c r="K140" s="607">
        <f t="shared" si="24"/>
        <v>400</v>
      </c>
      <c r="L140" s="700"/>
      <c r="M140" s="607">
        <f t="shared" si="25"/>
        <v>12500</v>
      </c>
      <c r="N140" s="700"/>
      <c r="O140" s="607">
        <f t="shared" si="26"/>
        <v>5000</v>
      </c>
      <c r="P140" s="700"/>
      <c r="Q140" s="607">
        <f t="shared" si="38"/>
        <v>5833.333333333333</v>
      </c>
      <c r="R140" s="700"/>
      <c r="S140" s="607">
        <f t="shared" si="40"/>
        <v>50000</v>
      </c>
      <c r="T140" s="700"/>
      <c r="U140" s="607">
        <f t="shared" si="41"/>
        <v>37500</v>
      </c>
      <c r="V140" s="700"/>
      <c r="W140" s="607">
        <f t="shared" si="29"/>
        <v>20833.333333333332</v>
      </c>
      <c r="X140" s="700"/>
      <c r="Y140" s="607">
        <f t="shared" si="30"/>
        <v>10416.666666666666</v>
      </c>
      <c r="Z140" s="700"/>
      <c r="AA140" s="607">
        <f t="shared" si="31"/>
        <v>8333.3333333333339</v>
      </c>
      <c r="AB140" s="700"/>
      <c r="AC140" s="607">
        <f t="shared" si="32"/>
        <v>16666.666666666668</v>
      </c>
      <c r="AD140" s="700"/>
      <c r="AE140" s="607">
        <f t="shared" si="21"/>
        <v>7583.333333333333</v>
      </c>
      <c r="AF140" s="700"/>
      <c r="AG140" s="607">
        <f>OFC!AB135+OFC!AW135</f>
        <v>750824.424</v>
      </c>
      <c r="AH140" s="700"/>
      <c r="AI140" s="607">
        <f>OFC!BR135+OFC!CM135</f>
        <v>41831.25</v>
      </c>
      <c r="AJ140" s="700"/>
      <c r="AK140" s="607">
        <f t="shared" si="33"/>
        <v>4500</v>
      </c>
      <c r="AL140" s="700"/>
      <c r="AM140" s="607"/>
      <c r="AN140" s="700"/>
      <c r="AO140" s="607">
        <f t="shared" si="34"/>
        <v>166666.66666666666</v>
      </c>
      <c r="AP140" s="700"/>
      <c r="AQ140" s="607">
        <f t="shared" si="35"/>
        <v>0</v>
      </c>
      <c r="AR140" s="700"/>
      <c r="AS140" s="607">
        <f t="shared" si="36"/>
        <v>1000000</v>
      </c>
      <c r="AT140" s="700"/>
      <c r="AU140" s="613">
        <v>0</v>
      </c>
      <c r="AV140" s="700"/>
      <c r="AW140" s="571">
        <f t="shared" si="39"/>
        <v>2144539.0073333336</v>
      </c>
      <c r="AX140" s="700"/>
      <c r="AY140" s="607">
        <f>('Revenue OP'!$G$18*(1+DFC!$C$13/100)^B140)/12</f>
        <v>2864618.1999824308</v>
      </c>
      <c r="AZ140" s="700"/>
      <c r="BA140" s="613">
        <v>0</v>
      </c>
      <c r="BB140" s="700"/>
      <c r="BC140" s="562">
        <f t="shared" si="37"/>
        <v>720079.19264909718</v>
      </c>
      <c r="BD140" s="700"/>
      <c r="BE140" s="562">
        <f>BC140/(1+DFC!$C$10/100)^B140</f>
        <v>421015.39044400991</v>
      </c>
      <c r="BF140" s="700"/>
    </row>
    <row r="141" spans="2:58" x14ac:dyDescent="0.3">
      <c r="B141" s="572">
        <v>11</v>
      </c>
      <c r="C141" s="572">
        <v>10</v>
      </c>
      <c r="D141" s="572">
        <v>130</v>
      </c>
      <c r="E141" s="708"/>
      <c r="F141" s="562">
        <v>0</v>
      </c>
      <c r="G141" s="607">
        <f t="shared" si="22"/>
        <v>5000</v>
      </c>
      <c r="H141" s="700"/>
      <c r="I141" s="607">
        <f t="shared" si="23"/>
        <v>650</v>
      </c>
      <c r="J141" s="700"/>
      <c r="K141" s="607">
        <f t="shared" si="24"/>
        <v>400</v>
      </c>
      <c r="L141" s="700"/>
      <c r="M141" s="607">
        <f t="shared" si="25"/>
        <v>12500</v>
      </c>
      <c r="N141" s="700"/>
      <c r="O141" s="607">
        <f t="shared" si="26"/>
        <v>5000</v>
      </c>
      <c r="P141" s="700"/>
      <c r="Q141" s="607">
        <f t="shared" si="38"/>
        <v>5833.333333333333</v>
      </c>
      <c r="R141" s="700"/>
      <c r="S141" s="607">
        <f t="shared" si="40"/>
        <v>50000</v>
      </c>
      <c r="T141" s="700"/>
      <c r="U141" s="607">
        <f t="shared" si="41"/>
        <v>37500</v>
      </c>
      <c r="V141" s="700"/>
      <c r="W141" s="607">
        <f t="shared" si="29"/>
        <v>20833.333333333332</v>
      </c>
      <c r="X141" s="700"/>
      <c r="Y141" s="607">
        <f t="shared" si="30"/>
        <v>10416.666666666666</v>
      </c>
      <c r="Z141" s="700"/>
      <c r="AA141" s="607">
        <f t="shared" si="31"/>
        <v>8333.3333333333339</v>
      </c>
      <c r="AB141" s="700"/>
      <c r="AC141" s="607">
        <f t="shared" si="32"/>
        <v>16666.666666666668</v>
      </c>
      <c r="AD141" s="700"/>
      <c r="AE141" s="607">
        <f t="shared" si="21"/>
        <v>7583.333333333333</v>
      </c>
      <c r="AF141" s="700"/>
      <c r="AG141" s="607">
        <f>OFC!AB136+OFC!AW136</f>
        <v>775851.90480000002</v>
      </c>
      <c r="AH141" s="700"/>
      <c r="AI141" s="607">
        <f>OFC!BR136+OFC!CM136</f>
        <v>43225.625</v>
      </c>
      <c r="AJ141" s="700"/>
      <c r="AK141" s="607">
        <f t="shared" si="33"/>
        <v>4500</v>
      </c>
      <c r="AL141" s="700"/>
      <c r="AM141" s="607"/>
      <c r="AN141" s="700"/>
      <c r="AO141" s="607">
        <f t="shared" si="34"/>
        <v>166666.66666666666</v>
      </c>
      <c r="AP141" s="700"/>
      <c r="AQ141" s="607">
        <f t="shared" si="35"/>
        <v>0</v>
      </c>
      <c r="AR141" s="700"/>
      <c r="AS141" s="607">
        <f t="shared" si="36"/>
        <v>1000000</v>
      </c>
      <c r="AT141" s="700"/>
      <c r="AU141" s="613">
        <v>0</v>
      </c>
      <c r="AV141" s="700"/>
      <c r="AW141" s="571">
        <f t="shared" si="39"/>
        <v>2170960.8631333336</v>
      </c>
      <c r="AX141" s="700"/>
      <c r="AY141" s="607">
        <f>('Revenue OP'!$G$18*(1+DFC!$C$13/100)^B141)/12</f>
        <v>2864618.1999824308</v>
      </c>
      <c r="AZ141" s="700"/>
      <c r="BA141" s="613">
        <v>0</v>
      </c>
      <c r="BB141" s="700"/>
      <c r="BC141" s="562">
        <f t="shared" si="37"/>
        <v>693657.33684909716</v>
      </c>
      <c r="BD141" s="700"/>
      <c r="BE141" s="562">
        <f>BC141/(1+DFC!$C$10/100)^B141</f>
        <v>405567.07857852156</v>
      </c>
      <c r="BF141" s="700"/>
    </row>
    <row r="142" spans="2:58" x14ac:dyDescent="0.3">
      <c r="B142" s="572">
        <v>11</v>
      </c>
      <c r="C142" s="572">
        <v>11</v>
      </c>
      <c r="D142" s="572">
        <v>131</v>
      </c>
      <c r="E142" s="708"/>
      <c r="F142" s="562">
        <v>0</v>
      </c>
      <c r="G142" s="607">
        <f t="shared" si="22"/>
        <v>5000</v>
      </c>
      <c r="H142" s="700"/>
      <c r="I142" s="607">
        <f t="shared" si="23"/>
        <v>650</v>
      </c>
      <c r="J142" s="700"/>
      <c r="K142" s="607">
        <f t="shared" si="24"/>
        <v>400</v>
      </c>
      <c r="L142" s="700"/>
      <c r="M142" s="607">
        <f t="shared" si="25"/>
        <v>12500</v>
      </c>
      <c r="N142" s="700"/>
      <c r="O142" s="607">
        <f t="shared" si="26"/>
        <v>5000</v>
      </c>
      <c r="P142" s="700"/>
      <c r="Q142" s="607">
        <f t="shared" si="38"/>
        <v>5833.333333333333</v>
      </c>
      <c r="R142" s="700"/>
      <c r="S142" s="607">
        <f t="shared" si="40"/>
        <v>50000</v>
      </c>
      <c r="T142" s="700"/>
      <c r="U142" s="607">
        <f t="shared" si="41"/>
        <v>37500</v>
      </c>
      <c r="V142" s="700"/>
      <c r="W142" s="607">
        <f t="shared" si="29"/>
        <v>20833.333333333332</v>
      </c>
      <c r="X142" s="700"/>
      <c r="Y142" s="607">
        <f t="shared" si="30"/>
        <v>10416.666666666666</v>
      </c>
      <c r="Z142" s="700"/>
      <c r="AA142" s="607">
        <f t="shared" si="31"/>
        <v>8333.3333333333339</v>
      </c>
      <c r="AB142" s="700"/>
      <c r="AC142" s="607">
        <f t="shared" si="32"/>
        <v>16666.666666666668</v>
      </c>
      <c r="AD142" s="700"/>
      <c r="AE142" s="607">
        <f t="shared" si="21"/>
        <v>7583.333333333333</v>
      </c>
      <c r="AF142" s="700"/>
      <c r="AG142" s="607">
        <f>OFC!AB137+OFC!AW137</f>
        <v>750824.424</v>
      </c>
      <c r="AH142" s="700"/>
      <c r="AI142" s="607">
        <f>OFC!BR137+OFC!CM137</f>
        <v>41831.25</v>
      </c>
      <c r="AJ142" s="700"/>
      <c r="AK142" s="607">
        <f t="shared" si="33"/>
        <v>4500</v>
      </c>
      <c r="AL142" s="700"/>
      <c r="AM142" s="607"/>
      <c r="AN142" s="700"/>
      <c r="AO142" s="607">
        <f t="shared" si="34"/>
        <v>166666.66666666666</v>
      </c>
      <c r="AP142" s="700"/>
      <c r="AQ142" s="607">
        <f t="shared" si="35"/>
        <v>0</v>
      </c>
      <c r="AR142" s="700"/>
      <c r="AS142" s="607">
        <f t="shared" si="36"/>
        <v>1000000</v>
      </c>
      <c r="AT142" s="700"/>
      <c r="AU142" s="613">
        <v>0</v>
      </c>
      <c r="AV142" s="700"/>
      <c r="AW142" s="571">
        <f t="shared" si="39"/>
        <v>2144539.0073333336</v>
      </c>
      <c r="AX142" s="700"/>
      <c r="AY142" s="607">
        <f>('Revenue OP'!$G$18*(1+DFC!$C$13/100)^B142)/12</f>
        <v>2864618.1999824308</v>
      </c>
      <c r="AZ142" s="700"/>
      <c r="BA142" s="613">
        <v>0</v>
      </c>
      <c r="BB142" s="700"/>
      <c r="BC142" s="562">
        <f t="shared" si="37"/>
        <v>720079.19264909718</v>
      </c>
      <c r="BD142" s="700"/>
      <c r="BE142" s="562">
        <f>BC142/(1+DFC!$C$10/100)^B142</f>
        <v>421015.39044400991</v>
      </c>
      <c r="BF142" s="700"/>
    </row>
    <row r="143" spans="2:58" x14ac:dyDescent="0.3">
      <c r="B143" s="572">
        <v>11</v>
      </c>
      <c r="C143" s="572">
        <v>12</v>
      </c>
      <c r="D143" s="572">
        <v>132</v>
      </c>
      <c r="E143" s="708"/>
      <c r="F143" s="562">
        <v>0</v>
      </c>
      <c r="G143" s="607">
        <f t="shared" si="22"/>
        <v>5000</v>
      </c>
      <c r="H143" s="700"/>
      <c r="I143" s="607">
        <f t="shared" si="23"/>
        <v>650</v>
      </c>
      <c r="J143" s="700"/>
      <c r="K143" s="607">
        <f t="shared" si="24"/>
        <v>400</v>
      </c>
      <c r="L143" s="700"/>
      <c r="M143" s="607">
        <f t="shared" si="25"/>
        <v>12500</v>
      </c>
      <c r="N143" s="700"/>
      <c r="O143" s="607">
        <f t="shared" si="26"/>
        <v>5000</v>
      </c>
      <c r="P143" s="700"/>
      <c r="Q143" s="607">
        <f t="shared" si="38"/>
        <v>5833.333333333333</v>
      </c>
      <c r="R143" s="700"/>
      <c r="S143" s="607">
        <f t="shared" si="40"/>
        <v>50000</v>
      </c>
      <c r="T143" s="700"/>
      <c r="U143" s="607">
        <f t="shared" si="41"/>
        <v>37500</v>
      </c>
      <c r="V143" s="700"/>
      <c r="W143" s="607">
        <f t="shared" si="29"/>
        <v>20833.333333333332</v>
      </c>
      <c r="X143" s="700"/>
      <c r="Y143" s="607">
        <f t="shared" si="30"/>
        <v>10416.666666666666</v>
      </c>
      <c r="Z143" s="700"/>
      <c r="AA143" s="607">
        <f t="shared" si="31"/>
        <v>8333.3333333333339</v>
      </c>
      <c r="AB143" s="700"/>
      <c r="AC143" s="607">
        <f t="shared" si="32"/>
        <v>16666.666666666668</v>
      </c>
      <c r="AD143" s="700"/>
      <c r="AE143" s="607">
        <f t="shared" si="21"/>
        <v>7583.333333333333</v>
      </c>
      <c r="AF143" s="700"/>
      <c r="AG143" s="607">
        <f>OFC!AB138+OFC!AW138</f>
        <v>775851.90480000002</v>
      </c>
      <c r="AH143" s="700"/>
      <c r="AI143" s="607">
        <f>OFC!BR138+OFC!CM138</f>
        <v>43225.625</v>
      </c>
      <c r="AJ143" s="700"/>
      <c r="AK143" s="607">
        <f t="shared" si="33"/>
        <v>4500</v>
      </c>
      <c r="AL143" s="700"/>
      <c r="AM143" s="607"/>
      <c r="AN143" s="700"/>
      <c r="AO143" s="607">
        <f t="shared" si="34"/>
        <v>166666.66666666666</v>
      </c>
      <c r="AP143" s="700"/>
      <c r="AQ143" s="607">
        <f t="shared" si="35"/>
        <v>0</v>
      </c>
      <c r="AR143" s="700"/>
      <c r="AS143" s="607">
        <f t="shared" si="36"/>
        <v>1000000</v>
      </c>
      <c r="AT143" s="700"/>
      <c r="AU143" s="613">
        <v>0</v>
      </c>
      <c r="AV143" s="700"/>
      <c r="AW143" s="571">
        <f t="shared" si="39"/>
        <v>2170960.8631333336</v>
      </c>
      <c r="AX143" s="700"/>
      <c r="AY143" s="607">
        <f>('Revenue OP'!$G$18*(1+DFC!$C$13/100)^B143)/12</f>
        <v>2864618.1999824308</v>
      </c>
      <c r="AZ143" s="700"/>
      <c r="BA143" s="613">
        <v>0</v>
      </c>
      <c r="BB143" s="700"/>
      <c r="BC143" s="562">
        <f t="shared" si="37"/>
        <v>693657.33684909716</v>
      </c>
      <c r="BD143" s="700"/>
      <c r="BE143" s="562">
        <f>BC143/(1+DFC!$C$10/100)^B143</f>
        <v>405567.07857852156</v>
      </c>
      <c r="BF143" s="700"/>
    </row>
    <row r="144" spans="2:58" x14ac:dyDescent="0.3">
      <c r="B144" s="572">
        <v>12</v>
      </c>
      <c r="C144" s="572">
        <v>1</v>
      </c>
      <c r="D144" s="572">
        <v>133</v>
      </c>
      <c r="E144" s="708">
        <f>DFC!$C$10</f>
        <v>5</v>
      </c>
      <c r="F144" s="562">
        <v>0</v>
      </c>
      <c r="G144" s="607">
        <f t="shared" si="22"/>
        <v>5000</v>
      </c>
      <c r="H144" s="700">
        <f>SUM(G144:G155)</f>
        <v>60000</v>
      </c>
      <c r="I144" s="607">
        <f t="shared" si="23"/>
        <v>650</v>
      </c>
      <c r="J144" s="700">
        <f>SUM(I144:I155)</f>
        <v>7800</v>
      </c>
      <c r="K144" s="607">
        <f t="shared" si="24"/>
        <v>400</v>
      </c>
      <c r="L144" s="700">
        <f>SUM(K144:K155)</f>
        <v>4800</v>
      </c>
      <c r="M144" s="607">
        <f t="shared" si="25"/>
        <v>12500</v>
      </c>
      <c r="N144" s="700">
        <f>SUM(M144:M155)</f>
        <v>150000</v>
      </c>
      <c r="O144" s="607">
        <f t="shared" si="26"/>
        <v>5000</v>
      </c>
      <c r="P144" s="700">
        <f>SUM(O144:O155)</f>
        <v>60000</v>
      </c>
      <c r="Q144" s="607">
        <f>$Q$143*($V$5/100+1)</f>
        <v>8750</v>
      </c>
      <c r="R144" s="700">
        <f>SUM(Q144:Q155)</f>
        <v>105000</v>
      </c>
      <c r="S144" s="607">
        <f t="shared" si="40"/>
        <v>50000</v>
      </c>
      <c r="T144" s="700">
        <f>SUM(S144:S155)</f>
        <v>600000</v>
      </c>
      <c r="U144" s="607">
        <f t="shared" si="41"/>
        <v>37500</v>
      </c>
      <c r="V144" s="700">
        <f>SUM(U144:U155)</f>
        <v>450000</v>
      </c>
      <c r="W144" s="607">
        <f t="shared" si="29"/>
        <v>20833.333333333332</v>
      </c>
      <c r="X144" s="700">
        <f>SUM(W144:W155)</f>
        <v>250000.00000000003</v>
      </c>
      <c r="Y144" s="607">
        <f t="shared" si="30"/>
        <v>10416.666666666666</v>
      </c>
      <c r="Z144" s="700">
        <f>SUM(Y144:Y155)</f>
        <v>125000.00000000001</v>
      </c>
      <c r="AA144" s="607">
        <f t="shared" si="31"/>
        <v>8333.3333333333339</v>
      </c>
      <c r="AB144" s="700">
        <f>SUM(AA144:AA155)</f>
        <v>99999.999999999985</v>
      </c>
      <c r="AC144" s="607">
        <f t="shared" si="32"/>
        <v>16666.666666666668</v>
      </c>
      <c r="AD144" s="700">
        <f>SUM(AC144:AC155)</f>
        <v>199999.99999999997</v>
      </c>
      <c r="AE144" s="607">
        <f>AE$143*(1+$AF$5/100)</f>
        <v>9858.3333333333339</v>
      </c>
      <c r="AF144" s="700">
        <f>SUM(AE144:AE155)</f>
        <v>118299.99999999999</v>
      </c>
      <c r="AG144" s="607">
        <f>OFC!AB139+OFC!AW139</f>
        <v>310340.76191999996</v>
      </c>
      <c r="AH144" s="700">
        <f>SUM(AG144:AG155)</f>
        <v>8669519.3491199985</v>
      </c>
      <c r="AI144" s="607">
        <f>OFC!BR139+OFC!CM139</f>
        <v>17290.25</v>
      </c>
      <c r="AJ144" s="700">
        <f>SUM(AI144:AI155)</f>
        <v>483011.5</v>
      </c>
      <c r="AK144" s="607">
        <f t="shared" si="33"/>
        <v>4500</v>
      </c>
      <c r="AL144" s="700">
        <f>SUM(AK144:AK155)</f>
        <v>54000</v>
      </c>
      <c r="AM144" s="607"/>
      <c r="AN144" s="700">
        <f>SUM(AM144:AM155)</f>
        <v>0</v>
      </c>
      <c r="AO144" s="607">
        <f t="shared" si="34"/>
        <v>166666.66666666666</v>
      </c>
      <c r="AP144" s="700">
        <f>SUM(AO144:AO155)</f>
        <v>2000000.0000000002</v>
      </c>
      <c r="AQ144" s="607">
        <f t="shared" si="35"/>
        <v>0</v>
      </c>
      <c r="AR144" s="700">
        <f>SUM(AQ144:AQ155)</f>
        <v>0</v>
      </c>
      <c r="AS144" s="607">
        <f t="shared" si="36"/>
        <v>1000000</v>
      </c>
      <c r="AT144" s="700">
        <f>SUM(AS144:AS155)</f>
        <v>12000000</v>
      </c>
      <c r="AU144" s="613">
        <v>0</v>
      </c>
      <c r="AV144" s="700">
        <f>SUM(AU144:AU155)</f>
        <v>0</v>
      </c>
      <c r="AW144" s="571">
        <f t="shared" si="39"/>
        <v>1684706.01192</v>
      </c>
      <c r="AX144" s="700">
        <f>SUM(AW144:AW155)</f>
        <v>25437430.849120002</v>
      </c>
      <c r="AY144" s="607">
        <f>('Revenue OP'!$G$18*(1+DFC!$C$13/100)^B144)/12</f>
        <v>2927639.8003820442</v>
      </c>
      <c r="AZ144" s="700">
        <f>SUM(AY144:AY155)</f>
        <v>35131677.60458453</v>
      </c>
      <c r="BA144" s="613">
        <v>0</v>
      </c>
      <c r="BB144" s="700">
        <f>SUM(BA144:BA155)</f>
        <v>0</v>
      </c>
      <c r="BC144" s="562">
        <f t="shared" si="37"/>
        <v>1242933.7884620442</v>
      </c>
      <c r="BD144" s="700">
        <f>SUM(BC144:BC155)</f>
        <v>9694246.7554645296</v>
      </c>
      <c r="BE144" s="562">
        <f>BC144/(1+DFC!$C$10/100)^B144</f>
        <v>692112.04173285759</v>
      </c>
      <c r="BF144" s="700">
        <f>SUM(BE144:BE155)</f>
        <v>5398119.3344890513</v>
      </c>
    </row>
    <row r="145" spans="2:58" x14ac:dyDescent="0.3">
      <c r="B145" s="572">
        <v>12</v>
      </c>
      <c r="C145" s="572">
        <v>2</v>
      </c>
      <c r="D145" s="572">
        <v>134</v>
      </c>
      <c r="E145" s="708"/>
      <c r="F145" s="562">
        <v>0</v>
      </c>
      <c r="G145" s="607">
        <f t="shared" si="22"/>
        <v>5000</v>
      </c>
      <c r="H145" s="700"/>
      <c r="I145" s="607">
        <f t="shared" si="23"/>
        <v>650</v>
      </c>
      <c r="J145" s="700"/>
      <c r="K145" s="607">
        <f t="shared" si="24"/>
        <v>400</v>
      </c>
      <c r="L145" s="700"/>
      <c r="M145" s="607">
        <f t="shared" si="25"/>
        <v>12500</v>
      </c>
      <c r="N145" s="700"/>
      <c r="O145" s="607">
        <f t="shared" si="26"/>
        <v>5000</v>
      </c>
      <c r="P145" s="700"/>
      <c r="Q145" s="607">
        <f t="shared" ref="Q145:Q208" si="42">$Q$143*($V$5/100+1)</f>
        <v>8750</v>
      </c>
      <c r="R145" s="700"/>
      <c r="S145" s="607">
        <f t="shared" si="40"/>
        <v>50000</v>
      </c>
      <c r="T145" s="700"/>
      <c r="U145" s="607">
        <f t="shared" si="41"/>
        <v>37500</v>
      </c>
      <c r="V145" s="700"/>
      <c r="W145" s="607">
        <f t="shared" si="29"/>
        <v>20833.333333333332</v>
      </c>
      <c r="X145" s="700"/>
      <c r="Y145" s="607">
        <f t="shared" si="30"/>
        <v>10416.666666666666</v>
      </c>
      <c r="Z145" s="700"/>
      <c r="AA145" s="607">
        <f t="shared" si="31"/>
        <v>8333.3333333333339</v>
      </c>
      <c r="AB145" s="700"/>
      <c r="AC145" s="607">
        <f t="shared" si="32"/>
        <v>16666.666666666668</v>
      </c>
      <c r="AD145" s="700"/>
      <c r="AE145" s="607">
        <f t="shared" ref="AE145:AE203" si="43">AE$143*(1+$AF$5/100)</f>
        <v>9858.3333333333339</v>
      </c>
      <c r="AF145" s="700"/>
      <c r="AG145" s="607">
        <f>OFC!AB140+OFC!AW140</f>
        <v>700769.46239999996</v>
      </c>
      <c r="AH145" s="700"/>
      <c r="AI145" s="607">
        <f>OFC!BR140+OFC!CM140</f>
        <v>39042.5</v>
      </c>
      <c r="AJ145" s="700"/>
      <c r="AK145" s="607">
        <f t="shared" si="33"/>
        <v>4500</v>
      </c>
      <c r="AL145" s="700"/>
      <c r="AM145" s="607"/>
      <c r="AN145" s="700"/>
      <c r="AO145" s="607">
        <f t="shared" si="34"/>
        <v>166666.66666666666</v>
      </c>
      <c r="AP145" s="700"/>
      <c r="AQ145" s="607">
        <f t="shared" si="35"/>
        <v>0</v>
      </c>
      <c r="AR145" s="700"/>
      <c r="AS145" s="607">
        <f t="shared" si="36"/>
        <v>1000000</v>
      </c>
      <c r="AT145" s="700"/>
      <c r="AU145" s="613">
        <v>0</v>
      </c>
      <c r="AV145" s="700"/>
      <c r="AW145" s="571">
        <f t="shared" si="39"/>
        <v>2096886.9624000001</v>
      </c>
      <c r="AX145" s="700"/>
      <c r="AY145" s="607">
        <f>('Revenue OP'!$G$18*(1+DFC!$C$13/100)^B145)/12</f>
        <v>2927639.8003820442</v>
      </c>
      <c r="AZ145" s="700"/>
      <c r="BA145" s="613">
        <v>0</v>
      </c>
      <c r="BB145" s="700"/>
      <c r="BC145" s="562">
        <f t="shared" si="37"/>
        <v>830752.83798204409</v>
      </c>
      <c r="BD145" s="700"/>
      <c r="BE145" s="562">
        <f>BC145/(1+DFC!$C$10/100)^B145</f>
        <v>462594.26544560184</v>
      </c>
      <c r="BF145" s="700"/>
    </row>
    <row r="146" spans="2:58" x14ac:dyDescent="0.3">
      <c r="B146" s="572">
        <v>12</v>
      </c>
      <c r="C146" s="572">
        <v>3</v>
      </c>
      <c r="D146" s="572">
        <v>135</v>
      </c>
      <c r="E146" s="708"/>
      <c r="F146" s="562">
        <v>0</v>
      </c>
      <c r="G146" s="607">
        <f t="shared" si="22"/>
        <v>5000</v>
      </c>
      <c r="H146" s="700"/>
      <c r="I146" s="607">
        <f t="shared" si="23"/>
        <v>650</v>
      </c>
      <c r="J146" s="700"/>
      <c r="K146" s="607">
        <f t="shared" si="24"/>
        <v>400</v>
      </c>
      <c r="L146" s="700"/>
      <c r="M146" s="607">
        <f t="shared" si="25"/>
        <v>12500</v>
      </c>
      <c r="N146" s="700"/>
      <c r="O146" s="607">
        <f t="shared" si="26"/>
        <v>5000</v>
      </c>
      <c r="P146" s="700"/>
      <c r="Q146" s="607">
        <f t="shared" si="42"/>
        <v>8750</v>
      </c>
      <c r="R146" s="700"/>
      <c r="S146" s="607">
        <f t="shared" si="40"/>
        <v>50000</v>
      </c>
      <c r="T146" s="700"/>
      <c r="U146" s="607">
        <f t="shared" si="41"/>
        <v>37500</v>
      </c>
      <c r="V146" s="700"/>
      <c r="W146" s="607">
        <f t="shared" si="29"/>
        <v>20833.333333333332</v>
      </c>
      <c r="X146" s="700"/>
      <c r="Y146" s="607">
        <f t="shared" si="30"/>
        <v>10416.666666666666</v>
      </c>
      <c r="Z146" s="700"/>
      <c r="AA146" s="607">
        <f t="shared" si="31"/>
        <v>8333.3333333333339</v>
      </c>
      <c r="AB146" s="700"/>
      <c r="AC146" s="607">
        <f t="shared" si="32"/>
        <v>16666.666666666668</v>
      </c>
      <c r="AD146" s="700"/>
      <c r="AE146" s="607">
        <f t="shared" si="43"/>
        <v>9858.3333333333339</v>
      </c>
      <c r="AF146" s="700"/>
      <c r="AG146" s="607">
        <f>OFC!AB141+OFC!AW141</f>
        <v>775851.90480000002</v>
      </c>
      <c r="AH146" s="700"/>
      <c r="AI146" s="607">
        <f>OFC!BR141+OFC!CM141</f>
        <v>43225.625</v>
      </c>
      <c r="AJ146" s="700"/>
      <c r="AK146" s="607">
        <f t="shared" si="33"/>
        <v>4500</v>
      </c>
      <c r="AL146" s="700"/>
      <c r="AM146" s="607"/>
      <c r="AN146" s="700"/>
      <c r="AO146" s="607">
        <f t="shared" si="34"/>
        <v>166666.66666666666</v>
      </c>
      <c r="AP146" s="700"/>
      <c r="AQ146" s="607">
        <f t="shared" si="35"/>
        <v>0</v>
      </c>
      <c r="AR146" s="700"/>
      <c r="AS146" s="607">
        <f t="shared" si="36"/>
        <v>1000000</v>
      </c>
      <c r="AT146" s="700"/>
      <c r="AU146" s="613">
        <v>0</v>
      </c>
      <c r="AV146" s="700"/>
      <c r="AW146" s="571">
        <f t="shared" si="39"/>
        <v>2176152.5298000001</v>
      </c>
      <c r="AX146" s="700"/>
      <c r="AY146" s="607">
        <f>('Revenue OP'!$G$18*(1+DFC!$C$13/100)^B146)/12</f>
        <v>2927639.8003820442</v>
      </c>
      <c r="AZ146" s="700"/>
      <c r="BA146" s="613">
        <v>0</v>
      </c>
      <c r="BB146" s="700"/>
      <c r="BC146" s="562">
        <f t="shared" si="37"/>
        <v>751487.27058204403</v>
      </c>
      <c r="BD146" s="700"/>
      <c r="BE146" s="562">
        <f>BC146/(1+DFC!$C$10/100)^B146</f>
        <v>418456.23154420644</v>
      </c>
      <c r="BF146" s="700"/>
    </row>
    <row r="147" spans="2:58" x14ac:dyDescent="0.3">
      <c r="B147" s="572">
        <v>12</v>
      </c>
      <c r="C147" s="572">
        <v>4</v>
      </c>
      <c r="D147" s="572">
        <v>136</v>
      </c>
      <c r="E147" s="708"/>
      <c r="F147" s="562">
        <v>0</v>
      </c>
      <c r="G147" s="607">
        <f t="shared" si="22"/>
        <v>5000</v>
      </c>
      <c r="H147" s="700"/>
      <c r="I147" s="607">
        <f t="shared" si="23"/>
        <v>650</v>
      </c>
      <c r="J147" s="700"/>
      <c r="K147" s="607">
        <f t="shared" si="24"/>
        <v>400</v>
      </c>
      <c r="L147" s="700"/>
      <c r="M147" s="607">
        <f t="shared" si="25"/>
        <v>12500</v>
      </c>
      <c r="N147" s="700"/>
      <c r="O147" s="607">
        <f t="shared" si="26"/>
        <v>5000</v>
      </c>
      <c r="P147" s="700"/>
      <c r="Q147" s="607">
        <f t="shared" si="42"/>
        <v>8750</v>
      </c>
      <c r="R147" s="700"/>
      <c r="S147" s="607">
        <f t="shared" si="40"/>
        <v>50000</v>
      </c>
      <c r="T147" s="700"/>
      <c r="U147" s="607">
        <f t="shared" si="41"/>
        <v>37500</v>
      </c>
      <c r="V147" s="700"/>
      <c r="W147" s="607">
        <f t="shared" si="29"/>
        <v>20833.333333333332</v>
      </c>
      <c r="X147" s="700"/>
      <c r="Y147" s="607">
        <f t="shared" si="30"/>
        <v>10416.666666666666</v>
      </c>
      <c r="Z147" s="700"/>
      <c r="AA147" s="607">
        <f t="shared" si="31"/>
        <v>8333.3333333333339</v>
      </c>
      <c r="AB147" s="700"/>
      <c r="AC147" s="607">
        <f t="shared" si="32"/>
        <v>16666.666666666668</v>
      </c>
      <c r="AD147" s="700"/>
      <c r="AE147" s="607">
        <f t="shared" si="43"/>
        <v>9858.3333333333339</v>
      </c>
      <c r="AF147" s="700"/>
      <c r="AG147" s="607">
        <f>OFC!AB142+OFC!AW142</f>
        <v>750824.424</v>
      </c>
      <c r="AH147" s="700"/>
      <c r="AI147" s="607">
        <f>OFC!BR142+OFC!CM142</f>
        <v>41831.25</v>
      </c>
      <c r="AJ147" s="700"/>
      <c r="AK147" s="607">
        <f t="shared" si="33"/>
        <v>4500</v>
      </c>
      <c r="AL147" s="700"/>
      <c r="AM147" s="607"/>
      <c r="AN147" s="700"/>
      <c r="AO147" s="607">
        <f t="shared" si="34"/>
        <v>166666.66666666666</v>
      </c>
      <c r="AP147" s="700"/>
      <c r="AQ147" s="607">
        <f t="shared" si="35"/>
        <v>0</v>
      </c>
      <c r="AR147" s="700"/>
      <c r="AS147" s="607">
        <f t="shared" si="36"/>
        <v>1000000</v>
      </c>
      <c r="AT147" s="700"/>
      <c r="AU147" s="613">
        <v>0</v>
      </c>
      <c r="AV147" s="700"/>
      <c r="AW147" s="571">
        <f t="shared" si="39"/>
        <v>2149730.6740000001</v>
      </c>
      <c r="AX147" s="700"/>
      <c r="AY147" s="607">
        <f>('Revenue OP'!$G$18*(1+DFC!$C$13/100)^B147)/12</f>
        <v>2927639.8003820442</v>
      </c>
      <c r="AZ147" s="700"/>
      <c r="BA147" s="613">
        <v>0</v>
      </c>
      <c r="BB147" s="700"/>
      <c r="BC147" s="562">
        <f t="shared" si="37"/>
        <v>777909.12638204405</v>
      </c>
      <c r="BD147" s="700"/>
      <c r="BE147" s="562">
        <f>BC147/(1+DFC!$C$10/100)^B147</f>
        <v>433168.90951133828</v>
      </c>
      <c r="BF147" s="700"/>
    </row>
    <row r="148" spans="2:58" x14ac:dyDescent="0.3">
      <c r="B148" s="572">
        <v>12</v>
      </c>
      <c r="C148" s="572">
        <v>5</v>
      </c>
      <c r="D148" s="572">
        <v>137</v>
      </c>
      <c r="E148" s="708"/>
      <c r="F148" s="562">
        <v>0</v>
      </c>
      <c r="G148" s="607">
        <f t="shared" si="22"/>
        <v>5000</v>
      </c>
      <c r="H148" s="700"/>
      <c r="I148" s="607">
        <f t="shared" si="23"/>
        <v>650</v>
      </c>
      <c r="J148" s="700"/>
      <c r="K148" s="607">
        <f t="shared" si="24"/>
        <v>400</v>
      </c>
      <c r="L148" s="700"/>
      <c r="M148" s="607">
        <f t="shared" si="25"/>
        <v>12500</v>
      </c>
      <c r="N148" s="700"/>
      <c r="O148" s="607">
        <f t="shared" si="26"/>
        <v>5000</v>
      </c>
      <c r="P148" s="700"/>
      <c r="Q148" s="607">
        <f t="shared" si="42"/>
        <v>8750</v>
      </c>
      <c r="R148" s="700"/>
      <c r="S148" s="607">
        <f t="shared" si="40"/>
        <v>50000</v>
      </c>
      <c r="T148" s="700"/>
      <c r="U148" s="607">
        <f t="shared" si="41"/>
        <v>37500</v>
      </c>
      <c r="V148" s="700"/>
      <c r="W148" s="607">
        <f t="shared" si="29"/>
        <v>20833.333333333332</v>
      </c>
      <c r="X148" s="700"/>
      <c r="Y148" s="607">
        <f t="shared" si="30"/>
        <v>10416.666666666666</v>
      </c>
      <c r="Z148" s="700"/>
      <c r="AA148" s="607">
        <f t="shared" si="31"/>
        <v>8333.3333333333339</v>
      </c>
      <c r="AB148" s="700"/>
      <c r="AC148" s="607">
        <f t="shared" si="32"/>
        <v>16666.666666666668</v>
      </c>
      <c r="AD148" s="700"/>
      <c r="AE148" s="607">
        <f t="shared" si="43"/>
        <v>9858.3333333333339</v>
      </c>
      <c r="AF148" s="700"/>
      <c r="AG148" s="607">
        <f>OFC!AB143+OFC!AW143</f>
        <v>775851.90480000002</v>
      </c>
      <c r="AH148" s="700"/>
      <c r="AI148" s="607">
        <f>OFC!BR143+OFC!CM143</f>
        <v>43225.625</v>
      </c>
      <c r="AJ148" s="700"/>
      <c r="AK148" s="607">
        <f t="shared" si="33"/>
        <v>4500</v>
      </c>
      <c r="AL148" s="700"/>
      <c r="AM148" s="607"/>
      <c r="AN148" s="700"/>
      <c r="AO148" s="607">
        <f t="shared" si="34"/>
        <v>166666.66666666666</v>
      </c>
      <c r="AP148" s="700"/>
      <c r="AQ148" s="607">
        <f t="shared" si="35"/>
        <v>0</v>
      </c>
      <c r="AR148" s="700"/>
      <c r="AS148" s="607">
        <f t="shared" si="36"/>
        <v>1000000</v>
      </c>
      <c r="AT148" s="700"/>
      <c r="AU148" s="613">
        <v>0</v>
      </c>
      <c r="AV148" s="700"/>
      <c r="AW148" s="571">
        <f t="shared" si="39"/>
        <v>2176152.5298000001</v>
      </c>
      <c r="AX148" s="700"/>
      <c r="AY148" s="607">
        <f>('Revenue OP'!$G$18*(1+DFC!$C$13/100)^B148)/12</f>
        <v>2927639.8003820442</v>
      </c>
      <c r="AZ148" s="700"/>
      <c r="BA148" s="613">
        <v>0</v>
      </c>
      <c r="BB148" s="700"/>
      <c r="BC148" s="562">
        <f t="shared" si="37"/>
        <v>751487.27058204403</v>
      </c>
      <c r="BD148" s="700"/>
      <c r="BE148" s="562">
        <f>BC148/(1+DFC!$C$10/100)^B148</f>
        <v>418456.23154420644</v>
      </c>
      <c r="BF148" s="700"/>
    </row>
    <row r="149" spans="2:58" x14ac:dyDescent="0.3">
      <c r="B149" s="572">
        <v>12</v>
      </c>
      <c r="C149" s="572">
        <v>6</v>
      </c>
      <c r="D149" s="572">
        <v>138</v>
      </c>
      <c r="E149" s="708"/>
      <c r="F149" s="562">
        <v>0</v>
      </c>
      <c r="G149" s="607">
        <f t="shared" si="22"/>
        <v>5000</v>
      </c>
      <c r="H149" s="700"/>
      <c r="I149" s="607">
        <f t="shared" si="23"/>
        <v>650</v>
      </c>
      <c r="J149" s="700"/>
      <c r="K149" s="607">
        <f t="shared" si="24"/>
        <v>400</v>
      </c>
      <c r="L149" s="700"/>
      <c r="M149" s="607">
        <f t="shared" si="25"/>
        <v>12500</v>
      </c>
      <c r="N149" s="700"/>
      <c r="O149" s="607">
        <f t="shared" si="26"/>
        <v>5000</v>
      </c>
      <c r="P149" s="700"/>
      <c r="Q149" s="607">
        <f t="shared" si="42"/>
        <v>8750</v>
      </c>
      <c r="R149" s="700"/>
      <c r="S149" s="607">
        <f t="shared" si="40"/>
        <v>50000</v>
      </c>
      <c r="T149" s="700"/>
      <c r="U149" s="607">
        <f t="shared" si="41"/>
        <v>37500</v>
      </c>
      <c r="V149" s="700"/>
      <c r="W149" s="607">
        <f t="shared" si="29"/>
        <v>20833.333333333332</v>
      </c>
      <c r="X149" s="700"/>
      <c r="Y149" s="607">
        <f t="shared" si="30"/>
        <v>10416.666666666666</v>
      </c>
      <c r="Z149" s="700"/>
      <c r="AA149" s="607">
        <f t="shared" si="31"/>
        <v>8333.3333333333339</v>
      </c>
      <c r="AB149" s="700"/>
      <c r="AC149" s="607">
        <f t="shared" si="32"/>
        <v>16666.666666666668</v>
      </c>
      <c r="AD149" s="700"/>
      <c r="AE149" s="607">
        <f t="shared" si="43"/>
        <v>9858.3333333333339</v>
      </c>
      <c r="AF149" s="700"/>
      <c r="AG149" s="607">
        <f>OFC!AB144+OFC!AW144</f>
        <v>750824.424</v>
      </c>
      <c r="AH149" s="700"/>
      <c r="AI149" s="607">
        <f>OFC!BR144+OFC!CM144</f>
        <v>41831.25</v>
      </c>
      <c r="AJ149" s="700"/>
      <c r="AK149" s="607">
        <f t="shared" si="33"/>
        <v>4500</v>
      </c>
      <c r="AL149" s="700"/>
      <c r="AM149" s="607"/>
      <c r="AN149" s="700"/>
      <c r="AO149" s="607">
        <f t="shared" si="34"/>
        <v>166666.66666666666</v>
      </c>
      <c r="AP149" s="700"/>
      <c r="AQ149" s="607">
        <f t="shared" si="35"/>
        <v>0</v>
      </c>
      <c r="AR149" s="700"/>
      <c r="AS149" s="607">
        <f t="shared" si="36"/>
        <v>1000000</v>
      </c>
      <c r="AT149" s="700"/>
      <c r="AU149" s="613">
        <v>0</v>
      </c>
      <c r="AV149" s="700"/>
      <c r="AW149" s="571">
        <f t="shared" si="39"/>
        <v>2149730.6740000001</v>
      </c>
      <c r="AX149" s="700"/>
      <c r="AY149" s="607">
        <f>('Revenue OP'!$G$18*(1+DFC!$C$13/100)^B149)/12</f>
        <v>2927639.8003820442</v>
      </c>
      <c r="AZ149" s="700"/>
      <c r="BA149" s="613">
        <v>0</v>
      </c>
      <c r="BB149" s="700"/>
      <c r="BC149" s="562">
        <f t="shared" si="37"/>
        <v>777909.12638204405</v>
      </c>
      <c r="BD149" s="700"/>
      <c r="BE149" s="562">
        <f>BC149/(1+DFC!$C$10/100)^B149</f>
        <v>433168.90951133828</v>
      </c>
      <c r="BF149" s="700"/>
    </row>
    <row r="150" spans="2:58" x14ac:dyDescent="0.3">
      <c r="B150" s="572">
        <v>12</v>
      </c>
      <c r="C150" s="572">
        <v>7</v>
      </c>
      <c r="D150" s="572">
        <v>139</v>
      </c>
      <c r="E150" s="708"/>
      <c r="F150" s="562">
        <v>0</v>
      </c>
      <c r="G150" s="607">
        <f t="shared" si="22"/>
        <v>5000</v>
      </c>
      <c r="H150" s="700"/>
      <c r="I150" s="607">
        <f t="shared" si="23"/>
        <v>650</v>
      </c>
      <c r="J150" s="700"/>
      <c r="K150" s="607">
        <f t="shared" si="24"/>
        <v>400</v>
      </c>
      <c r="L150" s="700"/>
      <c r="M150" s="607">
        <f t="shared" si="25"/>
        <v>12500</v>
      </c>
      <c r="N150" s="700"/>
      <c r="O150" s="607">
        <f t="shared" si="26"/>
        <v>5000</v>
      </c>
      <c r="P150" s="700"/>
      <c r="Q150" s="607">
        <f t="shared" si="42"/>
        <v>8750</v>
      </c>
      <c r="R150" s="700"/>
      <c r="S150" s="607">
        <f t="shared" si="40"/>
        <v>50000</v>
      </c>
      <c r="T150" s="700"/>
      <c r="U150" s="607">
        <f t="shared" si="41"/>
        <v>37500</v>
      </c>
      <c r="V150" s="700"/>
      <c r="W150" s="607">
        <f t="shared" si="29"/>
        <v>20833.333333333332</v>
      </c>
      <c r="X150" s="700"/>
      <c r="Y150" s="607">
        <f t="shared" si="30"/>
        <v>10416.666666666666</v>
      </c>
      <c r="Z150" s="700"/>
      <c r="AA150" s="607">
        <f t="shared" si="31"/>
        <v>8333.3333333333339</v>
      </c>
      <c r="AB150" s="700"/>
      <c r="AC150" s="607">
        <f t="shared" si="32"/>
        <v>16666.666666666668</v>
      </c>
      <c r="AD150" s="700"/>
      <c r="AE150" s="607">
        <f t="shared" si="43"/>
        <v>9858.3333333333339</v>
      </c>
      <c r="AF150" s="700"/>
      <c r="AG150" s="607">
        <f>OFC!AB145+OFC!AW145</f>
        <v>775851.90480000002</v>
      </c>
      <c r="AH150" s="700"/>
      <c r="AI150" s="607">
        <f>OFC!BR145+OFC!CM145</f>
        <v>43225.625</v>
      </c>
      <c r="AJ150" s="700"/>
      <c r="AK150" s="607">
        <f t="shared" si="33"/>
        <v>4500</v>
      </c>
      <c r="AL150" s="700"/>
      <c r="AM150" s="607"/>
      <c r="AN150" s="700"/>
      <c r="AO150" s="607">
        <f t="shared" si="34"/>
        <v>166666.66666666666</v>
      </c>
      <c r="AP150" s="700"/>
      <c r="AQ150" s="607">
        <f t="shared" si="35"/>
        <v>0</v>
      </c>
      <c r="AR150" s="700"/>
      <c r="AS150" s="607">
        <f t="shared" si="36"/>
        <v>1000000</v>
      </c>
      <c r="AT150" s="700"/>
      <c r="AU150" s="613">
        <v>0</v>
      </c>
      <c r="AV150" s="700"/>
      <c r="AW150" s="571">
        <f t="shared" si="39"/>
        <v>2176152.5298000001</v>
      </c>
      <c r="AX150" s="700"/>
      <c r="AY150" s="607">
        <f>('Revenue OP'!$G$18*(1+DFC!$C$13/100)^B150)/12</f>
        <v>2927639.8003820442</v>
      </c>
      <c r="AZ150" s="700"/>
      <c r="BA150" s="613">
        <v>0</v>
      </c>
      <c r="BB150" s="700"/>
      <c r="BC150" s="562">
        <f t="shared" si="37"/>
        <v>751487.27058204403</v>
      </c>
      <c r="BD150" s="700"/>
      <c r="BE150" s="562">
        <f>BC150/(1+DFC!$C$10/100)^B150</f>
        <v>418456.23154420644</v>
      </c>
      <c r="BF150" s="700"/>
    </row>
    <row r="151" spans="2:58" x14ac:dyDescent="0.3">
      <c r="B151" s="572">
        <v>12</v>
      </c>
      <c r="C151" s="572">
        <v>8</v>
      </c>
      <c r="D151" s="572">
        <v>140</v>
      </c>
      <c r="E151" s="708"/>
      <c r="F151" s="562">
        <v>0</v>
      </c>
      <c r="G151" s="607">
        <f t="shared" si="22"/>
        <v>5000</v>
      </c>
      <c r="H151" s="700"/>
      <c r="I151" s="607">
        <f t="shared" si="23"/>
        <v>650</v>
      </c>
      <c r="J151" s="700"/>
      <c r="K151" s="607">
        <f t="shared" si="24"/>
        <v>400</v>
      </c>
      <c r="L151" s="700"/>
      <c r="M151" s="607">
        <f t="shared" si="25"/>
        <v>12500</v>
      </c>
      <c r="N151" s="700"/>
      <c r="O151" s="607">
        <f t="shared" si="26"/>
        <v>5000</v>
      </c>
      <c r="P151" s="700"/>
      <c r="Q151" s="607">
        <f t="shared" si="42"/>
        <v>8750</v>
      </c>
      <c r="R151" s="700"/>
      <c r="S151" s="607">
        <f t="shared" si="40"/>
        <v>50000</v>
      </c>
      <c r="T151" s="700"/>
      <c r="U151" s="607">
        <f t="shared" si="41"/>
        <v>37500</v>
      </c>
      <c r="V151" s="700"/>
      <c r="W151" s="607">
        <f t="shared" si="29"/>
        <v>20833.333333333332</v>
      </c>
      <c r="X151" s="700"/>
      <c r="Y151" s="607">
        <f t="shared" si="30"/>
        <v>10416.666666666666</v>
      </c>
      <c r="Z151" s="700"/>
      <c r="AA151" s="607">
        <f t="shared" si="31"/>
        <v>8333.3333333333339</v>
      </c>
      <c r="AB151" s="700"/>
      <c r="AC151" s="607">
        <f t="shared" si="32"/>
        <v>16666.666666666668</v>
      </c>
      <c r="AD151" s="700"/>
      <c r="AE151" s="607">
        <f t="shared" si="43"/>
        <v>9858.3333333333339</v>
      </c>
      <c r="AF151" s="700"/>
      <c r="AG151" s="607">
        <f>OFC!AB146+OFC!AW146</f>
        <v>775851.90480000002</v>
      </c>
      <c r="AH151" s="700"/>
      <c r="AI151" s="607">
        <f>OFC!BR146+OFC!CM146</f>
        <v>43225.625</v>
      </c>
      <c r="AJ151" s="700"/>
      <c r="AK151" s="607">
        <f t="shared" si="33"/>
        <v>4500</v>
      </c>
      <c r="AL151" s="700"/>
      <c r="AM151" s="607"/>
      <c r="AN151" s="700"/>
      <c r="AO151" s="607">
        <f t="shared" si="34"/>
        <v>166666.66666666666</v>
      </c>
      <c r="AP151" s="700"/>
      <c r="AQ151" s="607">
        <f t="shared" si="35"/>
        <v>0</v>
      </c>
      <c r="AR151" s="700"/>
      <c r="AS151" s="607">
        <f t="shared" si="36"/>
        <v>1000000</v>
      </c>
      <c r="AT151" s="700"/>
      <c r="AU151" s="613">
        <v>0</v>
      </c>
      <c r="AV151" s="700"/>
      <c r="AW151" s="571">
        <f t="shared" si="39"/>
        <v>2176152.5298000001</v>
      </c>
      <c r="AX151" s="700"/>
      <c r="AY151" s="607">
        <f>('Revenue OP'!$G$18*(1+DFC!$C$13/100)^B151)/12</f>
        <v>2927639.8003820442</v>
      </c>
      <c r="AZ151" s="700"/>
      <c r="BA151" s="613">
        <v>0</v>
      </c>
      <c r="BB151" s="700"/>
      <c r="BC151" s="562">
        <f t="shared" si="37"/>
        <v>751487.27058204403</v>
      </c>
      <c r="BD151" s="700"/>
      <c r="BE151" s="562">
        <f>BC151/(1+DFC!$C$10/100)^B151</f>
        <v>418456.23154420644</v>
      </c>
      <c r="BF151" s="700"/>
    </row>
    <row r="152" spans="2:58" x14ac:dyDescent="0.3">
      <c r="B152" s="572">
        <v>12</v>
      </c>
      <c r="C152" s="572">
        <v>9</v>
      </c>
      <c r="D152" s="572">
        <v>141</v>
      </c>
      <c r="E152" s="708"/>
      <c r="F152" s="562">
        <v>0</v>
      </c>
      <c r="G152" s="607">
        <f t="shared" ref="G152:G215" si="44">H$10/12</f>
        <v>5000</v>
      </c>
      <c r="H152" s="700"/>
      <c r="I152" s="607">
        <f t="shared" ref="I152:I215" si="45">J$10/12</f>
        <v>650</v>
      </c>
      <c r="J152" s="700"/>
      <c r="K152" s="607">
        <f t="shared" ref="K152:K215" si="46">L$10/12</f>
        <v>400</v>
      </c>
      <c r="L152" s="700"/>
      <c r="M152" s="607">
        <f t="shared" ref="M152:M215" si="47">N$10/12</f>
        <v>12500</v>
      </c>
      <c r="N152" s="700"/>
      <c r="O152" s="607">
        <f t="shared" ref="O152:O215" si="48">P$10/12</f>
        <v>5000</v>
      </c>
      <c r="P152" s="700"/>
      <c r="Q152" s="607">
        <f t="shared" si="42"/>
        <v>8750</v>
      </c>
      <c r="R152" s="700"/>
      <c r="S152" s="607">
        <f t="shared" si="40"/>
        <v>50000</v>
      </c>
      <c r="T152" s="700"/>
      <c r="U152" s="607">
        <f t="shared" si="41"/>
        <v>37500</v>
      </c>
      <c r="V152" s="700"/>
      <c r="W152" s="607">
        <f t="shared" ref="W152:W215" si="49">X$10/12</f>
        <v>20833.333333333332</v>
      </c>
      <c r="X152" s="700"/>
      <c r="Y152" s="607">
        <f t="shared" ref="Y152:Y215" si="50">Z$10/12</f>
        <v>10416.666666666666</v>
      </c>
      <c r="Z152" s="700"/>
      <c r="AA152" s="607">
        <f t="shared" ref="AA152:AA215" si="51">AB$10/12</f>
        <v>8333.3333333333339</v>
      </c>
      <c r="AB152" s="700"/>
      <c r="AC152" s="607">
        <f t="shared" ref="AC152:AC215" si="52">AD$10/12</f>
        <v>16666.666666666668</v>
      </c>
      <c r="AD152" s="700"/>
      <c r="AE152" s="607">
        <f t="shared" si="43"/>
        <v>9858.3333333333339</v>
      </c>
      <c r="AF152" s="700"/>
      <c r="AG152" s="607">
        <f>OFC!AB147+OFC!AW147</f>
        <v>750824.424</v>
      </c>
      <c r="AH152" s="700"/>
      <c r="AI152" s="607">
        <f>OFC!BR147+OFC!CM147</f>
        <v>41831.25</v>
      </c>
      <c r="AJ152" s="700"/>
      <c r="AK152" s="607">
        <f t="shared" ref="AK152:AK215" si="53">$AL$10/12</f>
        <v>4500</v>
      </c>
      <c r="AL152" s="700"/>
      <c r="AM152" s="607"/>
      <c r="AN152" s="700"/>
      <c r="AO152" s="607">
        <f t="shared" ref="AO152:AO215" si="54">$AP$10/12</f>
        <v>166666.66666666666</v>
      </c>
      <c r="AP152" s="700"/>
      <c r="AQ152" s="607">
        <f t="shared" ref="AQ152:AQ215" si="55">$AR$10/12</f>
        <v>0</v>
      </c>
      <c r="AR152" s="700"/>
      <c r="AS152" s="607">
        <f t="shared" ref="AS152:AS215" si="56">$AT$10/12</f>
        <v>1000000</v>
      </c>
      <c r="AT152" s="700"/>
      <c r="AU152" s="613">
        <v>0</v>
      </c>
      <c r="AV152" s="700"/>
      <c r="AW152" s="571">
        <f t="shared" si="39"/>
        <v>2149730.6740000001</v>
      </c>
      <c r="AX152" s="700"/>
      <c r="AY152" s="607">
        <f>('Revenue OP'!$G$18*(1+DFC!$C$13/100)^B152)/12</f>
        <v>2927639.8003820442</v>
      </c>
      <c r="AZ152" s="700"/>
      <c r="BA152" s="613">
        <v>0</v>
      </c>
      <c r="BB152" s="700"/>
      <c r="BC152" s="562">
        <f t="shared" ref="BC152:BC215" si="57">BA152+AY152-AW152</f>
        <v>777909.12638204405</v>
      </c>
      <c r="BD152" s="700"/>
      <c r="BE152" s="562">
        <f>BC152/(1+DFC!$C$10/100)^B152</f>
        <v>433168.90951133828</v>
      </c>
      <c r="BF152" s="700"/>
    </row>
    <row r="153" spans="2:58" x14ac:dyDescent="0.3">
      <c r="B153" s="572">
        <v>12</v>
      </c>
      <c r="C153" s="572">
        <v>10</v>
      </c>
      <c r="D153" s="572">
        <v>142</v>
      </c>
      <c r="E153" s="708"/>
      <c r="F153" s="562">
        <v>0</v>
      </c>
      <c r="G153" s="607">
        <f t="shared" si="44"/>
        <v>5000</v>
      </c>
      <c r="H153" s="700"/>
      <c r="I153" s="607">
        <f t="shared" si="45"/>
        <v>650</v>
      </c>
      <c r="J153" s="700"/>
      <c r="K153" s="607">
        <f t="shared" si="46"/>
        <v>400</v>
      </c>
      <c r="L153" s="700"/>
      <c r="M153" s="607">
        <f t="shared" si="47"/>
        <v>12500</v>
      </c>
      <c r="N153" s="700"/>
      <c r="O153" s="607">
        <f t="shared" si="48"/>
        <v>5000</v>
      </c>
      <c r="P153" s="700"/>
      <c r="Q153" s="607">
        <f t="shared" si="42"/>
        <v>8750</v>
      </c>
      <c r="R153" s="700"/>
      <c r="S153" s="607">
        <f t="shared" si="40"/>
        <v>50000</v>
      </c>
      <c r="T153" s="700"/>
      <c r="U153" s="607">
        <f t="shared" si="41"/>
        <v>37500</v>
      </c>
      <c r="V153" s="700"/>
      <c r="W153" s="607">
        <f t="shared" si="49"/>
        <v>20833.333333333332</v>
      </c>
      <c r="X153" s="700"/>
      <c r="Y153" s="607">
        <f t="shared" si="50"/>
        <v>10416.666666666666</v>
      </c>
      <c r="Z153" s="700"/>
      <c r="AA153" s="607">
        <f t="shared" si="51"/>
        <v>8333.3333333333339</v>
      </c>
      <c r="AB153" s="700"/>
      <c r="AC153" s="607">
        <f t="shared" si="52"/>
        <v>16666.666666666668</v>
      </c>
      <c r="AD153" s="700"/>
      <c r="AE153" s="607">
        <f t="shared" si="43"/>
        <v>9858.3333333333339</v>
      </c>
      <c r="AF153" s="700"/>
      <c r="AG153" s="607">
        <f>OFC!AB148+OFC!AW148</f>
        <v>775851.90480000002</v>
      </c>
      <c r="AH153" s="700"/>
      <c r="AI153" s="607">
        <f>OFC!BR148+OFC!CM148</f>
        <v>43225.625</v>
      </c>
      <c r="AJ153" s="700"/>
      <c r="AK153" s="607">
        <f t="shared" si="53"/>
        <v>4500</v>
      </c>
      <c r="AL153" s="700"/>
      <c r="AM153" s="607"/>
      <c r="AN153" s="700"/>
      <c r="AO153" s="607">
        <f t="shared" si="54"/>
        <v>166666.66666666666</v>
      </c>
      <c r="AP153" s="700"/>
      <c r="AQ153" s="607">
        <f t="shared" si="55"/>
        <v>0</v>
      </c>
      <c r="AR153" s="700"/>
      <c r="AS153" s="607">
        <f t="shared" si="56"/>
        <v>1000000</v>
      </c>
      <c r="AT153" s="700"/>
      <c r="AU153" s="613">
        <v>0</v>
      </c>
      <c r="AV153" s="700"/>
      <c r="AW153" s="571">
        <f t="shared" ref="AW153:AW216" si="58">G153+I153+K153+M153+O153+Q153+S153+U153+W153+Y153+AA153+AC153+AE153+AG153+AI153+AK153+AO153+AS153+AU153+AQ153+AM153</f>
        <v>2176152.5298000001</v>
      </c>
      <c r="AX153" s="700"/>
      <c r="AY153" s="607">
        <f>('Revenue OP'!$G$18*(1+DFC!$C$13/100)^B153)/12</f>
        <v>2927639.8003820442</v>
      </c>
      <c r="AZ153" s="700"/>
      <c r="BA153" s="613">
        <v>0</v>
      </c>
      <c r="BB153" s="700"/>
      <c r="BC153" s="562">
        <f t="shared" si="57"/>
        <v>751487.27058204403</v>
      </c>
      <c r="BD153" s="700"/>
      <c r="BE153" s="562">
        <f>BC153/(1+DFC!$C$10/100)^B153</f>
        <v>418456.23154420644</v>
      </c>
      <c r="BF153" s="700"/>
    </row>
    <row r="154" spans="2:58" x14ac:dyDescent="0.3">
      <c r="B154" s="572">
        <v>12</v>
      </c>
      <c r="C154" s="572">
        <v>11</v>
      </c>
      <c r="D154" s="572">
        <v>143</v>
      </c>
      <c r="E154" s="708"/>
      <c r="F154" s="562">
        <v>0</v>
      </c>
      <c r="G154" s="607">
        <f t="shared" si="44"/>
        <v>5000</v>
      </c>
      <c r="H154" s="700"/>
      <c r="I154" s="607">
        <f t="shared" si="45"/>
        <v>650</v>
      </c>
      <c r="J154" s="700"/>
      <c r="K154" s="607">
        <f t="shared" si="46"/>
        <v>400</v>
      </c>
      <c r="L154" s="700"/>
      <c r="M154" s="607">
        <f t="shared" si="47"/>
        <v>12500</v>
      </c>
      <c r="N154" s="700"/>
      <c r="O154" s="607">
        <f t="shared" si="48"/>
        <v>5000</v>
      </c>
      <c r="P154" s="700"/>
      <c r="Q154" s="607">
        <f t="shared" si="42"/>
        <v>8750</v>
      </c>
      <c r="R154" s="700"/>
      <c r="S154" s="607">
        <f t="shared" si="40"/>
        <v>50000</v>
      </c>
      <c r="T154" s="700"/>
      <c r="U154" s="607">
        <f t="shared" si="41"/>
        <v>37500</v>
      </c>
      <c r="V154" s="700"/>
      <c r="W154" s="607">
        <f t="shared" si="49"/>
        <v>20833.333333333332</v>
      </c>
      <c r="X154" s="700"/>
      <c r="Y154" s="607">
        <f t="shared" si="50"/>
        <v>10416.666666666666</v>
      </c>
      <c r="Z154" s="700"/>
      <c r="AA154" s="607">
        <f t="shared" si="51"/>
        <v>8333.3333333333339</v>
      </c>
      <c r="AB154" s="700"/>
      <c r="AC154" s="607">
        <f t="shared" si="52"/>
        <v>16666.666666666668</v>
      </c>
      <c r="AD154" s="700"/>
      <c r="AE154" s="607">
        <f t="shared" si="43"/>
        <v>9858.3333333333339</v>
      </c>
      <c r="AF154" s="700"/>
      <c r="AG154" s="607">
        <f>OFC!AB149+OFC!AW149</f>
        <v>750824.424</v>
      </c>
      <c r="AH154" s="700"/>
      <c r="AI154" s="607">
        <f>OFC!BR149+OFC!CM149</f>
        <v>41831.25</v>
      </c>
      <c r="AJ154" s="700"/>
      <c r="AK154" s="607">
        <f t="shared" si="53"/>
        <v>4500</v>
      </c>
      <c r="AL154" s="700"/>
      <c r="AM154" s="607"/>
      <c r="AN154" s="700"/>
      <c r="AO154" s="607">
        <f t="shared" si="54"/>
        <v>166666.66666666666</v>
      </c>
      <c r="AP154" s="700"/>
      <c r="AQ154" s="607">
        <f t="shared" si="55"/>
        <v>0</v>
      </c>
      <c r="AR154" s="700"/>
      <c r="AS154" s="607">
        <f t="shared" si="56"/>
        <v>1000000</v>
      </c>
      <c r="AT154" s="700"/>
      <c r="AU154" s="613">
        <v>0</v>
      </c>
      <c r="AV154" s="700"/>
      <c r="AW154" s="571">
        <f t="shared" si="58"/>
        <v>2149730.6740000001</v>
      </c>
      <c r="AX154" s="700"/>
      <c r="AY154" s="607">
        <f>('Revenue OP'!$G$18*(1+DFC!$C$13/100)^B154)/12</f>
        <v>2927639.8003820442</v>
      </c>
      <c r="AZ154" s="700"/>
      <c r="BA154" s="613">
        <v>0</v>
      </c>
      <c r="BB154" s="700"/>
      <c r="BC154" s="562">
        <f t="shared" si="57"/>
        <v>777909.12638204405</v>
      </c>
      <c r="BD154" s="700"/>
      <c r="BE154" s="562">
        <f>BC154/(1+DFC!$C$10/100)^B154</f>
        <v>433168.90951133828</v>
      </c>
      <c r="BF154" s="700"/>
    </row>
    <row r="155" spans="2:58" x14ac:dyDescent="0.3">
      <c r="B155" s="572">
        <v>12</v>
      </c>
      <c r="C155" s="572">
        <v>12</v>
      </c>
      <c r="D155" s="572">
        <v>144</v>
      </c>
      <c r="E155" s="708"/>
      <c r="F155" s="562">
        <v>0</v>
      </c>
      <c r="G155" s="607">
        <f t="shared" si="44"/>
        <v>5000</v>
      </c>
      <c r="H155" s="700"/>
      <c r="I155" s="607">
        <f t="shared" si="45"/>
        <v>650</v>
      </c>
      <c r="J155" s="700"/>
      <c r="K155" s="607">
        <f t="shared" si="46"/>
        <v>400</v>
      </c>
      <c r="L155" s="700"/>
      <c r="M155" s="607">
        <f t="shared" si="47"/>
        <v>12500</v>
      </c>
      <c r="N155" s="700"/>
      <c r="O155" s="607">
        <f t="shared" si="48"/>
        <v>5000</v>
      </c>
      <c r="P155" s="700"/>
      <c r="Q155" s="607">
        <f t="shared" si="42"/>
        <v>8750</v>
      </c>
      <c r="R155" s="700"/>
      <c r="S155" s="607">
        <f t="shared" si="40"/>
        <v>50000</v>
      </c>
      <c r="T155" s="700"/>
      <c r="U155" s="607">
        <f t="shared" si="41"/>
        <v>37500</v>
      </c>
      <c r="V155" s="700"/>
      <c r="W155" s="607">
        <f t="shared" si="49"/>
        <v>20833.333333333332</v>
      </c>
      <c r="X155" s="700"/>
      <c r="Y155" s="607">
        <f t="shared" si="50"/>
        <v>10416.666666666666</v>
      </c>
      <c r="Z155" s="700"/>
      <c r="AA155" s="607">
        <f t="shared" si="51"/>
        <v>8333.3333333333339</v>
      </c>
      <c r="AB155" s="700"/>
      <c r="AC155" s="607">
        <f t="shared" si="52"/>
        <v>16666.666666666668</v>
      </c>
      <c r="AD155" s="700"/>
      <c r="AE155" s="607">
        <f t="shared" si="43"/>
        <v>9858.3333333333339</v>
      </c>
      <c r="AF155" s="700"/>
      <c r="AG155" s="607">
        <f>OFC!AB150+OFC!AW150</f>
        <v>775851.90480000002</v>
      </c>
      <c r="AH155" s="700"/>
      <c r="AI155" s="607">
        <f>OFC!BR150+OFC!CM150</f>
        <v>43225.625</v>
      </c>
      <c r="AJ155" s="700"/>
      <c r="AK155" s="607">
        <f t="shared" si="53"/>
        <v>4500</v>
      </c>
      <c r="AL155" s="700"/>
      <c r="AM155" s="607"/>
      <c r="AN155" s="700"/>
      <c r="AO155" s="607">
        <f t="shared" si="54"/>
        <v>166666.66666666666</v>
      </c>
      <c r="AP155" s="700"/>
      <c r="AQ155" s="607">
        <f t="shared" si="55"/>
        <v>0</v>
      </c>
      <c r="AR155" s="700"/>
      <c r="AS155" s="607">
        <f t="shared" si="56"/>
        <v>1000000</v>
      </c>
      <c r="AT155" s="700"/>
      <c r="AU155" s="613">
        <v>0</v>
      </c>
      <c r="AV155" s="700"/>
      <c r="AW155" s="571">
        <f t="shared" si="58"/>
        <v>2176152.5298000001</v>
      </c>
      <c r="AX155" s="700"/>
      <c r="AY155" s="607">
        <f>('Revenue OP'!$G$18*(1+DFC!$C$13/100)^B155)/12</f>
        <v>2927639.8003820442</v>
      </c>
      <c r="AZ155" s="700"/>
      <c r="BA155" s="613">
        <v>0</v>
      </c>
      <c r="BB155" s="700"/>
      <c r="BC155" s="562">
        <f t="shared" si="57"/>
        <v>751487.27058204403</v>
      </c>
      <c r="BD155" s="700"/>
      <c r="BE155" s="562">
        <f>BC155/(1+DFC!$C$10/100)^B155</f>
        <v>418456.23154420644</v>
      </c>
      <c r="BF155" s="700"/>
    </row>
    <row r="156" spans="2:58" x14ac:dyDescent="0.3">
      <c r="B156" s="572">
        <v>13</v>
      </c>
      <c r="C156" s="572">
        <v>1</v>
      </c>
      <c r="D156" s="572">
        <v>145</v>
      </c>
      <c r="E156" s="708">
        <f>DFC!$C$10</f>
        <v>5</v>
      </c>
      <c r="F156" s="562">
        <v>0</v>
      </c>
      <c r="G156" s="607">
        <f t="shared" si="44"/>
        <v>5000</v>
      </c>
      <c r="H156" s="700">
        <f>SUM(G156:G167)</f>
        <v>60000</v>
      </c>
      <c r="I156" s="607">
        <f t="shared" si="45"/>
        <v>650</v>
      </c>
      <c r="J156" s="700">
        <f>SUM(I156:I167)</f>
        <v>7800</v>
      </c>
      <c r="K156" s="607">
        <f t="shared" si="46"/>
        <v>400</v>
      </c>
      <c r="L156" s="700">
        <f>SUM(K156:K167)</f>
        <v>4800</v>
      </c>
      <c r="M156" s="607">
        <f t="shared" si="47"/>
        <v>12500</v>
      </c>
      <c r="N156" s="700">
        <f>SUM(M156:M167)</f>
        <v>150000</v>
      </c>
      <c r="O156" s="607">
        <f t="shared" si="48"/>
        <v>5000</v>
      </c>
      <c r="P156" s="700">
        <f>SUM(O156:O167)</f>
        <v>60000</v>
      </c>
      <c r="Q156" s="607">
        <f t="shared" si="42"/>
        <v>8750</v>
      </c>
      <c r="R156" s="700">
        <f>SUM(Q156:Q167)</f>
        <v>105000</v>
      </c>
      <c r="S156" s="607">
        <f t="shared" si="40"/>
        <v>50000</v>
      </c>
      <c r="T156" s="700">
        <f>SUM(S156:S167)</f>
        <v>600000</v>
      </c>
      <c r="U156" s="607">
        <f t="shared" si="41"/>
        <v>37500</v>
      </c>
      <c r="V156" s="700">
        <f>SUM(U156:U167)</f>
        <v>450000</v>
      </c>
      <c r="W156" s="607">
        <f t="shared" si="49"/>
        <v>20833.333333333332</v>
      </c>
      <c r="X156" s="700">
        <f>SUM(W156:W167)</f>
        <v>250000.00000000003</v>
      </c>
      <c r="Y156" s="607">
        <f t="shared" si="50"/>
        <v>10416.666666666666</v>
      </c>
      <c r="Z156" s="700">
        <f>SUM(Y156:Y167)</f>
        <v>125000.00000000001</v>
      </c>
      <c r="AA156" s="607">
        <f t="shared" si="51"/>
        <v>8333.3333333333339</v>
      </c>
      <c r="AB156" s="700">
        <f>SUM(AA156:AA167)</f>
        <v>99999.999999999985</v>
      </c>
      <c r="AC156" s="607">
        <f t="shared" si="52"/>
        <v>16666.666666666668</v>
      </c>
      <c r="AD156" s="700">
        <f>SUM(AC156:AC167)</f>
        <v>199999.99999999997</v>
      </c>
      <c r="AE156" s="607">
        <f t="shared" si="43"/>
        <v>9858.3333333333339</v>
      </c>
      <c r="AF156" s="700">
        <f>SUM(AE156:AE167)</f>
        <v>118299.99999999999</v>
      </c>
      <c r="AG156" s="607">
        <f>OFC!AB151+OFC!AW151</f>
        <v>310340.76191999996</v>
      </c>
      <c r="AH156" s="700">
        <f>SUM(AG156:AG167)</f>
        <v>8669519.3491199985</v>
      </c>
      <c r="AI156" s="607">
        <f>OFC!BR151+OFC!CM151</f>
        <v>17290.25</v>
      </c>
      <c r="AJ156" s="700">
        <f>SUM(AI156:AI167)</f>
        <v>483011.5</v>
      </c>
      <c r="AK156" s="607">
        <f t="shared" si="53"/>
        <v>4500</v>
      </c>
      <c r="AL156" s="700">
        <f>SUM(AK156:AK167)</f>
        <v>54000</v>
      </c>
      <c r="AM156" s="607"/>
      <c r="AN156" s="700">
        <f>SUM(AM156:AM167)</f>
        <v>0</v>
      </c>
      <c r="AO156" s="607">
        <f t="shared" si="54"/>
        <v>166666.66666666666</v>
      </c>
      <c r="AP156" s="700">
        <f>SUM(AO156:AO167)</f>
        <v>2000000.0000000002</v>
      </c>
      <c r="AQ156" s="607">
        <f t="shared" si="55"/>
        <v>0</v>
      </c>
      <c r="AR156" s="700">
        <f>SUM(AQ156:AQ167)</f>
        <v>0</v>
      </c>
      <c r="AS156" s="607">
        <f t="shared" si="56"/>
        <v>1000000</v>
      </c>
      <c r="AT156" s="700">
        <f>SUM(AS156:AS167)</f>
        <v>12000000</v>
      </c>
      <c r="AU156" s="613">
        <v>0</v>
      </c>
      <c r="AV156" s="700">
        <f>SUM(AU156:AU167)</f>
        <v>0</v>
      </c>
      <c r="AW156" s="571">
        <f t="shared" si="58"/>
        <v>1684706.01192</v>
      </c>
      <c r="AX156" s="700">
        <f>SUM(AW156:AW167)</f>
        <v>25437430.849120002</v>
      </c>
      <c r="AY156" s="607">
        <f>('Revenue OP'!$G$18*(1+DFC!$C$13/100)^B156)/12</f>
        <v>2992047.875990449</v>
      </c>
      <c r="AZ156" s="700">
        <f>SUM(AY156:AY167)</f>
        <v>35904574.511885397</v>
      </c>
      <c r="BA156" s="613">
        <v>0</v>
      </c>
      <c r="BB156" s="700">
        <f>SUM(BA156:BA167)</f>
        <v>0</v>
      </c>
      <c r="BC156" s="562">
        <f t="shared" si="57"/>
        <v>1307341.864070449</v>
      </c>
      <c r="BD156" s="700">
        <f>SUM(BC156:BC167)</f>
        <v>10467143.662765387</v>
      </c>
      <c r="BE156" s="562">
        <f>BC156/(1+DFC!$C$10/100)^B156</f>
        <v>693311.30310897774</v>
      </c>
      <c r="BF156" s="700">
        <f>SUM(BE156:BE167)</f>
        <v>5550949.7646360779</v>
      </c>
    </row>
    <row r="157" spans="2:58" x14ac:dyDescent="0.3">
      <c r="B157" s="572">
        <v>13</v>
      </c>
      <c r="C157" s="572">
        <v>2</v>
      </c>
      <c r="D157" s="572">
        <v>146</v>
      </c>
      <c r="E157" s="708"/>
      <c r="F157" s="562">
        <v>0</v>
      </c>
      <c r="G157" s="607">
        <f t="shared" si="44"/>
        <v>5000</v>
      </c>
      <c r="H157" s="700"/>
      <c r="I157" s="607">
        <f t="shared" si="45"/>
        <v>650</v>
      </c>
      <c r="J157" s="700"/>
      <c r="K157" s="607">
        <f t="shared" si="46"/>
        <v>400</v>
      </c>
      <c r="L157" s="700"/>
      <c r="M157" s="607">
        <f t="shared" si="47"/>
        <v>12500</v>
      </c>
      <c r="N157" s="700"/>
      <c r="O157" s="607">
        <f t="shared" si="48"/>
        <v>5000</v>
      </c>
      <c r="P157" s="700"/>
      <c r="Q157" s="607">
        <f t="shared" si="42"/>
        <v>8750</v>
      </c>
      <c r="R157" s="700"/>
      <c r="S157" s="607">
        <f t="shared" si="40"/>
        <v>50000</v>
      </c>
      <c r="T157" s="700"/>
      <c r="U157" s="607">
        <f t="shared" si="41"/>
        <v>37500</v>
      </c>
      <c r="V157" s="700"/>
      <c r="W157" s="607">
        <f t="shared" si="49"/>
        <v>20833.333333333332</v>
      </c>
      <c r="X157" s="700"/>
      <c r="Y157" s="607">
        <f t="shared" si="50"/>
        <v>10416.666666666666</v>
      </c>
      <c r="Z157" s="700"/>
      <c r="AA157" s="607">
        <f t="shared" si="51"/>
        <v>8333.3333333333339</v>
      </c>
      <c r="AB157" s="700"/>
      <c r="AC157" s="607">
        <f t="shared" si="52"/>
        <v>16666.666666666668</v>
      </c>
      <c r="AD157" s="700"/>
      <c r="AE157" s="607">
        <f t="shared" si="43"/>
        <v>9858.3333333333339</v>
      </c>
      <c r="AF157" s="700"/>
      <c r="AG157" s="607">
        <f>OFC!AB152+OFC!AW152</f>
        <v>700769.46239999996</v>
      </c>
      <c r="AH157" s="700"/>
      <c r="AI157" s="607">
        <f>OFC!BR152+OFC!CM152</f>
        <v>39042.5</v>
      </c>
      <c r="AJ157" s="700"/>
      <c r="AK157" s="607">
        <f t="shared" si="53"/>
        <v>4500</v>
      </c>
      <c r="AL157" s="700"/>
      <c r="AM157" s="607"/>
      <c r="AN157" s="700"/>
      <c r="AO157" s="607">
        <f t="shared" si="54"/>
        <v>166666.66666666666</v>
      </c>
      <c r="AP157" s="700"/>
      <c r="AQ157" s="607">
        <f t="shared" si="55"/>
        <v>0</v>
      </c>
      <c r="AR157" s="700"/>
      <c r="AS157" s="607">
        <f t="shared" si="56"/>
        <v>1000000</v>
      </c>
      <c r="AT157" s="700"/>
      <c r="AU157" s="613">
        <v>0</v>
      </c>
      <c r="AV157" s="700"/>
      <c r="AW157" s="571">
        <f t="shared" si="58"/>
        <v>2096886.9624000001</v>
      </c>
      <c r="AX157" s="700"/>
      <c r="AY157" s="607">
        <f>('Revenue OP'!$G$18*(1+DFC!$C$13/100)^B157)/12</f>
        <v>2992047.875990449</v>
      </c>
      <c r="AZ157" s="700"/>
      <c r="BA157" s="613">
        <v>0</v>
      </c>
      <c r="BB157" s="700"/>
      <c r="BC157" s="562">
        <f t="shared" si="57"/>
        <v>895160.91359044891</v>
      </c>
      <c r="BD157" s="700"/>
      <c r="BE157" s="562">
        <f>BC157/(1+DFC!$C$10/100)^B157</f>
        <v>474722.94474016275</v>
      </c>
      <c r="BF157" s="700"/>
    </row>
    <row r="158" spans="2:58" x14ac:dyDescent="0.3">
      <c r="B158" s="572">
        <v>13</v>
      </c>
      <c r="C158" s="572">
        <v>3</v>
      </c>
      <c r="D158" s="572">
        <v>147</v>
      </c>
      <c r="E158" s="708"/>
      <c r="F158" s="562">
        <v>0</v>
      </c>
      <c r="G158" s="607">
        <f t="shared" si="44"/>
        <v>5000</v>
      </c>
      <c r="H158" s="700"/>
      <c r="I158" s="607">
        <f t="shared" si="45"/>
        <v>650</v>
      </c>
      <c r="J158" s="700"/>
      <c r="K158" s="607">
        <f t="shared" si="46"/>
        <v>400</v>
      </c>
      <c r="L158" s="700"/>
      <c r="M158" s="607">
        <f t="shared" si="47"/>
        <v>12500</v>
      </c>
      <c r="N158" s="700"/>
      <c r="O158" s="607">
        <f t="shared" si="48"/>
        <v>5000</v>
      </c>
      <c r="P158" s="700"/>
      <c r="Q158" s="607">
        <f t="shared" si="42"/>
        <v>8750</v>
      </c>
      <c r="R158" s="700"/>
      <c r="S158" s="607">
        <f t="shared" si="40"/>
        <v>50000</v>
      </c>
      <c r="T158" s="700"/>
      <c r="U158" s="607">
        <f t="shared" si="41"/>
        <v>37500</v>
      </c>
      <c r="V158" s="700"/>
      <c r="W158" s="607">
        <f t="shared" si="49"/>
        <v>20833.333333333332</v>
      </c>
      <c r="X158" s="700"/>
      <c r="Y158" s="607">
        <f t="shared" si="50"/>
        <v>10416.666666666666</v>
      </c>
      <c r="Z158" s="700"/>
      <c r="AA158" s="607">
        <f t="shared" si="51"/>
        <v>8333.3333333333339</v>
      </c>
      <c r="AB158" s="700"/>
      <c r="AC158" s="607">
        <f t="shared" si="52"/>
        <v>16666.666666666668</v>
      </c>
      <c r="AD158" s="700"/>
      <c r="AE158" s="607">
        <f t="shared" si="43"/>
        <v>9858.3333333333339</v>
      </c>
      <c r="AF158" s="700"/>
      <c r="AG158" s="607">
        <f>OFC!AB153+OFC!AW153</f>
        <v>775851.90480000002</v>
      </c>
      <c r="AH158" s="700"/>
      <c r="AI158" s="607">
        <f>OFC!BR153+OFC!CM153</f>
        <v>43225.625</v>
      </c>
      <c r="AJ158" s="700"/>
      <c r="AK158" s="607">
        <f t="shared" si="53"/>
        <v>4500</v>
      </c>
      <c r="AL158" s="700"/>
      <c r="AM158" s="607"/>
      <c r="AN158" s="700"/>
      <c r="AO158" s="607">
        <f t="shared" si="54"/>
        <v>166666.66666666666</v>
      </c>
      <c r="AP158" s="700"/>
      <c r="AQ158" s="607">
        <f t="shared" si="55"/>
        <v>0</v>
      </c>
      <c r="AR158" s="700"/>
      <c r="AS158" s="607">
        <f t="shared" si="56"/>
        <v>1000000</v>
      </c>
      <c r="AT158" s="700"/>
      <c r="AU158" s="613">
        <v>0</v>
      </c>
      <c r="AV158" s="700"/>
      <c r="AW158" s="571">
        <f t="shared" si="58"/>
        <v>2176152.5298000001</v>
      </c>
      <c r="AX158" s="700"/>
      <c r="AY158" s="607">
        <f>('Revenue OP'!$G$18*(1+DFC!$C$13/100)^B158)/12</f>
        <v>2992047.875990449</v>
      </c>
      <c r="AZ158" s="700"/>
      <c r="BA158" s="613">
        <v>0</v>
      </c>
      <c r="BB158" s="700"/>
      <c r="BC158" s="562">
        <f t="shared" si="57"/>
        <v>815895.34619044885</v>
      </c>
      <c r="BD158" s="700"/>
      <c r="BE158" s="562">
        <f>BC158/(1+DFC!$C$10/100)^B158</f>
        <v>432686.72197692911</v>
      </c>
      <c r="BF158" s="700"/>
    </row>
    <row r="159" spans="2:58" x14ac:dyDescent="0.3">
      <c r="B159" s="572">
        <v>13</v>
      </c>
      <c r="C159" s="572">
        <v>4</v>
      </c>
      <c r="D159" s="572">
        <v>148</v>
      </c>
      <c r="E159" s="708"/>
      <c r="F159" s="562">
        <v>0</v>
      </c>
      <c r="G159" s="607">
        <f t="shared" si="44"/>
        <v>5000</v>
      </c>
      <c r="H159" s="700"/>
      <c r="I159" s="607">
        <f t="shared" si="45"/>
        <v>650</v>
      </c>
      <c r="J159" s="700"/>
      <c r="K159" s="607">
        <f t="shared" si="46"/>
        <v>400</v>
      </c>
      <c r="L159" s="700"/>
      <c r="M159" s="607">
        <f t="shared" si="47"/>
        <v>12500</v>
      </c>
      <c r="N159" s="700"/>
      <c r="O159" s="607">
        <f t="shared" si="48"/>
        <v>5000</v>
      </c>
      <c r="P159" s="700"/>
      <c r="Q159" s="607">
        <f t="shared" si="42"/>
        <v>8750</v>
      </c>
      <c r="R159" s="700"/>
      <c r="S159" s="607">
        <f t="shared" si="40"/>
        <v>50000</v>
      </c>
      <c r="T159" s="700"/>
      <c r="U159" s="607">
        <f t="shared" si="41"/>
        <v>37500</v>
      </c>
      <c r="V159" s="700"/>
      <c r="W159" s="607">
        <f t="shared" si="49"/>
        <v>20833.333333333332</v>
      </c>
      <c r="X159" s="700"/>
      <c r="Y159" s="607">
        <f t="shared" si="50"/>
        <v>10416.666666666666</v>
      </c>
      <c r="Z159" s="700"/>
      <c r="AA159" s="607">
        <f t="shared" si="51"/>
        <v>8333.3333333333339</v>
      </c>
      <c r="AB159" s="700"/>
      <c r="AC159" s="607">
        <f t="shared" si="52"/>
        <v>16666.666666666668</v>
      </c>
      <c r="AD159" s="700"/>
      <c r="AE159" s="607">
        <f t="shared" si="43"/>
        <v>9858.3333333333339</v>
      </c>
      <c r="AF159" s="700"/>
      <c r="AG159" s="607">
        <f>OFC!AB154+OFC!AW154</f>
        <v>750824.424</v>
      </c>
      <c r="AH159" s="700"/>
      <c r="AI159" s="607">
        <f>OFC!BR154+OFC!CM154</f>
        <v>41831.25</v>
      </c>
      <c r="AJ159" s="700"/>
      <c r="AK159" s="607">
        <f t="shared" si="53"/>
        <v>4500</v>
      </c>
      <c r="AL159" s="700"/>
      <c r="AM159" s="607"/>
      <c r="AN159" s="700"/>
      <c r="AO159" s="607">
        <f t="shared" si="54"/>
        <v>166666.66666666666</v>
      </c>
      <c r="AP159" s="700"/>
      <c r="AQ159" s="607">
        <f t="shared" si="55"/>
        <v>0</v>
      </c>
      <c r="AR159" s="700"/>
      <c r="AS159" s="607">
        <f t="shared" si="56"/>
        <v>1000000</v>
      </c>
      <c r="AT159" s="700"/>
      <c r="AU159" s="613">
        <v>0</v>
      </c>
      <c r="AV159" s="700"/>
      <c r="AW159" s="571">
        <f t="shared" si="58"/>
        <v>2149730.6740000001</v>
      </c>
      <c r="AX159" s="700"/>
      <c r="AY159" s="607">
        <f>('Revenue OP'!$G$18*(1+DFC!$C$13/100)^B159)/12</f>
        <v>2992047.875990449</v>
      </c>
      <c r="AZ159" s="700"/>
      <c r="BA159" s="613">
        <v>0</v>
      </c>
      <c r="BB159" s="700"/>
      <c r="BC159" s="562">
        <f t="shared" si="57"/>
        <v>842317.20199044887</v>
      </c>
      <c r="BD159" s="700"/>
      <c r="BE159" s="562">
        <f>BC159/(1+DFC!$C$10/100)^B159</f>
        <v>446698.79623134033</v>
      </c>
      <c r="BF159" s="700"/>
    </row>
    <row r="160" spans="2:58" x14ac:dyDescent="0.3">
      <c r="B160" s="572">
        <v>13</v>
      </c>
      <c r="C160" s="572">
        <v>5</v>
      </c>
      <c r="D160" s="572">
        <v>149</v>
      </c>
      <c r="E160" s="708"/>
      <c r="F160" s="562">
        <v>0</v>
      </c>
      <c r="G160" s="607">
        <f t="shared" si="44"/>
        <v>5000</v>
      </c>
      <c r="H160" s="700"/>
      <c r="I160" s="607">
        <f t="shared" si="45"/>
        <v>650</v>
      </c>
      <c r="J160" s="700"/>
      <c r="K160" s="607">
        <f t="shared" si="46"/>
        <v>400</v>
      </c>
      <c r="L160" s="700"/>
      <c r="M160" s="607">
        <f t="shared" si="47"/>
        <v>12500</v>
      </c>
      <c r="N160" s="700"/>
      <c r="O160" s="607">
        <f t="shared" si="48"/>
        <v>5000</v>
      </c>
      <c r="P160" s="700"/>
      <c r="Q160" s="607">
        <f t="shared" si="42"/>
        <v>8750</v>
      </c>
      <c r="R160" s="700"/>
      <c r="S160" s="607">
        <f t="shared" si="40"/>
        <v>50000</v>
      </c>
      <c r="T160" s="700"/>
      <c r="U160" s="607">
        <f t="shared" si="41"/>
        <v>37500</v>
      </c>
      <c r="V160" s="700"/>
      <c r="W160" s="607">
        <f t="shared" si="49"/>
        <v>20833.333333333332</v>
      </c>
      <c r="X160" s="700"/>
      <c r="Y160" s="607">
        <f t="shared" si="50"/>
        <v>10416.666666666666</v>
      </c>
      <c r="Z160" s="700"/>
      <c r="AA160" s="607">
        <f t="shared" si="51"/>
        <v>8333.3333333333339</v>
      </c>
      <c r="AB160" s="700"/>
      <c r="AC160" s="607">
        <f t="shared" si="52"/>
        <v>16666.666666666668</v>
      </c>
      <c r="AD160" s="700"/>
      <c r="AE160" s="607">
        <f t="shared" si="43"/>
        <v>9858.3333333333339</v>
      </c>
      <c r="AF160" s="700"/>
      <c r="AG160" s="607">
        <f>OFC!AB155+OFC!AW155</f>
        <v>775851.90480000002</v>
      </c>
      <c r="AH160" s="700"/>
      <c r="AI160" s="607">
        <f>OFC!BR155+OFC!CM155</f>
        <v>43225.625</v>
      </c>
      <c r="AJ160" s="700"/>
      <c r="AK160" s="607">
        <f t="shared" si="53"/>
        <v>4500</v>
      </c>
      <c r="AL160" s="700"/>
      <c r="AM160" s="607"/>
      <c r="AN160" s="700"/>
      <c r="AO160" s="607">
        <f t="shared" si="54"/>
        <v>166666.66666666666</v>
      </c>
      <c r="AP160" s="700"/>
      <c r="AQ160" s="607">
        <f t="shared" si="55"/>
        <v>0</v>
      </c>
      <c r="AR160" s="700"/>
      <c r="AS160" s="607">
        <f t="shared" si="56"/>
        <v>1000000</v>
      </c>
      <c r="AT160" s="700"/>
      <c r="AU160" s="613">
        <v>0</v>
      </c>
      <c r="AV160" s="700"/>
      <c r="AW160" s="571">
        <f t="shared" si="58"/>
        <v>2176152.5298000001</v>
      </c>
      <c r="AX160" s="700"/>
      <c r="AY160" s="607">
        <f>('Revenue OP'!$G$18*(1+DFC!$C$13/100)^B160)/12</f>
        <v>2992047.875990449</v>
      </c>
      <c r="AZ160" s="700"/>
      <c r="BA160" s="613">
        <v>0</v>
      </c>
      <c r="BB160" s="700"/>
      <c r="BC160" s="562">
        <f t="shared" si="57"/>
        <v>815895.34619044885</v>
      </c>
      <c r="BD160" s="700"/>
      <c r="BE160" s="562">
        <f>BC160/(1+DFC!$C$10/100)^B160</f>
        <v>432686.72197692911</v>
      </c>
      <c r="BF160" s="700"/>
    </row>
    <row r="161" spans="2:58" x14ac:dyDescent="0.3">
      <c r="B161" s="572">
        <v>13</v>
      </c>
      <c r="C161" s="572">
        <v>6</v>
      </c>
      <c r="D161" s="572">
        <v>150</v>
      </c>
      <c r="E161" s="708"/>
      <c r="F161" s="562">
        <v>0</v>
      </c>
      <c r="G161" s="607">
        <f t="shared" si="44"/>
        <v>5000</v>
      </c>
      <c r="H161" s="700"/>
      <c r="I161" s="607">
        <f t="shared" si="45"/>
        <v>650</v>
      </c>
      <c r="J161" s="700"/>
      <c r="K161" s="607">
        <f t="shared" si="46"/>
        <v>400</v>
      </c>
      <c r="L161" s="700"/>
      <c r="M161" s="607">
        <f t="shared" si="47"/>
        <v>12500</v>
      </c>
      <c r="N161" s="700"/>
      <c r="O161" s="607">
        <f t="shared" si="48"/>
        <v>5000</v>
      </c>
      <c r="P161" s="700"/>
      <c r="Q161" s="607">
        <f t="shared" si="42"/>
        <v>8750</v>
      </c>
      <c r="R161" s="700"/>
      <c r="S161" s="607">
        <f t="shared" si="40"/>
        <v>50000</v>
      </c>
      <c r="T161" s="700"/>
      <c r="U161" s="607">
        <f t="shared" si="41"/>
        <v>37500</v>
      </c>
      <c r="V161" s="700"/>
      <c r="W161" s="607">
        <f t="shared" si="49"/>
        <v>20833.333333333332</v>
      </c>
      <c r="X161" s="700"/>
      <c r="Y161" s="607">
        <f t="shared" si="50"/>
        <v>10416.666666666666</v>
      </c>
      <c r="Z161" s="700"/>
      <c r="AA161" s="607">
        <f t="shared" si="51"/>
        <v>8333.3333333333339</v>
      </c>
      <c r="AB161" s="700"/>
      <c r="AC161" s="607">
        <f t="shared" si="52"/>
        <v>16666.666666666668</v>
      </c>
      <c r="AD161" s="700"/>
      <c r="AE161" s="607">
        <f t="shared" si="43"/>
        <v>9858.3333333333339</v>
      </c>
      <c r="AF161" s="700"/>
      <c r="AG161" s="607">
        <f>OFC!AB156+OFC!AW156</f>
        <v>750824.424</v>
      </c>
      <c r="AH161" s="700"/>
      <c r="AI161" s="607">
        <f>OFC!BR156+OFC!CM156</f>
        <v>41831.25</v>
      </c>
      <c r="AJ161" s="700"/>
      <c r="AK161" s="607">
        <f t="shared" si="53"/>
        <v>4500</v>
      </c>
      <c r="AL161" s="700"/>
      <c r="AM161" s="607"/>
      <c r="AN161" s="700"/>
      <c r="AO161" s="607">
        <f t="shared" si="54"/>
        <v>166666.66666666666</v>
      </c>
      <c r="AP161" s="700"/>
      <c r="AQ161" s="607">
        <f t="shared" si="55"/>
        <v>0</v>
      </c>
      <c r="AR161" s="700"/>
      <c r="AS161" s="607">
        <f t="shared" si="56"/>
        <v>1000000</v>
      </c>
      <c r="AT161" s="700"/>
      <c r="AU161" s="613">
        <v>0</v>
      </c>
      <c r="AV161" s="700"/>
      <c r="AW161" s="571">
        <f t="shared" si="58"/>
        <v>2149730.6740000001</v>
      </c>
      <c r="AX161" s="700"/>
      <c r="AY161" s="607">
        <f>('Revenue OP'!$G$18*(1+DFC!$C$13/100)^B161)/12</f>
        <v>2992047.875990449</v>
      </c>
      <c r="AZ161" s="700"/>
      <c r="BA161" s="613">
        <v>0</v>
      </c>
      <c r="BB161" s="700"/>
      <c r="BC161" s="562">
        <f t="shared" si="57"/>
        <v>842317.20199044887</v>
      </c>
      <c r="BD161" s="700"/>
      <c r="BE161" s="562">
        <f>BC161/(1+DFC!$C$10/100)^B161</f>
        <v>446698.79623134033</v>
      </c>
      <c r="BF161" s="700"/>
    </row>
    <row r="162" spans="2:58" x14ac:dyDescent="0.3">
      <c r="B162" s="572">
        <v>13</v>
      </c>
      <c r="C162" s="572">
        <v>7</v>
      </c>
      <c r="D162" s="572">
        <v>151</v>
      </c>
      <c r="E162" s="708"/>
      <c r="F162" s="562">
        <v>0</v>
      </c>
      <c r="G162" s="607">
        <f t="shared" si="44"/>
        <v>5000</v>
      </c>
      <c r="H162" s="700"/>
      <c r="I162" s="607">
        <f t="shared" si="45"/>
        <v>650</v>
      </c>
      <c r="J162" s="700"/>
      <c r="K162" s="607">
        <f t="shared" si="46"/>
        <v>400</v>
      </c>
      <c r="L162" s="700"/>
      <c r="M162" s="607">
        <f t="shared" si="47"/>
        <v>12500</v>
      </c>
      <c r="N162" s="700"/>
      <c r="O162" s="607">
        <f t="shared" si="48"/>
        <v>5000</v>
      </c>
      <c r="P162" s="700"/>
      <c r="Q162" s="607">
        <f t="shared" si="42"/>
        <v>8750</v>
      </c>
      <c r="R162" s="700"/>
      <c r="S162" s="607">
        <f t="shared" si="40"/>
        <v>50000</v>
      </c>
      <c r="T162" s="700"/>
      <c r="U162" s="607">
        <f t="shared" si="41"/>
        <v>37500</v>
      </c>
      <c r="V162" s="700"/>
      <c r="W162" s="607">
        <f t="shared" si="49"/>
        <v>20833.333333333332</v>
      </c>
      <c r="X162" s="700"/>
      <c r="Y162" s="607">
        <f t="shared" si="50"/>
        <v>10416.666666666666</v>
      </c>
      <c r="Z162" s="700"/>
      <c r="AA162" s="607">
        <f t="shared" si="51"/>
        <v>8333.3333333333339</v>
      </c>
      <c r="AB162" s="700"/>
      <c r="AC162" s="607">
        <f t="shared" si="52"/>
        <v>16666.666666666668</v>
      </c>
      <c r="AD162" s="700"/>
      <c r="AE162" s="607">
        <f t="shared" si="43"/>
        <v>9858.3333333333339</v>
      </c>
      <c r="AF162" s="700"/>
      <c r="AG162" s="607">
        <f>OFC!AB157+OFC!AW157</f>
        <v>775851.90480000002</v>
      </c>
      <c r="AH162" s="700"/>
      <c r="AI162" s="607">
        <f>OFC!BR157+OFC!CM157</f>
        <v>43225.625</v>
      </c>
      <c r="AJ162" s="700"/>
      <c r="AK162" s="607">
        <f t="shared" si="53"/>
        <v>4500</v>
      </c>
      <c r="AL162" s="700"/>
      <c r="AM162" s="607"/>
      <c r="AN162" s="700"/>
      <c r="AO162" s="607">
        <f t="shared" si="54"/>
        <v>166666.66666666666</v>
      </c>
      <c r="AP162" s="700"/>
      <c r="AQ162" s="607">
        <f t="shared" si="55"/>
        <v>0</v>
      </c>
      <c r="AR162" s="700"/>
      <c r="AS162" s="607">
        <f t="shared" si="56"/>
        <v>1000000</v>
      </c>
      <c r="AT162" s="700"/>
      <c r="AU162" s="613">
        <v>0</v>
      </c>
      <c r="AV162" s="700"/>
      <c r="AW162" s="571">
        <f t="shared" si="58"/>
        <v>2176152.5298000001</v>
      </c>
      <c r="AX162" s="700"/>
      <c r="AY162" s="607">
        <f>('Revenue OP'!$G$18*(1+DFC!$C$13/100)^B162)/12</f>
        <v>2992047.875990449</v>
      </c>
      <c r="AZ162" s="700"/>
      <c r="BA162" s="613">
        <v>0</v>
      </c>
      <c r="BB162" s="700"/>
      <c r="BC162" s="562">
        <f t="shared" si="57"/>
        <v>815895.34619044885</v>
      </c>
      <c r="BD162" s="700"/>
      <c r="BE162" s="562">
        <f>BC162/(1+DFC!$C$10/100)^B162</f>
        <v>432686.72197692911</v>
      </c>
      <c r="BF162" s="700"/>
    </row>
    <row r="163" spans="2:58" x14ac:dyDescent="0.3">
      <c r="B163" s="572">
        <v>13</v>
      </c>
      <c r="C163" s="572">
        <v>8</v>
      </c>
      <c r="D163" s="572">
        <v>152</v>
      </c>
      <c r="E163" s="708"/>
      <c r="F163" s="562">
        <v>0</v>
      </c>
      <c r="G163" s="607">
        <f t="shared" si="44"/>
        <v>5000</v>
      </c>
      <c r="H163" s="700"/>
      <c r="I163" s="607">
        <f t="shared" si="45"/>
        <v>650</v>
      </c>
      <c r="J163" s="700"/>
      <c r="K163" s="607">
        <f t="shared" si="46"/>
        <v>400</v>
      </c>
      <c r="L163" s="700"/>
      <c r="M163" s="607">
        <f t="shared" si="47"/>
        <v>12500</v>
      </c>
      <c r="N163" s="700"/>
      <c r="O163" s="607">
        <f t="shared" si="48"/>
        <v>5000</v>
      </c>
      <c r="P163" s="700"/>
      <c r="Q163" s="607">
        <f t="shared" si="42"/>
        <v>8750</v>
      </c>
      <c r="R163" s="700"/>
      <c r="S163" s="607">
        <f t="shared" si="40"/>
        <v>50000</v>
      </c>
      <c r="T163" s="700"/>
      <c r="U163" s="607">
        <f t="shared" si="41"/>
        <v>37500</v>
      </c>
      <c r="V163" s="700"/>
      <c r="W163" s="607">
        <f t="shared" si="49"/>
        <v>20833.333333333332</v>
      </c>
      <c r="X163" s="700"/>
      <c r="Y163" s="607">
        <f t="shared" si="50"/>
        <v>10416.666666666666</v>
      </c>
      <c r="Z163" s="700"/>
      <c r="AA163" s="607">
        <f t="shared" si="51"/>
        <v>8333.3333333333339</v>
      </c>
      <c r="AB163" s="700"/>
      <c r="AC163" s="607">
        <f t="shared" si="52"/>
        <v>16666.666666666668</v>
      </c>
      <c r="AD163" s="700"/>
      <c r="AE163" s="607">
        <f t="shared" si="43"/>
        <v>9858.3333333333339</v>
      </c>
      <c r="AF163" s="700"/>
      <c r="AG163" s="607">
        <f>OFC!AB158+OFC!AW158</f>
        <v>775851.90480000002</v>
      </c>
      <c r="AH163" s="700"/>
      <c r="AI163" s="607">
        <f>OFC!BR158+OFC!CM158</f>
        <v>43225.625</v>
      </c>
      <c r="AJ163" s="700"/>
      <c r="AK163" s="607">
        <f t="shared" si="53"/>
        <v>4500</v>
      </c>
      <c r="AL163" s="700"/>
      <c r="AM163" s="607"/>
      <c r="AN163" s="700"/>
      <c r="AO163" s="607">
        <f t="shared" si="54"/>
        <v>166666.66666666666</v>
      </c>
      <c r="AP163" s="700"/>
      <c r="AQ163" s="607">
        <f t="shared" si="55"/>
        <v>0</v>
      </c>
      <c r="AR163" s="700"/>
      <c r="AS163" s="607">
        <f t="shared" si="56"/>
        <v>1000000</v>
      </c>
      <c r="AT163" s="700"/>
      <c r="AU163" s="613">
        <v>0</v>
      </c>
      <c r="AV163" s="700"/>
      <c r="AW163" s="571">
        <f t="shared" si="58"/>
        <v>2176152.5298000001</v>
      </c>
      <c r="AX163" s="700"/>
      <c r="AY163" s="607">
        <f>('Revenue OP'!$G$18*(1+DFC!$C$13/100)^B163)/12</f>
        <v>2992047.875990449</v>
      </c>
      <c r="AZ163" s="700"/>
      <c r="BA163" s="613">
        <v>0</v>
      </c>
      <c r="BB163" s="700"/>
      <c r="BC163" s="562">
        <f t="shared" si="57"/>
        <v>815895.34619044885</v>
      </c>
      <c r="BD163" s="700"/>
      <c r="BE163" s="562">
        <f>BC163/(1+DFC!$C$10/100)^B163</f>
        <v>432686.72197692911</v>
      </c>
      <c r="BF163" s="700"/>
    </row>
    <row r="164" spans="2:58" x14ac:dyDescent="0.3">
      <c r="B164" s="572">
        <v>13</v>
      </c>
      <c r="C164" s="572">
        <v>9</v>
      </c>
      <c r="D164" s="572">
        <v>153</v>
      </c>
      <c r="E164" s="708"/>
      <c r="F164" s="562">
        <v>0</v>
      </c>
      <c r="G164" s="607">
        <f t="shared" si="44"/>
        <v>5000</v>
      </c>
      <c r="H164" s="700"/>
      <c r="I164" s="607">
        <f t="shared" si="45"/>
        <v>650</v>
      </c>
      <c r="J164" s="700"/>
      <c r="K164" s="607">
        <f t="shared" si="46"/>
        <v>400</v>
      </c>
      <c r="L164" s="700"/>
      <c r="M164" s="607">
        <f t="shared" si="47"/>
        <v>12500</v>
      </c>
      <c r="N164" s="700"/>
      <c r="O164" s="607">
        <f t="shared" si="48"/>
        <v>5000</v>
      </c>
      <c r="P164" s="700"/>
      <c r="Q164" s="607">
        <f t="shared" si="42"/>
        <v>8750</v>
      </c>
      <c r="R164" s="700"/>
      <c r="S164" s="607">
        <f t="shared" si="40"/>
        <v>50000</v>
      </c>
      <c r="T164" s="700"/>
      <c r="U164" s="607">
        <f t="shared" si="41"/>
        <v>37500</v>
      </c>
      <c r="V164" s="700"/>
      <c r="W164" s="607">
        <f t="shared" si="49"/>
        <v>20833.333333333332</v>
      </c>
      <c r="X164" s="700"/>
      <c r="Y164" s="607">
        <f t="shared" si="50"/>
        <v>10416.666666666666</v>
      </c>
      <c r="Z164" s="700"/>
      <c r="AA164" s="607">
        <f t="shared" si="51"/>
        <v>8333.3333333333339</v>
      </c>
      <c r="AB164" s="700"/>
      <c r="AC164" s="607">
        <f t="shared" si="52"/>
        <v>16666.666666666668</v>
      </c>
      <c r="AD164" s="700"/>
      <c r="AE164" s="607">
        <f t="shared" si="43"/>
        <v>9858.3333333333339</v>
      </c>
      <c r="AF164" s="700"/>
      <c r="AG164" s="607">
        <f>OFC!AB159+OFC!AW159</f>
        <v>750824.424</v>
      </c>
      <c r="AH164" s="700"/>
      <c r="AI164" s="607">
        <f>OFC!BR159+OFC!CM159</f>
        <v>41831.25</v>
      </c>
      <c r="AJ164" s="700"/>
      <c r="AK164" s="607">
        <f t="shared" si="53"/>
        <v>4500</v>
      </c>
      <c r="AL164" s="700"/>
      <c r="AM164" s="607"/>
      <c r="AN164" s="700"/>
      <c r="AO164" s="607">
        <f t="shared" si="54"/>
        <v>166666.66666666666</v>
      </c>
      <c r="AP164" s="700"/>
      <c r="AQ164" s="607">
        <f t="shared" si="55"/>
        <v>0</v>
      </c>
      <c r="AR164" s="700"/>
      <c r="AS164" s="607">
        <f t="shared" si="56"/>
        <v>1000000</v>
      </c>
      <c r="AT164" s="700"/>
      <c r="AU164" s="613">
        <v>0</v>
      </c>
      <c r="AV164" s="700"/>
      <c r="AW164" s="571">
        <f t="shared" si="58"/>
        <v>2149730.6740000001</v>
      </c>
      <c r="AX164" s="700"/>
      <c r="AY164" s="607">
        <f>('Revenue OP'!$G$18*(1+DFC!$C$13/100)^B164)/12</f>
        <v>2992047.875990449</v>
      </c>
      <c r="AZ164" s="700"/>
      <c r="BA164" s="613">
        <v>0</v>
      </c>
      <c r="BB164" s="700"/>
      <c r="BC164" s="562">
        <f t="shared" si="57"/>
        <v>842317.20199044887</v>
      </c>
      <c r="BD164" s="700"/>
      <c r="BE164" s="562">
        <f>BC164/(1+DFC!$C$10/100)^B164</f>
        <v>446698.79623134033</v>
      </c>
      <c r="BF164" s="700"/>
    </row>
    <row r="165" spans="2:58" x14ac:dyDescent="0.3">
      <c r="B165" s="572">
        <v>13</v>
      </c>
      <c r="C165" s="572">
        <v>10</v>
      </c>
      <c r="D165" s="572">
        <v>154</v>
      </c>
      <c r="E165" s="708"/>
      <c r="F165" s="562">
        <v>0</v>
      </c>
      <c r="G165" s="607">
        <f t="shared" si="44"/>
        <v>5000</v>
      </c>
      <c r="H165" s="700"/>
      <c r="I165" s="607">
        <f t="shared" si="45"/>
        <v>650</v>
      </c>
      <c r="J165" s="700"/>
      <c r="K165" s="607">
        <f t="shared" si="46"/>
        <v>400</v>
      </c>
      <c r="L165" s="700"/>
      <c r="M165" s="607">
        <f t="shared" si="47"/>
        <v>12500</v>
      </c>
      <c r="N165" s="700"/>
      <c r="O165" s="607">
        <f t="shared" si="48"/>
        <v>5000</v>
      </c>
      <c r="P165" s="700"/>
      <c r="Q165" s="607">
        <f t="shared" si="42"/>
        <v>8750</v>
      </c>
      <c r="R165" s="700"/>
      <c r="S165" s="607">
        <f t="shared" si="40"/>
        <v>50000</v>
      </c>
      <c r="T165" s="700"/>
      <c r="U165" s="607">
        <f t="shared" si="41"/>
        <v>37500</v>
      </c>
      <c r="V165" s="700"/>
      <c r="W165" s="607">
        <f t="shared" si="49"/>
        <v>20833.333333333332</v>
      </c>
      <c r="X165" s="700"/>
      <c r="Y165" s="607">
        <f t="shared" si="50"/>
        <v>10416.666666666666</v>
      </c>
      <c r="Z165" s="700"/>
      <c r="AA165" s="607">
        <f t="shared" si="51"/>
        <v>8333.3333333333339</v>
      </c>
      <c r="AB165" s="700"/>
      <c r="AC165" s="607">
        <f t="shared" si="52"/>
        <v>16666.666666666668</v>
      </c>
      <c r="AD165" s="700"/>
      <c r="AE165" s="607">
        <f t="shared" si="43"/>
        <v>9858.3333333333339</v>
      </c>
      <c r="AF165" s="700"/>
      <c r="AG165" s="607">
        <f>OFC!AB160+OFC!AW160</f>
        <v>775851.90480000002</v>
      </c>
      <c r="AH165" s="700"/>
      <c r="AI165" s="607">
        <f>OFC!BR160+OFC!CM160</f>
        <v>43225.625</v>
      </c>
      <c r="AJ165" s="700"/>
      <c r="AK165" s="607">
        <f t="shared" si="53"/>
        <v>4500</v>
      </c>
      <c r="AL165" s="700"/>
      <c r="AM165" s="607"/>
      <c r="AN165" s="700"/>
      <c r="AO165" s="607">
        <f t="shared" si="54"/>
        <v>166666.66666666666</v>
      </c>
      <c r="AP165" s="700"/>
      <c r="AQ165" s="607">
        <f t="shared" si="55"/>
        <v>0</v>
      </c>
      <c r="AR165" s="700"/>
      <c r="AS165" s="607">
        <f t="shared" si="56"/>
        <v>1000000</v>
      </c>
      <c r="AT165" s="700"/>
      <c r="AU165" s="613">
        <v>0</v>
      </c>
      <c r="AV165" s="700"/>
      <c r="AW165" s="571">
        <f t="shared" si="58"/>
        <v>2176152.5298000001</v>
      </c>
      <c r="AX165" s="700"/>
      <c r="AY165" s="607">
        <f>('Revenue OP'!$G$18*(1+DFC!$C$13/100)^B165)/12</f>
        <v>2992047.875990449</v>
      </c>
      <c r="AZ165" s="700"/>
      <c r="BA165" s="613">
        <v>0</v>
      </c>
      <c r="BB165" s="700"/>
      <c r="BC165" s="562">
        <f t="shared" si="57"/>
        <v>815895.34619044885</v>
      </c>
      <c r="BD165" s="700"/>
      <c r="BE165" s="562">
        <f>BC165/(1+DFC!$C$10/100)^B165</f>
        <v>432686.72197692911</v>
      </c>
      <c r="BF165" s="700"/>
    </row>
    <row r="166" spans="2:58" x14ac:dyDescent="0.3">
      <c r="B166" s="572">
        <v>13</v>
      </c>
      <c r="C166" s="572">
        <v>11</v>
      </c>
      <c r="D166" s="572">
        <v>155</v>
      </c>
      <c r="E166" s="708"/>
      <c r="F166" s="562">
        <v>0</v>
      </c>
      <c r="G166" s="607">
        <f t="shared" si="44"/>
        <v>5000</v>
      </c>
      <c r="H166" s="700"/>
      <c r="I166" s="607">
        <f t="shared" si="45"/>
        <v>650</v>
      </c>
      <c r="J166" s="700"/>
      <c r="K166" s="607">
        <f t="shared" si="46"/>
        <v>400</v>
      </c>
      <c r="L166" s="700"/>
      <c r="M166" s="607">
        <f t="shared" si="47"/>
        <v>12500</v>
      </c>
      <c r="N166" s="700"/>
      <c r="O166" s="607">
        <f t="shared" si="48"/>
        <v>5000</v>
      </c>
      <c r="P166" s="700"/>
      <c r="Q166" s="607">
        <f t="shared" si="42"/>
        <v>8750</v>
      </c>
      <c r="R166" s="700"/>
      <c r="S166" s="607">
        <f t="shared" si="40"/>
        <v>50000</v>
      </c>
      <c r="T166" s="700"/>
      <c r="U166" s="607">
        <f t="shared" si="41"/>
        <v>37500</v>
      </c>
      <c r="V166" s="700"/>
      <c r="W166" s="607">
        <f t="shared" si="49"/>
        <v>20833.333333333332</v>
      </c>
      <c r="X166" s="700"/>
      <c r="Y166" s="607">
        <f t="shared" si="50"/>
        <v>10416.666666666666</v>
      </c>
      <c r="Z166" s="700"/>
      <c r="AA166" s="607">
        <f t="shared" si="51"/>
        <v>8333.3333333333339</v>
      </c>
      <c r="AB166" s="700"/>
      <c r="AC166" s="607">
        <f t="shared" si="52"/>
        <v>16666.666666666668</v>
      </c>
      <c r="AD166" s="700"/>
      <c r="AE166" s="607">
        <f t="shared" si="43"/>
        <v>9858.3333333333339</v>
      </c>
      <c r="AF166" s="700"/>
      <c r="AG166" s="607">
        <f>OFC!AB161+OFC!AW161</f>
        <v>750824.424</v>
      </c>
      <c r="AH166" s="700"/>
      <c r="AI166" s="607">
        <f>OFC!BR161+OFC!CM161</f>
        <v>41831.25</v>
      </c>
      <c r="AJ166" s="700"/>
      <c r="AK166" s="607">
        <f t="shared" si="53"/>
        <v>4500</v>
      </c>
      <c r="AL166" s="700"/>
      <c r="AM166" s="607"/>
      <c r="AN166" s="700"/>
      <c r="AO166" s="607">
        <f t="shared" si="54"/>
        <v>166666.66666666666</v>
      </c>
      <c r="AP166" s="700"/>
      <c r="AQ166" s="607">
        <f t="shared" si="55"/>
        <v>0</v>
      </c>
      <c r="AR166" s="700"/>
      <c r="AS166" s="607">
        <f t="shared" si="56"/>
        <v>1000000</v>
      </c>
      <c r="AT166" s="700"/>
      <c r="AU166" s="613">
        <v>0</v>
      </c>
      <c r="AV166" s="700"/>
      <c r="AW166" s="571">
        <f t="shared" si="58"/>
        <v>2149730.6740000001</v>
      </c>
      <c r="AX166" s="700"/>
      <c r="AY166" s="607">
        <f>('Revenue OP'!$G$18*(1+DFC!$C$13/100)^B166)/12</f>
        <v>2992047.875990449</v>
      </c>
      <c r="AZ166" s="700"/>
      <c r="BA166" s="613">
        <v>0</v>
      </c>
      <c r="BB166" s="700"/>
      <c r="BC166" s="562">
        <f t="shared" si="57"/>
        <v>842317.20199044887</v>
      </c>
      <c r="BD166" s="700"/>
      <c r="BE166" s="562">
        <f>BC166/(1+DFC!$C$10/100)^B166</f>
        <v>446698.79623134033</v>
      </c>
      <c r="BF166" s="700"/>
    </row>
    <row r="167" spans="2:58" x14ac:dyDescent="0.3">
      <c r="B167" s="572">
        <v>13</v>
      </c>
      <c r="C167" s="572">
        <v>12</v>
      </c>
      <c r="D167" s="572">
        <v>156</v>
      </c>
      <c r="E167" s="708"/>
      <c r="F167" s="562">
        <v>0</v>
      </c>
      <c r="G167" s="607">
        <f t="shared" si="44"/>
        <v>5000</v>
      </c>
      <c r="H167" s="700"/>
      <c r="I167" s="607">
        <f t="shared" si="45"/>
        <v>650</v>
      </c>
      <c r="J167" s="700"/>
      <c r="K167" s="607">
        <f t="shared" si="46"/>
        <v>400</v>
      </c>
      <c r="L167" s="700"/>
      <c r="M167" s="607">
        <f t="shared" si="47"/>
        <v>12500</v>
      </c>
      <c r="N167" s="700"/>
      <c r="O167" s="607">
        <f t="shared" si="48"/>
        <v>5000</v>
      </c>
      <c r="P167" s="700"/>
      <c r="Q167" s="607">
        <f t="shared" si="42"/>
        <v>8750</v>
      </c>
      <c r="R167" s="700"/>
      <c r="S167" s="607">
        <f t="shared" si="40"/>
        <v>50000</v>
      </c>
      <c r="T167" s="700"/>
      <c r="U167" s="607">
        <f t="shared" si="41"/>
        <v>37500</v>
      </c>
      <c r="V167" s="700"/>
      <c r="W167" s="607">
        <f t="shared" si="49"/>
        <v>20833.333333333332</v>
      </c>
      <c r="X167" s="700"/>
      <c r="Y167" s="607">
        <f t="shared" si="50"/>
        <v>10416.666666666666</v>
      </c>
      <c r="Z167" s="700"/>
      <c r="AA167" s="607">
        <f t="shared" si="51"/>
        <v>8333.3333333333339</v>
      </c>
      <c r="AB167" s="700"/>
      <c r="AC167" s="607">
        <f t="shared" si="52"/>
        <v>16666.666666666668</v>
      </c>
      <c r="AD167" s="700"/>
      <c r="AE167" s="607">
        <f t="shared" si="43"/>
        <v>9858.3333333333339</v>
      </c>
      <c r="AF167" s="700"/>
      <c r="AG167" s="607">
        <f>OFC!AB162+OFC!AW162</f>
        <v>775851.90480000002</v>
      </c>
      <c r="AH167" s="700"/>
      <c r="AI167" s="607">
        <f>OFC!BR162+OFC!CM162</f>
        <v>43225.625</v>
      </c>
      <c r="AJ167" s="700"/>
      <c r="AK167" s="607">
        <f t="shared" si="53"/>
        <v>4500</v>
      </c>
      <c r="AL167" s="700"/>
      <c r="AM167" s="607"/>
      <c r="AN167" s="700"/>
      <c r="AO167" s="607">
        <f t="shared" si="54"/>
        <v>166666.66666666666</v>
      </c>
      <c r="AP167" s="700"/>
      <c r="AQ167" s="607">
        <f t="shared" si="55"/>
        <v>0</v>
      </c>
      <c r="AR167" s="700"/>
      <c r="AS167" s="607">
        <f t="shared" si="56"/>
        <v>1000000</v>
      </c>
      <c r="AT167" s="700"/>
      <c r="AU167" s="613">
        <v>0</v>
      </c>
      <c r="AV167" s="700"/>
      <c r="AW167" s="571">
        <f t="shared" si="58"/>
        <v>2176152.5298000001</v>
      </c>
      <c r="AX167" s="700"/>
      <c r="AY167" s="607">
        <f>('Revenue OP'!$G$18*(1+DFC!$C$13/100)^B167)/12</f>
        <v>2992047.875990449</v>
      </c>
      <c r="AZ167" s="700"/>
      <c r="BA167" s="613">
        <v>0</v>
      </c>
      <c r="BB167" s="700"/>
      <c r="BC167" s="562">
        <f t="shared" si="57"/>
        <v>815895.34619044885</v>
      </c>
      <c r="BD167" s="700"/>
      <c r="BE167" s="562">
        <f>BC167/(1+DFC!$C$10/100)^B167</f>
        <v>432686.72197692911</v>
      </c>
      <c r="BF167" s="700"/>
    </row>
    <row r="168" spans="2:58" x14ac:dyDescent="0.3">
      <c r="B168" s="572">
        <v>14</v>
      </c>
      <c r="C168" s="572">
        <v>1</v>
      </c>
      <c r="D168" s="572">
        <v>157</v>
      </c>
      <c r="E168" s="708">
        <f>DFC!$C$10</f>
        <v>5</v>
      </c>
      <c r="F168" s="562">
        <v>0</v>
      </c>
      <c r="G168" s="607">
        <f t="shared" si="44"/>
        <v>5000</v>
      </c>
      <c r="H168" s="700">
        <f>SUM(G168:G179)</f>
        <v>60000</v>
      </c>
      <c r="I168" s="607">
        <f t="shared" si="45"/>
        <v>650</v>
      </c>
      <c r="J168" s="700">
        <f>SUM(I168:I179)</f>
        <v>7800</v>
      </c>
      <c r="K168" s="607">
        <f t="shared" si="46"/>
        <v>400</v>
      </c>
      <c r="L168" s="700">
        <f>SUM(K168:K179)</f>
        <v>4800</v>
      </c>
      <c r="M168" s="607">
        <f t="shared" si="47"/>
        <v>12500</v>
      </c>
      <c r="N168" s="700">
        <f>SUM(M168:M179)</f>
        <v>150000</v>
      </c>
      <c r="O168" s="607">
        <f t="shared" si="48"/>
        <v>5000</v>
      </c>
      <c r="P168" s="700">
        <f>SUM(O168:O179)</f>
        <v>60000</v>
      </c>
      <c r="Q168" s="607">
        <f t="shared" si="42"/>
        <v>8750</v>
      </c>
      <c r="R168" s="700">
        <f>SUM(Q168:Q179)</f>
        <v>105000</v>
      </c>
      <c r="S168" s="607">
        <f t="shared" si="40"/>
        <v>50000</v>
      </c>
      <c r="T168" s="700">
        <f>SUM(S168:S179)</f>
        <v>600000</v>
      </c>
      <c r="U168" s="607">
        <f t="shared" si="41"/>
        <v>37500</v>
      </c>
      <c r="V168" s="700">
        <f>SUM(U168:U179)</f>
        <v>450000</v>
      </c>
      <c r="W168" s="607">
        <f t="shared" si="49"/>
        <v>20833.333333333332</v>
      </c>
      <c r="X168" s="700">
        <f>SUM(W168:W179)</f>
        <v>250000.00000000003</v>
      </c>
      <c r="Y168" s="607">
        <f t="shared" si="50"/>
        <v>10416.666666666666</v>
      </c>
      <c r="Z168" s="700">
        <f>SUM(Y168:Y179)</f>
        <v>125000.00000000001</v>
      </c>
      <c r="AA168" s="607">
        <f t="shared" si="51"/>
        <v>8333.3333333333339</v>
      </c>
      <c r="AB168" s="700">
        <f>SUM(AA168:AA179)</f>
        <v>99999.999999999985</v>
      </c>
      <c r="AC168" s="607">
        <f t="shared" si="52"/>
        <v>16666.666666666668</v>
      </c>
      <c r="AD168" s="700">
        <f>SUM(AC168:AC179)</f>
        <v>199999.99999999997</v>
      </c>
      <c r="AE168" s="607">
        <f t="shared" si="43"/>
        <v>9858.3333333333339</v>
      </c>
      <c r="AF168" s="700">
        <f>SUM(AE168:AE179)</f>
        <v>118299.99999999999</v>
      </c>
      <c r="AG168" s="607">
        <f>OFC!AB163+OFC!AW163</f>
        <v>310340.76191999996</v>
      </c>
      <c r="AH168" s="700">
        <f>SUM(AG168:AG179)</f>
        <v>8669519.3491199985</v>
      </c>
      <c r="AI168" s="607">
        <f>OFC!BR163+OFC!CM163</f>
        <v>17290.25</v>
      </c>
      <c r="AJ168" s="700">
        <f>SUM(AI168:AI179)</f>
        <v>483011.5</v>
      </c>
      <c r="AK168" s="607">
        <f t="shared" si="53"/>
        <v>4500</v>
      </c>
      <c r="AL168" s="700">
        <f>SUM(AK168:AK179)</f>
        <v>54000</v>
      </c>
      <c r="AM168" s="607"/>
      <c r="AN168" s="700">
        <f>SUM(AM168:AM179)</f>
        <v>0</v>
      </c>
      <c r="AO168" s="607">
        <f t="shared" si="54"/>
        <v>166666.66666666666</v>
      </c>
      <c r="AP168" s="700">
        <f>SUM(AO168:AO179)</f>
        <v>2000000.0000000002</v>
      </c>
      <c r="AQ168" s="607">
        <f t="shared" si="55"/>
        <v>0</v>
      </c>
      <c r="AR168" s="700">
        <f>SUM(AQ168:AQ179)</f>
        <v>0</v>
      </c>
      <c r="AS168" s="607">
        <f t="shared" si="56"/>
        <v>1000000</v>
      </c>
      <c r="AT168" s="700">
        <f>SUM(AS168:AS179)</f>
        <v>12000000</v>
      </c>
      <c r="AU168" s="613">
        <v>0</v>
      </c>
      <c r="AV168" s="700">
        <f>SUM(AU168:AU179)</f>
        <v>0</v>
      </c>
      <c r="AW168" s="571">
        <f t="shared" si="58"/>
        <v>1684706.01192</v>
      </c>
      <c r="AX168" s="700">
        <f>SUM(AW168:AW179)</f>
        <v>25437430.849120002</v>
      </c>
      <c r="AY168" s="607">
        <f>('Revenue OP'!$G$18*(1+DFC!$C$13/100)^B168)/12</f>
        <v>3057872.929262239</v>
      </c>
      <c r="AZ168" s="700">
        <f>SUM(AY168:AY179)</f>
        <v>36694475.151146866</v>
      </c>
      <c r="BA168" s="613">
        <v>0</v>
      </c>
      <c r="BB168" s="700">
        <f>SUM(BA168:BA179)</f>
        <v>0</v>
      </c>
      <c r="BC168" s="562">
        <f t="shared" si="57"/>
        <v>1373166.9173422391</v>
      </c>
      <c r="BD168" s="700">
        <f>SUM(BC168:BC179)</f>
        <v>11257044.302026868</v>
      </c>
      <c r="BE168" s="562">
        <f>BC168/(1+DFC!$C$10/100)^B168</f>
        <v>693542.60406321147</v>
      </c>
      <c r="BF168" s="700">
        <f>SUM(BE168:BE179)</f>
        <v>5685572.3224045783</v>
      </c>
    </row>
    <row r="169" spans="2:58" x14ac:dyDescent="0.3">
      <c r="B169" s="572">
        <v>14</v>
      </c>
      <c r="C169" s="572">
        <v>2</v>
      </c>
      <c r="D169" s="572">
        <v>158</v>
      </c>
      <c r="E169" s="708"/>
      <c r="F169" s="562">
        <v>0</v>
      </c>
      <c r="G169" s="607">
        <f t="shared" si="44"/>
        <v>5000</v>
      </c>
      <c r="H169" s="700"/>
      <c r="I169" s="607">
        <f t="shared" si="45"/>
        <v>650</v>
      </c>
      <c r="J169" s="700"/>
      <c r="K169" s="607">
        <f t="shared" si="46"/>
        <v>400</v>
      </c>
      <c r="L169" s="700"/>
      <c r="M169" s="607">
        <f t="shared" si="47"/>
        <v>12500</v>
      </c>
      <c r="N169" s="700"/>
      <c r="O169" s="607">
        <f t="shared" si="48"/>
        <v>5000</v>
      </c>
      <c r="P169" s="700"/>
      <c r="Q169" s="607">
        <f t="shared" si="42"/>
        <v>8750</v>
      </c>
      <c r="R169" s="700"/>
      <c r="S169" s="607">
        <f t="shared" si="40"/>
        <v>50000</v>
      </c>
      <c r="T169" s="700"/>
      <c r="U169" s="607">
        <f t="shared" si="41"/>
        <v>37500</v>
      </c>
      <c r="V169" s="700"/>
      <c r="W169" s="607">
        <f t="shared" si="49"/>
        <v>20833.333333333332</v>
      </c>
      <c r="X169" s="700"/>
      <c r="Y169" s="607">
        <f t="shared" si="50"/>
        <v>10416.666666666666</v>
      </c>
      <c r="Z169" s="700"/>
      <c r="AA169" s="607">
        <f t="shared" si="51"/>
        <v>8333.3333333333339</v>
      </c>
      <c r="AB169" s="700"/>
      <c r="AC169" s="607">
        <f t="shared" si="52"/>
        <v>16666.666666666668</v>
      </c>
      <c r="AD169" s="700"/>
      <c r="AE169" s="607">
        <f t="shared" si="43"/>
        <v>9858.3333333333339</v>
      </c>
      <c r="AF169" s="700"/>
      <c r="AG169" s="607">
        <f>OFC!AB164+OFC!AW164</f>
        <v>700769.46239999996</v>
      </c>
      <c r="AH169" s="700"/>
      <c r="AI169" s="607">
        <f>OFC!BR164+OFC!CM164</f>
        <v>39042.5</v>
      </c>
      <c r="AJ169" s="700"/>
      <c r="AK169" s="607">
        <f t="shared" si="53"/>
        <v>4500</v>
      </c>
      <c r="AL169" s="700"/>
      <c r="AM169" s="607"/>
      <c r="AN169" s="700"/>
      <c r="AO169" s="607">
        <f t="shared" si="54"/>
        <v>166666.66666666666</v>
      </c>
      <c r="AP169" s="700"/>
      <c r="AQ169" s="607">
        <f t="shared" si="55"/>
        <v>0</v>
      </c>
      <c r="AR169" s="700"/>
      <c r="AS169" s="607">
        <f t="shared" si="56"/>
        <v>1000000</v>
      </c>
      <c r="AT169" s="700"/>
      <c r="AU169" s="613">
        <v>0</v>
      </c>
      <c r="AV169" s="700"/>
      <c r="AW169" s="571">
        <f t="shared" si="58"/>
        <v>2096886.9624000001</v>
      </c>
      <c r="AX169" s="700"/>
      <c r="AY169" s="607">
        <f>('Revenue OP'!$G$18*(1+DFC!$C$13/100)^B169)/12</f>
        <v>3057872.929262239</v>
      </c>
      <c r="AZ169" s="700"/>
      <c r="BA169" s="613">
        <v>0</v>
      </c>
      <c r="BB169" s="700"/>
      <c r="BC169" s="562">
        <f t="shared" si="57"/>
        <v>960985.96686223894</v>
      </c>
      <c r="BD169" s="700"/>
      <c r="BE169" s="562">
        <f>BC169/(1+DFC!$C$10/100)^B169</f>
        <v>485363.21514053055</v>
      </c>
      <c r="BF169" s="700"/>
    </row>
    <row r="170" spans="2:58" x14ac:dyDescent="0.3">
      <c r="B170" s="572">
        <v>14</v>
      </c>
      <c r="C170" s="572">
        <v>3</v>
      </c>
      <c r="D170" s="572">
        <v>159</v>
      </c>
      <c r="E170" s="708"/>
      <c r="F170" s="562">
        <v>0</v>
      </c>
      <c r="G170" s="607">
        <f t="shared" si="44"/>
        <v>5000</v>
      </c>
      <c r="H170" s="700"/>
      <c r="I170" s="607">
        <f t="shared" si="45"/>
        <v>650</v>
      </c>
      <c r="J170" s="700"/>
      <c r="K170" s="607">
        <f t="shared" si="46"/>
        <v>400</v>
      </c>
      <c r="L170" s="700"/>
      <c r="M170" s="607">
        <f t="shared" si="47"/>
        <v>12500</v>
      </c>
      <c r="N170" s="700"/>
      <c r="O170" s="607">
        <f t="shared" si="48"/>
        <v>5000</v>
      </c>
      <c r="P170" s="700"/>
      <c r="Q170" s="607">
        <f t="shared" si="42"/>
        <v>8750</v>
      </c>
      <c r="R170" s="700"/>
      <c r="S170" s="607">
        <f t="shared" si="40"/>
        <v>50000</v>
      </c>
      <c r="T170" s="700"/>
      <c r="U170" s="607">
        <f t="shared" si="41"/>
        <v>37500</v>
      </c>
      <c r="V170" s="700"/>
      <c r="W170" s="607">
        <f t="shared" si="49"/>
        <v>20833.333333333332</v>
      </c>
      <c r="X170" s="700"/>
      <c r="Y170" s="607">
        <f t="shared" si="50"/>
        <v>10416.666666666666</v>
      </c>
      <c r="Z170" s="700"/>
      <c r="AA170" s="607">
        <f t="shared" si="51"/>
        <v>8333.3333333333339</v>
      </c>
      <c r="AB170" s="700"/>
      <c r="AC170" s="607">
        <f t="shared" si="52"/>
        <v>16666.666666666668</v>
      </c>
      <c r="AD170" s="700"/>
      <c r="AE170" s="607">
        <f t="shared" si="43"/>
        <v>9858.3333333333339</v>
      </c>
      <c r="AF170" s="700"/>
      <c r="AG170" s="607">
        <f>OFC!AB165+OFC!AW165</f>
        <v>775851.90480000002</v>
      </c>
      <c r="AH170" s="700"/>
      <c r="AI170" s="607">
        <f>OFC!BR165+OFC!CM165</f>
        <v>43225.625</v>
      </c>
      <c r="AJ170" s="700"/>
      <c r="AK170" s="607">
        <f t="shared" si="53"/>
        <v>4500</v>
      </c>
      <c r="AL170" s="700"/>
      <c r="AM170" s="607"/>
      <c r="AN170" s="700"/>
      <c r="AO170" s="607">
        <f t="shared" si="54"/>
        <v>166666.66666666666</v>
      </c>
      <c r="AP170" s="700"/>
      <c r="AQ170" s="607">
        <f t="shared" si="55"/>
        <v>0</v>
      </c>
      <c r="AR170" s="700"/>
      <c r="AS170" s="607">
        <f t="shared" si="56"/>
        <v>1000000</v>
      </c>
      <c r="AT170" s="700"/>
      <c r="AU170" s="613">
        <v>0</v>
      </c>
      <c r="AV170" s="700"/>
      <c r="AW170" s="571">
        <f t="shared" si="58"/>
        <v>2176152.5298000001</v>
      </c>
      <c r="AX170" s="700"/>
      <c r="AY170" s="607">
        <f>('Revenue OP'!$G$18*(1+DFC!$C$13/100)^B170)/12</f>
        <v>3057872.929262239</v>
      </c>
      <c r="AZ170" s="700"/>
      <c r="BA170" s="613">
        <v>0</v>
      </c>
      <c r="BB170" s="700"/>
      <c r="BC170" s="562">
        <f t="shared" si="57"/>
        <v>881720.39946223889</v>
      </c>
      <c r="BD170" s="700"/>
      <c r="BE170" s="562">
        <f>BC170/(1+DFC!$C$10/100)^B170</f>
        <v>445328.7172707842</v>
      </c>
      <c r="BF170" s="700"/>
    </row>
    <row r="171" spans="2:58" x14ac:dyDescent="0.3">
      <c r="B171" s="572">
        <v>14</v>
      </c>
      <c r="C171" s="572">
        <v>4</v>
      </c>
      <c r="D171" s="572">
        <v>160</v>
      </c>
      <c r="E171" s="708"/>
      <c r="F171" s="562">
        <v>0</v>
      </c>
      <c r="G171" s="607">
        <f t="shared" si="44"/>
        <v>5000</v>
      </c>
      <c r="H171" s="700"/>
      <c r="I171" s="607">
        <f t="shared" si="45"/>
        <v>650</v>
      </c>
      <c r="J171" s="700"/>
      <c r="K171" s="607">
        <f t="shared" si="46"/>
        <v>400</v>
      </c>
      <c r="L171" s="700"/>
      <c r="M171" s="607">
        <f t="shared" si="47"/>
        <v>12500</v>
      </c>
      <c r="N171" s="700"/>
      <c r="O171" s="607">
        <f t="shared" si="48"/>
        <v>5000</v>
      </c>
      <c r="P171" s="700"/>
      <c r="Q171" s="607">
        <f t="shared" si="42"/>
        <v>8750</v>
      </c>
      <c r="R171" s="700"/>
      <c r="S171" s="607">
        <f t="shared" si="40"/>
        <v>50000</v>
      </c>
      <c r="T171" s="700"/>
      <c r="U171" s="607">
        <f t="shared" si="41"/>
        <v>37500</v>
      </c>
      <c r="V171" s="700"/>
      <c r="W171" s="607">
        <f t="shared" si="49"/>
        <v>20833.333333333332</v>
      </c>
      <c r="X171" s="700"/>
      <c r="Y171" s="607">
        <f t="shared" si="50"/>
        <v>10416.666666666666</v>
      </c>
      <c r="Z171" s="700"/>
      <c r="AA171" s="607">
        <f t="shared" si="51"/>
        <v>8333.3333333333339</v>
      </c>
      <c r="AB171" s="700"/>
      <c r="AC171" s="607">
        <f t="shared" si="52"/>
        <v>16666.666666666668</v>
      </c>
      <c r="AD171" s="700"/>
      <c r="AE171" s="607">
        <f t="shared" si="43"/>
        <v>9858.3333333333339</v>
      </c>
      <c r="AF171" s="700"/>
      <c r="AG171" s="607">
        <f>OFC!AB166+OFC!AW166</f>
        <v>750824.424</v>
      </c>
      <c r="AH171" s="700"/>
      <c r="AI171" s="607">
        <f>OFC!BR166+OFC!CM166</f>
        <v>41831.25</v>
      </c>
      <c r="AJ171" s="700"/>
      <c r="AK171" s="607">
        <f t="shared" si="53"/>
        <v>4500</v>
      </c>
      <c r="AL171" s="700"/>
      <c r="AM171" s="607"/>
      <c r="AN171" s="700"/>
      <c r="AO171" s="607">
        <f t="shared" si="54"/>
        <v>166666.66666666666</v>
      </c>
      <c r="AP171" s="700"/>
      <c r="AQ171" s="607">
        <f t="shared" si="55"/>
        <v>0</v>
      </c>
      <c r="AR171" s="700"/>
      <c r="AS171" s="607">
        <f t="shared" si="56"/>
        <v>1000000</v>
      </c>
      <c r="AT171" s="700"/>
      <c r="AU171" s="613">
        <v>0</v>
      </c>
      <c r="AV171" s="700"/>
      <c r="AW171" s="571">
        <f t="shared" si="58"/>
        <v>2149730.6740000001</v>
      </c>
      <c r="AX171" s="700"/>
      <c r="AY171" s="607">
        <f>('Revenue OP'!$G$18*(1+DFC!$C$13/100)^B171)/12</f>
        <v>3057872.929262239</v>
      </c>
      <c r="AZ171" s="700"/>
      <c r="BA171" s="613">
        <v>0</v>
      </c>
      <c r="BB171" s="700"/>
      <c r="BC171" s="562">
        <f t="shared" si="57"/>
        <v>908142.2552622389</v>
      </c>
      <c r="BD171" s="700"/>
      <c r="BE171" s="562">
        <f>BC171/(1+DFC!$C$10/100)^B171</f>
        <v>458673.54989403294</v>
      </c>
      <c r="BF171" s="700"/>
    </row>
    <row r="172" spans="2:58" x14ac:dyDescent="0.3">
      <c r="B172" s="572">
        <v>14</v>
      </c>
      <c r="C172" s="572">
        <v>5</v>
      </c>
      <c r="D172" s="572">
        <v>161</v>
      </c>
      <c r="E172" s="708"/>
      <c r="F172" s="562">
        <v>0</v>
      </c>
      <c r="G172" s="607">
        <f t="shared" si="44"/>
        <v>5000</v>
      </c>
      <c r="H172" s="700"/>
      <c r="I172" s="607">
        <f t="shared" si="45"/>
        <v>650</v>
      </c>
      <c r="J172" s="700"/>
      <c r="K172" s="607">
        <f t="shared" si="46"/>
        <v>400</v>
      </c>
      <c r="L172" s="700"/>
      <c r="M172" s="607">
        <f t="shared" si="47"/>
        <v>12500</v>
      </c>
      <c r="N172" s="700"/>
      <c r="O172" s="607">
        <f t="shared" si="48"/>
        <v>5000</v>
      </c>
      <c r="P172" s="700"/>
      <c r="Q172" s="607">
        <f t="shared" si="42"/>
        <v>8750</v>
      </c>
      <c r="R172" s="700"/>
      <c r="S172" s="607">
        <f t="shared" si="40"/>
        <v>50000</v>
      </c>
      <c r="T172" s="700"/>
      <c r="U172" s="607">
        <f t="shared" si="41"/>
        <v>37500</v>
      </c>
      <c r="V172" s="700"/>
      <c r="W172" s="607">
        <f t="shared" si="49"/>
        <v>20833.333333333332</v>
      </c>
      <c r="X172" s="700"/>
      <c r="Y172" s="607">
        <f t="shared" si="50"/>
        <v>10416.666666666666</v>
      </c>
      <c r="Z172" s="700"/>
      <c r="AA172" s="607">
        <f t="shared" si="51"/>
        <v>8333.3333333333339</v>
      </c>
      <c r="AB172" s="700"/>
      <c r="AC172" s="607">
        <f t="shared" si="52"/>
        <v>16666.666666666668</v>
      </c>
      <c r="AD172" s="700"/>
      <c r="AE172" s="607">
        <f t="shared" si="43"/>
        <v>9858.3333333333339</v>
      </c>
      <c r="AF172" s="700"/>
      <c r="AG172" s="607">
        <f>OFC!AB167+OFC!AW167</f>
        <v>775851.90480000002</v>
      </c>
      <c r="AH172" s="700"/>
      <c r="AI172" s="607">
        <f>OFC!BR167+OFC!CM167</f>
        <v>43225.625</v>
      </c>
      <c r="AJ172" s="700"/>
      <c r="AK172" s="607">
        <f t="shared" si="53"/>
        <v>4500</v>
      </c>
      <c r="AL172" s="700"/>
      <c r="AM172" s="607"/>
      <c r="AN172" s="700"/>
      <c r="AO172" s="607">
        <f t="shared" si="54"/>
        <v>166666.66666666666</v>
      </c>
      <c r="AP172" s="700"/>
      <c r="AQ172" s="607">
        <f t="shared" si="55"/>
        <v>0</v>
      </c>
      <c r="AR172" s="700"/>
      <c r="AS172" s="607">
        <f t="shared" si="56"/>
        <v>1000000</v>
      </c>
      <c r="AT172" s="700"/>
      <c r="AU172" s="613">
        <v>0</v>
      </c>
      <c r="AV172" s="700"/>
      <c r="AW172" s="571">
        <f t="shared" si="58"/>
        <v>2176152.5298000001</v>
      </c>
      <c r="AX172" s="700"/>
      <c r="AY172" s="607">
        <f>('Revenue OP'!$G$18*(1+DFC!$C$13/100)^B172)/12</f>
        <v>3057872.929262239</v>
      </c>
      <c r="AZ172" s="700"/>
      <c r="BA172" s="613">
        <v>0</v>
      </c>
      <c r="BB172" s="700"/>
      <c r="BC172" s="562">
        <f t="shared" si="57"/>
        <v>881720.39946223889</v>
      </c>
      <c r="BD172" s="700"/>
      <c r="BE172" s="562">
        <f>BC172/(1+DFC!$C$10/100)^B172</f>
        <v>445328.7172707842</v>
      </c>
      <c r="BF172" s="700"/>
    </row>
    <row r="173" spans="2:58" x14ac:dyDescent="0.3">
      <c r="B173" s="572">
        <v>14</v>
      </c>
      <c r="C173" s="572">
        <v>6</v>
      </c>
      <c r="D173" s="572">
        <v>162</v>
      </c>
      <c r="E173" s="708"/>
      <c r="F173" s="562">
        <v>0</v>
      </c>
      <c r="G173" s="607">
        <f t="shared" si="44"/>
        <v>5000</v>
      </c>
      <c r="H173" s="700"/>
      <c r="I173" s="607">
        <f t="shared" si="45"/>
        <v>650</v>
      </c>
      <c r="J173" s="700"/>
      <c r="K173" s="607">
        <f t="shared" si="46"/>
        <v>400</v>
      </c>
      <c r="L173" s="700"/>
      <c r="M173" s="607">
        <f t="shared" si="47"/>
        <v>12500</v>
      </c>
      <c r="N173" s="700"/>
      <c r="O173" s="607">
        <f t="shared" si="48"/>
        <v>5000</v>
      </c>
      <c r="P173" s="700"/>
      <c r="Q173" s="607">
        <f t="shared" si="42"/>
        <v>8750</v>
      </c>
      <c r="R173" s="700"/>
      <c r="S173" s="607">
        <f t="shared" si="40"/>
        <v>50000</v>
      </c>
      <c r="T173" s="700"/>
      <c r="U173" s="607">
        <f t="shared" si="41"/>
        <v>37500</v>
      </c>
      <c r="V173" s="700"/>
      <c r="W173" s="607">
        <f t="shared" si="49"/>
        <v>20833.333333333332</v>
      </c>
      <c r="X173" s="700"/>
      <c r="Y173" s="607">
        <f t="shared" si="50"/>
        <v>10416.666666666666</v>
      </c>
      <c r="Z173" s="700"/>
      <c r="AA173" s="607">
        <f t="shared" si="51"/>
        <v>8333.3333333333339</v>
      </c>
      <c r="AB173" s="700"/>
      <c r="AC173" s="607">
        <f t="shared" si="52"/>
        <v>16666.666666666668</v>
      </c>
      <c r="AD173" s="700"/>
      <c r="AE173" s="607">
        <f t="shared" si="43"/>
        <v>9858.3333333333339</v>
      </c>
      <c r="AF173" s="700"/>
      <c r="AG173" s="607">
        <f>OFC!AB168+OFC!AW168</f>
        <v>750824.424</v>
      </c>
      <c r="AH173" s="700"/>
      <c r="AI173" s="607">
        <f>OFC!BR168+OFC!CM168</f>
        <v>41831.25</v>
      </c>
      <c r="AJ173" s="700"/>
      <c r="AK173" s="607">
        <f t="shared" si="53"/>
        <v>4500</v>
      </c>
      <c r="AL173" s="700"/>
      <c r="AM173" s="607"/>
      <c r="AN173" s="700"/>
      <c r="AO173" s="607">
        <f t="shared" si="54"/>
        <v>166666.66666666666</v>
      </c>
      <c r="AP173" s="700"/>
      <c r="AQ173" s="607">
        <f t="shared" si="55"/>
        <v>0</v>
      </c>
      <c r="AR173" s="700"/>
      <c r="AS173" s="607">
        <f t="shared" si="56"/>
        <v>1000000</v>
      </c>
      <c r="AT173" s="700"/>
      <c r="AU173" s="613">
        <v>0</v>
      </c>
      <c r="AV173" s="700"/>
      <c r="AW173" s="571">
        <f t="shared" si="58"/>
        <v>2149730.6740000001</v>
      </c>
      <c r="AX173" s="700"/>
      <c r="AY173" s="607">
        <f>('Revenue OP'!$G$18*(1+DFC!$C$13/100)^B173)/12</f>
        <v>3057872.929262239</v>
      </c>
      <c r="AZ173" s="700"/>
      <c r="BA173" s="613">
        <v>0</v>
      </c>
      <c r="BB173" s="700"/>
      <c r="BC173" s="562">
        <f t="shared" si="57"/>
        <v>908142.2552622389</v>
      </c>
      <c r="BD173" s="700"/>
      <c r="BE173" s="562">
        <f>BC173/(1+DFC!$C$10/100)^B173</f>
        <v>458673.54989403294</v>
      </c>
      <c r="BF173" s="700"/>
    </row>
    <row r="174" spans="2:58" x14ac:dyDescent="0.3">
      <c r="B174" s="572">
        <v>14</v>
      </c>
      <c r="C174" s="572">
        <v>7</v>
      </c>
      <c r="D174" s="572">
        <v>163</v>
      </c>
      <c r="E174" s="708"/>
      <c r="F174" s="562">
        <v>0</v>
      </c>
      <c r="G174" s="607">
        <f t="shared" si="44"/>
        <v>5000</v>
      </c>
      <c r="H174" s="700"/>
      <c r="I174" s="607">
        <f t="shared" si="45"/>
        <v>650</v>
      </c>
      <c r="J174" s="700"/>
      <c r="K174" s="607">
        <f t="shared" si="46"/>
        <v>400</v>
      </c>
      <c r="L174" s="700"/>
      <c r="M174" s="607">
        <f t="shared" si="47"/>
        <v>12500</v>
      </c>
      <c r="N174" s="700"/>
      <c r="O174" s="607">
        <f t="shared" si="48"/>
        <v>5000</v>
      </c>
      <c r="P174" s="700"/>
      <c r="Q174" s="607">
        <f t="shared" si="42"/>
        <v>8750</v>
      </c>
      <c r="R174" s="700"/>
      <c r="S174" s="607">
        <f t="shared" si="40"/>
        <v>50000</v>
      </c>
      <c r="T174" s="700"/>
      <c r="U174" s="607">
        <f t="shared" si="41"/>
        <v>37500</v>
      </c>
      <c r="V174" s="700"/>
      <c r="W174" s="607">
        <f t="shared" si="49"/>
        <v>20833.333333333332</v>
      </c>
      <c r="X174" s="700"/>
      <c r="Y174" s="607">
        <f t="shared" si="50"/>
        <v>10416.666666666666</v>
      </c>
      <c r="Z174" s="700"/>
      <c r="AA174" s="607">
        <f t="shared" si="51"/>
        <v>8333.3333333333339</v>
      </c>
      <c r="AB174" s="700"/>
      <c r="AC174" s="607">
        <f t="shared" si="52"/>
        <v>16666.666666666668</v>
      </c>
      <c r="AD174" s="700"/>
      <c r="AE174" s="607">
        <f t="shared" si="43"/>
        <v>9858.3333333333339</v>
      </c>
      <c r="AF174" s="700"/>
      <c r="AG174" s="607">
        <f>OFC!AB169+OFC!AW169</f>
        <v>775851.90480000002</v>
      </c>
      <c r="AH174" s="700"/>
      <c r="AI174" s="607">
        <f>OFC!BR169+OFC!CM169</f>
        <v>43225.625</v>
      </c>
      <c r="AJ174" s="700"/>
      <c r="AK174" s="607">
        <f t="shared" si="53"/>
        <v>4500</v>
      </c>
      <c r="AL174" s="700"/>
      <c r="AM174" s="607"/>
      <c r="AN174" s="700"/>
      <c r="AO174" s="607">
        <f t="shared" si="54"/>
        <v>166666.66666666666</v>
      </c>
      <c r="AP174" s="700"/>
      <c r="AQ174" s="607">
        <f t="shared" si="55"/>
        <v>0</v>
      </c>
      <c r="AR174" s="700"/>
      <c r="AS174" s="607">
        <f t="shared" si="56"/>
        <v>1000000</v>
      </c>
      <c r="AT174" s="700"/>
      <c r="AU174" s="613">
        <v>0</v>
      </c>
      <c r="AV174" s="700"/>
      <c r="AW174" s="571">
        <f t="shared" si="58"/>
        <v>2176152.5298000001</v>
      </c>
      <c r="AX174" s="700"/>
      <c r="AY174" s="607">
        <f>('Revenue OP'!$G$18*(1+DFC!$C$13/100)^B174)/12</f>
        <v>3057872.929262239</v>
      </c>
      <c r="AZ174" s="700"/>
      <c r="BA174" s="613">
        <v>0</v>
      </c>
      <c r="BB174" s="700"/>
      <c r="BC174" s="562">
        <f t="shared" si="57"/>
        <v>881720.39946223889</v>
      </c>
      <c r="BD174" s="700"/>
      <c r="BE174" s="562">
        <f>BC174/(1+DFC!$C$10/100)^B174</f>
        <v>445328.7172707842</v>
      </c>
      <c r="BF174" s="700"/>
    </row>
    <row r="175" spans="2:58" x14ac:dyDescent="0.3">
      <c r="B175" s="572">
        <v>14</v>
      </c>
      <c r="C175" s="572">
        <v>8</v>
      </c>
      <c r="D175" s="572">
        <v>164</v>
      </c>
      <c r="E175" s="708"/>
      <c r="F175" s="562">
        <v>0</v>
      </c>
      <c r="G175" s="607">
        <f t="shared" si="44"/>
        <v>5000</v>
      </c>
      <c r="H175" s="700"/>
      <c r="I175" s="607">
        <f t="shared" si="45"/>
        <v>650</v>
      </c>
      <c r="J175" s="700"/>
      <c r="K175" s="607">
        <f t="shared" si="46"/>
        <v>400</v>
      </c>
      <c r="L175" s="700"/>
      <c r="M175" s="607">
        <f t="shared" si="47"/>
        <v>12500</v>
      </c>
      <c r="N175" s="700"/>
      <c r="O175" s="607">
        <f t="shared" si="48"/>
        <v>5000</v>
      </c>
      <c r="P175" s="700"/>
      <c r="Q175" s="607">
        <f t="shared" si="42"/>
        <v>8750</v>
      </c>
      <c r="R175" s="700"/>
      <c r="S175" s="607">
        <f t="shared" si="40"/>
        <v>50000</v>
      </c>
      <c r="T175" s="700"/>
      <c r="U175" s="607">
        <f t="shared" si="41"/>
        <v>37500</v>
      </c>
      <c r="V175" s="700"/>
      <c r="W175" s="607">
        <f t="shared" si="49"/>
        <v>20833.333333333332</v>
      </c>
      <c r="X175" s="700"/>
      <c r="Y175" s="607">
        <f t="shared" si="50"/>
        <v>10416.666666666666</v>
      </c>
      <c r="Z175" s="700"/>
      <c r="AA175" s="607">
        <f t="shared" si="51"/>
        <v>8333.3333333333339</v>
      </c>
      <c r="AB175" s="700"/>
      <c r="AC175" s="607">
        <f t="shared" si="52"/>
        <v>16666.666666666668</v>
      </c>
      <c r="AD175" s="700"/>
      <c r="AE175" s="607">
        <f t="shared" si="43"/>
        <v>9858.3333333333339</v>
      </c>
      <c r="AF175" s="700"/>
      <c r="AG175" s="607">
        <f>OFC!AB170+OFC!AW170</f>
        <v>775851.90480000002</v>
      </c>
      <c r="AH175" s="700"/>
      <c r="AI175" s="607">
        <f>OFC!BR170+OFC!CM170</f>
        <v>43225.625</v>
      </c>
      <c r="AJ175" s="700"/>
      <c r="AK175" s="607">
        <f t="shared" si="53"/>
        <v>4500</v>
      </c>
      <c r="AL175" s="700"/>
      <c r="AM175" s="607"/>
      <c r="AN175" s="700"/>
      <c r="AO175" s="607">
        <f t="shared" si="54"/>
        <v>166666.66666666666</v>
      </c>
      <c r="AP175" s="700"/>
      <c r="AQ175" s="607">
        <f t="shared" si="55"/>
        <v>0</v>
      </c>
      <c r="AR175" s="700"/>
      <c r="AS175" s="607">
        <f t="shared" si="56"/>
        <v>1000000</v>
      </c>
      <c r="AT175" s="700"/>
      <c r="AU175" s="613">
        <v>0</v>
      </c>
      <c r="AV175" s="700"/>
      <c r="AW175" s="571">
        <f t="shared" si="58"/>
        <v>2176152.5298000001</v>
      </c>
      <c r="AX175" s="700"/>
      <c r="AY175" s="607">
        <f>('Revenue OP'!$G$18*(1+DFC!$C$13/100)^B175)/12</f>
        <v>3057872.929262239</v>
      </c>
      <c r="AZ175" s="700"/>
      <c r="BA175" s="613">
        <v>0</v>
      </c>
      <c r="BB175" s="700"/>
      <c r="BC175" s="562">
        <f t="shared" si="57"/>
        <v>881720.39946223889</v>
      </c>
      <c r="BD175" s="700"/>
      <c r="BE175" s="562">
        <f>BC175/(1+DFC!$C$10/100)^B175</f>
        <v>445328.7172707842</v>
      </c>
      <c r="BF175" s="700"/>
    </row>
    <row r="176" spans="2:58" x14ac:dyDescent="0.3">
      <c r="B176" s="572">
        <v>14</v>
      </c>
      <c r="C176" s="572">
        <v>9</v>
      </c>
      <c r="D176" s="572">
        <v>165</v>
      </c>
      <c r="E176" s="708"/>
      <c r="F176" s="562">
        <v>0</v>
      </c>
      <c r="G176" s="607">
        <f t="shared" si="44"/>
        <v>5000</v>
      </c>
      <c r="H176" s="700"/>
      <c r="I176" s="607">
        <f t="shared" si="45"/>
        <v>650</v>
      </c>
      <c r="J176" s="700"/>
      <c r="K176" s="607">
        <f t="shared" si="46"/>
        <v>400</v>
      </c>
      <c r="L176" s="700"/>
      <c r="M176" s="607">
        <f t="shared" si="47"/>
        <v>12500</v>
      </c>
      <c r="N176" s="700"/>
      <c r="O176" s="607">
        <f t="shared" si="48"/>
        <v>5000</v>
      </c>
      <c r="P176" s="700"/>
      <c r="Q176" s="607">
        <f t="shared" si="42"/>
        <v>8750</v>
      </c>
      <c r="R176" s="700"/>
      <c r="S176" s="607">
        <f t="shared" si="40"/>
        <v>50000</v>
      </c>
      <c r="T176" s="700"/>
      <c r="U176" s="607">
        <f t="shared" si="41"/>
        <v>37500</v>
      </c>
      <c r="V176" s="700"/>
      <c r="W176" s="607">
        <f t="shared" si="49"/>
        <v>20833.333333333332</v>
      </c>
      <c r="X176" s="700"/>
      <c r="Y176" s="607">
        <f t="shared" si="50"/>
        <v>10416.666666666666</v>
      </c>
      <c r="Z176" s="700"/>
      <c r="AA176" s="607">
        <f t="shared" si="51"/>
        <v>8333.3333333333339</v>
      </c>
      <c r="AB176" s="700"/>
      <c r="AC176" s="607">
        <f t="shared" si="52"/>
        <v>16666.666666666668</v>
      </c>
      <c r="AD176" s="700"/>
      <c r="AE176" s="607">
        <f t="shared" si="43"/>
        <v>9858.3333333333339</v>
      </c>
      <c r="AF176" s="700"/>
      <c r="AG176" s="607">
        <f>OFC!AB171+OFC!AW171</f>
        <v>750824.424</v>
      </c>
      <c r="AH176" s="700"/>
      <c r="AI176" s="607">
        <f>OFC!BR171+OFC!CM171</f>
        <v>41831.25</v>
      </c>
      <c r="AJ176" s="700"/>
      <c r="AK176" s="607">
        <f t="shared" si="53"/>
        <v>4500</v>
      </c>
      <c r="AL176" s="700"/>
      <c r="AM176" s="607"/>
      <c r="AN176" s="700"/>
      <c r="AO176" s="607">
        <f t="shared" si="54"/>
        <v>166666.66666666666</v>
      </c>
      <c r="AP176" s="700"/>
      <c r="AQ176" s="607">
        <f t="shared" si="55"/>
        <v>0</v>
      </c>
      <c r="AR176" s="700"/>
      <c r="AS176" s="607">
        <f t="shared" si="56"/>
        <v>1000000</v>
      </c>
      <c r="AT176" s="700"/>
      <c r="AU176" s="613">
        <v>0</v>
      </c>
      <c r="AV176" s="700"/>
      <c r="AW176" s="571">
        <f t="shared" si="58"/>
        <v>2149730.6740000001</v>
      </c>
      <c r="AX176" s="700"/>
      <c r="AY176" s="607">
        <f>('Revenue OP'!$G$18*(1+DFC!$C$13/100)^B176)/12</f>
        <v>3057872.929262239</v>
      </c>
      <c r="AZ176" s="700"/>
      <c r="BA176" s="613">
        <v>0</v>
      </c>
      <c r="BB176" s="700"/>
      <c r="BC176" s="562">
        <f t="shared" si="57"/>
        <v>908142.2552622389</v>
      </c>
      <c r="BD176" s="700"/>
      <c r="BE176" s="562">
        <f>BC176/(1+DFC!$C$10/100)^B176</f>
        <v>458673.54989403294</v>
      </c>
      <c r="BF176" s="700"/>
    </row>
    <row r="177" spans="2:58" x14ac:dyDescent="0.3">
      <c r="B177" s="572">
        <v>14</v>
      </c>
      <c r="C177" s="572">
        <v>10</v>
      </c>
      <c r="D177" s="572">
        <v>166</v>
      </c>
      <c r="E177" s="708"/>
      <c r="F177" s="562">
        <v>0</v>
      </c>
      <c r="G177" s="607">
        <f t="shared" si="44"/>
        <v>5000</v>
      </c>
      <c r="H177" s="700"/>
      <c r="I177" s="607">
        <f t="shared" si="45"/>
        <v>650</v>
      </c>
      <c r="J177" s="700"/>
      <c r="K177" s="607">
        <f t="shared" si="46"/>
        <v>400</v>
      </c>
      <c r="L177" s="700"/>
      <c r="M177" s="607">
        <f t="shared" si="47"/>
        <v>12500</v>
      </c>
      <c r="N177" s="700"/>
      <c r="O177" s="607">
        <f t="shared" si="48"/>
        <v>5000</v>
      </c>
      <c r="P177" s="700"/>
      <c r="Q177" s="607">
        <f t="shared" si="42"/>
        <v>8750</v>
      </c>
      <c r="R177" s="700"/>
      <c r="S177" s="607">
        <f t="shared" si="40"/>
        <v>50000</v>
      </c>
      <c r="T177" s="700"/>
      <c r="U177" s="607">
        <f t="shared" si="41"/>
        <v>37500</v>
      </c>
      <c r="V177" s="700"/>
      <c r="W177" s="607">
        <f t="shared" si="49"/>
        <v>20833.333333333332</v>
      </c>
      <c r="X177" s="700"/>
      <c r="Y177" s="607">
        <f t="shared" si="50"/>
        <v>10416.666666666666</v>
      </c>
      <c r="Z177" s="700"/>
      <c r="AA177" s="607">
        <f t="shared" si="51"/>
        <v>8333.3333333333339</v>
      </c>
      <c r="AB177" s="700"/>
      <c r="AC177" s="607">
        <f t="shared" si="52"/>
        <v>16666.666666666668</v>
      </c>
      <c r="AD177" s="700"/>
      <c r="AE177" s="607">
        <f t="shared" si="43"/>
        <v>9858.3333333333339</v>
      </c>
      <c r="AF177" s="700"/>
      <c r="AG177" s="607">
        <f>OFC!AB172+OFC!AW172</f>
        <v>775851.90480000002</v>
      </c>
      <c r="AH177" s="700"/>
      <c r="AI177" s="607">
        <f>OFC!BR172+OFC!CM172</f>
        <v>43225.625</v>
      </c>
      <c r="AJ177" s="700"/>
      <c r="AK177" s="607">
        <f t="shared" si="53"/>
        <v>4500</v>
      </c>
      <c r="AL177" s="700"/>
      <c r="AM177" s="607"/>
      <c r="AN177" s="700"/>
      <c r="AO177" s="607">
        <f t="shared" si="54"/>
        <v>166666.66666666666</v>
      </c>
      <c r="AP177" s="700"/>
      <c r="AQ177" s="607">
        <f t="shared" si="55"/>
        <v>0</v>
      </c>
      <c r="AR177" s="700"/>
      <c r="AS177" s="607">
        <f t="shared" si="56"/>
        <v>1000000</v>
      </c>
      <c r="AT177" s="700"/>
      <c r="AU177" s="613">
        <v>0</v>
      </c>
      <c r="AV177" s="700"/>
      <c r="AW177" s="571">
        <f t="shared" si="58"/>
        <v>2176152.5298000001</v>
      </c>
      <c r="AX177" s="700"/>
      <c r="AY177" s="607">
        <f>('Revenue OP'!$G$18*(1+DFC!$C$13/100)^B177)/12</f>
        <v>3057872.929262239</v>
      </c>
      <c r="AZ177" s="700"/>
      <c r="BA177" s="613">
        <v>0</v>
      </c>
      <c r="BB177" s="700"/>
      <c r="BC177" s="562">
        <f t="shared" si="57"/>
        <v>881720.39946223889</v>
      </c>
      <c r="BD177" s="700"/>
      <c r="BE177" s="562">
        <f>BC177/(1+DFC!$C$10/100)^B177</f>
        <v>445328.7172707842</v>
      </c>
      <c r="BF177" s="700"/>
    </row>
    <row r="178" spans="2:58" x14ac:dyDescent="0.3">
      <c r="B178" s="572">
        <v>14</v>
      </c>
      <c r="C178" s="572">
        <v>11</v>
      </c>
      <c r="D178" s="572">
        <v>167</v>
      </c>
      <c r="E178" s="708"/>
      <c r="F178" s="562">
        <v>0</v>
      </c>
      <c r="G178" s="607">
        <f t="shared" si="44"/>
        <v>5000</v>
      </c>
      <c r="H178" s="700"/>
      <c r="I178" s="607">
        <f t="shared" si="45"/>
        <v>650</v>
      </c>
      <c r="J178" s="700"/>
      <c r="K178" s="607">
        <f t="shared" si="46"/>
        <v>400</v>
      </c>
      <c r="L178" s="700"/>
      <c r="M178" s="607">
        <f t="shared" si="47"/>
        <v>12500</v>
      </c>
      <c r="N178" s="700"/>
      <c r="O178" s="607">
        <f t="shared" si="48"/>
        <v>5000</v>
      </c>
      <c r="P178" s="700"/>
      <c r="Q178" s="607">
        <f t="shared" si="42"/>
        <v>8750</v>
      </c>
      <c r="R178" s="700"/>
      <c r="S178" s="607">
        <f t="shared" si="40"/>
        <v>50000</v>
      </c>
      <c r="T178" s="700"/>
      <c r="U178" s="607">
        <f t="shared" si="41"/>
        <v>37500</v>
      </c>
      <c r="V178" s="700"/>
      <c r="W178" s="607">
        <f t="shared" si="49"/>
        <v>20833.333333333332</v>
      </c>
      <c r="X178" s="700"/>
      <c r="Y178" s="607">
        <f t="shared" si="50"/>
        <v>10416.666666666666</v>
      </c>
      <c r="Z178" s="700"/>
      <c r="AA178" s="607">
        <f t="shared" si="51"/>
        <v>8333.3333333333339</v>
      </c>
      <c r="AB178" s="700"/>
      <c r="AC178" s="607">
        <f t="shared" si="52"/>
        <v>16666.666666666668</v>
      </c>
      <c r="AD178" s="700"/>
      <c r="AE178" s="607">
        <f t="shared" si="43"/>
        <v>9858.3333333333339</v>
      </c>
      <c r="AF178" s="700"/>
      <c r="AG178" s="607">
        <f>OFC!AB173+OFC!AW173</f>
        <v>750824.424</v>
      </c>
      <c r="AH178" s="700"/>
      <c r="AI178" s="607">
        <f>OFC!BR173+OFC!CM173</f>
        <v>41831.25</v>
      </c>
      <c r="AJ178" s="700"/>
      <c r="AK178" s="607">
        <f t="shared" si="53"/>
        <v>4500</v>
      </c>
      <c r="AL178" s="700"/>
      <c r="AM178" s="607"/>
      <c r="AN178" s="700"/>
      <c r="AO178" s="607">
        <f t="shared" si="54"/>
        <v>166666.66666666666</v>
      </c>
      <c r="AP178" s="700"/>
      <c r="AQ178" s="607">
        <f t="shared" si="55"/>
        <v>0</v>
      </c>
      <c r="AR178" s="700"/>
      <c r="AS178" s="607">
        <f t="shared" si="56"/>
        <v>1000000</v>
      </c>
      <c r="AT178" s="700"/>
      <c r="AU178" s="613">
        <v>0</v>
      </c>
      <c r="AV178" s="700"/>
      <c r="AW178" s="571">
        <f t="shared" si="58"/>
        <v>2149730.6740000001</v>
      </c>
      <c r="AX178" s="700"/>
      <c r="AY178" s="607">
        <f>('Revenue OP'!$G$18*(1+DFC!$C$13/100)^B178)/12</f>
        <v>3057872.929262239</v>
      </c>
      <c r="AZ178" s="700"/>
      <c r="BA178" s="613">
        <v>0</v>
      </c>
      <c r="BB178" s="700"/>
      <c r="BC178" s="562">
        <f t="shared" si="57"/>
        <v>908142.2552622389</v>
      </c>
      <c r="BD178" s="700"/>
      <c r="BE178" s="562">
        <f>BC178/(1+DFC!$C$10/100)^B178</f>
        <v>458673.54989403294</v>
      </c>
      <c r="BF178" s="700"/>
    </row>
    <row r="179" spans="2:58" x14ac:dyDescent="0.3">
      <c r="B179" s="572">
        <v>14</v>
      </c>
      <c r="C179" s="572">
        <v>12</v>
      </c>
      <c r="D179" s="572">
        <v>168</v>
      </c>
      <c r="E179" s="708"/>
      <c r="F179" s="562">
        <v>0</v>
      </c>
      <c r="G179" s="607">
        <f t="shared" si="44"/>
        <v>5000</v>
      </c>
      <c r="H179" s="700"/>
      <c r="I179" s="607">
        <f t="shared" si="45"/>
        <v>650</v>
      </c>
      <c r="J179" s="700"/>
      <c r="K179" s="607">
        <f t="shared" si="46"/>
        <v>400</v>
      </c>
      <c r="L179" s="700"/>
      <c r="M179" s="607">
        <f t="shared" si="47"/>
        <v>12500</v>
      </c>
      <c r="N179" s="700"/>
      <c r="O179" s="607">
        <f t="shared" si="48"/>
        <v>5000</v>
      </c>
      <c r="P179" s="700"/>
      <c r="Q179" s="607">
        <f t="shared" si="42"/>
        <v>8750</v>
      </c>
      <c r="R179" s="700"/>
      <c r="S179" s="607">
        <f t="shared" si="40"/>
        <v>50000</v>
      </c>
      <c r="T179" s="700"/>
      <c r="U179" s="607">
        <f t="shared" si="41"/>
        <v>37500</v>
      </c>
      <c r="V179" s="700"/>
      <c r="W179" s="607">
        <f t="shared" si="49"/>
        <v>20833.333333333332</v>
      </c>
      <c r="X179" s="700"/>
      <c r="Y179" s="607">
        <f t="shared" si="50"/>
        <v>10416.666666666666</v>
      </c>
      <c r="Z179" s="700"/>
      <c r="AA179" s="607">
        <f t="shared" si="51"/>
        <v>8333.3333333333339</v>
      </c>
      <c r="AB179" s="700"/>
      <c r="AC179" s="607">
        <f t="shared" si="52"/>
        <v>16666.666666666668</v>
      </c>
      <c r="AD179" s="700"/>
      <c r="AE179" s="607">
        <f t="shared" si="43"/>
        <v>9858.3333333333339</v>
      </c>
      <c r="AF179" s="700"/>
      <c r="AG179" s="607">
        <f>OFC!AB174+OFC!AW174</f>
        <v>775851.90480000002</v>
      </c>
      <c r="AH179" s="700"/>
      <c r="AI179" s="607">
        <f>OFC!BR174+OFC!CM174</f>
        <v>43225.625</v>
      </c>
      <c r="AJ179" s="700"/>
      <c r="AK179" s="607">
        <f t="shared" si="53"/>
        <v>4500</v>
      </c>
      <c r="AL179" s="700"/>
      <c r="AM179" s="607"/>
      <c r="AN179" s="700"/>
      <c r="AO179" s="607">
        <f t="shared" si="54"/>
        <v>166666.66666666666</v>
      </c>
      <c r="AP179" s="700"/>
      <c r="AQ179" s="607">
        <f t="shared" si="55"/>
        <v>0</v>
      </c>
      <c r="AR179" s="700"/>
      <c r="AS179" s="607">
        <f t="shared" si="56"/>
        <v>1000000</v>
      </c>
      <c r="AT179" s="700"/>
      <c r="AU179" s="613">
        <v>0</v>
      </c>
      <c r="AV179" s="700"/>
      <c r="AW179" s="571">
        <f t="shared" si="58"/>
        <v>2176152.5298000001</v>
      </c>
      <c r="AX179" s="700"/>
      <c r="AY179" s="607">
        <f>('Revenue OP'!$G$18*(1+DFC!$C$13/100)^B179)/12</f>
        <v>3057872.929262239</v>
      </c>
      <c r="AZ179" s="700"/>
      <c r="BA179" s="613">
        <v>0</v>
      </c>
      <c r="BB179" s="700"/>
      <c r="BC179" s="562">
        <f t="shared" si="57"/>
        <v>881720.39946223889</v>
      </c>
      <c r="BD179" s="700"/>
      <c r="BE179" s="562">
        <f>BC179/(1+DFC!$C$10/100)^B179</f>
        <v>445328.7172707842</v>
      </c>
      <c r="BF179" s="700"/>
    </row>
    <row r="180" spans="2:58" x14ac:dyDescent="0.3">
      <c r="B180" s="572">
        <v>15</v>
      </c>
      <c r="C180" s="572">
        <v>1</v>
      </c>
      <c r="D180" s="572">
        <v>169</v>
      </c>
      <c r="E180" s="708">
        <f>DFC!$C$10</f>
        <v>5</v>
      </c>
      <c r="F180" s="562">
        <v>0</v>
      </c>
      <c r="G180" s="607">
        <f t="shared" si="44"/>
        <v>5000</v>
      </c>
      <c r="H180" s="700">
        <f>SUM(G180:G191)</f>
        <v>60000</v>
      </c>
      <c r="I180" s="607">
        <f t="shared" si="45"/>
        <v>650</v>
      </c>
      <c r="J180" s="700">
        <f>SUM(I180:I191)</f>
        <v>7800</v>
      </c>
      <c r="K180" s="607">
        <f t="shared" si="46"/>
        <v>400</v>
      </c>
      <c r="L180" s="700">
        <f>SUM(K180:K191)</f>
        <v>4800</v>
      </c>
      <c r="M180" s="607">
        <f t="shared" si="47"/>
        <v>12500</v>
      </c>
      <c r="N180" s="700">
        <f>SUM(M180:M191)</f>
        <v>150000</v>
      </c>
      <c r="O180" s="607">
        <f t="shared" si="48"/>
        <v>5000</v>
      </c>
      <c r="P180" s="700">
        <f>SUM(O180:O191)</f>
        <v>60000</v>
      </c>
      <c r="Q180" s="607">
        <f t="shared" si="42"/>
        <v>8750</v>
      </c>
      <c r="R180" s="700">
        <f>SUM(Q180:Q191)</f>
        <v>105000</v>
      </c>
      <c r="S180" s="607">
        <f t="shared" si="40"/>
        <v>50000</v>
      </c>
      <c r="T180" s="700">
        <f>SUM(S180:S191)</f>
        <v>600000</v>
      </c>
      <c r="U180" s="607">
        <f t="shared" si="41"/>
        <v>37500</v>
      </c>
      <c r="V180" s="700">
        <f>SUM(U180:U191)</f>
        <v>450000</v>
      </c>
      <c r="W180" s="607">
        <f t="shared" si="49"/>
        <v>20833.333333333332</v>
      </c>
      <c r="X180" s="700">
        <f>SUM(W180:W191)</f>
        <v>250000.00000000003</v>
      </c>
      <c r="Y180" s="607">
        <f t="shared" si="50"/>
        <v>10416.666666666666</v>
      </c>
      <c r="Z180" s="700">
        <f>SUM(Y180:Y191)</f>
        <v>125000.00000000001</v>
      </c>
      <c r="AA180" s="607">
        <f t="shared" si="51"/>
        <v>8333.3333333333339</v>
      </c>
      <c r="AB180" s="700">
        <f>SUM(AA180:AA191)</f>
        <v>99999.999999999985</v>
      </c>
      <c r="AC180" s="607">
        <f t="shared" si="52"/>
        <v>16666.666666666668</v>
      </c>
      <c r="AD180" s="700">
        <f>SUM(AC180:AC191)</f>
        <v>199999.99999999997</v>
      </c>
      <c r="AE180" s="607">
        <f t="shared" si="43"/>
        <v>9858.3333333333339</v>
      </c>
      <c r="AF180" s="700">
        <f>SUM(AE180:AE191)</f>
        <v>118299.99999999999</v>
      </c>
      <c r="AG180" s="607">
        <f>OFC!AB175+OFC!AW175</f>
        <v>310340.76191999996</v>
      </c>
      <c r="AH180" s="700">
        <f>SUM(AG180:AG191)</f>
        <v>8669519.3491199985</v>
      </c>
      <c r="AI180" s="607">
        <f>OFC!BR175+OFC!CM175</f>
        <v>17290.25</v>
      </c>
      <c r="AJ180" s="700">
        <f>SUM(AI180:AI191)</f>
        <v>483011.5</v>
      </c>
      <c r="AK180" s="607">
        <f t="shared" si="53"/>
        <v>4500</v>
      </c>
      <c r="AL180" s="700">
        <f>SUM(AK180:AK191)</f>
        <v>54000</v>
      </c>
      <c r="AM180" s="607"/>
      <c r="AN180" s="700">
        <f>SUM(AM180:AM191)</f>
        <v>0</v>
      </c>
      <c r="AO180" s="607">
        <f t="shared" si="54"/>
        <v>166666.66666666666</v>
      </c>
      <c r="AP180" s="700">
        <f>SUM(AO180:AO191)</f>
        <v>2000000.0000000002</v>
      </c>
      <c r="AQ180" s="607">
        <f t="shared" si="55"/>
        <v>0</v>
      </c>
      <c r="AR180" s="700">
        <f>SUM(AQ180:AQ191)</f>
        <v>0</v>
      </c>
      <c r="AS180" s="607">
        <f t="shared" si="56"/>
        <v>1000000</v>
      </c>
      <c r="AT180" s="700">
        <f>SUM(AS180:AS191)</f>
        <v>12000000</v>
      </c>
      <c r="AU180" s="613">
        <v>0</v>
      </c>
      <c r="AV180" s="700">
        <f>SUM(AU180:AU191)</f>
        <v>0</v>
      </c>
      <c r="AW180" s="571">
        <f t="shared" si="58"/>
        <v>1684706.01192</v>
      </c>
      <c r="AX180" s="700">
        <f>SUM(AW180:AW191)</f>
        <v>25437430.849120002</v>
      </c>
      <c r="AY180" s="607">
        <f>('Revenue OP'!$G$18*(1+DFC!$C$13/100)^B180)/12</f>
        <v>3125146.1337060085</v>
      </c>
      <c r="AZ180" s="700">
        <f>SUM(AY180:AY191)</f>
        <v>37501753.604472101</v>
      </c>
      <c r="BA180" s="613">
        <v>0</v>
      </c>
      <c r="BB180" s="700">
        <f>SUM(BA180:BA191)</f>
        <v>0</v>
      </c>
      <c r="BC180" s="562">
        <f t="shared" si="57"/>
        <v>1440440.1217860086</v>
      </c>
      <c r="BD180" s="700">
        <f>SUM(BC180:BC191)</f>
        <v>12064322.755352102</v>
      </c>
      <c r="BE180" s="562">
        <f>BC180/(1+DFC!$C$10/100)^B180</f>
        <v>692876.32735530951</v>
      </c>
      <c r="BF180" s="700">
        <f>SUM(BE180:BE191)</f>
        <v>5803145.5222123265</v>
      </c>
    </row>
    <row r="181" spans="2:58" x14ac:dyDescent="0.3">
      <c r="B181" s="572">
        <v>15</v>
      </c>
      <c r="C181" s="572">
        <v>2</v>
      </c>
      <c r="D181" s="572">
        <v>170</v>
      </c>
      <c r="E181" s="708"/>
      <c r="F181" s="562">
        <v>0</v>
      </c>
      <c r="G181" s="607">
        <f t="shared" si="44"/>
        <v>5000</v>
      </c>
      <c r="H181" s="700"/>
      <c r="I181" s="607">
        <f t="shared" si="45"/>
        <v>650</v>
      </c>
      <c r="J181" s="700"/>
      <c r="K181" s="607">
        <f t="shared" si="46"/>
        <v>400</v>
      </c>
      <c r="L181" s="700"/>
      <c r="M181" s="607">
        <f t="shared" si="47"/>
        <v>12500</v>
      </c>
      <c r="N181" s="700"/>
      <c r="O181" s="607">
        <f t="shared" si="48"/>
        <v>5000</v>
      </c>
      <c r="P181" s="700"/>
      <c r="Q181" s="607">
        <f t="shared" si="42"/>
        <v>8750</v>
      </c>
      <c r="R181" s="700"/>
      <c r="S181" s="607">
        <f t="shared" si="40"/>
        <v>50000</v>
      </c>
      <c r="T181" s="700"/>
      <c r="U181" s="607">
        <f t="shared" si="41"/>
        <v>37500</v>
      </c>
      <c r="V181" s="700"/>
      <c r="W181" s="607">
        <f t="shared" si="49"/>
        <v>20833.333333333332</v>
      </c>
      <c r="X181" s="700"/>
      <c r="Y181" s="607">
        <f t="shared" si="50"/>
        <v>10416.666666666666</v>
      </c>
      <c r="Z181" s="700"/>
      <c r="AA181" s="607">
        <f t="shared" si="51"/>
        <v>8333.3333333333339</v>
      </c>
      <c r="AB181" s="700"/>
      <c r="AC181" s="607">
        <f t="shared" si="52"/>
        <v>16666.666666666668</v>
      </c>
      <c r="AD181" s="700"/>
      <c r="AE181" s="607">
        <f t="shared" si="43"/>
        <v>9858.3333333333339</v>
      </c>
      <c r="AF181" s="700"/>
      <c r="AG181" s="607">
        <f>OFC!AB176+OFC!AW176</f>
        <v>700769.46239999996</v>
      </c>
      <c r="AH181" s="700"/>
      <c r="AI181" s="607">
        <f>OFC!BR176+OFC!CM176</f>
        <v>39042.5</v>
      </c>
      <c r="AJ181" s="700"/>
      <c r="AK181" s="607">
        <f t="shared" si="53"/>
        <v>4500</v>
      </c>
      <c r="AL181" s="700"/>
      <c r="AM181" s="607"/>
      <c r="AN181" s="700"/>
      <c r="AO181" s="607">
        <f t="shared" si="54"/>
        <v>166666.66666666666</v>
      </c>
      <c r="AP181" s="700"/>
      <c r="AQ181" s="607">
        <f t="shared" si="55"/>
        <v>0</v>
      </c>
      <c r="AR181" s="700"/>
      <c r="AS181" s="607">
        <f t="shared" si="56"/>
        <v>1000000</v>
      </c>
      <c r="AT181" s="700"/>
      <c r="AU181" s="613">
        <v>0</v>
      </c>
      <c r="AV181" s="700"/>
      <c r="AW181" s="571">
        <f t="shared" si="58"/>
        <v>2096886.9624000001</v>
      </c>
      <c r="AX181" s="700"/>
      <c r="AY181" s="607">
        <f>('Revenue OP'!$G$18*(1+DFC!$C$13/100)^B181)/12</f>
        <v>3125146.1337060085</v>
      </c>
      <c r="AZ181" s="700"/>
      <c r="BA181" s="613">
        <v>0</v>
      </c>
      <c r="BB181" s="700"/>
      <c r="BC181" s="562">
        <f t="shared" si="57"/>
        <v>1028259.1713060085</v>
      </c>
      <c r="BD181" s="700"/>
      <c r="BE181" s="562">
        <f>BC181/(1+DFC!$C$10/100)^B181</f>
        <v>494610.24266704201</v>
      </c>
      <c r="BF181" s="700"/>
    </row>
    <row r="182" spans="2:58" x14ac:dyDescent="0.3">
      <c r="B182" s="572">
        <v>15</v>
      </c>
      <c r="C182" s="572">
        <v>3</v>
      </c>
      <c r="D182" s="572">
        <v>171</v>
      </c>
      <c r="E182" s="708"/>
      <c r="F182" s="562">
        <v>0</v>
      </c>
      <c r="G182" s="607">
        <f t="shared" si="44"/>
        <v>5000</v>
      </c>
      <c r="H182" s="700"/>
      <c r="I182" s="607">
        <f t="shared" si="45"/>
        <v>650</v>
      </c>
      <c r="J182" s="700"/>
      <c r="K182" s="607">
        <f t="shared" si="46"/>
        <v>400</v>
      </c>
      <c r="L182" s="700"/>
      <c r="M182" s="607">
        <f t="shared" si="47"/>
        <v>12500</v>
      </c>
      <c r="N182" s="700"/>
      <c r="O182" s="607">
        <f t="shared" si="48"/>
        <v>5000</v>
      </c>
      <c r="P182" s="700"/>
      <c r="Q182" s="607">
        <f t="shared" si="42"/>
        <v>8750</v>
      </c>
      <c r="R182" s="700"/>
      <c r="S182" s="607">
        <f t="shared" si="40"/>
        <v>50000</v>
      </c>
      <c r="T182" s="700"/>
      <c r="U182" s="607">
        <f t="shared" si="41"/>
        <v>37500</v>
      </c>
      <c r="V182" s="700"/>
      <c r="W182" s="607">
        <f t="shared" si="49"/>
        <v>20833.333333333332</v>
      </c>
      <c r="X182" s="700"/>
      <c r="Y182" s="607">
        <f t="shared" si="50"/>
        <v>10416.666666666666</v>
      </c>
      <c r="Z182" s="700"/>
      <c r="AA182" s="607">
        <f t="shared" si="51"/>
        <v>8333.3333333333339</v>
      </c>
      <c r="AB182" s="700"/>
      <c r="AC182" s="607">
        <f t="shared" si="52"/>
        <v>16666.666666666668</v>
      </c>
      <c r="AD182" s="700"/>
      <c r="AE182" s="607">
        <f t="shared" si="43"/>
        <v>9858.3333333333339</v>
      </c>
      <c r="AF182" s="700"/>
      <c r="AG182" s="607">
        <f>OFC!AB177+OFC!AW177</f>
        <v>775851.90480000002</v>
      </c>
      <c r="AH182" s="700"/>
      <c r="AI182" s="607">
        <f>OFC!BR177+OFC!CM177</f>
        <v>43225.625</v>
      </c>
      <c r="AJ182" s="700"/>
      <c r="AK182" s="607">
        <f t="shared" si="53"/>
        <v>4500</v>
      </c>
      <c r="AL182" s="700"/>
      <c r="AM182" s="607"/>
      <c r="AN182" s="700"/>
      <c r="AO182" s="607">
        <f t="shared" si="54"/>
        <v>166666.66666666666</v>
      </c>
      <c r="AP182" s="700"/>
      <c r="AQ182" s="607">
        <f t="shared" si="55"/>
        <v>0</v>
      </c>
      <c r="AR182" s="700"/>
      <c r="AS182" s="607">
        <f t="shared" si="56"/>
        <v>1000000</v>
      </c>
      <c r="AT182" s="700"/>
      <c r="AU182" s="613">
        <v>0</v>
      </c>
      <c r="AV182" s="700"/>
      <c r="AW182" s="571">
        <f t="shared" si="58"/>
        <v>2176152.5298000001</v>
      </c>
      <c r="AX182" s="700"/>
      <c r="AY182" s="607">
        <f>('Revenue OP'!$G$18*(1+DFC!$C$13/100)^B182)/12</f>
        <v>3125146.1337060085</v>
      </c>
      <c r="AZ182" s="700"/>
      <c r="BA182" s="613">
        <v>0</v>
      </c>
      <c r="BB182" s="700"/>
      <c r="BC182" s="562">
        <f t="shared" si="57"/>
        <v>948993.60390600841</v>
      </c>
      <c r="BD182" s="700"/>
      <c r="BE182" s="562">
        <f>BC182/(1+DFC!$C$10/100)^B182</f>
        <v>456482.14945775975</v>
      </c>
      <c r="BF182" s="700"/>
    </row>
    <row r="183" spans="2:58" x14ac:dyDescent="0.3">
      <c r="B183" s="572">
        <v>15</v>
      </c>
      <c r="C183" s="572">
        <v>4</v>
      </c>
      <c r="D183" s="572">
        <v>172</v>
      </c>
      <c r="E183" s="708"/>
      <c r="F183" s="562">
        <v>0</v>
      </c>
      <c r="G183" s="607">
        <f t="shared" si="44"/>
        <v>5000</v>
      </c>
      <c r="H183" s="700"/>
      <c r="I183" s="607">
        <f t="shared" si="45"/>
        <v>650</v>
      </c>
      <c r="J183" s="700"/>
      <c r="K183" s="607">
        <f t="shared" si="46"/>
        <v>400</v>
      </c>
      <c r="L183" s="700"/>
      <c r="M183" s="607">
        <f t="shared" si="47"/>
        <v>12500</v>
      </c>
      <c r="N183" s="700"/>
      <c r="O183" s="607">
        <f t="shared" si="48"/>
        <v>5000</v>
      </c>
      <c r="P183" s="700"/>
      <c r="Q183" s="607">
        <f t="shared" si="42"/>
        <v>8750</v>
      </c>
      <c r="R183" s="700"/>
      <c r="S183" s="607">
        <f t="shared" si="40"/>
        <v>50000</v>
      </c>
      <c r="T183" s="700"/>
      <c r="U183" s="607">
        <f t="shared" si="41"/>
        <v>37500</v>
      </c>
      <c r="V183" s="700"/>
      <c r="W183" s="607">
        <f t="shared" si="49"/>
        <v>20833.333333333332</v>
      </c>
      <c r="X183" s="700"/>
      <c r="Y183" s="607">
        <f t="shared" si="50"/>
        <v>10416.666666666666</v>
      </c>
      <c r="Z183" s="700"/>
      <c r="AA183" s="607">
        <f t="shared" si="51"/>
        <v>8333.3333333333339</v>
      </c>
      <c r="AB183" s="700"/>
      <c r="AC183" s="607">
        <f t="shared" si="52"/>
        <v>16666.666666666668</v>
      </c>
      <c r="AD183" s="700"/>
      <c r="AE183" s="607">
        <f t="shared" si="43"/>
        <v>9858.3333333333339</v>
      </c>
      <c r="AF183" s="700"/>
      <c r="AG183" s="607">
        <f>OFC!AB178+OFC!AW178</f>
        <v>750824.424</v>
      </c>
      <c r="AH183" s="700"/>
      <c r="AI183" s="607">
        <f>OFC!BR178+OFC!CM178</f>
        <v>41831.25</v>
      </c>
      <c r="AJ183" s="700"/>
      <c r="AK183" s="607">
        <f t="shared" si="53"/>
        <v>4500</v>
      </c>
      <c r="AL183" s="700"/>
      <c r="AM183" s="607"/>
      <c r="AN183" s="700"/>
      <c r="AO183" s="607">
        <f t="shared" si="54"/>
        <v>166666.66666666666</v>
      </c>
      <c r="AP183" s="700"/>
      <c r="AQ183" s="607">
        <f t="shared" si="55"/>
        <v>0</v>
      </c>
      <c r="AR183" s="700"/>
      <c r="AS183" s="607">
        <f t="shared" si="56"/>
        <v>1000000</v>
      </c>
      <c r="AT183" s="700"/>
      <c r="AU183" s="613">
        <v>0</v>
      </c>
      <c r="AV183" s="700"/>
      <c r="AW183" s="571">
        <f t="shared" si="58"/>
        <v>2149730.6740000001</v>
      </c>
      <c r="AX183" s="700"/>
      <c r="AY183" s="607">
        <f>('Revenue OP'!$G$18*(1+DFC!$C$13/100)^B183)/12</f>
        <v>3125146.1337060085</v>
      </c>
      <c r="AZ183" s="700"/>
      <c r="BA183" s="613">
        <v>0</v>
      </c>
      <c r="BB183" s="700"/>
      <c r="BC183" s="562">
        <f t="shared" si="57"/>
        <v>975415.45970600843</v>
      </c>
      <c r="BD183" s="700"/>
      <c r="BE183" s="562">
        <f>BC183/(1+DFC!$C$10/100)^B183</f>
        <v>469191.51386085385</v>
      </c>
      <c r="BF183" s="700"/>
    </row>
    <row r="184" spans="2:58" x14ac:dyDescent="0.3">
      <c r="B184" s="572">
        <v>15</v>
      </c>
      <c r="C184" s="572">
        <v>5</v>
      </c>
      <c r="D184" s="572">
        <v>173</v>
      </c>
      <c r="E184" s="708"/>
      <c r="F184" s="562">
        <v>0</v>
      </c>
      <c r="G184" s="607">
        <f t="shared" si="44"/>
        <v>5000</v>
      </c>
      <c r="H184" s="700"/>
      <c r="I184" s="607">
        <f t="shared" si="45"/>
        <v>650</v>
      </c>
      <c r="J184" s="700"/>
      <c r="K184" s="607">
        <f t="shared" si="46"/>
        <v>400</v>
      </c>
      <c r="L184" s="700"/>
      <c r="M184" s="607">
        <f t="shared" si="47"/>
        <v>12500</v>
      </c>
      <c r="N184" s="700"/>
      <c r="O184" s="607">
        <f t="shared" si="48"/>
        <v>5000</v>
      </c>
      <c r="P184" s="700"/>
      <c r="Q184" s="607">
        <f t="shared" si="42"/>
        <v>8750</v>
      </c>
      <c r="R184" s="700"/>
      <c r="S184" s="607">
        <f t="shared" si="40"/>
        <v>50000</v>
      </c>
      <c r="T184" s="700"/>
      <c r="U184" s="607">
        <f t="shared" si="41"/>
        <v>37500</v>
      </c>
      <c r="V184" s="700"/>
      <c r="W184" s="607">
        <f t="shared" si="49"/>
        <v>20833.333333333332</v>
      </c>
      <c r="X184" s="700"/>
      <c r="Y184" s="607">
        <f t="shared" si="50"/>
        <v>10416.666666666666</v>
      </c>
      <c r="Z184" s="700"/>
      <c r="AA184" s="607">
        <f t="shared" si="51"/>
        <v>8333.3333333333339</v>
      </c>
      <c r="AB184" s="700"/>
      <c r="AC184" s="607">
        <f t="shared" si="52"/>
        <v>16666.666666666668</v>
      </c>
      <c r="AD184" s="700"/>
      <c r="AE184" s="607">
        <f t="shared" si="43"/>
        <v>9858.3333333333339</v>
      </c>
      <c r="AF184" s="700"/>
      <c r="AG184" s="607">
        <f>OFC!AB179+OFC!AW179</f>
        <v>775851.90480000002</v>
      </c>
      <c r="AH184" s="700"/>
      <c r="AI184" s="607">
        <f>OFC!BR179+OFC!CM179</f>
        <v>43225.625</v>
      </c>
      <c r="AJ184" s="700"/>
      <c r="AK184" s="607">
        <f t="shared" si="53"/>
        <v>4500</v>
      </c>
      <c r="AL184" s="700"/>
      <c r="AM184" s="607"/>
      <c r="AN184" s="700"/>
      <c r="AO184" s="607">
        <f t="shared" si="54"/>
        <v>166666.66666666666</v>
      </c>
      <c r="AP184" s="700"/>
      <c r="AQ184" s="607">
        <f t="shared" si="55"/>
        <v>0</v>
      </c>
      <c r="AR184" s="700"/>
      <c r="AS184" s="607">
        <f t="shared" si="56"/>
        <v>1000000</v>
      </c>
      <c r="AT184" s="700"/>
      <c r="AU184" s="613">
        <v>0</v>
      </c>
      <c r="AV184" s="700"/>
      <c r="AW184" s="571">
        <f t="shared" si="58"/>
        <v>2176152.5298000001</v>
      </c>
      <c r="AX184" s="700"/>
      <c r="AY184" s="607">
        <f>('Revenue OP'!$G$18*(1+DFC!$C$13/100)^B184)/12</f>
        <v>3125146.1337060085</v>
      </c>
      <c r="AZ184" s="700"/>
      <c r="BA184" s="613">
        <v>0</v>
      </c>
      <c r="BB184" s="700"/>
      <c r="BC184" s="562">
        <f t="shared" si="57"/>
        <v>948993.60390600841</v>
      </c>
      <c r="BD184" s="700"/>
      <c r="BE184" s="562">
        <f>BC184/(1+DFC!$C$10/100)^B184</f>
        <v>456482.14945775975</v>
      </c>
      <c r="BF184" s="700"/>
    </row>
    <row r="185" spans="2:58" x14ac:dyDescent="0.3">
      <c r="B185" s="572">
        <v>15</v>
      </c>
      <c r="C185" s="572">
        <v>6</v>
      </c>
      <c r="D185" s="572">
        <v>174</v>
      </c>
      <c r="E185" s="708"/>
      <c r="F185" s="562">
        <v>0</v>
      </c>
      <c r="G185" s="607">
        <f t="shared" si="44"/>
        <v>5000</v>
      </c>
      <c r="H185" s="700"/>
      <c r="I185" s="607">
        <f t="shared" si="45"/>
        <v>650</v>
      </c>
      <c r="J185" s="700"/>
      <c r="K185" s="607">
        <f t="shared" si="46"/>
        <v>400</v>
      </c>
      <c r="L185" s="700"/>
      <c r="M185" s="607">
        <f t="shared" si="47"/>
        <v>12500</v>
      </c>
      <c r="N185" s="700"/>
      <c r="O185" s="607">
        <f t="shared" si="48"/>
        <v>5000</v>
      </c>
      <c r="P185" s="700"/>
      <c r="Q185" s="607">
        <f t="shared" si="42"/>
        <v>8750</v>
      </c>
      <c r="R185" s="700"/>
      <c r="S185" s="607">
        <f t="shared" si="40"/>
        <v>50000</v>
      </c>
      <c r="T185" s="700"/>
      <c r="U185" s="607">
        <f t="shared" si="41"/>
        <v>37500</v>
      </c>
      <c r="V185" s="700"/>
      <c r="W185" s="607">
        <f t="shared" si="49"/>
        <v>20833.333333333332</v>
      </c>
      <c r="X185" s="700"/>
      <c r="Y185" s="607">
        <f t="shared" si="50"/>
        <v>10416.666666666666</v>
      </c>
      <c r="Z185" s="700"/>
      <c r="AA185" s="607">
        <f t="shared" si="51"/>
        <v>8333.3333333333339</v>
      </c>
      <c r="AB185" s="700"/>
      <c r="AC185" s="607">
        <f t="shared" si="52"/>
        <v>16666.666666666668</v>
      </c>
      <c r="AD185" s="700"/>
      <c r="AE185" s="607">
        <f t="shared" si="43"/>
        <v>9858.3333333333339</v>
      </c>
      <c r="AF185" s="700"/>
      <c r="AG185" s="607">
        <f>OFC!AB180+OFC!AW180</f>
        <v>750824.424</v>
      </c>
      <c r="AH185" s="700"/>
      <c r="AI185" s="607">
        <f>OFC!BR180+OFC!CM180</f>
        <v>41831.25</v>
      </c>
      <c r="AJ185" s="700"/>
      <c r="AK185" s="607">
        <f t="shared" si="53"/>
        <v>4500</v>
      </c>
      <c r="AL185" s="700"/>
      <c r="AM185" s="607"/>
      <c r="AN185" s="700"/>
      <c r="AO185" s="607">
        <f t="shared" si="54"/>
        <v>166666.66666666666</v>
      </c>
      <c r="AP185" s="700"/>
      <c r="AQ185" s="607">
        <f t="shared" si="55"/>
        <v>0</v>
      </c>
      <c r="AR185" s="700"/>
      <c r="AS185" s="607">
        <f t="shared" si="56"/>
        <v>1000000</v>
      </c>
      <c r="AT185" s="700"/>
      <c r="AU185" s="613">
        <v>0</v>
      </c>
      <c r="AV185" s="700"/>
      <c r="AW185" s="571">
        <f t="shared" si="58"/>
        <v>2149730.6740000001</v>
      </c>
      <c r="AX185" s="700"/>
      <c r="AY185" s="607">
        <f>('Revenue OP'!$G$18*(1+DFC!$C$13/100)^B185)/12</f>
        <v>3125146.1337060085</v>
      </c>
      <c r="AZ185" s="700"/>
      <c r="BA185" s="613">
        <v>0</v>
      </c>
      <c r="BB185" s="700"/>
      <c r="BC185" s="562">
        <f t="shared" si="57"/>
        <v>975415.45970600843</v>
      </c>
      <c r="BD185" s="700"/>
      <c r="BE185" s="562">
        <f>BC185/(1+DFC!$C$10/100)^B185</f>
        <v>469191.51386085385</v>
      </c>
      <c r="BF185" s="700"/>
    </row>
    <row r="186" spans="2:58" x14ac:dyDescent="0.3">
      <c r="B186" s="572">
        <v>15</v>
      </c>
      <c r="C186" s="572">
        <v>7</v>
      </c>
      <c r="D186" s="572">
        <v>175</v>
      </c>
      <c r="E186" s="708"/>
      <c r="F186" s="562">
        <v>0</v>
      </c>
      <c r="G186" s="607">
        <f t="shared" si="44"/>
        <v>5000</v>
      </c>
      <c r="H186" s="700"/>
      <c r="I186" s="607">
        <f t="shared" si="45"/>
        <v>650</v>
      </c>
      <c r="J186" s="700"/>
      <c r="K186" s="607">
        <f t="shared" si="46"/>
        <v>400</v>
      </c>
      <c r="L186" s="700"/>
      <c r="M186" s="607">
        <f t="shared" si="47"/>
        <v>12500</v>
      </c>
      <c r="N186" s="700"/>
      <c r="O186" s="607">
        <f t="shared" si="48"/>
        <v>5000</v>
      </c>
      <c r="P186" s="700"/>
      <c r="Q186" s="607">
        <f t="shared" si="42"/>
        <v>8750</v>
      </c>
      <c r="R186" s="700"/>
      <c r="S186" s="607">
        <f t="shared" si="40"/>
        <v>50000</v>
      </c>
      <c r="T186" s="700"/>
      <c r="U186" s="607">
        <f t="shared" si="41"/>
        <v>37500</v>
      </c>
      <c r="V186" s="700"/>
      <c r="W186" s="607">
        <f t="shared" si="49"/>
        <v>20833.333333333332</v>
      </c>
      <c r="X186" s="700"/>
      <c r="Y186" s="607">
        <f t="shared" si="50"/>
        <v>10416.666666666666</v>
      </c>
      <c r="Z186" s="700"/>
      <c r="AA186" s="607">
        <f t="shared" si="51"/>
        <v>8333.3333333333339</v>
      </c>
      <c r="AB186" s="700"/>
      <c r="AC186" s="607">
        <f t="shared" si="52"/>
        <v>16666.666666666668</v>
      </c>
      <c r="AD186" s="700"/>
      <c r="AE186" s="607">
        <f t="shared" si="43"/>
        <v>9858.3333333333339</v>
      </c>
      <c r="AF186" s="700"/>
      <c r="AG186" s="607">
        <f>OFC!AB181+OFC!AW181</f>
        <v>775851.90480000002</v>
      </c>
      <c r="AH186" s="700"/>
      <c r="AI186" s="607">
        <f>OFC!BR181+OFC!CM181</f>
        <v>43225.625</v>
      </c>
      <c r="AJ186" s="700"/>
      <c r="AK186" s="607">
        <f t="shared" si="53"/>
        <v>4500</v>
      </c>
      <c r="AL186" s="700"/>
      <c r="AM186" s="607"/>
      <c r="AN186" s="700"/>
      <c r="AO186" s="607">
        <f t="shared" si="54"/>
        <v>166666.66666666666</v>
      </c>
      <c r="AP186" s="700"/>
      <c r="AQ186" s="607">
        <f t="shared" si="55"/>
        <v>0</v>
      </c>
      <c r="AR186" s="700"/>
      <c r="AS186" s="607">
        <f t="shared" si="56"/>
        <v>1000000</v>
      </c>
      <c r="AT186" s="700"/>
      <c r="AU186" s="613">
        <v>0</v>
      </c>
      <c r="AV186" s="700"/>
      <c r="AW186" s="571">
        <f t="shared" si="58"/>
        <v>2176152.5298000001</v>
      </c>
      <c r="AX186" s="700"/>
      <c r="AY186" s="607">
        <f>('Revenue OP'!$G$18*(1+DFC!$C$13/100)^B186)/12</f>
        <v>3125146.1337060085</v>
      </c>
      <c r="AZ186" s="700"/>
      <c r="BA186" s="613">
        <v>0</v>
      </c>
      <c r="BB186" s="700"/>
      <c r="BC186" s="562">
        <f t="shared" si="57"/>
        <v>948993.60390600841</v>
      </c>
      <c r="BD186" s="700"/>
      <c r="BE186" s="562">
        <f>BC186/(1+DFC!$C$10/100)^B186</f>
        <v>456482.14945775975</v>
      </c>
      <c r="BF186" s="700"/>
    </row>
    <row r="187" spans="2:58" x14ac:dyDescent="0.3">
      <c r="B187" s="572">
        <v>15</v>
      </c>
      <c r="C187" s="572">
        <v>8</v>
      </c>
      <c r="D187" s="572">
        <v>176</v>
      </c>
      <c r="E187" s="708"/>
      <c r="F187" s="562">
        <v>0</v>
      </c>
      <c r="G187" s="607">
        <f t="shared" si="44"/>
        <v>5000</v>
      </c>
      <c r="H187" s="700"/>
      <c r="I187" s="607">
        <f t="shared" si="45"/>
        <v>650</v>
      </c>
      <c r="J187" s="700"/>
      <c r="K187" s="607">
        <f t="shared" si="46"/>
        <v>400</v>
      </c>
      <c r="L187" s="700"/>
      <c r="M187" s="607">
        <f t="shared" si="47"/>
        <v>12500</v>
      </c>
      <c r="N187" s="700"/>
      <c r="O187" s="607">
        <f t="shared" si="48"/>
        <v>5000</v>
      </c>
      <c r="P187" s="700"/>
      <c r="Q187" s="607">
        <f t="shared" si="42"/>
        <v>8750</v>
      </c>
      <c r="R187" s="700"/>
      <c r="S187" s="607">
        <f t="shared" si="40"/>
        <v>50000</v>
      </c>
      <c r="T187" s="700"/>
      <c r="U187" s="607">
        <f t="shared" si="41"/>
        <v>37500</v>
      </c>
      <c r="V187" s="700"/>
      <c r="W187" s="607">
        <f t="shared" si="49"/>
        <v>20833.333333333332</v>
      </c>
      <c r="X187" s="700"/>
      <c r="Y187" s="607">
        <f t="shared" si="50"/>
        <v>10416.666666666666</v>
      </c>
      <c r="Z187" s="700"/>
      <c r="AA187" s="607">
        <f t="shared" si="51"/>
        <v>8333.3333333333339</v>
      </c>
      <c r="AB187" s="700"/>
      <c r="AC187" s="607">
        <f t="shared" si="52"/>
        <v>16666.666666666668</v>
      </c>
      <c r="AD187" s="700"/>
      <c r="AE187" s="607">
        <f t="shared" si="43"/>
        <v>9858.3333333333339</v>
      </c>
      <c r="AF187" s="700"/>
      <c r="AG187" s="607">
        <f>OFC!AB182+OFC!AW182</f>
        <v>775851.90480000002</v>
      </c>
      <c r="AH187" s="700"/>
      <c r="AI187" s="607">
        <f>OFC!BR182+OFC!CM182</f>
        <v>43225.625</v>
      </c>
      <c r="AJ187" s="700"/>
      <c r="AK187" s="607">
        <f t="shared" si="53"/>
        <v>4500</v>
      </c>
      <c r="AL187" s="700"/>
      <c r="AM187" s="607"/>
      <c r="AN187" s="700"/>
      <c r="AO187" s="607">
        <f t="shared" si="54"/>
        <v>166666.66666666666</v>
      </c>
      <c r="AP187" s="700"/>
      <c r="AQ187" s="607">
        <f t="shared" si="55"/>
        <v>0</v>
      </c>
      <c r="AR187" s="700"/>
      <c r="AS187" s="607">
        <f t="shared" si="56"/>
        <v>1000000</v>
      </c>
      <c r="AT187" s="700"/>
      <c r="AU187" s="613">
        <v>0</v>
      </c>
      <c r="AV187" s="700"/>
      <c r="AW187" s="571">
        <f t="shared" si="58"/>
        <v>2176152.5298000001</v>
      </c>
      <c r="AX187" s="700"/>
      <c r="AY187" s="607">
        <f>('Revenue OP'!$G$18*(1+DFC!$C$13/100)^B187)/12</f>
        <v>3125146.1337060085</v>
      </c>
      <c r="AZ187" s="700"/>
      <c r="BA187" s="613">
        <v>0</v>
      </c>
      <c r="BB187" s="700"/>
      <c r="BC187" s="562">
        <f t="shared" si="57"/>
        <v>948993.60390600841</v>
      </c>
      <c r="BD187" s="700"/>
      <c r="BE187" s="562">
        <f>BC187/(1+DFC!$C$10/100)^B187</f>
        <v>456482.14945775975</v>
      </c>
      <c r="BF187" s="700"/>
    </row>
    <row r="188" spans="2:58" x14ac:dyDescent="0.3">
      <c r="B188" s="572">
        <v>15</v>
      </c>
      <c r="C188" s="572">
        <v>9</v>
      </c>
      <c r="D188" s="572">
        <v>177</v>
      </c>
      <c r="E188" s="708"/>
      <c r="F188" s="562">
        <v>0</v>
      </c>
      <c r="G188" s="607">
        <f t="shared" si="44"/>
        <v>5000</v>
      </c>
      <c r="H188" s="700"/>
      <c r="I188" s="607">
        <f t="shared" si="45"/>
        <v>650</v>
      </c>
      <c r="J188" s="700"/>
      <c r="K188" s="607">
        <f t="shared" si="46"/>
        <v>400</v>
      </c>
      <c r="L188" s="700"/>
      <c r="M188" s="607">
        <f t="shared" si="47"/>
        <v>12500</v>
      </c>
      <c r="N188" s="700"/>
      <c r="O188" s="607">
        <f t="shared" si="48"/>
        <v>5000</v>
      </c>
      <c r="P188" s="700"/>
      <c r="Q188" s="607">
        <f t="shared" si="42"/>
        <v>8750</v>
      </c>
      <c r="R188" s="700"/>
      <c r="S188" s="607">
        <f t="shared" si="40"/>
        <v>50000</v>
      </c>
      <c r="T188" s="700"/>
      <c r="U188" s="607">
        <f t="shared" si="41"/>
        <v>37500</v>
      </c>
      <c r="V188" s="700"/>
      <c r="W188" s="607">
        <f t="shared" si="49"/>
        <v>20833.333333333332</v>
      </c>
      <c r="X188" s="700"/>
      <c r="Y188" s="607">
        <f t="shared" si="50"/>
        <v>10416.666666666666</v>
      </c>
      <c r="Z188" s="700"/>
      <c r="AA188" s="607">
        <f t="shared" si="51"/>
        <v>8333.3333333333339</v>
      </c>
      <c r="AB188" s="700"/>
      <c r="AC188" s="607">
        <f t="shared" si="52"/>
        <v>16666.666666666668</v>
      </c>
      <c r="AD188" s="700"/>
      <c r="AE188" s="607">
        <f t="shared" si="43"/>
        <v>9858.3333333333339</v>
      </c>
      <c r="AF188" s="700"/>
      <c r="AG188" s="607">
        <f>OFC!AB183+OFC!AW183</f>
        <v>750824.424</v>
      </c>
      <c r="AH188" s="700"/>
      <c r="AI188" s="607">
        <f>OFC!BR183+OFC!CM183</f>
        <v>41831.25</v>
      </c>
      <c r="AJ188" s="700"/>
      <c r="AK188" s="607">
        <f t="shared" si="53"/>
        <v>4500</v>
      </c>
      <c r="AL188" s="700"/>
      <c r="AM188" s="607"/>
      <c r="AN188" s="700"/>
      <c r="AO188" s="607">
        <f t="shared" si="54"/>
        <v>166666.66666666666</v>
      </c>
      <c r="AP188" s="700"/>
      <c r="AQ188" s="607">
        <f t="shared" si="55"/>
        <v>0</v>
      </c>
      <c r="AR188" s="700"/>
      <c r="AS188" s="607">
        <f t="shared" si="56"/>
        <v>1000000</v>
      </c>
      <c r="AT188" s="700"/>
      <c r="AU188" s="613">
        <v>0</v>
      </c>
      <c r="AV188" s="700"/>
      <c r="AW188" s="571">
        <f t="shared" si="58"/>
        <v>2149730.6740000001</v>
      </c>
      <c r="AX188" s="700"/>
      <c r="AY188" s="607">
        <f>('Revenue OP'!$G$18*(1+DFC!$C$13/100)^B188)/12</f>
        <v>3125146.1337060085</v>
      </c>
      <c r="AZ188" s="700"/>
      <c r="BA188" s="613">
        <v>0</v>
      </c>
      <c r="BB188" s="700"/>
      <c r="BC188" s="562">
        <f t="shared" si="57"/>
        <v>975415.45970600843</v>
      </c>
      <c r="BD188" s="700"/>
      <c r="BE188" s="562">
        <f>BC188/(1+DFC!$C$10/100)^B188</f>
        <v>469191.51386085385</v>
      </c>
      <c r="BF188" s="700"/>
    </row>
    <row r="189" spans="2:58" x14ac:dyDescent="0.3">
      <c r="B189" s="572">
        <v>15</v>
      </c>
      <c r="C189" s="572">
        <v>10</v>
      </c>
      <c r="D189" s="572">
        <v>178</v>
      </c>
      <c r="E189" s="708"/>
      <c r="F189" s="562">
        <v>0</v>
      </c>
      <c r="G189" s="607">
        <f t="shared" si="44"/>
        <v>5000</v>
      </c>
      <c r="H189" s="700"/>
      <c r="I189" s="607">
        <f t="shared" si="45"/>
        <v>650</v>
      </c>
      <c r="J189" s="700"/>
      <c r="K189" s="607">
        <f t="shared" si="46"/>
        <v>400</v>
      </c>
      <c r="L189" s="700"/>
      <c r="M189" s="607">
        <f t="shared" si="47"/>
        <v>12500</v>
      </c>
      <c r="N189" s="700"/>
      <c r="O189" s="607">
        <f t="shared" si="48"/>
        <v>5000</v>
      </c>
      <c r="P189" s="700"/>
      <c r="Q189" s="607">
        <f t="shared" si="42"/>
        <v>8750</v>
      </c>
      <c r="R189" s="700"/>
      <c r="S189" s="607">
        <f t="shared" si="40"/>
        <v>50000</v>
      </c>
      <c r="T189" s="700"/>
      <c r="U189" s="607">
        <f t="shared" si="41"/>
        <v>37500</v>
      </c>
      <c r="V189" s="700"/>
      <c r="W189" s="607">
        <f t="shared" si="49"/>
        <v>20833.333333333332</v>
      </c>
      <c r="X189" s="700"/>
      <c r="Y189" s="607">
        <f t="shared" si="50"/>
        <v>10416.666666666666</v>
      </c>
      <c r="Z189" s="700"/>
      <c r="AA189" s="607">
        <f t="shared" si="51"/>
        <v>8333.3333333333339</v>
      </c>
      <c r="AB189" s="700"/>
      <c r="AC189" s="607">
        <f t="shared" si="52"/>
        <v>16666.666666666668</v>
      </c>
      <c r="AD189" s="700"/>
      <c r="AE189" s="607">
        <f t="shared" si="43"/>
        <v>9858.3333333333339</v>
      </c>
      <c r="AF189" s="700"/>
      <c r="AG189" s="607">
        <f>OFC!AB184+OFC!AW184</f>
        <v>775851.90480000002</v>
      </c>
      <c r="AH189" s="700"/>
      <c r="AI189" s="607">
        <f>OFC!BR184+OFC!CM184</f>
        <v>43225.625</v>
      </c>
      <c r="AJ189" s="700"/>
      <c r="AK189" s="607">
        <f t="shared" si="53"/>
        <v>4500</v>
      </c>
      <c r="AL189" s="700"/>
      <c r="AM189" s="607"/>
      <c r="AN189" s="700"/>
      <c r="AO189" s="607">
        <f t="shared" si="54"/>
        <v>166666.66666666666</v>
      </c>
      <c r="AP189" s="700"/>
      <c r="AQ189" s="607">
        <f t="shared" si="55"/>
        <v>0</v>
      </c>
      <c r="AR189" s="700"/>
      <c r="AS189" s="607">
        <f t="shared" si="56"/>
        <v>1000000</v>
      </c>
      <c r="AT189" s="700"/>
      <c r="AU189" s="613">
        <v>0</v>
      </c>
      <c r="AV189" s="700"/>
      <c r="AW189" s="571">
        <f t="shared" si="58"/>
        <v>2176152.5298000001</v>
      </c>
      <c r="AX189" s="700"/>
      <c r="AY189" s="607">
        <f>('Revenue OP'!$G$18*(1+DFC!$C$13/100)^B189)/12</f>
        <v>3125146.1337060085</v>
      </c>
      <c r="AZ189" s="700"/>
      <c r="BA189" s="613">
        <v>0</v>
      </c>
      <c r="BB189" s="700"/>
      <c r="BC189" s="562">
        <f t="shared" si="57"/>
        <v>948993.60390600841</v>
      </c>
      <c r="BD189" s="700"/>
      <c r="BE189" s="562">
        <f>BC189/(1+DFC!$C$10/100)^B189</f>
        <v>456482.14945775975</v>
      </c>
      <c r="BF189" s="700"/>
    </row>
    <row r="190" spans="2:58" x14ac:dyDescent="0.3">
      <c r="B190" s="572">
        <v>15</v>
      </c>
      <c r="C190" s="572">
        <v>11</v>
      </c>
      <c r="D190" s="572">
        <v>179</v>
      </c>
      <c r="E190" s="708"/>
      <c r="F190" s="562">
        <v>0</v>
      </c>
      <c r="G190" s="607">
        <f t="shared" si="44"/>
        <v>5000</v>
      </c>
      <c r="H190" s="700"/>
      <c r="I190" s="607">
        <f t="shared" si="45"/>
        <v>650</v>
      </c>
      <c r="J190" s="700"/>
      <c r="K190" s="607">
        <f t="shared" si="46"/>
        <v>400</v>
      </c>
      <c r="L190" s="700"/>
      <c r="M190" s="607">
        <f t="shared" si="47"/>
        <v>12500</v>
      </c>
      <c r="N190" s="700"/>
      <c r="O190" s="607">
        <f t="shared" si="48"/>
        <v>5000</v>
      </c>
      <c r="P190" s="700"/>
      <c r="Q190" s="607">
        <f t="shared" si="42"/>
        <v>8750</v>
      </c>
      <c r="R190" s="700"/>
      <c r="S190" s="607">
        <f t="shared" si="40"/>
        <v>50000</v>
      </c>
      <c r="T190" s="700"/>
      <c r="U190" s="607">
        <f t="shared" si="41"/>
        <v>37500</v>
      </c>
      <c r="V190" s="700"/>
      <c r="W190" s="607">
        <f t="shared" si="49"/>
        <v>20833.333333333332</v>
      </c>
      <c r="X190" s="700"/>
      <c r="Y190" s="607">
        <f t="shared" si="50"/>
        <v>10416.666666666666</v>
      </c>
      <c r="Z190" s="700"/>
      <c r="AA190" s="607">
        <f t="shared" si="51"/>
        <v>8333.3333333333339</v>
      </c>
      <c r="AB190" s="700"/>
      <c r="AC190" s="607">
        <f t="shared" si="52"/>
        <v>16666.666666666668</v>
      </c>
      <c r="AD190" s="700"/>
      <c r="AE190" s="607">
        <f t="shared" si="43"/>
        <v>9858.3333333333339</v>
      </c>
      <c r="AF190" s="700"/>
      <c r="AG190" s="607">
        <f>OFC!AB185+OFC!AW185</f>
        <v>750824.424</v>
      </c>
      <c r="AH190" s="700"/>
      <c r="AI190" s="607">
        <f>OFC!BR185+OFC!CM185</f>
        <v>41831.25</v>
      </c>
      <c r="AJ190" s="700"/>
      <c r="AK190" s="607">
        <f t="shared" si="53"/>
        <v>4500</v>
      </c>
      <c r="AL190" s="700"/>
      <c r="AM190" s="607"/>
      <c r="AN190" s="700"/>
      <c r="AO190" s="607">
        <f t="shared" si="54"/>
        <v>166666.66666666666</v>
      </c>
      <c r="AP190" s="700"/>
      <c r="AQ190" s="607">
        <f t="shared" si="55"/>
        <v>0</v>
      </c>
      <c r="AR190" s="700"/>
      <c r="AS190" s="607">
        <f t="shared" si="56"/>
        <v>1000000</v>
      </c>
      <c r="AT190" s="700"/>
      <c r="AU190" s="613">
        <v>0</v>
      </c>
      <c r="AV190" s="700"/>
      <c r="AW190" s="571">
        <f t="shared" si="58"/>
        <v>2149730.6740000001</v>
      </c>
      <c r="AX190" s="700"/>
      <c r="AY190" s="607">
        <f>('Revenue OP'!$G$18*(1+DFC!$C$13/100)^B190)/12</f>
        <v>3125146.1337060085</v>
      </c>
      <c r="AZ190" s="700"/>
      <c r="BA190" s="613">
        <v>0</v>
      </c>
      <c r="BB190" s="700"/>
      <c r="BC190" s="562">
        <f t="shared" si="57"/>
        <v>975415.45970600843</v>
      </c>
      <c r="BD190" s="700"/>
      <c r="BE190" s="562">
        <f>BC190/(1+DFC!$C$10/100)^B190</f>
        <v>469191.51386085385</v>
      </c>
      <c r="BF190" s="700"/>
    </row>
    <row r="191" spans="2:58" x14ac:dyDescent="0.3">
      <c r="B191" s="572">
        <v>15</v>
      </c>
      <c r="C191" s="572">
        <v>12</v>
      </c>
      <c r="D191" s="572">
        <v>180</v>
      </c>
      <c r="E191" s="708"/>
      <c r="F191" s="562">
        <v>0</v>
      </c>
      <c r="G191" s="607">
        <f t="shared" si="44"/>
        <v>5000</v>
      </c>
      <c r="H191" s="700"/>
      <c r="I191" s="607">
        <f t="shared" si="45"/>
        <v>650</v>
      </c>
      <c r="J191" s="700"/>
      <c r="K191" s="607">
        <f t="shared" si="46"/>
        <v>400</v>
      </c>
      <c r="L191" s="700"/>
      <c r="M191" s="607">
        <f t="shared" si="47"/>
        <v>12500</v>
      </c>
      <c r="N191" s="700"/>
      <c r="O191" s="607">
        <f t="shared" si="48"/>
        <v>5000</v>
      </c>
      <c r="P191" s="700"/>
      <c r="Q191" s="607">
        <f t="shared" si="42"/>
        <v>8750</v>
      </c>
      <c r="R191" s="700"/>
      <c r="S191" s="607">
        <f t="shared" si="40"/>
        <v>50000</v>
      </c>
      <c r="T191" s="700"/>
      <c r="U191" s="607">
        <f t="shared" si="41"/>
        <v>37500</v>
      </c>
      <c r="V191" s="700"/>
      <c r="W191" s="607">
        <f t="shared" si="49"/>
        <v>20833.333333333332</v>
      </c>
      <c r="X191" s="700"/>
      <c r="Y191" s="607">
        <f t="shared" si="50"/>
        <v>10416.666666666666</v>
      </c>
      <c r="Z191" s="700"/>
      <c r="AA191" s="607">
        <f t="shared" si="51"/>
        <v>8333.3333333333339</v>
      </c>
      <c r="AB191" s="700"/>
      <c r="AC191" s="607">
        <f t="shared" si="52"/>
        <v>16666.666666666668</v>
      </c>
      <c r="AD191" s="700"/>
      <c r="AE191" s="607">
        <f t="shared" si="43"/>
        <v>9858.3333333333339</v>
      </c>
      <c r="AF191" s="700"/>
      <c r="AG191" s="607">
        <f>OFC!AB186+OFC!AW186</f>
        <v>775851.90480000002</v>
      </c>
      <c r="AH191" s="700"/>
      <c r="AI191" s="607">
        <f>OFC!BR186+OFC!CM186</f>
        <v>43225.625</v>
      </c>
      <c r="AJ191" s="700"/>
      <c r="AK191" s="607">
        <f t="shared" si="53"/>
        <v>4500</v>
      </c>
      <c r="AL191" s="700"/>
      <c r="AM191" s="607"/>
      <c r="AN191" s="700"/>
      <c r="AO191" s="607">
        <f t="shared" si="54"/>
        <v>166666.66666666666</v>
      </c>
      <c r="AP191" s="700"/>
      <c r="AQ191" s="607">
        <f t="shared" si="55"/>
        <v>0</v>
      </c>
      <c r="AR191" s="700"/>
      <c r="AS191" s="607">
        <f t="shared" si="56"/>
        <v>1000000</v>
      </c>
      <c r="AT191" s="700"/>
      <c r="AU191" s="613">
        <v>0</v>
      </c>
      <c r="AV191" s="700"/>
      <c r="AW191" s="571">
        <f t="shared" si="58"/>
        <v>2176152.5298000001</v>
      </c>
      <c r="AX191" s="700"/>
      <c r="AY191" s="607">
        <f>('Revenue OP'!$G$18*(1+DFC!$C$13/100)^B191)/12</f>
        <v>3125146.1337060085</v>
      </c>
      <c r="AZ191" s="700"/>
      <c r="BA191" s="613">
        <v>0</v>
      </c>
      <c r="BB191" s="700"/>
      <c r="BC191" s="562">
        <f t="shared" si="57"/>
        <v>948993.60390600841</v>
      </c>
      <c r="BD191" s="700"/>
      <c r="BE191" s="562">
        <f>BC191/(1+DFC!$C$10/100)^B191</f>
        <v>456482.14945775975</v>
      </c>
      <c r="BF191" s="700"/>
    </row>
    <row r="192" spans="2:58" x14ac:dyDescent="0.3">
      <c r="B192" s="572">
        <v>16</v>
      </c>
      <c r="C192" s="572">
        <v>1</v>
      </c>
      <c r="D192" s="572">
        <v>181</v>
      </c>
      <c r="E192" s="708">
        <f>DFC!$C$10</f>
        <v>5</v>
      </c>
      <c r="F192" s="562">
        <v>0</v>
      </c>
      <c r="G192" s="607">
        <f t="shared" si="44"/>
        <v>5000</v>
      </c>
      <c r="H192" s="700">
        <f>SUM(G192:G203)</f>
        <v>60000</v>
      </c>
      <c r="I192" s="607">
        <f t="shared" si="45"/>
        <v>650</v>
      </c>
      <c r="J192" s="700">
        <f>SUM(I192:I203)</f>
        <v>7800</v>
      </c>
      <c r="K192" s="607">
        <f t="shared" si="46"/>
        <v>400</v>
      </c>
      <c r="L192" s="700">
        <f>SUM(K192:K203)</f>
        <v>4800</v>
      </c>
      <c r="M192" s="607">
        <f t="shared" si="47"/>
        <v>12500</v>
      </c>
      <c r="N192" s="700">
        <f>SUM(M192:M203)</f>
        <v>150000</v>
      </c>
      <c r="O192" s="607">
        <f t="shared" si="48"/>
        <v>5000</v>
      </c>
      <c r="P192" s="700">
        <f>SUM(O192:O203)</f>
        <v>60000</v>
      </c>
      <c r="Q192" s="607">
        <f t="shared" si="42"/>
        <v>8750</v>
      </c>
      <c r="R192" s="700">
        <f>SUM(Q192:Q203)</f>
        <v>105000</v>
      </c>
      <c r="S192" s="607">
        <f t="shared" si="40"/>
        <v>50000</v>
      </c>
      <c r="T192" s="700">
        <f>SUM(S192:S203)</f>
        <v>600000</v>
      </c>
      <c r="U192" s="607">
        <f t="shared" si="41"/>
        <v>37500</v>
      </c>
      <c r="V192" s="700">
        <f>SUM(U192:U203)</f>
        <v>450000</v>
      </c>
      <c r="W192" s="607">
        <f t="shared" si="49"/>
        <v>20833.333333333332</v>
      </c>
      <c r="X192" s="700">
        <f>SUM(W192:W203)</f>
        <v>250000.00000000003</v>
      </c>
      <c r="Y192" s="607">
        <f t="shared" si="50"/>
        <v>10416.666666666666</v>
      </c>
      <c r="Z192" s="700">
        <f>SUM(Y192:Y203)</f>
        <v>125000.00000000001</v>
      </c>
      <c r="AA192" s="607">
        <f t="shared" si="51"/>
        <v>8333.3333333333339</v>
      </c>
      <c r="AB192" s="700">
        <f>SUM(AA192:AA203)</f>
        <v>99999.999999999985</v>
      </c>
      <c r="AC192" s="607">
        <f t="shared" si="52"/>
        <v>16666.666666666668</v>
      </c>
      <c r="AD192" s="700">
        <f>SUM(AC192:AC203)</f>
        <v>199999.99999999997</v>
      </c>
      <c r="AE192" s="607">
        <f t="shared" si="43"/>
        <v>9858.3333333333339</v>
      </c>
      <c r="AF192" s="700">
        <f>SUM(AE192:AE203)</f>
        <v>118299.99999999999</v>
      </c>
      <c r="AG192" s="607">
        <f>OFC!AB187+OFC!AW187</f>
        <v>310340.76191999996</v>
      </c>
      <c r="AH192" s="700">
        <f>SUM(AG192:AG203)</f>
        <v>8669519.3491199985</v>
      </c>
      <c r="AI192" s="607">
        <f>OFC!BR187+OFC!CM187</f>
        <v>17290.25</v>
      </c>
      <c r="AJ192" s="700">
        <f>SUM(AI192:AI203)</f>
        <v>483011.5</v>
      </c>
      <c r="AK192" s="607">
        <f t="shared" si="53"/>
        <v>4500</v>
      </c>
      <c r="AL192" s="700">
        <f>SUM(AK192:AK203)</f>
        <v>54000</v>
      </c>
      <c r="AM192" s="607"/>
      <c r="AN192" s="700">
        <f>SUM(AM192:AM203)</f>
        <v>0</v>
      </c>
      <c r="AO192" s="607">
        <f t="shared" si="54"/>
        <v>166666.66666666666</v>
      </c>
      <c r="AP192" s="700">
        <f>SUM(AO192:AO203)</f>
        <v>2000000.0000000002</v>
      </c>
      <c r="AQ192" s="607">
        <f t="shared" si="55"/>
        <v>0</v>
      </c>
      <c r="AR192" s="700">
        <f>SUM(AQ192:AQ203)</f>
        <v>0</v>
      </c>
      <c r="AS192" s="607">
        <f t="shared" si="56"/>
        <v>1000000</v>
      </c>
      <c r="AT192" s="700">
        <f>SUM(AS192:AS203)</f>
        <v>12000000</v>
      </c>
      <c r="AU192" s="613">
        <v>0</v>
      </c>
      <c r="AV192" s="700">
        <f>SUM(AU192:AU203)</f>
        <v>0</v>
      </c>
      <c r="AW192" s="571">
        <f t="shared" si="58"/>
        <v>1684706.01192</v>
      </c>
      <c r="AX192" s="700">
        <f>SUM(AW192:AW203)</f>
        <v>25437430.849120002</v>
      </c>
      <c r="AY192" s="607">
        <f>('Revenue OP'!$G$18*(1+DFC!$C$13/100)^B192)/12</f>
        <v>3193899.3486475404</v>
      </c>
      <c r="AZ192" s="700">
        <f>SUM(AY192:AY203)</f>
        <v>38326792.183770493</v>
      </c>
      <c r="BA192" s="613">
        <v>0</v>
      </c>
      <c r="BB192" s="700">
        <f>SUM(BA192:BA203)</f>
        <v>0</v>
      </c>
      <c r="BC192" s="562">
        <f t="shared" si="57"/>
        <v>1509193.3367275405</v>
      </c>
      <c r="BD192" s="700">
        <f>SUM(BC192:BC203)</f>
        <v>12889361.334650485</v>
      </c>
      <c r="BE192" s="562">
        <f>BC192/(1+DFC!$C$10/100)^B192</f>
        <v>691378.85646753339</v>
      </c>
      <c r="BF192" s="700">
        <f>SUM(BE192:BE203)</f>
        <v>5904764.9385138396</v>
      </c>
    </row>
    <row r="193" spans="2:58" x14ac:dyDescent="0.3">
      <c r="B193" s="572">
        <v>16</v>
      </c>
      <c r="C193" s="572">
        <v>2</v>
      </c>
      <c r="D193" s="572">
        <v>182</v>
      </c>
      <c r="E193" s="708"/>
      <c r="F193" s="562">
        <v>0</v>
      </c>
      <c r="G193" s="607">
        <f t="shared" si="44"/>
        <v>5000</v>
      </c>
      <c r="H193" s="700"/>
      <c r="I193" s="607">
        <f t="shared" si="45"/>
        <v>650</v>
      </c>
      <c r="J193" s="700"/>
      <c r="K193" s="607">
        <f t="shared" si="46"/>
        <v>400</v>
      </c>
      <c r="L193" s="700"/>
      <c r="M193" s="607">
        <f t="shared" si="47"/>
        <v>12500</v>
      </c>
      <c r="N193" s="700"/>
      <c r="O193" s="607">
        <f t="shared" si="48"/>
        <v>5000</v>
      </c>
      <c r="P193" s="700"/>
      <c r="Q193" s="607">
        <f t="shared" si="42"/>
        <v>8750</v>
      </c>
      <c r="R193" s="700"/>
      <c r="S193" s="607">
        <f t="shared" si="40"/>
        <v>50000</v>
      </c>
      <c r="T193" s="700"/>
      <c r="U193" s="607">
        <f t="shared" si="41"/>
        <v>37500</v>
      </c>
      <c r="V193" s="700"/>
      <c r="W193" s="607">
        <f t="shared" si="49"/>
        <v>20833.333333333332</v>
      </c>
      <c r="X193" s="700"/>
      <c r="Y193" s="607">
        <f t="shared" si="50"/>
        <v>10416.666666666666</v>
      </c>
      <c r="Z193" s="700"/>
      <c r="AA193" s="607">
        <f t="shared" si="51"/>
        <v>8333.3333333333339</v>
      </c>
      <c r="AB193" s="700"/>
      <c r="AC193" s="607">
        <f t="shared" si="52"/>
        <v>16666.666666666668</v>
      </c>
      <c r="AD193" s="700"/>
      <c r="AE193" s="607">
        <f t="shared" si="43"/>
        <v>9858.3333333333339</v>
      </c>
      <c r="AF193" s="700"/>
      <c r="AG193" s="607">
        <f>OFC!AB188+OFC!AW188</f>
        <v>700769.46239999996</v>
      </c>
      <c r="AH193" s="700"/>
      <c r="AI193" s="607">
        <f>OFC!BR188+OFC!CM188</f>
        <v>39042.5</v>
      </c>
      <c r="AJ193" s="700"/>
      <c r="AK193" s="607">
        <f t="shared" si="53"/>
        <v>4500</v>
      </c>
      <c r="AL193" s="700"/>
      <c r="AM193" s="607"/>
      <c r="AN193" s="700"/>
      <c r="AO193" s="607">
        <f t="shared" si="54"/>
        <v>166666.66666666666</v>
      </c>
      <c r="AP193" s="700"/>
      <c r="AQ193" s="607">
        <f t="shared" si="55"/>
        <v>0</v>
      </c>
      <c r="AR193" s="700"/>
      <c r="AS193" s="607">
        <f t="shared" si="56"/>
        <v>1000000</v>
      </c>
      <c r="AT193" s="700"/>
      <c r="AU193" s="613">
        <v>0</v>
      </c>
      <c r="AV193" s="700"/>
      <c r="AW193" s="571">
        <f t="shared" si="58"/>
        <v>2096886.9624000001</v>
      </c>
      <c r="AX193" s="700"/>
      <c r="AY193" s="607">
        <f>('Revenue OP'!$G$18*(1+DFC!$C$13/100)^B193)/12</f>
        <v>3193899.3486475404</v>
      </c>
      <c r="AZ193" s="700"/>
      <c r="BA193" s="613">
        <v>0</v>
      </c>
      <c r="BB193" s="700"/>
      <c r="BC193" s="562">
        <f t="shared" si="57"/>
        <v>1097012.3862475404</v>
      </c>
      <c r="BD193" s="700"/>
      <c r="BE193" s="562">
        <f>BC193/(1+DFC!$C$10/100)^B193</f>
        <v>502554.01390727854</v>
      </c>
      <c r="BF193" s="700"/>
    </row>
    <row r="194" spans="2:58" x14ac:dyDescent="0.3">
      <c r="B194" s="572">
        <v>16</v>
      </c>
      <c r="C194" s="572">
        <v>3</v>
      </c>
      <c r="D194" s="572">
        <v>183</v>
      </c>
      <c r="E194" s="708"/>
      <c r="F194" s="562">
        <v>0</v>
      </c>
      <c r="G194" s="607">
        <f t="shared" si="44"/>
        <v>5000</v>
      </c>
      <c r="H194" s="700"/>
      <c r="I194" s="607">
        <f t="shared" si="45"/>
        <v>650</v>
      </c>
      <c r="J194" s="700"/>
      <c r="K194" s="607">
        <f t="shared" si="46"/>
        <v>400</v>
      </c>
      <c r="L194" s="700"/>
      <c r="M194" s="607">
        <f t="shared" si="47"/>
        <v>12500</v>
      </c>
      <c r="N194" s="700"/>
      <c r="O194" s="607">
        <f t="shared" si="48"/>
        <v>5000</v>
      </c>
      <c r="P194" s="700"/>
      <c r="Q194" s="607">
        <f t="shared" si="42"/>
        <v>8750</v>
      </c>
      <c r="R194" s="700"/>
      <c r="S194" s="607">
        <f t="shared" si="40"/>
        <v>50000</v>
      </c>
      <c r="T194" s="700"/>
      <c r="U194" s="607">
        <f t="shared" si="41"/>
        <v>37500</v>
      </c>
      <c r="V194" s="700"/>
      <c r="W194" s="607">
        <f t="shared" si="49"/>
        <v>20833.333333333332</v>
      </c>
      <c r="X194" s="700"/>
      <c r="Y194" s="607">
        <f t="shared" si="50"/>
        <v>10416.666666666666</v>
      </c>
      <c r="Z194" s="700"/>
      <c r="AA194" s="607">
        <f t="shared" si="51"/>
        <v>8333.3333333333339</v>
      </c>
      <c r="AB194" s="700"/>
      <c r="AC194" s="607">
        <f t="shared" si="52"/>
        <v>16666.666666666668</v>
      </c>
      <c r="AD194" s="700"/>
      <c r="AE194" s="607">
        <f t="shared" si="43"/>
        <v>9858.3333333333339</v>
      </c>
      <c r="AF194" s="700"/>
      <c r="AG194" s="607">
        <f>OFC!AB189+OFC!AW189</f>
        <v>775851.90480000002</v>
      </c>
      <c r="AH194" s="700"/>
      <c r="AI194" s="607">
        <f>OFC!BR189+OFC!CM189</f>
        <v>43225.625</v>
      </c>
      <c r="AJ194" s="700"/>
      <c r="AK194" s="607">
        <f t="shared" si="53"/>
        <v>4500</v>
      </c>
      <c r="AL194" s="700"/>
      <c r="AM194" s="607"/>
      <c r="AN194" s="700"/>
      <c r="AO194" s="607">
        <f t="shared" si="54"/>
        <v>166666.66666666666</v>
      </c>
      <c r="AP194" s="700"/>
      <c r="AQ194" s="607">
        <f t="shared" si="55"/>
        <v>0</v>
      </c>
      <c r="AR194" s="700"/>
      <c r="AS194" s="607">
        <f t="shared" si="56"/>
        <v>1000000</v>
      </c>
      <c r="AT194" s="700"/>
      <c r="AU194" s="613">
        <v>0</v>
      </c>
      <c r="AV194" s="700"/>
      <c r="AW194" s="571">
        <f t="shared" si="58"/>
        <v>2176152.5298000001</v>
      </c>
      <c r="AX194" s="700"/>
      <c r="AY194" s="607">
        <f>('Revenue OP'!$G$18*(1+DFC!$C$13/100)^B194)/12</f>
        <v>3193899.3486475404</v>
      </c>
      <c r="AZ194" s="700"/>
      <c r="BA194" s="613">
        <v>0</v>
      </c>
      <c r="BB194" s="700"/>
      <c r="BC194" s="562">
        <f t="shared" si="57"/>
        <v>1017746.8188475403</v>
      </c>
      <c r="BD194" s="700"/>
      <c r="BE194" s="562">
        <f>BC194/(1+DFC!$C$10/100)^B194</f>
        <v>466241.54418415256</v>
      </c>
      <c r="BF194" s="700"/>
    </row>
    <row r="195" spans="2:58" x14ac:dyDescent="0.3">
      <c r="B195" s="572">
        <v>16</v>
      </c>
      <c r="C195" s="572">
        <v>4</v>
      </c>
      <c r="D195" s="572">
        <v>184</v>
      </c>
      <c r="E195" s="708"/>
      <c r="F195" s="562">
        <v>0</v>
      </c>
      <c r="G195" s="607">
        <f t="shared" si="44"/>
        <v>5000</v>
      </c>
      <c r="H195" s="700"/>
      <c r="I195" s="607">
        <f t="shared" si="45"/>
        <v>650</v>
      </c>
      <c r="J195" s="700"/>
      <c r="K195" s="607">
        <f t="shared" si="46"/>
        <v>400</v>
      </c>
      <c r="L195" s="700"/>
      <c r="M195" s="607">
        <f t="shared" si="47"/>
        <v>12500</v>
      </c>
      <c r="N195" s="700"/>
      <c r="O195" s="607">
        <f t="shared" si="48"/>
        <v>5000</v>
      </c>
      <c r="P195" s="700"/>
      <c r="Q195" s="607">
        <f t="shared" si="42"/>
        <v>8750</v>
      </c>
      <c r="R195" s="700"/>
      <c r="S195" s="607">
        <f t="shared" si="40"/>
        <v>50000</v>
      </c>
      <c r="T195" s="700"/>
      <c r="U195" s="607">
        <f t="shared" si="41"/>
        <v>37500</v>
      </c>
      <c r="V195" s="700"/>
      <c r="W195" s="607">
        <f t="shared" si="49"/>
        <v>20833.333333333332</v>
      </c>
      <c r="X195" s="700"/>
      <c r="Y195" s="607">
        <f t="shared" si="50"/>
        <v>10416.666666666666</v>
      </c>
      <c r="Z195" s="700"/>
      <c r="AA195" s="607">
        <f t="shared" si="51"/>
        <v>8333.3333333333339</v>
      </c>
      <c r="AB195" s="700"/>
      <c r="AC195" s="607">
        <f t="shared" si="52"/>
        <v>16666.666666666668</v>
      </c>
      <c r="AD195" s="700"/>
      <c r="AE195" s="607">
        <f t="shared" si="43"/>
        <v>9858.3333333333339</v>
      </c>
      <c r="AF195" s="700"/>
      <c r="AG195" s="607">
        <f>OFC!AB190+OFC!AW190</f>
        <v>750824.424</v>
      </c>
      <c r="AH195" s="700"/>
      <c r="AI195" s="607">
        <f>OFC!BR190+OFC!CM190</f>
        <v>41831.25</v>
      </c>
      <c r="AJ195" s="700"/>
      <c r="AK195" s="607">
        <f t="shared" si="53"/>
        <v>4500</v>
      </c>
      <c r="AL195" s="700"/>
      <c r="AM195" s="607"/>
      <c r="AN195" s="700"/>
      <c r="AO195" s="607">
        <f t="shared" si="54"/>
        <v>166666.66666666666</v>
      </c>
      <c r="AP195" s="700"/>
      <c r="AQ195" s="607">
        <f t="shared" si="55"/>
        <v>0</v>
      </c>
      <c r="AR195" s="700"/>
      <c r="AS195" s="607">
        <f t="shared" si="56"/>
        <v>1000000</v>
      </c>
      <c r="AT195" s="700"/>
      <c r="AU195" s="613">
        <v>0</v>
      </c>
      <c r="AV195" s="700"/>
      <c r="AW195" s="571">
        <f t="shared" si="58"/>
        <v>2149730.6740000001</v>
      </c>
      <c r="AX195" s="700"/>
      <c r="AY195" s="607">
        <f>('Revenue OP'!$G$18*(1+DFC!$C$13/100)^B195)/12</f>
        <v>3193899.3486475404</v>
      </c>
      <c r="AZ195" s="700"/>
      <c r="BA195" s="613">
        <v>0</v>
      </c>
      <c r="BB195" s="700"/>
      <c r="BC195" s="562">
        <f t="shared" si="57"/>
        <v>1044168.6746475403</v>
      </c>
      <c r="BD195" s="700"/>
      <c r="BE195" s="562">
        <f>BC195/(1+DFC!$C$10/100)^B195</f>
        <v>478345.70075852791</v>
      </c>
      <c r="BF195" s="700"/>
    </row>
    <row r="196" spans="2:58" x14ac:dyDescent="0.3">
      <c r="B196" s="572">
        <v>16</v>
      </c>
      <c r="C196" s="572">
        <v>5</v>
      </c>
      <c r="D196" s="572">
        <v>185</v>
      </c>
      <c r="E196" s="708"/>
      <c r="F196" s="562">
        <v>0</v>
      </c>
      <c r="G196" s="607">
        <f t="shared" si="44"/>
        <v>5000</v>
      </c>
      <c r="H196" s="700"/>
      <c r="I196" s="607">
        <f t="shared" si="45"/>
        <v>650</v>
      </c>
      <c r="J196" s="700"/>
      <c r="K196" s="607">
        <f t="shared" si="46"/>
        <v>400</v>
      </c>
      <c r="L196" s="700"/>
      <c r="M196" s="607">
        <f t="shared" si="47"/>
        <v>12500</v>
      </c>
      <c r="N196" s="700"/>
      <c r="O196" s="607">
        <f t="shared" si="48"/>
        <v>5000</v>
      </c>
      <c r="P196" s="700"/>
      <c r="Q196" s="607">
        <f t="shared" si="42"/>
        <v>8750</v>
      </c>
      <c r="R196" s="700"/>
      <c r="S196" s="607">
        <f t="shared" si="40"/>
        <v>50000</v>
      </c>
      <c r="T196" s="700"/>
      <c r="U196" s="607">
        <f t="shared" si="41"/>
        <v>37500</v>
      </c>
      <c r="V196" s="700"/>
      <c r="W196" s="607">
        <f t="shared" si="49"/>
        <v>20833.333333333332</v>
      </c>
      <c r="X196" s="700"/>
      <c r="Y196" s="607">
        <f t="shared" si="50"/>
        <v>10416.666666666666</v>
      </c>
      <c r="Z196" s="700"/>
      <c r="AA196" s="607">
        <f t="shared" si="51"/>
        <v>8333.3333333333339</v>
      </c>
      <c r="AB196" s="700"/>
      <c r="AC196" s="607">
        <f t="shared" si="52"/>
        <v>16666.666666666668</v>
      </c>
      <c r="AD196" s="700"/>
      <c r="AE196" s="607">
        <f t="shared" si="43"/>
        <v>9858.3333333333339</v>
      </c>
      <c r="AF196" s="700"/>
      <c r="AG196" s="607">
        <f>OFC!AB191+OFC!AW191</f>
        <v>775851.90480000002</v>
      </c>
      <c r="AH196" s="700"/>
      <c r="AI196" s="607">
        <f>OFC!BR191+OFC!CM191</f>
        <v>43225.625</v>
      </c>
      <c r="AJ196" s="700"/>
      <c r="AK196" s="607">
        <f t="shared" si="53"/>
        <v>4500</v>
      </c>
      <c r="AL196" s="700"/>
      <c r="AM196" s="607"/>
      <c r="AN196" s="700"/>
      <c r="AO196" s="607">
        <f t="shared" si="54"/>
        <v>166666.66666666666</v>
      </c>
      <c r="AP196" s="700"/>
      <c r="AQ196" s="607">
        <f t="shared" si="55"/>
        <v>0</v>
      </c>
      <c r="AR196" s="700"/>
      <c r="AS196" s="607">
        <f t="shared" si="56"/>
        <v>1000000</v>
      </c>
      <c r="AT196" s="700"/>
      <c r="AU196" s="613">
        <v>0</v>
      </c>
      <c r="AV196" s="700"/>
      <c r="AW196" s="571">
        <f t="shared" si="58"/>
        <v>2176152.5298000001</v>
      </c>
      <c r="AX196" s="700"/>
      <c r="AY196" s="607">
        <f>('Revenue OP'!$G$18*(1+DFC!$C$13/100)^B196)/12</f>
        <v>3193899.3486475404</v>
      </c>
      <c r="AZ196" s="700"/>
      <c r="BA196" s="613">
        <v>0</v>
      </c>
      <c r="BB196" s="700"/>
      <c r="BC196" s="562">
        <f t="shared" si="57"/>
        <v>1017746.8188475403</v>
      </c>
      <c r="BD196" s="700"/>
      <c r="BE196" s="562">
        <f>BC196/(1+DFC!$C$10/100)^B196</f>
        <v>466241.54418415256</v>
      </c>
      <c r="BF196" s="700"/>
    </row>
    <row r="197" spans="2:58" x14ac:dyDescent="0.3">
      <c r="B197" s="572">
        <v>16</v>
      </c>
      <c r="C197" s="572">
        <v>6</v>
      </c>
      <c r="D197" s="572">
        <v>186</v>
      </c>
      <c r="E197" s="708"/>
      <c r="F197" s="562">
        <v>0</v>
      </c>
      <c r="G197" s="607">
        <f t="shared" si="44"/>
        <v>5000</v>
      </c>
      <c r="H197" s="700"/>
      <c r="I197" s="607">
        <f t="shared" si="45"/>
        <v>650</v>
      </c>
      <c r="J197" s="700"/>
      <c r="K197" s="607">
        <f t="shared" si="46"/>
        <v>400</v>
      </c>
      <c r="L197" s="700"/>
      <c r="M197" s="607">
        <f t="shared" si="47"/>
        <v>12500</v>
      </c>
      <c r="N197" s="700"/>
      <c r="O197" s="607">
        <f t="shared" si="48"/>
        <v>5000</v>
      </c>
      <c r="P197" s="700"/>
      <c r="Q197" s="607">
        <f t="shared" si="42"/>
        <v>8750</v>
      </c>
      <c r="R197" s="700"/>
      <c r="S197" s="607">
        <f t="shared" ref="S197:S251" si="59">(T$10/12)*($V$5/100+1)</f>
        <v>50000</v>
      </c>
      <c r="T197" s="700"/>
      <c r="U197" s="607">
        <f t="shared" ref="U197:U251" si="60">(V$10/12)*($V$5/100+1)</f>
        <v>37500</v>
      </c>
      <c r="V197" s="700"/>
      <c r="W197" s="607">
        <f t="shared" si="49"/>
        <v>20833.333333333332</v>
      </c>
      <c r="X197" s="700"/>
      <c r="Y197" s="607">
        <f t="shared" si="50"/>
        <v>10416.666666666666</v>
      </c>
      <c r="Z197" s="700"/>
      <c r="AA197" s="607">
        <f t="shared" si="51"/>
        <v>8333.3333333333339</v>
      </c>
      <c r="AB197" s="700"/>
      <c r="AC197" s="607">
        <f t="shared" si="52"/>
        <v>16666.666666666668</v>
      </c>
      <c r="AD197" s="700"/>
      <c r="AE197" s="607">
        <f t="shared" si="43"/>
        <v>9858.3333333333339</v>
      </c>
      <c r="AF197" s="700"/>
      <c r="AG197" s="607">
        <f>OFC!AB192+OFC!AW192</f>
        <v>750824.424</v>
      </c>
      <c r="AH197" s="700"/>
      <c r="AI197" s="607">
        <f>OFC!BR192+OFC!CM192</f>
        <v>41831.25</v>
      </c>
      <c r="AJ197" s="700"/>
      <c r="AK197" s="607">
        <f t="shared" si="53"/>
        <v>4500</v>
      </c>
      <c r="AL197" s="700"/>
      <c r="AM197" s="607"/>
      <c r="AN197" s="700"/>
      <c r="AO197" s="607">
        <f t="shared" si="54"/>
        <v>166666.66666666666</v>
      </c>
      <c r="AP197" s="700"/>
      <c r="AQ197" s="607">
        <f t="shared" si="55"/>
        <v>0</v>
      </c>
      <c r="AR197" s="700"/>
      <c r="AS197" s="607">
        <f t="shared" si="56"/>
        <v>1000000</v>
      </c>
      <c r="AT197" s="700"/>
      <c r="AU197" s="613">
        <v>0</v>
      </c>
      <c r="AV197" s="700"/>
      <c r="AW197" s="571">
        <f t="shared" si="58"/>
        <v>2149730.6740000001</v>
      </c>
      <c r="AX197" s="700"/>
      <c r="AY197" s="607">
        <f>('Revenue OP'!$G$18*(1+DFC!$C$13/100)^B197)/12</f>
        <v>3193899.3486475404</v>
      </c>
      <c r="AZ197" s="700"/>
      <c r="BA197" s="613">
        <v>0</v>
      </c>
      <c r="BB197" s="700"/>
      <c r="BC197" s="562">
        <f t="shared" si="57"/>
        <v>1044168.6746475403</v>
      </c>
      <c r="BD197" s="700"/>
      <c r="BE197" s="562">
        <f>BC197/(1+DFC!$C$10/100)^B197</f>
        <v>478345.70075852791</v>
      </c>
      <c r="BF197" s="700"/>
    </row>
    <row r="198" spans="2:58" x14ac:dyDescent="0.3">
      <c r="B198" s="572">
        <v>16</v>
      </c>
      <c r="C198" s="572">
        <v>7</v>
      </c>
      <c r="D198" s="572">
        <v>187</v>
      </c>
      <c r="E198" s="708"/>
      <c r="F198" s="562">
        <v>0</v>
      </c>
      <c r="G198" s="607">
        <f t="shared" si="44"/>
        <v>5000</v>
      </c>
      <c r="H198" s="700"/>
      <c r="I198" s="607">
        <f t="shared" si="45"/>
        <v>650</v>
      </c>
      <c r="J198" s="700"/>
      <c r="K198" s="607">
        <f t="shared" si="46"/>
        <v>400</v>
      </c>
      <c r="L198" s="700"/>
      <c r="M198" s="607">
        <f t="shared" si="47"/>
        <v>12500</v>
      </c>
      <c r="N198" s="700"/>
      <c r="O198" s="607">
        <f t="shared" si="48"/>
        <v>5000</v>
      </c>
      <c r="P198" s="700"/>
      <c r="Q198" s="607">
        <f t="shared" si="42"/>
        <v>8750</v>
      </c>
      <c r="R198" s="700"/>
      <c r="S198" s="607">
        <f t="shared" si="59"/>
        <v>50000</v>
      </c>
      <c r="T198" s="700"/>
      <c r="U198" s="607">
        <f t="shared" si="60"/>
        <v>37500</v>
      </c>
      <c r="V198" s="700"/>
      <c r="W198" s="607">
        <f t="shared" si="49"/>
        <v>20833.333333333332</v>
      </c>
      <c r="X198" s="700"/>
      <c r="Y198" s="607">
        <f t="shared" si="50"/>
        <v>10416.666666666666</v>
      </c>
      <c r="Z198" s="700"/>
      <c r="AA198" s="607">
        <f t="shared" si="51"/>
        <v>8333.3333333333339</v>
      </c>
      <c r="AB198" s="700"/>
      <c r="AC198" s="607">
        <f t="shared" si="52"/>
        <v>16666.666666666668</v>
      </c>
      <c r="AD198" s="700"/>
      <c r="AE198" s="607">
        <f t="shared" si="43"/>
        <v>9858.3333333333339</v>
      </c>
      <c r="AF198" s="700"/>
      <c r="AG198" s="607">
        <f>OFC!AB193+OFC!AW193</f>
        <v>775851.90480000002</v>
      </c>
      <c r="AH198" s="700"/>
      <c r="AI198" s="607">
        <f>OFC!BR193+OFC!CM193</f>
        <v>43225.625</v>
      </c>
      <c r="AJ198" s="700"/>
      <c r="AK198" s="607">
        <f t="shared" si="53"/>
        <v>4500</v>
      </c>
      <c r="AL198" s="700"/>
      <c r="AM198" s="607"/>
      <c r="AN198" s="700"/>
      <c r="AO198" s="607">
        <f t="shared" si="54"/>
        <v>166666.66666666666</v>
      </c>
      <c r="AP198" s="700"/>
      <c r="AQ198" s="607">
        <f t="shared" si="55"/>
        <v>0</v>
      </c>
      <c r="AR198" s="700"/>
      <c r="AS198" s="607">
        <f t="shared" si="56"/>
        <v>1000000</v>
      </c>
      <c r="AT198" s="700"/>
      <c r="AU198" s="613">
        <v>0</v>
      </c>
      <c r="AV198" s="700"/>
      <c r="AW198" s="571">
        <f t="shared" si="58"/>
        <v>2176152.5298000001</v>
      </c>
      <c r="AX198" s="700"/>
      <c r="AY198" s="607">
        <f>('Revenue OP'!$G$18*(1+DFC!$C$13/100)^B198)/12</f>
        <v>3193899.3486475404</v>
      </c>
      <c r="AZ198" s="700"/>
      <c r="BA198" s="613">
        <v>0</v>
      </c>
      <c r="BB198" s="700"/>
      <c r="BC198" s="562">
        <f t="shared" si="57"/>
        <v>1017746.8188475403</v>
      </c>
      <c r="BD198" s="700"/>
      <c r="BE198" s="562">
        <f>BC198/(1+DFC!$C$10/100)^B198</f>
        <v>466241.54418415256</v>
      </c>
      <c r="BF198" s="700"/>
    </row>
    <row r="199" spans="2:58" x14ac:dyDescent="0.3">
      <c r="B199" s="572">
        <v>16</v>
      </c>
      <c r="C199" s="572">
        <v>8</v>
      </c>
      <c r="D199" s="572">
        <v>188</v>
      </c>
      <c r="E199" s="708"/>
      <c r="F199" s="562">
        <v>0</v>
      </c>
      <c r="G199" s="607">
        <f t="shared" si="44"/>
        <v>5000</v>
      </c>
      <c r="H199" s="700"/>
      <c r="I199" s="607">
        <f t="shared" si="45"/>
        <v>650</v>
      </c>
      <c r="J199" s="700"/>
      <c r="K199" s="607">
        <f t="shared" si="46"/>
        <v>400</v>
      </c>
      <c r="L199" s="700"/>
      <c r="M199" s="607">
        <f t="shared" si="47"/>
        <v>12500</v>
      </c>
      <c r="N199" s="700"/>
      <c r="O199" s="607">
        <f t="shared" si="48"/>
        <v>5000</v>
      </c>
      <c r="P199" s="700"/>
      <c r="Q199" s="607">
        <f t="shared" si="42"/>
        <v>8750</v>
      </c>
      <c r="R199" s="700"/>
      <c r="S199" s="607">
        <f t="shared" si="59"/>
        <v>50000</v>
      </c>
      <c r="T199" s="700"/>
      <c r="U199" s="607">
        <f t="shared" si="60"/>
        <v>37500</v>
      </c>
      <c r="V199" s="700"/>
      <c r="W199" s="607">
        <f t="shared" si="49"/>
        <v>20833.333333333332</v>
      </c>
      <c r="X199" s="700"/>
      <c r="Y199" s="607">
        <f t="shared" si="50"/>
        <v>10416.666666666666</v>
      </c>
      <c r="Z199" s="700"/>
      <c r="AA199" s="607">
        <f t="shared" si="51"/>
        <v>8333.3333333333339</v>
      </c>
      <c r="AB199" s="700"/>
      <c r="AC199" s="607">
        <f t="shared" si="52"/>
        <v>16666.666666666668</v>
      </c>
      <c r="AD199" s="700"/>
      <c r="AE199" s="607">
        <f t="shared" si="43"/>
        <v>9858.3333333333339</v>
      </c>
      <c r="AF199" s="700"/>
      <c r="AG199" s="607">
        <f>OFC!AB194+OFC!AW194</f>
        <v>775851.90480000002</v>
      </c>
      <c r="AH199" s="700"/>
      <c r="AI199" s="607">
        <f>OFC!BR194+OFC!CM194</f>
        <v>43225.625</v>
      </c>
      <c r="AJ199" s="700"/>
      <c r="AK199" s="607">
        <f t="shared" si="53"/>
        <v>4500</v>
      </c>
      <c r="AL199" s="700"/>
      <c r="AM199" s="607"/>
      <c r="AN199" s="700"/>
      <c r="AO199" s="607">
        <f t="shared" si="54"/>
        <v>166666.66666666666</v>
      </c>
      <c r="AP199" s="700"/>
      <c r="AQ199" s="607">
        <f t="shared" si="55"/>
        <v>0</v>
      </c>
      <c r="AR199" s="700"/>
      <c r="AS199" s="607">
        <f t="shared" si="56"/>
        <v>1000000</v>
      </c>
      <c r="AT199" s="700"/>
      <c r="AU199" s="613">
        <v>0</v>
      </c>
      <c r="AV199" s="700"/>
      <c r="AW199" s="571">
        <f t="shared" si="58"/>
        <v>2176152.5298000001</v>
      </c>
      <c r="AX199" s="700"/>
      <c r="AY199" s="607">
        <f>('Revenue OP'!$G$18*(1+DFC!$C$13/100)^B199)/12</f>
        <v>3193899.3486475404</v>
      </c>
      <c r="AZ199" s="700"/>
      <c r="BA199" s="613">
        <v>0</v>
      </c>
      <c r="BB199" s="700"/>
      <c r="BC199" s="562">
        <f t="shared" si="57"/>
        <v>1017746.8188475403</v>
      </c>
      <c r="BD199" s="700"/>
      <c r="BE199" s="562">
        <f>BC199/(1+DFC!$C$10/100)^B199</f>
        <v>466241.54418415256</v>
      </c>
      <c r="BF199" s="700"/>
    </row>
    <row r="200" spans="2:58" x14ac:dyDescent="0.3">
      <c r="B200" s="572">
        <v>16</v>
      </c>
      <c r="C200" s="572">
        <v>9</v>
      </c>
      <c r="D200" s="572">
        <v>189</v>
      </c>
      <c r="E200" s="708"/>
      <c r="F200" s="562">
        <v>0</v>
      </c>
      <c r="G200" s="607">
        <f t="shared" si="44"/>
        <v>5000</v>
      </c>
      <c r="H200" s="700"/>
      <c r="I200" s="607">
        <f t="shared" si="45"/>
        <v>650</v>
      </c>
      <c r="J200" s="700"/>
      <c r="K200" s="607">
        <f t="shared" si="46"/>
        <v>400</v>
      </c>
      <c r="L200" s="700"/>
      <c r="M200" s="607">
        <f t="shared" si="47"/>
        <v>12500</v>
      </c>
      <c r="N200" s="700"/>
      <c r="O200" s="607">
        <f t="shared" si="48"/>
        <v>5000</v>
      </c>
      <c r="P200" s="700"/>
      <c r="Q200" s="607">
        <f t="shared" si="42"/>
        <v>8750</v>
      </c>
      <c r="R200" s="700"/>
      <c r="S200" s="607">
        <f t="shared" si="59"/>
        <v>50000</v>
      </c>
      <c r="T200" s="700"/>
      <c r="U200" s="607">
        <f t="shared" si="60"/>
        <v>37500</v>
      </c>
      <c r="V200" s="700"/>
      <c r="W200" s="607">
        <f t="shared" si="49"/>
        <v>20833.333333333332</v>
      </c>
      <c r="X200" s="700"/>
      <c r="Y200" s="607">
        <f t="shared" si="50"/>
        <v>10416.666666666666</v>
      </c>
      <c r="Z200" s="700"/>
      <c r="AA200" s="607">
        <f t="shared" si="51"/>
        <v>8333.3333333333339</v>
      </c>
      <c r="AB200" s="700"/>
      <c r="AC200" s="607">
        <f t="shared" si="52"/>
        <v>16666.666666666668</v>
      </c>
      <c r="AD200" s="700"/>
      <c r="AE200" s="607">
        <f t="shared" si="43"/>
        <v>9858.3333333333339</v>
      </c>
      <c r="AF200" s="700"/>
      <c r="AG200" s="607">
        <f>OFC!AB195+OFC!AW195</f>
        <v>750824.424</v>
      </c>
      <c r="AH200" s="700"/>
      <c r="AI200" s="607">
        <f>OFC!BR195+OFC!CM195</f>
        <v>41831.25</v>
      </c>
      <c r="AJ200" s="700"/>
      <c r="AK200" s="607">
        <f t="shared" si="53"/>
        <v>4500</v>
      </c>
      <c r="AL200" s="700"/>
      <c r="AM200" s="607"/>
      <c r="AN200" s="700"/>
      <c r="AO200" s="607">
        <f t="shared" si="54"/>
        <v>166666.66666666666</v>
      </c>
      <c r="AP200" s="700"/>
      <c r="AQ200" s="607">
        <f t="shared" si="55"/>
        <v>0</v>
      </c>
      <c r="AR200" s="700"/>
      <c r="AS200" s="607">
        <f t="shared" si="56"/>
        <v>1000000</v>
      </c>
      <c r="AT200" s="700"/>
      <c r="AU200" s="613">
        <v>0</v>
      </c>
      <c r="AV200" s="700"/>
      <c r="AW200" s="571">
        <f t="shared" si="58"/>
        <v>2149730.6740000001</v>
      </c>
      <c r="AX200" s="700"/>
      <c r="AY200" s="607">
        <f>('Revenue OP'!$G$18*(1+DFC!$C$13/100)^B200)/12</f>
        <v>3193899.3486475404</v>
      </c>
      <c r="AZ200" s="700"/>
      <c r="BA200" s="613">
        <v>0</v>
      </c>
      <c r="BB200" s="700"/>
      <c r="BC200" s="562">
        <f t="shared" si="57"/>
        <v>1044168.6746475403</v>
      </c>
      <c r="BD200" s="700"/>
      <c r="BE200" s="562">
        <f>BC200/(1+DFC!$C$10/100)^B200</f>
        <v>478345.70075852791</v>
      </c>
      <c r="BF200" s="700"/>
    </row>
    <row r="201" spans="2:58" x14ac:dyDescent="0.3">
      <c r="B201" s="572">
        <v>16</v>
      </c>
      <c r="C201" s="572">
        <v>10</v>
      </c>
      <c r="D201" s="572">
        <v>190</v>
      </c>
      <c r="E201" s="708"/>
      <c r="F201" s="562">
        <v>0</v>
      </c>
      <c r="G201" s="607">
        <f t="shared" si="44"/>
        <v>5000</v>
      </c>
      <c r="H201" s="700"/>
      <c r="I201" s="607">
        <f t="shared" si="45"/>
        <v>650</v>
      </c>
      <c r="J201" s="700"/>
      <c r="K201" s="607">
        <f t="shared" si="46"/>
        <v>400</v>
      </c>
      <c r="L201" s="700"/>
      <c r="M201" s="607">
        <f t="shared" si="47"/>
        <v>12500</v>
      </c>
      <c r="N201" s="700"/>
      <c r="O201" s="607">
        <f t="shared" si="48"/>
        <v>5000</v>
      </c>
      <c r="P201" s="700"/>
      <c r="Q201" s="607">
        <f t="shared" si="42"/>
        <v>8750</v>
      </c>
      <c r="R201" s="700"/>
      <c r="S201" s="607">
        <f t="shared" si="59"/>
        <v>50000</v>
      </c>
      <c r="T201" s="700"/>
      <c r="U201" s="607">
        <f t="shared" si="60"/>
        <v>37500</v>
      </c>
      <c r="V201" s="700"/>
      <c r="W201" s="607">
        <f t="shared" si="49"/>
        <v>20833.333333333332</v>
      </c>
      <c r="X201" s="700"/>
      <c r="Y201" s="607">
        <f t="shared" si="50"/>
        <v>10416.666666666666</v>
      </c>
      <c r="Z201" s="700"/>
      <c r="AA201" s="607">
        <f t="shared" si="51"/>
        <v>8333.3333333333339</v>
      </c>
      <c r="AB201" s="700"/>
      <c r="AC201" s="607">
        <f t="shared" si="52"/>
        <v>16666.666666666668</v>
      </c>
      <c r="AD201" s="700"/>
      <c r="AE201" s="607">
        <f t="shared" si="43"/>
        <v>9858.3333333333339</v>
      </c>
      <c r="AF201" s="700"/>
      <c r="AG201" s="607">
        <f>OFC!AB196+OFC!AW196</f>
        <v>775851.90480000002</v>
      </c>
      <c r="AH201" s="700"/>
      <c r="AI201" s="607">
        <f>OFC!BR196+OFC!CM196</f>
        <v>43225.625</v>
      </c>
      <c r="AJ201" s="700"/>
      <c r="AK201" s="607">
        <f t="shared" si="53"/>
        <v>4500</v>
      </c>
      <c r="AL201" s="700"/>
      <c r="AM201" s="607"/>
      <c r="AN201" s="700"/>
      <c r="AO201" s="607">
        <f t="shared" si="54"/>
        <v>166666.66666666666</v>
      </c>
      <c r="AP201" s="700"/>
      <c r="AQ201" s="607">
        <f t="shared" si="55"/>
        <v>0</v>
      </c>
      <c r="AR201" s="700"/>
      <c r="AS201" s="607">
        <f t="shared" si="56"/>
        <v>1000000</v>
      </c>
      <c r="AT201" s="700"/>
      <c r="AU201" s="613">
        <v>0</v>
      </c>
      <c r="AV201" s="700"/>
      <c r="AW201" s="571">
        <f t="shared" si="58"/>
        <v>2176152.5298000001</v>
      </c>
      <c r="AX201" s="700"/>
      <c r="AY201" s="607">
        <f>('Revenue OP'!$G$18*(1+DFC!$C$13/100)^B201)/12</f>
        <v>3193899.3486475404</v>
      </c>
      <c r="AZ201" s="700"/>
      <c r="BA201" s="613">
        <v>0</v>
      </c>
      <c r="BB201" s="700"/>
      <c r="BC201" s="562">
        <f t="shared" si="57"/>
        <v>1017746.8188475403</v>
      </c>
      <c r="BD201" s="700"/>
      <c r="BE201" s="562">
        <f>BC201/(1+DFC!$C$10/100)^B201</f>
        <v>466241.54418415256</v>
      </c>
      <c r="BF201" s="700"/>
    </row>
    <row r="202" spans="2:58" x14ac:dyDescent="0.3">
      <c r="B202" s="572">
        <v>16</v>
      </c>
      <c r="C202" s="572">
        <v>11</v>
      </c>
      <c r="D202" s="572">
        <v>191</v>
      </c>
      <c r="E202" s="708"/>
      <c r="F202" s="562">
        <v>0</v>
      </c>
      <c r="G202" s="607">
        <f t="shared" si="44"/>
        <v>5000</v>
      </c>
      <c r="H202" s="700"/>
      <c r="I202" s="607">
        <f t="shared" si="45"/>
        <v>650</v>
      </c>
      <c r="J202" s="700"/>
      <c r="K202" s="607">
        <f t="shared" si="46"/>
        <v>400</v>
      </c>
      <c r="L202" s="700"/>
      <c r="M202" s="607">
        <f t="shared" si="47"/>
        <v>12500</v>
      </c>
      <c r="N202" s="700"/>
      <c r="O202" s="607">
        <f t="shared" si="48"/>
        <v>5000</v>
      </c>
      <c r="P202" s="700"/>
      <c r="Q202" s="607">
        <f t="shared" si="42"/>
        <v>8750</v>
      </c>
      <c r="R202" s="700"/>
      <c r="S202" s="607">
        <f t="shared" si="59"/>
        <v>50000</v>
      </c>
      <c r="T202" s="700"/>
      <c r="U202" s="607">
        <f t="shared" si="60"/>
        <v>37500</v>
      </c>
      <c r="V202" s="700"/>
      <c r="W202" s="607">
        <f t="shared" si="49"/>
        <v>20833.333333333332</v>
      </c>
      <c r="X202" s="700"/>
      <c r="Y202" s="607">
        <f t="shared" si="50"/>
        <v>10416.666666666666</v>
      </c>
      <c r="Z202" s="700"/>
      <c r="AA202" s="607">
        <f t="shared" si="51"/>
        <v>8333.3333333333339</v>
      </c>
      <c r="AB202" s="700"/>
      <c r="AC202" s="607">
        <f t="shared" si="52"/>
        <v>16666.666666666668</v>
      </c>
      <c r="AD202" s="700"/>
      <c r="AE202" s="607">
        <f t="shared" si="43"/>
        <v>9858.3333333333339</v>
      </c>
      <c r="AF202" s="700"/>
      <c r="AG202" s="607">
        <f>OFC!AB197+OFC!AW197</f>
        <v>750824.424</v>
      </c>
      <c r="AH202" s="700"/>
      <c r="AI202" s="607">
        <f>OFC!BR197+OFC!CM197</f>
        <v>41831.25</v>
      </c>
      <c r="AJ202" s="700"/>
      <c r="AK202" s="607">
        <f t="shared" si="53"/>
        <v>4500</v>
      </c>
      <c r="AL202" s="700"/>
      <c r="AM202" s="607"/>
      <c r="AN202" s="700"/>
      <c r="AO202" s="607">
        <f t="shared" si="54"/>
        <v>166666.66666666666</v>
      </c>
      <c r="AP202" s="700"/>
      <c r="AQ202" s="607">
        <f t="shared" si="55"/>
        <v>0</v>
      </c>
      <c r="AR202" s="700"/>
      <c r="AS202" s="607">
        <f t="shared" si="56"/>
        <v>1000000</v>
      </c>
      <c r="AT202" s="700"/>
      <c r="AU202" s="613">
        <v>0</v>
      </c>
      <c r="AV202" s="700"/>
      <c r="AW202" s="571">
        <f t="shared" si="58"/>
        <v>2149730.6740000001</v>
      </c>
      <c r="AX202" s="700"/>
      <c r="AY202" s="607">
        <f>('Revenue OP'!$G$18*(1+DFC!$C$13/100)^B202)/12</f>
        <v>3193899.3486475404</v>
      </c>
      <c r="AZ202" s="700"/>
      <c r="BA202" s="613">
        <v>0</v>
      </c>
      <c r="BB202" s="700"/>
      <c r="BC202" s="562">
        <f t="shared" si="57"/>
        <v>1044168.6746475403</v>
      </c>
      <c r="BD202" s="700"/>
      <c r="BE202" s="562">
        <f>BC202/(1+DFC!$C$10/100)^B202</f>
        <v>478345.70075852791</v>
      </c>
      <c r="BF202" s="700"/>
    </row>
    <row r="203" spans="2:58" x14ac:dyDescent="0.3">
      <c r="B203" s="572">
        <v>16</v>
      </c>
      <c r="C203" s="572">
        <v>12</v>
      </c>
      <c r="D203" s="572">
        <v>192</v>
      </c>
      <c r="E203" s="708"/>
      <c r="F203" s="562">
        <v>0</v>
      </c>
      <c r="G203" s="607">
        <f t="shared" si="44"/>
        <v>5000</v>
      </c>
      <c r="H203" s="700"/>
      <c r="I203" s="607">
        <f t="shared" si="45"/>
        <v>650</v>
      </c>
      <c r="J203" s="700"/>
      <c r="K203" s="607">
        <f t="shared" si="46"/>
        <v>400</v>
      </c>
      <c r="L203" s="700"/>
      <c r="M203" s="607">
        <f t="shared" si="47"/>
        <v>12500</v>
      </c>
      <c r="N203" s="700"/>
      <c r="O203" s="607">
        <f t="shared" si="48"/>
        <v>5000</v>
      </c>
      <c r="P203" s="700"/>
      <c r="Q203" s="607">
        <f t="shared" si="42"/>
        <v>8750</v>
      </c>
      <c r="R203" s="700"/>
      <c r="S203" s="607">
        <f t="shared" si="59"/>
        <v>50000</v>
      </c>
      <c r="T203" s="700"/>
      <c r="U203" s="607">
        <f t="shared" si="60"/>
        <v>37500</v>
      </c>
      <c r="V203" s="700"/>
      <c r="W203" s="607">
        <f t="shared" si="49"/>
        <v>20833.333333333332</v>
      </c>
      <c r="X203" s="700"/>
      <c r="Y203" s="607">
        <f t="shared" si="50"/>
        <v>10416.666666666666</v>
      </c>
      <c r="Z203" s="700"/>
      <c r="AA203" s="607">
        <f t="shared" si="51"/>
        <v>8333.3333333333339</v>
      </c>
      <c r="AB203" s="700"/>
      <c r="AC203" s="607">
        <f t="shared" si="52"/>
        <v>16666.666666666668</v>
      </c>
      <c r="AD203" s="700"/>
      <c r="AE203" s="607">
        <f t="shared" si="43"/>
        <v>9858.3333333333339</v>
      </c>
      <c r="AF203" s="700"/>
      <c r="AG203" s="607">
        <f>OFC!AB198+OFC!AW198</f>
        <v>775851.90480000002</v>
      </c>
      <c r="AH203" s="700"/>
      <c r="AI203" s="607">
        <f>OFC!BR198+OFC!CM198</f>
        <v>43225.625</v>
      </c>
      <c r="AJ203" s="700"/>
      <c r="AK203" s="607">
        <f t="shared" si="53"/>
        <v>4500</v>
      </c>
      <c r="AL203" s="700"/>
      <c r="AM203" s="607"/>
      <c r="AN203" s="700"/>
      <c r="AO203" s="607">
        <f t="shared" si="54"/>
        <v>166666.66666666666</v>
      </c>
      <c r="AP203" s="700"/>
      <c r="AQ203" s="607">
        <f t="shared" si="55"/>
        <v>0</v>
      </c>
      <c r="AR203" s="700"/>
      <c r="AS203" s="607">
        <f t="shared" si="56"/>
        <v>1000000</v>
      </c>
      <c r="AT203" s="700"/>
      <c r="AU203" s="613">
        <v>0</v>
      </c>
      <c r="AV203" s="700"/>
      <c r="AW203" s="571">
        <f t="shared" si="58"/>
        <v>2176152.5298000001</v>
      </c>
      <c r="AX203" s="700"/>
      <c r="AY203" s="607">
        <f>('Revenue OP'!$G$18*(1+DFC!$C$13/100)^B203)/12</f>
        <v>3193899.3486475404</v>
      </c>
      <c r="AZ203" s="700"/>
      <c r="BA203" s="613">
        <v>0</v>
      </c>
      <c r="BB203" s="700"/>
      <c r="BC203" s="562">
        <f t="shared" si="57"/>
        <v>1017746.8188475403</v>
      </c>
      <c r="BD203" s="700"/>
      <c r="BE203" s="562">
        <f>BC203/(1+DFC!$C$10/100)^B203</f>
        <v>466241.54418415256</v>
      </c>
      <c r="BF203" s="700"/>
    </row>
    <row r="204" spans="2:58" x14ac:dyDescent="0.3">
      <c r="B204" s="572">
        <v>17</v>
      </c>
      <c r="C204" s="572">
        <v>1</v>
      </c>
      <c r="D204" s="572">
        <v>193</v>
      </c>
      <c r="E204" s="708">
        <f>DFC!$C$10</f>
        <v>5</v>
      </c>
      <c r="F204" s="562">
        <v>0</v>
      </c>
      <c r="G204" s="607">
        <f t="shared" si="44"/>
        <v>5000</v>
      </c>
      <c r="H204" s="700">
        <f>SUM(G204:G215)</f>
        <v>60000</v>
      </c>
      <c r="I204" s="607">
        <f t="shared" si="45"/>
        <v>650</v>
      </c>
      <c r="J204" s="700">
        <f>SUM(I204:I215)</f>
        <v>7800</v>
      </c>
      <c r="K204" s="607">
        <f t="shared" si="46"/>
        <v>400</v>
      </c>
      <c r="L204" s="700">
        <f>SUM(K204:K215)</f>
        <v>4800</v>
      </c>
      <c r="M204" s="607">
        <f t="shared" si="47"/>
        <v>12500</v>
      </c>
      <c r="N204" s="700">
        <f>SUM(M204:M215)</f>
        <v>150000</v>
      </c>
      <c r="O204" s="607">
        <f t="shared" si="48"/>
        <v>5000</v>
      </c>
      <c r="P204" s="700">
        <f>SUM(O204:O215)</f>
        <v>60000</v>
      </c>
      <c r="Q204" s="607">
        <f t="shared" si="42"/>
        <v>8750</v>
      </c>
      <c r="R204" s="700">
        <f>SUM(Q204:Q215)</f>
        <v>105000</v>
      </c>
      <c r="S204" s="607">
        <f t="shared" si="59"/>
        <v>50000</v>
      </c>
      <c r="T204" s="700">
        <f>SUM(S204:S215)</f>
        <v>600000</v>
      </c>
      <c r="U204" s="607">
        <f t="shared" si="60"/>
        <v>37500</v>
      </c>
      <c r="V204" s="700">
        <f>SUM(U204:U215)</f>
        <v>450000</v>
      </c>
      <c r="W204" s="607">
        <f t="shared" si="49"/>
        <v>20833.333333333332</v>
      </c>
      <c r="X204" s="700">
        <f>SUM(W204:W215)</f>
        <v>250000.00000000003</v>
      </c>
      <c r="Y204" s="607">
        <f t="shared" si="50"/>
        <v>10416.666666666666</v>
      </c>
      <c r="Z204" s="700">
        <f>SUM(Y204:Y215)</f>
        <v>125000.00000000001</v>
      </c>
      <c r="AA204" s="607">
        <f t="shared" si="51"/>
        <v>8333.3333333333339</v>
      </c>
      <c r="AB204" s="700">
        <f>SUM(AA204:AA215)</f>
        <v>99999.999999999985</v>
      </c>
      <c r="AC204" s="607">
        <f t="shared" si="52"/>
        <v>16666.666666666668</v>
      </c>
      <c r="AD204" s="700">
        <f>SUM(AC204:AC215)</f>
        <v>199999.99999999997</v>
      </c>
      <c r="AE204" s="607">
        <f>$AE$203*(1+$AF$5/100)</f>
        <v>12815.833333333334</v>
      </c>
      <c r="AF204" s="700">
        <f>SUM(AE204:AE215)</f>
        <v>153790</v>
      </c>
      <c r="AG204" s="607">
        <f>OFC!AB199+OFC!AW199</f>
        <v>310340.76191999996</v>
      </c>
      <c r="AH204" s="700">
        <f>SUM(AG204:AG215)</f>
        <v>8669519.3491199985</v>
      </c>
      <c r="AI204" s="607">
        <f>OFC!BR199+OFC!CM199</f>
        <v>17290.25</v>
      </c>
      <c r="AJ204" s="700">
        <f>SUM(AI204:AI215)</f>
        <v>483011.5</v>
      </c>
      <c r="AK204" s="607">
        <f t="shared" si="53"/>
        <v>4500</v>
      </c>
      <c r="AL204" s="700">
        <f>SUM(AK204:AK215)</f>
        <v>54000</v>
      </c>
      <c r="AM204" s="607"/>
      <c r="AN204" s="700">
        <f>SUM(AM204:AM215)</f>
        <v>0</v>
      </c>
      <c r="AO204" s="607">
        <f t="shared" si="54"/>
        <v>166666.66666666666</v>
      </c>
      <c r="AP204" s="700">
        <f>SUM(AO204:AO215)</f>
        <v>2000000.0000000002</v>
      </c>
      <c r="AQ204" s="607">
        <f t="shared" si="55"/>
        <v>0</v>
      </c>
      <c r="AR204" s="700">
        <f>SUM(AQ204:AQ215)</f>
        <v>0</v>
      </c>
      <c r="AS204" s="607">
        <f t="shared" si="56"/>
        <v>1000000</v>
      </c>
      <c r="AT204" s="700">
        <f>SUM(AS204:AS215)</f>
        <v>12000000</v>
      </c>
      <c r="AU204" s="613">
        <v>0</v>
      </c>
      <c r="AV204" s="700">
        <f>SUM(AU204:AU215)</f>
        <v>0</v>
      </c>
      <c r="AW204" s="571">
        <f t="shared" si="58"/>
        <v>1687663.51192</v>
      </c>
      <c r="AX204" s="700">
        <f>SUM(AW204:AW215)</f>
        <v>25472920.849120002</v>
      </c>
      <c r="AY204" s="607">
        <f>('Revenue OP'!$G$18*(1+DFC!$C$13/100)^B204)/12</f>
        <v>3264165.1343177869</v>
      </c>
      <c r="AZ204" s="700">
        <f>SUM(AY204:AY215)</f>
        <v>39169981.611813433</v>
      </c>
      <c r="BA204" s="613">
        <v>0</v>
      </c>
      <c r="BB204" s="700">
        <f>SUM(BA204:BA215)</f>
        <v>0</v>
      </c>
      <c r="BC204" s="562">
        <f t="shared" si="57"/>
        <v>1576501.6223977869</v>
      </c>
      <c r="BD204" s="700">
        <f>SUM(BC204:BC215)</f>
        <v>13697060.762693442</v>
      </c>
      <c r="BE204" s="562">
        <f>BC204/(1+DFC!$C$10/100)^B204</f>
        <v>687822.43586529698</v>
      </c>
      <c r="BF204" s="700">
        <f>SUM(BE204:BE215)</f>
        <v>5975982.2407677909</v>
      </c>
    </row>
    <row r="205" spans="2:58" x14ac:dyDescent="0.3">
      <c r="B205" s="572">
        <v>17</v>
      </c>
      <c r="C205" s="572">
        <v>2</v>
      </c>
      <c r="D205" s="572">
        <v>194</v>
      </c>
      <c r="E205" s="708"/>
      <c r="F205" s="562">
        <v>0</v>
      </c>
      <c r="G205" s="607">
        <f t="shared" si="44"/>
        <v>5000</v>
      </c>
      <c r="H205" s="700"/>
      <c r="I205" s="607">
        <f t="shared" si="45"/>
        <v>650</v>
      </c>
      <c r="J205" s="700"/>
      <c r="K205" s="607">
        <f t="shared" si="46"/>
        <v>400</v>
      </c>
      <c r="L205" s="700"/>
      <c r="M205" s="607">
        <f t="shared" si="47"/>
        <v>12500</v>
      </c>
      <c r="N205" s="700"/>
      <c r="O205" s="607">
        <f t="shared" si="48"/>
        <v>5000</v>
      </c>
      <c r="P205" s="700"/>
      <c r="Q205" s="607">
        <f t="shared" si="42"/>
        <v>8750</v>
      </c>
      <c r="R205" s="700"/>
      <c r="S205" s="607">
        <f t="shared" si="59"/>
        <v>50000</v>
      </c>
      <c r="T205" s="700"/>
      <c r="U205" s="607">
        <f t="shared" si="60"/>
        <v>37500</v>
      </c>
      <c r="V205" s="700"/>
      <c r="W205" s="607">
        <f t="shared" si="49"/>
        <v>20833.333333333332</v>
      </c>
      <c r="X205" s="700"/>
      <c r="Y205" s="607">
        <f t="shared" si="50"/>
        <v>10416.666666666666</v>
      </c>
      <c r="Z205" s="700"/>
      <c r="AA205" s="607">
        <f t="shared" si="51"/>
        <v>8333.3333333333339</v>
      </c>
      <c r="AB205" s="700"/>
      <c r="AC205" s="607">
        <f t="shared" si="52"/>
        <v>16666.666666666668</v>
      </c>
      <c r="AD205" s="700"/>
      <c r="AE205" s="607">
        <f t="shared" ref="AE205:AE263" si="61">$AE$203*(1+$AF$5/100)</f>
        <v>12815.833333333334</v>
      </c>
      <c r="AF205" s="700"/>
      <c r="AG205" s="607">
        <f>OFC!AB200+OFC!AW200</f>
        <v>700769.46239999996</v>
      </c>
      <c r="AH205" s="700"/>
      <c r="AI205" s="607">
        <f>OFC!BR200+OFC!CM200</f>
        <v>39042.5</v>
      </c>
      <c r="AJ205" s="700"/>
      <c r="AK205" s="607">
        <f t="shared" si="53"/>
        <v>4500</v>
      </c>
      <c r="AL205" s="700"/>
      <c r="AM205" s="607"/>
      <c r="AN205" s="700"/>
      <c r="AO205" s="607">
        <f t="shared" si="54"/>
        <v>166666.66666666666</v>
      </c>
      <c r="AP205" s="700"/>
      <c r="AQ205" s="607">
        <f t="shared" si="55"/>
        <v>0</v>
      </c>
      <c r="AR205" s="700"/>
      <c r="AS205" s="607">
        <f t="shared" si="56"/>
        <v>1000000</v>
      </c>
      <c r="AT205" s="700"/>
      <c r="AU205" s="613">
        <v>0</v>
      </c>
      <c r="AV205" s="700"/>
      <c r="AW205" s="571">
        <f t="shared" si="58"/>
        <v>2099844.4624000001</v>
      </c>
      <c r="AX205" s="700"/>
      <c r="AY205" s="607">
        <f>('Revenue OP'!$G$18*(1+DFC!$C$13/100)^B205)/12</f>
        <v>3264165.1343177869</v>
      </c>
      <c r="AZ205" s="700"/>
      <c r="BA205" s="613">
        <v>0</v>
      </c>
      <c r="BB205" s="700"/>
      <c r="BC205" s="562">
        <f t="shared" si="57"/>
        <v>1164320.6719177868</v>
      </c>
      <c r="BD205" s="700"/>
      <c r="BE205" s="562">
        <f>BC205/(1+DFC!$C$10/100)^B205</f>
        <v>507989.2524745781</v>
      </c>
      <c r="BF205" s="700"/>
    </row>
    <row r="206" spans="2:58" x14ac:dyDescent="0.3">
      <c r="B206" s="572">
        <v>17</v>
      </c>
      <c r="C206" s="572">
        <v>3</v>
      </c>
      <c r="D206" s="572">
        <v>195</v>
      </c>
      <c r="E206" s="708"/>
      <c r="F206" s="562">
        <v>0</v>
      </c>
      <c r="G206" s="607">
        <f t="shared" si="44"/>
        <v>5000</v>
      </c>
      <c r="H206" s="700"/>
      <c r="I206" s="607">
        <f t="shared" si="45"/>
        <v>650</v>
      </c>
      <c r="J206" s="700"/>
      <c r="K206" s="607">
        <f t="shared" si="46"/>
        <v>400</v>
      </c>
      <c r="L206" s="700"/>
      <c r="M206" s="607">
        <f t="shared" si="47"/>
        <v>12500</v>
      </c>
      <c r="N206" s="700"/>
      <c r="O206" s="607">
        <f t="shared" si="48"/>
        <v>5000</v>
      </c>
      <c r="P206" s="700"/>
      <c r="Q206" s="607">
        <f t="shared" si="42"/>
        <v>8750</v>
      </c>
      <c r="R206" s="700"/>
      <c r="S206" s="607">
        <f t="shared" si="59"/>
        <v>50000</v>
      </c>
      <c r="T206" s="700"/>
      <c r="U206" s="607">
        <f t="shared" si="60"/>
        <v>37500</v>
      </c>
      <c r="V206" s="700"/>
      <c r="W206" s="607">
        <f t="shared" si="49"/>
        <v>20833.333333333332</v>
      </c>
      <c r="X206" s="700"/>
      <c r="Y206" s="607">
        <f t="shared" si="50"/>
        <v>10416.666666666666</v>
      </c>
      <c r="Z206" s="700"/>
      <c r="AA206" s="607">
        <f t="shared" si="51"/>
        <v>8333.3333333333339</v>
      </c>
      <c r="AB206" s="700"/>
      <c r="AC206" s="607">
        <f t="shared" si="52"/>
        <v>16666.666666666668</v>
      </c>
      <c r="AD206" s="700"/>
      <c r="AE206" s="607">
        <f t="shared" si="61"/>
        <v>12815.833333333334</v>
      </c>
      <c r="AF206" s="700"/>
      <c r="AG206" s="607">
        <f>OFC!AB201+OFC!AW201</f>
        <v>775851.90480000002</v>
      </c>
      <c r="AH206" s="700"/>
      <c r="AI206" s="607">
        <f>OFC!BR201+OFC!CM201</f>
        <v>43225.625</v>
      </c>
      <c r="AJ206" s="700"/>
      <c r="AK206" s="607">
        <f t="shared" si="53"/>
        <v>4500</v>
      </c>
      <c r="AL206" s="700"/>
      <c r="AM206" s="607"/>
      <c r="AN206" s="700"/>
      <c r="AO206" s="607">
        <f t="shared" si="54"/>
        <v>166666.66666666666</v>
      </c>
      <c r="AP206" s="700"/>
      <c r="AQ206" s="607">
        <f t="shared" si="55"/>
        <v>0</v>
      </c>
      <c r="AR206" s="700"/>
      <c r="AS206" s="607">
        <f t="shared" si="56"/>
        <v>1000000</v>
      </c>
      <c r="AT206" s="700"/>
      <c r="AU206" s="613">
        <v>0</v>
      </c>
      <c r="AV206" s="700"/>
      <c r="AW206" s="571">
        <f t="shared" si="58"/>
        <v>2179110.0298000001</v>
      </c>
      <c r="AX206" s="700"/>
      <c r="AY206" s="607">
        <f>('Revenue OP'!$G$18*(1+DFC!$C$13/100)^B206)/12</f>
        <v>3264165.1343177869</v>
      </c>
      <c r="AZ206" s="700"/>
      <c r="BA206" s="613">
        <v>0</v>
      </c>
      <c r="BB206" s="700"/>
      <c r="BC206" s="562">
        <f t="shared" si="57"/>
        <v>1085055.1045177868</v>
      </c>
      <c r="BD206" s="700"/>
      <c r="BE206" s="562">
        <f>BC206/(1+DFC!$C$10/100)^B206</f>
        <v>473405.94797636295</v>
      </c>
      <c r="BF206" s="700"/>
    </row>
    <row r="207" spans="2:58" x14ac:dyDescent="0.3">
      <c r="B207" s="572">
        <v>17</v>
      </c>
      <c r="C207" s="572">
        <v>4</v>
      </c>
      <c r="D207" s="572">
        <v>196</v>
      </c>
      <c r="E207" s="708"/>
      <c r="F207" s="562">
        <v>0</v>
      </c>
      <c r="G207" s="607">
        <f t="shared" si="44"/>
        <v>5000</v>
      </c>
      <c r="H207" s="700"/>
      <c r="I207" s="607">
        <f t="shared" si="45"/>
        <v>650</v>
      </c>
      <c r="J207" s="700"/>
      <c r="K207" s="607">
        <f t="shared" si="46"/>
        <v>400</v>
      </c>
      <c r="L207" s="700"/>
      <c r="M207" s="607">
        <f t="shared" si="47"/>
        <v>12500</v>
      </c>
      <c r="N207" s="700"/>
      <c r="O207" s="607">
        <f t="shared" si="48"/>
        <v>5000</v>
      </c>
      <c r="P207" s="700"/>
      <c r="Q207" s="607">
        <f t="shared" si="42"/>
        <v>8750</v>
      </c>
      <c r="R207" s="700"/>
      <c r="S207" s="607">
        <f t="shared" si="59"/>
        <v>50000</v>
      </c>
      <c r="T207" s="700"/>
      <c r="U207" s="607">
        <f t="shared" si="60"/>
        <v>37500</v>
      </c>
      <c r="V207" s="700"/>
      <c r="W207" s="607">
        <f t="shared" si="49"/>
        <v>20833.333333333332</v>
      </c>
      <c r="X207" s="700"/>
      <c r="Y207" s="607">
        <f t="shared" si="50"/>
        <v>10416.666666666666</v>
      </c>
      <c r="Z207" s="700"/>
      <c r="AA207" s="607">
        <f t="shared" si="51"/>
        <v>8333.3333333333339</v>
      </c>
      <c r="AB207" s="700"/>
      <c r="AC207" s="607">
        <f t="shared" si="52"/>
        <v>16666.666666666668</v>
      </c>
      <c r="AD207" s="700"/>
      <c r="AE207" s="607">
        <f t="shared" si="61"/>
        <v>12815.833333333334</v>
      </c>
      <c r="AF207" s="700"/>
      <c r="AG207" s="607">
        <f>OFC!AB202+OFC!AW202</f>
        <v>750824.424</v>
      </c>
      <c r="AH207" s="700"/>
      <c r="AI207" s="607">
        <f>OFC!BR202+OFC!CM202</f>
        <v>41831.25</v>
      </c>
      <c r="AJ207" s="700"/>
      <c r="AK207" s="607">
        <f t="shared" si="53"/>
        <v>4500</v>
      </c>
      <c r="AL207" s="700"/>
      <c r="AM207" s="607"/>
      <c r="AN207" s="700"/>
      <c r="AO207" s="607">
        <f t="shared" si="54"/>
        <v>166666.66666666666</v>
      </c>
      <c r="AP207" s="700"/>
      <c r="AQ207" s="607">
        <f t="shared" si="55"/>
        <v>0</v>
      </c>
      <c r="AR207" s="700"/>
      <c r="AS207" s="607">
        <f t="shared" si="56"/>
        <v>1000000</v>
      </c>
      <c r="AT207" s="700"/>
      <c r="AU207" s="613">
        <v>0</v>
      </c>
      <c r="AV207" s="700"/>
      <c r="AW207" s="571">
        <f t="shared" si="58"/>
        <v>2152688.1740000001</v>
      </c>
      <c r="AX207" s="700"/>
      <c r="AY207" s="607">
        <f>('Revenue OP'!$G$18*(1+DFC!$C$13/100)^B207)/12</f>
        <v>3264165.1343177869</v>
      </c>
      <c r="AZ207" s="700"/>
      <c r="BA207" s="613">
        <v>0</v>
      </c>
      <c r="BB207" s="700"/>
      <c r="BC207" s="562">
        <f t="shared" si="57"/>
        <v>1111476.9603177868</v>
      </c>
      <c r="BD207" s="700"/>
      <c r="BE207" s="562">
        <f>BC207/(1+DFC!$C$10/100)^B207</f>
        <v>484933.71614243463</v>
      </c>
      <c r="BF207" s="700"/>
    </row>
    <row r="208" spans="2:58" x14ac:dyDescent="0.3">
      <c r="B208" s="572">
        <v>17</v>
      </c>
      <c r="C208" s="572">
        <v>5</v>
      </c>
      <c r="D208" s="572">
        <v>197</v>
      </c>
      <c r="E208" s="708"/>
      <c r="F208" s="562">
        <v>0</v>
      </c>
      <c r="G208" s="607">
        <f t="shared" si="44"/>
        <v>5000</v>
      </c>
      <c r="H208" s="700"/>
      <c r="I208" s="607">
        <f t="shared" si="45"/>
        <v>650</v>
      </c>
      <c r="J208" s="700"/>
      <c r="K208" s="607">
        <f t="shared" si="46"/>
        <v>400</v>
      </c>
      <c r="L208" s="700"/>
      <c r="M208" s="607">
        <f t="shared" si="47"/>
        <v>12500</v>
      </c>
      <c r="N208" s="700"/>
      <c r="O208" s="607">
        <f t="shared" si="48"/>
        <v>5000</v>
      </c>
      <c r="P208" s="700"/>
      <c r="Q208" s="607">
        <f t="shared" si="42"/>
        <v>8750</v>
      </c>
      <c r="R208" s="700"/>
      <c r="S208" s="607">
        <f t="shared" si="59"/>
        <v>50000</v>
      </c>
      <c r="T208" s="700"/>
      <c r="U208" s="607">
        <f t="shared" si="60"/>
        <v>37500</v>
      </c>
      <c r="V208" s="700"/>
      <c r="W208" s="607">
        <f t="shared" si="49"/>
        <v>20833.333333333332</v>
      </c>
      <c r="X208" s="700"/>
      <c r="Y208" s="607">
        <f t="shared" si="50"/>
        <v>10416.666666666666</v>
      </c>
      <c r="Z208" s="700"/>
      <c r="AA208" s="607">
        <f t="shared" si="51"/>
        <v>8333.3333333333339</v>
      </c>
      <c r="AB208" s="700"/>
      <c r="AC208" s="607">
        <f t="shared" si="52"/>
        <v>16666.666666666668</v>
      </c>
      <c r="AD208" s="700"/>
      <c r="AE208" s="607">
        <f t="shared" si="61"/>
        <v>12815.833333333334</v>
      </c>
      <c r="AF208" s="700"/>
      <c r="AG208" s="607">
        <f>OFC!AB203+OFC!AW203</f>
        <v>775851.90480000002</v>
      </c>
      <c r="AH208" s="700"/>
      <c r="AI208" s="607">
        <f>OFC!BR203+OFC!CM203</f>
        <v>43225.625</v>
      </c>
      <c r="AJ208" s="700"/>
      <c r="AK208" s="607">
        <f t="shared" si="53"/>
        <v>4500</v>
      </c>
      <c r="AL208" s="700"/>
      <c r="AM208" s="607"/>
      <c r="AN208" s="700"/>
      <c r="AO208" s="607">
        <f t="shared" si="54"/>
        <v>166666.66666666666</v>
      </c>
      <c r="AP208" s="700"/>
      <c r="AQ208" s="607">
        <f t="shared" si="55"/>
        <v>0</v>
      </c>
      <c r="AR208" s="700"/>
      <c r="AS208" s="607">
        <f t="shared" si="56"/>
        <v>1000000</v>
      </c>
      <c r="AT208" s="700"/>
      <c r="AU208" s="613">
        <v>0</v>
      </c>
      <c r="AV208" s="700"/>
      <c r="AW208" s="571">
        <f t="shared" si="58"/>
        <v>2179110.0298000001</v>
      </c>
      <c r="AX208" s="700"/>
      <c r="AY208" s="607">
        <f>('Revenue OP'!$G$18*(1+DFC!$C$13/100)^B208)/12</f>
        <v>3264165.1343177869</v>
      </c>
      <c r="AZ208" s="700"/>
      <c r="BA208" s="613">
        <v>0</v>
      </c>
      <c r="BB208" s="700"/>
      <c r="BC208" s="562">
        <f t="shared" si="57"/>
        <v>1085055.1045177868</v>
      </c>
      <c r="BD208" s="700"/>
      <c r="BE208" s="562">
        <f>BC208/(1+DFC!$C$10/100)^B208</f>
        <v>473405.94797636295</v>
      </c>
      <c r="BF208" s="700"/>
    </row>
    <row r="209" spans="2:58" x14ac:dyDescent="0.3">
      <c r="B209" s="572">
        <v>17</v>
      </c>
      <c r="C209" s="572">
        <v>6</v>
      </c>
      <c r="D209" s="572">
        <v>198</v>
      </c>
      <c r="E209" s="708"/>
      <c r="F209" s="562">
        <v>0</v>
      </c>
      <c r="G209" s="607">
        <f t="shared" si="44"/>
        <v>5000</v>
      </c>
      <c r="H209" s="700"/>
      <c r="I209" s="607">
        <f t="shared" si="45"/>
        <v>650</v>
      </c>
      <c r="J209" s="700"/>
      <c r="K209" s="607">
        <f t="shared" si="46"/>
        <v>400</v>
      </c>
      <c r="L209" s="700"/>
      <c r="M209" s="607">
        <f t="shared" si="47"/>
        <v>12500</v>
      </c>
      <c r="N209" s="700"/>
      <c r="O209" s="607">
        <f t="shared" si="48"/>
        <v>5000</v>
      </c>
      <c r="P209" s="700"/>
      <c r="Q209" s="607">
        <f t="shared" ref="Q209:Q251" si="62">$Q$143*($V$5/100+1)</f>
        <v>8750</v>
      </c>
      <c r="R209" s="700"/>
      <c r="S209" s="607">
        <f t="shared" si="59"/>
        <v>50000</v>
      </c>
      <c r="T209" s="700"/>
      <c r="U209" s="607">
        <f t="shared" si="60"/>
        <v>37500</v>
      </c>
      <c r="V209" s="700"/>
      <c r="W209" s="607">
        <f t="shared" si="49"/>
        <v>20833.333333333332</v>
      </c>
      <c r="X209" s="700"/>
      <c r="Y209" s="607">
        <f t="shared" si="50"/>
        <v>10416.666666666666</v>
      </c>
      <c r="Z209" s="700"/>
      <c r="AA209" s="607">
        <f t="shared" si="51"/>
        <v>8333.3333333333339</v>
      </c>
      <c r="AB209" s="700"/>
      <c r="AC209" s="607">
        <f t="shared" si="52"/>
        <v>16666.666666666668</v>
      </c>
      <c r="AD209" s="700"/>
      <c r="AE209" s="607">
        <f t="shared" si="61"/>
        <v>12815.833333333334</v>
      </c>
      <c r="AF209" s="700"/>
      <c r="AG209" s="607">
        <f>OFC!AB204+OFC!AW204</f>
        <v>750824.424</v>
      </c>
      <c r="AH209" s="700"/>
      <c r="AI209" s="607">
        <f>OFC!BR204+OFC!CM204</f>
        <v>41831.25</v>
      </c>
      <c r="AJ209" s="700"/>
      <c r="AK209" s="607">
        <f t="shared" si="53"/>
        <v>4500</v>
      </c>
      <c r="AL209" s="700"/>
      <c r="AM209" s="607"/>
      <c r="AN209" s="700"/>
      <c r="AO209" s="607">
        <f t="shared" si="54"/>
        <v>166666.66666666666</v>
      </c>
      <c r="AP209" s="700"/>
      <c r="AQ209" s="607">
        <f t="shared" si="55"/>
        <v>0</v>
      </c>
      <c r="AR209" s="700"/>
      <c r="AS209" s="607">
        <f t="shared" si="56"/>
        <v>1000000</v>
      </c>
      <c r="AT209" s="700"/>
      <c r="AU209" s="613">
        <v>0</v>
      </c>
      <c r="AV209" s="700"/>
      <c r="AW209" s="571">
        <f t="shared" si="58"/>
        <v>2152688.1740000001</v>
      </c>
      <c r="AX209" s="700"/>
      <c r="AY209" s="607">
        <f>('Revenue OP'!$G$18*(1+DFC!$C$13/100)^B209)/12</f>
        <v>3264165.1343177869</v>
      </c>
      <c r="AZ209" s="700"/>
      <c r="BA209" s="613">
        <v>0</v>
      </c>
      <c r="BB209" s="700"/>
      <c r="BC209" s="562">
        <f t="shared" si="57"/>
        <v>1111476.9603177868</v>
      </c>
      <c r="BD209" s="700"/>
      <c r="BE209" s="562">
        <f>BC209/(1+DFC!$C$10/100)^B209</f>
        <v>484933.71614243463</v>
      </c>
      <c r="BF209" s="700"/>
    </row>
    <row r="210" spans="2:58" x14ac:dyDescent="0.3">
      <c r="B210" s="572">
        <v>17</v>
      </c>
      <c r="C210" s="572">
        <v>7</v>
      </c>
      <c r="D210" s="572">
        <v>199</v>
      </c>
      <c r="E210" s="708"/>
      <c r="F210" s="562">
        <v>0</v>
      </c>
      <c r="G210" s="607">
        <f t="shared" si="44"/>
        <v>5000</v>
      </c>
      <c r="H210" s="700"/>
      <c r="I210" s="607">
        <f t="shared" si="45"/>
        <v>650</v>
      </c>
      <c r="J210" s="700"/>
      <c r="K210" s="607">
        <f t="shared" si="46"/>
        <v>400</v>
      </c>
      <c r="L210" s="700"/>
      <c r="M210" s="607">
        <f t="shared" si="47"/>
        <v>12500</v>
      </c>
      <c r="N210" s="700"/>
      <c r="O210" s="607">
        <f t="shared" si="48"/>
        <v>5000</v>
      </c>
      <c r="P210" s="700"/>
      <c r="Q210" s="607">
        <f t="shared" si="62"/>
        <v>8750</v>
      </c>
      <c r="R210" s="700"/>
      <c r="S210" s="607">
        <f t="shared" si="59"/>
        <v>50000</v>
      </c>
      <c r="T210" s="700"/>
      <c r="U210" s="607">
        <f t="shared" si="60"/>
        <v>37500</v>
      </c>
      <c r="V210" s="700"/>
      <c r="W210" s="607">
        <f t="shared" si="49"/>
        <v>20833.333333333332</v>
      </c>
      <c r="X210" s="700"/>
      <c r="Y210" s="607">
        <f t="shared" si="50"/>
        <v>10416.666666666666</v>
      </c>
      <c r="Z210" s="700"/>
      <c r="AA210" s="607">
        <f t="shared" si="51"/>
        <v>8333.3333333333339</v>
      </c>
      <c r="AB210" s="700"/>
      <c r="AC210" s="607">
        <f t="shared" si="52"/>
        <v>16666.666666666668</v>
      </c>
      <c r="AD210" s="700"/>
      <c r="AE210" s="607">
        <f t="shared" si="61"/>
        <v>12815.833333333334</v>
      </c>
      <c r="AF210" s="700"/>
      <c r="AG210" s="607">
        <f>OFC!AB205+OFC!AW205</f>
        <v>775851.90480000002</v>
      </c>
      <c r="AH210" s="700"/>
      <c r="AI210" s="607">
        <f>OFC!BR205+OFC!CM205</f>
        <v>43225.625</v>
      </c>
      <c r="AJ210" s="700"/>
      <c r="AK210" s="607">
        <f t="shared" si="53"/>
        <v>4500</v>
      </c>
      <c r="AL210" s="700"/>
      <c r="AM210" s="607"/>
      <c r="AN210" s="700"/>
      <c r="AO210" s="607">
        <f t="shared" si="54"/>
        <v>166666.66666666666</v>
      </c>
      <c r="AP210" s="700"/>
      <c r="AQ210" s="607">
        <f t="shared" si="55"/>
        <v>0</v>
      </c>
      <c r="AR210" s="700"/>
      <c r="AS210" s="607">
        <f t="shared" si="56"/>
        <v>1000000</v>
      </c>
      <c r="AT210" s="700"/>
      <c r="AU210" s="613">
        <v>0</v>
      </c>
      <c r="AV210" s="700"/>
      <c r="AW210" s="571">
        <f t="shared" si="58"/>
        <v>2179110.0298000001</v>
      </c>
      <c r="AX210" s="700"/>
      <c r="AY210" s="607">
        <f>('Revenue OP'!$G$18*(1+DFC!$C$13/100)^B210)/12</f>
        <v>3264165.1343177869</v>
      </c>
      <c r="AZ210" s="700"/>
      <c r="BA210" s="613">
        <v>0</v>
      </c>
      <c r="BB210" s="700"/>
      <c r="BC210" s="562">
        <f t="shared" si="57"/>
        <v>1085055.1045177868</v>
      </c>
      <c r="BD210" s="700"/>
      <c r="BE210" s="562">
        <f>BC210/(1+DFC!$C$10/100)^B210</f>
        <v>473405.94797636295</v>
      </c>
      <c r="BF210" s="700"/>
    </row>
    <row r="211" spans="2:58" x14ac:dyDescent="0.3">
      <c r="B211" s="572">
        <v>17</v>
      </c>
      <c r="C211" s="572">
        <v>8</v>
      </c>
      <c r="D211" s="572">
        <v>200</v>
      </c>
      <c r="E211" s="708"/>
      <c r="F211" s="562">
        <v>0</v>
      </c>
      <c r="G211" s="607">
        <f t="shared" si="44"/>
        <v>5000</v>
      </c>
      <c r="H211" s="700"/>
      <c r="I211" s="607">
        <f t="shared" si="45"/>
        <v>650</v>
      </c>
      <c r="J211" s="700"/>
      <c r="K211" s="607">
        <f t="shared" si="46"/>
        <v>400</v>
      </c>
      <c r="L211" s="700"/>
      <c r="M211" s="607">
        <f t="shared" si="47"/>
        <v>12500</v>
      </c>
      <c r="N211" s="700"/>
      <c r="O211" s="607">
        <f t="shared" si="48"/>
        <v>5000</v>
      </c>
      <c r="P211" s="700"/>
      <c r="Q211" s="607">
        <f t="shared" si="62"/>
        <v>8750</v>
      </c>
      <c r="R211" s="700"/>
      <c r="S211" s="607">
        <f t="shared" si="59"/>
        <v>50000</v>
      </c>
      <c r="T211" s="700"/>
      <c r="U211" s="607">
        <f t="shared" si="60"/>
        <v>37500</v>
      </c>
      <c r="V211" s="700"/>
      <c r="W211" s="607">
        <f t="shared" si="49"/>
        <v>20833.333333333332</v>
      </c>
      <c r="X211" s="700"/>
      <c r="Y211" s="607">
        <f t="shared" si="50"/>
        <v>10416.666666666666</v>
      </c>
      <c r="Z211" s="700"/>
      <c r="AA211" s="607">
        <f t="shared" si="51"/>
        <v>8333.3333333333339</v>
      </c>
      <c r="AB211" s="700"/>
      <c r="AC211" s="607">
        <f t="shared" si="52"/>
        <v>16666.666666666668</v>
      </c>
      <c r="AD211" s="700"/>
      <c r="AE211" s="607">
        <f t="shared" si="61"/>
        <v>12815.833333333334</v>
      </c>
      <c r="AF211" s="700"/>
      <c r="AG211" s="607">
        <f>OFC!AB206+OFC!AW206</f>
        <v>775851.90480000002</v>
      </c>
      <c r="AH211" s="700"/>
      <c r="AI211" s="607">
        <f>OFC!BR206+OFC!CM206</f>
        <v>43225.625</v>
      </c>
      <c r="AJ211" s="700"/>
      <c r="AK211" s="607">
        <f t="shared" si="53"/>
        <v>4500</v>
      </c>
      <c r="AL211" s="700"/>
      <c r="AM211" s="607"/>
      <c r="AN211" s="700"/>
      <c r="AO211" s="607">
        <f t="shared" si="54"/>
        <v>166666.66666666666</v>
      </c>
      <c r="AP211" s="700"/>
      <c r="AQ211" s="607">
        <f t="shared" si="55"/>
        <v>0</v>
      </c>
      <c r="AR211" s="700"/>
      <c r="AS211" s="607">
        <f t="shared" si="56"/>
        <v>1000000</v>
      </c>
      <c r="AT211" s="700"/>
      <c r="AU211" s="613">
        <v>0</v>
      </c>
      <c r="AV211" s="700"/>
      <c r="AW211" s="571">
        <f t="shared" si="58"/>
        <v>2179110.0298000001</v>
      </c>
      <c r="AX211" s="700"/>
      <c r="AY211" s="607">
        <f>('Revenue OP'!$G$18*(1+DFC!$C$13/100)^B211)/12</f>
        <v>3264165.1343177869</v>
      </c>
      <c r="AZ211" s="700"/>
      <c r="BA211" s="613">
        <v>0</v>
      </c>
      <c r="BB211" s="700"/>
      <c r="BC211" s="562">
        <f t="shared" si="57"/>
        <v>1085055.1045177868</v>
      </c>
      <c r="BD211" s="700"/>
      <c r="BE211" s="562">
        <f>BC211/(1+DFC!$C$10/100)^B211</f>
        <v>473405.94797636295</v>
      </c>
      <c r="BF211" s="700"/>
    </row>
    <row r="212" spans="2:58" x14ac:dyDescent="0.3">
      <c r="B212" s="572">
        <v>17</v>
      </c>
      <c r="C212" s="572">
        <v>9</v>
      </c>
      <c r="D212" s="572">
        <v>201</v>
      </c>
      <c r="E212" s="708"/>
      <c r="F212" s="562">
        <v>0</v>
      </c>
      <c r="G212" s="607">
        <f t="shared" si="44"/>
        <v>5000</v>
      </c>
      <c r="H212" s="700"/>
      <c r="I212" s="607">
        <f t="shared" si="45"/>
        <v>650</v>
      </c>
      <c r="J212" s="700"/>
      <c r="K212" s="607">
        <f t="shared" si="46"/>
        <v>400</v>
      </c>
      <c r="L212" s="700"/>
      <c r="M212" s="607">
        <f t="shared" si="47"/>
        <v>12500</v>
      </c>
      <c r="N212" s="700"/>
      <c r="O212" s="607">
        <f t="shared" si="48"/>
        <v>5000</v>
      </c>
      <c r="P212" s="700"/>
      <c r="Q212" s="607">
        <f t="shared" si="62"/>
        <v>8750</v>
      </c>
      <c r="R212" s="700"/>
      <c r="S212" s="607">
        <f t="shared" si="59"/>
        <v>50000</v>
      </c>
      <c r="T212" s="700"/>
      <c r="U212" s="607">
        <f t="shared" si="60"/>
        <v>37500</v>
      </c>
      <c r="V212" s="700"/>
      <c r="W212" s="607">
        <f t="shared" si="49"/>
        <v>20833.333333333332</v>
      </c>
      <c r="X212" s="700"/>
      <c r="Y212" s="607">
        <f t="shared" si="50"/>
        <v>10416.666666666666</v>
      </c>
      <c r="Z212" s="700"/>
      <c r="AA212" s="607">
        <f t="shared" si="51"/>
        <v>8333.3333333333339</v>
      </c>
      <c r="AB212" s="700"/>
      <c r="AC212" s="607">
        <f t="shared" si="52"/>
        <v>16666.666666666668</v>
      </c>
      <c r="AD212" s="700"/>
      <c r="AE212" s="607">
        <f t="shared" si="61"/>
        <v>12815.833333333334</v>
      </c>
      <c r="AF212" s="700"/>
      <c r="AG212" s="607">
        <f>OFC!AB207+OFC!AW207</f>
        <v>750824.424</v>
      </c>
      <c r="AH212" s="700"/>
      <c r="AI212" s="607">
        <f>OFC!BR207+OFC!CM207</f>
        <v>41831.25</v>
      </c>
      <c r="AJ212" s="700"/>
      <c r="AK212" s="607">
        <f t="shared" si="53"/>
        <v>4500</v>
      </c>
      <c r="AL212" s="700"/>
      <c r="AM212" s="607"/>
      <c r="AN212" s="700"/>
      <c r="AO212" s="607">
        <f t="shared" si="54"/>
        <v>166666.66666666666</v>
      </c>
      <c r="AP212" s="700"/>
      <c r="AQ212" s="607">
        <f t="shared" si="55"/>
        <v>0</v>
      </c>
      <c r="AR212" s="700"/>
      <c r="AS212" s="607">
        <f t="shared" si="56"/>
        <v>1000000</v>
      </c>
      <c r="AT212" s="700"/>
      <c r="AU212" s="613">
        <v>0</v>
      </c>
      <c r="AV212" s="700"/>
      <c r="AW212" s="571">
        <f t="shared" si="58"/>
        <v>2152688.1740000001</v>
      </c>
      <c r="AX212" s="700"/>
      <c r="AY212" s="607">
        <f>('Revenue OP'!$G$18*(1+DFC!$C$13/100)^B212)/12</f>
        <v>3264165.1343177869</v>
      </c>
      <c r="AZ212" s="700"/>
      <c r="BA212" s="613">
        <v>0</v>
      </c>
      <c r="BB212" s="700"/>
      <c r="BC212" s="562">
        <f t="shared" si="57"/>
        <v>1111476.9603177868</v>
      </c>
      <c r="BD212" s="700"/>
      <c r="BE212" s="562">
        <f>BC212/(1+DFC!$C$10/100)^B212</f>
        <v>484933.71614243463</v>
      </c>
      <c r="BF212" s="700"/>
    </row>
    <row r="213" spans="2:58" x14ac:dyDescent="0.3">
      <c r="B213" s="572">
        <v>17</v>
      </c>
      <c r="C213" s="572">
        <v>10</v>
      </c>
      <c r="D213" s="572">
        <v>202</v>
      </c>
      <c r="E213" s="708"/>
      <c r="F213" s="562">
        <v>0</v>
      </c>
      <c r="G213" s="607">
        <f t="shared" si="44"/>
        <v>5000</v>
      </c>
      <c r="H213" s="700"/>
      <c r="I213" s="607">
        <f t="shared" si="45"/>
        <v>650</v>
      </c>
      <c r="J213" s="700"/>
      <c r="K213" s="607">
        <f t="shared" si="46"/>
        <v>400</v>
      </c>
      <c r="L213" s="700"/>
      <c r="M213" s="607">
        <f t="shared" si="47"/>
        <v>12500</v>
      </c>
      <c r="N213" s="700"/>
      <c r="O213" s="607">
        <f t="shared" si="48"/>
        <v>5000</v>
      </c>
      <c r="P213" s="700"/>
      <c r="Q213" s="607">
        <f t="shared" si="62"/>
        <v>8750</v>
      </c>
      <c r="R213" s="700"/>
      <c r="S213" s="607">
        <f t="shared" si="59"/>
        <v>50000</v>
      </c>
      <c r="T213" s="700"/>
      <c r="U213" s="607">
        <f t="shared" si="60"/>
        <v>37500</v>
      </c>
      <c r="V213" s="700"/>
      <c r="W213" s="607">
        <f t="shared" si="49"/>
        <v>20833.333333333332</v>
      </c>
      <c r="X213" s="700"/>
      <c r="Y213" s="607">
        <f t="shared" si="50"/>
        <v>10416.666666666666</v>
      </c>
      <c r="Z213" s="700"/>
      <c r="AA213" s="607">
        <f t="shared" si="51"/>
        <v>8333.3333333333339</v>
      </c>
      <c r="AB213" s="700"/>
      <c r="AC213" s="607">
        <f t="shared" si="52"/>
        <v>16666.666666666668</v>
      </c>
      <c r="AD213" s="700"/>
      <c r="AE213" s="607">
        <f t="shared" si="61"/>
        <v>12815.833333333334</v>
      </c>
      <c r="AF213" s="700"/>
      <c r="AG213" s="607">
        <f>OFC!AB208+OFC!AW208</f>
        <v>775851.90480000002</v>
      </c>
      <c r="AH213" s="700"/>
      <c r="AI213" s="607">
        <f>OFC!BR208+OFC!CM208</f>
        <v>43225.625</v>
      </c>
      <c r="AJ213" s="700"/>
      <c r="AK213" s="607">
        <f t="shared" si="53"/>
        <v>4500</v>
      </c>
      <c r="AL213" s="700"/>
      <c r="AM213" s="607"/>
      <c r="AN213" s="700"/>
      <c r="AO213" s="607">
        <f t="shared" si="54"/>
        <v>166666.66666666666</v>
      </c>
      <c r="AP213" s="700"/>
      <c r="AQ213" s="607">
        <f t="shared" si="55"/>
        <v>0</v>
      </c>
      <c r="AR213" s="700"/>
      <c r="AS213" s="607">
        <f t="shared" si="56"/>
        <v>1000000</v>
      </c>
      <c r="AT213" s="700"/>
      <c r="AU213" s="613">
        <v>0</v>
      </c>
      <c r="AV213" s="700"/>
      <c r="AW213" s="571">
        <f t="shared" si="58"/>
        <v>2179110.0298000001</v>
      </c>
      <c r="AX213" s="700"/>
      <c r="AY213" s="607">
        <f>('Revenue OP'!$G$18*(1+DFC!$C$13/100)^B213)/12</f>
        <v>3264165.1343177869</v>
      </c>
      <c r="AZ213" s="700"/>
      <c r="BA213" s="613">
        <v>0</v>
      </c>
      <c r="BB213" s="700"/>
      <c r="BC213" s="562">
        <f t="shared" si="57"/>
        <v>1085055.1045177868</v>
      </c>
      <c r="BD213" s="700"/>
      <c r="BE213" s="562">
        <f>BC213/(1+DFC!$C$10/100)^B213</f>
        <v>473405.94797636295</v>
      </c>
      <c r="BF213" s="700"/>
    </row>
    <row r="214" spans="2:58" x14ac:dyDescent="0.3">
      <c r="B214" s="572">
        <v>17</v>
      </c>
      <c r="C214" s="572">
        <v>11</v>
      </c>
      <c r="D214" s="572">
        <v>203</v>
      </c>
      <c r="E214" s="708"/>
      <c r="F214" s="562">
        <v>0</v>
      </c>
      <c r="G214" s="607">
        <f t="shared" si="44"/>
        <v>5000</v>
      </c>
      <c r="H214" s="700"/>
      <c r="I214" s="607">
        <f t="shared" si="45"/>
        <v>650</v>
      </c>
      <c r="J214" s="700"/>
      <c r="K214" s="607">
        <f t="shared" si="46"/>
        <v>400</v>
      </c>
      <c r="L214" s="700"/>
      <c r="M214" s="607">
        <f t="shared" si="47"/>
        <v>12500</v>
      </c>
      <c r="N214" s="700"/>
      <c r="O214" s="607">
        <f t="shared" si="48"/>
        <v>5000</v>
      </c>
      <c r="P214" s="700"/>
      <c r="Q214" s="607">
        <f t="shared" si="62"/>
        <v>8750</v>
      </c>
      <c r="R214" s="700"/>
      <c r="S214" s="607">
        <f t="shared" si="59"/>
        <v>50000</v>
      </c>
      <c r="T214" s="700"/>
      <c r="U214" s="607">
        <f t="shared" si="60"/>
        <v>37500</v>
      </c>
      <c r="V214" s="700"/>
      <c r="W214" s="607">
        <f t="shared" si="49"/>
        <v>20833.333333333332</v>
      </c>
      <c r="X214" s="700"/>
      <c r="Y214" s="607">
        <f t="shared" si="50"/>
        <v>10416.666666666666</v>
      </c>
      <c r="Z214" s="700"/>
      <c r="AA214" s="607">
        <f t="shared" si="51"/>
        <v>8333.3333333333339</v>
      </c>
      <c r="AB214" s="700"/>
      <c r="AC214" s="607">
        <f t="shared" si="52"/>
        <v>16666.666666666668</v>
      </c>
      <c r="AD214" s="700"/>
      <c r="AE214" s="607">
        <f t="shared" si="61"/>
        <v>12815.833333333334</v>
      </c>
      <c r="AF214" s="700"/>
      <c r="AG214" s="607">
        <f>OFC!AB209+OFC!AW209</f>
        <v>750824.424</v>
      </c>
      <c r="AH214" s="700"/>
      <c r="AI214" s="607">
        <f>OFC!BR209+OFC!CM209</f>
        <v>41831.25</v>
      </c>
      <c r="AJ214" s="700"/>
      <c r="AK214" s="607">
        <f t="shared" si="53"/>
        <v>4500</v>
      </c>
      <c r="AL214" s="700"/>
      <c r="AM214" s="607"/>
      <c r="AN214" s="700"/>
      <c r="AO214" s="607">
        <f t="shared" si="54"/>
        <v>166666.66666666666</v>
      </c>
      <c r="AP214" s="700"/>
      <c r="AQ214" s="607">
        <f t="shared" si="55"/>
        <v>0</v>
      </c>
      <c r="AR214" s="700"/>
      <c r="AS214" s="607">
        <f t="shared" si="56"/>
        <v>1000000</v>
      </c>
      <c r="AT214" s="700"/>
      <c r="AU214" s="613">
        <v>0</v>
      </c>
      <c r="AV214" s="700"/>
      <c r="AW214" s="571">
        <f t="shared" si="58"/>
        <v>2152688.1740000001</v>
      </c>
      <c r="AX214" s="700"/>
      <c r="AY214" s="607">
        <f>('Revenue OP'!$G$18*(1+DFC!$C$13/100)^B214)/12</f>
        <v>3264165.1343177869</v>
      </c>
      <c r="AZ214" s="700"/>
      <c r="BA214" s="613">
        <v>0</v>
      </c>
      <c r="BB214" s="700"/>
      <c r="BC214" s="562">
        <f t="shared" si="57"/>
        <v>1111476.9603177868</v>
      </c>
      <c r="BD214" s="700"/>
      <c r="BE214" s="562">
        <f>BC214/(1+DFC!$C$10/100)^B214</f>
        <v>484933.71614243463</v>
      </c>
      <c r="BF214" s="700"/>
    </row>
    <row r="215" spans="2:58" x14ac:dyDescent="0.3">
      <c r="B215" s="572">
        <v>17</v>
      </c>
      <c r="C215" s="572">
        <v>12</v>
      </c>
      <c r="D215" s="572">
        <v>204</v>
      </c>
      <c r="E215" s="708"/>
      <c r="F215" s="562">
        <v>0</v>
      </c>
      <c r="G215" s="607">
        <f t="shared" si="44"/>
        <v>5000</v>
      </c>
      <c r="H215" s="700"/>
      <c r="I215" s="607">
        <f t="shared" si="45"/>
        <v>650</v>
      </c>
      <c r="J215" s="700"/>
      <c r="K215" s="607">
        <f t="shared" si="46"/>
        <v>400</v>
      </c>
      <c r="L215" s="700"/>
      <c r="M215" s="607">
        <f t="shared" si="47"/>
        <v>12500</v>
      </c>
      <c r="N215" s="700"/>
      <c r="O215" s="607">
        <f t="shared" si="48"/>
        <v>5000</v>
      </c>
      <c r="P215" s="700"/>
      <c r="Q215" s="607">
        <f t="shared" si="62"/>
        <v>8750</v>
      </c>
      <c r="R215" s="700"/>
      <c r="S215" s="607">
        <f t="shared" si="59"/>
        <v>50000</v>
      </c>
      <c r="T215" s="700"/>
      <c r="U215" s="607">
        <f t="shared" si="60"/>
        <v>37500</v>
      </c>
      <c r="V215" s="700"/>
      <c r="W215" s="607">
        <f t="shared" si="49"/>
        <v>20833.333333333332</v>
      </c>
      <c r="X215" s="700"/>
      <c r="Y215" s="607">
        <f t="shared" si="50"/>
        <v>10416.666666666666</v>
      </c>
      <c r="Z215" s="700"/>
      <c r="AA215" s="607">
        <f t="shared" si="51"/>
        <v>8333.3333333333339</v>
      </c>
      <c r="AB215" s="700"/>
      <c r="AC215" s="607">
        <f t="shared" si="52"/>
        <v>16666.666666666668</v>
      </c>
      <c r="AD215" s="700"/>
      <c r="AE215" s="607">
        <f t="shared" si="61"/>
        <v>12815.833333333334</v>
      </c>
      <c r="AF215" s="700"/>
      <c r="AG215" s="607">
        <f>OFC!AB210+OFC!AW210</f>
        <v>775851.90480000002</v>
      </c>
      <c r="AH215" s="700"/>
      <c r="AI215" s="607">
        <f>OFC!BR210+OFC!CM210</f>
        <v>43225.625</v>
      </c>
      <c r="AJ215" s="700"/>
      <c r="AK215" s="607">
        <f t="shared" si="53"/>
        <v>4500</v>
      </c>
      <c r="AL215" s="700"/>
      <c r="AM215" s="607"/>
      <c r="AN215" s="700"/>
      <c r="AO215" s="607">
        <f t="shared" si="54"/>
        <v>166666.66666666666</v>
      </c>
      <c r="AP215" s="700"/>
      <c r="AQ215" s="607">
        <f t="shared" si="55"/>
        <v>0</v>
      </c>
      <c r="AR215" s="700"/>
      <c r="AS215" s="607">
        <f t="shared" si="56"/>
        <v>1000000</v>
      </c>
      <c r="AT215" s="700"/>
      <c r="AU215" s="613">
        <v>0</v>
      </c>
      <c r="AV215" s="700"/>
      <c r="AW215" s="571">
        <f t="shared" si="58"/>
        <v>2179110.0298000001</v>
      </c>
      <c r="AX215" s="700"/>
      <c r="AY215" s="607">
        <f>('Revenue OP'!$G$18*(1+DFC!$C$13/100)^B215)/12</f>
        <v>3264165.1343177869</v>
      </c>
      <c r="AZ215" s="700"/>
      <c r="BA215" s="613">
        <v>0</v>
      </c>
      <c r="BB215" s="700"/>
      <c r="BC215" s="562">
        <f t="shared" si="57"/>
        <v>1085055.1045177868</v>
      </c>
      <c r="BD215" s="700"/>
      <c r="BE215" s="562">
        <f>BC215/(1+DFC!$C$10/100)^B215</f>
        <v>473405.94797636295</v>
      </c>
      <c r="BF215" s="700"/>
    </row>
    <row r="216" spans="2:58" x14ac:dyDescent="0.3">
      <c r="B216" s="572">
        <v>18</v>
      </c>
      <c r="C216" s="572">
        <v>1</v>
      </c>
      <c r="D216" s="572">
        <v>205</v>
      </c>
      <c r="E216" s="708">
        <f>DFC!$C$10</f>
        <v>5</v>
      </c>
      <c r="F216" s="562">
        <v>0</v>
      </c>
      <c r="G216" s="607">
        <f t="shared" ref="G216:G279" si="63">H$10/12</f>
        <v>5000</v>
      </c>
      <c r="H216" s="700">
        <f>SUM(G216:G227)</f>
        <v>60000</v>
      </c>
      <c r="I216" s="607">
        <f t="shared" ref="I216:I279" si="64">J$10/12</f>
        <v>650</v>
      </c>
      <c r="J216" s="700">
        <f>SUM(I216:I227)</f>
        <v>7800</v>
      </c>
      <c r="K216" s="607">
        <f t="shared" ref="K216:K279" si="65">L$10/12</f>
        <v>400</v>
      </c>
      <c r="L216" s="700">
        <f>SUM(K216:K227)</f>
        <v>4800</v>
      </c>
      <c r="M216" s="607">
        <f t="shared" ref="M216:M279" si="66">N$10/12</f>
        <v>12500</v>
      </c>
      <c r="N216" s="700">
        <f>SUM(M216:M227)</f>
        <v>150000</v>
      </c>
      <c r="O216" s="607">
        <f t="shared" ref="O216:O279" si="67">P$10/12</f>
        <v>5000</v>
      </c>
      <c r="P216" s="700">
        <f>SUM(O216:O227)</f>
        <v>60000</v>
      </c>
      <c r="Q216" s="607">
        <f t="shared" si="62"/>
        <v>8750</v>
      </c>
      <c r="R216" s="700">
        <f>SUM(Q216:Q227)</f>
        <v>105000</v>
      </c>
      <c r="S216" s="607">
        <f t="shared" si="59"/>
        <v>50000</v>
      </c>
      <c r="T216" s="700">
        <f>SUM(S216:S227)</f>
        <v>600000</v>
      </c>
      <c r="U216" s="607">
        <f t="shared" si="60"/>
        <v>37500</v>
      </c>
      <c r="V216" s="700">
        <f>SUM(U216:U227)</f>
        <v>450000</v>
      </c>
      <c r="W216" s="607">
        <f t="shared" ref="W216:W279" si="68">X$10/12</f>
        <v>20833.333333333332</v>
      </c>
      <c r="X216" s="700">
        <f>SUM(W216:W227)</f>
        <v>250000.00000000003</v>
      </c>
      <c r="Y216" s="607">
        <f t="shared" ref="Y216:Y279" si="69">Z$10/12</f>
        <v>10416.666666666666</v>
      </c>
      <c r="Z216" s="700">
        <f>SUM(Y216:Y227)</f>
        <v>125000.00000000001</v>
      </c>
      <c r="AA216" s="607">
        <f t="shared" ref="AA216:AA279" si="70">AB$10/12</f>
        <v>8333.3333333333339</v>
      </c>
      <c r="AB216" s="700">
        <f>SUM(AA216:AA227)</f>
        <v>99999.999999999985</v>
      </c>
      <c r="AC216" s="607">
        <f t="shared" ref="AC216:AC279" si="71">AD$10/12</f>
        <v>16666.666666666668</v>
      </c>
      <c r="AD216" s="700">
        <f>SUM(AC216:AC227)</f>
        <v>199999.99999999997</v>
      </c>
      <c r="AE216" s="607">
        <f t="shared" si="61"/>
        <v>12815.833333333334</v>
      </c>
      <c r="AF216" s="700">
        <f>SUM(AE216:AE227)</f>
        <v>153790</v>
      </c>
      <c r="AG216" s="607">
        <f>OFC!AB211+OFC!AW211</f>
        <v>310340.76191999996</v>
      </c>
      <c r="AH216" s="700">
        <f>SUM(AG216:AG227)</f>
        <v>8669519.3491199985</v>
      </c>
      <c r="AI216" s="607">
        <f>OFC!BR211+OFC!CM211</f>
        <v>17290.25</v>
      </c>
      <c r="AJ216" s="700">
        <f>SUM(AI216:AI227)</f>
        <v>483011.5</v>
      </c>
      <c r="AK216" s="607">
        <f t="shared" ref="AK216:AK279" si="72">$AL$10/12</f>
        <v>4500</v>
      </c>
      <c r="AL216" s="700">
        <f>SUM(AK216:AK227)</f>
        <v>54000</v>
      </c>
      <c r="AM216" s="607"/>
      <c r="AN216" s="700">
        <f>SUM(AM216:AM227)</f>
        <v>0</v>
      </c>
      <c r="AO216" s="607">
        <f t="shared" ref="AO216:AO279" si="73">$AP$10/12</f>
        <v>166666.66666666666</v>
      </c>
      <c r="AP216" s="700">
        <f>SUM(AO216:AO227)</f>
        <v>2000000.0000000002</v>
      </c>
      <c r="AQ216" s="607">
        <f t="shared" ref="AQ216:AQ279" si="74">$AR$10/12</f>
        <v>0</v>
      </c>
      <c r="AR216" s="700">
        <f>SUM(AQ216:AQ227)</f>
        <v>0</v>
      </c>
      <c r="AS216" s="607">
        <f t="shared" ref="AS216:AS279" si="75">$AT$10/12</f>
        <v>1000000</v>
      </c>
      <c r="AT216" s="700">
        <f>SUM(AS216:AS227)</f>
        <v>12000000</v>
      </c>
      <c r="AU216" s="613">
        <v>0</v>
      </c>
      <c r="AV216" s="700">
        <f>SUM(AU216:AU227)</f>
        <v>0</v>
      </c>
      <c r="AW216" s="571">
        <f t="shared" si="58"/>
        <v>1687663.51192</v>
      </c>
      <c r="AX216" s="700">
        <f>SUM(AW216:AW227)</f>
        <v>25472920.849120002</v>
      </c>
      <c r="AY216" s="607">
        <f>('Revenue OP'!$G$18*(1+DFC!$C$13/100)^B216)/12</f>
        <v>3335976.7672727779</v>
      </c>
      <c r="AZ216" s="700">
        <f>SUM(AY216:AY227)</f>
        <v>40031721.207273334</v>
      </c>
      <c r="BA216" s="613">
        <v>0</v>
      </c>
      <c r="BB216" s="700">
        <f>SUM(BA216:BA227)</f>
        <v>0</v>
      </c>
      <c r="BC216" s="562">
        <f t="shared" ref="BC216:BC279" si="76">BA216+AY216-AW216</f>
        <v>1648313.2553527779</v>
      </c>
      <c r="BD216" s="700">
        <f>SUM(BC216:BC227)</f>
        <v>14558800.358153334</v>
      </c>
      <c r="BE216" s="562">
        <f>BC216/(1+DFC!$C$10/100)^B216</f>
        <v>684908.20329093921</v>
      </c>
      <c r="BF216" s="700">
        <f>SUM(BE216:BE227)</f>
        <v>6049482.2589048203</v>
      </c>
    </row>
    <row r="217" spans="2:58" x14ac:dyDescent="0.3">
      <c r="B217" s="572">
        <v>18</v>
      </c>
      <c r="C217" s="572">
        <v>2</v>
      </c>
      <c r="D217" s="572">
        <v>206</v>
      </c>
      <c r="E217" s="708"/>
      <c r="F217" s="562">
        <v>0</v>
      </c>
      <c r="G217" s="607">
        <f t="shared" si="63"/>
        <v>5000</v>
      </c>
      <c r="H217" s="700"/>
      <c r="I217" s="607">
        <f t="shared" si="64"/>
        <v>650</v>
      </c>
      <c r="J217" s="700"/>
      <c r="K217" s="607">
        <f t="shared" si="65"/>
        <v>400</v>
      </c>
      <c r="L217" s="700"/>
      <c r="M217" s="607">
        <f t="shared" si="66"/>
        <v>12500</v>
      </c>
      <c r="N217" s="700"/>
      <c r="O217" s="607">
        <f t="shared" si="67"/>
        <v>5000</v>
      </c>
      <c r="P217" s="700"/>
      <c r="Q217" s="607">
        <f t="shared" si="62"/>
        <v>8750</v>
      </c>
      <c r="R217" s="700"/>
      <c r="S217" s="607">
        <f t="shared" si="59"/>
        <v>50000</v>
      </c>
      <c r="T217" s="700"/>
      <c r="U217" s="607">
        <f t="shared" si="60"/>
        <v>37500</v>
      </c>
      <c r="V217" s="700"/>
      <c r="W217" s="607">
        <f t="shared" si="68"/>
        <v>20833.333333333332</v>
      </c>
      <c r="X217" s="700"/>
      <c r="Y217" s="607">
        <f t="shared" si="69"/>
        <v>10416.666666666666</v>
      </c>
      <c r="Z217" s="700"/>
      <c r="AA217" s="607">
        <f t="shared" si="70"/>
        <v>8333.3333333333339</v>
      </c>
      <c r="AB217" s="700"/>
      <c r="AC217" s="607">
        <f t="shared" si="71"/>
        <v>16666.666666666668</v>
      </c>
      <c r="AD217" s="700"/>
      <c r="AE217" s="607">
        <f t="shared" si="61"/>
        <v>12815.833333333334</v>
      </c>
      <c r="AF217" s="700"/>
      <c r="AG217" s="607">
        <f>OFC!AB212+OFC!AW212</f>
        <v>700769.46239999996</v>
      </c>
      <c r="AH217" s="700"/>
      <c r="AI217" s="607">
        <f>OFC!BR212+OFC!CM212</f>
        <v>39042.5</v>
      </c>
      <c r="AJ217" s="700"/>
      <c r="AK217" s="607">
        <f t="shared" si="72"/>
        <v>4500</v>
      </c>
      <c r="AL217" s="700"/>
      <c r="AM217" s="607"/>
      <c r="AN217" s="700"/>
      <c r="AO217" s="607">
        <f t="shared" si="73"/>
        <v>166666.66666666666</v>
      </c>
      <c r="AP217" s="700"/>
      <c r="AQ217" s="607">
        <f t="shared" si="74"/>
        <v>0</v>
      </c>
      <c r="AR217" s="700"/>
      <c r="AS217" s="607">
        <f t="shared" si="75"/>
        <v>1000000</v>
      </c>
      <c r="AT217" s="700"/>
      <c r="AU217" s="613">
        <v>0</v>
      </c>
      <c r="AV217" s="700"/>
      <c r="AW217" s="571">
        <f t="shared" ref="AW217:AW280" si="77">G217+I217+K217+M217+O217+Q217+S217+U217+W217+Y217+AA217+AC217+AE217+AG217+AI217+AK217+AO217+AS217+AU217+AQ217+AM217</f>
        <v>2099844.4624000001</v>
      </c>
      <c r="AX217" s="700"/>
      <c r="AY217" s="607">
        <f>('Revenue OP'!$G$18*(1+DFC!$C$13/100)^B217)/12</f>
        <v>3335976.7672727779</v>
      </c>
      <c r="AZ217" s="700"/>
      <c r="BA217" s="613">
        <v>0</v>
      </c>
      <c r="BB217" s="700"/>
      <c r="BC217" s="562">
        <f t="shared" si="76"/>
        <v>1236132.3048727778</v>
      </c>
      <c r="BD217" s="700"/>
      <c r="BE217" s="562">
        <f>BC217/(1+DFC!$C$10/100)^B217</f>
        <v>513638.50482358795</v>
      </c>
      <c r="BF217" s="700"/>
    </row>
    <row r="218" spans="2:58" x14ac:dyDescent="0.3">
      <c r="B218" s="572">
        <v>18</v>
      </c>
      <c r="C218" s="572">
        <v>3</v>
      </c>
      <c r="D218" s="572">
        <v>207</v>
      </c>
      <c r="E218" s="708"/>
      <c r="F218" s="562">
        <v>0</v>
      </c>
      <c r="G218" s="607">
        <f t="shared" si="63"/>
        <v>5000</v>
      </c>
      <c r="H218" s="700"/>
      <c r="I218" s="607">
        <f t="shared" si="64"/>
        <v>650</v>
      </c>
      <c r="J218" s="700"/>
      <c r="K218" s="607">
        <f t="shared" si="65"/>
        <v>400</v>
      </c>
      <c r="L218" s="700"/>
      <c r="M218" s="607">
        <f t="shared" si="66"/>
        <v>12500</v>
      </c>
      <c r="N218" s="700"/>
      <c r="O218" s="607">
        <f t="shared" si="67"/>
        <v>5000</v>
      </c>
      <c r="P218" s="700"/>
      <c r="Q218" s="607">
        <f t="shared" si="62"/>
        <v>8750</v>
      </c>
      <c r="R218" s="700"/>
      <c r="S218" s="607">
        <f t="shared" si="59"/>
        <v>50000</v>
      </c>
      <c r="T218" s="700"/>
      <c r="U218" s="607">
        <f t="shared" si="60"/>
        <v>37500</v>
      </c>
      <c r="V218" s="700"/>
      <c r="W218" s="607">
        <f t="shared" si="68"/>
        <v>20833.333333333332</v>
      </c>
      <c r="X218" s="700"/>
      <c r="Y218" s="607">
        <f t="shared" si="69"/>
        <v>10416.666666666666</v>
      </c>
      <c r="Z218" s="700"/>
      <c r="AA218" s="607">
        <f t="shared" si="70"/>
        <v>8333.3333333333339</v>
      </c>
      <c r="AB218" s="700"/>
      <c r="AC218" s="607">
        <f t="shared" si="71"/>
        <v>16666.666666666668</v>
      </c>
      <c r="AD218" s="700"/>
      <c r="AE218" s="607">
        <f t="shared" si="61"/>
        <v>12815.833333333334</v>
      </c>
      <c r="AF218" s="700"/>
      <c r="AG218" s="607">
        <f>OFC!AB213+OFC!AW213</f>
        <v>775851.90480000002</v>
      </c>
      <c r="AH218" s="700"/>
      <c r="AI218" s="607">
        <f>OFC!BR213+OFC!CM213</f>
        <v>43225.625</v>
      </c>
      <c r="AJ218" s="700"/>
      <c r="AK218" s="607">
        <f t="shared" si="72"/>
        <v>4500</v>
      </c>
      <c r="AL218" s="700"/>
      <c r="AM218" s="607"/>
      <c r="AN218" s="700"/>
      <c r="AO218" s="607">
        <f t="shared" si="73"/>
        <v>166666.66666666666</v>
      </c>
      <c r="AP218" s="700"/>
      <c r="AQ218" s="607">
        <f t="shared" si="74"/>
        <v>0</v>
      </c>
      <c r="AR218" s="700"/>
      <c r="AS218" s="607">
        <f t="shared" si="75"/>
        <v>1000000</v>
      </c>
      <c r="AT218" s="700"/>
      <c r="AU218" s="613">
        <v>0</v>
      </c>
      <c r="AV218" s="700"/>
      <c r="AW218" s="571">
        <f t="shared" si="77"/>
        <v>2179110.0298000001</v>
      </c>
      <c r="AX218" s="700"/>
      <c r="AY218" s="607">
        <f>('Revenue OP'!$G$18*(1+DFC!$C$13/100)^B218)/12</f>
        <v>3335976.7672727779</v>
      </c>
      <c r="AZ218" s="700"/>
      <c r="BA218" s="613">
        <v>0</v>
      </c>
      <c r="BB218" s="700"/>
      <c r="BC218" s="562">
        <f t="shared" si="76"/>
        <v>1156866.7374727777</v>
      </c>
      <c r="BD218" s="700"/>
      <c r="BE218" s="562">
        <f>BC218/(1+DFC!$C$10/100)^B218</f>
        <v>480702.02434909728</v>
      </c>
      <c r="BF218" s="700"/>
    </row>
    <row r="219" spans="2:58" x14ac:dyDescent="0.3">
      <c r="B219" s="572">
        <v>18</v>
      </c>
      <c r="C219" s="572">
        <v>4</v>
      </c>
      <c r="D219" s="572">
        <v>208</v>
      </c>
      <c r="E219" s="708"/>
      <c r="F219" s="562">
        <v>0</v>
      </c>
      <c r="G219" s="607">
        <f t="shared" si="63"/>
        <v>5000</v>
      </c>
      <c r="H219" s="700"/>
      <c r="I219" s="607">
        <f t="shared" si="64"/>
        <v>650</v>
      </c>
      <c r="J219" s="700"/>
      <c r="K219" s="607">
        <f t="shared" si="65"/>
        <v>400</v>
      </c>
      <c r="L219" s="700"/>
      <c r="M219" s="607">
        <f t="shared" si="66"/>
        <v>12500</v>
      </c>
      <c r="N219" s="700"/>
      <c r="O219" s="607">
        <f t="shared" si="67"/>
        <v>5000</v>
      </c>
      <c r="P219" s="700"/>
      <c r="Q219" s="607">
        <f t="shared" si="62"/>
        <v>8750</v>
      </c>
      <c r="R219" s="700"/>
      <c r="S219" s="607">
        <f t="shared" si="59"/>
        <v>50000</v>
      </c>
      <c r="T219" s="700"/>
      <c r="U219" s="607">
        <f t="shared" si="60"/>
        <v>37500</v>
      </c>
      <c r="V219" s="700"/>
      <c r="W219" s="607">
        <f t="shared" si="68"/>
        <v>20833.333333333332</v>
      </c>
      <c r="X219" s="700"/>
      <c r="Y219" s="607">
        <f t="shared" si="69"/>
        <v>10416.666666666666</v>
      </c>
      <c r="Z219" s="700"/>
      <c r="AA219" s="607">
        <f t="shared" si="70"/>
        <v>8333.3333333333339</v>
      </c>
      <c r="AB219" s="700"/>
      <c r="AC219" s="607">
        <f t="shared" si="71"/>
        <v>16666.666666666668</v>
      </c>
      <c r="AD219" s="700"/>
      <c r="AE219" s="607">
        <f t="shared" si="61"/>
        <v>12815.833333333334</v>
      </c>
      <c r="AF219" s="700"/>
      <c r="AG219" s="607">
        <f>OFC!AB214+OFC!AW214</f>
        <v>750824.424</v>
      </c>
      <c r="AH219" s="700"/>
      <c r="AI219" s="607">
        <f>OFC!BR214+OFC!CM214</f>
        <v>41831.25</v>
      </c>
      <c r="AJ219" s="700"/>
      <c r="AK219" s="607">
        <f t="shared" si="72"/>
        <v>4500</v>
      </c>
      <c r="AL219" s="700"/>
      <c r="AM219" s="607"/>
      <c r="AN219" s="700"/>
      <c r="AO219" s="607">
        <f t="shared" si="73"/>
        <v>166666.66666666666</v>
      </c>
      <c r="AP219" s="700"/>
      <c r="AQ219" s="607">
        <f t="shared" si="74"/>
        <v>0</v>
      </c>
      <c r="AR219" s="700"/>
      <c r="AS219" s="607">
        <f t="shared" si="75"/>
        <v>1000000</v>
      </c>
      <c r="AT219" s="700"/>
      <c r="AU219" s="613">
        <v>0</v>
      </c>
      <c r="AV219" s="700"/>
      <c r="AW219" s="571">
        <f t="shared" si="77"/>
        <v>2152688.1740000001</v>
      </c>
      <c r="AX219" s="700"/>
      <c r="AY219" s="607">
        <f>('Revenue OP'!$G$18*(1+DFC!$C$13/100)^B219)/12</f>
        <v>3335976.7672727779</v>
      </c>
      <c r="AZ219" s="700"/>
      <c r="BA219" s="613">
        <v>0</v>
      </c>
      <c r="BB219" s="700"/>
      <c r="BC219" s="562">
        <f t="shared" si="76"/>
        <v>1183288.5932727777</v>
      </c>
      <c r="BD219" s="700"/>
      <c r="BE219" s="562">
        <f>BC219/(1+DFC!$C$10/100)^B219</f>
        <v>491680.85117392754</v>
      </c>
      <c r="BF219" s="700"/>
    </row>
    <row r="220" spans="2:58" x14ac:dyDescent="0.3">
      <c r="B220" s="572">
        <v>18</v>
      </c>
      <c r="C220" s="572">
        <v>5</v>
      </c>
      <c r="D220" s="572">
        <v>209</v>
      </c>
      <c r="E220" s="708"/>
      <c r="F220" s="562">
        <v>0</v>
      </c>
      <c r="G220" s="607">
        <f t="shared" si="63"/>
        <v>5000</v>
      </c>
      <c r="H220" s="700"/>
      <c r="I220" s="607">
        <f t="shared" si="64"/>
        <v>650</v>
      </c>
      <c r="J220" s="700"/>
      <c r="K220" s="607">
        <f t="shared" si="65"/>
        <v>400</v>
      </c>
      <c r="L220" s="700"/>
      <c r="M220" s="607">
        <f t="shared" si="66"/>
        <v>12500</v>
      </c>
      <c r="N220" s="700"/>
      <c r="O220" s="607">
        <f t="shared" si="67"/>
        <v>5000</v>
      </c>
      <c r="P220" s="700"/>
      <c r="Q220" s="607">
        <f t="shared" si="62"/>
        <v>8750</v>
      </c>
      <c r="R220" s="700"/>
      <c r="S220" s="607">
        <f t="shared" si="59"/>
        <v>50000</v>
      </c>
      <c r="T220" s="700"/>
      <c r="U220" s="607">
        <f t="shared" si="60"/>
        <v>37500</v>
      </c>
      <c r="V220" s="700"/>
      <c r="W220" s="607">
        <f t="shared" si="68"/>
        <v>20833.333333333332</v>
      </c>
      <c r="X220" s="700"/>
      <c r="Y220" s="607">
        <f t="shared" si="69"/>
        <v>10416.666666666666</v>
      </c>
      <c r="Z220" s="700"/>
      <c r="AA220" s="607">
        <f t="shared" si="70"/>
        <v>8333.3333333333339</v>
      </c>
      <c r="AB220" s="700"/>
      <c r="AC220" s="607">
        <f t="shared" si="71"/>
        <v>16666.666666666668</v>
      </c>
      <c r="AD220" s="700"/>
      <c r="AE220" s="607">
        <f t="shared" si="61"/>
        <v>12815.833333333334</v>
      </c>
      <c r="AF220" s="700"/>
      <c r="AG220" s="607">
        <f>OFC!AB215+OFC!AW215</f>
        <v>775851.90480000002</v>
      </c>
      <c r="AH220" s="700"/>
      <c r="AI220" s="607">
        <f>OFC!BR215+OFC!CM215</f>
        <v>43225.625</v>
      </c>
      <c r="AJ220" s="700"/>
      <c r="AK220" s="607">
        <f t="shared" si="72"/>
        <v>4500</v>
      </c>
      <c r="AL220" s="700"/>
      <c r="AM220" s="607"/>
      <c r="AN220" s="700"/>
      <c r="AO220" s="607">
        <f t="shared" si="73"/>
        <v>166666.66666666666</v>
      </c>
      <c r="AP220" s="700"/>
      <c r="AQ220" s="607">
        <f t="shared" si="74"/>
        <v>0</v>
      </c>
      <c r="AR220" s="700"/>
      <c r="AS220" s="607">
        <f t="shared" si="75"/>
        <v>1000000</v>
      </c>
      <c r="AT220" s="700"/>
      <c r="AU220" s="613">
        <v>0</v>
      </c>
      <c r="AV220" s="700"/>
      <c r="AW220" s="571">
        <f t="shared" si="77"/>
        <v>2179110.0298000001</v>
      </c>
      <c r="AX220" s="700"/>
      <c r="AY220" s="607">
        <f>('Revenue OP'!$G$18*(1+DFC!$C$13/100)^B220)/12</f>
        <v>3335976.7672727779</v>
      </c>
      <c r="AZ220" s="700"/>
      <c r="BA220" s="613">
        <v>0</v>
      </c>
      <c r="BB220" s="700"/>
      <c r="BC220" s="562">
        <f t="shared" si="76"/>
        <v>1156866.7374727777</v>
      </c>
      <c r="BD220" s="700"/>
      <c r="BE220" s="562">
        <f>BC220/(1+DFC!$C$10/100)^B220</f>
        <v>480702.02434909728</v>
      </c>
      <c r="BF220" s="700"/>
    </row>
    <row r="221" spans="2:58" x14ac:dyDescent="0.3">
      <c r="B221" s="572">
        <v>18</v>
      </c>
      <c r="C221" s="572">
        <v>6</v>
      </c>
      <c r="D221" s="572">
        <v>210</v>
      </c>
      <c r="E221" s="708"/>
      <c r="F221" s="562">
        <v>0</v>
      </c>
      <c r="G221" s="607">
        <f t="shared" si="63"/>
        <v>5000</v>
      </c>
      <c r="H221" s="700"/>
      <c r="I221" s="607">
        <f t="shared" si="64"/>
        <v>650</v>
      </c>
      <c r="J221" s="700"/>
      <c r="K221" s="607">
        <f t="shared" si="65"/>
        <v>400</v>
      </c>
      <c r="L221" s="700"/>
      <c r="M221" s="607">
        <f t="shared" si="66"/>
        <v>12500</v>
      </c>
      <c r="N221" s="700"/>
      <c r="O221" s="607">
        <f t="shared" si="67"/>
        <v>5000</v>
      </c>
      <c r="P221" s="700"/>
      <c r="Q221" s="607">
        <f t="shared" si="62"/>
        <v>8750</v>
      </c>
      <c r="R221" s="700"/>
      <c r="S221" s="607">
        <f t="shared" si="59"/>
        <v>50000</v>
      </c>
      <c r="T221" s="700"/>
      <c r="U221" s="607">
        <f t="shared" si="60"/>
        <v>37500</v>
      </c>
      <c r="V221" s="700"/>
      <c r="W221" s="607">
        <f t="shared" si="68"/>
        <v>20833.333333333332</v>
      </c>
      <c r="X221" s="700"/>
      <c r="Y221" s="607">
        <f t="shared" si="69"/>
        <v>10416.666666666666</v>
      </c>
      <c r="Z221" s="700"/>
      <c r="AA221" s="607">
        <f t="shared" si="70"/>
        <v>8333.3333333333339</v>
      </c>
      <c r="AB221" s="700"/>
      <c r="AC221" s="607">
        <f t="shared" si="71"/>
        <v>16666.666666666668</v>
      </c>
      <c r="AD221" s="700"/>
      <c r="AE221" s="607">
        <f t="shared" si="61"/>
        <v>12815.833333333334</v>
      </c>
      <c r="AF221" s="700"/>
      <c r="AG221" s="607">
        <f>OFC!AB216+OFC!AW216</f>
        <v>750824.424</v>
      </c>
      <c r="AH221" s="700"/>
      <c r="AI221" s="607">
        <f>OFC!BR216+OFC!CM216</f>
        <v>41831.25</v>
      </c>
      <c r="AJ221" s="700"/>
      <c r="AK221" s="607">
        <f t="shared" si="72"/>
        <v>4500</v>
      </c>
      <c r="AL221" s="700"/>
      <c r="AM221" s="607"/>
      <c r="AN221" s="700"/>
      <c r="AO221" s="607">
        <f t="shared" si="73"/>
        <v>166666.66666666666</v>
      </c>
      <c r="AP221" s="700"/>
      <c r="AQ221" s="607">
        <f t="shared" si="74"/>
        <v>0</v>
      </c>
      <c r="AR221" s="700"/>
      <c r="AS221" s="607">
        <f t="shared" si="75"/>
        <v>1000000</v>
      </c>
      <c r="AT221" s="700"/>
      <c r="AU221" s="613">
        <v>0</v>
      </c>
      <c r="AV221" s="700"/>
      <c r="AW221" s="571">
        <f t="shared" si="77"/>
        <v>2152688.1740000001</v>
      </c>
      <c r="AX221" s="700"/>
      <c r="AY221" s="607">
        <f>('Revenue OP'!$G$18*(1+DFC!$C$13/100)^B221)/12</f>
        <v>3335976.7672727779</v>
      </c>
      <c r="AZ221" s="700"/>
      <c r="BA221" s="613">
        <v>0</v>
      </c>
      <c r="BB221" s="700"/>
      <c r="BC221" s="562">
        <f t="shared" si="76"/>
        <v>1183288.5932727777</v>
      </c>
      <c r="BD221" s="700"/>
      <c r="BE221" s="562">
        <f>BC221/(1+DFC!$C$10/100)^B221</f>
        <v>491680.85117392754</v>
      </c>
      <c r="BF221" s="700"/>
    </row>
    <row r="222" spans="2:58" x14ac:dyDescent="0.3">
      <c r="B222" s="572">
        <v>18</v>
      </c>
      <c r="C222" s="572">
        <v>7</v>
      </c>
      <c r="D222" s="572">
        <v>211</v>
      </c>
      <c r="E222" s="708"/>
      <c r="F222" s="562">
        <v>0</v>
      </c>
      <c r="G222" s="607">
        <f t="shared" si="63"/>
        <v>5000</v>
      </c>
      <c r="H222" s="700"/>
      <c r="I222" s="607">
        <f t="shared" si="64"/>
        <v>650</v>
      </c>
      <c r="J222" s="700"/>
      <c r="K222" s="607">
        <f t="shared" si="65"/>
        <v>400</v>
      </c>
      <c r="L222" s="700"/>
      <c r="M222" s="607">
        <f t="shared" si="66"/>
        <v>12500</v>
      </c>
      <c r="N222" s="700"/>
      <c r="O222" s="607">
        <f t="shared" si="67"/>
        <v>5000</v>
      </c>
      <c r="P222" s="700"/>
      <c r="Q222" s="607">
        <f t="shared" si="62"/>
        <v>8750</v>
      </c>
      <c r="R222" s="700"/>
      <c r="S222" s="607">
        <f t="shared" si="59"/>
        <v>50000</v>
      </c>
      <c r="T222" s="700"/>
      <c r="U222" s="607">
        <f t="shared" si="60"/>
        <v>37500</v>
      </c>
      <c r="V222" s="700"/>
      <c r="W222" s="607">
        <f t="shared" si="68"/>
        <v>20833.333333333332</v>
      </c>
      <c r="X222" s="700"/>
      <c r="Y222" s="607">
        <f t="shared" si="69"/>
        <v>10416.666666666666</v>
      </c>
      <c r="Z222" s="700"/>
      <c r="AA222" s="607">
        <f t="shared" si="70"/>
        <v>8333.3333333333339</v>
      </c>
      <c r="AB222" s="700"/>
      <c r="AC222" s="607">
        <f t="shared" si="71"/>
        <v>16666.666666666668</v>
      </c>
      <c r="AD222" s="700"/>
      <c r="AE222" s="607">
        <f t="shared" si="61"/>
        <v>12815.833333333334</v>
      </c>
      <c r="AF222" s="700"/>
      <c r="AG222" s="607">
        <f>OFC!AB217+OFC!AW217</f>
        <v>775851.90480000002</v>
      </c>
      <c r="AH222" s="700"/>
      <c r="AI222" s="607">
        <f>OFC!BR217+OFC!CM217</f>
        <v>43225.625</v>
      </c>
      <c r="AJ222" s="700"/>
      <c r="AK222" s="607">
        <f t="shared" si="72"/>
        <v>4500</v>
      </c>
      <c r="AL222" s="700"/>
      <c r="AM222" s="607"/>
      <c r="AN222" s="700"/>
      <c r="AO222" s="607">
        <f t="shared" si="73"/>
        <v>166666.66666666666</v>
      </c>
      <c r="AP222" s="700"/>
      <c r="AQ222" s="607">
        <f t="shared" si="74"/>
        <v>0</v>
      </c>
      <c r="AR222" s="700"/>
      <c r="AS222" s="607">
        <f t="shared" si="75"/>
        <v>1000000</v>
      </c>
      <c r="AT222" s="700"/>
      <c r="AU222" s="613">
        <v>0</v>
      </c>
      <c r="AV222" s="700"/>
      <c r="AW222" s="571">
        <f t="shared" si="77"/>
        <v>2179110.0298000001</v>
      </c>
      <c r="AX222" s="700"/>
      <c r="AY222" s="607">
        <f>('Revenue OP'!$G$18*(1+DFC!$C$13/100)^B222)/12</f>
        <v>3335976.7672727779</v>
      </c>
      <c r="AZ222" s="700"/>
      <c r="BA222" s="613">
        <v>0</v>
      </c>
      <c r="BB222" s="700"/>
      <c r="BC222" s="562">
        <f t="shared" si="76"/>
        <v>1156866.7374727777</v>
      </c>
      <c r="BD222" s="700"/>
      <c r="BE222" s="562">
        <f>BC222/(1+DFC!$C$10/100)^B222</f>
        <v>480702.02434909728</v>
      </c>
      <c r="BF222" s="700"/>
    </row>
    <row r="223" spans="2:58" x14ac:dyDescent="0.3">
      <c r="B223" s="572">
        <v>18</v>
      </c>
      <c r="C223" s="572">
        <v>8</v>
      </c>
      <c r="D223" s="572">
        <v>212</v>
      </c>
      <c r="E223" s="708"/>
      <c r="F223" s="562">
        <v>0</v>
      </c>
      <c r="G223" s="607">
        <f t="shared" si="63"/>
        <v>5000</v>
      </c>
      <c r="H223" s="700"/>
      <c r="I223" s="607">
        <f t="shared" si="64"/>
        <v>650</v>
      </c>
      <c r="J223" s="700"/>
      <c r="K223" s="607">
        <f t="shared" si="65"/>
        <v>400</v>
      </c>
      <c r="L223" s="700"/>
      <c r="M223" s="607">
        <f t="shared" si="66"/>
        <v>12500</v>
      </c>
      <c r="N223" s="700"/>
      <c r="O223" s="607">
        <f t="shared" si="67"/>
        <v>5000</v>
      </c>
      <c r="P223" s="700"/>
      <c r="Q223" s="607">
        <f t="shared" si="62"/>
        <v>8750</v>
      </c>
      <c r="R223" s="700"/>
      <c r="S223" s="607">
        <f t="shared" si="59"/>
        <v>50000</v>
      </c>
      <c r="T223" s="700"/>
      <c r="U223" s="607">
        <f t="shared" si="60"/>
        <v>37500</v>
      </c>
      <c r="V223" s="700"/>
      <c r="W223" s="607">
        <f t="shared" si="68"/>
        <v>20833.333333333332</v>
      </c>
      <c r="X223" s="700"/>
      <c r="Y223" s="607">
        <f t="shared" si="69"/>
        <v>10416.666666666666</v>
      </c>
      <c r="Z223" s="700"/>
      <c r="AA223" s="607">
        <f t="shared" si="70"/>
        <v>8333.3333333333339</v>
      </c>
      <c r="AB223" s="700"/>
      <c r="AC223" s="607">
        <f t="shared" si="71"/>
        <v>16666.666666666668</v>
      </c>
      <c r="AD223" s="700"/>
      <c r="AE223" s="607">
        <f t="shared" si="61"/>
        <v>12815.833333333334</v>
      </c>
      <c r="AF223" s="700"/>
      <c r="AG223" s="607">
        <f>OFC!AB218+OFC!AW218</f>
        <v>775851.90480000002</v>
      </c>
      <c r="AH223" s="700"/>
      <c r="AI223" s="607">
        <f>OFC!BR218+OFC!CM218</f>
        <v>43225.625</v>
      </c>
      <c r="AJ223" s="700"/>
      <c r="AK223" s="607">
        <f t="shared" si="72"/>
        <v>4500</v>
      </c>
      <c r="AL223" s="700"/>
      <c r="AM223" s="607"/>
      <c r="AN223" s="700"/>
      <c r="AO223" s="607">
        <f t="shared" si="73"/>
        <v>166666.66666666666</v>
      </c>
      <c r="AP223" s="700"/>
      <c r="AQ223" s="607">
        <f t="shared" si="74"/>
        <v>0</v>
      </c>
      <c r="AR223" s="700"/>
      <c r="AS223" s="607">
        <f t="shared" si="75"/>
        <v>1000000</v>
      </c>
      <c r="AT223" s="700"/>
      <c r="AU223" s="613">
        <v>0</v>
      </c>
      <c r="AV223" s="700"/>
      <c r="AW223" s="571">
        <f t="shared" si="77"/>
        <v>2179110.0298000001</v>
      </c>
      <c r="AX223" s="700"/>
      <c r="AY223" s="607">
        <f>('Revenue OP'!$G$18*(1+DFC!$C$13/100)^B223)/12</f>
        <v>3335976.7672727779</v>
      </c>
      <c r="AZ223" s="700"/>
      <c r="BA223" s="613">
        <v>0</v>
      </c>
      <c r="BB223" s="700"/>
      <c r="BC223" s="562">
        <f t="shared" si="76"/>
        <v>1156866.7374727777</v>
      </c>
      <c r="BD223" s="700"/>
      <c r="BE223" s="562">
        <f>BC223/(1+DFC!$C$10/100)^B223</f>
        <v>480702.02434909728</v>
      </c>
      <c r="BF223" s="700"/>
    </row>
    <row r="224" spans="2:58" x14ac:dyDescent="0.3">
      <c r="B224" s="572">
        <v>18</v>
      </c>
      <c r="C224" s="572">
        <v>9</v>
      </c>
      <c r="D224" s="572">
        <v>213</v>
      </c>
      <c r="E224" s="708"/>
      <c r="F224" s="562">
        <v>0</v>
      </c>
      <c r="G224" s="607">
        <f t="shared" si="63"/>
        <v>5000</v>
      </c>
      <c r="H224" s="700"/>
      <c r="I224" s="607">
        <f t="shared" si="64"/>
        <v>650</v>
      </c>
      <c r="J224" s="700"/>
      <c r="K224" s="607">
        <f t="shared" si="65"/>
        <v>400</v>
      </c>
      <c r="L224" s="700"/>
      <c r="M224" s="607">
        <f t="shared" si="66"/>
        <v>12500</v>
      </c>
      <c r="N224" s="700"/>
      <c r="O224" s="607">
        <f t="shared" si="67"/>
        <v>5000</v>
      </c>
      <c r="P224" s="700"/>
      <c r="Q224" s="607">
        <f t="shared" si="62"/>
        <v>8750</v>
      </c>
      <c r="R224" s="700"/>
      <c r="S224" s="607">
        <f t="shared" si="59"/>
        <v>50000</v>
      </c>
      <c r="T224" s="700"/>
      <c r="U224" s="607">
        <f t="shared" si="60"/>
        <v>37500</v>
      </c>
      <c r="V224" s="700"/>
      <c r="W224" s="607">
        <f t="shared" si="68"/>
        <v>20833.333333333332</v>
      </c>
      <c r="X224" s="700"/>
      <c r="Y224" s="607">
        <f t="shared" si="69"/>
        <v>10416.666666666666</v>
      </c>
      <c r="Z224" s="700"/>
      <c r="AA224" s="607">
        <f t="shared" si="70"/>
        <v>8333.3333333333339</v>
      </c>
      <c r="AB224" s="700"/>
      <c r="AC224" s="607">
        <f t="shared" si="71"/>
        <v>16666.666666666668</v>
      </c>
      <c r="AD224" s="700"/>
      <c r="AE224" s="607">
        <f t="shared" si="61"/>
        <v>12815.833333333334</v>
      </c>
      <c r="AF224" s="700"/>
      <c r="AG224" s="607">
        <f>OFC!AB219+OFC!AW219</f>
        <v>750824.424</v>
      </c>
      <c r="AH224" s="700"/>
      <c r="AI224" s="607">
        <f>OFC!BR219+OFC!CM219</f>
        <v>41831.25</v>
      </c>
      <c r="AJ224" s="700"/>
      <c r="AK224" s="607">
        <f t="shared" si="72"/>
        <v>4500</v>
      </c>
      <c r="AL224" s="700"/>
      <c r="AM224" s="607"/>
      <c r="AN224" s="700"/>
      <c r="AO224" s="607">
        <f t="shared" si="73"/>
        <v>166666.66666666666</v>
      </c>
      <c r="AP224" s="700"/>
      <c r="AQ224" s="607">
        <f t="shared" si="74"/>
        <v>0</v>
      </c>
      <c r="AR224" s="700"/>
      <c r="AS224" s="607">
        <f t="shared" si="75"/>
        <v>1000000</v>
      </c>
      <c r="AT224" s="700"/>
      <c r="AU224" s="613">
        <v>0</v>
      </c>
      <c r="AV224" s="700"/>
      <c r="AW224" s="571">
        <f t="shared" si="77"/>
        <v>2152688.1740000001</v>
      </c>
      <c r="AX224" s="700"/>
      <c r="AY224" s="607">
        <f>('Revenue OP'!$G$18*(1+DFC!$C$13/100)^B224)/12</f>
        <v>3335976.7672727779</v>
      </c>
      <c r="AZ224" s="700"/>
      <c r="BA224" s="613">
        <v>0</v>
      </c>
      <c r="BB224" s="700"/>
      <c r="BC224" s="562">
        <f t="shared" si="76"/>
        <v>1183288.5932727777</v>
      </c>
      <c r="BD224" s="700"/>
      <c r="BE224" s="562">
        <f>BC224/(1+DFC!$C$10/100)^B224</f>
        <v>491680.85117392754</v>
      </c>
      <c r="BF224" s="700"/>
    </row>
    <row r="225" spans="2:58" x14ac:dyDescent="0.3">
      <c r="B225" s="572">
        <v>18</v>
      </c>
      <c r="C225" s="572">
        <v>10</v>
      </c>
      <c r="D225" s="572">
        <v>214</v>
      </c>
      <c r="E225" s="708"/>
      <c r="F225" s="562">
        <v>0</v>
      </c>
      <c r="G225" s="607">
        <f t="shared" si="63"/>
        <v>5000</v>
      </c>
      <c r="H225" s="700"/>
      <c r="I225" s="607">
        <f t="shared" si="64"/>
        <v>650</v>
      </c>
      <c r="J225" s="700"/>
      <c r="K225" s="607">
        <f t="shared" si="65"/>
        <v>400</v>
      </c>
      <c r="L225" s="700"/>
      <c r="M225" s="607">
        <f t="shared" si="66"/>
        <v>12500</v>
      </c>
      <c r="N225" s="700"/>
      <c r="O225" s="607">
        <f t="shared" si="67"/>
        <v>5000</v>
      </c>
      <c r="P225" s="700"/>
      <c r="Q225" s="607">
        <f t="shared" si="62"/>
        <v>8750</v>
      </c>
      <c r="R225" s="700"/>
      <c r="S225" s="607">
        <f t="shared" si="59"/>
        <v>50000</v>
      </c>
      <c r="T225" s="700"/>
      <c r="U225" s="607">
        <f t="shared" si="60"/>
        <v>37500</v>
      </c>
      <c r="V225" s="700"/>
      <c r="W225" s="607">
        <f t="shared" si="68"/>
        <v>20833.333333333332</v>
      </c>
      <c r="X225" s="700"/>
      <c r="Y225" s="607">
        <f t="shared" si="69"/>
        <v>10416.666666666666</v>
      </c>
      <c r="Z225" s="700"/>
      <c r="AA225" s="607">
        <f t="shared" si="70"/>
        <v>8333.3333333333339</v>
      </c>
      <c r="AB225" s="700"/>
      <c r="AC225" s="607">
        <f t="shared" si="71"/>
        <v>16666.666666666668</v>
      </c>
      <c r="AD225" s="700"/>
      <c r="AE225" s="607">
        <f t="shared" si="61"/>
        <v>12815.833333333334</v>
      </c>
      <c r="AF225" s="700"/>
      <c r="AG225" s="607">
        <f>OFC!AB220+OFC!AW220</f>
        <v>775851.90480000002</v>
      </c>
      <c r="AH225" s="700"/>
      <c r="AI225" s="607">
        <f>OFC!BR220+OFC!CM220</f>
        <v>43225.625</v>
      </c>
      <c r="AJ225" s="700"/>
      <c r="AK225" s="607">
        <f t="shared" si="72"/>
        <v>4500</v>
      </c>
      <c r="AL225" s="700"/>
      <c r="AM225" s="607"/>
      <c r="AN225" s="700"/>
      <c r="AO225" s="607">
        <f t="shared" si="73"/>
        <v>166666.66666666666</v>
      </c>
      <c r="AP225" s="700"/>
      <c r="AQ225" s="607">
        <f t="shared" si="74"/>
        <v>0</v>
      </c>
      <c r="AR225" s="700"/>
      <c r="AS225" s="607">
        <f t="shared" si="75"/>
        <v>1000000</v>
      </c>
      <c r="AT225" s="700"/>
      <c r="AU225" s="613">
        <v>0</v>
      </c>
      <c r="AV225" s="700"/>
      <c r="AW225" s="571">
        <f t="shared" si="77"/>
        <v>2179110.0298000001</v>
      </c>
      <c r="AX225" s="700"/>
      <c r="AY225" s="607">
        <f>('Revenue OP'!$G$18*(1+DFC!$C$13/100)^B225)/12</f>
        <v>3335976.7672727779</v>
      </c>
      <c r="AZ225" s="700"/>
      <c r="BA225" s="613">
        <v>0</v>
      </c>
      <c r="BB225" s="700"/>
      <c r="BC225" s="562">
        <f t="shared" si="76"/>
        <v>1156866.7374727777</v>
      </c>
      <c r="BD225" s="700"/>
      <c r="BE225" s="562">
        <f>BC225/(1+DFC!$C$10/100)^B225</f>
        <v>480702.02434909728</v>
      </c>
      <c r="BF225" s="700"/>
    </row>
    <row r="226" spans="2:58" x14ac:dyDescent="0.3">
      <c r="B226" s="572">
        <v>18</v>
      </c>
      <c r="C226" s="572">
        <v>11</v>
      </c>
      <c r="D226" s="572">
        <v>215</v>
      </c>
      <c r="E226" s="708"/>
      <c r="F226" s="562">
        <v>0</v>
      </c>
      <c r="G226" s="607">
        <f t="shared" si="63"/>
        <v>5000</v>
      </c>
      <c r="H226" s="700"/>
      <c r="I226" s="607">
        <f t="shared" si="64"/>
        <v>650</v>
      </c>
      <c r="J226" s="700"/>
      <c r="K226" s="607">
        <f t="shared" si="65"/>
        <v>400</v>
      </c>
      <c r="L226" s="700"/>
      <c r="M226" s="607">
        <f t="shared" si="66"/>
        <v>12500</v>
      </c>
      <c r="N226" s="700"/>
      <c r="O226" s="607">
        <f t="shared" si="67"/>
        <v>5000</v>
      </c>
      <c r="P226" s="700"/>
      <c r="Q226" s="607">
        <f t="shared" si="62"/>
        <v>8750</v>
      </c>
      <c r="R226" s="700"/>
      <c r="S226" s="607">
        <f t="shared" si="59"/>
        <v>50000</v>
      </c>
      <c r="T226" s="700"/>
      <c r="U226" s="607">
        <f t="shared" si="60"/>
        <v>37500</v>
      </c>
      <c r="V226" s="700"/>
      <c r="W226" s="607">
        <f t="shared" si="68"/>
        <v>20833.333333333332</v>
      </c>
      <c r="X226" s="700"/>
      <c r="Y226" s="607">
        <f t="shared" si="69"/>
        <v>10416.666666666666</v>
      </c>
      <c r="Z226" s="700"/>
      <c r="AA226" s="607">
        <f t="shared" si="70"/>
        <v>8333.3333333333339</v>
      </c>
      <c r="AB226" s="700"/>
      <c r="AC226" s="607">
        <f t="shared" si="71"/>
        <v>16666.666666666668</v>
      </c>
      <c r="AD226" s="700"/>
      <c r="AE226" s="607">
        <f t="shared" si="61"/>
        <v>12815.833333333334</v>
      </c>
      <c r="AF226" s="700"/>
      <c r="AG226" s="607">
        <f>OFC!AB221+OFC!AW221</f>
        <v>750824.424</v>
      </c>
      <c r="AH226" s="700"/>
      <c r="AI226" s="607">
        <f>OFC!BR221+OFC!CM221</f>
        <v>41831.25</v>
      </c>
      <c r="AJ226" s="700"/>
      <c r="AK226" s="607">
        <f t="shared" si="72"/>
        <v>4500</v>
      </c>
      <c r="AL226" s="700"/>
      <c r="AM226" s="607"/>
      <c r="AN226" s="700"/>
      <c r="AO226" s="607">
        <f t="shared" si="73"/>
        <v>166666.66666666666</v>
      </c>
      <c r="AP226" s="700"/>
      <c r="AQ226" s="607">
        <f t="shared" si="74"/>
        <v>0</v>
      </c>
      <c r="AR226" s="700"/>
      <c r="AS226" s="607">
        <f t="shared" si="75"/>
        <v>1000000</v>
      </c>
      <c r="AT226" s="700"/>
      <c r="AU226" s="613">
        <v>0</v>
      </c>
      <c r="AV226" s="700"/>
      <c r="AW226" s="571">
        <f t="shared" si="77"/>
        <v>2152688.1740000001</v>
      </c>
      <c r="AX226" s="700"/>
      <c r="AY226" s="607">
        <f>('Revenue OP'!$G$18*(1+DFC!$C$13/100)^B226)/12</f>
        <v>3335976.7672727779</v>
      </c>
      <c r="AZ226" s="700"/>
      <c r="BA226" s="613">
        <v>0</v>
      </c>
      <c r="BB226" s="700"/>
      <c r="BC226" s="562">
        <f t="shared" si="76"/>
        <v>1183288.5932727777</v>
      </c>
      <c r="BD226" s="700"/>
      <c r="BE226" s="562">
        <f>BC226/(1+DFC!$C$10/100)^B226</f>
        <v>491680.85117392754</v>
      </c>
      <c r="BF226" s="700"/>
    </row>
    <row r="227" spans="2:58" x14ac:dyDescent="0.3">
      <c r="B227" s="572">
        <v>18</v>
      </c>
      <c r="C227" s="572">
        <v>12</v>
      </c>
      <c r="D227" s="572">
        <v>216</v>
      </c>
      <c r="E227" s="708"/>
      <c r="F227" s="562">
        <v>0</v>
      </c>
      <c r="G227" s="607">
        <f t="shared" si="63"/>
        <v>5000</v>
      </c>
      <c r="H227" s="700"/>
      <c r="I227" s="607">
        <f t="shared" si="64"/>
        <v>650</v>
      </c>
      <c r="J227" s="700"/>
      <c r="K227" s="607">
        <f t="shared" si="65"/>
        <v>400</v>
      </c>
      <c r="L227" s="700"/>
      <c r="M227" s="607">
        <f t="shared" si="66"/>
        <v>12500</v>
      </c>
      <c r="N227" s="700"/>
      <c r="O227" s="607">
        <f t="shared" si="67"/>
        <v>5000</v>
      </c>
      <c r="P227" s="700"/>
      <c r="Q227" s="607">
        <f t="shared" si="62"/>
        <v>8750</v>
      </c>
      <c r="R227" s="700"/>
      <c r="S227" s="607">
        <f t="shared" si="59"/>
        <v>50000</v>
      </c>
      <c r="T227" s="700"/>
      <c r="U227" s="607">
        <f t="shared" si="60"/>
        <v>37500</v>
      </c>
      <c r="V227" s="700"/>
      <c r="W227" s="607">
        <f t="shared" si="68"/>
        <v>20833.333333333332</v>
      </c>
      <c r="X227" s="700"/>
      <c r="Y227" s="607">
        <f t="shared" si="69"/>
        <v>10416.666666666666</v>
      </c>
      <c r="Z227" s="700"/>
      <c r="AA227" s="607">
        <f t="shared" si="70"/>
        <v>8333.3333333333339</v>
      </c>
      <c r="AB227" s="700"/>
      <c r="AC227" s="607">
        <f t="shared" si="71"/>
        <v>16666.666666666668</v>
      </c>
      <c r="AD227" s="700"/>
      <c r="AE227" s="607">
        <f t="shared" si="61"/>
        <v>12815.833333333334</v>
      </c>
      <c r="AF227" s="700"/>
      <c r="AG227" s="607">
        <f>OFC!AB222+OFC!AW222</f>
        <v>775851.90480000002</v>
      </c>
      <c r="AH227" s="700"/>
      <c r="AI227" s="607">
        <f>OFC!BR222+OFC!CM222</f>
        <v>43225.625</v>
      </c>
      <c r="AJ227" s="700"/>
      <c r="AK227" s="607">
        <f t="shared" si="72"/>
        <v>4500</v>
      </c>
      <c r="AL227" s="700"/>
      <c r="AM227" s="607"/>
      <c r="AN227" s="700"/>
      <c r="AO227" s="607">
        <f t="shared" si="73"/>
        <v>166666.66666666666</v>
      </c>
      <c r="AP227" s="700"/>
      <c r="AQ227" s="607">
        <f t="shared" si="74"/>
        <v>0</v>
      </c>
      <c r="AR227" s="700"/>
      <c r="AS227" s="607">
        <f t="shared" si="75"/>
        <v>1000000</v>
      </c>
      <c r="AT227" s="700"/>
      <c r="AU227" s="613">
        <v>0</v>
      </c>
      <c r="AV227" s="700"/>
      <c r="AW227" s="571">
        <f t="shared" si="77"/>
        <v>2179110.0298000001</v>
      </c>
      <c r="AX227" s="700"/>
      <c r="AY227" s="607">
        <f>('Revenue OP'!$G$18*(1+DFC!$C$13/100)^B227)/12</f>
        <v>3335976.7672727779</v>
      </c>
      <c r="AZ227" s="700"/>
      <c r="BA227" s="613">
        <v>0</v>
      </c>
      <c r="BB227" s="700"/>
      <c r="BC227" s="562">
        <f t="shared" si="76"/>
        <v>1156866.7374727777</v>
      </c>
      <c r="BD227" s="700"/>
      <c r="BE227" s="562">
        <f>BC227/(1+DFC!$C$10/100)^B227</f>
        <v>480702.02434909728</v>
      </c>
      <c r="BF227" s="700"/>
    </row>
    <row r="228" spans="2:58" x14ac:dyDescent="0.3">
      <c r="B228" s="572">
        <v>19</v>
      </c>
      <c r="C228" s="572">
        <v>1</v>
      </c>
      <c r="D228" s="572">
        <v>217</v>
      </c>
      <c r="E228" s="708">
        <f>DFC!$C$10</f>
        <v>5</v>
      </c>
      <c r="F228" s="562">
        <v>0</v>
      </c>
      <c r="G228" s="607">
        <f t="shared" si="63"/>
        <v>5000</v>
      </c>
      <c r="H228" s="700">
        <f>SUM(G228:G239)</f>
        <v>60000</v>
      </c>
      <c r="I228" s="607">
        <f t="shared" si="64"/>
        <v>650</v>
      </c>
      <c r="J228" s="700">
        <f>SUM(I228:I239)</f>
        <v>7800</v>
      </c>
      <c r="K228" s="607">
        <f t="shared" si="65"/>
        <v>400</v>
      </c>
      <c r="L228" s="700">
        <f>SUM(K228:K239)</f>
        <v>4800</v>
      </c>
      <c r="M228" s="607">
        <f t="shared" si="66"/>
        <v>12500</v>
      </c>
      <c r="N228" s="700">
        <f>SUM(M228:M239)</f>
        <v>150000</v>
      </c>
      <c r="O228" s="607">
        <f t="shared" si="67"/>
        <v>5000</v>
      </c>
      <c r="P228" s="700">
        <f>SUM(O228:O239)</f>
        <v>60000</v>
      </c>
      <c r="Q228" s="607">
        <f t="shared" si="62"/>
        <v>8750</v>
      </c>
      <c r="R228" s="700">
        <f>SUM(Q228:Q239)</f>
        <v>105000</v>
      </c>
      <c r="S228" s="607">
        <f t="shared" si="59"/>
        <v>50000</v>
      </c>
      <c r="T228" s="700">
        <f>SUM(S228:S239)</f>
        <v>600000</v>
      </c>
      <c r="U228" s="607">
        <f t="shared" si="60"/>
        <v>37500</v>
      </c>
      <c r="V228" s="700">
        <f>SUM(U228:U239)</f>
        <v>450000</v>
      </c>
      <c r="W228" s="607">
        <f t="shared" si="68"/>
        <v>20833.333333333332</v>
      </c>
      <c r="X228" s="700">
        <f>SUM(W228:W239)</f>
        <v>250000.00000000003</v>
      </c>
      <c r="Y228" s="607">
        <f t="shared" si="69"/>
        <v>10416.666666666666</v>
      </c>
      <c r="Z228" s="700">
        <f>SUM(Y228:Y239)</f>
        <v>125000.00000000001</v>
      </c>
      <c r="AA228" s="607">
        <f t="shared" si="70"/>
        <v>8333.3333333333339</v>
      </c>
      <c r="AB228" s="700">
        <f>SUM(AA228:AA239)</f>
        <v>99999.999999999985</v>
      </c>
      <c r="AC228" s="607">
        <f t="shared" si="71"/>
        <v>16666.666666666668</v>
      </c>
      <c r="AD228" s="700">
        <f>SUM(AC228:AC239)</f>
        <v>199999.99999999997</v>
      </c>
      <c r="AE228" s="607">
        <f t="shared" si="61"/>
        <v>12815.833333333334</v>
      </c>
      <c r="AF228" s="700">
        <f>SUM(AE228:AE239)</f>
        <v>153790</v>
      </c>
      <c r="AG228" s="607">
        <f>OFC!AB223+OFC!AW223</f>
        <v>310340.76191999996</v>
      </c>
      <c r="AH228" s="700">
        <f>SUM(AG228:AG239)</f>
        <v>8669519.3491199985</v>
      </c>
      <c r="AI228" s="607">
        <f>OFC!BR223+OFC!CM223</f>
        <v>17290.25</v>
      </c>
      <c r="AJ228" s="700">
        <f>SUM(AI228:AI239)</f>
        <v>483011.5</v>
      </c>
      <c r="AK228" s="607">
        <f t="shared" si="72"/>
        <v>4500</v>
      </c>
      <c r="AL228" s="700">
        <f>SUM(AK228:AK239)</f>
        <v>54000</v>
      </c>
      <c r="AM228" s="607"/>
      <c r="AN228" s="700">
        <f>SUM(AM228:AM239)</f>
        <v>0</v>
      </c>
      <c r="AO228" s="607">
        <f t="shared" si="73"/>
        <v>166666.66666666666</v>
      </c>
      <c r="AP228" s="700">
        <f>SUM(AO228:AO239)</f>
        <v>2000000.0000000002</v>
      </c>
      <c r="AQ228" s="607">
        <f t="shared" si="74"/>
        <v>0</v>
      </c>
      <c r="AR228" s="700">
        <f>SUM(AQ228:AQ239)</f>
        <v>0</v>
      </c>
      <c r="AS228" s="607">
        <f t="shared" si="75"/>
        <v>1000000</v>
      </c>
      <c r="AT228" s="700">
        <f>SUM(AS228:AS239)</f>
        <v>12000000</v>
      </c>
      <c r="AU228" s="613">
        <v>0</v>
      </c>
      <c r="AV228" s="700">
        <f>SUM(AU228:AU239)</f>
        <v>0</v>
      </c>
      <c r="AW228" s="571">
        <f t="shared" si="77"/>
        <v>1687663.51192</v>
      </c>
      <c r="AX228" s="700">
        <f>SUM(AW228:AW239)</f>
        <v>25472920.849120002</v>
      </c>
      <c r="AY228" s="607">
        <f>('Revenue OP'!$G$18*(1+DFC!$C$13/100)^B228)/12</f>
        <v>3409368.2561527789</v>
      </c>
      <c r="AZ228" s="700">
        <f>SUM(AY228:AY239)</f>
        <v>40912419.073833346</v>
      </c>
      <c r="BA228" s="613">
        <v>0</v>
      </c>
      <c r="BB228" s="700">
        <f>SUM(BA228:BA239)</f>
        <v>0</v>
      </c>
      <c r="BC228" s="562">
        <f t="shared" si="76"/>
        <v>1721704.7442327789</v>
      </c>
      <c r="BD228" s="700">
        <f>SUM(BC228:BC239)</f>
        <v>15439498.224713346</v>
      </c>
      <c r="BE228" s="562">
        <f>BC228/(1+DFC!$C$10/100)^B228</f>
        <v>681337.03124957799</v>
      </c>
      <c r="BF228" s="700">
        <f>SUM(BE228:BE239)</f>
        <v>6109933.7268173648</v>
      </c>
    </row>
    <row r="229" spans="2:58" x14ac:dyDescent="0.3">
      <c r="B229" s="572">
        <v>19</v>
      </c>
      <c r="C229" s="572">
        <v>2</v>
      </c>
      <c r="D229" s="572">
        <v>218</v>
      </c>
      <c r="E229" s="708"/>
      <c r="F229" s="562">
        <v>0</v>
      </c>
      <c r="G229" s="607">
        <f t="shared" si="63"/>
        <v>5000</v>
      </c>
      <c r="H229" s="700"/>
      <c r="I229" s="607">
        <f t="shared" si="64"/>
        <v>650</v>
      </c>
      <c r="J229" s="700"/>
      <c r="K229" s="607">
        <f t="shared" si="65"/>
        <v>400</v>
      </c>
      <c r="L229" s="700"/>
      <c r="M229" s="607">
        <f t="shared" si="66"/>
        <v>12500</v>
      </c>
      <c r="N229" s="700"/>
      <c r="O229" s="607">
        <f t="shared" si="67"/>
        <v>5000</v>
      </c>
      <c r="P229" s="700"/>
      <c r="Q229" s="607">
        <f t="shared" si="62"/>
        <v>8750</v>
      </c>
      <c r="R229" s="700"/>
      <c r="S229" s="607">
        <f t="shared" si="59"/>
        <v>50000</v>
      </c>
      <c r="T229" s="700"/>
      <c r="U229" s="607">
        <f t="shared" si="60"/>
        <v>37500</v>
      </c>
      <c r="V229" s="700"/>
      <c r="W229" s="607">
        <f t="shared" si="68"/>
        <v>20833.333333333332</v>
      </c>
      <c r="X229" s="700"/>
      <c r="Y229" s="607">
        <f t="shared" si="69"/>
        <v>10416.666666666666</v>
      </c>
      <c r="Z229" s="700"/>
      <c r="AA229" s="607">
        <f t="shared" si="70"/>
        <v>8333.3333333333339</v>
      </c>
      <c r="AB229" s="700"/>
      <c r="AC229" s="607">
        <f t="shared" si="71"/>
        <v>16666.666666666668</v>
      </c>
      <c r="AD229" s="700"/>
      <c r="AE229" s="607">
        <f t="shared" si="61"/>
        <v>12815.833333333334</v>
      </c>
      <c r="AF229" s="700"/>
      <c r="AG229" s="607">
        <f>OFC!AB224+OFC!AW224</f>
        <v>700769.46239999996</v>
      </c>
      <c r="AH229" s="700"/>
      <c r="AI229" s="607">
        <f>OFC!BR224+OFC!CM224</f>
        <v>39042.5</v>
      </c>
      <c r="AJ229" s="700"/>
      <c r="AK229" s="607">
        <f t="shared" si="72"/>
        <v>4500</v>
      </c>
      <c r="AL229" s="700"/>
      <c r="AM229" s="607"/>
      <c r="AN229" s="700"/>
      <c r="AO229" s="607">
        <f t="shared" si="73"/>
        <v>166666.66666666666</v>
      </c>
      <c r="AP229" s="700"/>
      <c r="AQ229" s="607">
        <f t="shared" si="74"/>
        <v>0</v>
      </c>
      <c r="AR229" s="700"/>
      <c r="AS229" s="607">
        <f t="shared" si="75"/>
        <v>1000000</v>
      </c>
      <c r="AT229" s="700"/>
      <c r="AU229" s="613">
        <v>0</v>
      </c>
      <c r="AV229" s="700"/>
      <c r="AW229" s="571">
        <f t="shared" si="77"/>
        <v>2099844.4624000001</v>
      </c>
      <c r="AX229" s="700"/>
      <c r="AY229" s="607">
        <f>('Revenue OP'!$G$18*(1+DFC!$C$13/100)^B229)/12</f>
        <v>3409368.2561527789</v>
      </c>
      <c r="AZ229" s="700"/>
      <c r="BA229" s="613">
        <v>0</v>
      </c>
      <c r="BB229" s="700"/>
      <c r="BC229" s="562">
        <f t="shared" si="76"/>
        <v>1309523.7937527788</v>
      </c>
      <c r="BD229" s="700"/>
      <c r="BE229" s="562">
        <f>BC229/(1+DFC!$C$10/100)^B229</f>
        <v>518223.03270924342</v>
      </c>
      <c r="BF229" s="700"/>
    </row>
    <row r="230" spans="2:58" x14ac:dyDescent="0.3">
      <c r="B230" s="572">
        <v>19</v>
      </c>
      <c r="C230" s="572">
        <v>3</v>
      </c>
      <c r="D230" s="572">
        <v>219</v>
      </c>
      <c r="E230" s="708"/>
      <c r="F230" s="562">
        <v>0</v>
      </c>
      <c r="G230" s="607">
        <f t="shared" si="63"/>
        <v>5000</v>
      </c>
      <c r="H230" s="700"/>
      <c r="I230" s="607">
        <f t="shared" si="64"/>
        <v>650</v>
      </c>
      <c r="J230" s="700"/>
      <c r="K230" s="607">
        <f t="shared" si="65"/>
        <v>400</v>
      </c>
      <c r="L230" s="700"/>
      <c r="M230" s="607">
        <f t="shared" si="66"/>
        <v>12500</v>
      </c>
      <c r="N230" s="700"/>
      <c r="O230" s="607">
        <f t="shared" si="67"/>
        <v>5000</v>
      </c>
      <c r="P230" s="700"/>
      <c r="Q230" s="607">
        <f t="shared" si="62"/>
        <v>8750</v>
      </c>
      <c r="R230" s="700"/>
      <c r="S230" s="607">
        <f t="shared" si="59"/>
        <v>50000</v>
      </c>
      <c r="T230" s="700"/>
      <c r="U230" s="607">
        <f t="shared" si="60"/>
        <v>37500</v>
      </c>
      <c r="V230" s="700"/>
      <c r="W230" s="607">
        <f t="shared" si="68"/>
        <v>20833.333333333332</v>
      </c>
      <c r="X230" s="700"/>
      <c r="Y230" s="607">
        <f t="shared" si="69"/>
        <v>10416.666666666666</v>
      </c>
      <c r="Z230" s="700"/>
      <c r="AA230" s="607">
        <f t="shared" si="70"/>
        <v>8333.3333333333339</v>
      </c>
      <c r="AB230" s="700"/>
      <c r="AC230" s="607">
        <f t="shared" si="71"/>
        <v>16666.666666666668</v>
      </c>
      <c r="AD230" s="700"/>
      <c r="AE230" s="607">
        <f t="shared" si="61"/>
        <v>12815.833333333334</v>
      </c>
      <c r="AF230" s="700"/>
      <c r="AG230" s="607">
        <f>OFC!AB225+OFC!AW225</f>
        <v>775851.90480000002</v>
      </c>
      <c r="AH230" s="700"/>
      <c r="AI230" s="607">
        <f>OFC!BR225+OFC!CM225</f>
        <v>43225.625</v>
      </c>
      <c r="AJ230" s="700"/>
      <c r="AK230" s="607">
        <f t="shared" si="72"/>
        <v>4500</v>
      </c>
      <c r="AL230" s="700"/>
      <c r="AM230" s="607"/>
      <c r="AN230" s="700"/>
      <c r="AO230" s="607">
        <f t="shared" si="73"/>
        <v>166666.66666666666</v>
      </c>
      <c r="AP230" s="700"/>
      <c r="AQ230" s="607">
        <f t="shared" si="74"/>
        <v>0</v>
      </c>
      <c r="AR230" s="700"/>
      <c r="AS230" s="607">
        <f t="shared" si="75"/>
        <v>1000000</v>
      </c>
      <c r="AT230" s="700"/>
      <c r="AU230" s="613">
        <v>0</v>
      </c>
      <c r="AV230" s="700"/>
      <c r="AW230" s="571">
        <f t="shared" si="77"/>
        <v>2179110.0298000001</v>
      </c>
      <c r="AX230" s="700"/>
      <c r="AY230" s="607">
        <f>('Revenue OP'!$G$18*(1+DFC!$C$13/100)^B230)/12</f>
        <v>3409368.2561527789</v>
      </c>
      <c r="AZ230" s="700"/>
      <c r="BA230" s="613">
        <v>0</v>
      </c>
      <c r="BB230" s="700"/>
      <c r="BC230" s="562">
        <f t="shared" si="76"/>
        <v>1230258.2263527787</v>
      </c>
      <c r="BD230" s="700"/>
      <c r="BE230" s="562">
        <f>BC230/(1+DFC!$C$10/100)^B230</f>
        <v>486854.95606687135</v>
      </c>
      <c r="BF230" s="700"/>
    </row>
    <row r="231" spans="2:58" x14ac:dyDescent="0.3">
      <c r="B231" s="572">
        <v>19</v>
      </c>
      <c r="C231" s="572">
        <v>4</v>
      </c>
      <c r="D231" s="572">
        <v>220</v>
      </c>
      <c r="E231" s="708"/>
      <c r="F231" s="562">
        <v>0</v>
      </c>
      <c r="G231" s="607">
        <f t="shared" si="63"/>
        <v>5000</v>
      </c>
      <c r="H231" s="700"/>
      <c r="I231" s="607">
        <f t="shared" si="64"/>
        <v>650</v>
      </c>
      <c r="J231" s="700"/>
      <c r="K231" s="607">
        <f t="shared" si="65"/>
        <v>400</v>
      </c>
      <c r="L231" s="700"/>
      <c r="M231" s="607">
        <f t="shared" si="66"/>
        <v>12500</v>
      </c>
      <c r="N231" s="700"/>
      <c r="O231" s="607">
        <f t="shared" si="67"/>
        <v>5000</v>
      </c>
      <c r="P231" s="700"/>
      <c r="Q231" s="607">
        <f t="shared" si="62"/>
        <v>8750</v>
      </c>
      <c r="R231" s="700"/>
      <c r="S231" s="607">
        <f t="shared" si="59"/>
        <v>50000</v>
      </c>
      <c r="T231" s="700"/>
      <c r="U231" s="607">
        <f t="shared" si="60"/>
        <v>37500</v>
      </c>
      <c r="V231" s="700"/>
      <c r="W231" s="607">
        <f t="shared" si="68"/>
        <v>20833.333333333332</v>
      </c>
      <c r="X231" s="700"/>
      <c r="Y231" s="607">
        <f t="shared" si="69"/>
        <v>10416.666666666666</v>
      </c>
      <c r="Z231" s="700"/>
      <c r="AA231" s="607">
        <f t="shared" si="70"/>
        <v>8333.3333333333339</v>
      </c>
      <c r="AB231" s="700"/>
      <c r="AC231" s="607">
        <f t="shared" si="71"/>
        <v>16666.666666666668</v>
      </c>
      <c r="AD231" s="700"/>
      <c r="AE231" s="607">
        <f t="shared" si="61"/>
        <v>12815.833333333334</v>
      </c>
      <c r="AF231" s="700"/>
      <c r="AG231" s="607">
        <f>OFC!AB226+OFC!AW226</f>
        <v>750824.424</v>
      </c>
      <c r="AH231" s="700"/>
      <c r="AI231" s="607">
        <f>OFC!BR226+OFC!CM226</f>
        <v>41831.25</v>
      </c>
      <c r="AJ231" s="700"/>
      <c r="AK231" s="607">
        <f t="shared" si="72"/>
        <v>4500</v>
      </c>
      <c r="AL231" s="700"/>
      <c r="AM231" s="607"/>
      <c r="AN231" s="700"/>
      <c r="AO231" s="607">
        <f t="shared" si="73"/>
        <v>166666.66666666666</v>
      </c>
      <c r="AP231" s="700"/>
      <c r="AQ231" s="607">
        <f t="shared" si="74"/>
        <v>0</v>
      </c>
      <c r="AR231" s="700"/>
      <c r="AS231" s="607">
        <f t="shared" si="75"/>
        <v>1000000</v>
      </c>
      <c r="AT231" s="700"/>
      <c r="AU231" s="613">
        <v>0</v>
      </c>
      <c r="AV231" s="700"/>
      <c r="AW231" s="571">
        <f t="shared" si="77"/>
        <v>2152688.1740000001</v>
      </c>
      <c r="AX231" s="700"/>
      <c r="AY231" s="607">
        <f>('Revenue OP'!$G$18*(1+DFC!$C$13/100)^B231)/12</f>
        <v>3409368.2561527789</v>
      </c>
      <c r="AZ231" s="700"/>
      <c r="BA231" s="613">
        <v>0</v>
      </c>
      <c r="BB231" s="700"/>
      <c r="BC231" s="562">
        <f t="shared" si="76"/>
        <v>1256680.0821527787</v>
      </c>
      <c r="BD231" s="700"/>
      <c r="BE231" s="562">
        <f>BC231/(1+DFC!$C$10/100)^B231</f>
        <v>497310.98161432869</v>
      </c>
      <c r="BF231" s="700"/>
    </row>
    <row r="232" spans="2:58" x14ac:dyDescent="0.3">
      <c r="B232" s="572">
        <v>19</v>
      </c>
      <c r="C232" s="572">
        <v>5</v>
      </c>
      <c r="D232" s="572">
        <v>221</v>
      </c>
      <c r="E232" s="708"/>
      <c r="F232" s="562">
        <v>0</v>
      </c>
      <c r="G232" s="607">
        <f t="shared" si="63"/>
        <v>5000</v>
      </c>
      <c r="H232" s="700"/>
      <c r="I232" s="607">
        <f t="shared" si="64"/>
        <v>650</v>
      </c>
      <c r="J232" s="700"/>
      <c r="K232" s="607">
        <f t="shared" si="65"/>
        <v>400</v>
      </c>
      <c r="L232" s="700"/>
      <c r="M232" s="607">
        <f t="shared" si="66"/>
        <v>12500</v>
      </c>
      <c r="N232" s="700"/>
      <c r="O232" s="607">
        <f t="shared" si="67"/>
        <v>5000</v>
      </c>
      <c r="P232" s="700"/>
      <c r="Q232" s="607">
        <f t="shared" si="62"/>
        <v>8750</v>
      </c>
      <c r="R232" s="700"/>
      <c r="S232" s="607">
        <f t="shared" si="59"/>
        <v>50000</v>
      </c>
      <c r="T232" s="700"/>
      <c r="U232" s="607">
        <f t="shared" si="60"/>
        <v>37500</v>
      </c>
      <c r="V232" s="700"/>
      <c r="W232" s="607">
        <f t="shared" si="68"/>
        <v>20833.333333333332</v>
      </c>
      <c r="X232" s="700"/>
      <c r="Y232" s="607">
        <f t="shared" si="69"/>
        <v>10416.666666666666</v>
      </c>
      <c r="Z232" s="700"/>
      <c r="AA232" s="607">
        <f t="shared" si="70"/>
        <v>8333.3333333333339</v>
      </c>
      <c r="AB232" s="700"/>
      <c r="AC232" s="607">
        <f t="shared" si="71"/>
        <v>16666.666666666668</v>
      </c>
      <c r="AD232" s="700"/>
      <c r="AE232" s="607">
        <f t="shared" si="61"/>
        <v>12815.833333333334</v>
      </c>
      <c r="AF232" s="700"/>
      <c r="AG232" s="607">
        <f>OFC!AB227+OFC!AW227</f>
        <v>775851.90480000002</v>
      </c>
      <c r="AH232" s="700"/>
      <c r="AI232" s="607">
        <f>OFC!BR227+OFC!CM227</f>
        <v>43225.625</v>
      </c>
      <c r="AJ232" s="700"/>
      <c r="AK232" s="607">
        <f t="shared" si="72"/>
        <v>4500</v>
      </c>
      <c r="AL232" s="700"/>
      <c r="AM232" s="607"/>
      <c r="AN232" s="700"/>
      <c r="AO232" s="607">
        <f t="shared" si="73"/>
        <v>166666.66666666666</v>
      </c>
      <c r="AP232" s="700"/>
      <c r="AQ232" s="607">
        <f t="shared" si="74"/>
        <v>0</v>
      </c>
      <c r="AR232" s="700"/>
      <c r="AS232" s="607">
        <f t="shared" si="75"/>
        <v>1000000</v>
      </c>
      <c r="AT232" s="700"/>
      <c r="AU232" s="613">
        <v>0</v>
      </c>
      <c r="AV232" s="700"/>
      <c r="AW232" s="571">
        <f t="shared" si="77"/>
        <v>2179110.0298000001</v>
      </c>
      <c r="AX232" s="700"/>
      <c r="AY232" s="607">
        <f>('Revenue OP'!$G$18*(1+DFC!$C$13/100)^B232)/12</f>
        <v>3409368.2561527789</v>
      </c>
      <c r="AZ232" s="700"/>
      <c r="BA232" s="613">
        <v>0</v>
      </c>
      <c r="BB232" s="700"/>
      <c r="BC232" s="562">
        <f t="shared" si="76"/>
        <v>1230258.2263527787</v>
      </c>
      <c r="BD232" s="700"/>
      <c r="BE232" s="562">
        <f>BC232/(1+DFC!$C$10/100)^B232</f>
        <v>486854.95606687135</v>
      </c>
      <c r="BF232" s="700"/>
    </row>
    <row r="233" spans="2:58" x14ac:dyDescent="0.3">
      <c r="B233" s="572">
        <v>19</v>
      </c>
      <c r="C233" s="572">
        <v>6</v>
      </c>
      <c r="D233" s="572">
        <v>222</v>
      </c>
      <c r="E233" s="708"/>
      <c r="F233" s="562">
        <v>0</v>
      </c>
      <c r="G233" s="607">
        <f t="shared" si="63"/>
        <v>5000</v>
      </c>
      <c r="H233" s="700"/>
      <c r="I233" s="607">
        <f t="shared" si="64"/>
        <v>650</v>
      </c>
      <c r="J233" s="700"/>
      <c r="K233" s="607">
        <f t="shared" si="65"/>
        <v>400</v>
      </c>
      <c r="L233" s="700"/>
      <c r="M233" s="607">
        <f t="shared" si="66"/>
        <v>12500</v>
      </c>
      <c r="N233" s="700"/>
      <c r="O233" s="607">
        <f t="shared" si="67"/>
        <v>5000</v>
      </c>
      <c r="P233" s="700"/>
      <c r="Q233" s="607">
        <f t="shared" si="62"/>
        <v>8750</v>
      </c>
      <c r="R233" s="700"/>
      <c r="S233" s="607">
        <f t="shared" si="59"/>
        <v>50000</v>
      </c>
      <c r="T233" s="700"/>
      <c r="U233" s="607">
        <f t="shared" si="60"/>
        <v>37500</v>
      </c>
      <c r="V233" s="700"/>
      <c r="W233" s="607">
        <f t="shared" si="68"/>
        <v>20833.333333333332</v>
      </c>
      <c r="X233" s="700"/>
      <c r="Y233" s="607">
        <f t="shared" si="69"/>
        <v>10416.666666666666</v>
      </c>
      <c r="Z233" s="700"/>
      <c r="AA233" s="607">
        <f t="shared" si="70"/>
        <v>8333.3333333333339</v>
      </c>
      <c r="AB233" s="700"/>
      <c r="AC233" s="607">
        <f t="shared" si="71"/>
        <v>16666.666666666668</v>
      </c>
      <c r="AD233" s="700"/>
      <c r="AE233" s="607">
        <f t="shared" si="61"/>
        <v>12815.833333333334</v>
      </c>
      <c r="AF233" s="700"/>
      <c r="AG233" s="607">
        <f>OFC!AB228+OFC!AW228</f>
        <v>750824.424</v>
      </c>
      <c r="AH233" s="700"/>
      <c r="AI233" s="607">
        <f>OFC!BR228+OFC!CM228</f>
        <v>41831.25</v>
      </c>
      <c r="AJ233" s="700"/>
      <c r="AK233" s="607">
        <f t="shared" si="72"/>
        <v>4500</v>
      </c>
      <c r="AL233" s="700"/>
      <c r="AM233" s="607"/>
      <c r="AN233" s="700"/>
      <c r="AO233" s="607">
        <f t="shared" si="73"/>
        <v>166666.66666666666</v>
      </c>
      <c r="AP233" s="700"/>
      <c r="AQ233" s="607">
        <f t="shared" si="74"/>
        <v>0</v>
      </c>
      <c r="AR233" s="700"/>
      <c r="AS233" s="607">
        <f t="shared" si="75"/>
        <v>1000000</v>
      </c>
      <c r="AT233" s="700"/>
      <c r="AU233" s="613">
        <v>0</v>
      </c>
      <c r="AV233" s="700"/>
      <c r="AW233" s="571">
        <f t="shared" si="77"/>
        <v>2152688.1740000001</v>
      </c>
      <c r="AX233" s="700"/>
      <c r="AY233" s="607">
        <f>('Revenue OP'!$G$18*(1+DFC!$C$13/100)^B233)/12</f>
        <v>3409368.2561527789</v>
      </c>
      <c r="AZ233" s="700"/>
      <c r="BA233" s="613">
        <v>0</v>
      </c>
      <c r="BB233" s="700"/>
      <c r="BC233" s="562">
        <f t="shared" si="76"/>
        <v>1256680.0821527787</v>
      </c>
      <c r="BD233" s="700"/>
      <c r="BE233" s="562">
        <f>BC233/(1+DFC!$C$10/100)^B233</f>
        <v>497310.98161432869</v>
      </c>
      <c r="BF233" s="700"/>
    </row>
    <row r="234" spans="2:58" x14ac:dyDescent="0.3">
      <c r="B234" s="572">
        <v>19</v>
      </c>
      <c r="C234" s="572">
        <v>7</v>
      </c>
      <c r="D234" s="572">
        <v>223</v>
      </c>
      <c r="E234" s="708"/>
      <c r="F234" s="562">
        <v>0</v>
      </c>
      <c r="G234" s="607">
        <f t="shared" si="63"/>
        <v>5000</v>
      </c>
      <c r="H234" s="700"/>
      <c r="I234" s="607">
        <f t="shared" si="64"/>
        <v>650</v>
      </c>
      <c r="J234" s="700"/>
      <c r="K234" s="607">
        <f t="shared" si="65"/>
        <v>400</v>
      </c>
      <c r="L234" s="700"/>
      <c r="M234" s="607">
        <f t="shared" si="66"/>
        <v>12500</v>
      </c>
      <c r="N234" s="700"/>
      <c r="O234" s="607">
        <f t="shared" si="67"/>
        <v>5000</v>
      </c>
      <c r="P234" s="700"/>
      <c r="Q234" s="607">
        <f t="shared" si="62"/>
        <v>8750</v>
      </c>
      <c r="R234" s="700"/>
      <c r="S234" s="607">
        <f t="shared" si="59"/>
        <v>50000</v>
      </c>
      <c r="T234" s="700"/>
      <c r="U234" s="607">
        <f t="shared" si="60"/>
        <v>37500</v>
      </c>
      <c r="V234" s="700"/>
      <c r="W234" s="607">
        <f t="shared" si="68"/>
        <v>20833.333333333332</v>
      </c>
      <c r="X234" s="700"/>
      <c r="Y234" s="607">
        <f t="shared" si="69"/>
        <v>10416.666666666666</v>
      </c>
      <c r="Z234" s="700"/>
      <c r="AA234" s="607">
        <f t="shared" si="70"/>
        <v>8333.3333333333339</v>
      </c>
      <c r="AB234" s="700"/>
      <c r="AC234" s="607">
        <f t="shared" si="71"/>
        <v>16666.666666666668</v>
      </c>
      <c r="AD234" s="700"/>
      <c r="AE234" s="607">
        <f t="shared" si="61"/>
        <v>12815.833333333334</v>
      </c>
      <c r="AF234" s="700"/>
      <c r="AG234" s="607">
        <f>OFC!AB229+OFC!AW229</f>
        <v>775851.90480000002</v>
      </c>
      <c r="AH234" s="700"/>
      <c r="AI234" s="607">
        <f>OFC!BR229+OFC!CM229</f>
        <v>43225.625</v>
      </c>
      <c r="AJ234" s="700"/>
      <c r="AK234" s="607">
        <f t="shared" si="72"/>
        <v>4500</v>
      </c>
      <c r="AL234" s="700"/>
      <c r="AM234" s="607"/>
      <c r="AN234" s="700"/>
      <c r="AO234" s="607">
        <f t="shared" si="73"/>
        <v>166666.66666666666</v>
      </c>
      <c r="AP234" s="700"/>
      <c r="AQ234" s="607">
        <f t="shared" si="74"/>
        <v>0</v>
      </c>
      <c r="AR234" s="700"/>
      <c r="AS234" s="607">
        <f t="shared" si="75"/>
        <v>1000000</v>
      </c>
      <c r="AT234" s="700"/>
      <c r="AU234" s="613">
        <v>0</v>
      </c>
      <c r="AV234" s="700"/>
      <c r="AW234" s="571">
        <f t="shared" si="77"/>
        <v>2179110.0298000001</v>
      </c>
      <c r="AX234" s="700"/>
      <c r="AY234" s="607">
        <f>('Revenue OP'!$G$18*(1+DFC!$C$13/100)^B234)/12</f>
        <v>3409368.2561527789</v>
      </c>
      <c r="AZ234" s="700"/>
      <c r="BA234" s="613">
        <v>0</v>
      </c>
      <c r="BB234" s="700"/>
      <c r="BC234" s="562">
        <f t="shared" si="76"/>
        <v>1230258.2263527787</v>
      </c>
      <c r="BD234" s="700"/>
      <c r="BE234" s="562">
        <f>BC234/(1+DFC!$C$10/100)^B234</f>
        <v>486854.95606687135</v>
      </c>
      <c r="BF234" s="700"/>
    </row>
    <row r="235" spans="2:58" x14ac:dyDescent="0.3">
      <c r="B235" s="572">
        <v>19</v>
      </c>
      <c r="C235" s="572">
        <v>8</v>
      </c>
      <c r="D235" s="572">
        <v>224</v>
      </c>
      <c r="E235" s="708"/>
      <c r="F235" s="562">
        <v>0</v>
      </c>
      <c r="G235" s="607">
        <f t="shared" si="63"/>
        <v>5000</v>
      </c>
      <c r="H235" s="700"/>
      <c r="I235" s="607">
        <f t="shared" si="64"/>
        <v>650</v>
      </c>
      <c r="J235" s="700"/>
      <c r="K235" s="607">
        <f t="shared" si="65"/>
        <v>400</v>
      </c>
      <c r="L235" s="700"/>
      <c r="M235" s="607">
        <f t="shared" si="66"/>
        <v>12500</v>
      </c>
      <c r="N235" s="700"/>
      <c r="O235" s="607">
        <f t="shared" si="67"/>
        <v>5000</v>
      </c>
      <c r="P235" s="700"/>
      <c r="Q235" s="607">
        <f t="shared" si="62"/>
        <v>8750</v>
      </c>
      <c r="R235" s="700"/>
      <c r="S235" s="607">
        <f t="shared" si="59"/>
        <v>50000</v>
      </c>
      <c r="T235" s="700"/>
      <c r="U235" s="607">
        <f t="shared" si="60"/>
        <v>37500</v>
      </c>
      <c r="V235" s="700"/>
      <c r="W235" s="607">
        <f t="shared" si="68"/>
        <v>20833.333333333332</v>
      </c>
      <c r="X235" s="700"/>
      <c r="Y235" s="607">
        <f t="shared" si="69"/>
        <v>10416.666666666666</v>
      </c>
      <c r="Z235" s="700"/>
      <c r="AA235" s="607">
        <f t="shared" si="70"/>
        <v>8333.3333333333339</v>
      </c>
      <c r="AB235" s="700"/>
      <c r="AC235" s="607">
        <f t="shared" si="71"/>
        <v>16666.666666666668</v>
      </c>
      <c r="AD235" s="700"/>
      <c r="AE235" s="607">
        <f t="shared" si="61"/>
        <v>12815.833333333334</v>
      </c>
      <c r="AF235" s="700"/>
      <c r="AG235" s="607">
        <f>OFC!AB230+OFC!AW230</f>
        <v>775851.90480000002</v>
      </c>
      <c r="AH235" s="700"/>
      <c r="AI235" s="607">
        <f>OFC!BR230+OFC!CM230</f>
        <v>43225.625</v>
      </c>
      <c r="AJ235" s="700"/>
      <c r="AK235" s="607">
        <f t="shared" si="72"/>
        <v>4500</v>
      </c>
      <c r="AL235" s="700"/>
      <c r="AM235" s="607"/>
      <c r="AN235" s="700"/>
      <c r="AO235" s="607">
        <f t="shared" si="73"/>
        <v>166666.66666666666</v>
      </c>
      <c r="AP235" s="700"/>
      <c r="AQ235" s="607">
        <f t="shared" si="74"/>
        <v>0</v>
      </c>
      <c r="AR235" s="700"/>
      <c r="AS235" s="607">
        <f t="shared" si="75"/>
        <v>1000000</v>
      </c>
      <c r="AT235" s="700"/>
      <c r="AU235" s="613">
        <v>0</v>
      </c>
      <c r="AV235" s="700"/>
      <c r="AW235" s="571">
        <f t="shared" si="77"/>
        <v>2179110.0298000001</v>
      </c>
      <c r="AX235" s="700"/>
      <c r="AY235" s="607">
        <f>('Revenue OP'!$G$18*(1+DFC!$C$13/100)^B235)/12</f>
        <v>3409368.2561527789</v>
      </c>
      <c r="AZ235" s="700"/>
      <c r="BA235" s="613">
        <v>0</v>
      </c>
      <c r="BB235" s="700"/>
      <c r="BC235" s="562">
        <f t="shared" si="76"/>
        <v>1230258.2263527787</v>
      </c>
      <c r="BD235" s="700"/>
      <c r="BE235" s="562">
        <f>BC235/(1+DFC!$C$10/100)^B235</f>
        <v>486854.95606687135</v>
      </c>
      <c r="BF235" s="700"/>
    </row>
    <row r="236" spans="2:58" x14ac:dyDescent="0.3">
      <c r="B236" s="572">
        <v>19</v>
      </c>
      <c r="C236" s="572">
        <v>9</v>
      </c>
      <c r="D236" s="572">
        <v>225</v>
      </c>
      <c r="E236" s="708"/>
      <c r="F236" s="562">
        <v>0</v>
      </c>
      <c r="G236" s="607">
        <f t="shared" si="63"/>
        <v>5000</v>
      </c>
      <c r="H236" s="700"/>
      <c r="I236" s="607">
        <f t="shared" si="64"/>
        <v>650</v>
      </c>
      <c r="J236" s="700"/>
      <c r="K236" s="607">
        <f t="shared" si="65"/>
        <v>400</v>
      </c>
      <c r="L236" s="700"/>
      <c r="M236" s="607">
        <f t="shared" si="66"/>
        <v>12500</v>
      </c>
      <c r="N236" s="700"/>
      <c r="O236" s="607">
        <f t="shared" si="67"/>
        <v>5000</v>
      </c>
      <c r="P236" s="700"/>
      <c r="Q236" s="607">
        <f t="shared" si="62"/>
        <v>8750</v>
      </c>
      <c r="R236" s="700"/>
      <c r="S236" s="607">
        <f t="shared" si="59"/>
        <v>50000</v>
      </c>
      <c r="T236" s="700"/>
      <c r="U236" s="607">
        <f t="shared" si="60"/>
        <v>37500</v>
      </c>
      <c r="V236" s="700"/>
      <c r="W236" s="607">
        <f t="shared" si="68"/>
        <v>20833.333333333332</v>
      </c>
      <c r="X236" s="700"/>
      <c r="Y236" s="607">
        <f t="shared" si="69"/>
        <v>10416.666666666666</v>
      </c>
      <c r="Z236" s="700"/>
      <c r="AA236" s="607">
        <f t="shared" si="70"/>
        <v>8333.3333333333339</v>
      </c>
      <c r="AB236" s="700"/>
      <c r="AC236" s="607">
        <f t="shared" si="71"/>
        <v>16666.666666666668</v>
      </c>
      <c r="AD236" s="700"/>
      <c r="AE236" s="607">
        <f t="shared" si="61"/>
        <v>12815.833333333334</v>
      </c>
      <c r="AF236" s="700"/>
      <c r="AG236" s="607">
        <f>OFC!AB231+OFC!AW231</f>
        <v>750824.424</v>
      </c>
      <c r="AH236" s="700"/>
      <c r="AI236" s="607">
        <f>OFC!BR231+OFC!CM231</f>
        <v>41831.25</v>
      </c>
      <c r="AJ236" s="700"/>
      <c r="AK236" s="607">
        <f t="shared" si="72"/>
        <v>4500</v>
      </c>
      <c r="AL236" s="700"/>
      <c r="AM236" s="607"/>
      <c r="AN236" s="700"/>
      <c r="AO236" s="607">
        <f t="shared" si="73"/>
        <v>166666.66666666666</v>
      </c>
      <c r="AP236" s="700"/>
      <c r="AQ236" s="607">
        <f t="shared" si="74"/>
        <v>0</v>
      </c>
      <c r="AR236" s="700"/>
      <c r="AS236" s="607">
        <f t="shared" si="75"/>
        <v>1000000</v>
      </c>
      <c r="AT236" s="700"/>
      <c r="AU236" s="613">
        <v>0</v>
      </c>
      <c r="AV236" s="700"/>
      <c r="AW236" s="571">
        <f t="shared" si="77"/>
        <v>2152688.1740000001</v>
      </c>
      <c r="AX236" s="700"/>
      <c r="AY236" s="607">
        <f>('Revenue OP'!$G$18*(1+DFC!$C$13/100)^B236)/12</f>
        <v>3409368.2561527789</v>
      </c>
      <c r="AZ236" s="700"/>
      <c r="BA236" s="613">
        <v>0</v>
      </c>
      <c r="BB236" s="700"/>
      <c r="BC236" s="562">
        <f t="shared" si="76"/>
        <v>1256680.0821527787</v>
      </c>
      <c r="BD236" s="700"/>
      <c r="BE236" s="562">
        <f>BC236/(1+DFC!$C$10/100)^B236</f>
        <v>497310.98161432869</v>
      </c>
      <c r="BF236" s="700"/>
    </row>
    <row r="237" spans="2:58" x14ac:dyDescent="0.3">
      <c r="B237" s="572">
        <v>19</v>
      </c>
      <c r="C237" s="572">
        <v>10</v>
      </c>
      <c r="D237" s="572">
        <v>226</v>
      </c>
      <c r="E237" s="708"/>
      <c r="F237" s="562">
        <v>0</v>
      </c>
      <c r="G237" s="607">
        <f t="shared" si="63"/>
        <v>5000</v>
      </c>
      <c r="H237" s="700"/>
      <c r="I237" s="607">
        <f t="shared" si="64"/>
        <v>650</v>
      </c>
      <c r="J237" s="700"/>
      <c r="K237" s="607">
        <f t="shared" si="65"/>
        <v>400</v>
      </c>
      <c r="L237" s="700"/>
      <c r="M237" s="607">
        <f t="shared" si="66"/>
        <v>12500</v>
      </c>
      <c r="N237" s="700"/>
      <c r="O237" s="607">
        <f t="shared" si="67"/>
        <v>5000</v>
      </c>
      <c r="P237" s="700"/>
      <c r="Q237" s="607">
        <f t="shared" si="62"/>
        <v>8750</v>
      </c>
      <c r="R237" s="700"/>
      <c r="S237" s="607">
        <f t="shared" si="59"/>
        <v>50000</v>
      </c>
      <c r="T237" s="700"/>
      <c r="U237" s="607">
        <f t="shared" si="60"/>
        <v>37500</v>
      </c>
      <c r="V237" s="700"/>
      <c r="W237" s="607">
        <f t="shared" si="68"/>
        <v>20833.333333333332</v>
      </c>
      <c r="X237" s="700"/>
      <c r="Y237" s="607">
        <f t="shared" si="69"/>
        <v>10416.666666666666</v>
      </c>
      <c r="Z237" s="700"/>
      <c r="AA237" s="607">
        <f t="shared" si="70"/>
        <v>8333.3333333333339</v>
      </c>
      <c r="AB237" s="700"/>
      <c r="AC237" s="607">
        <f t="shared" si="71"/>
        <v>16666.666666666668</v>
      </c>
      <c r="AD237" s="700"/>
      <c r="AE237" s="607">
        <f t="shared" si="61"/>
        <v>12815.833333333334</v>
      </c>
      <c r="AF237" s="700"/>
      <c r="AG237" s="607">
        <f>OFC!AB232+OFC!AW232</f>
        <v>775851.90480000002</v>
      </c>
      <c r="AH237" s="700"/>
      <c r="AI237" s="607">
        <f>OFC!BR232+OFC!CM232</f>
        <v>43225.625</v>
      </c>
      <c r="AJ237" s="700"/>
      <c r="AK237" s="607">
        <f t="shared" si="72"/>
        <v>4500</v>
      </c>
      <c r="AL237" s="700"/>
      <c r="AM237" s="607"/>
      <c r="AN237" s="700"/>
      <c r="AO237" s="607">
        <f t="shared" si="73"/>
        <v>166666.66666666666</v>
      </c>
      <c r="AP237" s="700"/>
      <c r="AQ237" s="607">
        <f t="shared" si="74"/>
        <v>0</v>
      </c>
      <c r="AR237" s="700"/>
      <c r="AS237" s="607">
        <f t="shared" si="75"/>
        <v>1000000</v>
      </c>
      <c r="AT237" s="700"/>
      <c r="AU237" s="613">
        <v>0</v>
      </c>
      <c r="AV237" s="700"/>
      <c r="AW237" s="571">
        <f t="shared" si="77"/>
        <v>2179110.0298000001</v>
      </c>
      <c r="AX237" s="700"/>
      <c r="AY237" s="607">
        <f>('Revenue OP'!$G$18*(1+DFC!$C$13/100)^B237)/12</f>
        <v>3409368.2561527789</v>
      </c>
      <c r="AZ237" s="700"/>
      <c r="BA237" s="613">
        <v>0</v>
      </c>
      <c r="BB237" s="700"/>
      <c r="BC237" s="562">
        <f t="shared" si="76"/>
        <v>1230258.2263527787</v>
      </c>
      <c r="BD237" s="700"/>
      <c r="BE237" s="562">
        <f>BC237/(1+DFC!$C$10/100)^B237</f>
        <v>486854.95606687135</v>
      </c>
      <c r="BF237" s="700"/>
    </row>
    <row r="238" spans="2:58" x14ac:dyDescent="0.3">
      <c r="B238" s="572">
        <v>19</v>
      </c>
      <c r="C238" s="572">
        <v>11</v>
      </c>
      <c r="D238" s="572">
        <v>227</v>
      </c>
      <c r="E238" s="708"/>
      <c r="F238" s="562">
        <v>0</v>
      </c>
      <c r="G238" s="607">
        <f t="shared" si="63"/>
        <v>5000</v>
      </c>
      <c r="H238" s="700"/>
      <c r="I238" s="607">
        <f t="shared" si="64"/>
        <v>650</v>
      </c>
      <c r="J238" s="700"/>
      <c r="K238" s="607">
        <f t="shared" si="65"/>
        <v>400</v>
      </c>
      <c r="L238" s="700"/>
      <c r="M238" s="607">
        <f t="shared" si="66"/>
        <v>12500</v>
      </c>
      <c r="N238" s="700"/>
      <c r="O238" s="607">
        <f t="shared" si="67"/>
        <v>5000</v>
      </c>
      <c r="P238" s="700"/>
      <c r="Q238" s="607">
        <f t="shared" si="62"/>
        <v>8750</v>
      </c>
      <c r="R238" s="700"/>
      <c r="S238" s="607">
        <f t="shared" si="59"/>
        <v>50000</v>
      </c>
      <c r="T238" s="700"/>
      <c r="U238" s="607">
        <f t="shared" si="60"/>
        <v>37500</v>
      </c>
      <c r="V238" s="700"/>
      <c r="W238" s="607">
        <f t="shared" si="68"/>
        <v>20833.333333333332</v>
      </c>
      <c r="X238" s="700"/>
      <c r="Y238" s="607">
        <f t="shared" si="69"/>
        <v>10416.666666666666</v>
      </c>
      <c r="Z238" s="700"/>
      <c r="AA238" s="607">
        <f t="shared" si="70"/>
        <v>8333.3333333333339</v>
      </c>
      <c r="AB238" s="700"/>
      <c r="AC238" s="607">
        <f t="shared" si="71"/>
        <v>16666.666666666668</v>
      </c>
      <c r="AD238" s="700"/>
      <c r="AE238" s="607">
        <f t="shared" si="61"/>
        <v>12815.833333333334</v>
      </c>
      <c r="AF238" s="700"/>
      <c r="AG238" s="607">
        <f>OFC!AB233+OFC!AW233</f>
        <v>750824.424</v>
      </c>
      <c r="AH238" s="700"/>
      <c r="AI238" s="607">
        <f>OFC!BR233+OFC!CM233</f>
        <v>41831.25</v>
      </c>
      <c r="AJ238" s="700"/>
      <c r="AK238" s="607">
        <f t="shared" si="72"/>
        <v>4500</v>
      </c>
      <c r="AL238" s="700"/>
      <c r="AM238" s="607"/>
      <c r="AN238" s="700"/>
      <c r="AO238" s="607">
        <f t="shared" si="73"/>
        <v>166666.66666666666</v>
      </c>
      <c r="AP238" s="700"/>
      <c r="AQ238" s="607">
        <f t="shared" si="74"/>
        <v>0</v>
      </c>
      <c r="AR238" s="700"/>
      <c r="AS238" s="607">
        <f t="shared" si="75"/>
        <v>1000000</v>
      </c>
      <c r="AT238" s="700"/>
      <c r="AU238" s="613">
        <v>0</v>
      </c>
      <c r="AV238" s="700"/>
      <c r="AW238" s="571">
        <f t="shared" si="77"/>
        <v>2152688.1740000001</v>
      </c>
      <c r="AX238" s="700"/>
      <c r="AY238" s="607">
        <f>('Revenue OP'!$G$18*(1+DFC!$C$13/100)^B238)/12</f>
        <v>3409368.2561527789</v>
      </c>
      <c r="AZ238" s="700"/>
      <c r="BA238" s="613">
        <v>0</v>
      </c>
      <c r="BB238" s="700"/>
      <c r="BC238" s="562">
        <f t="shared" si="76"/>
        <v>1256680.0821527787</v>
      </c>
      <c r="BD238" s="700"/>
      <c r="BE238" s="562">
        <f>BC238/(1+DFC!$C$10/100)^B238</f>
        <v>497310.98161432869</v>
      </c>
      <c r="BF238" s="700"/>
    </row>
    <row r="239" spans="2:58" x14ac:dyDescent="0.3">
      <c r="B239" s="572">
        <v>19</v>
      </c>
      <c r="C239" s="572">
        <v>12</v>
      </c>
      <c r="D239" s="572">
        <v>228</v>
      </c>
      <c r="E239" s="708"/>
      <c r="F239" s="562">
        <v>0</v>
      </c>
      <c r="G239" s="607">
        <f t="shared" si="63"/>
        <v>5000</v>
      </c>
      <c r="H239" s="700"/>
      <c r="I239" s="607">
        <f t="shared" si="64"/>
        <v>650</v>
      </c>
      <c r="J239" s="700"/>
      <c r="K239" s="607">
        <f t="shared" si="65"/>
        <v>400</v>
      </c>
      <c r="L239" s="700"/>
      <c r="M239" s="607">
        <f t="shared" si="66"/>
        <v>12500</v>
      </c>
      <c r="N239" s="700"/>
      <c r="O239" s="607">
        <f t="shared" si="67"/>
        <v>5000</v>
      </c>
      <c r="P239" s="700"/>
      <c r="Q239" s="607">
        <f t="shared" si="62"/>
        <v>8750</v>
      </c>
      <c r="R239" s="700"/>
      <c r="S239" s="607">
        <f t="shared" si="59"/>
        <v>50000</v>
      </c>
      <c r="T239" s="700"/>
      <c r="U239" s="607">
        <f t="shared" si="60"/>
        <v>37500</v>
      </c>
      <c r="V239" s="700"/>
      <c r="W239" s="607">
        <f t="shared" si="68"/>
        <v>20833.333333333332</v>
      </c>
      <c r="X239" s="700"/>
      <c r="Y239" s="607">
        <f t="shared" si="69"/>
        <v>10416.666666666666</v>
      </c>
      <c r="Z239" s="700"/>
      <c r="AA239" s="607">
        <f t="shared" si="70"/>
        <v>8333.3333333333339</v>
      </c>
      <c r="AB239" s="700"/>
      <c r="AC239" s="607">
        <f t="shared" si="71"/>
        <v>16666.666666666668</v>
      </c>
      <c r="AD239" s="700"/>
      <c r="AE239" s="607">
        <f t="shared" si="61"/>
        <v>12815.833333333334</v>
      </c>
      <c r="AF239" s="700"/>
      <c r="AG239" s="607">
        <f>OFC!AB234+OFC!AW234</f>
        <v>775851.90480000002</v>
      </c>
      <c r="AH239" s="700"/>
      <c r="AI239" s="607">
        <f>OFC!BR234+OFC!CM234</f>
        <v>43225.625</v>
      </c>
      <c r="AJ239" s="700"/>
      <c r="AK239" s="607">
        <f t="shared" si="72"/>
        <v>4500</v>
      </c>
      <c r="AL239" s="700"/>
      <c r="AM239" s="607"/>
      <c r="AN239" s="700"/>
      <c r="AO239" s="607">
        <f t="shared" si="73"/>
        <v>166666.66666666666</v>
      </c>
      <c r="AP239" s="700"/>
      <c r="AQ239" s="607">
        <f t="shared" si="74"/>
        <v>0</v>
      </c>
      <c r="AR239" s="700"/>
      <c r="AS239" s="607">
        <f t="shared" si="75"/>
        <v>1000000</v>
      </c>
      <c r="AT239" s="700"/>
      <c r="AU239" s="613">
        <v>0</v>
      </c>
      <c r="AV239" s="700"/>
      <c r="AW239" s="571">
        <f t="shared" si="77"/>
        <v>2179110.0298000001</v>
      </c>
      <c r="AX239" s="700"/>
      <c r="AY239" s="607">
        <f>('Revenue OP'!$G$18*(1+DFC!$C$13/100)^B239)/12</f>
        <v>3409368.2561527789</v>
      </c>
      <c r="AZ239" s="700"/>
      <c r="BA239" s="613">
        <v>0</v>
      </c>
      <c r="BB239" s="700"/>
      <c r="BC239" s="562">
        <f t="shared" si="76"/>
        <v>1230258.2263527787</v>
      </c>
      <c r="BD239" s="700"/>
      <c r="BE239" s="562">
        <f>BC239/(1+DFC!$C$10/100)^B239</f>
        <v>486854.95606687135</v>
      </c>
      <c r="BF239" s="700"/>
    </row>
    <row r="240" spans="2:58" x14ac:dyDescent="0.3">
      <c r="B240" s="572">
        <v>20</v>
      </c>
      <c r="C240" s="572">
        <v>1</v>
      </c>
      <c r="D240" s="572">
        <v>229</v>
      </c>
      <c r="E240" s="708">
        <f>DFC!$C$10</f>
        <v>5</v>
      </c>
      <c r="F240" s="562">
        <v>0</v>
      </c>
      <c r="G240" s="607">
        <f t="shared" si="63"/>
        <v>5000</v>
      </c>
      <c r="H240" s="700">
        <f>SUM(G240:G251)</f>
        <v>60000</v>
      </c>
      <c r="I240" s="607">
        <f t="shared" si="64"/>
        <v>650</v>
      </c>
      <c r="J240" s="700">
        <f>SUM(I240:I251)</f>
        <v>7800</v>
      </c>
      <c r="K240" s="607">
        <f t="shared" si="65"/>
        <v>400</v>
      </c>
      <c r="L240" s="700">
        <f>SUM(K240:K251)</f>
        <v>4800</v>
      </c>
      <c r="M240" s="607">
        <f t="shared" si="66"/>
        <v>12500</v>
      </c>
      <c r="N240" s="700">
        <f>SUM(M240:M251)</f>
        <v>150000</v>
      </c>
      <c r="O240" s="607">
        <f t="shared" si="67"/>
        <v>5000</v>
      </c>
      <c r="P240" s="700">
        <f>SUM(O240:O251)</f>
        <v>60000</v>
      </c>
      <c r="Q240" s="607">
        <f t="shared" si="62"/>
        <v>8750</v>
      </c>
      <c r="R240" s="700">
        <f>SUM(Q240:Q251)</f>
        <v>105000</v>
      </c>
      <c r="S240" s="607">
        <f t="shared" si="59"/>
        <v>50000</v>
      </c>
      <c r="T240" s="700">
        <f>SUM(S240:S251)</f>
        <v>600000</v>
      </c>
      <c r="U240" s="607">
        <f t="shared" si="60"/>
        <v>37500</v>
      </c>
      <c r="V240" s="700">
        <f>SUM(U240:U251)</f>
        <v>450000</v>
      </c>
      <c r="W240" s="607">
        <f t="shared" si="68"/>
        <v>20833.333333333332</v>
      </c>
      <c r="X240" s="700">
        <f>SUM(W240:W251)</f>
        <v>250000.00000000003</v>
      </c>
      <c r="Y240" s="607">
        <f t="shared" si="69"/>
        <v>10416.666666666666</v>
      </c>
      <c r="Z240" s="700">
        <f>SUM(Y240:Y251)</f>
        <v>125000.00000000001</v>
      </c>
      <c r="AA240" s="607">
        <f t="shared" si="70"/>
        <v>8333.3333333333339</v>
      </c>
      <c r="AB240" s="700">
        <f>SUM(AA240:AA251)</f>
        <v>99999.999999999985</v>
      </c>
      <c r="AC240" s="607">
        <f t="shared" si="71"/>
        <v>16666.666666666668</v>
      </c>
      <c r="AD240" s="700">
        <f>SUM(AC240:AC251)</f>
        <v>199999.99999999997</v>
      </c>
      <c r="AE240" s="607">
        <f t="shared" si="61"/>
        <v>12815.833333333334</v>
      </c>
      <c r="AF240" s="700">
        <f>SUM(AE240:AE251)</f>
        <v>153790</v>
      </c>
      <c r="AG240" s="607">
        <f>OFC!AB235+OFC!AW235</f>
        <v>310340.76191999996</v>
      </c>
      <c r="AH240" s="700">
        <f>SUM(AG240:AG251)</f>
        <v>8669519.3491199985</v>
      </c>
      <c r="AI240" s="607">
        <f>OFC!BR235+OFC!CM235</f>
        <v>17290.25</v>
      </c>
      <c r="AJ240" s="700">
        <f>SUM(AI240:AI251)</f>
        <v>483011.5</v>
      </c>
      <c r="AK240" s="607">
        <f t="shared" si="72"/>
        <v>4500</v>
      </c>
      <c r="AL240" s="700">
        <f>SUM(AK240:AK251)</f>
        <v>54000</v>
      </c>
      <c r="AM240" s="607"/>
      <c r="AN240" s="700">
        <f>SUM(AM240:AM251)</f>
        <v>0</v>
      </c>
      <c r="AO240" s="607">
        <f t="shared" si="73"/>
        <v>166666.66666666666</v>
      </c>
      <c r="AP240" s="700">
        <f>SUM(AO240:AO251)</f>
        <v>2000000.0000000002</v>
      </c>
      <c r="AQ240" s="607">
        <f t="shared" si="74"/>
        <v>0</v>
      </c>
      <c r="AR240" s="700">
        <f>SUM(AQ240:AQ251)</f>
        <v>0</v>
      </c>
      <c r="AS240" s="607">
        <f t="shared" si="75"/>
        <v>1000000</v>
      </c>
      <c r="AT240" s="700">
        <f>SUM(AS240:AS251)</f>
        <v>12000000</v>
      </c>
      <c r="AU240" s="613">
        <v>0</v>
      </c>
      <c r="AV240" s="700">
        <f>SUM(AU240:AU251)</f>
        <v>0</v>
      </c>
      <c r="AW240" s="571">
        <f t="shared" si="77"/>
        <v>1687663.51192</v>
      </c>
      <c r="AX240" s="700">
        <f>SUM(AW240:AW251)</f>
        <v>25472920.849120002</v>
      </c>
      <c r="AY240" s="607">
        <f>('Revenue OP'!$G$18*(1+DFC!$C$13/100)^B240)/12</f>
        <v>3484374.35778814</v>
      </c>
      <c r="AZ240" s="700">
        <f>SUM(AY240:AY251)</f>
        <v>41812492.293457665</v>
      </c>
      <c r="BA240" s="613">
        <v>0</v>
      </c>
      <c r="BB240" s="700">
        <f>SUM(BA240:BA251)</f>
        <v>0</v>
      </c>
      <c r="BC240" s="562">
        <f t="shared" si="76"/>
        <v>1796710.84586814</v>
      </c>
      <c r="BD240" s="700">
        <f>SUM(BC240:BC251)</f>
        <v>16339571.444337679</v>
      </c>
      <c r="BE240" s="562">
        <f>BC240/(1+DFC!$C$10/100)^B240</f>
        <v>677161.42157155473</v>
      </c>
      <c r="BF240" s="700">
        <f>SUM(BE240:BE251)</f>
        <v>6158212.6320228754</v>
      </c>
    </row>
    <row r="241" spans="2:58" x14ac:dyDescent="0.3">
      <c r="B241" s="572">
        <v>20</v>
      </c>
      <c r="C241" s="572">
        <v>2</v>
      </c>
      <c r="D241" s="572">
        <v>230</v>
      </c>
      <c r="E241" s="708"/>
      <c r="F241" s="562">
        <v>0</v>
      </c>
      <c r="G241" s="607">
        <f t="shared" si="63"/>
        <v>5000</v>
      </c>
      <c r="H241" s="700"/>
      <c r="I241" s="607">
        <f t="shared" si="64"/>
        <v>650</v>
      </c>
      <c r="J241" s="700"/>
      <c r="K241" s="607">
        <f t="shared" si="65"/>
        <v>400</v>
      </c>
      <c r="L241" s="700"/>
      <c r="M241" s="607">
        <f t="shared" si="66"/>
        <v>12500</v>
      </c>
      <c r="N241" s="700"/>
      <c r="O241" s="607">
        <f t="shared" si="67"/>
        <v>5000</v>
      </c>
      <c r="P241" s="700"/>
      <c r="Q241" s="607">
        <f t="shared" si="62"/>
        <v>8750</v>
      </c>
      <c r="R241" s="700"/>
      <c r="S241" s="607">
        <f t="shared" si="59"/>
        <v>50000</v>
      </c>
      <c r="T241" s="700"/>
      <c r="U241" s="607">
        <f t="shared" si="60"/>
        <v>37500</v>
      </c>
      <c r="V241" s="700"/>
      <c r="W241" s="607">
        <f t="shared" si="68"/>
        <v>20833.333333333332</v>
      </c>
      <c r="X241" s="700"/>
      <c r="Y241" s="607">
        <f t="shared" si="69"/>
        <v>10416.666666666666</v>
      </c>
      <c r="Z241" s="700"/>
      <c r="AA241" s="607">
        <f t="shared" si="70"/>
        <v>8333.3333333333339</v>
      </c>
      <c r="AB241" s="700"/>
      <c r="AC241" s="607">
        <f t="shared" si="71"/>
        <v>16666.666666666668</v>
      </c>
      <c r="AD241" s="700"/>
      <c r="AE241" s="607">
        <f t="shared" si="61"/>
        <v>12815.833333333334</v>
      </c>
      <c r="AF241" s="700"/>
      <c r="AG241" s="607">
        <f>OFC!AB236+OFC!AW236</f>
        <v>700769.46239999996</v>
      </c>
      <c r="AH241" s="700"/>
      <c r="AI241" s="607">
        <f>OFC!BR236+OFC!CM236</f>
        <v>39042.5</v>
      </c>
      <c r="AJ241" s="700"/>
      <c r="AK241" s="607">
        <f t="shared" si="72"/>
        <v>4500</v>
      </c>
      <c r="AL241" s="700"/>
      <c r="AM241" s="607"/>
      <c r="AN241" s="700"/>
      <c r="AO241" s="607">
        <f t="shared" si="73"/>
        <v>166666.66666666666</v>
      </c>
      <c r="AP241" s="700"/>
      <c r="AQ241" s="607">
        <f t="shared" si="74"/>
        <v>0</v>
      </c>
      <c r="AR241" s="700"/>
      <c r="AS241" s="607">
        <f t="shared" si="75"/>
        <v>1000000</v>
      </c>
      <c r="AT241" s="700"/>
      <c r="AU241" s="613">
        <v>0</v>
      </c>
      <c r="AV241" s="700"/>
      <c r="AW241" s="571">
        <f t="shared" si="77"/>
        <v>2099844.4624000001</v>
      </c>
      <c r="AX241" s="700"/>
      <c r="AY241" s="607">
        <f>('Revenue OP'!$G$18*(1+DFC!$C$13/100)^B241)/12</f>
        <v>3484374.35778814</v>
      </c>
      <c r="AZ241" s="700"/>
      <c r="BA241" s="613">
        <v>0</v>
      </c>
      <c r="BB241" s="700"/>
      <c r="BC241" s="562">
        <f t="shared" si="76"/>
        <v>1384529.8953881399</v>
      </c>
      <c r="BD241" s="700"/>
      <c r="BE241" s="562">
        <f>BC241/(1+DFC!$C$10/100)^B241</f>
        <v>521814.75629504566</v>
      </c>
      <c r="BF241" s="700"/>
    </row>
    <row r="242" spans="2:58" x14ac:dyDescent="0.3">
      <c r="B242" s="572">
        <v>20</v>
      </c>
      <c r="C242" s="572">
        <v>3</v>
      </c>
      <c r="D242" s="572">
        <v>231</v>
      </c>
      <c r="E242" s="708"/>
      <c r="F242" s="562">
        <v>0</v>
      </c>
      <c r="G242" s="607">
        <f t="shared" si="63"/>
        <v>5000</v>
      </c>
      <c r="H242" s="700"/>
      <c r="I242" s="607">
        <f t="shared" si="64"/>
        <v>650</v>
      </c>
      <c r="J242" s="700"/>
      <c r="K242" s="607">
        <f t="shared" si="65"/>
        <v>400</v>
      </c>
      <c r="L242" s="700"/>
      <c r="M242" s="607">
        <f t="shared" si="66"/>
        <v>12500</v>
      </c>
      <c r="N242" s="700"/>
      <c r="O242" s="607">
        <f t="shared" si="67"/>
        <v>5000</v>
      </c>
      <c r="P242" s="700"/>
      <c r="Q242" s="607">
        <f t="shared" si="62"/>
        <v>8750</v>
      </c>
      <c r="R242" s="700"/>
      <c r="S242" s="607">
        <f t="shared" si="59"/>
        <v>50000</v>
      </c>
      <c r="T242" s="700"/>
      <c r="U242" s="607">
        <f t="shared" si="60"/>
        <v>37500</v>
      </c>
      <c r="V242" s="700"/>
      <c r="W242" s="607">
        <f t="shared" si="68"/>
        <v>20833.333333333332</v>
      </c>
      <c r="X242" s="700"/>
      <c r="Y242" s="607">
        <f t="shared" si="69"/>
        <v>10416.666666666666</v>
      </c>
      <c r="Z242" s="700"/>
      <c r="AA242" s="607">
        <f t="shared" si="70"/>
        <v>8333.3333333333339</v>
      </c>
      <c r="AB242" s="700"/>
      <c r="AC242" s="607">
        <f t="shared" si="71"/>
        <v>16666.666666666668</v>
      </c>
      <c r="AD242" s="700"/>
      <c r="AE242" s="607">
        <f t="shared" si="61"/>
        <v>12815.833333333334</v>
      </c>
      <c r="AF242" s="700"/>
      <c r="AG242" s="607">
        <f>OFC!AB237+OFC!AW237</f>
        <v>775851.90480000002</v>
      </c>
      <c r="AH242" s="700"/>
      <c r="AI242" s="607">
        <f>OFC!BR237+OFC!CM237</f>
        <v>43225.625</v>
      </c>
      <c r="AJ242" s="700"/>
      <c r="AK242" s="607">
        <f t="shared" si="72"/>
        <v>4500</v>
      </c>
      <c r="AL242" s="700"/>
      <c r="AM242" s="607"/>
      <c r="AN242" s="700"/>
      <c r="AO242" s="607">
        <f t="shared" si="73"/>
        <v>166666.66666666666</v>
      </c>
      <c r="AP242" s="700"/>
      <c r="AQ242" s="607">
        <f t="shared" si="74"/>
        <v>0</v>
      </c>
      <c r="AR242" s="700"/>
      <c r="AS242" s="607">
        <f t="shared" si="75"/>
        <v>1000000</v>
      </c>
      <c r="AT242" s="700"/>
      <c r="AU242" s="613">
        <v>0</v>
      </c>
      <c r="AV242" s="700"/>
      <c r="AW242" s="571">
        <f t="shared" si="77"/>
        <v>2179110.0298000001</v>
      </c>
      <c r="AX242" s="700"/>
      <c r="AY242" s="607">
        <f>('Revenue OP'!$G$18*(1+DFC!$C$13/100)^B242)/12</f>
        <v>3484374.35778814</v>
      </c>
      <c r="AZ242" s="700"/>
      <c r="BA242" s="613">
        <v>0</v>
      </c>
      <c r="BB242" s="700"/>
      <c r="BC242" s="562">
        <f t="shared" si="76"/>
        <v>1305264.3279881398</v>
      </c>
      <c r="BD242" s="700"/>
      <c r="BE242" s="562">
        <f>BC242/(1+DFC!$C$10/100)^B242</f>
        <v>491940.39758802467</v>
      </c>
      <c r="BF242" s="700"/>
    </row>
    <row r="243" spans="2:58" x14ac:dyDescent="0.3">
      <c r="B243" s="572">
        <v>20</v>
      </c>
      <c r="C243" s="572">
        <v>4</v>
      </c>
      <c r="D243" s="572">
        <v>232</v>
      </c>
      <c r="E243" s="708"/>
      <c r="F243" s="562">
        <v>0</v>
      </c>
      <c r="G243" s="607">
        <f t="shared" si="63"/>
        <v>5000</v>
      </c>
      <c r="H243" s="700"/>
      <c r="I243" s="607">
        <f t="shared" si="64"/>
        <v>650</v>
      </c>
      <c r="J243" s="700"/>
      <c r="K243" s="607">
        <f t="shared" si="65"/>
        <v>400</v>
      </c>
      <c r="L243" s="700"/>
      <c r="M243" s="607">
        <f t="shared" si="66"/>
        <v>12500</v>
      </c>
      <c r="N243" s="700"/>
      <c r="O243" s="607">
        <f t="shared" si="67"/>
        <v>5000</v>
      </c>
      <c r="P243" s="700"/>
      <c r="Q243" s="607">
        <f t="shared" si="62"/>
        <v>8750</v>
      </c>
      <c r="R243" s="700"/>
      <c r="S243" s="607">
        <f t="shared" si="59"/>
        <v>50000</v>
      </c>
      <c r="T243" s="700"/>
      <c r="U243" s="607">
        <f t="shared" si="60"/>
        <v>37500</v>
      </c>
      <c r="V243" s="700"/>
      <c r="W243" s="607">
        <f t="shared" si="68"/>
        <v>20833.333333333332</v>
      </c>
      <c r="X243" s="700"/>
      <c r="Y243" s="607">
        <f t="shared" si="69"/>
        <v>10416.666666666666</v>
      </c>
      <c r="Z243" s="700"/>
      <c r="AA243" s="607">
        <f t="shared" si="70"/>
        <v>8333.3333333333339</v>
      </c>
      <c r="AB243" s="700"/>
      <c r="AC243" s="607">
        <f t="shared" si="71"/>
        <v>16666.666666666668</v>
      </c>
      <c r="AD243" s="700"/>
      <c r="AE243" s="607">
        <f t="shared" si="61"/>
        <v>12815.833333333334</v>
      </c>
      <c r="AF243" s="700"/>
      <c r="AG243" s="607">
        <f>OFC!AB238+OFC!AW238</f>
        <v>750824.424</v>
      </c>
      <c r="AH243" s="700"/>
      <c r="AI243" s="607">
        <f>OFC!BR238+OFC!CM238</f>
        <v>41831.25</v>
      </c>
      <c r="AJ243" s="700"/>
      <c r="AK243" s="607">
        <f t="shared" si="72"/>
        <v>4500</v>
      </c>
      <c r="AL243" s="700"/>
      <c r="AM243" s="607"/>
      <c r="AN243" s="700"/>
      <c r="AO243" s="607">
        <f t="shared" si="73"/>
        <v>166666.66666666666</v>
      </c>
      <c r="AP243" s="700"/>
      <c r="AQ243" s="607">
        <f t="shared" si="74"/>
        <v>0</v>
      </c>
      <c r="AR243" s="700"/>
      <c r="AS243" s="607">
        <f t="shared" si="75"/>
        <v>1000000</v>
      </c>
      <c r="AT243" s="700"/>
      <c r="AU243" s="613">
        <v>0</v>
      </c>
      <c r="AV243" s="700"/>
      <c r="AW243" s="571">
        <f t="shared" si="77"/>
        <v>2152688.1740000001</v>
      </c>
      <c r="AX243" s="700"/>
      <c r="AY243" s="607">
        <f>('Revenue OP'!$G$18*(1+DFC!$C$13/100)^B243)/12</f>
        <v>3484374.35778814</v>
      </c>
      <c r="AZ243" s="700"/>
      <c r="BA243" s="613">
        <v>0</v>
      </c>
      <c r="BB243" s="700"/>
      <c r="BC243" s="562">
        <f t="shared" si="76"/>
        <v>1331686.1837881398</v>
      </c>
      <c r="BD243" s="700"/>
      <c r="BE243" s="562">
        <f>BC243/(1+DFC!$C$10/100)^B243</f>
        <v>501898.51715703163</v>
      </c>
      <c r="BF243" s="700"/>
    </row>
    <row r="244" spans="2:58" x14ac:dyDescent="0.3">
      <c r="B244" s="572">
        <v>20</v>
      </c>
      <c r="C244" s="572">
        <v>5</v>
      </c>
      <c r="D244" s="572">
        <v>233</v>
      </c>
      <c r="E244" s="708"/>
      <c r="F244" s="562">
        <v>0</v>
      </c>
      <c r="G244" s="607">
        <f t="shared" si="63"/>
        <v>5000</v>
      </c>
      <c r="H244" s="700"/>
      <c r="I244" s="607">
        <f t="shared" si="64"/>
        <v>650</v>
      </c>
      <c r="J244" s="700"/>
      <c r="K244" s="607">
        <f t="shared" si="65"/>
        <v>400</v>
      </c>
      <c r="L244" s="700"/>
      <c r="M244" s="607">
        <f t="shared" si="66"/>
        <v>12500</v>
      </c>
      <c r="N244" s="700"/>
      <c r="O244" s="607">
        <f t="shared" si="67"/>
        <v>5000</v>
      </c>
      <c r="P244" s="700"/>
      <c r="Q244" s="607">
        <f t="shared" si="62"/>
        <v>8750</v>
      </c>
      <c r="R244" s="700"/>
      <c r="S244" s="607">
        <f t="shared" si="59"/>
        <v>50000</v>
      </c>
      <c r="T244" s="700"/>
      <c r="U244" s="607">
        <f t="shared" si="60"/>
        <v>37500</v>
      </c>
      <c r="V244" s="700"/>
      <c r="W244" s="607">
        <f t="shared" si="68"/>
        <v>20833.333333333332</v>
      </c>
      <c r="X244" s="700"/>
      <c r="Y244" s="607">
        <f t="shared" si="69"/>
        <v>10416.666666666666</v>
      </c>
      <c r="Z244" s="700"/>
      <c r="AA244" s="607">
        <f t="shared" si="70"/>
        <v>8333.3333333333339</v>
      </c>
      <c r="AB244" s="700"/>
      <c r="AC244" s="607">
        <f t="shared" si="71"/>
        <v>16666.666666666668</v>
      </c>
      <c r="AD244" s="700"/>
      <c r="AE244" s="607">
        <f t="shared" si="61"/>
        <v>12815.833333333334</v>
      </c>
      <c r="AF244" s="700"/>
      <c r="AG244" s="607">
        <f>OFC!AB239+OFC!AW239</f>
        <v>775851.90480000002</v>
      </c>
      <c r="AH244" s="700"/>
      <c r="AI244" s="607">
        <f>OFC!BR239+OFC!CM239</f>
        <v>43225.625</v>
      </c>
      <c r="AJ244" s="700"/>
      <c r="AK244" s="607">
        <f t="shared" si="72"/>
        <v>4500</v>
      </c>
      <c r="AL244" s="700"/>
      <c r="AM244" s="607"/>
      <c r="AN244" s="700"/>
      <c r="AO244" s="607">
        <f t="shared" si="73"/>
        <v>166666.66666666666</v>
      </c>
      <c r="AP244" s="700"/>
      <c r="AQ244" s="607">
        <f t="shared" si="74"/>
        <v>0</v>
      </c>
      <c r="AR244" s="700"/>
      <c r="AS244" s="607">
        <f t="shared" si="75"/>
        <v>1000000</v>
      </c>
      <c r="AT244" s="700"/>
      <c r="AU244" s="613">
        <v>0</v>
      </c>
      <c r="AV244" s="700"/>
      <c r="AW244" s="571">
        <f t="shared" si="77"/>
        <v>2179110.0298000001</v>
      </c>
      <c r="AX244" s="700"/>
      <c r="AY244" s="607">
        <f>('Revenue OP'!$G$18*(1+DFC!$C$13/100)^B244)/12</f>
        <v>3484374.35778814</v>
      </c>
      <c r="AZ244" s="700"/>
      <c r="BA244" s="613">
        <v>0</v>
      </c>
      <c r="BB244" s="700"/>
      <c r="BC244" s="562">
        <f t="shared" si="76"/>
        <v>1305264.3279881398</v>
      </c>
      <c r="BD244" s="700"/>
      <c r="BE244" s="562">
        <f>BC244/(1+DFC!$C$10/100)^B244</f>
        <v>491940.39758802467</v>
      </c>
      <c r="BF244" s="700"/>
    </row>
    <row r="245" spans="2:58" x14ac:dyDescent="0.3">
      <c r="B245" s="572">
        <v>20</v>
      </c>
      <c r="C245" s="572">
        <v>6</v>
      </c>
      <c r="D245" s="572">
        <v>234</v>
      </c>
      <c r="E245" s="708"/>
      <c r="F245" s="562">
        <v>0</v>
      </c>
      <c r="G245" s="607">
        <f t="shared" si="63"/>
        <v>5000</v>
      </c>
      <c r="H245" s="700"/>
      <c r="I245" s="607">
        <f t="shared" si="64"/>
        <v>650</v>
      </c>
      <c r="J245" s="700"/>
      <c r="K245" s="607">
        <f t="shared" si="65"/>
        <v>400</v>
      </c>
      <c r="L245" s="700"/>
      <c r="M245" s="607">
        <f t="shared" si="66"/>
        <v>12500</v>
      </c>
      <c r="N245" s="700"/>
      <c r="O245" s="607">
        <f t="shared" si="67"/>
        <v>5000</v>
      </c>
      <c r="P245" s="700"/>
      <c r="Q245" s="607">
        <f t="shared" si="62"/>
        <v>8750</v>
      </c>
      <c r="R245" s="700"/>
      <c r="S245" s="607">
        <f t="shared" si="59"/>
        <v>50000</v>
      </c>
      <c r="T245" s="700"/>
      <c r="U245" s="607">
        <f t="shared" si="60"/>
        <v>37500</v>
      </c>
      <c r="V245" s="700"/>
      <c r="W245" s="607">
        <f t="shared" si="68"/>
        <v>20833.333333333332</v>
      </c>
      <c r="X245" s="700"/>
      <c r="Y245" s="607">
        <f t="shared" si="69"/>
        <v>10416.666666666666</v>
      </c>
      <c r="Z245" s="700"/>
      <c r="AA245" s="607">
        <f t="shared" si="70"/>
        <v>8333.3333333333339</v>
      </c>
      <c r="AB245" s="700"/>
      <c r="AC245" s="607">
        <f t="shared" si="71"/>
        <v>16666.666666666668</v>
      </c>
      <c r="AD245" s="700"/>
      <c r="AE245" s="607">
        <f t="shared" si="61"/>
        <v>12815.833333333334</v>
      </c>
      <c r="AF245" s="700"/>
      <c r="AG245" s="607">
        <f>OFC!AB240+OFC!AW240</f>
        <v>750824.424</v>
      </c>
      <c r="AH245" s="700"/>
      <c r="AI245" s="607">
        <f>OFC!BR240+OFC!CM240</f>
        <v>41831.25</v>
      </c>
      <c r="AJ245" s="700"/>
      <c r="AK245" s="607">
        <f t="shared" si="72"/>
        <v>4500</v>
      </c>
      <c r="AL245" s="700"/>
      <c r="AM245" s="607"/>
      <c r="AN245" s="700"/>
      <c r="AO245" s="607">
        <f t="shared" si="73"/>
        <v>166666.66666666666</v>
      </c>
      <c r="AP245" s="700"/>
      <c r="AQ245" s="607">
        <f t="shared" si="74"/>
        <v>0</v>
      </c>
      <c r="AR245" s="700"/>
      <c r="AS245" s="607">
        <f t="shared" si="75"/>
        <v>1000000</v>
      </c>
      <c r="AT245" s="700"/>
      <c r="AU245" s="613">
        <v>0</v>
      </c>
      <c r="AV245" s="700"/>
      <c r="AW245" s="571">
        <f t="shared" si="77"/>
        <v>2152688.1740000001</v>
      </c>
      <c r="AX245" s="700"/>
      <c r="AY245" s="607">
        <f>('Revenue OP'!$G$18*(1+DFC!$C$13/100)^B245)/12</f>
        <v>3484374.35778814</v>
      </c>
      <c r="AZ245" s="700"/>
      <c r="BA245" s="613">
        <v>0</v>
      </c>
      <c r="BB245" s="700"/>
      <c r="BC245" s="562">
        <f t="shared" si="76"/>
        <v>1331686.1837881398</v>
      </c>
      <c r="BD245" s="700"/>
      <c r="BE245" s="562">
        <f>BC245/(1+DFC!$C$10/100)^B245</f>
        <v>501898.51715703163</v>
      </c>
      <c r="BF245" s="700"/>
    </row>
    <row r="246" spans="2:58" x14ac:dyDescent="0.3">
      <c r="B246" s="572">
        <v>20</v>
      </c>
      <c r="C246" s="572">
        <v>7</v>
      </c>
      <c r="D246" s="572">
        <v>235</v>
      </c>
      <c r="E246" s="708"/>
      <c r="F246" s="562">
        <v>0</v>
      </c>
      <c r="G246" s="607">
        <f t="shared" si="63"/>
        <v>5000</v>
      </c>
      <c r="H246" s="700"/>
      <c r="I246" s="607">
        <f t="shared" si="64"/>
        <v>650</v>
      </c>
      <c r="J246" s="700"/>
      <c r="K246" s="607">
        <f t="shared" si="65"/>
        <v>400</v>
      </c>
      <c r="L246" s="700"/>
      <c r="M246" s="607">
        <f t="shared" si="66"/>
        <v>12500</v>
      </c>
      <c r="N246" s="700"/>
      <c r="O246" s="607">
        <f t="shared" si="67"/>
        <v>5000</v>
      </c>
      <c r="P246" s="700"/>
      <c r="Q246" s="607">
        <f t="shared" si="62"/>
        <v>8750</v>
      </c>
      <c r="R246" s="700"/>
      <c r="S246" s="607">
        <f t="shared" si="59"/>
        <v>50000</v>
      </c>
      <c r="T246" s="700"/>
      <c r="U246" s="607">
        <f t="shared" si="60"/>
        <v>37500</v>
      </c>
      <c r="V246" s="700"/>
      <c r="W246" s="607">
        <f t="shared" si="68"/>
        <v>20833.333333333332</v>
      </c>
      <c r="X246" s="700"/>
      <c r="Y246" s="607">
        <f t="shared" si="69"/>
        <v>10416.666666666666</v>
      </c>
      <c r="Z246" s="700"/>
      <c r="AA246" s="607">
        <f t="shared" si="70"/>
        <v>8333.3333333333339</v>
      </c>
      <c r="AB246" s="700"/>
      <c r="AC246" s="607">
        <f t="shared" si="71"/>
        <v>16666.666666666668</v>
      </c>
      <c r="AD246" s="700"/>
      <c r="AE246" s="607">
        <f t="shared" si="61"/>
        <v>12815.833333333334</v>
      </c>
      <c r="AF246" s="700"/>
      <c r="AG246" s="607">
        <f>OFC!AB241+OFC!AW241</f>
        <v>775851.90480000002</v>
      </c>
      <c r="AH246" s="700"/>
      <c r="AI246" s="607">
        <f>OFC!BR241+OFC!CM241</f>
        <v>43225.625</v>
      </c>
      <c r="AJ246" s="700"/>
      <c r="AK246" s="607">
        <f t="shared" si="72"/>
        <v>4500</v>
      </c>
      <c r="AL246" s="700"/>
      <c r="AM246" s="607"/>
      <c r="AN246" s="700"/>
      <c r="AO246" s="607">
        <f t="shared" si="73"/>
        <v>166666.66666666666</v>
      </c>
      <c r="AP246" s="700"/>
      <c r="AQ246" s="607">
        <f t="shared" si="74"/>
        <v>0</v>
      </c>
      <c r="AR246" s="700"/>
      <c r="AS246" s="607">
        <f t="shared" si="75"/>
        <v>1000000</v>
      </c>
      <c r="AT246" s="700"/>
      <c r="AU246" s="613">
        <v>0</v>
      </c>
      <c r="AV246" s="700"/>
      <c r="AW246" s="571">
        <f t="shared" si="77"/>
        <v>2179110.0298000001</v>
      </c>
      <c r="AX246" s="700"/>
      <c r="AY246" s="607">
        <f>('Revenue OP'!$G$18*(1+DFC!$C$13/100)^B246)/12</f>
        <v>3484374.35778814</v>
      </c>
      <c r="AZ246" s="700"/>
      <c r="BA246" s="613">
        <v>0</v>
      </c>
      <c r="BB246" s="700"/>
      <c r="BC246" s="562">
        <f t="shared" si="76"/>
        <v>1305264.3279881398</v>
      </c>
      <c r="BD246" s="700"/>
      <c r="BE246" s="562">
        <f>BC246/(1+DFC!$C$10/100)^B246</f>
        <v>491940.39758802467</v>
      </c>
      <c r="BF246" s="700"/>
    </row>
    <row r="247" spans="2:58" x14ac:dyDescent="0.3">
      <c r="B247" s="572">
        <v>20</v>
      </c>
      <c r="C247" s="572">
        <v>8</v>
      </c>
      <c r="D247" s="572">
        <v>236</v>
      </c>
      <c r="E247" s="708"/>
      <c r="F247" s="562">
        <v>0</v>
      </c>
      <c r="G247" s="607">
        <f t="shared" si="63"/>
        <v>5000</v>
      </c>
      <c r="H247" s="700"/>
      <c r="I247" s="607">
        <f t="shared" si="64"/>
        <v>650</v>
      </c>
      <c r="J247" s="700"/>
      <c r="K247" s="607">
        <f t="shared" si="65"/>
        <v>400</v>
      </c>
      <c r="L247" s="700"/>
      <c r="M247" s="607">
        <f t="shared" si="66"/>
        <v>12500</v>
      </c>
      <c r="N247" s="700"/>
      <c r="O247" s="607">
        <f t="shared" si="67"/>
        <v>5000</v>
      </c>
      <c r="P247" s="700"/>
      <c r="Q247" s="607">
        <f t="shared" si="62"/>
        <v>8750</v>
      </c>
      <c r="R247" s="700"/>
      <c r="S247" s="607">
        <f t="shared" si="59"/>
        <v>50000</v>
      </c>
      <c r="T247" s="700"/>
      <c r="U247" s="607">
        <f t="shared" si="60"/>
        <v>37500</v>
      </c>
      <c r="V247" s="700"/>
      <c r="W247" s="607">
        <f t="shared" si="68"/>
        <v>20833.333333333332</v>
      </c>
      <c r="X247" s="700"/>
      <c r="Y247" s="607">
        <f t="shared" si="69"/>
        <v>10416.666666666666</v>
      </c>
      <c r="Z247" s="700"/>
      <c r="AA247" s="607">
        <f t="shared" si="70"/>
        <v>8333.3333333333339</v>
      </c>
      <c r="AB247" s="700"/>
      <c r="AC247" s="607">
        <f t="shared" si="71"/>
        <v>16666.666666666668</v>
      </c>
      <c r="AD247" s="700"/>
      <c r="AE247" s="607">
        <f t="shared" si="61"/>
        <v>12815.833333333334</v>
      </c>
      <c r="AF247" s="700"/>
      <c r="AG247" s="607">
        <f>OFC!AB242+OFC!AW242</f>
        <v>775851.90480000002</v>
      </c>
      <c r="AH247" s="700"/>
      <c r="AI247" s="607">
        <f>OFC!BR242+OFC!CM242</f>
        <v>43225.625</v>
      </c>
      <c r="AJ247" s="700"/>
      <c r="AK247" s="607">
        <f t="shared" si="72"/>
        <v>4500</v>
      </c>
      <c r="AL247" s="700"/>
      <c r="AM247" s="607"/>
      <c r="AN247" s="700"/>
      <c r="AO247" s="607">
        <f t="shared" si="73"/>
        <v>166666.66666666666</v>
      </c>
      <c r="AP247" s="700"/>
      <c r="AQ247" s="607">
        <f t="shared" si="74"/>
        <v>0</v>
      </c>
      <c r="AR247" s="700"/>
      <c r="AS247" s="607">
        <f t="shared" si="75"/>
        <v>1000000</v>
      </c>
      <c r="AT247" s="700"/>
      <c r="AU247" s="613">
        <v>0</v>
      </c>
      <c r="AV247" s="700"/>
      <c r="AW247" s="571">
        <f t="shared" si="77"/>
        <v>2179110.0298000001</v>
      </c>
      <c r="AX247" s="700"/>
      <c r="AY247" s="607">
        <f>('Revenue OP'!$G$18*(1+DFC!$C$13/100)^B247)/12</f>
        <v>3484374.35778814</v>
      </c>
      <c r="AZ247" s="700"/>
      <c r="BA247" s="613">
        <v>0</v>
      </c>
      <c r="BB247" s="700"/>
      <c r="BC247" s="562">
        <f t="shared" si="76"/>
        <v>1305264.3279881398</v>
      </c>
      <c r="BD247" s="700"/>
      <c r="BE247" s="562">
        <f>BC247/(1+DFC!$C$10/100)^B247</f>
        <v>491940.39758802467</v>
      </c>
      <c r="BF247" s="700"/>
    </row>
    <row r="248" spans="2:58" x14ac:dyDescent="0.3">
      <c r="B248" s="572">
        <v>20</v>
      </c>
      <c r="C248" s="572">
        <v>9</v>
      </c>
      <c r="D248" s="572">
        <v>237</v>
      </c>
      <c r="E248" s="708"/>
      <c r="F248" s="562">
        <v>0</v>
      </c>
      <c r="G248" s="607">
        <f t="shared" si="63"/>
        <v>5000</v>
      </c>
      <c r="H248" s="700"/>
      <c r="I248" s="607">
        <f t="shared" si="64"/>
        <v>650</v>
      </c>
      <c r="J248" s="700"/>
      <c r="K248" s="607">
        <f t="shared" si="65"/>
        <v>400</v>
      </c>
      <c r="L248" s="700"/>
      <c r="M248" s="607">
        <f t="shared" si="66"/>
        <v>12500</v>
      </c>
      <c r="N248" s="700"/>
      <c r="O248" s="607">
        <f t="shared" si="67"/>
        <v>5000</v>
      </c>
      <c r="P248" s="700"/>
      <c r="Q248" s="607">
        <f t="shared" si="62"/>
        <v>8750</v>
      </c>
      <c r="R248" s="700"/>
      <c r="S248" s="607">
        <f t="shared" si="59"/>
        <v>50000</v>
      </c>
      <c r="T248" s="700"/>
      <c r="U248" s="607">
        <f t="shared" si="60"/>
        <v>37500</v>
      </c>
      <c r="V248" s="700"/>
      <c r="W248" s="607">
        <f t="shared" si="68"/>
        <v>20833.333333333332</v>
      </c>
      <c r="X248" s="700"/>
      <c r="Y248" s="607">
        <f t="shared" si="69"/>
        <v>10416.666666666666</v>
      </c>
      <c r="Z248" s="700"/>
      <c r="AA248" s="607">
        <f t="shared" si="70"/>
        <v>8333.3333333333339</v>
      </c>
      <c r="AB248" s="700"/>
      <c r="AC248" s="607">
        <f t="shared" si="71"/>
        <v>16666.666666666668</v>
      </c>
      <c r="AD248" s="700"/>
      <c r="AE248" s="607">
        <f t="shared" si="61"/>
        <v>12815.833333333334</v>
      </c>
      <c r="AF248" s="700"/>
      <c r="AG248" s="607">
        <f>OFC!AB243+OFC!AW243</f>
        <v>750824.424</v>
      </c>
      <c r="AH248" s="700"/>
      <c r="AI248" s="607">
        <f>OFC!BR243+OFC!CM243</f>
        <v>41831.25</v>
      </c>
      <c r="AJ248" s="700"/>
      <c r="AK248" s="607">
        <f t="shared" si="72"/>
        <v>4500</v>
      </c>
      <c r="AL248" s="700"/>
      <c r="AM248" s="607"/>
      <c r="AN248" s="700"/>
      <c r="AO248" s="607">
        <f t="shared" si="73"/>
        <v>166666.66666666666</v>
      </c>
      <c r="AP248" s="700"/>
      <c r="AQ248" s="607">
        <f t="shared" si="74"/>
        <v>0</v>
      </c>
      <c r="AR248" s="700"/>
      <c r="AS248" s="607">
        <f t="shared" si="75"/>
        <v>1000000</v>
      </c>
      <c r="AT248" s="700"/>
      <c r="AU248" s="613">
        <v>0</v>
      </c>
      <c r="AV248" s="700"/>
      <c r="AW248" s="571">
        <f t="shared" si="77"/>
        <v>2152688.1740000001</v>
      </c>
      <c r="AX248" s="700"/>
      <c r="AY248" s="607">
        <f>('Revenue OP'!$G$18*(1+DFC!$C$13/100)^B248)/12</f>
        <v>3484374.35778814</v>
      </c>
      <c r="AZ248" s="700"/>
      <c r="BA248" s="613">
        <v>0</v>
      </c>
      <c r="BB248" s="700"/>
      <c r="BC248" s="562">
        <f t="shared" si="76"/>
        <v>1331686.1837881398</v>
      </c>
      <c r="BD248" s="700"/>
      <c r="BE248" s="562">
        <f>BC248/(1+DFC!$C$10/100)^B248</f>
        <v>501898.51715703163</v>
      </c>
      <c r="BF248" s="700"/>
    </row>
    <row r="249" spans="2:58" x14ac:dyDescent="0.3">
      <c r="B249" s="572">
        <v>20</v>
      </c>
      <c r="C249" s="572">
        <v>10</v>
      </c>
      <c r="D249" s="572">
        <v>238</v>
      </c>
      <c r="E249" s="708"/>
      <c r="F249" s="562">
        <v>0</v>
      </c>
      <c r="G249" s="607">
        <f t="shared" si="63"/>
        <v>5000</v>
      </c>
      <c r="H249" s="700"/>
      <c r="I249" s="607">
        <f t="shared" si="64"/>
        <v>650</v>
      </c>
      <c r="J249" s="700"/>
      <c r="K249" s="607">
        <f t="shared" si="65"/>
        <v>400</v>
      </c>
      <c r="L249" s="700"/>
      <c r="M249" s="607">
        <f t="shared" si="66"/>
        <v>12500</v>
      </c>
      <c r="N249" s="700"/>
      <c r="O249" s="607">
        <f t="shared" si="67"/>
        <v>5000</v>
      </c>
      <c r="P249" s="700"/>
      <c r="Q249" s="607">
        <f t="shared" si="62"/>
        <v>8750</v>
      </c>
      <c r="R249" s="700"/>
      <c r="S249" s="607">
        <f t="shared" si="59"/>
        <v>50000</v>
      </c>
      <c r="T249" s="700"/>
      <c r="U249" s="607">
        <f t="shared" si="60"/>
        <v>37500</v>
      </c>
      <c r="V249" s="700"/>
      <c r="W249" s="607">
        <f t="shared" si="68"/>
        <v>20833.333333333332</v>
      </c>
      <c r="X249" s="700"/>
      <c r="Y249" s="607">
        <f t="shared" si="69"/>
        <v>10416.666666666666</v>
      </c>
      <c r="Z249" s="700"/>
      <c r="AA249" s="607">
        <f t="shared" si="70"/>
        <v>8333.3333333333339</v>
      </c>
      <c r="AB249" s="700"/>
      <c r="AC249" s="607">
        <f t="shared" si="71"/>
        <v>16666.666666666668</v>
      </c>
      <c r="AD249" s="700"/>
      <c r="AE249" s="607">
        <f t="shared" si="61"/>
        <v>12815.833333333334</v>
      </c>
      <c r="AF249" s="700"/>
      <c r="AG249" s="607">
        <f>OFC!AB244+OFC!AW244</f>
        <v>775851.90480000002</v>
      </c>
      <c r="AH249" s="700"/>
      <c r="AI249" s="607">
        <f>OFC!BR244+OFC!CM244</f>
        <v>43225.625</v>
      </c>
      <c r="AJ249" s="700"/>
      <c r="AK249" s="607">
        <f t="shared" si="72"/>
        <v>4500</v>
      </c>
      <c r="AL249" s="700"/>
      <c r="AM249" s="607"/>
      <c r="AN249" s="700"/>
      <c r="AO249" s="607">
        <f t="shared" si="73"/>
        <v>166666.66666666666</v>
      </c>
      <c r="AP249" s="700"/>
      <c r="AQ249" s="607">
        <f t="shared" si="74"/>
        <v>0</v>
      </c>
      <c r="AR249" s="700"/>
      <c r="AS249" s="607">
        <f t="shared" si="75"/>
        <v>1000000</v>
      </c>
      <c r="AT249" s="700"/>
      <c r="AU249" s="613">
        <v>0</v>
      </c>
      <c r="AV249" s="700"/>
      <c r="AW249" s="571">
        <f t="shared" si="77"/>
        <v>2179110.0298000001</v>
      </c>
      <c r="AX249" s="700"/>
      <c r="AY249" s="607">
        <f>('Revenue OP'!$G$18*(1+DFC!$C$13/100)^B249)/12</f>
        <v>3484374.35778814</v>
      </c>
      <c r="AZ249" s="700"/>
      <c r="BA249" s="613">
        <v>0</v>
      </c>
      <c r="BB249" s="700"/>
      <c r="BC249" s="562">
        <f t="shared" si="76"/>
        <v>1305264.3279881398</v>
      </c>
      <c r="BD249" s="700"/>
      <c r="BE249" s="562">
        <f>BC249/(1+DFC!$C$10/100)^B249</f>
        <v>491940.39758802467</v>
      </c>
      <c r="BF249" s="700"/>
    </row>
    <row r="250" spans="2:58" x14ac:dyDescent="0.3">
      <c r="B250" s="572">
        <v>20</v>
      </c>
      <c r="C250" s="572">
        <v>11</v>
      </c>
      <c r="D250" s="572">
        <v>239</v>
      </c>
      <c r="E250" s="708"/>
      <c r="F250" s="562">
        <v>0</v>
      </c>
      <c r="G250" s="607">
        <f t="shared" si="63"/>
        <v>5000</v>
      </c>
      <c r="H250" s="700"/>
      <c r="I250" s="607">
        <f t="shared" si="64"/>
        <v>650</v>
      </c>
      <c r="J250" s="700"/>
      <c r="K250" s="607">
        <f t="shared" si="65"/>
        <v>400</v>
      </c>
      <c r="L250" s="700"/>
      <c r="M250" s="607">
        <f t="shared" si="66"/>
        <v>12500</v>
      </c>
      <c r="N250" s="700"/>
      <c r="O250" s="607">
        <f t="shared" si="67"/>
        <v>5000</v>
      </c>
      <c r="P250" s="700"/>
      <c r="Q250" s="607">
        <f t="shared" si="62"/>
        <v>8750</v>
      </c>
      <c r="R250" s="700"/>
      <c r="S250" s="607">
        <f t="shared" si="59"/>
        <v>50000</v>
      </c>
      <c r="T250" s="700"/>
      <c r="U250" s="607">
        <f t="shared" si="60"/>
        <v>37500</v>
      </c>
      <c r="V250" s="700"/>
      <c r="W250" s="607">
        <f t="shared" si="68"/>
        <v>20833.333333333332</v>
      </c>
      <c r="X250" s="700"/>
      <c r="Y250" s="607">
        <f t="shared" si="69"/>
        <v>10416.666666666666</v>
      </c>
      <c r="Z250" s="700"/>
      <c r="AA250" s="607">
        <f t="shared" si="70"/>
        <v>8333.3333333333339</v>
      </c>
      <c r="AB250" s="700"/>
      <c r="AC250" s="607">
        <f t="shared" si="71"/>
        <v>16666.666666666668</v>
      </c>
      <c r="AD250" s="700"/>
      <c r="AE250" s="607">
        <f t="shared" si="61"/>
        <v>12815.833333333334</v>
      </c>
      <c r="AF250" s="700"/>
      <c r="AG250" s="607">
        <f>OFC!AB245+OFC!AW245</f>
        <v>750824.424</v>
      </c>
      <c r="AH250" s="700"/>
      <c r="AI250" s="607">
        <f>OFC!BR245+OFC!CM245</f>
        <v>41831.25</v>
      </c>
      <c r="AJ250" s="700"/>
      <c r="AK250" s="607">
        <f t="shared" si="72"/>
        <v>4500</v>
      </c>
      <c r="AL250" s="700"/>
      <c r="AM250" s="607"/>
      <c r="AN250" s="700"/>
      <c r="AO250" s="607">
        <f t="shared" si="73"/>
        <v>166666.66666666666</v>
      </c>
      <c r="AP250" s="700"/>
      <c r="AQ250" s="607">
        <f t="shared" si="74"/>
        <v>0</v>
      </c>
      <c r="AR250" s="700"/>
      <c r="AS250" s="607">
        <f t="shared" si="75"/>
        <v>1000000</v>
      </c>
      <c r="AT250" s="700"/>
      <c r="AU250" s="613">
        <v>0</v>
      </c>
      <c r="AV250" s="700"/>
      <c r="AW250" s="571">
        <f t="shared" si="77"/>
        <v>2152688.1740000001</v>
      </c>
      <c r="AX250" s="700"/>
      <c r="AY250" s="607">
        <f>('Revenue OP'!$G$18*(1+DFC!$C$13/100)^B250)/12</f>
        <v>3484374.35778814</v>
      </c>
      <c r="AZ250" s="700"/>
      <c r="BA250" s="613">
        <v>0</v>
      </c>
      <c r="BB250" s="700"/>
      <c r="BC250" s="562">
        <f t="shared" si="76"/>
        <v>1331686.1837881398</v>
      </c>
      <c r="BD250" s="700"/>
      <c r="BE250" s="562">
        <f>BC250/(1+DFC!$C$10/100)^B250</f>
        <v>501898.51715703163</v>
      </c>
      <c r="BF250" s="700"/>
    </row>
    <row r="251" spans="2:58" x14ac:dyDescent="0.3">
      <c r="B251" s="572">
        <v>20</v>
      </c>
      <c r="C251" s="572">
        <v>12</v>
      </c>
      <c r="D251" s="572">
        <v>240</v>
      </c>
      <c r="E251" s="708"/>
      <c r="F251" s="562">
        <v>0</v>
      </c>
      <c r="G251" s="607">
        <f t="shared" si="63"/>
        <v>5000</v>
      </c>
      <c r="H251" s="700"/>
      <c r="I251" s="607">
        <f t="shared" si="64"/>
        <v>650</v>
      </c>
      <c r="J251" s="700"/>
      <c r="K251" s="607">
        <f t="shared" si="65"/>
        <v>400</v>
      </c>
      <c r="L251" s="700"/>
      <c r="M251" s="607">
        <f t="shared" si="66"/>
        <v>12500</v>
      </c>
      <c r="N251" s="700"/>
      <c r="O251" s="607">
        <f t="shared" si="67"/>
        <v>5000</v>
      </c>
      <c r="P251" s="700"/>
      <c r="Q251" s="607">
        <f t="shared" si="62"/>
        <v>8750</v>
      </c>
      <c r="R251" s="700"/>
      <c r="S251" s="607">
        <f t="shared" si="59"/>
        <v>50000</v>
      </c>
      <c r="T251" s="700"/>
      <c r="U251" s="607">
        <f t="shared" si="60"/>
        <v>37500</v>
      </c>
      <c r="V251" s="700"/>
      <c r="W251" s="607">
        <f t="shared" si="68"/>
        <v>20833.333333333332</v>
      </c>
      <c r="X251" s="700"/>
      <c r="Y251" s="607">
        <f t="shared" si="69"/>
        <v>10416.666666666666</v>
      </c>
      <c r="Z251" s="700"/>
      <c r="AA251" s="607">
        <f t="shared" si="70"/>
        <v>8333.3333333333339</v>
      </c>
      <c r="AB251" s="700"/>
      <c r="AC251" s="607">
        <f t="shared" si="71"/>
        <v>16666.666666666668</v>
      </c>
      <c r="AD251" s="700"/>
      <c r="AE251" s="607">
        <f t="shared" si="61"/>
        <v>12815.833333333334</v>
      </c>
      <c r="AF251" s="700"/>
      <c r="AG251" s="607">
        <f>OFC!AB246+OFC!AW246</f>
        <v>775851.90480000002</v>
      </c>
      <c r="AH251" s="700"/>
      <c r="AI251" s="607">
        <f>OFC!BR246+OFC!CM246</f>
        <v>43225.625</v>
      </c>
      <c r="AJ251" s="700"/>
      <c r="AK251" s="607">
        <f t="shared" si="72"/>
        <v>4500</v>
      </c>
      <c r="AL251" s="700"/>
      <c r="AM251" s="607"/>
      <c r="AN251" s="700"/>
      <c r="AO251" s="607">
        <f t="shared" si="73"/>
        <v>166666.66666666666</v>
      </c>
      <c r="AP251" s="700"/>
      <c r="AQ251" s="607">
        <f t="shared" si="74"/>
        <v>0</v>
      </c>
      <c r="AR251" s="700"/>
      <c r="AS251" s="607">
        <f t="shared" si="75"/>
        <v>1000000</v>
      </c>
      <c r="AT251" s="700"/>
      <c r="AU251" s="613">
        <v>0</v>
      </c>
      <c r="AV251" s="700"/>
      <c r="AW251" s="571">
        <f t="shared" si="77"/>
        <v>2179110.0298000001</v>
      </c>
      <c r="AX251" s="700"/>
      <c r="AY251" s="607">
        <f>('Revenue OP'!$G$18*(1+DFC!$C$13/100)^B251)/12</f>
        <v>3484374.35778814</v>
      </c>
      <c r="AZ251" s="700"/>
      <c r="BA251" s="613">
        <v>0</v>
      </c>
      <c r="BB251" s="700"/>
      <c r="BC251" s="562">
        <f t="shared" si="76"/>
        <v>1305264.3279881398</v>
      </c>
      <c r="BD251" s="700"/>
      <c r="BE251" s="562">
        <f>BC251/(1+DFC!$C$10/100)^B251</f>
        <v>491940.39758802467</v>
      </c>
      <c r="BF251" s="700"/>
    </row>
    <row r="252" spans="2:58" x14ac:dyDescent="0.3">
      <c r="B252" s="572">
        <v>21</v>
      </c>
      <c r="C252" s="572">
        <v>1</v>
      </c>
      <c r="D252" s="572">
        <v>241</v>
      </c>
      <c r="E252" s="708">
        <f>DFC!$C$10</f>
        <v>5</v>
      </c>
      <c r="F252" s="562">
        <v>0</v>
      </c>
      <c r="G252" s="607">
        <f t="shared" si="63"/>
        <v>5000</v>
      </c>
      <c r="H252" s="700">
        <f>SUM(G252:G263)</f>
        <v>60000</v>
      </c>
      <c r="I252" s="607">
        <f t="shared" si="64"/>
        <v>650</v>
      </c>
      <c r="J252" s="700">
        <f>SUM(I252:I263)</f>
        <v>7800</v>
      </c>
      <c r="K252" s="607">
        <f t="shared" si="65"/>
        <v>400</v>
      </c>
      <c r="L252" s="700">
        <f>SUM(K252:K263)</f>
        <v>4800</v>
      </c>
      <c r="M252" s="607">
        <f t="shared" si="66"/>
        <v>12500</v>
      </c>
      <c r="N252" s="700">
        <f>SUM(M252:M263)</f>
        <v>150000</v>
      </c>
      <c r="O252" s="607">
        <f t="shared" si="67"/>
        <v>5000</v>
      </c>
      <c r="P252" s="700">
        <f>SUM(O252:O263)</f>
        <v>60000</v>
      </c>
      <c r="Q252" s="607">
        <f>Q$251*($V$5/100+1)*(1-$T$5/100)</f>
        <v>13125</v>
      </c>
      <c r="R252" s="700">
        <f>SUM(Q252:Q263)</f>
        <v>157500</v>
      </c>
      <c r="S252" s="607">
        <f>S$251*($V$5/100+1)</f>
        <v>75000</v>
      </c>
      <c r="T252" s="700">
        <f>SUM(S252:S263)</f>
        <v>900000</v>
      </c>
      <c r="U252" s="607">
        <f>U$251*($V$5/100+1)</f>
        <v>56250</v>
      </c>
      <c r="V252" s="700">
        <f>SUM(U252:U263)</f>
        <v>675000</v>
      </c>
      <c r="W252" s="607">
        <f t="shared" si="68"/>
        <v>20833.333333333332</v>
      </c>
      <c r="X252" s="700">
        <f>SUM(W252:W263)</f>
        <v>250000.00000000003</v>
      </c>
      <c r="Y252" s="607">
        <f t="shared" si="69"/>
        <v>10416.666666666666</v>
      </c>
      <c r="Z252" s="700">
        <f>SUM(Y252:Y263)</f>
        <v>125000.00000000001</v>
      </c>
      <c r="AA252" s="607">
        <f t="shared" si="70"/>
        <v>8333.3333333333339</v>
      </c>
      <c r="AB252" s="700">
        <f>SUM(AA252:AA263)</f>
        <v>99999.999999999985</v>
      </c>
      <c r="AC252" s="607">
        <f t="shared" si="71"/>
        <v>16666.666666666668</v>
      </c>
      <c r="AD252" s="700">
        <f>SUM(AC252:AC263)</f>
        <v>199999.99999999997</v>
      </c>
      <c r="AE252" s="607">
        <f t="shared" si="61"/>
        <v>12815.833333333334</v>
      </c>
      <c r="AF252" s="700">
        <f>SUM(AE252:AE263)</f>
        <v>153790</v>
      </c>
      <c r="AG252" s="607">
        <f>OFC!AB247+OFC!AW247</f>
        <v>310340.76191999996</v>
      </c>
      <c r="AH252" s="700">
        <f>SUM(AG252:AG263)</f>
        <v>8669519.3491199985</v>
      </c>
      <c r="AI252" s="607">
        <f>OFC!BR247+OFC!CM247</f>
        <v>17290.25</v>
      </c>
      <c r="AJ252" s="700">
        <f>SUM(AI252:AI263)</f>
        <v>483011.5</v>
      </c>
      <c r="AK252" s="607">
        <f t="shared" si="72"/>
        <v>4500</v>
      </c>
      <c r="AL252" s="700">
        <f>SUM(AK252:AK263)</f>
        <v>54000</v>
      </c>
      <c r="AM252" s="607"/>
      <c r="AN252" s="700">
        <f>SUM(AM252:AM263)</f>
        <v>0</v>
      </c>
      <c r="AO252" s="607">
        <f t="shared" si="73"/>
        <v>166666.66666666666</v>
      </c>
      <c r="AP252" s="700">
        <f>SUM(AO252:AO263)</f>
        <v>2000000.0000000002</v>
      </c>
      <c r="AQ252" s="607">
        <f t="shared" si="74"/>
        <v>0</v>
      </c>
      <c r="AR252" s="700">
        <f>SUM(AQ252:AQ263)</f>
        <v>0</v>
      </c>
      <c r="AS252" s="607">
        <f t="shared" si="75"/>
        <v>1000000</v>
      </c>
      <c r="AT252" s="700">
        <f>SUM(AS252:AS263)</f>
        <v>12000000</v>
      </c>
      <c r="AU252" s="613">
        <v>0</v>
      </c>
      <c r="AV252" s="700">
        <f>SUM(AU252:AU263)</f>
        <v>0</v>
      </c>
      <c r="AW252" s="571">
        <f t="shared" si="77"/>
        <v>1735788.51192</v>
      </c>
      <c r="AX252" s="700">
        <f>SUM(AW252:AW263)</f>
        <v>26050420.849120002</v>
      </c>
      <c r="AY252" s="607">
        <f>('Revenue OP'!$G$18*(1+DFC!$C$13/100)^B252)/12</f>
        <v>3561030.5936594792</v>
      </c>
      <c r="AZ252" s="700">
        <f>SUM(AY252:AY263)</f>
        <v>42732367.12391375</v>
      </c>
      <c r="BA252" s="613">
        <v>0</v>
      </c>
      <c r="BB252" s="700">
        <f>SUM(BA252:BA263)</f>
        <v>0</v>
      </c>
      <c r="BC252" s="562">
        <f t="shared" si="76"/>
        <v>1825242.0817394792</v>
      </c>
      <c r="BD252" s="700">
        <f>SUM(BC252:BC263)</f>
        <v>16681946.27479375</v>
      </c>
      <c r="BE252" s="562">
        <f>BC252/(1+DFC!$C$10/100)^B252</f>
        <v>655156.70886174426</v>
      </c>
      <c r="BF252" s="700">
        <f>SUM(BE252:BE263)</f>
        <v>5987857.2426878037</v>
      </c>
    </row>
    <row r="253" spans="2:58" x14ac:dyDescent="0.3">
      <c r="B253" s="572">
        <v>21</v>
      </c>
      <c r="C253" s="572">
        <v>2</v>
      </c>
      <c r="D253" s="572">
        <v>242</v>
      </c>
      <c r="E253" s="708"/>
      <c r="F253" s="562">
        <v>0</v>
      </c>
      <c r="G253" s="607">
        <f t="shared" si="63"/>
        <v>5000</v>
      </c>
      <c r="H253" s="700"/>
      <c r="I253" s="607">
        <f t="shared" si="64"/>
        <v>650</v>
      </c>
      <c r="J253" s="700"/>
      <c r="K253" s="607">
        <f t="shared" si="65"/>
        <v>400</v>
      </c>
      <c r="L253" s="700"/>
      <c r="M253" s="607">
        <f t="shared" si="66"/>
        <v>12500</v>
      </c>
      <c r="N253" s="700"/>
      <c r="O253" s="607">
        <f t="shared" si="67"/>
        <v>5000</v>
      </c>
      <c r="P253" s="700"/>
      <c r="Q253" s="607">
        <f t="shared" ref="Q253:Q316" si="78">Q$251*($V$5/100+1)*(1-$T$5/100)</f>
        <v>13125</v>
      </c>
      <c r="R253" s="700"/>
      <c r="S253" s="607">
        <f t="shared" ref="S253:S316" si="79">S$251*($V$5/100+1)</f>
        <v>75000</v>
      </c>
      <c r="T253" s="700"/>
      <c r="U253" s="607">
        <f t="shared" ref="U253:U316" si="80">U$251*($V$5/100+1)</f>
        <v>56250</v>
      </c>
      <c r="V253" s="700"/>
      <c r="W253" s="607">
        <f t="shared" si="68"/>
        <v>20833.333333333332</v>
      </c>
      <c r="X253" s="700"/>
      <c r="Y253" s="607">
        <f t="shared" si="69"/>
        <v>10416.666666666666</v>
      </c>
      <c r="Z253" s="700"/>
      <c r="AA253" s="607">
        <f t="shared" si="70"/>
        <v>8333.3333333333339</v>
      </c>
      <c r="AB253" s="700"/>
      <c r="AC253" s="607">
        <f t="shared" si="71"/>
        <v>16666.666666666668</v>
      </c>
      <c r="AD253" s="700"/>
      <c r="AE253" s="607">
        <f t="shared" si="61"/>
        <v>12815.833333333334</v>
      </c>
      <c r="AF253" s="700"/>
      <c r="AG253" s="607">
        <f>OFC!AB248+OFC!AW248</f>
        <v>700769.46239999996</v>
      </c>
      <c r="AH253" s="700"/>
      <c r="AI253" s="607">
        <f>OFC!BR248+OFC!CM248</f>
        <v>39042.5</v>
      </c>
      <c r="AJ253" s="700"/>
      <c r="AK253" s="607">
        <f t="shared" si="72"/>
        <v>4500</v>
      </c>
      <c r="AL253" s="700"/>
      <c r="AM253" s="607"/>
      <c r="AN253" s="700"/>
      <c r="AO253" s="607">
        <f t="shared" si="73"/>
        <v>166666.66666666666</v>
      </c>
      <c r="AP253" s="700"/>
      <c r="AQ253" s="607">
        <f t="shared" si="74"/>
        <v>0</v>
      </c>
      <c r="AR253" s="700"/>
      <c r="AS253" s="607">
        <f t="shared" si="75"/>
        <v>1000000</v>
      </c>
      <c r="AT253" s="700"/>
      <c r="AU253" s="613">
        <v>0</v>
      </c>
      <c r="AV253" s="700"/>
      <c r="AW253" s="571">
        <f t="shared" si="77"/>
        <v>2147969.4624000001</v>
      </c>
      <c r="AX253" s="700"/>
      <c r="AY253" s="607">
        <f>('Revenue OP'!$G$18*(1+DFC!$C$13/100)^B253)/12</f>
        <v>3561030.5936594792</v>
      </c>
      <c r="AZ253" s="700"/>
      <c r="BA253" s="613">
        <v>0</v>
      </c>
      <c r="BB253" s="700"/>
      <c r="BC253" s="562">
        <f t="shared" si="76"/>
        <v>1413061.1312594791</v>
      </c>
      <c r="BD253" s="700"/>
      <c r="BE253" s="562">
        <f>BC253/(1+DFC!$C$10/100)^B253</f>
        <v>507207.50383649743</v>
      </c>
      <c r="BF253" s="700"/>
    </row>
    <row r="254" spans="2:58" x14ac:dyDescent="0.3">
      <c r="B254" s="572">
        <v>21</v>
      </c>
      <c r="C254" s="572">
        <v>3</v>
      </c>
      <c r="D254" s="572">
        <v>243</v>
      </c>
      <c r="E254" s="708"/>
      <c r="F254" s="562">
        <v>0</v>
      </c>
      <c r="G254" s="607">
        <f t="shared" si="63"/>
        <v>5000</v>
      </c>
      <c r="H254" s="700"/>
      <c r="I254" s="607">
        <f t="shared" si="64"/>
        <v>650</v>
      </c>
      <c r="J254" s="700"/>
      <c r="K254" s="607">
        <f t="shared" si="65"/>
        <v>400</v>
      </c>
      <c r="L254" s="700"/>
      <c r="M254" s="607">
        <f t="shared" si="66"/>
        <v>12500</v>
      </c>
      <c r="N254" s="700"/>
      <c r="O254" s="607">
        <f t="shared" si="67"/>
        <v>5000</v>
      </c>
      <c r="P254" s="700"/>
      <c r="Q254" s="607">
        <f t="shared" si="78"/>
        <v>13125</v>
      </c>
      <c r="R254" s="700"/>
      <c r="S254" s="607">
        <f t="shared" si="79"/>
        <v>75000</v>
      </c>
      <c r="T254" s="700"/>
      <c r="U254" s="607">
        <f t="shared" si="80"/>
        <v>56250</v>
      </c>
      <c r="V254" s="700"/>
      <c r="W254" s="607">
        <f t="shared" si="68"/>
        <v>20833.333333333332</v>
      </c>
      <c r="X254" s="700"/>
      <c r="Y254" s="607">
        <f t="shared" si="69"/>
        <v>10416.666666666666</v>
      </c>
      <c r="Z254" s="700"/>
      <c r="AA254" s="607">
        <f t="shared" si="70"/>
        <v>8333.3333333333339</v>
      </c>
      <c r="AB254" s="700"/>
      <c r="AC254" s="607">
        <f t="shared" si="71"/>
        <v>16666.666666666668</v>
      </c>
      <c r="AD254" s="700"/>
      <c r="AE254" s="607">
        <f t="shared" si="61"/>
        <v>12815.833333333334</v>
      </c>
      <c r="AF254" s="700"/>
      <c r="AG254" s="607">
        <f>OFC!AB249+OFC!AW249</f>
        <v>775851.90480000002</v>
      </c>
      <c r="AH254" s="700"/>
      <c r="AI254" s="607">
        <f>OFC!BR249+OFC!CM249</f>
        <v>43225.625</v>
      </c>
      <c r="AJ254" s="700"/>
      <c r="AK254" s="607">
        <f t="shared" si="72"/>
        <v>4500</v>
      </c>
      <c r="AL254" s="700"/>
      <c r="AM254" s="607"/>
      <c r="AN254" s="700"/>
      <c r="AO254" s="607">
        <f t="shared" si="73"/>
        <v>166666.66666666666</v>
      </c>
      <c r="AP254" s="700"/>
      <c r="AQ254" s="607">
        <f t="shared" si="74"/>
        <v>0</v>
      </c>
      <c r="AR254" s="700"/>
      <c r="AS254" s="607">
        <f t="shared" si="75"/>
        <v>1000000</v>
      </c>
      <c r="AT254" s="700"/>
      <c r="AU254" s="613">
        <v>0</v>
      </c>
      <c r="AV254" s="700"/>
      <c r="AW254" s="571">
        <f t="shared" si="77"/>
        <v>2227235.0298000001</v>
      </c>
      <c r="AX254" s="700"/>
      <c r="AY254" s="607">
        <f>('Revenue OP'!$G$18*(1+DFC!$C$13/100)^B254)/12</f>
        <v>3561030.5936594792</v>
      </c>
      <c r="AZ254" s="700"/>
      <c r="BA254" s="613">
        <v>0</v>
      </c>
      <c r="BB254" s="700"/>
      <c r="BC254" s="562">
        <f t="shared" si="76"/>
        <v>1333795.563859479</v>
      </c>
      <c r="BD254" s="700"/>
      <c r="BE254" s="562">
        <f>BC254/(1+DFC!$C$10/100)^B254</f>
        <v>478755.73363933456</v>
      </c>
      <c r="BF254" s="700"/>
    </row>
    <row r="255" spans="2:58" x14ac:dyDescent="0.3">
      <c r="B255" s="572">
        <v>21</v>
      </c>
      <c r="C255" s="572">
        <v>4</v>
      </c>
      <c r="D255" s="572">
        <v>244</v>
      </c>
      <c r="E255" s="708"/>
      <c r="F255" s="562">
        <v>0</v>
      </c>
      <c r="G255" s="607">
        <f t="shared" si="63"/>
        <v>5000</v>
      </c>
      <c r="H255" s="700"/>
      <c r="I255" s="607">
        <f t="shared" si="64"/>
        <v>650</v>
      </c>
      <c r="J255" s="700"/>
      <c r="K255" s="607">
        <f t="shared" si="65"/>
        <v>400</v>
      </c>
      <c r="L255" s="700"/>
      <c r="M255" s="607">
        <f t="shared" si="66"/>
        <v>12500</v>
      </c>
      <c r="N255" s="700"/>
      <c r="O255" s="607">
        <f t="shared" si="67"/>
        <v>5000</v>
      </c>
      <c r="P255" s="700"/>
      <c r="Q255" s="607">
        <f t="shared" si="78"/>
        <v>13125</v>
      </c>
      <c r="R255" s="700"/>
      <c r="S255" s="607">
        <f t="shared" si="79"/>
        <v>75000</v>
      </c>
      <c r="T255" s="700"/>
      <c r="U255" s="607">
        <f t="shared" si="80"/>
        <v>56250</v>
      </c>
      <c r="V255" s="700"/>
      <c r="W255" s="607">
        <f t="shared" si="68"/>
        <v>20833.333333333332</v>
      </c>
      <c r="X255" s="700"/>
      <c r="Y255" s="607">
        <f t="shared" si="69"/>
        <v>10416.666666666666</v>
      </c>
      <c r="Z255" s="700"/>
      <c r="AA255" s="607">
        <f t="shared" si="70"/>
        <v>8333.3333333333339</v>
      </c>
      <c r="AB255" s="700"/>
      <c r="AC255" s="607">
        <f t="shared" si="71"/>
        <v>16666.666666666668</v>
      </c>
      <c r="AD255" s="700"/>
      <c r="AE255" s="607">
        <f t="shared" si="61"/>
        <v>12815.833333333334</v>
      </c>
      <c r="AF255" s="700"/>
      <c r="AG255" s="607">
        <f>OFC!AB250+OFC!AW250</f>
        <v>750824.424</v>
      </c>
      <c r="AH255" s="700"/>
      <c r="AI255" s="607">
        <f>OFC!BR250+OFC!CM250</f>
        <v>41831.25</v>
      </c>
      <c r="AJ255" s="700"/>
      <c r="AK255" s="607">
        <f t="shared" si="72"/>
        <v>4500</v>
      </c>
      <c r="AL255" s="700"/>
      <c r="AM255" s="607"/>
      <c r="AN255" s="700"/>
      <c r="AO255" s="607">
        <f t="shared" si="73"/>
        <v>166666.66666666666</v>
      </c>
      <c r="AP255" s="700"/>
      <c r="AQ255" s="607">
        <f t="shared" si="74"/>
        <v>0</v>
      </c>
      <c r="AR255" s="700"/>
      <c r="AS255" s="607">
        <f t="shared" si="75"/>
        <v>1000000</v>
      </c>
      <c r="AT255" s="700"/>
      <c r="AU255" s="613">
        <v>0</v>
      </c>
      <c r="AV255" s="700"/>
      <c r="AW255" s="571">
        <f t="shared" si="77"/>
        <v>2200813.1740000001</v>
      </c>
      <c r="AX255" s="700"/>
      <c r="AY255" s="607">
        <f>('Revenue OP'!$G$18*(1+DFC!$C$13/100)^B255)/12</f>
        <v>3561030.5936594792</v>
      </c>
      <c r="AZ255" s="700"/>
      <c r="BA255" s="613">
        <v>0</v>
      </c>
      <c r="BB255" s="700"/>
      <c r="BC255" s="562">
        <f t="shared" si="76"/>
        <v>1360217.4196594791</v>
      </c>
      <c r="BD255" s="700"/>
      <c r="BE255" s="562">
        <f>BC255/(1+DFC!$C$10/100)^B255</f>
        <v>488239.65703838889</v>
      </c>
      <c r="BF255" s="700"/>
    </row>
    <row r="256" spans="2:58" x14ac:dyDescent="0.3">
      <c r="B256" s="572">
        <v>21</v>
      </c>
      <c r="C256" s="572">
        <v>5</v>
      </c>
      <c r="D256" s="572">
        <v>245</v>
      </c>
      <c r="E256" s="708"/>
      <c r="F256" s="562">
        <v>0</v>
      </c>
      <c r="G256" s="607">
        <f t="shared" si="63"/>
        <v>5000</v>
      </c>
      <c r="H256" s="700"/>
      <c r="I256" s="607">
        <f t="shared" si="64"/>
        <v>650</v>
      </c>
      <c r="J256" s="700"/>
      <c r="K256" s="607">
        <f t="shared" si="65"/>
        <v>400</v>
      </c>
      <c r="L256" s="700"/>
      <c r="M256" s="607">
        <f t="shared" si="66"/>
        <v>12500</v>
      </c>
      <c r="N256" s="700"/>
      <c r="O256" s="607">
        <f t="shared" si="67"/>
        <v>5000</v>
      </c>
      <c r="P256" s="700"/>
      <c r="Q256" s="607">
        <f t="shared" si="78"/>
        <v>13125</v>
      </c>
      <c r="R256" s="700"/>
      <c r="S256" s="607">
        <f t="shared" si="79"/>
        <v>75000</v>
      </c>
      <c r="T256" s="700"/>
      <c r="U256" s="607">
        <f t="shared" si="80"/>
        <v>56250</v>
      </c>
      <c r="V256" s="700"/>
      <c r="W256" s="607">
        <f t="shared" si="68"/>
        <v>20833.333333333332</v>
      </c>
      <c r="X256" s="700"/>
      <c r="Y256" s="607">
        <f t="shared" si="69"/>
        <v>10416.666666666666</v>
      </c>
      <c r="Z256" s="700"/>
      <c r="AA256" s="607">
        <f t="shared" si="70"/>
        <v>8333.3333333333339</v>
      </c>
      <c r="AB256" s="700"/>
      <c r="AC256" s="607">
        <f t="shared" si="71"/>
        <v>16666.666666666668</v>
      </c>
      <c r="AD256" s="700"/>
      <c r="AE256" s="607">
        <f t="shared" si="61"/>
        <v>12815.833333333334</v>
      </c>
      <c r="AF256" s="700"/>
      <c r="AG256" s="607">
        <f>OFC!AB251+OFC!AW251</f>
        <v>775851.90480000002</v>
      </c>
      <c r="AH256" s="700"/>
      <c r="AI256" s="607">
        <f>OFC!BR251+OFC!CM251</f>
        <v>43225.625</v>
      </c>
      <c r="AJ256" s="700"/>
      <c r="AK256" s="607">
        <f t="shared" si="72"/>
        <v>4500</v>
      </c>
      <c r="AL256" s="700"/>
      <c r="AM256" s="607"/>
      <c r="AN256" s="700"/>
      <c r="AO256" s="607">
        <f t="shared" si="73"/>
        <v>166666.66666666666</v>
      </c>
      <c r="AP256" s="700"/>
      <c r="AQ256" s="607">
        <f t="shared" si="74"/>
        <v>0</v>
      </c>
      <c r="AR256" s="700"/>
      <c r="AS256" s="607">
        <f t="shared" si="75"/>
        <v>1000000</v>
      </c>
      <c r="AT256" s="700"/>
      <c r="AU256" s="613">
        <v>0</v>
      </c>
      <c r="AV256" s="700"/>
      <c r="AW256" s="571">
        <f t="shared" si="77"/>
        <v>2227235.0298000001</v>
      </c>
      <c r="AX256" s="700"/>
      <c r="AY256" s="607">
        <f>('Revenue OP'!$G$18*(1+DFC!$C$13/100)^B256)/12</f>
        <v>3561030.5936594792</v>
      </c>
      <c r="AZ256" s="700"/>
      <c r="BA256" s="613">
        <v>0</v>
      </c>
      <c r="BB256" s="700"/>
      <c r="BC256" s="562">
        <f t="shared" si="76"/>
        <v>1333795.563859479</v>
      </c>
      <c r="BD256" s="700"/>
      <c r="BE256" s="562">
        <f>BC256/(1+DFC!$C$10/100)^B256</f>
        <v>478755.73363933456</v>
      </c>
      <c r="BF256" s="700"/>
    </row>
    <row r="257" spans="2:58" x14ac:dyDescent="0.3">
      <c r="B257" s="572">
        <v>21</v>
      </c>
      <c r="C257" s="572">
        <v>6</v>
      </c>
      <c r="D257" s="572">
        <v>246</v>
      </c>
      <c r="E257" s="708"/>
      <c r="F257" s="562">
        <v>0</v>
      </c>
      <c r="G257" s="607">
        <f t="shared" si="63"/>
        <v>5000</v>
      </c>
      <c r="H257" s="700"/>
      <c r="I257" s="607">
        <f t="shared" si="64"/>
        <v>650</v>
      </c>
      <c r="J257" s="700"/>
      <c r="K257" s="607">
        <f t="shared" si="65"/>
        <v>400</v>
      </c>
      <c r="L257" s="700"/>
      <c r="M257" s="607">
        <f t="shared" si="66"/>
        <v>12500</v>
      </c>
      <c r="N257" s="700"/>
      <c r="O257" s="607">
        <f t="shared" si="67"/>
        <v>5000</v>
      </c>
      <c r="P257" s="700"/>
      <c r="Q257" s="607">
        <f t="shared" si="78"/>
        <v>13125</v>
      </c>
      <c r="R257" s="700"/>
      <c r="S257" s="607">
        <f t="shared" si="79"/>
        <v>75000</v>
      </c>
      <c r="T257" s="700"/>
      <c r="U257" s="607">
        <f t="shared" si="80"/>
        <v>56250</v>
      </c>
      <c r="V257" s="700"/>
      <c r="W257" s="607">
        <f t="shared" si="68"/>
        <v>20833.333333333332</v>
      </c>
      <c r="X257" s="700"/>
      <c r="Y257" s="607">
        <f t="shared" si="69"/>
        <v>10416.666666666666</v>
      </c>
      <c r="Z257" s="700"/>
      <c r="AA257" s="607">
        <f t="shared" si="70"/>
        <v>8333.3333333333339</v>
      </c>
      <c r="AB257" s="700"/>
      <c r="AC257" s="607">
        <f t="shared" si="71"/>
        <v>16666.666666666668</v>
      </c>
      <c r="AD257" s="700"/>
      <c r="AE257" s="607">
        <f t="shared" si="61"/>
        <v>12815.833333333334</v>
      </c>
      <c r="AF257" s="700"/>
      <c r="AG257" s="607">
        <f>OFC!AB252+OFC!AW252</f>
        <v>750824.424</v>
      </c>
      <c r="AH257" s="700"/>
      <c r="AI257" s="607">
        <f>OFC!BR252+OFC!CM252</f>
        <v>41831.25</v>
      </c>
      <c r="AJ257" s="700"/>
      <c r="AK257" s="607">
        <f t="shared" si="72"/>
        <v>4500</v>
      </c>
      <c r="AL257" s="700"/>
      <c r="AM257" s="607"/>
      <c r="AN257" s="700"/>
      <c r="AO257" s="607">
        <f t="shared" si="73"/>
        <v>166666.66666666666</v>
      </c>
      <c r="AP257" s="700"/>
      <c r="AQ257" s="607">
        <f t="shared" si="74"/>
        <v>0</v>
      </c>
      <c r="AR257" s="700"/>
      <c r="AS257" s="607">
        <f t="shared" si="75"/>
        <v>1000000</v>
      </c>
      <c r="AT257" s="700"/>
      <c r="AU257" s="613">
        <v>0</v>
      </c>
      <c r="AV257" s="700"/>
      <c r="AW257" s="571">
        <f t="shared" si="77"/>
        <v>2200813.1740000001</v>
      </c>
      <c r="AX257" s="700"/>
      <c r="AY257" s="607">
        <f>('Revenue OP'!$G$18*(1+DFC!$C$13/100)^B257)/12</f>
        <v>3561030.5936594792</v>
      </c>
      <c r="AZ257" s="700"/>
      <c r="BA257" s="613">
        <v>0</v>
      </c>
      <c r="BB257" s="700"/>
      <c r="BC257" s="562">
        <f t="shared" si="76"/>
        <v>1360217.4196594791</v>
      </c>
      <c r="BD257" s="700"/>
      <c r="BE257" s="562">
        <f>BC257/(1+DFC!$C$10/100)^B257</f>
        <v>488239.65703838889</v>
      </c>
      <c r="BF257" s="700"/>
    </row>
    <row r="258" spans="2:58" x14ac:dyDescent="0.3">
      <c r="B258" s="572">
        <v>21</v>
      </c>
      <c r="C258" s="572">
        <v>7</v>
      </c>
      <c r="D258" s="572">
        <v>247</v>
      </c>
      <c r="E258" s="708"/>
      <c r="F258" s="562">
        <v>0</v>
      </c>
      <c r="G258" s="607">
        <f t="shared" si="63"/>
        <v>5000</v>
      </c>
      <c r="H258" s="700"/>
      <c r="I258" s="607">
        <f t="shared" si="64"/>
        <v>650</v>
      </c>
      <c r="J258" s="700"/>
      <c r="K258" s="607">
        <f t="shared" si="65"/>
        <v>400</v>
      </c>
      <c r="L258" s="700"/>
      <c r="M258" s="607">
        <f t="shared" si="66"/>
        <v>12500</v>
      </c>
      <c r="N258" s="700"/>
      <c r="O258" s="607">
        <f t="shared" si="67"/>
        <v>5000</v>
      </c>
      <c r="P258" s="700"/>
      <c r="Q258" s="607">
        <f t="shared" si="78"/>
        <v>13125</v>
      </c>
      <c r="R258" s="700"/>
      <c r="S258" s="607">
        <f t="shared" si="79"/>
        <v>75000</v>
      </c>
      <c r="T258" s="700"/>
      <c r="U258" s="607">
        <f t="shared" si="80"/>
        <v>56250</v>
      </c>
      <c r="V258" s="700"/>
      <c r="W258" s="607">
        <f t="shared" si="68"/>
        <v>20833.333333333332</v>
      </c>
      <c r="X258" s="700"/>
      <c r="Y258" s="607">
        <f t="shared" si="69"/>
        <v>10416.666666666666</v>
      </c>
      <c r="Z258" s="700"/>
      <c r="AA258" s="607">
        <f t="shared" si="70"/>
        <v>8333.3333333333339</v>
      </c>
      <c r="AB258" s="700"/>
      <c r="AC258" s="607">
        <f t="shared" si="71"/>
        <v>16666.666666666668</v>
      </c>
      <c r="AD258" s="700"/>
      <c r="AE258" s="607">
        <f t="shared" si="61"/>
        <v>12815.833333333334</v>
      </c>
      <c r="AF258" s="700"/>
      <c r="AG258" s="607">
        <f>OFC!AB253+OFC!AW253</f>
        <v>775851.90480000002</v>
      </c>
      <c r="AH258" s="700"/>
      <c r="AI258" s="607">
        <f>OFC!BR253+OFC!CM253</f>
        <v>43225.625</v>
      </c>
      <c r="AJ258" s="700"/>
      <c r="AK258" s="607">
        <f t="shared" si="72"/>
        <v>4500</v>
      </c>
      <c r="AL258" s="700"/>
      <c r="AM258" s="607"/>
      <c r="AN258" s="700"/>
      <c r="AO258" s="607">
        <f t="shared" si="73"/>
        <v>166666.66666666666</v>
      </c>
      <c r="AP258" s="700"/>
      <c r="AQ258" s="607">
        <f t="shared" si="74"/>
        <v>0</v>
      </c>
      <c r="AR258" s="700"/>
      <c r="AS258" s="607">
        <f t="shared" si="75"/>
        <v>1000000</v>
      </c>
      <c r="AT258" s="700"/>
      <c r="AU258" s="613">
        <v>0</v>
      </c>
      <c r="AV258" s="700"/>
      <c r="AW258" s="571">
        <f t="shared" si="77"/>
        <v>2227235.0298000001</v>
      </c>
      <c r="AX258" s="700"/>
      <c r="AY258" s="607">
        <f>('Revenue OP'!$G$18*(1+DFC!$C$13/100)^B258)/12</f>
        <v>3561030.5936594792</v>
      </c>
      <c r="AZ258" s="700"/>
      <c r="BA258" s="613">
        <v>0</v>
      </c>
      <c r="BB258" s="700"/>
      <c r="BC258" s="562">
        <f t="shared" si="76"/>
        <v>1333795.563859479</v>
      </c>
      <c r="BD258" s="700"/>
      <c r="BE258" s="562">
        <f>BC258/(1+DFC!$C$10/100)^B258</f>
        <v>478755.73363933456</v>
      </c>
      <c r="BF258" s="700"/>
    </row>
    <row r="259" spans="2:58" x14ac:dyDescent="0.3">
      <c r="B259" s="572">
        <v>21</v>
      </c>
      <c r="C259" s="572">
        <v>8</v>
      </c>
      <c r="D259" s="572">
        <v>248</v>
      </c>
      <c r="E259" s="708"/>
      <c r="F259" s="562">
        <v>0</v>
      </c>
      <c r="G259" s="607">
        <f t="shared" si="63"/>
        <v>5000</v>
      </c>
      <c r="H259" s="700"/>
      <c r="I259" s="607">
        <f t="shared" si="64"/>
        <v>650</v>
      </c>
      <c r="J259" s="700"/>
      <c r="K259" s="607">
        <f t="shared" si="65"/>
        <v>400</v>
      </c>
      <c r="L259" s="700"/>
      <c r="M259" s="607">
        <f t="shared" si="66"/>
        <v>12500</v>
      </c>
      <c r="N259" s="700"/>
      <c r="O259" s="607">
        <f t="shared" si="67"/>
        <v>5000</v>
      </c>
      <c r="P259" s="700"/>
      <c r="Q259" s="607">
        <f t="shared" si="78"/>
        <v>13125</v>
      </c>
      <c r="R259" s="700"/>
      <c r="S259" s="607">
        <f t="shared" si="79"/>
        <v>75000</v>
      </c>
      <c r="T259" s="700"/>
      <c r="U259" s="607">
        <f t="shared" si="80"/>
        <v>56250</v>
      </c>
      <c r="V259" s="700"/>
      <c r="W259" s="607">
        <f t="shared" si="68"/>
        <v>20833.333333333332</v>
      </c>
      <c r="X259" s="700"/>
      <c r="Y259" s="607">
        <f t="shared" si="69"/>
        <v>10416.666666666666</v>
      </c>
      <c r="Z259" s="700"/>
      <c r="AA259" s="607">
        <f t="shared" si="70"/>
        <v>8333.3333333333339</v>
      </c>
      <c r="AB259" s="700"/>
      <c r="AC259" s="607">
        <f t="shared" si="71"/>
        <v>16666.666666666668</v>
      </c>
      <c r="AD259" s="700"/>
      <c r="AE259" s="607">
        <f t="shared" si="61"/>
        <v>12815.833333333334</v>
      </c>
      <c r="AF259" s="700"/>
      <c r="AG259" s="607">
        <f>OFC!AB254+OFC!AW254</f>
        <v>775851.90480000002</v>
      </c>
      <c r="AH259" s="700"/>
      <c r="AI259" s="607">
        <f>OFC!BR254+OFC!CM254</f>
        <v>43225.625</v>
      </c>
      <c r="AJ259" s="700"/>
      <c r="AK259" s="607">
        <f t="shared" si="72"/>
        <v>4500</v>
      </c>
      <c r="AL259" s="700"/>
      <c r="AM259" s="607"/>
      <c r="AN259" s="700"/>
      <c r="AO259" s="607">
        <f t="shared" si="73"/>
        <v>166666.66666666666</v>
      </c>
      <c r="AP259" s="700"/>
      <c r="AQ259" s="607">
        <f t="shared" si="74"/>
        <v>0</v>
      </c>
      <c r="AR259" s="700"/>
      <c r="AS259" s="607">
        <f t="shared" si="75"/>
        <v>1000000</v>
      </c>
      <c r="AT259" s="700"/>
      <c r="AU259" s="613">
        <v>0</v>
      </c>
      <c r="AV259" s="700"/>
      <c r="AW259" s="571">
        <f t="shared" si="77"/>
        <v>2227235.0298000001</v>
      </c>
      <c r="AX259" s="700"/>
      <c r="AY259" s="607">
        <f>('Revenue OP'!$G$18*(1+DFC!$C$13/100)^B259)/12</f>
        <v>3561030.5936594792</v>
      </c>
      <c r="AZ259" s="700"/>
      <c r="BA259" s="613">
        <v>0</v>
      </c>
      <c r="BB259" s="700"/>
      <c r="BC259" s="562">
        <f t="shared" si="76"/>
        <v>1333795.563859479</v>
      </c>
      <c r="BD259" s="700"/>
      <c r="BE259" s="562">
        <f>BC259/(1+DFC!$C$10/100)^B259</f>
        <v>478755.73363933456</v>
      </c>
      <c r="BF259" s="700"/>
    </row>
    <row r="260" spans="2:58" x14ac:dyDescent="0.3">
      <c r="B260" s="572">
        <v>21</v>
      </c>
      <c r="C260" s="572">
        <v>9</v>
      </c>
      <c r="D260" s="572">
        <v>249</v>
      </c>
      <c r="E260" s="708"/>
      <c r="F260" s="562">
        <v>0</v>
      </c>
      <c r="G260" s="607">
        <f t="shared" si="63"/>
        <v>5000</v>
      </c>
      <c r="H260" s="700"/>
      <c r="I260" s="607">
        <f t="shared" si="64"/>
        <v>650</v>
      </c>
      <c r="J260" s="700"/>
      <c r="K260" s="607">
        <f t="shared" si="65"/>
        <v>400</v>
      </c>
      <c r="L260" s="700"/>
      <c r="M260" s="607">
        <f t="shared" si="66"/>
        <v>12500</v>
      </c>
      <c r="N260" s="700"/>
      <c r="O260" s="607">
        <f t="shared" si="67"/>
        <v>5000</v>
      </c>
      <c r="P260" s="700"/>
      <c r="Q260" s="607">
        <f t="shared" si="78"/>
        <v>13125</v>
      </c>
      <c r="R260" s="700"/>
      <c r="S260" s="607">
        <f t="shared" si="79"/>
        <v>75000</v>
      </c>
      <c r="T260" s="700"/>
      <c r="U260" s="607">
        <f t="shared" si="80"/>
        <v>56250</v>
      </c>
      <c r="V260" s="700"/>
      <c r="W260" s="607">
        <f t="shared" si="68"/>
        <v>20833.333333333332</v>
      </c>
      <c r="X260" s="700"/>
      <c r="Y260" s="607">
        <f t="shared" si="69"/>
        <v>10416.666666666666</v>
      </c>
      <c r="Z260" s="700"/>
      <c r="AA260" s="607">
        <f t="shared" si="70"/>
        <v>8333.3333333333339</v>
      </c>
      <c r="AB260" s="700"/>
      <c r="AC260" s="607">
        <f t="shared" si="71"/>
        <v>16666.666666666668</v>
      </c>
      <c r="AD260" s="700"/>
      <c r="AE260" s="607">
        <f t="shared" si="61"/>
        <v>12815.833333333334</v>
      </c>
      <c r="AF260" s="700"/>
      <c r="AG260" s="607">
        <f>OFC!AB255+OFC!AW255</f>
        <v>750824.424</v>
      </c>
      <c r="AH260" s="700"/>
      <c r="AI260" s="607">
        <f>OFC!BR255+OFC!CM255</f>
        <v>41831.25</v>
      </c>
      <c r="AJ260" s="700"/>
      <c r="AK260" s="607">
        <f t="shared" si="72"/>
        <v>4500</v>
      </c>
      <c r="AL260" s="700"/>
      <c r="AM260" s="607"/>
      <c r="AN260" s="700"/>
      <c r="AO260" s="607">
        <f t="shared" si="73"/>
        <v>166666.66666666666</v>
      </c>
      <c r="AP260" s="700"/>
      <c r="AQ260" s="607">
        <f t="shared" si="74"/>
        <v>0</v>
      </c>
      <c r="AR260" s="700"/>
      <c r="AS260" s="607">
        <f t="shared" si="75"/>
        <v>1000000</v>
      </c>
      <c r="AT260" s="700"/>
      <c r="AU260" s="613">
        <v>0</v>
      </c>
      <c r="AV260" s="700"/>
      <c r="AW260" s="571">
        <f t="shared" si="77"/>
        <v>2200813.1740000001</v>
      </c>
      <c r="AX260" s="700"/>
      <c r="AY260" s="607">
        <f>('Revenue OP'!$G$18*(1+DFC!$C$13/100)^B260)/12</f>
        <v>3561030.5936594792</v>
      </c>
      <c r="AZ260" s="700"/>
      <c r="BA260" s="613">
        <v>0</v>
      </c>
      <c r="BB260" s="700"/>
      <c r="BC260" s="562">
        <f t="shared" si="76"/>
        <v>1360217.4196594791</v>
      </c>
      <c r="BD260" s="700"/>
      <c r="BE260" s="562">
        <f>BC260/(1+DFC!$C$10/100)^B260</f>
        <v>488239.65703838889</v>
      </c>
      <c r="BF260" s="700"/>
    </row>
    <row r="261" spans="2:58" x14ac:dyDescent="0.3">
      <c r="B261" s="572">
        <v>21</v>
      </c>
      <c r="C261" s="572">
        <v>10</v>
      </c>
      <c r="D261" s="572">
        <v>250</v>
      </c>
      <c r="E261" s="708"/>
      <c r="F261" s="562">
        <v>0</v>
      </c>
      <c r="G261" s="607">
        <f t="shared" si="63"/>
        <v>5000</v>
      </c>
      <c r="H261" s="700"/>
      <c r="I261" s="607">
        <f t="shared" si="64"/>
        <v>650</v>
      </c>
      <c r="J261" s="700"/>
      <c r="K261" s="607">
        <f t="shared" si="65"/>
        <v>400</v>
      </c>
      <c r="L261" s="700"/>
      <c r="M261" s="607">
        <f t="shared" si="66"/>
        <v>12500</v>
      </c>
      <c r="N261" s="700"/>
      <c r="O261" s="607">
        <f t="shared" si="67"/>
        <v>5000</v>
      </c>
      <c r="P261" s="700"/>
      <c r="Q261" s="607">
        <f t="shared" si="78"/>
        <v>13125</v>
      </c>
      <c r="R261" s="700"/>
      <c r="S261" s="607">
        <f t="shared" si="79"/>
        <v>75000</v>
      </c>
      <c r="T261" s="700"/>
      <c r="U261" s="607">
        <f t="shared" si="80"/>
        <v>56250</v>
      </c>
      <c r="V261" s="700"/>
      <c r="W261" s="607">
        <f t="shared" si="68"/>
        <v>20833.333333333332</v>
      </c>
      <c r="X261" s="700"/>
      <c r="Y261" s="607">
        <f t="shared" si="69"/>
        <v>10416.666666666666</v>
      </c>
      <c r="Z261" s="700"/>
      <c r="AA261" s="607">
        <f t="shared" si="70"/>
        <v>8333.3333333333339</v>
      </c>
      <c r="AB261" s="700"/>
      <c r="AC261" s="607">
        <f t="shared" si="71"/>
        <v>16666.666666666668</v>
      </c>
      <c r="AD261" s="700"/>
      <c r="AE261" s="607">
        <f t="shared" si="61"/>
        <v>12815.833333333334</v>
      </c>
      <c r="AF261" s="700"/>
      <c r="AG261" s="607">
        <f>OFC!AB256+OFC!AW256</f>
        <v>775851.90480000002</v>
      </c>
      <c r="AH261" s="700"/>
      <c r="AI261" s="607">
        <f>OFC!BR256+OFC!CM256</f>
        <v>43225.625</v>
      </c>
      <c r="AJ261" s="700"/>
      <c r="AK261" s="607">
        <f t="shared" si="72"/>
        <v>4500</v>
      </c>
      <c r="AL261" s="700"/>
      <c r="AM261" s="607"/>
      <c r="AN261" s="700"/>
      <c r="AO261" s="607">
        <f t="shared" si="73"/>
        <v>166666.66666666666</v>
      </c>
      <c r="AP261" s="700"/>
      <c r="AQ261" s="607">
        <f t="shared" si="74"/>
        <v>0</v>
      </c>
      <c r="AR261" s="700"/>
      <c r="AS261" s="607">
        <f t="shared" si="75"/>
        <v>1000000</v>
      </c>
      <c r="AT261" s="700"/>
      <c r="AU261" s="613">
        <v>0</v>
      </c>
      <c r="AV261" s="700"/>
      <c r="AW261" s="571">
        <f t="shared" si="77"/>
        <v>2227235.0298000001</v>
      </c>
      <c r="AX261" s="700"/>
      <c r="AY261" s="607">
        <f>('Revenue OP'!$G$18*(1+DFC!$C$13/100)^B261)/12</f>
        <v>3561030.5936594792</v>
      </c>
      <c r="AZ261" s="700"/>
      <c r="BA261" s="613">
        <v>0</v>
      </c>
      <c r="BB261" s="700"/>
      <c r="BC261" s="562">
        <f t="shared" si="76"/>
        <v>1333795.563859479</v>
      </c>
      <c r="BD261" s="700"/>
      <c r="BE261" s="562">
        <f>BC261/(1+DFC!$C$10/100)^B261</f>
        <v>478755.73363933456</v>
      </c>
      <c r="BF261" s="700"/>
    </row>
    <row r="262" spans="2:58" x14ac:dyDescent="0.3">
      <c r="B262" s="572">
        <v>21</v>
      </c>
      <c r="C262" s="572">
        <v>11</v>
      </c>
      <c r="D262" s="572">
        <v>251</v>
      </c>
      <c r="E262" s="708"/>
      <c r="F262" s="562">
        <v>0</v>
      </c>
      <c r="G262" s="607">
        <f t="shared" si="63"/>
        <v>5000</v>
      </c>
      <c r="H262" s="700"/>
      <c r="I262" s="607">
        <f t="shared" si="64"/>
        <v>650</v>
      </c>
      <c r="J262" s="700"/>
      <c r="K262" s="607">
        <f t="shared" si="65"/>
        <v>400</v>
      </c>
      <c r="L262" s="700"/>
      <c r="M262" s="607">
        <f t="shared" si="66"/>
        <v>12500</v>
      </c>
      <c r="N262" s="700"/>
      <c r="O262" s="607">
        <f t="shared" si="67"/>
        <v>5000</v>
      </c>
      <c r="P262" s="700"/>
      <c r="Q262" s="607">
        <f t="shared" si="78"/>
        <v>13125</v>
      </c>
      <c r="R262" s="700"/>
      <c r="S262" s="607">
        <f t="shared" si="79"/>
        <v>75000</v>
      </c>
      <c r="T262" s="700"/>
      <c r="U262" s="607">
        <f t="shared" si="80"/>
        <v>56250</v>
      </c>
      <c r="V262" s="700"/>
      <c r="W262" s="607">
        <f t="shared" si="68"/>
        <v>20833.333333333332</v>
      </c>
      <c r="X262" s="700"/>
      <c r="Y262" s="607">
        <f t="shared" si="69"/>
        <v>10416.666666666666</v>
      </c>
      <c r="Z262" s="700"/>
      <c r="AA262" s="607">
        <f t="shared" si="70"/>
        <v>8333.3333333333339</v>
      </c>
      <c r="AB262" s="700"/>
      <c r="AC262" s="607">
        <f t="shared" si="71"/>
        <v>16666.666666666668</v>
      </c>
      <c r="AD262" s="700"/>
      <c r="AE262" s="607">
        <f t="shared" si="61"/>
        <v>12815.833333333334</v>
      </c>
      <c r="AF262" s="700"/>
      <c r="AG262" s="607">
        <f>OFC!AB257+OFC!AW257</f>
        <v>750824.424</v>
      </c>
      <c r="AH262" s="700"/>
      <c r="AI262" s="607">
        <f>OFC!BR257+OFC!CM257</f>
        <v>41831.25</v>
      </c>
      <c r="AJ262" s="700"/>
      <c r="AK262" s="607">
        <f t="shared" si="72"/>
        <v>4500</v>
      </c>
      <c r="AL262" s="700"/>
      <c r="AM262" s="607"/>
      <c r="AN262" s="700"/>
      <c r="AO262" s="607">
        <f t="shared" si="73"/>
        <v>166666.66666666666</v>
      </c>
      <c r="AP262" s="700"/>
      <c r="AQ262" s="607">
        <f t="shared" si="74"/>
        <v>0</v>
      </c>
      <c r="AR262" s="700"/>
      <c r="AS262" s="607">
        <f t="shared" si="75"/>
        <v>1000000</v>
      </c>
      <c r="AT262" s="700"/>
      <c r="AU262" s="613">
        <v>0</v>
      </c>
      <c r="AV262" s="700"/>
      <c r="AW262" s="571">
        <f t="shared" si="77"/>
        <v>2200813.1740000001</v>
      </c>
      <c r="AX262" s="700"/>
      <c r="AY262" s="607">
        <f>('Revenue OP'!$G$18*(1+DFC!$C$13/100)^B262)/12</f>
        <v>3561030.5936594792</v>
      </c>
      <c r="AZ262" s="700"/>
      <c r="BA262" s="613">
        <v>0</v>
      </c>
      <c r="BB262" s="700"/>
      <c r="BC262" s="562">
        <f t="shared" si="76"/>
        <v>1360217.4196594791</v>
      </c>
      <c r="BD262" s="700"/>
      <c r="BE262" s="562">
        <f>BC262/(1+DFC!$C$10/100)^B262</f>
        <v>488239.65703838889</v>
      </c>
      <c r="BF262" s="700"/>
    </row>
    <row r="263" spans="2:58" x14ac:dyDescent="0.3">
      <c r="B263" s="572">
        <v>21</v>
      </c>
      <c r="C263" s="572">
        <v>12</v>
      </c>
      <c r="D263" s="572">
        <v>252</v>
      </c>
      <c r="E263" s="708"/>
      <c r="F263" s="562">
        <v>0</v>
      </c>
      <c r="G263" s="607">
        <f t="shared" si="63"/>
        <v>5000</v>
      </c>
      <c r="H263" s="700"/>
      <c r="I263" s="607">
        <f t="shared" si="64"/>
        <v>650</v>
      </c>
      <c r="J263" s="700"/>
      <c r="K263" s="607">
        <f t="shared" si="65"/>
        <v>400</v>
      </c>
      <c r="L263" s="700"/>
      <c r="M263" s="607">
        <f t="shared" si="66"/>
        <v>12500</v>
      </c>
      <c r="N263" s="700"/>
      <c r="O263" s="607">
        <f t="shared" si="67"/>
        <v>5000</v>
      </c>
      <c r="P263" s="700"/>
      <c r="Q263" s="607">
        <f t="shared" si="78"/>
        <v>13125</v>
      </c>
      <c r="R263" s="700"/>
      <c r="S263" s="607">
        <f t="shared" si="79"/>
        <v>75000</v>
      </c>
      <c r="T263" s="700"/>
      <c r="U263" s="607">
        <f t="shared" si="80"/>
        <v>56250</v>
      </c>
      <c r="V263" s="700"/>
      <c r="W263" s="607">
        <f t="shared" si="68"/>
        <v>20833.333333333332</v>
      </c>
      <c r="X263" s="700"/>
      <c r="Y263" s="607">
        <f t="shared" si="69"/>
        <v>10416.666666666666</v>
      </c>
      <c r="Z263" s="700"/>
      <c r="AA263" s="607">
        <f t="shared" si="70"/>
        <v>8333.3333333333339</v>
      </c>
      <c r="AB263" s="700"/>
      <c r="AC263" s="607">
        <f t="shared" si="71"/>
        <v>16666.666666666668</v>
      </c>
      <c r="AD263" s="700"/>
      <c r="AE263" s="607">
        <f t="shared" si="61"/>
        <v>12815.833333333334</v>
      </c>
      <c r="AF263" s="700"/>
      <c r="AG263" s="607">
        <f>OFC!AB258+OFC!AW258</f>
        <v>775851.90480000002</v>
      </c>
      <c r="AH263" s="700"/>
      <c r="AI263" s="607">
        <f>OFC!BR258+OFC!CM258</f>
        <v>43225.625</v>
      </c>
      <c r="AJ263" s="700"/>
      <c r="AK263" s="607">
        <f t="shared" si="72"/>
        <v>4500</v>
      </c>
      <c r="AL263" s="700"/>
      <c r="AM263" s="607"/>
      <c r="AN263" s="700"/>
      <c r="AO263" s="607">
        <f t="shared" si="73"/>
        <v>166666.66666666666</v>
      </c>
      <c r="AP263" s="700"/>
      <c r="AQ263" s="607">
        <f t="shared" si="74"/>
        <v>0</v>
      </c>
      <c r="AR263" s="700"/>
      <c r="AS263" s="607">
        <f t="shared" si="75"/>
        <v>1000000</v>
      </c>
      <c r="AT263" s="700"/>
      <c r="AU263" s="613">
        <v>0</v>
      </c>
      <c r="AV263" s="700"/>
      <c r="AW263" s="571">
        <f t="shared" si="77"/>
        <v>2227235.0298000001</v>
      </c>
      <c r="AX263" s="700"/>
      <c r="AY263" s="607">
        <f>('Revenue OP'!$G$18*(1+DFC!$C$13/100)^B263)/12</f>
        <v>3561030.5936594792</v>
      </c>
      <c r="AZ263" s="700"/>
      <c r="BA263" s="613">
        <v>0</v>
      </c>
      <c r="BB263" s="700"/>
      <c r="BC263" s="562">
        <f t="shared" si="76"/>
        <v>1333795.563859479</v>
      </c>
      <c r="BD263" s="700"/>
      <c r="BE263" s="562">
        <f>BC263/(1+DFC!$C$10/100)^B263</f>
        <v>478755.73363933456</v>
      </c>
      <c r="BF263" s="700"/>
    </row>
    <row r="264" spans="2:58" x14ac:dyDescent="0.3">
      <c r="B264" s="572">
        <v>22</v>
      </c>
      <c r="C264" s="572">
        <v>1</v>
      </c>
      <c r="D264" s="572">
        <v>253</v>
      </c>
      <c r="E264" s="708">
        <f>DFC!$C$10</f>
        <v>5</v>
      </c>
      <c r="F264" s="562">
        <v>0</v>
      </c>
      <c r="G264" s="607">
        <f t="shared" si="63"/>
        <v>5000</v>
      </c>
      <c r="H264" s="700">
        <f>SUM(G264:G275)</f>
        <v>60000</v>
      </c>
      <c r="I264" s="607">
        <f t="shared" si="64"/>
        <v>650</v>
      </c>
      <c r="J264" s="700">
        <f>SUM(I264:I275)</f>
        <v>7800</v>
      </c>
      <c r="K264" s="607">
        <f t="shared" si="65"/>
        <v>400</v>
      </c>
      <c r="L264" s="700">
        <f>SUM(K264:K275)</f>
        <v>4800</v>
      </c>
      <c r="M264" s="607">
        <f t="shared" si="66"/>
        <v>12500</v>
      </c>
      <c r="N264" s="700">
        <f>SUM(M264:M275)</f>
        <v>150000</v>
      </c>
      <c r="O264" s="607">
        <f t="shared" si="67"/>
        <v>5000</v>
      </c>
      <c r="P264" s="700">
        <f>SUM(O264:O275)</f>
        <v>60000</v>
      </c>
      <c r="Q264" s="607">
        <f t="shared" si="78"/>
        <v>13125</v>
      </c>
      <c r="R264" s="700">
        <f>SUM(Q264:Q275)</f>
        <v>157500</v>
      </c>
      <c r="S264" s="607">
        <f t="shared" si="79"/>
        <v>75000</v>
      </c>
      <c r="T264" s="700">
        <f>SUM(S264:S275)</f>
        <v>900000</v>
      </c>
      <c r="U264" s="607">
        <f t="shared" si="80"/>
        <v>56250</v>
      </c>
      <c r="V264" s="700">
        <f>SUM(U264:U275)</f>
        <v>675000</v>
      </c>
      <c r="W264" s="607">
        <f t="shared" si="68"/>
        <v>20833.333333333332</v>
      </c>
      <c r="X264" s="700">
        <f>SUM(W264:W275)</f>
        <v>250000.00000000003</v>
      </c>
      <c r="Y264" s="607">
        <f t="shared" si="69"/>
        <v>10416.666666666666</v>
      </c>
      <c r="Z264" s="700">
        <f>SUM(Y264:Y275)</f>
        <v>125000.00000000001</v>
      </c>
      <c r="AA264" s="607">
        <f t="shared" si="70"/>
        <v>8333.3333333333339</v>
      </c>
      <c r="AB264" s="700">
        <f>SUM(AA264:AA275)</f>
        <v>99999.999999999985</v>
      </c>
      <c r="AC264" s="607">
        <f t="shared" si="71"/>
        <v>16666.666666666668</v>
      </c>
      <c r="AD264" s="700">
        <f>SUM(AC264:AC275)</f>
        <v>199999.99999999997</v>
      </c>
      <c r="AE264" s="607">
        <f>$AE$263*(1+$AF$5/100)</f>
        <v>16660.583333333336</v>
      </c>
      <c r="AF264" s="700">
        <f>SUM(AE264:AE275)</f>
        <v>199927.00000000009</v>
      </c>
      <c r="AG264" s="607">
        <f>OFC!AB259+OFC!AW259</f>
        <v>310340.76191999996</v>
      </c>
      <c r="AH264" s="700">
        <f>SUM(AG264:AG275)</f>
        <v>8669519.3491199985</v>
      </c>
      <c r="AI264" s="607">
        <f>OFC!BR259+OFC!CM259</f>
        <v>17290.25</v>
      </c>
      <c r="AJ264" s="700">
        <f>SUM(AI264:AI275)</f>
        <v>483011.5</v>
      </c>
      <c r="AK264" s="607">
        <f t="shared" si="72"/>
        <v>4500</v>
      </c>
      <c r="AL264" s="700">
        <f>SUM(AK264:AK275)</f>
        <v>54000</v>
      </c>
      <c r="AM264" s="607"/>
      <c r="AN264" s="700">
        <f>SUM(AM264:AM275)</f>
        <v>0</v>
      </c>
      <c r="AO264" s="607">
        <f t="shared" si="73"/>
        <v>166666.66666666666</v>
      </c>
      <c r="AP264" s="700">
        <f>SUM(AO264:AO275)</f>
        <v>2000000.0000000002</v>
      </c>
      <c r="AQ264" s="607">
        <f t="shared" si="74"/>
        <v>0</v>
      </c>
      <c r="AR264" s="700">
        <f>SUM(AQ264:AQ275)</f>
        <v>0</v>
      </c>
      <c r="AS264" s="607">
        <f t="shared" si="75"/>
        <v>1000000</v>
      </c>
      <c r="AT264" s="700">
        <f>SUM(AS264:AS275)</f>
        <v>12000000</v>
      </c>
      <c r="AU264" s="613">
        <v>0</v>
      </c>
      <c r="AV264" s="700">
        <f>SUM(AU264:AU275)</f>
        <v>0</v>
      </c>
      <c r="AW264" s="571">
        <f t="shared" si="77"/>
        <v>1739633.26192</v>
      </c>
      <c r="AX264" s="700">
        <f>SUM(AW264:AW275)</f>
        <v>26096557.849120002</v>
      </c>
      <c r="AY264" s="607">
        <f>('Revenue OP'!$G$18*(1+DFC!$C$13/100)^B264)/12</f>
        <v>3639373.2667199876</v>
      </c>
      <c r="AZ264" s="700">
        <f>SUM(AY264:AY275)</f>
        <v>43672479.200639866</v>
      </c>
      <c r="BA264" s="613">
        <v>0</v>
      </c>
      <c r="BB264" s="700">
        <f>SUM(BA264:BA275)</f>
        <v>0</v>
      </c>
      <c r="BC264" s="562">
        <f t="shared" si="76"/>
        <v>1899740.0047999877</v>
      </c>
      <c r="BD264" s="700">
        <f>SUM(BC264:BC275)</f>
        <v>17575921.351519849</v>
      </c>
      <c r="BE264" s="562">
        <f>BC264/(1+DFC!$C$10/100)^B264</f>
        <v>649425.87573897419</v>
      </c>
      <c r="BF264" s="700">
        <f>SUM(BE264:BE275)</f>
        <v>6008326.4482456651</v>
      </c>
    </row>
    <row r="265" spans="2:58" x14ac:dyDescent="0.3">
      <c r="B265" s="572">
        <v>22</v>
      </c>
      <c r="C265" s="572">
        <v>2</v>
      </c>
      <c r="D265" s="572">
        <v>254</v>
      </c>
      <c r="E265" s="708"/>
      <c r="F265" s="562">
        <v>0</v>
      </c>
      <c r="G265" s="607">
        <f t="shared" si="63"/>
        <v>5000</v>
      </c>
      <c r="H265" s="700"/>
      <c r="I265" s="607">
        <f t="shared" si="64"/>
        <v>650</v>
      </c>
      <c r="J265" s="700"/>
      <c r="K265" s="607">
        <f t="shared" si="65"/>
        <v>400</v>
      </c>
      <c r="L265" s="700"/>
      <c r="M265" s="607">
        <f t="shared" si="66"/>
        <v>12500</v>
      </c>
      <c r="N265" s="700"/>
      <c r="O265" s="607">
        <f t="shared" si="67"/>
        <v>5000</v>
      </c>
      <c r="P265" s="700"/>
      <c r="Q265" s="607">
        <f t="shared" si="78"/>
        <v>13125</v>
      </c>
      <c r="R265" s="700"/>
      <c r="S265" s="607">
        <f t="shared" si="79"/>
        <v>75000</v>
      </c>
      <c r="T265" s="700"/>
      <c r="U265" s="607">
        <f t="shared" si="80"/>
        <v>56250</v>
      </c>
      <c r="V265" s="700"/>
      <c r="W265" s="607">
        <f t="shared" si="68"/>
        <v>20833.333333333332</v>
      </c>
      <c r="X265" s="700"/>
      <c r="Y265" s="607">
        <f t="shared" si="69"/>
        <v>10416.666666666666</v>
      </c>
      <c r="Z265" s="700"/>
      <c r="AA265" s="607">
        <f t="shared" si="70"/>
        <v>8333.3333333333339</v>
      </c>
      <c r="AB265" s="700"/>
      <c r="AC265" s="607">
        <f t="shared" si="71"/>
        <v>16666.666666666668</v>
      </c>
      <c r="AD265" s="700"/>
      <c r="AE265" s="607">
        <f t="shared" ref="AE265:AE328" si="81">$AE$263*(1+$AF$5/100)</f>
        <v>16660.583333333336</v>
      </c>
      <c r="AF265" s="700"/>
      <c r="AG265" s="607">
        <f>OFC!AB260+OFC!AW260</f>
        <v>700769.46239999996</v>
      </c>
      <c r="AH265" s="700"/>
      <c r="AI265" s="607">
        <f>OFC!BR260+OFC!CM260</f>
        <v>39042.5</v>
      </c>
      <c r="AJ265" s="700"/>
      <c r="AK265" s="607">
        <f t="shared" si="72"/>
        <v>4500</v>
      </c>
      <c r="AL265" s="700"/>
      <c r="AM265" s="607"/>
      <c r="AN265" s="700"/>
      <c r="AO265" s="607">
        <f t="shared" si="73"/>
        <v>166666.66666666666</v>
      </c>
      <c r="AP265" s="700"/>
      <c r="AQ265" s="607">
        <f t="shared" si="74"/>
        <v>0</v>
      </c>
      <c r="AR265" s="700"/>
      <c r="AS265" s="607">
        <f t="shared" si="75"/>
        <v>1000000</v>
      </c>
      <c r="AT265" s="700"/>
      <c r="AU265" s="613">
        <v>0</v>
      </c>
      <c r="AV265" s="700"/>
      <c r="AW265" s="571">
        <f t="shared" si="77"/>
        <v>2151814.2124000001</v>
      </c>
      <c r="AX265" s="700"/>
      <c r="AY265" s="607">
        <f>('Revenue OP'!$G$18*(1+DFC!$C$13/100)^B265)/12</f>
        <v>3639373.2667199876</v>
      </c>
      <c r="AZ265" s="700"/>
      <c r="BA265" s="613">
        <v>0</v>
      </c>
      <c r="BB265" s="700"/>
      <c r="BC265" s="562">
        <f t="shared" si="76"/>
        <v>1487559.0543199875</v>
      </c>
      <c r="BD265" s="700"/>
      <c r="BE265" s="562">
        <f>BC265/(1+DFC!$C$10/100)^B265</f>
        <v>508521.87095302489</v>
      </c>
      <c r="BF265" s="700"/>
    </row>
    <row r="266" spans="2:58" x14ac:dyDescent="0.3">
      <c r="B266" s="572">
        <v>22</v>
      </c>
      <c r="C266" s="572">
        <v>3</v>
      </c>
      <c r="D266" s="572">
        <v>255</v>
      </c>
      <c r="E266" s="708"/>
      <c r="F266" s="562">
        <v>0</v>
      </c>
      <c r="G266" s="607">
        <f t="shared" si="63"/>
        <v>5000</v>
      </c>
      <c r="H266" s="700"/>
      <c r="I266" s="607">
        <f t="shared" si="64"/>
        <v>650</v>
      </c>
      <c r="J266" s="700"/>
      <c r="K266" s="607">
        <f t="shared" si="65"/>
        <v>400</v>
      </c>
      <c r="L266" s="700"/>
      <c r="M266" s="607">
        <f t="shared" si="66"/>
        <v>12500</v>
      </c>
      <c r="N266" s="700"/>
      <c r="O266" s="607">
        <f t="shared" si="67"/>
        <v>5000</v>
      </c>
      <c r="P266" s="700"/>
      <c r="Q266" s="607">
        <f t="shared" si="78"/>
        <v>13125</v>
      </c>
      <c r="R266" s="700"/>
      <c r="S266" s="607">
        <f t="shared" si="79"/>
        <v>75000</v>
      </c>
      <c r="T266" s="700"/>
      <c r="U266" s="607">
        <f t="shared" si="80"/>
        <v>56250</v>
      </c>
      <c r="V266" s="700"/>
      <c r="W266" s="607">
        <f t="shared" si="68"/>
        <v>20833.333333333332</v>
      </c>
      <c r="X266" s="700"/>
      <c r="Y266" s="607">
        <f t="shared" si="69"/>
        <v>10416.666666666666</v>
      </c>
      <c r="Z266" s="700"/>
      <c r="AA266" s="607">
        <f t="shared" si="70"/>
        <v>8333.3333333333339</v>
      </c>
      <c r="AB266" s="700"/>
      <c r="AC266" s="607">
        <f t="shared" si="71"/>
        <v>16666.666666666668</v>
      </c>
      <c r="AD266" s="700"/>
      <c r="AE266" s="607">
        <f t="shared" si="81"/>
        <v>16660.583333333336</v>
      </c>
      <c r="AF266" s="700"/>
      <c r="AG266" s="607">
        <f>OFC!AB261+OFC!AW261</f>
        <v>775851.90480000002</v>
      </c>
      <c r="AH266" s="700"/>
      <c r="AI266" s="607">
        <f>OFC!BR261+OFC!CM261</f>
        <v>43225.625</v>
      </c>
      <c r="AJ266" s="700"/>
      <c r="AK266" s="607">
        <f t="shared" si="72"/>
        <v>4500</v>
      </c>
      <c r="AL266" s="700"/>
      <c r="AM266" s="607"/>
      <c r="AN266" s="700"/>
      <c r="AO266" s="607">
        <f t="shared" si="73"/>
        <v>166666.66666666666</v>
      </c>
      <c r="AP266" s="700"/>
      <c r="AQ266" s="607">
        <f t="shared" si="74"/>
        <v>0</v>
      </c>
      <c r="AR266" s="700"/>
      <c r="AS266" s="607">
        <f t="shared" si="75"/>
        <v>1000000</v>
      </c>
      <c r="AT266" s="700"/>
      <c r="AU266" s="613">
        <v>0</v>
      </c>
      <c r="AV266" s="700"/>
      <c r="AW266" s="571">
        <f t="shared" si="77"/>
        <v>2231079.7798000001</v>
      </c>
      <c r="AX266" s="700"/>
      <c r="AY266" s="607">
        <f>('Revenue OP'!$G$18*(1+DFC!$C$13/100)^B266)/12</f>
        <v>3639373.2667199876</v>
      </c>
      <c r="AZ266" s="700"/>
      <c r="BA266" s="613">
        <v>0</v>
      </c>
      <c r="BB266" s="700"/>
      <c r="BC266" s="562">
        <f t="shared" si="76"/>
        <v>1408293.4869199875</v>
      </c>
      <c r="BD266" s="700"/>
      <c r="BE266" s="562">
        <f>BC266/(1+DFC!$C$10/100)^B266</f>
        <v>481424.94695572695</v>
      </c>
      <c r="BF266" s="700"/>
    </row>
    <row r="267" spans="2:58" x14ac:dyDescent="0.3">
      <c r="B267" s="572">
        <v>22</v>
      </c>
      <c r="C267" s="572">
        <v>4</v>
      </c>
      <c r="D267" s="572">
        <v>256</v>
      </c>
      <c r="E267" s="708"/>
      <c r="F267" s="562">
        <v>0</v>
      </c>
      <c r="G267" s="607">
        <f t="shared" si="63"/>
        <v>5000</v>
      </c>
      <c r="H267" s="700"/>
      <c r="I267" s="607">
        <f t="shared" si="64"/>
        <v>650</v>
      </c>
      <c r="J267" s="700"/>
      <c r="K267" s="607">
        <f t="shared" si="65"/>
        <v>400</v>
      </c>
      <c r="L267" s="700"/>
      <c r="M267" s="607">
        <f t="shared" si="66"/>
        <v>12500</v>
      </c>
      <c r="N267" s="700"/>
      <c r="O267" s="607">
        <f t="shared" si="67"/>
        <v>5000</v>
      </c>
      <c r="P267" s="700"/>
      <c r="Q267" s="607">
        <f t="shared" si="78"/>
        <v>13125</v>
      </c>
      <c r="R267" s="700"/>
      <c r="S267" s="607">
        <f t="shared" si="79"/>
        <v>75000</v>
      </c>
      <c r="T267" s="700"/>
      <c r="U267" s="607">
        <f t="shared" si="80"/>
        <v>56250</v>
      </c>
      <c r="V267" s="700"/>
      <c r="W267" s="607">
        <f t="shared" si="68"/>
        <v>20833.333333333332</v>
      </c>
      <c r="X267" s="700"/>
      <c r="Y267" s="607">
        <f t="shared" si="69"/>
        <v>10416.666666666666</v>
      </c>
      <c r="Z267" s="700"/>
      <c r="AA267" s="607">
        <f t="shared" si="70"/>
        <v>8333.3333333333339</v>
      </c>
      <c r="AB267" s="700"/>
      <c r="AC267" s="607">
        <f t="shared" si="71"/>
        <v>16666.666666666668</v>
      </c>
      <c r="AD267" s="700"/>
      <c r="AE267" s="607">
        <f t="shared" si="81"/>
        <v>16660.583333333336</v>
      </c>
      <c r="AF267" s="700"/>
      <c r="AG267" s="607">
        <f>OFC!AB262+OFC!AW262</f>
        <v>750824.424</v>
      </c>
      <c r="AH267" s="700"/>
      <c r="AI267" s="607">
        <f>OFC!BR262+OFC!CM262</f>
        <v>41831.25</v>
      </c>
      <c r="AJ267" s="700"/>
      <c r="AK267" s="607">
        <f t="shared" si="72"/>
        <v>4500</v>
      </c>
      <c r="AL267" s="700"/>
      <c r="AM267" s="607"/>
      <c r="AN267" s="700"/>
      <c r="AO267" s="607">
        <f t="shared" si="73"/>
        <v>166666.66666666666</v>
      </c>
      <c r="AP267" s="700"/>
      <c r="AQ267" s="607">
        <f t="shared" si="74"/>
        <v>0</v>
      </c>
      <c r="AR267" s="700"/>
      <c r="AS267" s="607">
        <f t="shared" si="75"/>
        <v>1000000</v>
      </c>
      <c r="AT267" s="700"/>
      <c r="AU267" s="613">
        <v>0</v>
      </c>
      <c r="AV267" s="700"/>
      <c r="AW267" s="571">
        <f t="shared" si="77"/>
        <v>2204657.9240000001</v>
      </c>
      <c r="AX267" s="700"/>
      <c r="AY267" s="607">
        <f>('Revenue OP'!$G$18*(1+DFC!$C$13/100)^B267)/12</f>
        <v>3639373.2667199876</v>
      </c>
      <c r="AZ267" s="700"/>
      <c r="BA267" s="613">
        <v>0</v>
      </c>
      <c r="BB267" s="700"/>
      <c r="BC267" s="562">
        <f t="shared" si="76"/>
        <v>1434715.3427199875</v>
      </c>
      <c r="BD267" s="700"/>
      <c r="BE267" s="562">
        <f>BC267/(1+DFC!$C$10/100)^B267</f>
        <v>490457.25495482626</v>
      </c>
      <c r="BF267" s="700"/>
    </row>
    <row r="268" spans="2:58" x14ac:dyDescent="0.3">
      <c r="B268" s="572">
        <v>22</v>
      </c>
      <c r="C268" s="572">
        <v>5</v>
      </c>
      <c r="D268" s="572">
        <v>257</v>
      </c>
      <c r="E268" s="708"/>
      <c r="F268" s="562">
        <v>0</v>
      </c>
      <c r="G268" s="607">
        <f t="shared" si="63"/>
        <v>5000</v>
      </c>
      <c r="H268" s="700"/>
      <c r="I268" s="607">
        <f t="shared" si="64"/>
        <v>650</v>
      </c>
      <c r="J268" s="700"/>
      <c r="K268" s="607">
        <f t="shared" si="65"/>
        <v>400</v>
      </c>
      <c r="L268" s="700"/>
      <c r="M268" s="607">
        <f t="shared" si="66"/>
        <v>12500</v>
      </c>
      <c r="N268" s="700"/>
      <c r="O268" s="607">
        <f t="shared" si="67"/>
        <v>5000</v>
      </c>
      <c r="P268" s="700"/>
      <c r="Q268" s="607">
        <f t="shared" si="78"/>
        <v>13125</v>
      </c>
      <c r="R268" s="700"/>
      <c r="S268" s="607">
        <f t="shared" si="79"/>
        <v>75000</v>
      </c>
      <c r="T268" s="700"/>
      <c r="U268" s="607">
        <f t="shared" si="80"/>
        <v>56250</v>
      </c>
      <c r="V268" s="700"/>
      <c r="W268" s="607">
        <f t="shared" si="68"/>
        <v>20833.333333333332</v>
      </c>
      <c r="X268" s="700"/>
      <c r="Y268" s="607">
        <f t="shared" si="69"/>
        <v>10416.666666666666</v>
      </c>
      <c r="Z268" s="700"/>
      <c r="AA268" s="607">
        <f t="shared" si="70"/>
        <v>8333.3333333333339</v>
      </c>
      <c r="AB268" s="700"/>
      <c r="AC268" s="607">
        <f t="shared" si="71"/>
        <v>16666.666666666668</v>
      </c>
      <c r="AD268" s="700"/>
      <c r="AE268" s="607">
        <f t="shared" si="81"/>
        <v>16660.583333333336</v>
      </c>
      <c r="AF268" s="700"/>
      <c r="AG268" s="607">
        <f>OFC!AB263+OFC!AW263</f>
        <v>775851.90480000002</v>
      </c>
      <c r="AH268" s="700"/>
      <c r="AI268" s="607">
        <f>OFC!BR263+OFC!CM263</f>
        <v>43225.625</v>
      </c>
      <c r="AJ268" s="700"/>
      <c r="AK268" s="607">
        <f t="shared" si="72"/>
        <v>4500</v>
      </c>
      <c r="AL268" s="700"/>
      <c r="AM268" s="607"/>
      <c r="AN268" s="700"/>
      <c r="AO268" s="607">
        <f t="shared" si="73"/>
        <v>166666.66666666666</v>
      </c>
      <c r="AP268" s="700"/>
      <c r="AQ268" s="607">
        <f t="shared" si="74"/>
        <v>0</v>
      </c>
      <c r="AR268" s="700"/>
      <c r="AS268" s="607">
        <f t="shared" si="75"/>
        <v>1000000</v>
      </c>
      <c r="AT268" s="700"/>
      <c r="AU268" s="613">
        <v>0</v>
      </c>
      <c r="AV268" s="700"/>
      <c r="AW268" s="571">
        <f t="shared" si="77"/>
        <v>2231079.7798000001</v>
      </c>
      <c r="AX268" s="700"/>
      <c r="AY268" s="607">
        <f>('Revenue OP'!$G$18*(1+DFC!$C$13/100)^B268)/12</f>
        <v>3639373.2667199876</v>
      </c>
      <c r="AZ268" s="700"/>
      <c r="BA268" s="613">
        <v>0</v>
      </c>
      <c r="BB268" s="700"/>
      <c r="BC268" s="562">
        <f t="shared" si="76"/>
        <v>1408293.4869199875</v>
      </c>
      <c r="BD268" s="700"/>
      <c r="BE268" s="562">
        <f>BC268/(1+DFC!$C$10/100)^B268</f>
        <v>481424.94695572695</v>
      </c>
      <c r="BF268" s="700"/>
    </row>
    <row r="269" spans="2:58" x14ac:dyDescent="0.3">
      <c r="B269" s="572">
        <v>22</v>
      </c>
      <c r="C269" s="572">
        <v>6</v>
      </c>
      <c r="D269" s="572">
        <v>258</v>
      </c>
      <c r="E269" s="708"/>
      <c r="F269" s="562">
        <v>0</v>
      </c>
      <c r="G269" s="607">
        <f t="shared" si="63"/>
        <v>5000</v>
      </c>
      <c r="H269" s="700"/>
      <c r="I269" s="607">
        <f t="shared" si="64"/>
        <v>650</v>
      </c>
      <c r="J269" s="700"/>
      <c r="K269" s="607">
        <f t="shared" si="65"/>
        <v>400</v>
      </c>
      <c r="L269" s="700"/>
      <c r="M269" s="607">
        <f t="shared" si="66"/>
        <v>12500</v>
      </c>
      <c r="N269" s="700"/>
      <c r="O269" s="607">
        <f t="shared" si="67"/>
        <v>5000</v>
      </c>
      <c r="P269" s="700"/>
      <c r="Q269" s="607">
        <f t="shared" si="78"/>
        <v>13125</v>
      </c>
      <c r="R269" s="700"/>
      <c r="S269" s="607">
        <f t="shared" si="79"/>
        <v>75000</v>
      </c>
      <c r="T269" s="700"/>
      <c r="U269" s="607">
        <f t="shared" si="80"/>
        <v>56250</v>
      </c>
      <c r="V269" s="700"/>
      <c r="W269" s="607">
        <f t="shared" si="68"/>
        <v>20833.333333333332</v>
      </c>
      <c r="X269" s="700"/>
      <c r="Y269" s="607">
        <f t="shared" si="69"/>
        <v>10416.666666666666</v>
      </c>
      <c r="Z269" s="700"/>
      <c r="AA269" s="607">
        <f t="shared" si="70"/>
        <v>8333.3333333333339</v>
      </c>
      <c r="AB269" s="700"/>
      <c r="AC269" s="607">
        <f t="shared" si="71"/>
        <v>16666.666666666668</v>
      </c>
      <c r="AD269" s="700"/>
      <c r="AE269" s="607">
        <f t="shared" si="81"/>
        <v>16660.583333333336</v>
      </c>
      <c r="AF269" s="700"/>
      <c r="AG269" s="607">
        <f>OFC!AB264+OFC!AW264</f>
        <v>750824.424</v>
      </c>
      <c r="AH269" s="700"/>
      <c r="AI269" s="607">
        <f>OFC!BR264+OFC!CM264</f>
        <v>41831.25</v>
      </c>
      <c r="AJ269" s="700"/>
      <c r="AK269" s="607">
        <f t="shared" si="72"/>
        <v>4500</v>
      </c>
      <c r="AL269" s="700"/>
      <c r="AM269" s="607"/>
      <c r="AN269" s="700"/>
      <c r="AO269" s="607">
        <f t="shared" si="73"/>
        <v>166666.66666666666</v>
      </c>
      <c r="AP269" s="700"/>
      <c r="AQ269" s="607">
        <f t="shared" si="74"/>
        <v>0</v>
      </c>
      <c r="AR269" s="700"/>
      <c r="AS269" s="607">
        <f t="shared" si="75"/>
        <v>1000000</v>
      </c>
      <c r="AT269" s="700"/>
      <c r="AU269" s="613">
        <v>0</v>
      </c>
      <c r="AV269" s="700"/>
      <c r="AW269" s="571">
        <f t="shared" si="77"/>
        <v>2204657.9240000001</v>
      </c>
      <c r="AX269" s="700"/>
      <c r="AY269" s="607">
        <f>('Revenue OP'!$G$18*(1+DFC!$C$13/100)^B269)/12</f>
        <v>3639373.2667199876</v>
      </c>
      <c r="AZ269" s="700"/>
      <c r="BA269" s="613">
        <v>0</v>
      </c>
      <c r="BB269" s="700"/>
      <c r="BC269" s="562">
        <f t="shared" si="76"/>
        <v>1434715.3427199875</v>
      </c>
      <c r="BD269" s="700"/>
      <c r="BE269" s="562">
        <f>BC269/(1+DFC!$C$10/100)^B269</f>
        <v>490457.25495482626</v>
      </c>
      <c r="BF269" s="700"/>
    </row>
    <row r="270" spans="2:58" x14ac:dyDescent="0.3">
      <c r="B270" s="572">
        <v>22</v>
      </c>
      <c r="C270" s="572">
        <v>7</v>
      </c>
      <c r="D270" s="572">
        <v>259</v>
      </c>
      <c r="E270" s="708"/>
      <c r="F270" s="562">
        <v>0</v>
      </c>
      <c r="G270" s="607">
        <f t="shared" si="63"/>
        <v>5000</v>
      </c>
      <c r="H270" s="700"/>
      <c r="I270" s="607">
        <f t="shared" si="64"/>
        <v>650</v>
      </c>
      <c r="J270" s="700"/>
      <c r="K270" s="607">
        <f t="shared" si="65"/>
        <v>400</v>
      </c>
      <c r="L270" s="700"/>
      <c r="M270" s="607">
        <f t="shared" si="66"/>
        <v>12500</v>
      </c>
      <c r="N270" s="700"/>
      <c r="O270" s="607">
        <f t="shared" si="67"/>
        <v>5000</v>
      </c>
      <c r="P270" s="700"/>
      <c r="Q270" s="607">
        <f t="shared" si="78"/>
        <v>13125</v>
      </c>
      <c r="R270" s="700"/>
      <c r="S270" s="607">
        <f t="shared" si="79"/>
        <v>75000</v>
      </c>
      <c r="T270" s="700"/>
      <c r="U270" s="607">
        <f t="shared" si="80"/>
        <v>56250</v>
      </c>
      <c r="V270" s="700"/>
      <c r="W270" s="607">
        <f t="shared" si="68"/>
        <v>20833.333333333332</v>
      </c>
      <c r="X270" s="700"/>
      <c r="Y270" s="607">
        <f t="shared" si="69"/>
        <v>10416.666666666666</v>
      </c>
      <c r="Z270" s="700"/>
      <c r="AA270" s="607">
        <f t="shared" si="70"/>
        <v>8333.3333333333339</v>
      </c>
      <c r="AB270" s="700"/>
      <c r="AC270" s="607">
        <f t="shared" si="71"/>
        <v>16666.666666666668</v>
      </c>
      <c r="AD270" s="700"/>
      <c r="AE270" s="607">
        <f t="shared" si="81"/>
        <v>16660.583333333336</v>
      </c>
      <c r="AF270" s="700"/>
      <c r="AG270" s="607">
        <f>OFC!AB265+OFC!AW265</f>
        <v>775851.90480000002</v>
      </c>
      <c r="AH270" s="700"/>
      <c r="AI270" s="607">
        <f>OFC!BR265+OFC!CM265</f>
        <v>43225.625</v>
      </c>
      <c r="AJ270" s="700"/>
      <c r="AK270" s="607">
        <f t="shared" si="72"/>
        <v>4500</v>
      </c>
      <c r="AL270" s="700"/>
      <c r="AM270" s="607"/>
      <c r="AN270" s="700"/>
      <c r="AO270" s="607">
        <f t="shared" si="73"/>
        <v>166666.66666666666</v>
      </c>
      <c r="AP270" s="700"/>
      <c r="AQ270" s="607">
        <f t="shared" si="74"/>
        <v>0</v>
      </c>
      <c r="AR270" s="700"/>
      <c r="AS270" s="607">
        <f t="shared" si="75"/>
        <v>1000000</v>
      </c>
      <c r="AT270" s="700"/>
      <c r="AU270" s="613">
        <v>0</v>
      </c>
      <c r="AV270" s="700"/>
      <c r="AW270" s="571">
        <f t="shared" si="77"/>
        <v>2231079.7798000001</v>
      </c>
      <c r="AX270" s="700"/>
      <c r="AY270" s="607">
        <f>('Revenue OP'!$G$18*(1+DFC!$C$13/100)^B270)/12</f>
        <v>3639373.2667199876</v>
      </c>
      <c r="AZ270" s="700"/>
      <c r="BA270" s="613">
        <v>0</v>
      </c>
      <c r="BB270" s="700"/>
      <c r="BC270" s="562">
        <f t="shared" si="76"/>
        <v>1408293.4869199875</v>
      </c>
      <c r="BD270" s="700"/>
      <c r="BE270" s="562">
        <f>BC270/(1+DFC!$C$10/100)^B270</f>
        <v>481424.94695572695</v>
      </c>
      <c r="BF270" s="700"/>
    </row>
    <row r="271" spans="2:58" x14ac:dyDescent="0.3">
      <c r="B271" s="572">
        <v>22</v>
      </c>
      <c r="C271" s="572">
        <v>8</v>
      </c>
      <c r="D271" s="572">
        <v>260</v>
      </c>
      <c r="E271" s="708"/>
      <c r="F271" s="562">
        <v>0</v>
      </c>
      <c r="G271" s="607">
        <f t="shared" si="63"/>
        <v>5000</v>
      </c>
      <c r="H271" s="700"/>
      <c r="I271" s="607">
        <f t="shared" si="64"/>
        <v>650</v>
      </c>
      <c r="J271" s="700"/>
      <c r="K271" s="607">
        <f t="shared" si="65"/>
        <v>400</v>
      </c>
      <c r="L271" s="700"/>
      <c r="M271" s="607">
        <f t="shared" si="66"/>
        <v>12500</v>
      </c>
      <c r="N271" s="700"/>
      <c r="O271" s="607">
        <f t="shared" si="67"/>
        <v>5000</v>
      </c>
      <c r="P271" s="700"/>
      <c r="Q271" s="607">
        <f t="shared" si="78"/>
        <v>13125</v>
      </c>
      <c r="R271" s="700"/>
      <c r="S271" s="607">
        <f t="shared" si="79"/>
        <v>75000</v>
      </c>
      <c r="T271" s="700"/>
      <c r="U271" s="607">
        <f t="shared" si="80"/>
        <v>56250</v>
      </c>
      <c r="V271" s="700"/>
      <c r="W271" s="607">
        <f t="shared" si="68"/>
        <v>20833.333333333332</v>
      </c>
      <c r="X271" s="700"/>
      <c r="Y271" s="607">
        <f t="shared" si="69"/>
        <v>10416.666666666666</v>
      </c>
      <c r="Z271" s="700"/>
      <c r="AA271" s="607">
        <f t="shared" si="70"/>
        <v>8333.3333333333339</v>
      </c>
      <c r="AB271" s="700"/>
      <c r="AC271" s="607">
        <f t="shared" si="71"/>
        <v>16666.666666666668</v>
      </c>
      <c r="AD271" s="700"/>
      <c r="AE271" s="607">
        <f t="shared" si="81"/>
        <v>16660.583333333336</v>
      </c>
      <c r="AF271" s="700"/>
      <c r="AG271" s="607">
        <f>OFC!AB266+OFC!AW266</f>
        <v>775851.90480000002</v>
      </c>
      <c r="AH271" s="700"/>
      <c r="AI271" s="607">
        <f>OFC!BR266+OFC!CM266</f>
        <v>43225.625</v>
      </c>
      <c r="AJ271" s="700"/>
      <c r="AK271" s="607">
        <f t="shared" si="72"/>
        <v>4500</v>
      </c>
      <c r="AL271" s="700"/>
      <c r="AM271" s="607"/>
      <c r="AN271" s="700"/>
      <c r="AO271" s="607">
        <f t="shared" si="73"/>
        <v>166666.66666666666</v>
      </c>
      <c r="AP271" s="700"/>
      <c r="AQ271" s="607">
        <f t="shared" si="74"/>
        <v>0</v>
      </c>
      <c r="AR271" s="700"/>
      <c r="AS271" s="607">
        <f t="shared" si="75"/>
        <v>1000000</v>
      </c>
      <c r="AT271" s="700"/>
      <c r="AU271" s="613">
        <v>0</v>
      </c>
      <c r="AV271" s="700"/>
      <c r="AW271" s="571">
        <f t="shared" si="77"/>
        <v>2231079.7798000001</v>
      </c>
      <c r="AX271" s="700"/>
      <c r="AY271" s="607">
        <f>('Revenue OP'!$G$18*(1+DFC!$C$13/100)^B271)/12</f>
        <v>3639373.2667199876</v>
      </c>
      <c r="AZ271" s="700"/>
      <c r="BA271" s="613">
        <v>0</v>
      </c>
      <c r="BB271" s="700"/>
      <c r="BC271" s="562">
        <f t="shared" si="76"/>
        <v>1408293.4869199875</v>
      </c>
      <c r="BD271" s="700"/>
      <c r="BE271" s="562">
        <f>BC271/(1+DFC!$C$10/100)^B271</f>
        <v>481424.94695572695</v>
      </c>
      <c r="BF271" s="700"/>
    </row>
    <row r="272" spans="2:58" x14ac:dyDescent="0.3">
      <c r="B272" s="572">
        <v>22</v>
      </c>
      <c r="C272" s="572">
        <v>9</v>
      </c>
      <c r="D272" s="572">
        <v>261</v>
      </c>
      <c r="E272" s="708"/>
      <c r="F272" s="562">
        <v>0</v>
      </c>
      <c r="G272" s="607">
        <f t="shared" si="63"/>
        <v>5000</v>
      </c>
      <c r="H272" s="700"/>
      <c r="I272" s="607">
        <f t="shared" si="64"/>
        <v>650</v>
      </c>
      <c r="J272" s="700"/>
      <c r="K272" s="607">
        <f t="shared" si="65"/>
        <v>400</v>
      </c>
      <c r="L272" s="700"/>
      <c r="M272" s="607">
        <f t="shared" si="66"/>
        <v>12500</v>
      </c>
      <c r="N272" s="700"/>
      <c r="O272" s="607">
        <f t="shared" si="67"/>
        <v>5000</v>
      </c>
      <c r="P272" s="700"/>
      <c r="Q272" s="607">
        <f t="shared" si="78"/>
        <v>13125</v>
      </c>
      <c r="R272" s="700"/>
      <c r="S272" s="607">
        <f t="shared" si="79"/>
        <v>75000</v>
      </c>
      <c r="T272" s="700"/>
      <c r="U272" s="607">
        <f t="shared" si="80"/>
        <v>56250</v>
      </c>
      <c r="V272" s="700"/>
      <c r="W272" s="607">
        <f t="shared" si="68"/>
        <v>20833.333333333332</v>
      </c>
      <c r="X272" s="700"/>
      <c r="Y272" s="607">
        <f t="shared" si="69"/>
        <v>10416.666666666666</v>
      </c>
      <c r="Z272" s="700"/>
      <c r="AA272" s="607">
        <f t="shared" si="70"/>
        <v>8333.3333333333339</v>
      </c>
      <c r="AB272" s="700"/>
      <c r="AC272" s="607">
        <f t="shared" si="71"/>
        <v>16666.666666666668</v>
      </c>
      <c r="AD272" s="700"/>
      <c r="AE272" s="607">
        <f t="shared" si="81"/>
        <v>16660.583333333336</v>
      </c>
      <c r="AF272" s="700"/>
      <c r="AG272" s="607">
        <f>OFC!AB267+OFC!AW267</f>
        <v>750824.424</v>
      </c>
      <c r="AH272" s="700"/>
      <c r="AI272" s="607">
        <f>OFC!BR267+OFC!CM267</f>
        <v>41831.25</v>
      </c>
      <c r="AJ272" s="700"/>
      <c r="AK272" s="607">
        <f t="shared" si="72"/>
        <v>4500</v>
      </c>
      <c r="AL272" s="700"/>
      <c r="AM272" s="607"/>
      <c r="AN272" s="700"/>
      <c r="AO272" s="607">
        <f t="shared" si="73"/>
        <v>166666.66666666666</v>
      </c>
      <c r="AP272" s="700"/>
      <c r="AQ272" s="607">
        <f t="shared" si="74"/>
        <v>0</v>
      </c>
      <c r="AR272" s="700"/>
      <c r="AS272" s="607">
        <f t="shared" si="75"/>
        <v>1000000</v>
      </c>
      <c r="AT272" s="700"/>
      <c r="AU272" s="613">
        <v>0</v>
      </c>
      <c r="AV272" s="700"/>
      <c r="AW272" s="571">
        <f t="shared" si="77"/>
        <v>2204657.9240000001</v>
      </c>
      <c r="AX272" s="700"/>
      <c r="AY272" s="607">
        <f>('Revenue OP'!$G$18*(1+DFC!$C$13/100)^B272)/12</f>
        <v>3639373.2667199876</v>
      </c>
      <c r="AZ272" s="700"/>
      <c r="BA272" s="613">
        <v>0</v>
      </c>
      <c r="BB272" s="700"/>
      <c r="BC272" s="562">
        <f t="shared" si="76"/>
        <v>1434715.3427199875</v>
      </c>
      <c r="BD272" s="700"/>
      <c r="BE272" s="562">
        <f>BC272/(1+DFC!$C$10/100)^B272</f>
        <v>490457.25495482626</v>
      </c>
      <c r="BF272" s="700"/>
    </row>
    <row r="273" spans="2:58" x14ac:dyDescent="0.3">
      <c r="B273" s="572">
        <v>22</v>
      </c>
      <c r="C273" s="572">
        <v>10</v>
      </c>
      <c r="D273" s="572">
        <v>262</v>
      </c>
      <c r="E273" s="708"/>
      <c r="F273" s="562">
        <v>0</v>
      </c>
      <c r="G273" s="607">
        <f t="shared" si="63"/>
        <v>5000</v>
      </c>
      <c r="H273" s="700"/>
      <c r="I273" s="607">
        <f t="shared" si="64"/>
        <v>650</v>
      </c>
      <c r="J273" s="700"/>
      <c r="K273" s="607">
        <f t="shared" si="65"/>
        <v>400</v>
      </c>
      <c r="L273" s="700"/>
      <c r="M273" s="607">
        <f t="shared" si="66"/>
        <v>12500</v>
      </c>
      <c r="N273" s="700"/>
      <c r="O273" s="607">
        <f t="shared" si="67"/>
        <v>5000</v>
      </c>
      <c r="P273" s="700"/>
      <c r="Q273" s="607">
        <f t="shared" si="78"/>
        <v>13125</v>
      </c>
      <c r="R273" s="700"/>
      <c r="S273" s="607">
        <f t="shared" si="79"/>
        <v>75000</v>
      </c>
      <c r="T273" s="700"/>
      <c r="U273" s="607">
        <f t="shared" si="80"/>
        <v>56250</v>
      </c>
      <c r="V273" s="700"/>
      <c r="W273" s="607">
        <f t="shared" si="68"/>
        <v>20833.333333333332</v>
      </c>
      <c r="X273" s="700"/>
      <c r="Y273" s="607">
        <f t="shared" si="69"/>
        <v>10416.666666666666</v>
      </c>
      <c r="Z273" s="700"/>
      <c r="AA273" s="607">
        <f t="shared" si="70"/>
        <v>8333.3333333333339</v>
      </c>
      <c r="AB273" s="700"/>
      <c r="AC273" s="607">
        <f t="shared" si="71"/>
        <v>16666.666666666668</v>
      </c>
      <c r="AD273" s="700"/>
      <c r="AE273" s="607">
        <f t="shared" si="81"/>
        <v>16660.583333333336</v>
      </c>
      <c r="AF273" s="700"/>
      <c r="AG273" s="607">
        <f>OFC!AB268+OFC!AW268</f>
        <v>775851.90480000002</v>
      </c>
      <c r="AH273" s="700"/>
      <c r="AI273" s="607">
        <f>OFC!BR268+OFC!CM268</f>
        <v>43225.625</v>
      </c>
      <c r="AJ273" s="700"/>
      <c r="AK273" s="607">
        <f t="shared" si="72"/>
        <v>4500</v>
      </c>
      <c r="AL273" s="700"/>
      <c r="AM273" s="607"/>
      <c r="AN273" s="700"/>
      <c r="AO273" s="607">
        <f t="shared" si="73"/>
        <v>166666.66666666666</v>
      </c>
      <c r="AP273" s="700"/>
      <c r="AQ273" s="607">
        <f t="shared" si="74"/>
        <v>0</v>
      </c>
      <c r="AR273" s="700"/>
      <c r="AS273" s="607">
        <f t="shared" si="75"/>
        <v>1000000</v>
      </c>
      <c r="AT273" s="700"/>
      <c r="AU273" s="613">
        <v>0</v>
      </c>
      <c r="AV273" s="700"/>
      <c r="AW273" s="571">
        <f t="shared" si="77"/>
        <v>2231079.7798000001</v>
      </c>
      <c r="AX273" s="700"/>
      <c r="AY273" s="607">
        <f>('Revenue OP'!$G$18*(1+DFC!$C$13/100)^B273)/12</f>
        <v>3639373.2667199876</v>
      </c>
      <c r="AZ273" s="700"/>
      <c r="BA273" s="613">
        <v>0</v>
      </c>
      <c r="BB273" s="700"/>
      <c r="BC273" s="562">
        <f t="shared" si="76"/>
        <v>1408293.4869199875</v>
      </c>
      <c r="BD273" s="700"/>
      <c r="BE273" s="562">
        <f>BC273/(1+DFC!$C$10/100)^B273</f>
        <v>481424.94695572695</v>
      </c>
      <c r="BF273" s="700"/>
    </row>
    <row r="274" spans="2:58" x14ac:dyDescent="0.3">
      <c r="B274" s="572">
        <v>22</v>
      </c>
      <c r="C274" s="572">
        <v>11</v>
      </c>
      <c r="D274" s="572">
        <v>263</v>
      </c>
      <c r="E274" s="708"/>
      <c r="F274" s="562">
        <v>0</v>
      </c>
      <c r="G274" s="607">
        <f t="shared" si="63"/>
        <v>5000</v>
      </c>
      <c r="H274" s="700"/>
      <c r="I274" s="607">
        <f t="shared" si="64"/>
        <v>650</v>
      </c>
      <c r="J274" s="700"/>
      <c r="K274" s="607">
        <f t="shared" si="65"/>
        <v>400</v>
      </c>
      <c r="L274" s="700"/>
      <c r="M274" s="607">
        <f t="shared" si="66"/>
        <v>12500</v>
      </c>
      <c r="N274" s="700"/>
      <c r="O274" s="607">
        <f t="shared" si="67"/>
        <v>5000</v>
      </c>
      <c r="P274" s="700"/>
      <c r="Q274" s="607">
        <f t="shared" si="78"/>
        <v>13125</v>
      </c>
      <c r="R274" s="700"/>
      <c r="S274" s="607">
        <f t="shared" si="79"/>
        <v>75000</v>
      </c>
      <c r="T274" s="700"/>
      <c r="U274" s="607">
        <f t="shared" si="80"/>
        <v>56250</v>
      </c>
      <c r="V274" s="700"/>
      <c r="W274" s="607">
        <f t="shared" si="68"/>
        <v>20833.333333333332</v>
      </c>
      <c r="X274" s="700"/>
      <c r="Y274" s="607">
        <f t="shared" si="69"/>
        <v>10416.666666666666</v>
      </c>
      <c r="Z274" s="700"/>
      <c r="AA274" s="607">
        <f t="shared" si="70"/>
        <v>8333.3333333333339</v>
      </c>
      <c r="AB274" s="700"/>
      <c r="AC274" s="607">
        <f t="shared" si="71"/>
        <v>16666.666666666668</v>
      </c>
      <c r="AD274" s="700"/>
      <c r="AE274" s="607">
        <f t="shared" si="81"/>
        <v>16660.583333333336</v>
      </c>
      <c r="AF274" s="700"/>
      <c r="AG274" s="607">
        <f>OFC!AB269+OFC!AW269</f>
        <v>750824.424</v>
      </c>
      <c r="AH274" s="700"/>
      <c r="AI274" s="607">
        <f>OFC!BR269+OFC!CM269</f>
        <v>41831.25</v>
      </c>
      <c r="AJ274" s="700"/>
      <c r="AK274" s="607">
        <f t="shared" si="72"/>
        <v>4500</v>
      </c>
      <c r="AL274" s="700"/>
      <c r="AM274" s="607"/>
      <c r="AN274" s="700"/>
      <c r="AO274" s="607">
        <f t="shared" si="73"/>
        <v>166666.66666666666</v>
      </c>
      <c r="AP274" s="700"/>
      <c r="AQ274" s="607">
        <f t="shared" si="74"/>
        <v>0</v>
      </c>
      <c r="AR274" s="700"/>
      <c r="AS274" s="607">
        <f t="shared" si="75"/>
        <v>1000000</v>
      </c>
      <c r="AT274" s="700"/>
      <c r="AU274" s="613">
        <v>0</v>
      </c>
      <c r="AV274" s="700"/>
      <c r="AW274" s="571">
        <f t="shared" si="77"/>
        <v>2204657.9240000001</v>
      </c>
      <c r="AX274" s="700"/>
      <c r="AY274" s="607">
        <f>('Revenue OP'!$G$18*(1+DFC!$C$13/100)^B274)/12</f>
        <v>3639373.2667199876</v>
      </c>
      <c r="AZ274" s="700"/>
      <c r="BA274" s="613">
        <v>0</v>
      </c>
      <c r="BB274" s="700"/>
      <c r="BC274" s="562">
        <f t="shared" si="76"/>
        <v>1434715.3427199875</v>
      </c>
      <c r="BD274" s="700"/>
      <c r="BE274" s="562">
        <f>BC274/(1+DFC!$C$10/100)^B274</f>
        <v>490457.25495482626</v>
      </c>
      <c r="BF274" s="700"/>
    </row>
    <row r="275" spans="2:58" x14ac:dyDescent="0.3">
      <c r="B275" s="572">
        <v>22</v>
      </c>
      <c r="C275" s="572">
        <v>12</v>
      </c>
      <c r="D275" s="572">
        <v>264</v>
      </c>
      <c r="E275" s="708"/>
      <c r="F275" s="562">
        <v>0</v>
      </c>
      <c r="G275" s="607">
        <f t="shared" si="63"/>
        <v>5000</v>
      </c>
      <c r="H275" s="700"/>
      <c r="I275" s="607">
        <f t="shared" si="64"/>
        <v>650</v>
      </c>
      <c r="J275" s="700"/>
      <c r="K275" s="607">
        <f t="shared" si="65"/>
        <v>400</v>
      </c>
      <c r="L275" s="700"/>
      <c r="M275" s="607">
        <f t="shared" si="66"/>
        <v>12500</v>
      </c>
      <c r="N275" s="700"/>
      <c r="O275" s="607">
        <f t="shared" si="67"/>
        <v>5000</v>
      </c>
      <c r="P275" s="700"/>
      <c r="Q275" s="607">
        <f t="shared" si="78"/>
        <v>13125</v>
      </c>
      <c r="R275" s="700"/>
      <c r="S275" s="607">
        <f t="shared" si="79"/>
        <v>75000</v>
      </c>
      <c r="T275" s="700"/>
      <c r="U275" s="607">
        <f t="shared" si="80"/>
        <v>56250</v>
      </c>
      <c r="V275" s="700"/>
      <c r="W275" s="607">
        <f t="shared" si="68"/>
        <v>20833.333333333332</v>
      </c>
      <c r="X275" s="700"/>
      <c r="Y275" s="607">
        <f t="shared" si="69"/>
        <v>10416.666666666666</v>
      </c>
      <c r="Z275" s="700"/>
      <c r="AA275" s="607">
        <f t="shared" si="70"/>
        <v>8333.3333333333339</v>
      </c>
      <c r="AB275" s="700"/>
      <c r="AC275" s="607">
        <f t="shared" si="71"/>
        <v>16666.666666666668</v>
      </c>
      <c r="AD275" s="700"/>
      <c r="AE275" s="607">
        <f t="shared" si="81"/>
        <v>16660.583333333336</v>
      </c>
      <c r="AF275" s="700"/>
      <c r="AG275" s="607">
        <f>OFC!AB270+OFC!AW270</f>
        <v>775851.90480000002</v>
      </c>
      <c r="AH275" s="700"/>
      <c r="AI275" s="607">
        <f>OFC!BR270+OFC!CM270</f>
        <v>43225.625</v>
      </c>
      <c r="AJ275" s="700"/>
      <c r="AK275" s="607">
        <f t="shared" si="72"/>
        <v>4500</v>
      </c>
      <c r="AL275" s="700"/>
      <c r="AM275" s="607"/>
      <c r="AN275" s="700"/>
      <c r="AO275" s="607">
        <f t="shared" si="73"/>
        <v>166666.66666666666</v>
      </c>
      <c r="AP275" s="700"/>
      <c r="AQ275" s="607">
        <f t="shared" si="74"/>
        <v>0</v>
      </c>
      <c r="AR275" s="700"/>
      <c r="AS275" s="607">
        <f t="shared" si="75"/>
        <v>1000000</v>
      </c>
      <c r="AT275" s="700"/>
      <c r="AU275" s="613">
        <v>0</v>
      </c>
      <c r="AV275" s="700"/>
      <c r="AW275" s="571">
        <f t="shared" si="77"/>
        <v>2231079.7798000001</v>
      </c>
      <c r="AX275" s="700"/>
      <c r="AY275" s="607">
        <f>('Revenue OP'!$G$18*(1+DFC!$C$13/100)^B275)/12</f>
        <v>3639373.2667199876</v>
      </c>
      <c r="AZ275" s="700"/>
      <c r="BA275" s="613">
        <v>0</v>
      </c>
      <c r="BB275" s="700"/>
      <c r="BC275" s="562">
        <f t="shared" si="76"/>
        <v>1408293.4869199875</v>
      </c>
      <c r="BD275" s="700"/>
      <c r="BE275" s="562">
        <f>BC275/(1+DFC!$C$10/100)^B275</f>
        <v>481424.94695572695</v>
      </c>
      <c r="BF275" s="700"/>
    </row>
    <row r="276" spans="2:58" x14ac:dyDescent="0.3">
      <c r="B276" s="572">
        <v>23</v>
      </c>
      <c r="C276" s="572">
        <v>1</v>
      </c>
      <c r="D276" s="572">
        <v>265</v>
      </c>
      <c r="E276" s="708">
        <f>DFC!$C$10</f>
        <v>5</v>
      </c>
      <c r="F276" s="562">
        <v>0</v>
      </c>
      <c r="G276" s="607">
        <f t="shared" si="63"/>
        <v>5000</v>
      </c>
      <c r="H276" s="700">
        <f>SUM(G276:G287)</f>
        <v>60000</v>
      </c>
      <c r="I276" s="607">
        <f t="shared" si="64"/>
        <v>650</v>
      </c>
      <c r="J276" s="700">
        <f>SUM(I276:I287)</f>
        <v>7800</v>
      </c>
      <c r="K276" s="607">
        <f t="shared" si="65"/>
        <v>400</v>
      </c>
      <c r="L276" s="700">
        <f>SUM(K276:K287)</f>
        <v>4800</v>
      </c>
      <c r="M276" s="607">
        <f t="shared" si="66"/>
        <v>12500</v>
      </c>
      <c r="N276" s="700">
        <f>SUM(M276:M287)</f>
        <v>150000</v>
      </c>
      <c r="O276" s="607">
        <f t="shared" si="67"/>
        <v>5000</v>
      </c>
      <c r="P276" s="700">
        <f>SUM(O276:O287)</f>
        <v>60000</v>
      </c>
      <c r="Q276" s="607">
        <f t="shared" si="78"/>
        <v>13125</v>
      </c>
      <c r="R276" s="700">
        <f>SUM(Q276:Q287)</f>
        <v>157500</v>
      </c>
      <c r="S276" s="607">
        <f t="shared" si="79"/>
        <v>75000</v>
      </c>
      <c r="T276" s="700">
        <f>SUM(S276:S287)</f>
        <v>900000</v>
      </c>
      <c r="U276" s="607">
        <f t="shared" si="80"/>
        <v>56250</v>
      </c>
      <c r="V276" s="700">
        <f>SUM(U276:U287)</f>
        <v>675000</v>
      </c>
      <c r="W276" s="607">
        <f t="shared" si="68"/>
        <v>20833.333333333332</v>
      </c>
      <c r="X276" s="700">
        <f>SUM(W276:W287)</f>
        <v>250000.00000000003</v>
      </c>
      <c r="Y276" s="607">
        <f t="shared" si="69"/>
        <v>10416.666666666666</v>
      </c>
      <c r="Z276" s="700">
        <f>SUM(Y276:Y287)</f>
        <v>125000.00000000001</v>
      </c>
      <c r="AA276" s="607">
        <f t="shared" si="70"/>
        <v>8333.3333333333339</v>
      </c>
      <c r="AB276" s="700">
        <f>SUM(AA276:AA287)</f>
        <v>99999.999999999985</v>
      </c>
      <c r="AC276" s="607">
        <f t="shared" si="71"/>
        <v>16666.666666666668</v>
      </c>
      <c r="AD276" s="700">
        <f>SUM(AC276:AC287)</f>
        <v>199999.99999999997</v>
      </c>
      <c r="AE276" s="607">
        <f t="shared" si="81"/>
        <v>16660.583333333336</v>
      </c>
      <c r="AF276" s="700">
        <f>SUM(AE276:AE287)</f>
        <v>199927.00000000009</v>
      </c>
      <c r="AG276" s="607">
        <f>OFC!AB271+OFC!AW271</f>
        <v>310340.76191999996</v>
      </c>
      <c r="AH276" s="700">
        <f>SUM(AG276:AG287)</f>
        <v>8669519.3491199985</v>
      </c>
      <c r="AI276" s="607">
        <f>OFC!BR271+OFC!CM271</f>
        <v>17290.25</v>
      </c>
      <c r="AJ276" s="700">
        <f>SUM(AI276:AI287)</f>
        <v>483011.5</v>
      </c>
      <c r="AK276" s="607">
        <f t="shared" si="72"/>
        <v>4500</v>
      </c>
      <c r="AL276" s="700">
        <f>SUM(AK276:AK287)</f>
        <v>54000</v>
      </c>
      <c r="AM276" s="607"/>
      <c r="AN276" s="700">
        <f>SUM(AM276:AM287)</f>
        <v>0</v>
      </c>
      <c r="AO276" s="607">
        <f t="shared" si="73"/>
        <v>166666.66666666666</v>
      </c>
      <c r="AP276" s="700">
        <f>SUM(AO276:AO287)</f>
        <v>2000000.0000000002</v>
      </c>
      <c r="AQ276" s="607">
        <f t="shared" si="74"/>
        <v>0</v>
      </c>
      <c r="AR276" s="700">
        <f>SUM(AQ276:AQ287)</f>
        <v>0</v>
      </c>
      <c r="AS276" s="607">
        <f t="shared" si="75"/>
        <v>1000000</v>
      </c>
      <c r="AT276" s="700">
        <f>SUM(AS276:AS287)</f>
        <v>12000000</v>
      </c>
      <c r="AU276" s="613">
        <v>0</v>
      </c>
      <c r="AV276" s="700">
        <f>SUM(AU276:AU287)</f>
        <v>0</v>
      </c>
      <c r="AW276" s="571">
        <f t="shared" si="77"/>
        <v>1739633.26192</v>
      </c>
      <c r="AX276" s="700">
        <f>SUM(AW276:AW287)</f>
        <v>26096557.849120002</v>
      </c>
      <c r="AY276" s="607">
        <f>('Revenue OP'!$G$18*(1+DFC!$C$13/100)^B276)/12</f>
        <v>3719439.4785878272</v>
      </c>
      <c r="AZ276" s="700">
        <f>SUM(AY276:AY287)</f>
        <v>44633273.743053935</v>
      </c>
      <c r="BA276" s="613">
        <v>0</v>
      </c>
      <c r="BB276" s="700">
        <f>SUM(BA276:BA287)</f>
        <v>0</v>
      </c>
      <c r="BC276" s="562">
        <f t="shared" si="76"/>
        <v>1979806.2166678272</v>
      </c>
      <c r="BD276" s="700">
        <f>SUM(BC276:BC287)</f>
        <v>18536715.893933922</v>
      </c>
      <c r="BE276" s="562">
        <f>BC276/(1+DFC!$C$10/100)^B276</f>
        <v>644568.09518513258</v>
      </c>
      <c r="BF276" s="700">
        <f>SUM(BE276:BE287)</f>
        <v>6035022.7987720445</v>
      </c>
    </row>
    <row r="277" spans="2:58" x14ac:dyDescent="0.3">
      <c r="B277" s="572">
        <v>23</v>
      </c>
      <c r="C277" s="572">
        <v>2</v>
      </c>
      <c r="D277" s="572">
        <v>266</v>
      </c>
      <c r="E277" s="708"/>
      <c r="F277" s="562">
        <v>0</v>
      </c>
      <c r="G277" s="607">
        <f t="shared" si="63"/>
        <v>5000</v>
      </c>
      <c r="H277" s="700"/>
      <c r="I277" s="607">
        <f t="shared" si="64"/>
        <v>650</v>
      </c>
      <c r="J277" s="700"/>
      <c r="K277" s="607">
        <f t="shared" si="65"/>
        <v>400</v>
      </c>
      <c r="L277" s="700"/>
      <c r="M277" s="607">
        <f t="shared" si="66"/>
        <v>12500</v>
      </c>
      <c r="N277" s="700"/>
      <c r="O277" s="607">
        <f t="shared" si="67"/>
        <v>5000</v>
      </c>
      <c r="P277" s="700"/>
      <c r="Q277" s="607">
        <f t="shared" si="78"/>
        <v>13125</v>
      </c>
      <c r="R277" s="700"/>
      <c r="S277" s="607">
        <f t="shared" si="79"/>
        <v>75000</v>
      </c>
      <c r="T277" s="700"/>
      <c r="U277" s="607">
        <f t="shared" si="80"/>
        <v>56250</v>
      </c>
      <c r="V277" s="700"/>
      <c r="W277" s="607">
        <f t="shared" si="68"/>
        <v>20833.333333333332</v>
      </c>
      <c r="X277" s="700"/>
      <c r="Y277" s="607">
        <f t="shared" si="69"/>
        <v>10416.666666666666</v>
      </c>
      <c r="Z277" s="700"/>
      <c r="AA277" s="607">
        <f t="shared" si="70"/>
        <v>8333.3333333333339</v>
      </c>
      <c r="AB277" s="700"/>
      <c r="AC277" s="607">
        <f t="shared" si="71"/>
        <v>16666.666666666668</v>
      </c>
      <c r="AD277" s="700"/>
      <c r="AE277" s="607">
        <f t="shared" si="81"/>
        <v>16660.583333333336</v>
      </c>
      <c r="AF277" s="700"/>
      <c r="AG277" s="607">
        <f>OFC!AB272+OFC!AW272</f>
        <v>700769.46239999996</v>
      </c>
      <c r="AH277" s="700"/>
      <c r="AI277" s="607">
        <f>OFC!BR272+OFC!CM272</f>
        <v>39042.5</v>
      </c>
      <c r="AJ277" s="700"/>
      <c r="AK277" s="607">
        <f t="shared" si="72"/>
        <v>4500</v>
      </c>
      <c r="AL277" s="700"/>
      <c r="AM277" s="607"/>
      <c r="AN277" s="700"/>
      <c r="AO277" s="607">
        <f t="shared" si="73"/>
        <v>166666.66666666666</v>
      </c>
      <c r="AP277" s="700"/>
      <c r="AQ277" s="607">
        <f t="shared" si="74"/>
        <v>0</v>
      </c>
      <c r="AR277" s="700"/>
      <c r="AS277" s="607">
        <f t="shared" si="75"/>
        <v>1000000</v>
      </c>
      <c r="AT277" s="700"/>
      <c r="AU277" s="613">
        <v>0</v>
      </c>
      <c r="AV277" s="700"/>
      <c r="AW277" s="571">
        <f t="shared" si="77"/>
        <v>2151814.2124000001</v>
      </c>
      <c r="AX277" s="700"/>
      <c r="AY277" s="607">
        <f>('Revenue OP'!$G$18*(1+DFC!$C$13/100)^B277)/12</f>
        <v>3719439.4785878272</v>
      </c>
      <c r="AZ277" s="700"/>
      <c r="BA277" s="613">
        <v>0</v>
      </c>
      <c r="BB277" s="700"/>
      <c r="BC277" s="562">
        <f t="shared" si="76"/>
        <v>1567625.2661878271</v>
      </c>
      <c r="BD277" s="700"/>
      <c r="BE277" s="562">
        <f>BC277/(1+DFC!$C$10/100)^B277</f>
        <v>510373.80491279991</v>
      </c>
      <c r="BF277" s="700"/>
    </row>
    <row r="278" spans="2:58" x14ac:dyDescent="0.3">
      <c r="B278" s="572">
        <v>23</v>
      </c>
      <c r="C278" s="572">
        <v>3</v>
      </c>
      <c r="D278" s="572">
        <v>267</v>
      </c>
      <c r="E278" s="708"/>
      <c r="F278" s="562">
        <v>0</v>
      </c>
      <c r="G278" s="607">
        <f t="shared" si="63"/>
        <v>5000</v>
      </c>
      <c r="H278" s="700"/>
      <c r="I278" s="607">
        <f t="shared" si="64"/>
        <v>650</v>
      </c>
      <c r="J278" s="700"/>
      <c r="K278" s="607">
        <f t="shared" si="65"/>
        <v>400</v>
      </c>
      <c r="L278" s="700"/>
      <c r="M278" s="607">
        <f t="shared" si="66"/>
        <v>12500</v>
      </c>
      <c r="N278" s="700"/>
      <c r="O278" s="607">
        <f t="shared" si="67"/>
        <v>5000</v>
      </c>
      <c r="P278" s="700"/>
      <c r="Q278" s="607">
        <f t="shared" si="78"/>
        <v>13125</v>
      </c>
      <c r="R278" s="700"/>
      <c r="S278" s="607">
        <f t="shared" si="79"/>
        <v>75000</v>
      </c>
      <c r="T278" s="700"/>
      <c r="U278" s="607">
        <f t="shared" si="80"/>
        <v>56250</v>
      </c>
      <c r="V278" s="700"/>
      <c r="W278" s="607">
        <f t="shared" si="68"/>
        <v>20833.333333333332</v>
      </c>
      <c r="X278" s="700"/>
      <c r="Y278" s="607">
        <f t="shared" si="69"/>
        <v>10416.666666666666</v>
      </c>
      <c r="Z278" s="700"/>
      <c r="AA278" s="607">
        <f t="shared" si="70"/>
        <v>8333.3333333333339</v>
      </c>
      <c r="AB278" s="700"/>
      <c r="AC278" s="607">
        <f t="shared" si="71"/>
        <v>16666.666666666668</v>
      </c>
      <c r="AD278" s="700"/>
      <c r="AE278" s="607">
        <f t="shared" si="81"/>
        <v>16660.583333333336</v>
      </c>
      <c r="AF278" s="700"/>
      <c r="AG278" s="607">
        <f>OFC!AB273+OFC!AW273</f>
        <v>775851.90480000002</v>
      </c>
      <c r="AH278" s="700"/>
      <c r="AI278" s="607">
        <f>OFC!BR273+OFC!CM273</f>
        <v>43225.625</v>
      </c>
      <c r="AJ278" s="700"/>
      <c r="AK278" s="607">
        <f t="shared" si="72"/>
        <v>4500</v>
      </c>
      <c r="AL278" s="700"/>
      <c r="AM278" s="607"/>
      <c r="AN278" s="700"/>
      <c r="AO278" s="607">
        <f t="shared" si="73"/>
        <v>166666.66666666666</v>
      </c>
      <c r="AP278" s="700"/>
      <c r="AQ278" s="607">
        <f t="shared" si="74"/>
        <v>0</v>
      </c>
      <c r="AR278" s="700"/>
      <c r="AS278" s="607">
        <f t="shared" si="75"/>
        <v>1000000</v>
      </c>
      <c r="AT278" s="700"/>
      <c r="AU278" s="613">
        <v>0</v>
      </c>
      <c r="AV278" s="700"/>
      <c r="AW278" s="571">
        <f t="shared" si="77"/>
        <v>2231079.7798000001</v>
      </c>
      <c r="AX278" s="700"/>
      <c r="AY278" s="607">
        <f>('Revenue OP'!$G$18*(1+DFC!$C$13/100)^B278)/12</f>
        <v>3719439.4785878272</v>
      </c>
      <c r="AZ278" s="700"/>
      <c r="BA278" s="613">
        <v>0</v>
      </c>
      <c r="BB278" s="700"/>
      <c r="BC278" s="562">
        <f t="shared" si="76"/>
        <v>1488359.698787827</v>
      </c>
      <c r="BD278" s="700"/>
      <c r="BE278" s="562">
        <f>BC278/(1+DFC!$C$10/100)^B278</f>
        <v>484567.21062965901</v>
      </c>
      <c r="BF278" s="700"/>
    </row>
    <row r="279" spans="2:58" x14ac:dyDescent="0.3">
      <c r="B279" s="572">
        <v>23</v>
      </c>
      <c r="C279" s="572">
        <v>4</v>
      </c>
      <c r="D279" s="572">
        <v>268</v>
      </c>
      <c r="E279" s="708"/>
      <c r="F279" s="562">
        <v>0</v>
      </c>
      <c r="G279" s="607">
        <f t="shared" si="63"/>
        <v>5000</v>
      </c>
      <c r="H279" s="700"/>
      <c r="I279" s="607">
        <f t="shared" si="64"/>
        <v>650</v>
      </c>
      <c r="J279" s="700"/>
      <c r="K279" s="607">
        <f t="shared" si="65"/>
        <v>400</v>
      </c>
      <c r="L279" s="700"/>
      <c r="M279" s="607">
        <f t="shared" si="66"/>
        <v>12500</v>
      </c>
      <c r="N279" s="700"/>
      <c r="O279" s="607">
        <f t="shared" si="67"/>
        <v>5000</v>
      </c>
      <c r="P279" s="700"/>
      <c r="Q279" s="607">
        <f t="shared" si="78"/>
        <v>13125</v>
      </c>
      <c r="R279" s="700"/>
      <c r="S279" s="607">
        <f t="shared" si="79"/>
        <v>75000</v>
      </c>
      <c r="T279" s="700"/>
      <c r="U279" s="607">
        <f t="shared" si="80"/>
        <v>56250</v>
      </c>
      <c r="V279" s="700"/>
      <c r="W279" s="607">
        <f t="shared" si="68"/>
        <v>20833.333333333332</v>
      </c>
      <c r="X279" s="700"/>
      <c r="Y279" s="607">
        <f t="shared" si="69"/>
        <v>10416.666666666666</v>
      </c>
      <c r="Z279" s="700"/>
      <c r="AA279" s="607">
        <f t="shared" si="70"/>
        <v>8333.3333333333339</v>
      </c>
      <c r="AB279" s="700"/>
      <c r="AC279" s="607">
        <f t="shared" si="71"/>
        <v>16666.666666666668</v>
      </c>
      <c r="AD279" s="700"/>
      <c r="AE279" s="607">
        <f t="shared" si="81"/>
        <v>16660.583333333336</v>
      </c>
      <c r="AF279" s="700"/>
      <c r="AG279" s="607">
        <f>OFC!AB274+OFC!AW274</f>
        <v>750824.424</v>
      </c>
      <c r="AH279" s="700"/>
      <c r="AI279" s="607">
        <f>OFC!BR274+OFC!CM274</f>
        <v>41831.25</v>
      </c>
      <c r="AJ279" s="700"/>
      <c r="AK279" s="607">
        <f t="shared" si="72"/>
        <v>4500</v>
      </c>
      <c r="AL279" s="700"/>
      <c r="AM279" s="607"/>
      <c r="AN279" s="700"/>
      <c r="AO279" s="607">
        <f t="shared" si="73"/>
        <v>166666.66666666666</v>
      </c>
      <c r="AP279" s="700"/>
      <c r="AQ279" s="607">
        <f t="shared" si="74"/>
        <v>0</v>
      </c>
      <c r="AR279" s="700"/>
      <c r="AS279" s="607">
        <f t="shared" si="75"/>
        <v>1000000</v>
      </c>
      <c r="AT279" s="700"/>
      <c r="AU279" s="613">
        <v>0</v>
      </c>
      <c r="AV279" s="700"/>
      <c r="AW279" s="571">
        <f t="shared" si="77"/>
        <v>2204657.9240000001</v>
      </c>
      <c r="AX279" s="700"/>
      <c r="AY279" s="607">
        <f>('Revenue OP'!$G$18*(1+DFC!$C$13/100)^B279)/12</f>
        <v>3719439.4785878272</v>
      </c>
      <c r="AZ279" s="700"/>
      <c r="BA279" s="613">
        <v>0</v>
      </c>
      <c r="BB279" s="700"/>
      <c r="BC279" s="562">
        <f t="shared" si="76"/>
        <v>1514781.5545878271</v>
      </c>
      <c r="BD279" s="700"/>
      <c r="BE279" s="562">
        <f>BC279/(1+DFC!$C$10/100)^B279</f>
        <v>493169.40872403933</v>
      </c>
      <c r="BF279" s="700"/>
    </row>
    <row r="280" spans="2:58" x14ac:dyDescent="0.3">
      <c r="B280" s="572">
        <v>23</v>
      </c>
      <c r="C280" s="572">
        <v>5</v>
      </c>
      <c r="D280" s="572">
        <v>269</v>
      </c>
      <c r="E280" s="708"/>
      <c r="F280" s="562">
        <v>0</v>
      </c>
      <c r="G280" s="607">
        <f t="shared" ref="G280:G335" si="82">H$10/12</f>
        <v>5000</v>
      </c>
      <c r="H280" s="700"/>
      <c r="I280" s="607">
        <f t="shared" ref="I280:I335" si="83">J$10/12</f>
        <v>650</v>
      </c>
      <c r="J280" s="700"/>
      <c r="K280" s="607">
        <f t="shared" ref="K280:K335" si="84">L$10/12</f>
        <v>400</v>
      </c>
      <c r="L280" s="700"/>
      <c r="M280" s="607">
        <f t="shared" ref="M280:M335" si="85">N$10/12</f>
        <v>12500</v>
      </c>
      <c r="N280" s="700"/>
      <c r="O280" s="607">
        <f t="shared" ref="O280:O335" si="86">P$10/12</f>
        <v>5000</v>
      </c>
      <c r="P280" s="700"/>
      <c r="Q280" s="607">
        <f t="shared" si="78"/>
        <v>13125</v>
      </c>
      <c r="R280" s="700"/>
      <c r="S280" s="607">
        <f t="shared" si="79"/>
        <v>75000</v>
      </c>
      <c r="T280" s="700"/>
      <c r="U280" s="607">
        <f t="shared" si="80"/>
        <v>56250</v>
      </c>
      <c r="V280" s="700"/>
      <c r="W280" s="607">
        <f t="shared" ref="W280:W335" si="87">X$10/12</f>
        <v>20833.333333333332</v>
      </c>
      <c r="X280" s="700"/>
      <c r="Y280" s="607">
        <f t="shared" ref="Y280:Y335" si="88">Z$10/12</f>
        <v>10416.666666666666</v>
      </c>
      <c r="Z280" s="700"/>
      <c r="AA280" s="607">
        <f t="shared" ref="AA280:AA335" si="89">AB$10/12</f>
        <v>8333.3333333333339</v>
      </c>
      <c r="AB280" s="700"/>
      <c r="AC280" s="607">
        <f t="shared" ref="AC280:AC335" si="90">AD$10/12</f>
        <v>16666.666666666668</v>
      </c>
      <c r="AD280" s="700"/>
      <c r="AE280" s="607">
        <f t="shared" si="81"/>
        <v>16660.583333333336</v>
      </c>
      <c r="AF280" s="700"/>
      <c r="AG280" s="607">
        <f>OFC!AB275+OFC!AW275</f>
        <v>775851.90480000002</v>
      </c>
      <c r="AH280" s="700"/>
      <c r="AI280" s="607">
        <f>OFC!BR275+OFC!CM275</f>
        <v>43225.625</v>
      </c>
      <c r="AJ280" s="700"/>
      <c r="AK280" s="607">
        <f t="shared" ref="AK280:AK335" si="91">$AL$10/12</f>
        <v>4500</v>
      </c>
      <c r="AL280" s="700"/>
      <c r="AM280" s="607"/>
      <c r="AN280" s="700"/>
      <c r="AO280" s="607">
        <f t="shared" ref="AO280:AO335" si="92">$AP$10/12</f>
        <v>166666.66666666666</v>
      </c>
      <c r="AP280" s="700"/>
      <c r="AQ280" s="607">
        <f t="shared" ref="AQ280:AQ335" si="93">$AR$10/12</f>
        <v>0</v>
      </c>
      <c r="AR280" s="700"/>
      <c r="AS280" s="607">
        <f t="shared" ref="AS280:AS335" si="94">$AT$10/12</f>
        <v>1000000</v>
      </c>
      <c r="AT280" s="700"/>
      <c r="AU280" s="613">
        <v>0</v>
      </c>
      <c r="AV280" s="700"/>
      <c r="AW280" s="571">
        <f t="shared" si="77"/>
        <v>2231079.7798000001</v>
      </c>
      <c r="AX280" s="700"/>
      <c r="AY280" s="607">
        <f>('Revenue OP'!$G$18*(1+DFC!$C$13/100)^B280)/12</f>
        <v>3719439.4785878272</v>
      </c>
      <c r="AZ280" s="700"/>
      <c r="BA280" s="613">
        <v>0</v>
      </c>
      <c r="BB280" s="700"/>
      <c r="BC280" s="562">
        <f t="shared" ref="BC280:BC343" si="95">BA280+AY280-AW280</f>
        <v>1488359.698787827</v>
      </c>
      <c r="BD280" s="700"/>
      <c r="BE280" s="562">
        <f>BC280/(1+DFC!$C$10/100)^B280</f>
        <v>484567.21062965901</v>
      </c>
      <c r="BF280" s="700"/>
    </row>
    <row r="281" spans="2:58" x14ac:dyDescent="0.3">
      <c r="B281" s="572">
        <v>23</v>
      </c>
      <c r="C281" s="572">
        <v>6</v>
      </c>
      <c r="D281" s="572">
        <v>270</v>
      </c>
      <c r="E281" s="708"/>
      <c r="F281" s="562">
        <v>0</v>
      </c>
      <c r="G281" s="607">
        <f t="shared" si="82"/>
        <v>5000</v>
      </c>
      <c r="H281" s="700"/>
      <c r="I281" s="607">
        <f t="shared" si="83"/>
        <v>650</v>
      </c>
      <c r="J281" s="700"/>
      <c r="K281" s="607">
        <f t="shared" si="84"/>
        <v>400</v>
      </c>
      <c r="L281" s="700"/>
      <c r="M281" s="607">
        <f t="shared" si="85"/>
        <v>12500</v>
      </c>
      <c r="N281" s="700"/>
      <c r="O281" s="607">
        <f t="shared" si="86"/>
        <v>5000</v>
      </c>
      <c r="P281" s="700"/>
      <c r="Q281" s="607">
        <f t="shared" si="78"/>
        <v>13125</v>
      </c>
      <c r="R281" s="700"/>
      <c r="S281" s="607">
        <f t="shared" si="79"/>
        <v>75000</v>
      </c>
      <c r="T281" s="700"/>
      <c r="U281" s="607">
        <f t="shared" si="80"/>
        <v>56250</v>
      </c>
      <c r="V281" s="700"/>
      <c r="W281" s="607">
        <f t="shared" si="87"/>
        <v>20833.333333333332</v>
      </c>
      <c r="X281" s="700"/>
      <c r="Y281" s="607">
        <f t="shared" si="88"/>
        <v>10416.666666666666</v>
      </c>
      <c r="Z281" s="700"/>
      <c r="AA281" s="607">
        <f t="shared" si="89"/>
        <v>8333.3333333333339</v>
      </c>
      <c r="AB281" s="700"/>
      <c r="AC281" s="607">
        <f t="shared" si="90"/>
        <v>16666.666666666668</v>
      </c>
      <c r="AD281" s="700"/>
      <c r="AE281" s="607">
        <f t="shared" si="81"/>
        <v>16660.583333333336</v>
      </c>
      <c r="AF281" s="700"/>
      <c r="AG281" s="607">
        <f>OFC!AB276+OFC!AW276</f>
        <v>750824.424</v>
      </c>
      <c r="AH281" s="700"/>
      <c r="AI281" s="607">
        <f>OFC!BR276+OFC!CM276</f>
        <v>41831.25</v>
      </c>
      <c r="AJ281" s="700"/>
      <c r="AK281" s="607">
        <f t="shared" si="91"/>
        <v>4500</v>
      </c>
      <c r="AL281" s="700"/>
      <c r="AM281" s="607"/>
      <c r="AN281" s="700"/>
      <c r="AO281" s="607">
        <f t="shared" si="92"/>
        <v>166666.66666666666</v>
      </c>
      <c r="AP281" s="700"/>
      <c r="AQ281" s="607">
        <f t="shared" si="93"/>
        <v>0</v>
      </c>
      <c r="AR281" s="700"/>
      <c r="AS281" s="607">
        <f t="shared" si="94"/>
        <v>1000000</v>
      </c>
      <c r="AT281" s="700"/>
      <c r="AU281" s="613">
        <v>0</v>
      </c>
      <c r="AV281" s="700"/>
      <c r="AW281" s="571">
        <f t="shared" ref="AW281:AW344" si="96">G281+I281+K281+M281+O281+Q281+S281+U281+W281+Y281+AA281+AC281+AE281+AG281+AI281+AK281+AO281+AS281+AU281+AQ281+AM281</f>
        <v>2204657.9240000001</v>
      </c>
      <c r="AX281" s="700"/>
      <c r="AY281" s="607">
        <f>('Revenue OP'!$G$18*(1+DFC!$C$13/100)^B281)/12</f>
        <v>3719439.4785878272</v>
      </c>
      <c r="AZ281" s="700"/>
      <c r="BA281" s="613">
        <v>0</v>
      </c>
      <c r="BB281" s="700"/>
      <c r="BC281" s="562">
        <f t="shared" si="95"/>
        <v>1514781.5545878271</v>
      </c>
      <c r="BD281" s="700"/>
      <c r="BE281" s="562">
        <f>BC281/(1+DFC!$C$10/100)^B281</f>
        <v>493169.40872403933</v>
      </c>
      <c r="BF281" s="700"/>
    </row>
    <row r="282" spans="2:58" x14ac:dyDescent="0.3">
      <c r="B282" s="572">
        <v>23</v>
      </c>
      <c r="C282" s="572">
        <v>7</v>
      </c>
      <c r="D282" s="572">
        <v>271</v>
      </c>
      <c r="E282" s="708"/>
      <c r="F282" s="562">
        <v>0</v>
      </c>
      <c r="G282" s="607">
        <f t="shared" si="82"/>
        <v>5000</v>
      </c>
      <c r="H282" s="700"/>
      <c r="I282" s="607">
        <f t="shared" si="83"/>
        <v>650</v>
      </c>
      <c r="J282" s="700"/>
      <c r="K282" s="607">
        <f t="shared" si="84"/>
        <v>400</v>
      </c>
      <c r="L282" s="700"/>
      <c r="M282" s="607">
        <f t="shared" si="85"/>
        <v>12500</v>
      </c>
      <c r="N282" s="700"/>
      <c r="O282" s="607">
        <f t="shared" si="86"/>
        <v>5000</v>
      </c>
      <c r="P282" s="700"/>
      <c r="Q282" s="607">
        <f t="shared" si="78"/>
        <v>13125</v>
      </c>
      <c r="R282" s="700"/>
      <c r="S282" s="607">
        <f t="shared" si="79"/>
        <v>75000</v>
      </c>
      <c r="T282" s="700"/>
      <c r="U282" s="607">
        <f t="shared" si="80"/>
        <v>56250</v>
      </c>
      <c r="V282" s="700"/>
      <c r="W282" s="607">
        <f t="shared" si="87"/>
        <v>20833.333333333332</v>
      </c>
      <c r="X282" s="700"/>
      <c r="Y282" s="607">
        <f t="shared" si="88"/>
        <v>10416.666666666666</v>
      </c>
      <c r="Z282" s="700"/>
      <c r="AA282" s="607">
        <f t="shared" si="89"/>
        <v>8333.3333333333339</v>
      </c>
      <c r="AB282" s="700"/>
      <c r="AC282" s="607">
        <f t="shared" si="90"/>
        <v>16666.666666666668</v>
      </c>
      <c r="AD282" s="700"/>
      <c r="AE282" s="607">
        <f t="shared" si="81"/>
        <v>16660.583333333336</v>
      </c>
      <c r="AF282" s="700"/>
      <c r="AG282" s="607">
        <f>OFC!AB277+OFC!AW277</f>
        <v>775851.90480000002</v>
      </c>
      <c r="AH282" s="700"/>
      <c r="AI282" s="607">
        <f>OFC!BR277+OFC!CM277</f>
        <v>43225.625</v>
      </c>
      <c r="AJ282" s="700"/>
      <c r="AK282" s="607">
        <f t="shared" si="91"/>
        <v>4500</v>
      </c>
      <c r="AL282" s="700"/>
      <c r="AM282" s="607"/>
      <c r="AN282" s="700"/>
      <c r="AO282" s="607">
        <f t="shared" si="92"/>
        <v>166666.66666666666</v>
      </c>
      <c r="AP282" s="700"/>
      <c r="AQ282" s="607">
        <f t="shared" si="93"/>
        <v>0</v>
      </c>
      <c r="AR282" s="700"/>
      <c r="AS282" s="607">
        <f t="shared" si="94"/>
        <v>1000000</v>
      </c>
      <c r="AT282" s="700"/>
      <c r="AU282" s="613">
        <v>0</v>
      </c>
      <c r="AV282" s="700"/>
      <c r="AW282" s="571">
        <f t="shared" si="96"/>
        <v>2231079.7798000001</v>
      </c>
      <c r="AX282" s="700"/>
      <c r="AY282" s="607">
        <f>('Revenue OP'!$G$18*(1+DFC!$C$13/100)^B282)/12</f>
        <v>3719439.4785878272</v>
      </c>
      <c r="AZ282" s="700"/>
      <c r="BA282" s="613">
        <v>0</v>
      </c>
      <c r="BB282" s="700"/>
      <c r="BC282" s="562">
        <f t="shared" si="95"/>
        <v>1488359.698787827</v>
      </c>
      <c r="BD282" s="700"/>
      <c r="BE282" s="562">
        <f>BC282/(1+DFC!$C$10/100)^B282</f>
        <v>484567.21062965901</v>
      </c>
      <c r="BF282" s="700"/>
    </row>
    <row r="283" spans="2:58" x14ac:dyDescent="0.3">
      <c r="B283" s="572">
        <v>23</v>
      </c>
      <c r="C283" s="572">
        <v>8</v>
      </c>
      <c r="D283" s="572">
        <v>272</v>
      </c>
      <c r="E283" s="708"/>
      <c r="F283" s="562">
        <v>0</v>
      </c>
      <c r="G283" s="607">
        <f t="shared" si="82"/>
        <v>5000</v>
      </c>
      <c r="H283" s="700"/>
      <c r="I283" s="607">
        <f t="shared" si="83"/>
        <v>650</v>
      </c>
      <c r="J283" s="700"/>
      <c r="K283" s="607">
        <f t="shared" si="84"/>
        <v>400</v>
      </c>
      <c r="L283" s="700"/>
      <c r="M283" s="607">
        <f t="shared" si="85"/>
        <v>12500</v>
      </c>
      <c r="N283" s="700"/>
      <c r="O283" s="607">
        <f t="shared" si="86"/>
        <v>5000</v>
      </c>
      <c r="P283" s="700"/>
      <c r="Q283" s="607">
        <f t="shared" si="78"/>
        <v>13125</v>
      </c>
      <c r="R283" s="700"/>
      <c r="S283" s="607">
        <f t="shared" si="79"/>
        <v>75000</v>
      </c>
      <c r="T283" s="700"/>
      <c r="U283" s="607">
        <f t="shared" si="80"/>
        <v>56250</v>
      </c>
      <c r="V283" s="700"/>
      <c r="W283" s="607">
        <f t="shared" si="87"/>
        <v>20833.333333333332</v>
      </c>
      <c r="X283" s="700"/>
      <c r="Y283" s="607">
        <f t="shared" si="88"/>
        <v>10416.666666666666</v>
      </c>
      <c r="Z283" s="700"/>
      <c r="AA283" s="607">
        <f t="shared" si="89"/>
        <v>8333.3333333333339</v>
      </c>
      <c r="AB283" s="700"/>
      <c r="AC283" s="607">
        <f t="shared" si="90"/>
        <v>16666.666666666668</v>
      </c>
      <c r="AD283" s="700"/>
      <c r="AE283" s="607">
        <f t="shared" si="81"/>
        <v>16660.583333333336</v>
      </c>
      <c r="AF283" s="700"/>
      <c r="AG283" s="607">
        <f>OFC!AB278+OFC!AW278</f>
        <v>775851.90480000002</v>
      </c>
      <c r="AH283" s="700"/>
      <c r="AI283" s="607">
        <f>OFC!BR278+OFC!CM278</f>
        <v>43225.625</v>
      </c>
      <c r="AJ283" s="700"/>
      <c r="AK283" s="607">
        <f t="shared" si="91"/>
        <v>4500</v>
      </c>
      <c r="AL283" s="700"/>
      <c r="AM283" s="607"/>
      <c r="AN283" s="700"/>
      <c r="AO283" s="607">
        <f t="shared" si="92"/>
        <v>166666.66666666666</v>
      </c>
      <c r="AP283" s="700"/>
      <c r="AQ283" s="607">
        <f t="shared" si="93"/>
        <v>0</v>
      </c>
      <c r="AR283" s="700"/>
      <c r="AS283" s="607">
        <f t="shared" si="94"/>
        <v>1000000</v>
      </c>
      <c r="AT283" s="700"/>
      <c r="AU283" s="613">
        <v>0</v>
      </c>
      <c r="AV283" s="700"/>
      <c r="AW283" s="571">
        <f t="shared" si="96"/>
        <v>2231079.7798000001</v>
      </c>
      <c r="AX283" s="700"/>
      <c r="AY283" s="607">
        <f>('Revenue OP'!$G$18*(1+DFC!$C$13/100)^B283)/12</f>
        <v>3719439.4785878272</v>
      </c>
      <c r="AZ283" s="700"/>
      <c r="BA283" s="613">
        <v>0</v>
      </c>
      <c r="BB283" s="700"/>
      <c r="BC283" s="562">
        <f t="shared" si="95"/>
        <v>1488359.698787827</v>
      </c>
      <c r="BD283" s="700"/>
      <c r="BE283" s="562">
        <f>BC283/(1+DFC!$C$10/100)^B283</f>
        <v>484567.21062965901</v>
      </c>
      <c r="BF283" s="700"/>
    </row>
    <row r="284" spans="2:58" x14ac:dyDescent="0.3">
      <c r="B284" s="572">
        <v>23</v>
      </c>
      <c r="C284" s="572">
        <v>9</v>
      </c>
      <c r="D284" s="572">
        <v>273</v>
      </c>
      <c r="E284" s="708"/>
      <c r="F284" s="562">
        <v>0</v>
      </c>
      <c r="G284" s="607">
        <f t="shared" si="82"/>
        <v>5000</v>
      </c>
      <c r="H284" s="700"/>
      <c r="I284" s="607">
        <f t="shared" si="83"/>
        <v>650</v>
      </c>
      <c r="J284" s="700"/>
      <c r="K284" s="607">
        <f t="shared" si="84"/>
        <v>400</v>
      </c>
      <c r="L284" s="700"/>
      <c r="M284" s="607">
        <f t="shared" si="85"/>
        <v>12500</v>
      </c>
      <c r="N284" s="700"/>
      <c r="O284" s="607">
        <f t="shared" si="86"/>
        <v>5000</v>
      </c>
      <c r="P284" s="700"/>
      <c r="Q284" s="607">
        <f t="shared" si="78"/>
        <v>13125</v>
      </c>
      <c r="R284" s="700"/>
      <c r="S284" s="607">
        <f t="shared" si="79"/>
        <v>75000</v>
      </c>
      <c r="T284" s="700"/>
      <c r="U284" s="607">
        <f t="shared" si="80"/>
        <v>56250</v>
      </c>
      <c r="V284" s="700"/>
      <c r="W284" s="607">
        <f t="shared" si="87"/>
        <v>20833.333333333332</v>
      </c>
      <c r="X284" s="700"/>
      <c r="Y284" s="607">
        <f t="shared" si="88"/>
        <v>10416.666666666666</v>
      </c>
      <c r="Z284" s="700"/>
      <c r="AA284" s="607">
        <f t="shared" si="89"/>
        <v>8333.3333333333339</v>
      </c>
      <c r="AB284" s="700"/>
      <c r="AC284" s="607">
        <f t="shared" si="90"/>
        <v>16666.666666666668</v>
      </c>
      <c r="AD284" s="700"/>
      <c r="AE284" s="607">
        <f t="shared" si="81"/>
        <v>16660.583333333336</v>
      </c>
      <c r="AF284" s="700"/>
      <c r="AG284" s="607">
        <f>OFC!AB279+OFC!AW279</f>
        <v>750824.424</v>
      </c>
      <c r="AH284" s="700"/>
      <c r="AI284" s="607">
        <f>OFC!BR279+OFC!CM279</f>
        <v>41831.25</v>
      </c>
      <c r="AJ284" s="700"/>
      <c r="AK284" s="607">
        <f t="shared" si="91"/>
        <v>4500</v>
      </c>
      <c r="AL284" s="700"/>
      <c r="AM284" s="607"/>
      <c r="AN284" s="700"/>
      <c r="AO284" s="607">
        <f t="shared" si="92"/>
        <v>166666.66666666666</v>
      </c>
      <c r="AP284" s="700"/>
      <c r="AQ284" s="607">
        <f t="shared" si="93"/>
        <v>0</v>
      </c>
      <c r="AR284" s="700"/>
      <c r="AS284" s="607">
        <f t="shared" si="94"/>
        <v>1000000</v>
      </c>
      <c r="AT284" s="700"/>
      <c r="AU284" s="613">
        <v>0</v>
      </c>
      <c r="AV284" s="700"/>
      <c r="AW284" s="571">
        <f t="shared" si="96"/>
        <v>2204657.9240000001</v>
      </c>
      <c r="AX284" s="700"/>
      <c r="AY284" s="607">
        <f>('Revenue OP'!$G$18*(1+DFC!$C$13/100)^B284)/12</f>
        <v>3719439.4785878272</v>
      </c>
      <c r="AZ284" s="700"/>
      <c r="BA284" s="613">
        <v>0</v>
      </c>
      <c r="BB284" s="700"/>
      <c r="BC284" s="562">
        <f t="shared" si="95"/>
        <v>1514781.5545878271</v>
      </c>
      <c r="BD284" s="700"/>
      <c r="BE284" s="562">
        <f>BC284/(1+DFC!$C$10/100)^B284</f>
        <v>493169.40872403933</v>
      </c>
      <c r="BF284" s="700"/>
    </row>
    <row r="285" spans="2:58" x14ac:dyDescent="0.3">
      <c r="B285" s="572">
        <v>23</v>
      </c>
      <c r="C285" s="572">
        <v>10</v>
      </c>
      <c r="D285" s="572">
        <v>274</v>
      </c>
      <c r="E285" s="708"/>
      <c r="F285" s="562">
        <v>0</v>
      </c>
      <c r="G285" s="607">
        <f t="shared" si="82"/>
        <v>5000</v>
      </c>
      <c r="H285" s="700"/>
      <c r="I285" s="607">
        <f t="shared" si="83"/>
        <v>650</v>
      </c>
      <c r="J285" s="700"/>
      <c r="K285" s="607">
        <f t="shared" si="84"/>
        <v>400</v>
      </c>
      <c r="L285" s="700"/>
      <c r="M285" s="607">
        <f t="shared" si="85"/>
        <v>12500</v>
      </c>
      <c r="N285" s="700"/>
      <c r="O285" s="607">
        <f t="shared" si="86"/>
        <v>5000</v>
      </c>
      <c r="P285" s="700"/>
      <c r="Q285" s="607">
        <f t="shared" si="78"/>
        <v>13125</v>
      </c>
      <c r="R285" s="700"/>
      <c r="S285" s="607">
        <f t="shared" si="79"/>
        <v>75000</v>
      </c>
      <c r="T285" s="700"/>
      <c r="U285" s="607">
        <f t="shared" si="80"/>
        <v>56250</v>
      </c>
      <c r="V285" s="700"/>
      <c r="W285" s="607">
        <f t="shared" si="87"/>
        <v>20833.333333333332</v>
      </c>
      <c r="X285" s="700"/>
      <c r="Y285" s="607">
        <f t="shared" si="88"/>
        <v>10416.666666666666</v>
      </c>
      <c r="Z285" s="700"/>
      <c r="AA285" s="607">
        <f t="shared" si="89"/>
        <v>8333.3333333333339</v>
      </c>
      <c r="AB285" s="700"/>
      <c r="AC285" s="607">
        <f t="shared" si="90"/>
        <v>16666.666666666668</v>
      </c>
      <c r="AD285" s="700"/>
      <c r="AE285" s="607">
        <f t="shared" si="81"/>
        <v>16660.583333333336</v>
      </c>
      <c r="AF285" s="700"/>
      <c r="AG285" s="607">
        <f>OFC!AB280+OFC!AW280</f>
        <v>775851.90480000002</v>
      </c>
      <c r="AH285" s="700"/>
      <c r="AI285" s="607">
        <f>OFC!BR280+OFC!CM280</f>
        <v>43225.625</v>
      </c>
      <c r="AJ285" s="700"/>
      <c r="AK285" s="607">
        <f t="shared" si="91"/>
        <v>4500</v>
      </c>
      <c r="AL285" s="700"/>
      <c r="AM285" s="607"/>
      <c r="AN285" s="700"/>
      <c r="AO285" s="607">
        <f t="shared" si="92"/>
        <v>166666.66666666666</v>
      </c>
      <c r="AP285" s="700"/>
      <c r="AQ285" s="607">
        <f t="shared" si="93"/>
        <v>0</v>
      </c>
      <c r="AR285" s="700"/>
      <c r="AS285" s="607">
        <f t="shared" si="94"/>
        <v>1000000</v>
      </c>
      <c r="AT285" s="700"/>
      <c r="AU285" s="613">
        <v>0</v>
      </c>
      <c r="AV285" s="700"/>
      <c r="AW285" s="571">
        <f t="shared" si="96"/>
        <v>2231079.7798000001</v>
      </c>
      <c r="AX285" s="700"/>
      <c r="AY285" s="607">
        <f>('Revenue OP'!$G$18*(1+DFC!$C$13/100)^B285)/12</f>
        <v>3719439.4785878272</v>
      </c>
      <c r="AZ285" s="700"/>
      <c r="BA285" s="613">
        <v>0</v>
      </c>
      <c r="BB285" s="700"/>
      <c r="BC285" s="562">
        <f t="shared" si="95"/>
        <v>1488359.698787827</v>
      </c>
      <c r="BD285" s="700"/>
      <c r="BE285" s="562">
        <f>BC285/(1+DFC!$C$10/100)^B285</f>
        <v>484567.21062965901</v>
      </c>
      <c r="BF285" s="700"/>
    </row>
    <row r="286" spans="2:58" x14ac:dyDescent="0.3">
      <c r="B286" s="572">
        <v>23</v>
      </c>
      <c r="C286" s="572">
        <v>11</v>
      </c>
      <c r="D286" s="572">
        <v>275</v>
      </c>
      <c r="E286" s="708"/>
      <c r="F286" s="562">
        <v>0</v>
      </c>
      <c r="G286" s="607">
        <f t="shared" si="82"/>
        <v>5000</v>
      </c>
      <c r="H286" s="700"/>
      <c r="I286" s="607">
        <f t="shared" si="83"/>
        <v>650</v>
      </c>
      <c r="J286" s="700"/>
      <c r="K286" s="607">
        <f t="shared" si="84"/>
        <v>400</v>
      </c>
      <c r="L286" s="700"/>
      <c r="M286" s="607">
        <f t="shared" si="85"/>
        <v>12500</v>
      </c>
      <c r="N286" s="700"/>
      <c r="O286" s="607">
        <f t="shared" si="86"/>
        <v>5000</v>
      </c>
      <c r="P286" s="700"/>
      <c r="Q286" s="607">
        <f t="shared" si="78"/>
        <v>13125</v>
      </c>
      <c r="R286" s="700"/>
      <c r="S286" s="607">
        <f t="shared" si="79"/>
        <v>75000</v>
      </c>
      <c r="T286" s="700"/>
      <c r="U286" s="607">
        <f t="shared" si="80"/>
        <v>56250</v>
      </c>
      <c r="V286" s="700"/>
      <c r="W286" s="607">
        <f t="shared" si="87"/>
        <v>20833.333333333332</v>
      </c>
      <c r="X286" s="700"/>
      <c r="Y286" s="607">
        <f t="shared" si="88"/>
        <v>10416.666666666666</v>
      </c>
      <c r="Z286" s="700"/>
      <c r="AA286" s="607">
        <f t="shared" si="89"/>
        <v>8333.3333333333339</v>
      </c>
      <c r="AB286" s="700"/>
      <c r="AC286" s="607">
        <f t="shared" si="90"/>
        <v>16666.666666666668</v>
      </c>
      <c r="AD286" s="700"/>
      <c r="AE286" s="607">
        <f t="shared" si="81"/>
        <v>16660.583333333336</v>
      </c>
      <c r="AF286" s="700"/>
      <c r="AG286" s="607">
        <f>OFC!AB281+OFC!AW281</f>
        <v>750824.424</v>
      </c>
      <c r="AH286" s="700"/>
      <c r="AI286" s="607">
        <f>OFC!BR281+OFC!CM281</f>
        <v>41831.25</v>
      </c>
      <c r="AJ286" s="700"/>
      <c r="AK286" s="607">
        <f t="shared" si="91"/>
        <v>4500</v>
      </c>
      <c r="AL286" s="700"/>
      <c r="AM286" s="607"/>
      <c r="AN286" s="700"/>
      <c r="AO286" s="607">
        <f t="shared" si="92"/>
        <v>166666.66666666666</v>
      </c>
      <c r="AP286" s="700"/>
      <c r="AQ286" s="607">
        <f t="shared" si="93"/>
        <v>0</v>
      </c>
      <c r="AR286" s="700"/>
      <c r="AS286" s="607">
        <f t="shared" si="94"/>
        <v>1000000</v>
      </c>
      <c r="AT286" s="700"/>
      <c r="AU286" s="613">
        <v>0</v>
      </c>
      <c r="AV286" s="700"/>
      <c r="AW286" s="571">
        <f t="shared" si="96"/>
        <v>2204657.9240000001</v>
      </c>
      <c r="AX286" s="700"/>
      <c r="AY286" s="607">
        <f>('Revenue OP'!$G$18*(1+DFC!$C$13/100)^B286)/12</f>
        <v>3719439.4785878272</v>
      </c>
      <c r="AZ286" s="700"/>
      <c r="BA286" s="613">
        <v>0</v>
      </c>
      <c r="BB286" s="700"/>
      <c r="BC286" s="562">
        <f t="shared" si="95"/>
        <v>1514781.5545878271</v>
      </c>
      <c r="BD286" s="700"/>
      <c r="BE286" s="562">
        <f>BC286/(1+DFC!$C$10/100)^B286</f>
        <v>493169.40872403933</v>
      </c>
      <c r="BF286" s="700"/>
    </row>
    <row r="287" spans="2:58" x14ac:dyDescent="0.3">
      <c r="B287" s="572">
        <v>23</v>
      </c>
      <c r="C287" s="572">
        <v>12</v>
      </c>
      <c r="D287" s="572">
        <v>276</v>
      </c>
      <c r="E287" s="708"/>
      <c r="F287" s="562">
        <v>0</v>
      </c>
      <c r="G287" s="607">
        <f t="shared" si="82"/>
        <v>5000</v>
      </c>
      <c r="H287" s="700"/>
      <c r="I287" s="607">
        <f t="shared" si="83"/>
        <v>650</v>
      </c>
      <c r="J287" s="700"/>
      <c r="K287" s="607">
        <f t="shared" si="84"/>
        <v>400</v>
      </c>
      <c r="L287" s="700"/>
      <c r="M287" s="607">
        <f t="shared" si="85"/>
        <v>12500</v>
      </c>
      <c r="N287" s="700"/>
      <c r="O287" s="607">
        <f t="shared" si="86"/>
        <v>5000</v>
      </c>
      <c r="P287" s="700"/>
      <c r="Q287" s="607">
        <f t="shared" si="78"/>
        <v>13125</v>
      </c>
      <c r="R287" s="700"/>
      <c r="S287" s="607">
        <f t="shared" si="79"/>
        <v>75000</v>
      </c>
      <c r="T287" s="700"/>
      <c r="U287" s="607">
        <f t="shared" si="80"/>
        <v>56250</v>
      </c>
      <c r="V287" s="700"/>
      <c r="W287" s="607">
        <f t="shared" si="87"/>
        <v>20833.333333333332</v>
      </c>
      <c r="X287" s="700"/>
      <c r="Y287" s="607">
        <f t="shared" si="88"/>
        <v>10416.666666666666</v>
      </c>
      <c r="Z287" s="700"/>
      <c r="AA287" s="607">
        <f t="shared" si="89"/>
        <v>8333.3333333333339</v>
      </c>
      <c r="AB287" s="700"/>
      <c r="AC287" s="607">
        <f t="shared" si="90"/>
        <v>16666.666666666668</v>
      </c>
      <c r="AD287" s="700"/>
      <c r="AE287" s="607">
        <f t="shared" si="81"/>
        <v>16660.583333333336</v>
      </c>
      <c r="AF287" s="700"/>
      <c r="AG287" s="607">
        <f>OFC!AB282+OFC!AW282</f>
        <v>775851.90480000002</v>
      </c>
      <c r="AH287" s="700"/>
      <c r="AI287" s="607">
        <f>OFC!BR282+OFC!CM282</f>
        <v>43225.625</v>
      </c>
      <c r="AJ287" s="700"/>
      <c r="AK287" s="607">
        <f t="shared" si="91"/>
        <v>4500</v>
      </c>
      <c r="AL287" s="700"/>
      <c r="AM287" s="607"/>
      <c r="AN287" s="700"/>
      <c r="AO287" s="607">
        <f t="shared" si="92"/>
        <v>166666.66666666666</v>
      </c>
      <c r="AP287" s="700"/>
      <c r="AQ287" s="607">
        <f t="shared" si="93"/>
        <v>0</v>
      </c>
      <c r="AR287" s="700"/>
      <c r="AS287" s="607">
        <f t="shared" si="94"/>
        <v>1000000</v>
      </c>
      <c r="AT287" s="700"/>
      <c r="AU287" s="613">
        <v>0</v>
      </c>
      <c r="AV287" s="700"/>
      <c r="AW287" s="571">
        <f t="shared" si="96"/>
        <v>2231079.7798000001</v>
      </c>
      <c r="AX287" s="700"/>
      <c r="AY287" s="607">
        <f>('Revenue OP'!$G$18*(1+DFC!$C$13/100)^B287)/12</f>
        <v>3719439.4785878272</v>
      </c>
      <c r="AZ287" s="700"/>
      <c r="BA287" s="613">
        <v>0</v>
      </c>
      <c r="BB287" s="700"/>
      <c r="BC287" s="562">
        <f t="shared" si="95"/>
        <v>1488359.698787827</v>
      </c>
      <c r="BD287" s="700"/>
      <c r="BE287" s="562">
        <f>BC287/(1+DFC!$C$10/100)^B287</f>
        <v>484567.21062965901</v>
      </c>
      <c r="BF287" s="700"/>
    </row>
    <row r="288" spans="2:58" x14ac:dyDescent="0.3">
      <c r="B288" s="572">
        <v>24</v>
      </c>
      <c r="C288" s="572">
        <v>1</v>
      </c>
      <c r="D288" s="572">
        <v>277</v>
      </c>
      <c r="E288" s="708">
        <f>DFC!$C$10</f>
        <v>5</v>
      </c>
      <c r="F288" s="562">
        <v>0</v>
      </c>
      <c r="G288" s="607">
        <f t="shared" si="82"/>
        <v>5000</v>
      </c>
      <c r="H288" s="700">
        <f>SUM(G288:G299)</f>
        <v>60000</v>
      </c>
      <c r="I288" s="607">
        <f t="shared" si="83"/>
        <v>650</v>
      </c>
      <c r="J288" s="700">
        <f>SUM(I288:I299)</f>
        <v>7800</v>
      </c>
      <c r="K288" s="607">
        <f t="shared" si="84"/>
        <v>400</v>
      </c>
      <c r="L288" s="700">
        <f>SUM(K288:K299)</f>
        <v>4800</v>
      </c>
      <c r="M288" s="607">
        <f t="shared" si="85"/>
        <v>12500</v>
      </c>
      <c r="N288" s="700">
        <f>SUM(M288:M299)</f>
        <v>150000</v>
      </c>
      <c r="O288" s="607">
        <f t="shared" si="86"/>
        <v>5000</v>
      </c>
      <c r="P288" s="700">
        <f>SUM(O288:O299)</f>
        <v>60000</v>
      </c>
      <c r="Q288" s="607">
        <f t="shared" si="78"/>
        <v>13125</v>
      </c>
      <c r="R288" s="700">
        <f>SUM(Q288:Q299)</f>
        <v>157500</v>
      </c>
      <c r="S288" s="607">
        <f t="shared" si="79"/>
        <v>75000</v>
      </c>
      <c r="T288" s="700">
        <f>SUM(S288:S299)</f>
        <v>900000</v>
      </c>
      <c r="U288" s="607">
        <f t="shared" si="80"/>
        <v>56250</v>
      </c>
      <c r="V288" s="700">
        <f>SUM(U288:U299)</f>
        <v>675000</v>
      </c>
      <c r="W288" s="607">
        <f t="shared" si="87"/>
        <v>20833.333333333332</v>
      </c>
      <c r="X288" s="700">
        <f>SUM(W288:W299)</f>
        <v>250000.00000000003</v>
      </c>
      <c r="Y288" s="607">
        <f t="shared" si="88"/>
        <v>10416.666666666666</v>
      </c>
      <c r="Z288" s="700">
        <f>SUM(Y288:Y299)</f>
        <v>125000.00000000001</v>
      </c>
      <c r="AA288" s="607">
        <f t="shared" si="89"/>
        <v>8333.3333333333339</v>
      </c>
      <c r="AB288" s="700">
        <f>SUM(AA288:AA299)</f>
        <v>99999.999999999985</v>
      </c>
      <c r="AC288" s="607">
        <f t="shared" si="90"/>
        <v>16666.666666666668</v>
      </c>
      <c r="AD288" s="700">
        <f>SUM(AC288:AC299)</f>
        <v>199999.99999999997</v>
      </c>
      <c r="AE288" s="607">
        <f t="shared" si="81"/>
        <v>16660.583333333336</v>
      </c>
      <c r="AF288" s="700">
        <f>SUM(AE288:AE299)</f>
        <v>199927.00000000009</v>
      </c>
      <c r="AG288" s="607">
        <f>OFC!AB283+OFC!AW283</f>
        <v>310340.76191999996</v>
      </c>
      <c r="AH288" s="700">
        <f>SUM(AG288:AG299)</f>
        <v>8669519.3491199985</v>
      </c>
      <c r="AI288" s="607">
        <f>OFC!BR283+OFC!CM283</f>
        <v>17290.25</v>
      </c>
      <c r="AJ288" s="700">
        <f>SUM(AI288:AI299)</f>
        <v>483011.5</v>
      </c>
      <c r="AK288" s="607">
        <f t="shared" si="91"/>
        <v>4500</v>
      </c>
      <c r="AL288" s="700">
        <f>SUM(AK288:AK299)</f>
        <v>54000</v>
      </c>
      <c r="AM288" s="607"/>
      <c r="AN288" s="700">
        <f>SUM(AM288:AM299)</f>
        <v>0</v>
      </c>
      <c r="AO288" s="607">
        <f t="shared" si="92"/>
        <v>166666.66666666666</v>
      </c>
      <c r="AP288" s="700">
        <f>SUM(AO288:AO299)</f>
        <v>2000000.0000000002</v>
      </c>
      <c r="AQ288" s="607">
        <f t="shared" si="93"/>
        <v>0</v>
      </c>
      <c r="AR288" s="700">
        <f>SUM(AQ288:AQ299)</f>
        <v>0</v>
      </c>
      <c r="AS288" s="607">
        <f t="shared" si="94"/>
        <v>1000000</v>
      </c>
      <c r="AT288" s="700">
        <f>SUM(AS288:AS299)</f>
        <v>12000000</v>
      </c>
      <c r="AU288" s="613">
        <v>0</v>
      </c>
      <c r="AV288" s="700">
        <f>SUM(AU288:AU299)</f>
        <v>0</v>
      </c>
      <c r="AW288" s="571">
        <f t="shared" si="96"/>
        <v>1739633.26192</v>
      </c>
      <c r="AX288" s="700">
        <f>SUM(AW288:AW299)</f>
        <v>26096557.849120002</v>
      </c>
      <c r="AY288" s="607">
        <f>('Revenue OP'!$G$18*(1+DFC!$C$13/100)^B288)/12</f>
        <v>3801267.1471167598</v>
      </c>
      <c r="AZ288" s="700">
        <f>SUM(AY288:AY299)</f>
        <v>45615205.765401103</v>
      </c>
      <c r="BA288" s="613">
        <v>0</v>
      </c>
      <c r="BB288" s="700">
        <f>SUM(BA288:BA299)</f>
        <v>0</v>
      </c>
      <c r="BC288" s="562">
        <f t="shared" si="95"/>
        <v>2061633.8851967598</v>
      </c>
      <c r="BD288" s="700">
        <f>SUM(BC288:BC299)</f>
        <v>19518647.916281119</v>
      </c>
      <c r="BE288" s="562">
        <f>BC288/(1+DFC!$C$10/100)^B288</f>
        <v>639246.51055086055</v>
      </c>
      <c r="BF288" s="700">
        <f>SUM(BE288:BE299)</f>
        <v>6052106.3709440902</v>
      </c>
    </row>
    <row r="289" spans="2:58" x14ac:dyDescent="0.3">
      <c r="B289" s="572">
        <v>24</v>
      </c>
      <c r="C289" s="572">
        <v>2</v>
      </c>
      <c r="D289" s="572">
        <v>278</v>
      </c>
      <c r="E289" s="708"/>
      <c r="F289" s="562">
        <v>0</v>
      </c>
      <c r="G289" s="607">
        <f t="shared" si="82"/>
        <v>5000</v>
      </c>
      <c r="H289" s="700"/>
      <c r="I289" s="607">
        <f t="shared" si="83"/>
        <v>650</v>
      </c>
      <c r="J289" s="700"/>
      <c r="K289" s="607">
        <f t="shared" si="84"/>
        <v>400</v>
      </c>
      <c r="L289" s="700"/>
      <c r="M289" s="607">
        <f t="shared" si="85"/>
        <v>12500</v>
      </c>
      <c r="N289" s="700"/>
      <c r="O289" s="607">
        <f t="shared" si="86"/>
        <v>5000</v>
      </c>
      <c r="P289" s="700"/>
      <c r="Q289" s="607">
        <f t="shared" si="78"/>
        <v>13125</v>
      </c>
      <c r="R289" s="700"/>
      <c r="S289" s="607">
        <f t="shared" si="79"/>
        <v>75000</v>
      </c>
      <c r="T289" s="700"/>
      <c r="U289" s="607">
        <f t="shared" si="80"/>
        <v>56250</v>
      </c>
      <c r="V289" s="700"/>
      <c r="W289" s="607">
        <f t="shared" si="87"/>
        <v>20833.333333333332</v>
      </c>
      <c r="X289" s="700"/>
      <c r="Y289" s="607">
        <f t="shared" si="88"/>
        <v>10416.666666666666</v>
      </c>
      <c r="Z289" s="700"/>
      <c r="AA289" s="607">
        <f t="shared" si="89"/>
        <v>8333.3333333333339</v>
      </c>
      <c r="AB289" s="700"/>
      <c r="AC289" s="607">
        <f t="shared" si="90"/>
        <v>16666.666666666668</v>
      </c>
      <c r="AD289" s="700"/>
      <c r="AE289" s="607">
        <f t="shared" si="81"/>
        <v>16660.583333333336</v>
      </c>
      <c r="AF289" s="700"/>
      <c r="AG289" s="607">
        <f>OFC!AB284+OFC!AW284</f>
        <v>700769.46239999996</v>
      </c>
      <c r="AH289" s="700"/>
      <c r="AI289" s="607">
        <f>OFC!BR284+OFC!CM284</f>
        <v>39042.5</v>
      </c>
      <c r="AJ289" s="700"/>
      <c r="AK289" s="607">
        <f t="shared" si="91"/>
        <v>4500</v>
      </c>
      <c r="AL289" s="700"/>
      <c r="AM289" s="607"/>
      <c r="AN289" s="700"/>
      <c r="AO289" s="607">
        <f t="shared" si="92"/>
        <v>166666.66666666666</v>
      </c>
      <c r="AP289" s="700"/>
      <c r="AQ289" s="607">
        <f t="shared" si="93"/>
        <v>0</v>
      </c>
      <c r="AR289" s="700"/>
      <c r="AS289" s="607">
        <f t="shared" si="94"/>
        <v>1000000</v>
      </c>
      <c r="AT289" s="700"/>
      <c r="AU289" s="613">
        <v>0</v>
      </c>
      <c r="AV289" s="700"/>
      <c r="AW289" s="571">
        <f t="shared" si="96"/>
        <v>2151814.2124000001</v>
      </c>
      <c r="AX289" s="700"/>
      <c r="AY289" s="607">
        <f>('Revenue OP'!$G$18*(1+DFC!$C$13/100)^B289)/12</f>
        <v>3801267.1471167598</v>
      </c>
      <c r="AZ289" s="700"/>
      <c r="BA289" s="613">
        <v>0</v>
      </c>
      <c r="BB289" s="700"/>
      <c r="BC289" s="562">
        <f t="shared" si="95"/>
        <v>1649452.9347167597</v>
      </c>
      <c r="BD289" s="700"/>
      <c r="BE289" s="562">
        <f>BC289/(1+DFC!$C$10/100)^B289</f>
        <v>511442.42457721033</v>
      </c>
      <c r="BF289" s="700"/>
    </row>
    <row r="290" spans="2:58" x14ac:dyDescent="0.3">
      <c r="B290" s="572">
        <v>24</v>
      </c>
      <c r="C290" s="572">
        <v>3</v>
      </c>
      <c r="D290" s="572">
        <v>279</v>
      </c>
      <c r="E290" s="708"/>
      <c r="F290" s="562">
        <v>0</v>
      </c>
      <c r="G290" s="607">
        <f t="shared" si="82"/>
        <v>5000</v>
      </c>
      <c r="H290" s="700"/>
      <c r="I290" s="607">
        <f t="shared" si="83"/>
        <v>650</v>
      </c>
      <c r="J290" s="700"/>
      <c r="K290" s="607">
        <f t="shared" si="84"/>
        <v>400</v>
      </c>
      <c r="L290" s="700"/>
      <c r="M290" s="607">
        <f t="shared" si="85"/>
        <v>12500</v>
      </c>
      <c r="N290" s="700"/>
      <c r="O290" s="607">
        <f t="shared" si="86"/>
        <v>5000</v>
      </c>
      <c r="P290" s="700"/>
      <c r="Q290" s="607">
        <f t="shared" si="78"/>
        <v>13125</v>
      </c>
      <c r="R290" s="700"/>
      <c r="S290" s="607">
        <f t="shared" si="79"/>
        <v>75000</v>
      </c>
      <c r="T290" s="700"/>
      <c r="U290" s="607">
        <f t="shared" si="80"/>
        <v>56250</v>
      </c>
      <c r="V290" s="700"/>
      <c r="W290" s="607">
        <f t="shared" si="87"/>
        <v>20833.333333333332</v>
      </c>
      <c r="X290" s="700"/>
      <c r="Y290" s="607">
        <f t="shared" si="88"/>
        <v>10416.666666666666</v>
      </c>
      <c r="Z290" s="700"/>
      <c r="AA290" s="607">
        <f t="shared" si="89"/>
        <v>8333.3333333333339</v>
      </c>
      <c r="AB290" s="700"/>
      <c r="AC290" s="607">
        <f t="shared" si="90"/>
        <v>16666.666666666668</v>
      </c>
      <c r="AD290" s="700"/>
      <c r="AE290" s="607">
        <f t="shared" si="81"/>
        <v>16660.583333333336</v>
      </c>
      <c r="AF290" s="700"/>
      <c r="AG290" s="607">
        <f>OFC!AB285+OFC!AW285</f>
        <v>775851.90480000002</v>
      </c>
      <c r="AH290" s="700"/>
      <c r="AI290" s="607">
        <f>OFC!BR285+OFC!CM285</f>
        <v>43225.625</v>
      </c>
      <c r="AJ290" s="700"/>
      <c r="AK290" s="607">
        <f t="shared" si="91"/>
        <v>4500</v>
      </c>
      <c r="AL290" s="700"/>
      <c r="AM290" s="607"/>
      <c r="AN290" s="700"/>
      <c r="AO290" s="607">
        <f t="shared" si="92"/>
        <v>166666.66666666666</v>
      </c>
      <c r="AP290" s="700"/>
      <c r="AQ290" s="607">
        <f t="shared" si="93"/>
        <v>0</v>
      </c>
      <c r="AR290" s="700"/>
      <c r="AS290" s="607">
        <f t="shared" si="94"/>
        <v>1000000</v>
      </c>
      <c r="AT290" s="700"/>
      <c r="AU290" s="613">
        <v>0</v>
      </c>
      <c r="AV290" s="700"/>
      <c r="AW290" s="571">
        <f t="shared" si="96"/>
        <v>2231079.7798000001</v>
      </c>
      <c r="AX290" s="700"/>
      <c r="AY290" s="607">
        <f>('Revenue OP'!$G$18*(1+DFC!$C$13/100)^B290)/12</f>
        <v>3801267.1471167598</v>
      </c>
      <c r="AZ290" s="700"/>
      <c r="BA290" s="613">
        <v>0</v>
      </c>
      <c r="BB290" s="700"/>
      <c r="BC290" s="562">
        <f t="shared" si="95"/>
        <v>1570187.3673167597</v>
      </c>
      <c r="BD290" s="700"/>
      <c r="BE290" s="562">
        <f>BC290/(1+DFC!$C$10/100)^B290</f>
        <v>486864.71573612379</v>
      </c>
      <c r="BF290" s="700"/>
    </row>
    <row r="291" spans="2:58" x14ac:dyDescent="0.3">
      <c r="B291" s="572">
        <v>24</v>
      </c>
      <c r="C291" s="572">
        <v>4</v>
      </c>
      <c r="D291" s="572">
        <v>280</v>
      </c>
      <c r="E291" s="708"/>
      <c r="F291" s="562">
        <v>0</v>
      </c>
      <c r="G291" s="607">
        <f t="shared" si="82"/>
        <v>5000</v>
      </c>
      <c r="H291" s="700"/>
      <c r="I291" s="607">
        <f t="shared" si="83"/>
        <v>650</v>
      </c>
      <c r="J291" s="700"/>
      <c r="K291" s="607">
        <f t="shared" si="84"/>
        <v>400</v>
      </c>
      <c r="L291" s="700"/>
      <c r="M291" s="607">
        <f t="shared" si="85"/>
        <v>12500</v>
      </c>
      <c r="N291" s="700"/>
      <c r="O291" s="607">
        <f t="shared" si="86"/>
        <v>5000</v>
      </c>
      <c r="P291" s="700"/>
      <c r="Q291" s="607">
        <f t="shared" si="78"/>
        <v>13125</v>
      </c>
      <c r="R291" s="700"/>
      <c r="S291" s="607">
        <f t="shared" si="79"/>
        <v>75000</v>
      </c>
      <c r="T291" s="700"/>
      <c r="U291" s="607">
        <f t="shared" si="80"/>
        <v>56250</v>
      </c>
      <c r="V291" s="700"/>
      <c r="W291" s="607">
        <f t="shared" si="87"/>
        <v>20833.333333333332</v>
      </c>
      <c r="X291" s="700"/>
      <c r="Y291" s="607">
        <f t="shared" si="88"/>
        <v>10416.666666666666</v>
      </c>
      <c r="Z291" s="700"/>
      <c r="AA291" s="607">
        <f t="shared" si="89"/>
        <v>8333.3333333333339</v>
      </c>
      <c r="AB291" s="700"/>
      <c r="AC291" s="607">
        <f t="shared" si="90"/>
        <v>16666.666666666668</v>
      </c>
      <c r="AD291" s="700"/>
      <c r="AE291" s="607">
        <f t="shared" si="81"/>
        <v>16660.583333333336</v>
      </c>
      <c r="AF291" s="700"/>
      <c r="AG291" s="607">
        <f>OFC!AB286+OFC!AW286</f>
        <v>750824.424</v>
      </c>
      <c r="AH291" s="700"/>
      <c r="AI291" s="607">
        <f>OFC!BR286+OFC!CM286</f>
        <v>41831.25</v>
      </c>
      <c r="AJ291" s="700"/>
      <c r="AK291" s="607">
        <f t="shared" si="91"/>
        <v>4500</v>
      </c>
      <c r="AL291" s="700"/>
      <c r="AM291" s="607"/>
      <c r="AN291" s="700"/>
      <c r="AO291" s="607">
        <f t="shared" si="92"/>
        <v>166666.66666666666</v>
      </c>
      <c r="AP291" s="700"/>
      <c r="AQ291" s="607">
        <f t="shared" si="93"/>
        <v>0</v>
      </c>
      <c r="AR291" s="700"/>
      <c r="AS291" s="607">
        <f t="shared" si="94"/>
        <v>1000000</v>
      </c>
      <c r="AT291" s="700"/>
      <c r="AU291" s="613">
        <v>0</v>
      </c>
      <c r="AV291" s="700"/>
      <c r="AW291" s="571">
        <f t="shared" si="96"/>
        <v>2204657.9240000001</v>
      </c>
      <c r="AX291" s="700"/>
      <c r="AY291" s="607">
        <f>('Revenue OP'!$G$18*(1+DFC!$C$13/100)^B291)/12</f>
        <v>3801267.1471167598</v>
      </c>
      <c r="AZ291" s="700"/>
      <c r="BA291" s="613">
        <v>0</v>
      </c>
      <c r="BB291" s="700"/>
      <c r="BC291" s="562">
        <f t="shared" si="95"/>
        <v>1596609.2231167597</v>
      </c>
      <c r="BD291" s="700"/>
      <c r="BE291" s="562">
        <f>BC291/(1+DFC!$C$10/100)^B291</f>
        <v>495057.28534981929</v>
      </c>
      <c r="BF291" s="700"/>
    </row>
    <row r="292" spans="2:58" x14ac:dyDescent="0.3">
      <c r="B292" s="572">
        <v>24</v>
      </c>
      <c r="C292" s="572">
        <v>5</v>
      </c>
      <c r="D292" s="572">
        <v>281</v>
      </c>
      <c r="E292" s="708"/>
      <c r="F292" s="562">
        <v>0</v>
      </c>
      <c r="G292" s="607">
        <f t="shared" si="82"/>
        <v>5000</v>
      </c>
      <c r="H292" s="700"/>
      <c r="I292" s="607">
        <f t="shared" si="83"/>
        <v>650</v>
      </c>
      <c r="J292" s="700"/>
      <c r="K292" s="607">
        <f t="shared" si="84"/>
        <v>400</v>
      </c>
      <c r="L292" s="700"/>
      <c r="M292" s="607">
        <f t="shared" si="85"/>
        <v>12500</v>
      </c>
      <c r="N292" s="700"/>
      <c r="O292" s="607">
        <f t="shared" si="86"/>
        <v>5000</v>
      </c>
      <c r="P292" s="700"/>
      <c r="Q292" s="607">
        <f t="shared" si="78"/>
        <v>13125</v>
      </c>
      <c r="R292" s="700"/>
      <c r="S292" s="607">
        <f t="shared" si="79"/>
        <v>75000</v>
      </c>
      <c r="T292" s="700"/>
      <c r="U292" s="607">
        <f t="shared" si="80"/>
        <v>56250</v>
      </c>
      <c r="V292" s="700"/>
      <c r="W292" s="607">
        <f t="shared" si="87"/>
        <v>20833.333333333332</v>
      </c>
      <c r="X292" s="700"/>
      <c r="Y292" s="607">
        <f t="shared" si="88"/>
        <v>10416.666666666666</v>
      </c>
      <c r="Z292" s="700"/>
      <c r="AA292" s="607">
        <f t="shared" si="89"/>
        <v>8333.3333333333339</v>
      </c>
      <c r="AB292" s="700"/>
      <c r="AC292" s="607">
        <f t="shared" si="90"/>
        <v>16666.666666666668</v>
      </c>
      <c r="AD292" s="700"/>
      <c r="AE292" s="607">
        <f t="shared" si="81"/>
        <v>16660.583333333336</v>
      </c>
      <c r="AF292" s="700"/>
      <c r="AG292" s="607">
        <f>OFC!AB287+OFC!AW287</f>
        <v>775851.90480000002</v>
      </c>
      <c r="AH292" s="700"/>
      <c r="AI292" s="607">
        <f>OFC!BR287+OFC!CM287</f>
        <v>43225.625</v>
      </c>
      <c r="AJ292" s="700"/>
      <c r="AK292" s="607">
        <f t="shared" si="91"/>
        <v>4500</v>
      </c>
      <c r="AL292" s="700"/>
      <c r="AM292" s="607"/>
      <c r="AN292" s="700"/>
      <c r="AO292" s="607">
        <f t="shared" si="92"/>
        <v>166666.66666666666</v>
      </c>
      <c r="AP292" s="700"/>
      <c r="AQ292" s="607">
        <f t="shared" si="93"/>
        <v>0</v>
      </c>
      <c r="AR292" s="700"/>
      <c r="AS292" s="607">
        <f t="shared" si="94"/>
        <v>1000000</v>
      </c>
      <c r="AT292" s="700"/>
      <c r="AU292" s="613">
        <v>0</v>
      </c>
      <c r="AV292" s="700"/>
      <c r="AW292" s="571">
        <f t="shared" si="96"/>
        <v>2231079.7798000001</v>
      </c>
      <c r="AX292" s="700"/>
      <c r="AY292" s="607">
        <f>('Revenue OP'!$G$18*(1+DFC!$C$13/100)^B292)/12</f>
        <v>3801267.1471167598</v>
      </c>
      <c r="AZ292" s="700"/>
      <c r="BA292" s="613">
        <v>0</v>
      </c>
      <c r="BB292" s="700"/>
      <c r="BC292" s="562">
        <f t="shared" si="95"/>
        <v>1570187.3673167597</v>
      </c>
      <c r="BD292" s="700"/>
      <c r="BE292" s="562">
        <f>BC292/(1+DFC!$C$10/100)^B292</f>
        <v>486864.71573612379</v>
      </c>
      <c r="BF292" s="700"/>
    </row>
    <row r="293" spans="2:58" x14ac:dyDescent="0.3">
      <c r="B293" s="572">
        <v>24</v>
      </c>
      <c r="C293" s="572">
        <v>6</v>
      </c>
      <c r="D293" s="572">
        <v>282</v>
      </c>
      <c r="E293" s="708"/>
      <c r="F293" s="562">
        <v>0</v>
      </c>
      <c r="G293" s="607">
        <f t="shared" si="82"/>
        <v>5000</v>
      </c>
      <c r="H293" s="700"/>
      <c r="I293" s="607">
        <f t="shared" si="83"/>
        <v>650</v>
      </c>
      <c r="J293" s="700"/>
      <c r="K293" s="607">
        <f t="shared" si="84"/>
        <v>400</v>
      </c>
      <c r="L293" s="700"/>
      <c r="M293" s="607">
        <f t="shared" si="85"/>
        <v>12500</v>
      </c>
      <c r="N293" s="700"/>
      <c r="O293" s="607">
        <f t="shared" si="86"/>
        <v>5000</v>
      </c>
      <c r="P293" s="700"/>
      <c r="Q293" s="607">
        <f t="shared" si="78"/>
        <v>13125</v>
      </c>
      <c r="R293" s="700"/>
      <c r="S293" s="607">
        <f t="shared" si="79"/>
        <v>75000</v>
      </c>
      <c r="T293" s="700"/>
      <c r="U293" s="607">
        <f t="shared" si="80"/>
        <v>56250</v>
      </c>
      <c r="V293" s="700"/>
      <c r="W293" s="607">
        <f t="shared" si="87"/>
        <v>20833.333333333332</v>
      </c>
      <c r="X293" s="700"/>
      <c r="Y293" s="607">
        <f t="shared" si="88"/>
        <v>10416.666666666666</v>
      </c>
      <c r="Z293" s="700"/>
      <c r="AA293" s="607">
        <f t="shared" si="89"/>
        <v>8333.3333333333339</v>
      </c>
      <c r="AB293" s="700"/>
      <c r="AC293" s="607">
        <f t="shared" si="90"/>
        <v>16666.666666666668</v>
      </c>
      <c r="AD293" s="700"/>
      <c r="AE293" s="607">
        <f t="shared" si="81"/>
        <v>16660.583333333336</v>
      </c>
      <c r="AF293" s="700"/>
      <c r="AG293" s="607">
        <f>OFC!AB288+OFC!AW288</f>
        <v>750824.424</v>
      </c>
      <c r="AH293" s="700"/>
      <c r="AI293" s="607">
        <f>OFC!BR288+OFC!CM288</f>
        <v>41831.25</v>
      </c>
      <c r="AJ293" s="700"/>
      <c r="AK293" s="607">
        <f t="shared" si="91"/>
        <v>4500</v>
      </c>
      <c r="AL293" s="700"/>
      <c r="AM293" s="607"/>
      <c r="AN293" s="700"/>
      <c r="AO293" s="607">
        <f t="shared" si="92"/>
        <v>166666.66666666666</v>
      </c>
      <c r="AP293" s="700"/>
      <c r="AQ293" s="607">
        <f t="shared" si="93"/>
        <v>0</v>
      </c>
      <c r="AR293" s="700"/>
      <c r="AS293" s="607">
        <f t="shared" si="94"/>
        <v>1000000</v>
      </c>
      <c r="AT293" s="700"/>
      <c r="AU293" s="613">
        <v>0</v>
      </c>
      <c r="AV293" s="700"/>
      <c r="AW293" s="571">
        <f t="shared" si="96"/>
        <v>2204657.9240000001</v>
      </c>
      <c r="AX293" s="700"/>
      <c r="AY293" s="607">
        <f>('Revenue OP'!$G$18*(1+DFC!$C$13/100)^B293)/12</f>
        <v>3801267.1471167598</v>
      </c>
      <c r="AZ293" s="700"/>
      <c r="BA293" s="613">
        <v>0</v>
      </c>
      <c r="BB293" s="700"/>
      <c r="BC293" s="562">
        <f t="shared" si="95"/>
        <v>1596609.2231167597</v>
      </c>
      <c r="BD293" s="700"/>
      <c r="BE293" s="562">
        <f>BC293/(1+DFC!$C$10/100)^B293</f>
        <v>495057.28534981929</v>
      </c>
      <c r="BF293" s="700"/>
    </row>
    <row r="294" spans="2:58" x14ac:dyDescent="0.3">
      <c r="B294" s="572">
        <v>24</v>
      </c>
      <c r="C294" s="572">
        <v>7</v>
      </c>
      <c r="D294" s="572">
        <v>283</v>
      </c>
      <c r="E294" s="708"/>
      <c r="F294" s="562">
        <v>0</v>
      </c>
      <c r="G294" s="607">
        <f t="shared" si="82"/>
        <v>5000</v>
      </c>
      <c r="H294" s="700"/>
      <c r="I294" s="607">
        <f t="shared" si="83"/>
        <v>650</v>
      </c>
      <c r="J294" s="700"/>
      <c r="K294" s="607">
        <f t="shared" si="84"/>
        <v>400</v>
      </c>
      <c r="L294" s="700"/>
      <c r="M294" s="607">
        <f t="shared" si="85"/>
        <v>12500</v>
      </c>
      <c r="N294" s="700"/>
      <c r="O294" s="607">
        <f t="shared" si="86"/>
        <v>5000</v>
      </c>
      <c r="P294" s="700"/>
      <c r="Q294" s="607">
        <f t="shared" si="78"/>
        <v>13125</v>
      </c>
      <c r="R294" s="700"/>
      <c r="S294" s="607">
        <f t="shared" si="79"/>
        <v>75000</v>
      </c>
      <c r="T294" s="700"/>
      <c r="U294" s="607">
        <f t="shared" si="80"/>
        <v>56250</v>
      </c>
      <c r="V294" s="700"/>
      <c r="W294" s="607">
        <f t="shared" si="87"/>
        <v>20833.333333333332</v>
      </c>
      <c r="X294" s="700"/>
      <c r="Y294" s="607">
        <f t="shared" si="88"/>
        <v>10416.666666666666</v>
      </c>
      <c r="Z294" s="700"/>
      <c r="AA294" s="607">
        <f t="shared" si="89"/>
        <v>8333.3333333333339</v>
      </c>
      <c r="AB294" s="700"/>
      <c r="AC294" s="607">
        <f t="shared" si="90"/>
        <v>16666.666666666668</v>
      </c>
      <c r="AD294" s="700"/>
      <c r="AE294" s="607">
        <f t="shared" si="81"/>
        <v>16660.583333333336</v>
      </c>
      <c r="AF294" s="700"/>
      <c r="AG294" s="607">
        <f>OFC!AB289+OFC!AW289</f>
        <v>775851.90480000002</v>
      </c>
      <c r="AH294" s="700"/>
      <c r="AI294" s="607">
        <f>OFC!BR289+OFC!CM289</f>
        <v>43225.625</v>
      </c>
      <c r="AJ294" s="700"/>
      <c r="AK294" s="607">
        <f t="shared" si="91"/>
        <v>4500</v>
      </c>
      <c r="AL294" s="700"/>
      <c r="AM294" s="607"/>
      <c r="AN294" s="700"/>
      <c r="AO294" s="607">
        <f t="shared" si="92"/>
        <v>166666.66666666666</v>
      </c>
      <c r="AP294" s="700"/>
      <c r="AQ294" s="607">
        <f t="shared" si="93"/>
        <v>0</v>
      </c>
      <c r="AR294" s="700"/>
      <c r="AS294" s="607">
        <f t="shared" si="94"/>
        <v>1000000</v>
      </c>
      <c r="AT294" s="700"/>
      <c r="AU294" s="613">
        <v>0</v>
      </c>
      <c r="AV294" s="700"/>
      <c r="AW294" s="571">
        <f t="shared" si="96"/>
        <v>2231079.7798000001</v>
      </c>
      <c r="AX294" s="700"/>
      <c r="AY294" s="607">
        <f>('Revenue OP'!$G$18*(1+DFC!$C$13/100)^B294)/12</f>
        <v>3801267.1471167598</v>
      </c>
      <c r="AZ294" s="700"/>
      <c r="BA294" s="613">
        <v>0</v>
      </c>
      <c r="BB294" s="700"/>
      <c r="BC294" s="562">
        <f t="shared" si="95"/>
        <v>1570187.3673167597</v>
      </c>
      <c r="BD294" s="700"/>
      <c r="BE294" s="562">
        <f>BC294/(1+DFC!$C$10/100)^B294</f>
        <v>486864.71573612379</v>
      </c>
      <c r="BF294" s="700"/>
    </row>
    <row r="295" spans="2:58" x14ac:dyDescent="0.3">
      <c r="B295" s="572">
        <v>24</v>
      </c>
      <c r="C295" s="572">
        <v>8</v>
      </c>
      <c r="D295" s="572">
        <v>284</v>
      </c>
      <c r="E295" s="708"/>
      <c r="F295" s="562">
        <v>0</v>
      </c>
      <c r="G295" s="607">
        <f t="shared" si="82"/>
        <v>5000</v>
      </c>
      <c r="H295" s="700"/>
      <c r="I295" s="607">
        <f t="shared" si="83"/>
        <v>650</v>
      </c>
      <c r="J295" s="700"/>
      <c r="K295" s="607">
        <f t="shared" si="84"/>
        <v>400</v>
      </c>
      <c r="L295" s="700"/>
      <c r="M295" s="607">
        <f t="shared" si="85"/>
        <v>12500</v>
      </c>
      <c r="N295" s="700"/>
      <c r="O295" s="607">
        <f t="shared" si="86"/>
        <v>5000</v>
      </c>
      <c r="P295" s="700"/>
      <c r="Q295" s="607">
        <f t="shared" si="78"/>
        <v>13125</v>
      </c>
      <c r="R295" s="700"/>
      <c r="S295" s="607">
        <f t="shared" si="79"/>
        <v>75000</v>
      </c>
      <c r="T295" s="700"/>
      <c r="U295" s="607">
        <f t="shared" si="80"/>
        <v>56250</v>
      </c>
      <c r="V295" s="700"/>
      <c r="W295" s="607">
        <f t="shared" si="87"/>
        <v>20833.333333333332</v>
      </c>
      <c r="X295" s="700"/>
      <c r="Y295" s="607">
        <f t="shared" si="88"/>
        <v>10416.666666666666</v>
      </c>
      <c r="Z295" s="700"/>
      <c r="AA295" s="607">
        <f t="shared" si="89"/>
        <v>8333.3333333333339</v>
      </c>
      <c r="AB295" s="700"/>
      <c r="AC295" s="607">
        <f t="shared" si="90"/>
        <v>16666.666666666668</v>
      </c>
      <c r="AD295" s="700"/>
      <c r="AE295" s="607">
        <f t="shared" si="81"/>
        <v>16660.583333333336</v>
      </c>
      <c r="AF295" s="700"/>
      <c r="AG295" s="607">
        <f>OFC!AB290+OFC!AW290</f>
        <v>775851.90480000002</v>
      </c>
      <c r="AH295" s="700"/>
      <c r="AI295" s="607">
        <f>OFC!BR290+OFC!CM290</f>
        <v>43225.625</v>
      </c>
      <c r="AJ295" s="700"/>
      <c r="AK295" s="607">
        <f t="shared" si="91"/>
        <v>4500</v>
      </c>
      <c r="AL295" s="700"/>
      <c r="AM295" s="607"/>
      <c r="AN295" s="700"/>
      <c r="AO295" s="607">
        <f t="shared" si="92"/>
        <v>166666.66666666666</v>
      </c>
      <c r="AP295" s="700"/>
      <c r="AQ295" s="607">
        <f t="shared" si="93"/>
        <v>0</v>
      </c>
      <c r="AR295" s="700"/>
      <c r="AS295" s="607">
        <f t="shared" si="94"/>
        <v>1000000</v>
      </c>
      <c r="AT295" s="700"/>
      <c r="AU295" s="613">
        <v>0</v>
      </c>
      <c r="AV295" s="700"/>
      <c r="AW295" s="571">
        <f t="shared" si="96"/>
        <v>2231079.7798000001</v>
      </c>
      <c r="AX295" s="700"/>
      <c r="AY295" s="607">
        <f>('Revenue OP'!$G$18*(1+DFC!$C$13/100)^B295)/12</f>
        <v>3801267.1471167598</v>
      </c>
      <c r="AZ295" s="700"/>
      <c r="BA295" s="613">
        <v>0</v>
      </c>
      <c r="BB295" s="700"/>
      <c r="BC295" s="562">
        <f t="shared" si="95"/>
        <v>1570187.3673167597</v>
      </c>
      <c r="BD295" s="700"/>
      <c r="BE295" s="562">
        <f>BC295/(1+DFC!$C$10/100)^B295</f>
        <v>486864.71573612379</v>
      </c>
      <c r="BF295" s="700"/>
    </row>
    <row r="296" spans="2:58" x14ac:dyDescent="0.3">
      <c r="B296" s="572">
        <v>24</v>
      </c>
      <c r="C296" s="572">
        <v>9</v>
      </c>
      <c r="D296" s="572">
        <v>285</v>
      </c>
      <c r="E296" s="708"/>
      <c r="F296" s="562">
        <v>0</v>
      </c>
      <c r="G296" s="607">
        <f t="shared" si="82"/>
        <v>5000</v>
      </c>
      <c r="H296" s="700"/>
      <c r="I296" s="607">
        <f t="shared" si="83"/>
        <v>650</v>
      </c>
      <c r="J296" s="700"/>
      <c r="K296" s="607">
        <f t="shared" si="84"/>
        <v>400</v>
      </c>
      <c r="L296" s="700"/>
      <c r="M296" s="607">
        <f t="shared" si="85"/>
        <v>12500</v>
      </c>
      <c r="N296" s="700"/>
      <c r="O296" s="607">
        <f t="shared" si="86"/>
        <v>5000</v>
      </c>
      <c r="P296" s="700"/>
      <c r="Q296" s="607">
        <f t="shared" si="78"/>
        <v>13125</v>
      </c>
      <c r="R296" s="700"/>
      <c r="S296" s="607">
        <f t="shared" si="79"/>
        <v>75000</v>
      </c>
      <c r="T296" s="700"/>
      <c r="U296" s="607">
        <f t="shared" si="80"/>
        <v>56250</v>
      </c>
      <c r="V296" s="700"/>
      <c r="W296" s="607">
        <f t="shared" si="87"/>
        <v>20833.333333333332</v>
      </c>
      <c r="X296" s="700"/>
      <c r="Y296" s="607">
        <f t="shared" si="88"/>
        <v>10416.666666666666</v>
      </c>
      <c r="Z296" s="700"/>
      <c r="AA296" s="607">
        <f t="shared" si="89"/>
        <v>8333.3333333333339</v>
      </c>
      <c r="AB296" s="700"/>
      <c r="AC296" s="607">
        <f t="shared" si="90"/>
        <v>16666.666666666668</v>
      </c>
      <c r="AD296" s="700"/>
      <c r="AE296" s="607">
        <f t="shared" si="81"/>
        <v>16660.583333333336</v>
      </c>
      <c r="AF296" s="700"/>
      <c r="AG296" s="607">
        <f>OFC!AB291+OFC!AW291</f>
        <v>750824.424</v>
      </c>
      <c r="AH296" s="700"/>
      <c r="AI296" s="607">
        <f>OFC!BR291+OFC!CM291</f>
        <v>41831.25</v>
      </c>
      <c r="AJ296" s="700"/>
      <c r="AK296" s="607">
        <f t="shared" si="91"/>
        <v>4500</v>
      </c>
      <c r="AL296" s="700"/>
      <c r="AM296" s="607"/>
      <c r="AN296" s="700"/>
      <c r="AO296" s="607">
        <f t="shared" si="92"/>
        <v>166666.66666666666</v>
      </c>
      <c r="AP296" s="700"/>
      <c r="AQ296" s="607">
        <f t="shared" si="93"/>
        <v>0</v>
      </c>
      <c r="AR296" s="700"/>
      <c r="AS296" s="607">
        <f t="shared" si="94"/>
        <v>1000000</v>
      </c>
      <c r="AT296" s="700"/>
      <c r="AU296" s="613">
        <v>0</v>
      </c>
      <c r="AV296" s="700"/>
      <c r="AW296" s="571">
        <f t="shared" si="96"/>
        <v>2204657.9240000001</v>
      </c>
      <c r="AX296" s="700"/>
      <c r="AY296" s="607">
        <f>('Revenue OP'!$G$18*(1+DFC!$C$13/100)^B296)/12</f>
        <v>3801267.1471167598</v>
      </c>
      <c r="AZ296" s="700"/>
      <c r="BA296" s="613">
        <v>0</v>
      </c>
      <c r="BB296" s="700"/>
      <c r="BC296" s="562">
        <f t="shared" si="95"/>
        <v>1596609.2231167597</v>
      </c>
      <c r="BD296" s="700"/>
      <c r="BE296" s="562">
        <f>BC296/(1+DFC!$C$10/100)^B296</f>
        <v>495057.28534981929</v>
      </c>
      <c r="BF296" s="700"/>
    </row>
    <row r="297" spans="2:58" x14ac:dyDescent="0.3">
      <c r="B297" s="572">
        <v>24</v>
      </c>
      <c r="C297" s="572">
        <v>10</v>
      </c>
      <c r="D297" s="572">
        <v>286</v>
      </c>
      <c r="E297" s="708"/>
      <c r="F297" s="562">
        <v>0</v>
      </c>
      <c r="G297" s="607">
        <f t="shared" si="82"/>
        <v>5000</v>
      </c>
      <c r="H297" s="700"/>
      <c r="I297" s="607">
        <f t="shared" si="83"/>
        <v>650</v>
      </c>
      <c r="J297" s="700"/>
      <c r="K297" s="607">
        <f t="shared" si="84"/>
        <v>400</v>
      </c>
      <c r="L297" s="700"/>
      <c r="M297" s="607">
        <f t="shared" si="85"/>
        <v>12500</v>
      </c>
      <c r="N297" s="700"/>
      <c r="O297" s="607">
        <f t="shared" si="86"/>
        <v>5000</v>
      </c>
      <c r="P297" s="700"/>
      <c r="Q297" s="607">
        <f t="shared" si="78"/>
        <v>13125</v>
      </c>
      <c r="R297" s="700"/>
      <c r="S297" s="607">
        <f t="shared" si="79"/>
        <v>75000</v>
      </c>
      <c r="T297" s="700"/>
      <c r="U297" s="607">
        <f t="shared" si="80"/>
        <v>56250</v>
      </c>
      <c r="V297" s="700"/>
      <c r="W297" s="607">
        <f t="shared" si="87"/>
        <v>20833.333333333332</v>
      </c>
      <c r="X297" s="700"/>
      <c r="Y297" s="607">
        <f t="shared" si="88"/>
        <v>10416.666666666666</v>
      </c>
      <c r="Z297" s="700"/>
      <c r="AA297" s="607">
        <f t="shared" si="89"/>
        <v>8333.3333333333339</v>
      </c>
      <c r="AB297" s="700"/>
      <c r="AC297" s="607">
        <f t="shared" si="90"/>
        <v>16666.666666666668</v>
      </c>
      <c r="AD297" s="700"/>
      <c r="AE297" s="607">
        <f t="shared" si="81"/>
        <v>16660.583333333336</v>
      </c>
      <c r="AF297" s="700"/>
      <c r="AG297" s="607">
        <f>OFC!AB292+OFC!AW292</f>
        <v>775851.90480000002</v>
      </c>
      <c r="AH297" s="700"/>
      <c r="AI297" s="607">
        <f>OFC!BR292+OFC!CM292</f>
        <v>43225.625</v>
      </c>
      <c r="AJ297" s="700"/>
      <c r="AK297" s="607">
        <f t="shared" si="91"/>
        <v>4500</v>
      </c>
      <c r="AL297" s="700"/>
      <c r="AM297" s="607"/>
      <c r="AN297" s="700"/>
      <c r="AO297" s="607">
        <f t="shared" si="92"/>
        <v>166666.66666666666</v>
      </c>
      <c r="AP297" s="700"/>
      <c r="AQ297" s="607">
        <f t="shared" si="93"/>
        <v>0</v>
      </c>
      <c r="AR297" s="700"/>
      <c r="AS297" s="607">
        <f t="shared" si="94"/>
        <v>1000000</v>
      </c>
      <c r="AT297" s="700"/>
      <c r="AU297" s="613">
        <v>0</v>
      </c>
      <c r="AV297" s="700"/>
      <c r="AW297" s="571">
        <f t="shared" si="96"/>
        <v>2231079.7798000001</v>
      </c>
      <c r="AX297" s="700"/>
      <c r="AY297" s="607">
        <f>('Revenue OP'!$G$18*(1+DFC!$C$13/100)^B297)/12</f>
        <v>3801267.1471167598</v>
      </c>
      <c r="AZ297" s="700"/>
      <c r="BA297" s="613">
        <v>0</v>
      </c>
      <c r="BB297" s="700"/>
      <c r="BC297" s="562">
        <f t="shared" si="95"/>
        <v>1570187.3673167597</v>
      </c>
      <c r="BD297" s="700"/>
      <c r="BE297" s="562">
        <f>BC297/(1+DFC!$C$10/100)^B297</f>
        <v>486864.71573612379</v>
      </c>
      <c r="BF297" s="700"/>
    </row>
    <row r="298" spans="2:58" x14ac:dyDescent="0.3">
      <c r="B298" s="572">
        <v>24</v>
      </c>
      <c r="C298" s="572">
        <v>11</v>
      </c>
      <c r="D298" s="572">
        <v>287</v>
      </c>
      <c r="E298" s="708"/>
      <c r="F298" s="562">
        <v>0</v>
      </c>
      <c r="G298" s="607">
        <f t="shared" si="82"/>
        <v>5000</v>
      </c>
      <c r="H298" s="700"/>
      <c r="I298" s="607">
        <f t="shared" si="83"/>
        <v>650</v>
      </c>
      <c r="J298" s="700"/>
      <c r="K298" s="607">
        <f t="shared" si="84"/>
        <v>400</v>
      </c>
      <c r="L298" s="700"/>
      <c r="M298" s="607">
        <f t="shared" si="85"/>
        <v>12500</v>
      </c>
      <c r="N298" s="700"/>
      <c r="O298" s="607">
        <f t="shared" si="86"/>
        <v>5000</v>
      </c>
      <c r="P298" s="700"/>
      <c r="Q298" s="607">
        <f t="shared" si="78"/>
        <v>13125</v>
      </c>
      <c r="R298" s="700"/>
      <c r="S298" s="607">
        <f t="shared" si="79"/>
        <v>75000</v>
      </c>
      <c r="T298" s="700"/>
      <c r="U298" s="607">
        <f t="shared" si="80"/>
        <v>56250</v>
      </c>
      <c r="V298" s="700"/>
      <c r="W298" s="607">
        <f t="shared" si="87"/>
        <v>20833.333333333332</v>
      </c>
      <c r="X298" s="700"/>
      <c r="Y298" s="607">
        <f t="shared" si="88"/>
        <v>10416.666666666666</v>
      </c>
      <c r="Z298" s="700"/>
      <c r="AA298" s="607">
        <f t="shared" si="89"/>
        <v>8333.3333333333339</v>
      </c>
      <c r="AB298" s="700"/>
      <c r="AC298" s="607">
        <f t="shared" si="90"/>
        <v>16666.666666666668</v>
      </c>
      <c r="AD298" s="700"/>
      <c r="AE298" s="607">
        <f t="shared" si="81"/>
        <v>16660.583333333336</v>
      </c>
      <c r="AF298" s="700"/>
      <c r="AG298" s="607">
        <f>OFC!AB293+OFC!AW293</f>
        <v>750824.424</v>
      </c>
      <c r="AH298" s="700"/>
      <c r="AI298" s="607">
        <f>OFC!BR293+OFC!CM293</f>
        <v>41831.25</v>
      </c>
      <c r="AJ298" s="700"/>
      <c r="AK298" s="607">
        <f t="shared" si="91"/>
        <v>4500</v>
      </c>
      <c r="AL298" s="700"/>
      <c r="AM298" s="607"/>
      <c r="AN298" s="700"/>
      <c r="AO298" s="607">
        <f t="shared" si="92"/>
        <v>166666.66666666666</v>
      </c>
      <c r="AP298" s="700"/>
      <c r="AQ298" s="607">
        <f t="shared" si="93"/>
        <v>0</v>
      </c>
      <c r="AR298" s="700"/>
      <c r="AS298" s="607">
        <f t="shared" si="94"/>
        <v>1000000</v>
      </c>
      <c r="AT298" s="700"/>
      <c r="AU298" s="613">
        <v>0</v>
      </c>
      <c r="AV298" s="700"/>
      <c r="AW298" s="571">
        <f t="shared" si="96"/>
        <v>2204657.9240000001</v>
      </c>
      <c r="AX298" s="700"/>
      <c r="AY298" s="607">
        <f>('Revenue OP'!$G$18*(1+DFC!$C$13/100)^B298)/12</f>
        <v>3801267.1471167598</v>
      </c>
      <c r="AZ298" s="700"/>
      <c r="BA298" s="613">
        <v>0</v>
      </c>
      <c r="BB298" s="700"/>
      <c r="BC298" s="562">
        <f t="shared" si="95"/>
        <v>1596609.2231167597</v>
      </c>
      <c r="BD298" s="700"/>
      <c r="BE298" s="562">
        <f>BC298/(1+DFC!$C$10/100)^B298</f>
        <v>495057.28534981929</v>
      </c>
      <c r="BF298" s="700"/>
    </row>
    <row r="299" spans="2:58" x14ac:dyDescent="0.3">
      <c r="B299" s="572">
        <v>24</v>
      </c>
      <c r="C299" s="572">
        <v>12</v>
      </c>
      <c r="D299" s="572">
        <v>288</v>
      </c>
      <c r="E299" s="708"/>
      <c r="F299" s="562">
        <v>0</v>
      </c>
      <c r="G299" s="607">
        <f t="shared" si="82"/>
        <v>5000</v>
      </c>
      <c r="H299" s="700"/>
      <c r="I299" s="607">
        <f t="shared" si="83"/>
        <v>650</v>
      </c>
      <c r="J299" s="700"/>
      <c r="K299" s="607">
        <f t="shared" si="84"/>
        <v>400</v>
      </c>
      <c r="L299" s="700"/>
      <c r="M299" s="607">
        <f t="shared" si="85"/>
        <v>12500</v>
      </c>
      <c r="N299" s="700"/>
      <c r="O299" s="607">
        <f t="shared" si="86"/>
        <v>5000</v>
      </c>
      <c r="P299" s="700"/>
      <c r="Q299" s="607">
        <f t="shared" si="78"/>
        <v>13125</v>
      </c>
      <c r="R299" s="700"/>
      <c r="S299" s="607">
        <f t="shared" si="79"/>
        <v>75000</v>
      </c>
      <c r="T299" s="700"/>
      <c r="U299" s="607">
        <f t="shared" si="80"/>
        <v>56250</v>
      </c>
      <c r="V299" s="700"/>
      <c r="W299" s="607">
        <f t="shared" si="87"/>
        <v>20833.333333333332</v>
      </c>
      <c r="X299" s="700"/>
      <c r="Y299" s="607">
        <f t="shared" si="88"/>
        <v>10416.666666666666</v>
      </c>
      <c r="Z299" s="700"/>
      <c r="AA299" s="607">
        <f t="shared" si="89"/>
        <v>8333.3333333333339</v>
      </c>
      <c r="AB299" s="700"/>
      <c r="AC299" s="607">
        <f t="shared" si="90"/>
        <v>16666.666666666668</v>
      </c>
      <c r="AD299" s="700"/>
      <c r="AE299" s="607">
        <f t="shared" si="81"/>
        <v>16660.583333333336</v>
      </c>
      <c r="AF299" s="700"/>
      <c r="AG299" s="607">
        <f>OFC!AB294+OFC!AW294</f>
        <v>775851.90480000002</v>
      </c>
      <c r="AH299" s="700"/>
      <c r="AI299" s="607">
        <f>OFC!BR294+OFC!CM294</f>
        <v>43225.625</v>
      </c>
      <c r="AJ299" s="700"/>
      <c r="AK299" s="607">
        <f t="shared" si="91"/>
        <v>4500</v>
      </c>
      <c r="AL299" s="700"/>
      <c r="AM299" s="607"/>
      <c r="AN299" s="700"/>
      <c r="AO299" s="607">
        <f t="shared" si="92"/>
        <v>166666.66666666666</v>
      </c>
      <c r="AP299" s="700"/>
      <c r="AQ299" s="607">
        <f t="shared" si="93"/>
        <v>0</v>
      </c>
      <c r="AR299" s="700"/>
      <c r="AS299" s="607">
        <f t="shared" si="94"/>
        <v>1000000</v>
      </c>
      <c r="AT299" s="700"/>
      <c r="AU299" s="613">
        <v>0</v>
      </c>
      <c r="AV299" s="700"/>
      <c r="AW299" s="571">
        <f t="shared" si="96"/>
        <v>2231079.7798000001</v>
      </c>
      <c r="AX299" s="700"/>
      <c r="AY299" s="607">
        <f>('Revenue OP'!$G$18*(1+DFC!$C$13/100)^B299)/12</f>
        <v>3801267.1471167598</v>
      </c>
      <c r="AZ299" s="700"/>
      <c r="BA299" s="613">
        <v>0</v>
      </c>
      <c r="BB299" s="700"/>
      <c r="BC299" s="562">
        <f t="shared" si="95"/>
        <v>1570187.3673167597</v>
      </c>
      <c r="BD299" s="700"/>
      <c r="BE299" s="562">
        <f>BC299/(1+DFC!$C$10/100)^B299</f>
        <v>486864.71573612379</v>
      </c>
      <c r="BF299" s="700"/>
    </row>
    <row r="300" spans="2:58" x14ac:dyDescent="0.3">
      <c r="B300" s="572">
        <v>25</v>
      </c>
      <c r="C300" s="572">
        <v>1</v>
      </c>
      <c r="D300" s="572">
        <v>289</v>
      </c>
      <c r="E300" s="708">
        <f>DFC!$C$10</f>
        <v>5</v>
      </c>
      <c r="F300" s="562">
        <v>0</v>
      </c>
      <c r="G300" s="607">
        <f t="shared" si="82"/>
        <v>5000</v>
      </c>
      <c r="H300" s="700">
        <f>SUM(G300:G311)</f>
        <v>60000</v>
      </c>
      <c r="I300" s="607">
        <f t="shared" si="83"/>
        <v>650</v>
      </c>
      <c r="J300" s="700">
        <f>SUM(I300:I311)</f>
        <v>7800</v>
      </c>
      <c r="K300" s="607">
        <f t="shared" si="84"/>
        <v>400</v>
      </c>
      <c r="L300" s="700">
        <f>SUM(K300:K311)</f>
        <v>4800</v>
      </c>
      <c r="M300" s="607">
        <f t="shared" si="85"/>
        <v>12500</v>
      </c>
      <c r="N300" s="700">
        <f>SUM(M300:M311)</f>
        <v>150000</v>
      </c>
      <c r="O300" s="607">
        <f t="shared" si="86"/>
        <v>5000</v>
      </c>
      <c r="P300" s="700">
        <f>SUM(O300:O311)</f>
        <v>60000</v>
      </c>
      <c r="Q300" s="607">
        <f t="shared" si="78"/>
        <v>13125</v>
      </c>
      <c r="R300" s="700">
        <f>SUM(Q300:Q311)</f>
        <v>157500</v>
      </c>
      <c r="S300" s="607">
        <f t="shared" si="79"/>
        <v>75000</v>
      </c>
      <c r="T300" s="700">
        <f>SUM(S300:S311)</f>
        <v>900000</v>
      </c>
      <c r="U300" s="607">
        <f t="shared" si="80"/>
        <v>56250</v>
      </c>
      <c r="V300" s="700">
        <f>SUM(U300:U311)</f>
        <v>675000</v>
      </c>
      <c r="W300" s="607">
        <f t="shared" si="87"/>
        <v>20833.333333333332</v>
      </c>
      <c r="X300" s="700">
        <f>SUM(W300:W311)</f>
        <v>250000.00000000003</v>
      </c>
      <c r="Y300" s="607">
        <f t="shared" si="88"/>
        <v>10416.666666666666</v>
      </c>
      <c r="Z300" s="700">
        <f>SUM(Y300:Y311)</f>
        <v>125000.00000000001</v>
      </c>
      <c r="AA300" s="607">
        <f t="shared" si="89"/>
        <v>8333.3333333333339</v>
      </c>
      <c r="AB300" s="700">
        <f>SUM(AA300:AA311)</f>
        <v>99999.999999999985</v>
      </c>
      <c r="AC300" s="607">
        <f t="shared" si="90"/>
        <v>16666.666666666668</v>
      </c>
      <c r="AD300" s="700">
        <f>SUM(AC300:AC311)</f>
        <v>199999.99999999997</v>
      </c>
      <c r="AE300" s="607">
        <f t="shared" si="81"/>
        <v>16660.583333333336</v>
      </c>
      <c r="AF300" s="700">
        <f>SUM(AE300:AE311)</f>
        <v>199927.00000000009</v>
      </c>
      <c r="AG300" s="607">
        <f>OFC!AB295+OFC!AW295</f>
        <v>310340.76191999996</v>
      </c>
      <c r="AH300" s="700">
        <f>SUM(AG300:AG311)</f>
        <v>8669519.3491199985</v>
      </c>
      <c r="AI300" s="607">
        <f>OFC!BR295+OFC!CM295</f>
        <v>17290.25</v>
      </c>
      <c r="AJ300" s="700">
        <f>SUM(AI300:AI311)</f>
        <v>483011.5</v>
      </c>
      <c r="AK300" s="607">
        <f t="shared" si="91"/>
        <v>4500</v>
      </c>
      <c r="AL300" s="700">
        <f>SUM(AK300:AK311)</f>
        <v>54000</v>
      </c>
      <c r="AM300" s="607"/>
      <c r="AN300" s="700">
        <f>SUM(AM300:AM311)</f>
        <v>0</v>
      </c>
      <c r="AO300" s="607">
        <f t="shared" si="92"/>
        <v>166666.66666666666</v>
      </c>
      <c r="AP300" s="700">
        <f>SUM(AO300:AO311)</f>
        <v>2000000.0000000002</v>
      </c>
      <c r="AQ300" s="607">
        <f t="shared" si="93"/>
        <v>0</v>
      </c>
      <c r="AR300" s="700">
        <f>SUM(AQ300:AQ311)</f>
        <v>0</v>
      </c>
      <c r="AS300" s="607">
        <f t="shared" si="94"/>
        <v>1000000</v>
      </c>
      <c r="AT300" s="700">
        <f>SUM(AS300:AS311)</f>
        <v>12000000</v>
      </c>
      <c r="AU300" s="613">
        <v>0</v>
      </c>
      <c r="AV300" s="700">
        <f>SUM(AU300:AU311)</f>
        <v>0</v>
      </c>
      <c r="AW300" s="571">
        <f t="shared" si="96"/>
        <v>1739633.26192</v>
      </c>
      <c r="AX300" s="700">
        <f>SUM(AW300:AW311)</f>
        <v>26096557.849120002</v>
      </c>
      <c r="AY300" s="607">
        <f>('Revenue OP'!$G$18*(1+DFC!$C$13/100)^B300)/12</f>
        <v>3884895.0243533286</v>
      </c>
      <c r="AZ300" s="700">
        <f>SUM(AY300:AY311)</f>
        <v>46618740.292239934</v>
      </c>
      <c r="BA300" s="613">
        <v>0</v>
      </c>
      <c r="BB300" s="700">
        <f>SUM(BA300:BA311)</f>
        <v>0</v>
      </c>
      <c r="BC300" s="562">
        <f t="shared" si="95"/>
        <v>2145261.7624333287</v>
      </c>
      <c r="BD300" s="700">
        <f>SUM(BC300:BC311)</f>
        <v>20522182.443119943</v>
      </c>
      <c r="BE300" s="562">
        <f>BC300/(1+DFC!$C$10/100)^B300</f>
        <v>633501.744463788</v>
      </c>
      <c r="BF300" s="700">
        <f>SUM(BE300:BE311)</f>
        <v>6060257.35674047</v>
      </c>
    </row>
    <row r="301" spans="2:58" x14ac:dyDescent="0.3">
      <c r="B301" s="572">
        <v>25</v>
      </c>
      <c r="C301" s="572">
        <v>2</v>
      </c>
      <c r="D301" s="572">
        <v>290</v>
      </c>
      <c r="E301" s="708"/>
      <c r="F301" s="562">
        <v>0</v>
      </c>
      <c r="G301" s="607">
        <f t="shared" si="82"/>
        <v>5000</v>
      </c>
      <c r="H301" s="700"/>
      <c r="I301" s="607">
        <f t="shared" si="83"/>
        <v>650</v>
      </c>
      <c r="J301" s="700"/>
      <c r="K301" s="607">
        <f t="shared" si="84"/>
        <v>400</v>
      </c>
      <c r="L301" s="700"/>
      <c r="M301" s="607">
        <f t="shared" si="85"/>
        <v>12500</v>
      </c>
      <c r="N301" s="700"/>
      <c r="O301" s="607">
        <f t="shared" si="86"/>
        <v>5000</v>
      </c>
      <c r="P301" s="700"/>
      <c r="Q301" s="607">
        <f t="shared" si="78"/>
        <v>13125</v>
      </c>
      <c r="R301" s="700"/>
      <c r="S301" s="607">
        <f t="shared" si="79"/>
        <v>75000</v>
      </c>
      <c r="T301" s="700"/>
      <c r="U301" s="607">
        <f t="shared" si="80"/>
        <v>56250</v>
      </c>
      <c r="V301" s="700"/>
      <c r="W301" s="607">
        <f t="shared" si="87"/>
        <v>20833.333333333332</v>
      </c>
      <c r="X301" s="700"/>
      <c r="Y301" s="607">
        <f t="shared" si="88"/>
        <v>10416.666666666666</v>
      </c>
      <c r="Z301" s="700"/>
      <c r="AA301" s="607">
        <f t="shared" si="89"/>
        <v>8333.3333333333339</v>
      </c>
      <c r="AB301" s="700"/>
      <c r="AC301" s="607">
        <f t="shared" si="90"/>
        <v>16666.666666666668</v>
      </c>
      <c r="AD301" s="700"/>
      <c r="AE301" s="607">
        <f t="shared" si="81"/>
        <v>16660.583333333336</v>
      </c>
      <c r="AF301" s="700"/>
      <c r="AG301" s="607">
        <f>OFC!AB296+OFC!AW296</f>
        <v>700769.46239999996</v>
      </c>
      <c r="AH301" s="700"/>
      <c r="AI301" s="607">
        <f>OFC!BR296+OFC!CM296</f>
        <v>39042.5</v>
      </c>
      <c r="AJ301" s="700"/>
      <c r="AK301" s="607">
        <f t="shared" si="91"/>
        <v>4500</v>
      </c>
      <c r="AL301" s="700"/>
      <c r="AM301" s="607"/>
      <c r="AN301" s="700"/>
      <c r="AO301" s="607">
        <f t="shared" si="92"/>
        <v>166666.66666666666</v>
      </c>
      <c r="AP301" s="700"/>
      <c r="AQ301" s="607">
        <f t="shared" si="93"/>
        <v>0</v>
      </c>
      <c r="AR301" s="700"/>
      <c r="AS301" s="607">
        <f t="shared" si="94"/>
        <v>1000000</v>
      </c>
      <c r="AT301" s="700"/>
      <c r="AU301" s="613">
        <v>0</v>
      </c>
      <c r="AV301" s="700"/>
      <c r="AW301" s="571">
        <f t="shared" si="96"/>
        <v>2151814.2124000001</v>
      </c>
      <c r="AX301" s="700"/>
      <c r="AY301" s="607">
        <f>('Revenue OP'!$G$18*(1+DFC!$C$13/100)^B301)/12</f>
        <v>3884895.0243533286</v>
      </c>
      <c r="AZ301" s="700"/>
      <c r="BA301" s="613">
        <v>0</v>
      </c>
      <c r="BB301" s="700"/>
      <c r="BC301" s="562">
        <f t="shared" si="95"/>
        <v>1733080.8119533285</v>
      </c>
      <c r="BD301" s="700"/>
      <c r="BE301" s="562">
        <f>BC301/(1+DFC!$C$10/100)^B301</f>
        <v>511783.56734602596</v>
      </c>
      <c r="BF301" s="700"/>
    </row>
    <row r="302" spans="2:58" x14ac:dyDescent="0.3">
      <c r="B302" s="572">
        <v>25</v>
      </c>
      <c r="C302" s="572">
        <v>3</v>
      </c>
      <c r="D302" s="572">
        <v>291</v>
      </c>
      <c r="E302" s="708"/>
      <c r="F302" s="562">
        <v>0</v>
      </c>
      <c r="G302" s="607">
        <f t="shared" si="82"/>
        <v>5000</v>
      </c>
      <c r="H302" s="700"/>
      <c r="I302" s="607">
        <f t="shared" si="83"/>
        <v>650</v>
      </c>
      <c r="J302" s="700"/>
      <c r="K302" s="607">
        <f t="shared" si="84"/>
        <v>400</v>
      </c>
      <c r="L302" s="700"/>
      <c r="M302" s="607">
        <f t="shared" si="85"/>
        <v>12500</v>
      </c>
      <c r="N302" s="700"/>
      <c r="O302" s="607">
        <f t="shared" si="86"/>
        <v>5000</v>
      </c>
      <c r="P302" s="700"/>
      <c r="Q302" s="607">
        <f t="shared" si="78"/>
        <v>13125</v>
      </c>
      <c r="R302" s="700"/>
      <c r="S302" s="607">
        <f t="shared" si="79"/>
        <v>75000</v>
      </c>
      <c r="T302" s="700"/>
      <c r="U302" s="607">
        <f t="shared" si="80"/>
        <v>56250</v>
      </c>
      <c r="V302" s="700"/>
      <c r="W302" s="607">
        <f t="shared" si="87"/>
        <v>20833.333333333332</v>
      </c>
      <c r="X302" s="700"/>
      <c r="Y302" s="607">
        <f t="shared" si="88"/>
        <v>10416.666666666666</v>
      </c>
      <c r="Z302" s="700"/>
      <c r="AA302" s="607">
        <f t="shared" si="89"/>
        <v>8333.3333333333339</v>
      </c>
      <c r="AB302" s="700"/>
      <c r="AC302" s="607">
        <f t="shared" si="90"/>
        <v>16666.666666666668</v>
      </c>
      <c r="AD302" s="700"/>
      <c r="AE302" s="607">
        <f t="shared" si="81"/>
        <v>16660.583333333336</v>
      </c>
      <c r="AF302" s="700"/>
      <c r="AG302" s="607">
        <f>OFC!AB297+OFC!AW297</f>
        <v>775851.90480000002</v>
      </c>
      <c r="AH302" s="700"/>
      <c r="AI302" s="607">
        <f>OFC!BR297+OFC!CM297</f>
        <v>43225.625</v>
      </c>
      <c r="AJ302" s="700"/>
      <c r="AK302" s="607">
        <f t="shared" si="91"/>
        <v>4500</v>
      </c>
      <c r="AL302" s="700"/>
      <c r="AM302" s="607"/>
      <c r="AN302" s="700"/>
      <c r="AO302" s="607">
        <f t="shared" si="92"/>
        <v>166666.66666666666</v>
      </c>
      <c r="AP302" s="700"/>
      <c r="AQ302" s="607">
        <f t="shared" si="93"/>
        <v>0</v>
      </c>
      <c r="AR302" s="700"/>
      <c r="AS302" s="607">
        <f t="shared" si="94"/>
        <v>1000000</v>
      </c>
      <c r="AT302" s="700"/>
      <c r="AU302" s="613">
        <v>0</v>
      </c>
      <c r="AV302" s="700"/>
      <c r="AW302" s="571">
        <f t="shared" si="96"/>
        <v>2231079.7798000001</v>
      </c>
      <c r="AX302" s="700"/>
      <c r="AY302" s="607">
        <f>('Revenue OP'!$G$18*(1+DFC!$C$13/100)^B302)/12</f>
        <v>3884895.0243533286</v>
      </c>
      <c r="AZ302" s="700"/>
      <c r="BA302" s="613">
        <v>0</v>
      </c>
      <c r="BB302" s="700"/>
      <c r="BC302" s="562">
        <f t="shared" si="95"/>
        <v>1653815.2445533285</v>
      </c>
      <c r="BD302" s="700"/>
      <c r="BE302" s="562">
        <f>BC302/(1+DFC!$C$10/100)^B302</f>
        <v>488376.22559261014</v>
      </c>
      <c r="BF302" s="700"/>
    </row>
    <row r="303" spans="2:58" x14ac:dyDescent="0.3">
      <c r="B303" s="572">
        <v>25</v>
      </c>
      <c r="C303" s="572">
        <v>4</v>
      </c>
      <c r="D303" s="572">
        <v>292</v>
      </c>
      <c r="E303" s="708"/>
      <c r="F303" s="562">
        <v>0</v>
      </c>
      <c r="G303" s="607">
        <f t="shared" si="82"/>
        <v>5000</v>
      </c>
      <c r="H303" s="700"/>
      <c r="I303" s="607">
        <f t="shared" si="83"/>
        <v>650</v>
      </c>
      <c r="J303" s="700"/>
      <c r="K303" s="607">
        <f t="shared" si="84"/>
        <v>400</v>
      </c>
      <c r="L303" s="700"/>
      <c r="M303" s="607">
        <f t="shared" si="85"/>
        <v>12500</v>
      </c>
      <c r="N303" s="700"/>
      <c r="O303" s="607">
        <f t="shared" si="86"/>
        <v>5000</v>
      </c>
      <c r="P303" s="700"/>
      <c r="Q303" s="607">
        <f t="shared" si="78"/>
        <v>13125</v>
      </c>
      <c r="R303" s="700"/>
      <c r="S303" s="607">
        <f t="shared" si="79"/>
        <v>75000</v>
      </c>
      <c r="T303" s="700"/>
      <c r="U303" s="607">
        <f t="shared" si="80"/>
        <v>56250</v>
      </c>
      <c r="V303" s="700"/>
      <c r="W303" s="607">
        <f t="shared" si="87"/>
        <v>20833.333333333332</v>
      </c>
      <c r="X303" s="700"/>
      <c r="Y303" s="607">
        <f t="shared" si="88"/>
        <v>10416.666666666666</v>
      </c>
      <c r="Z303" s="700"/>
      <c r="AA303" s="607">
        <f t="shared" si="89"/>
        <v>8333.3333333333339</v>
      </c>
      <c r="AB303" s="700"/>
      <c r="AC303" s="607">
        <f t="shared" si="90"/>
        <v>16666.666666666668</v>
      </c>
      <c r="AD303" s="700"/>
      <c r="AE303" s="607">
        <f t="shared" si="81"/>
        <v>16660.583333333336</v>
      </c>
      <c r="AF303" s="700"/>
      <c r="AG303" s="607">
        <f>OFC!AB298+OFC!AW298</f>
        <v>750824.424</v>
      </c>
      <c r="AH303" s="700"/>
      <c r="AI303" s="607">
        <f>OFC!BR298+OFC!CM298</f>
        <v>41831.25</v>
      </c>
      <c r="AJ303" s="700"/>
      <c r="AK303" s="607">
        <f t="shared" si="91"/>
        <v>4500</v>
      </c>
      <c r="AL303" s="700"/>
      <c r="AM303" s="607"/>
      <c r="AN303" s="700"/>
      <c r="AO303" s="607">
        <f t="shared" si="92"/>
        <v>166666.66666666666</v>
      </c>
      <c r="AP303" s="700"/>
      <c r="AQ303" s="607">
        <f t="shared" si="93"/>
        <v>0</v>
      </c>
      <c r="AR303" s="700"/>
      <c r="AS303" s="607">
        <f t="shared" si="94"/>
        <v>1000000</v>
      </c>
      <c r="AT303" s="700"/>
      <c r="AU303" s="613">
        <v>0</v>
      </c>
      <c r="AV303" s="700"/>
      <c r="AW303" s="571">
        <f t="shared" si="96"/>
        <v>2204657.9240000001</v>
      </c>
      <c r="AX303" s="700"/>
      <c r="AY303" s="607">
        <f>('Revenue OP'!$G$18*(1+DFC!$C$13/100)^B303)/12</f>
        <v>3884895.0243533286</v>
      </c>
      <c r="AZ303" s="700"/>
      <c r="BA303" s="613">
        <v>0</v>
      </c>
      <c r="BB303" s="700"/>
      <c r="BC303" s="562">
        <f t="shared" si="95"/>
        <v>1680237.1003533285</v>
      </c>
      <c r="BD303" s="700"/>
      <c r="BE303" s="562">
        <f>BC303/(1+DFC!$C$10/100)^B303</f>
        <v>496178.67284374876</v>
      </c>
      <c r="BF303" s="700"/>
    </row>
    <row r="304" spans="2:58" x14ac:dyDescent="0.3">
      <c r="B304" s="572">
        <v>25</v>
      </c>
      <c r="C304" s="572">
        <v>5</v>
      </c>
      <c r="D304" s="572">
        <v>293</v>
      </c>
      <c r="E304" s="708"/>
      <c r="F304" s="562">
        <v>0</v>
      </c>
      <c r="G304" s="607">
        <f t="shared" si="82"/>
        <v>5000</v>
      </c>
      <c r="H304" s="700"/>
      <c r="I304" s="607">
        <f t="shared" si="83"/>
        <v>650</v>
      </c>
      <c r="J304" s="700"/>
      <c r="K304" s="607">
        <f t="shared" si="84"/>
        <v>400</v>
      </c>
      <c r="L304" s="700"/>
      <c r="M304" s="607">
        <f t="shared" si="85"/>
        <v>12500</v>
      </c>
      <c r="N304" s="700"/>
      <c r="O304" s="607">
        <f t="shared" si="86"/>
        <v>5000</v>
      </c>
      <c r="P304" s="700"/>
      <c r="Q304" s="607">
        <f t="shared" si="78"/>
        <v>13125</v>
      </c>
      <c r="R304" s="700"/>
      <c r="S304" s="607">
        <f t="shared" si="79"/>
        <v>75000</v>
      </c>
      <c r="T304" s="700"/>
      <c r="U304" s="607">
        <f t="shared" si="80"/>
        <v>56250</v>
      </c>
      <c r="V304" s="700"/>
      <c r="W304" s="607">
        <f t="shared" si="87"/>
        <v>20833.333333333332</v>
      </c>
      <c r="X304" s="700"/>
      <c r="Y304" s="607">
        <f t="shared" si="88"/>
        <v>10416.666666666666</v>
      </c>
      <c r="Z304" s="700"/>
      <c r="AA304" s="607">
        <f t="shared" si="89"/>
        <v>8333.3333333333339</v>
      </c>
      <c r="AB304" s="700"/>
      <c r="AC304" s="607">
        <f t="shared" si="90"/>
        <v>16666.666666666668</v>
      </c>
      <c r="AD304" s="700"/>
      <c r="AE304" s="607">
        <f t="shared" si="81"/>
        <v>16660.583333333336</v>
      </c>
      <c r="AF304" s="700"/>
      <c r="AG304" s="607">
        <f>OFC!AB299+OFC!AW299</f>
        <v>775851.90480000002</v>
      </c>
      <c r="AH304" s="700"/>
      <c r="AI304" s="607">
        <f>OFC!BR299+OFC!CM299</f>
        <v>43225.625</v>
      </c>
      <c r="AJ304" s="700"/>
      <c r="AK304" s="607">
        <f t="shared" si="91"/>
        <v>4500</v>
      </c>
      <c r="AL304" s="700"/>
      <c r="AM304" s="607"/>
      <c r="AN304" s="700"/>
      <c r="AO304" s="607">
        <f t="shared" si="92"/>
        <v>166666.66666666666</v>
      </c>
      <c r="AP304" s="700"/>
      <c r="AQ304" s="607">
        <f t="shared" si="93"/>
        <v>0</v>
      </c>
      <c r="AR304" s="700"/>
      <c r="AS304" s="607">
        <f t="shared" si="94"/>
        <v>1000000</v>
      </c>
      <c r="AT304" s="700"/>
      <c r="AU304" s="613">
        <v>0</v>
      </c>
      <c r="AV304" s="700"/>
      <c r="AW304" s="571">
        <f t="shared" si="96"/>
        <v>2231079.7798000001</v>
      </c>
      <c r="AX304" s="700"/>
      <c r="AY304" s="607">
        <f>('Revenue OP'!$G$18*(1+DFC!$C$13/100)^B304)/12</f>
        <v>3884895.0243533286</v>
      </c>
      <c r="AZ304" s="700"/>
      <c r="BA304" s="613">
        <v>0</v>
      </c>
      <c r="BB304" s="700"/>
      <c r="BC304" s="562">
        <f t="shared" si="95"/>
        <v>1653815.2445533285</v>
      </c>
      <c r="BD304" s="700"/>
      <c r="BE304" s="562">
        <f>BC304/(1+DFC!$C$10/100)^B304</f>
        <v>488376.22559261014</v>
      </c>
      <c r="BF304" s="700"/>
    </row>
    <row r="305" spans="2:58" x14ac:dyDescent="0.3">
      <c r="B305" s="572">
        <v>25</v>
      </c>
      <c r="C305" s="572">
        <v>6</v>
      </c>
      <c r="D305" s="572">
        <v>294</v>
      </c>
      <c r="E305" s="708"/>
      <c r="F305" s="562">
        <v>0</v>
      </c>
      <c r="G305" s="607">
        <f t="shared" si="82"/>
        <v>5000</v>
      </c>
      <c r="H305" s="700"/>
      <c r="I305" s="607">
        <f t="shared" si="83"/>
        <v>650</v>
      </c>
      <c r="J305" s="700"/>
      <c r="K305" s="607">
        <f t="shared" si="84"/>
        <v>400</v>
      </c>
      <c r="L305" s="700"/>
      <c r="M305" s="607">
        <f t="shared" si="85"/>
        <v>12500</v>
      </c>
      <c r="N305" s="700"/>
      <c r="O305" s="607">
        <f t="shared" si="86"/>
        <v>5000</v>
      </c>
      <c r="P305" s="700"/>
      <c r="Q305" s="607">
        <f t="shared" si="78"/>
        <v>13125</v>
      </c>
      <c r="R305" s="700"/>
      <c r="S305" s="607">
        <f t="shared" si="79"/>
        <v>75000</v>
      </c>
      <c r="T305" s="700"/>
      <c r="U305" s="607">
        <f t="shared" si="80"/>
        <v>56250</v>
      </c>
      <c r="V305" s="700"/>
      <c r="W305" s="607">
        <f t="shared" si="87"/>
        <v>20833.333333333332</v>
      </c>
      <c r="X305" s="700"/>
      <c r="Y305" s="607">
        <f t="shared" si="88"/>
        <v>10416.666666666666</v>
      </c>
      <c r="Z305" s="700"/>
      <c r="AA305" s="607">
        <f t="shared" si="89"/>
        <v>8333.3333333333339</v>
      </c>
      <c r="AB305" s="700"/>
      <c r="AC305" s="607">
        <f t="shared" si="90"/>
        <v>16666.666666666668</v>
      </c>
      <c r="AD305" s="700"/>
      <c r="AE305" s="607">
        <f t="shared" si="81"/>
        <v>16660.583333333336</v>
      </c>
      <c r="AF305" s="700"/>
      <c r="AG305" s="607">
        <f>OFC!AB300+OFC!AW300</f>
        <v>750824.424</v>
      </c>
      <c r="AH305" s="700"/>
      <c r="AI305" s="607">
        <f>OFC!BR300+OFC!CM300</f>
        <v>41831.25</v>
      </c>
      <c r="AJ305" s="700"/>
      <c r="AK305" s="607">
        <f t="shared" si="91"/>
        <v>4500</v>
      </c>
      <c r="AL305" s="700"/>
      <c r="AM305" s="607"/>
      <c r="AN305" s="700"/>
      <c r="AO305" s="607">
        <f t="shared" si="92"/>
        <v>166666.66666666666</v>
      </c>
      <c r="AP305" s="700"/>
      <c r="AQ305" s="607">
        <f t="shared" si="93"/>
        <v>0</v>
      </c>
      <c r="AR305" s="700"/>
      <c r="AS305" s="607">
        <f t="shared" si="94"/>
        <v>1000000</v>
      </c>
      <c r="AT305" s="700"/>
      <c r="AU305" s="613">
        <v>0</v>
      </c>
      <c r="AV305" s="700"/>
      <c r="AW305" s="571">
        <f t="shared" si="96"/>
        <v>2204657.9240000001</v>
      </c>
      <c r="AX305" s="700"/>
      <c r="AY305" s="607">
        <f>('Revenue OP'!$G$18*(1+DFC!$C$13/100)^B305)/12</f>
        <v>3884895.0243533286</v>
      </c>
      <c r="AZ305" s="700"/>
      <c r="BA305" s="613">
        <v>0</v>
      </c>
      <c r="BB305" s="700"/>
      <c r="BC305" s="562">
        <f t="shared" si="95"/>
        <v>1680237.1003533285</v>
      </c>
      <c r="BD305" s="700"/>
      <c r="BE305" s="562">
        <f>BC305/(1+DFC!$C$10/100)^B305</f>
        <v>496178.67284374876</v>
      </c>
      <c r="BF305" s="700"/>
    </row>
    <row r="306" spans="2:58" x14ac:dyDescent="0.3">
      <c r="B306" s="572">
        <v>25</v>
      </c>
      <c r="C306" s="572">
        <v>7</v>
      </c>
      <c r="D306" s="572">
        <v>295</v>
      </c>
      <c r="E306" s="708"/>
      <c r="F306" s="562">
        <v>0</v>
      </c>
      <c r="G306" s="607">
        <f t="shared" si="82"/>
        <v>5000</v>
      </c>
      <c r="H306" s="700"/>
      <c r="I306" s="607">
        <f t="shared" si="83"/>
        <v>650</v>
      </c>
      <c r="J306" s="700"/>
      <c r="K306" s="607">
        <f t="shared" si="84"/>
        <v>400</v>
      </c>
      <c r="L306" s="700"/>
      <c r="M306" s="607">
        <f t="shared" si="85"/>
        <v>12500</v>
      </c>
      <c r="N306" s="700"/>
      <c r="O306" s="607">
        <f t="shared" si="86"/>
        <v>5000</v>
      </c>
      <c r="P306" s="700"/>
      <c r="Q306" s="607">
        <f t="shared" si="78"/>
        <v>13125</v>
      </c>
      <c r="R306" s="700"/>
      <c r="S306" s="607">
        <f t="shared" si="79"/>
        <v>75000</v>
      </c>
      <c r="T306" s="700"/>
      <c r="U306" s="607">
        <f t="shared" si="80"/>
        <v>56250</v>
      </c>
      <c r="V306" s="700"/>
      <c r="W306" s="607">
        <f t="shared" si="87"/>
        <v>20833.333333333332</v>
      </c>
      <c r="X306" s="700"/>
      <c r="Y306" s="607">
        <f t="shared" si="88"/>
        <v>10416.666666666666</v>
      </c>
      <c r="Z306" s="700"/>
      <c r="AA306" s="607">
        <f t="shared" si="89"/>
        <v>8333.3333333333339</v>
      </c>
      <c r="AB306" s="700"/>
      <c r="AC306" s="607">
        <f t="shared" si="90"/>
        <v>16666.666666666668</v>
      </c>
      <c r="AD306" s="700"/>
      <c r="AE306" s="607">
        <f t="shared" si="81"/>
        <v>16660.583333333336</v>
      </c>
      <c r="AF306" s="700"/>
      <c r="AG306" s="607">
        <f>OFC!AB301+OFC!AW301</f>
        <v>775851.90480000002</v>
      </c>
      <c r="AH306" s="700"/>
      <c r="AI306" s="607">
        <f>OFC!BR301+OFC!CM301</f>
        <v>43225.625</v>
      </c>
      <c r="AJ306" s="700"/>
      <c r="AK306" s="607">
        <f t="shared" si="91"/>
        <v>4500</v>
      </c>
      <c r="AL306" s="700"/>
      <c r="AM306" s="607"/>
      <c r="AN306" s="700"/>
      <c r="AO306" s="607">
        <f t="shared" si="92"/>
        <v>166666.66666666666</v>
      </c>
      <c r="AP306" s="700"/>
      <c r="AQ306" s="607">
        <f t="shared" si="93"/>
        <v>0</v>
      </c>
      <c r="AR306" s="700"/>
      <c r="AS306" s="607">
        <f t="shared" si="94"/>
        <v>1000000</v>
      </c>
      <c r="AT306" s="700"/>
      <c r="AU306" s="613">
        <v>0</v>
      </c>
      <c r="AV306" s="700"/>
      <c r="AW306" s="571">
        <f t="shared" si="96"/>
        <v>2231079.7798000001</v>
      </c>
      <c r="AX306" s="700"/>
      <c r="AY306" s="607">
        <f>('Revenue OP'!$G$18*(1+DFC!$C$13/100)^B306)/12</f>
        <v>3884895.0243533286</v>
      </c>
      <c r="AZ306" s="700"/>
      <c r="BA306" s="613">
        <v>0</v>
      </c>
      <c r="BB306" s="700"/>
      <c r="BC306" s="562">
        <f t="shared" si="95"/>
        <v>1653815.2445533285</v>
      </c>
      <c r="BD306" s="700"/>
      <c r="BE306" s="562">
        <f>BC306/(1+DFC!$C$10/100)^B306</f>
        <v>488376.22559261014</v>
      </c>
      <c r="BF306" s="700"/>
    </row>
    <row r="307" spans="2:58" x14ac:dyDescent="0.3">
      <c r="B307" s="572">
        <v>25</v>
      </c>
      <c r="C307" s="572">
        <v>8</v>
      </c>
      <c r="D307" s="572">
        <v>296</v>
      </c>
      <c r="E307" s="708"/>
      <c r="F307" s="562">
        <v>0</v>
      </c>
      <c r="G307" s="607">
        <f t="shared" si="82"/>
        <v>5000</v>
      </c>
      <c r="H307" s="700"/>
      <c r="I307" s="607">
        <f t="shared" si="83"/>
        <v>650</v>
      </c>
      <c r="J307" s="700"/>
      <c r="K307" s="607">
        <f t="shared" si="84"/>
        <v>400</v>
      </c>
      <c r="L307" s="700"/>
      <c r="M307" s="607">
        <f t="shared" si="85"/>
        <v>12500</v>
      </c>
      <c r="N307" s="700"/>
      <c r="O307" s="607">
        <f t="shared" si="86"/>
        <v>5000</v>
      </c>
      <c r="P307" s="700"/>
      <c r="Q307" s="607">
        <f t="shared" si="78"/>
        <v>13125</v>
      </c>
      <c r="R307" s="700"/>
      <c r="S307" s="607">
        <f t="shared" si="79"/>
        <v>75000</v>
      </c>
      <c r="T307" s="700"/>
      <c r="U307" s="607">
        <f t="shared" si="80"/>
        <v>56250</v>
      </c>
      <c r="V307" s="700"/>
      <c r="W307" s="607">
        <f t="shared" si="87"/>
        <v>20833.333333333332</v>
      </c>
      <c r="X307" s="700"/>
      <c r="Y307" s="607">
        <f t="shared" si="88"/>
        <v>10416.666666666666</v>
      </c>
      <c r="Z307" s="700"/>
      <c r="AA307" s="607">
        <f t="shared" si="89"/>
        <v>8333.3333333333339</v>
      </c>
      <c r="AB307" s="700"/>
      <c r="AC307" s="607">
        <f t="shared" si="90"/>
        <v>16666.666666666668</v>
      </c>
      <c r="AD307" s="700"/>
      <c r="AE307" s="607">
        <f t="shared" si="81"/>
        <v>16660.583333333336</v>
      </c>
      <c r="AF307" s="700"/>
      <c r="AG307" s="607">
        <f>OFC!AB302+OFC!AW302</f>
        <v>775851.90480000002</v>
      </c>
      <c r="AH307" s="700"/>
      <c r="AI307" s="607">
        <f>OFC!BR302+OFC!CM302</f>
        <v>43225.625</v>
      </c>
      <c r="AJ307" s="700"/>
      <c r="AK307" s="607">
        <f t="shared" si="91"/>
        <v>4500</v>
      </c>
      <c r="AL307" s="700"/>
      <c r="AM307" s="607"/>
      <c r="AN307" s="700"/>
      <c r="AO307" s="607">
        <f t="shared" si="92"/>
        <v>166666.66666666666</v>
      </c>
      <c r="AP307" s="700"/>
      <c r="AQ307" s="607">
        <f t="shared" si="93"/>
        <v>0</v>
      </c>
      <c r="AR307" s="700"/>
      <c r="AS307" s="607">
        <f t="shared" si="94"/>
        <v>1000000</v>
      </c>
      <c r="AT307" s="700"/>
      <c r="AU307" s="613">
        <v>0</v>
      </c>
      <c r="AV307" s="700"/>
      <c r="AW307" s="571">
        <f t="shared" si="96"/>
        <v>2231079.7798000001</v>
      </c>
      <c r="AX307" s="700"/>
      <c r="AY307" s="607">
        <f>('Revenue OP'!$G$18*(1+DFC!$C$13/100)^B307)/12</f>
        <v>3884895.0243533286</v>
      </c>
      <c r="AZ307" s="700"/>
      <c r="BA307" s="613">
        <v>0</v>
      </c>
      <c r="BB307" s="700"/>
      <c r="BC307" s="562">
        <f t="shared" si="95"/>
        <v>1653815.2445533285</v>
      </c>
      <c r="BD307" s="700"/>
      <c r="BE307" s="562">
        <f>BC307/(1+DFC!$C$10/100)^B307</f>
        <v>488376.22559261014</v>
      </c>
      <c r="BF307" s="700"/>
    </row>
    <row r="308" spans="2:58" x14ac:dyDescent="0.3">
      <c r="B308" s="572">
        <v>25</v>
      </c>
      <c r="C308" s="572">
        <v>9</v>
      </c>
      <c r="D308" s="572">
        <v>297</v>
      </c>
      <c r="E308" s="708"/>
      <c r="F308" s="562">
        <v>0</v>
      </c>
      <c r="G308" s="607">
        <f t="shared" si="82"/>
        <v>5000</v>
      </c>
      <c r="H308" s="700"/>
      <c r="I308" s="607">
        <f t="shared" si="83"/>
        <v>650</v>
      </c>
      <c r="J308" s="700"/>
      <c r="K308" s="607">
        <f t="shared" si="84"/>
        <v>400</v>
      </c>
      <c r="L308" s="700"/>
      <c r="M308" s="607">
        <f t="shared" si="85"/>
        <v>12500</v>
      </c>
      <c r="N308" s="700"/>
      <c r="O308" s="607">
        <f t="shared" si="86"/>
        <v>5000</v>
      </c>
      <c r="P308" s="700"/>
      <c r="Q308" s="607">
        <f t="shared" si="78"/>
        <v>13125</v>
      </c>
      <c r="R308" s="700"/>
      <c r="S308" s="607">
        <f t="shared" si="79"/>
        <v>75000</v>
      </c>
      <c r="T308" s="700"/>
      <c r="U308" s="607">
        <f t="shared" si="80"/>
        <v>56250</v>
      </c>
      <c r="V308" s="700"/>
      <c r="W308" s="607">
        <f t="shared" si="87"/>
        <v>20833.333333333332</v>
      </c>
      <c r="X308" s="700"/>
      <c r="Y308" s="607">
        <f t="shared" si="88"/>
        <v>10416.666666666666</v>
      </c>
      <c r="Z308" s="700"/>
      <c r="AA308" s="607">
        <f t="shared" si="89"/>
        <v>8333.3333333333339</v>
      </c>
      <c r="AB308" s="700"/>
      <c r="AC308" s="607">
        <f t="shared" si="90"/>
        <v>16666.666666666668</v>
      </c>
      <c r="AD308" s="700"/>
      <c r="AE308" s="607">
        <f t="shared" si="81"/>
        <v>16660.583333333336</v>
      </c>
      <c r="AF308" s="700"/>
      <c r="AG308" s="607">
        <f>OFC!AB303+OFC!AW303</f>
        <v>750824.424</v>
      </c>
      <c r="AH308" s="700"/>
      <c r="AI308" s="607">
        <f>OFC!BR303+OFC!CM303</f>
        <v>41831.25</v>
      </c>
      <c r="AJ308" s="700"/>
      <c r="AK308" s="607">
        <f t="shared" si="91"/>
        <v>4500</v>
      </c>
      <c r="AL308" s="700"/>
      <c r="AM308" s="607"/>
      <c r="AN308" s="700"/>
      <c r="AO308" s="607">
        <f t="shared" si="92"/>
        <v>166666.66666666666</v>
      </c>
      <c r="AP308" s="700"/>
      <c r="AQ308" s="607">
        <f t="shared" si="93"/>
        <v>0</v>
      </c>
      <c r="AR308" s="700"/>
      <c r="AS308" s="607">
        <f t="shared" si="94"/>
        <v>1000000</v>
      </c>
      <c r="AT308" s="700"/>
      <c r="AU308" s="613">
        <v>0</v>
      </c>
      <c r="AV308" s="700"/>
      <c r="AW308" s="571">
        <f t="shared" si="96"/>
        <v>2204657.9240000001</v>
      </c>
      <c r="AX308" s="700"/>
      <c r="AY308" s="607">
        <f>('Revenue OP'!$G$18*(1+DFC!$C$13/100)^B308)/12</f>
        <v>3884895.0243533286</v>
      </c>
      <c r="AZ308" s="700"/>
      <c r="BA308" s="613">
        <v>0</v>
      </c>
      <c r="BB308" s="700"/>
      <c r="BC308" s="562">
        <f t="shared" si="95"/>
        <v>1680237.1003533285</v>
      </c>
      <c r="BD308" s="700"/>
      <c r="BE308" s="562">
        <f>BC308/(1+DFC!$C$10/100)^B308</f>
        <v>496178.67284374876</v>
      </c>
      <c r="BF308" s="700"/>
    </row>
    <row r="309" spans="2:58" x14ac:dyDescent="0.3">
      <c r="B309" s="572">
        <v>25</v>
      </c>
      <c r="C309" s="572">
        <v>10</v>
      </c>
      <c r="D309" s="572">
        <v>298</v>
      </c>
      <c r="E309" s="708"/>
      <c r="F309" s="562">
        <v>0</v>
      </c>
      <c r="G309" s="607">
        <f t="shared" si="82"/>
        <v>5000</v>
      </c>
      <c r="H309" s="700"/>
      <c r="I309" s="607">
        <f t="shared" si="83"/>
        <v>650</v>
      </c>
      <c r="J309" s="700"/>
      <c r="K309" s="607">
        <f t="shared" si="84"/>
        <v>400</v>
      </c>
      <c r="L309" s="700"/>
      <c r="M309" s="607">
        <f t="shared" si="85"/>
        <v>12500</v>
      </c>
      <c r="N309" s="700"/>
      <c r="O309" s="607">
        <f t="shared" si="86"/>
        <v>5000</v>
      </c>
      <c r="P309" s="700"/>
      <c r="Q309" s="607">
        <f t="shared" si="78"/>
        <v>13125</v>
      </c>
      <c r="R309" s="700"/>
      <c r="S309" s="607">
        <f t="shared" si="79"/>
        <v>75000</v>
      </c>
      <c r="T309" s="700"/>
      <c r="U309" s="607">
        <f t="shared" si="80"/>
        <v>56250</v>
      </c>
      <c r="V309" s="700"/>
      <c r="W309" s="607">
        <f t="shared" si="87"/>
        <v>20833.333333333332</v>
      </c>
      <c r="X309" s="700"/>
      <c r="Y309" s="607">
        <f t="shared" si="88"/>
        <v>10416.666666666666</v>
      </c>
      <c r="Z309" s="700"/>
      <c r="AA309" s="607">
        <f t="shared" si="89"/>
        <v>8333.3333333333339</v>
      </c>
      <c r="AB309" s="700"/>
      <c r="AC309" s="607">
        <f t="shared" si="90"/>
        <v>16666.666666666668</v>
      </c>
      <c r="AD309" s="700"/>
      <c r="AE309" s="607">
        <f t="shared" si="81"/>
        <v>16660.583333333336</v>
      </c>
      <c r="AF309" s="700"/>
      <c r="AG309" s="607">
        <f>OFC!AB304+OFC!AW304</f>
        <v>775851.90480000002</v>
      </c>
      <c r="AH309" s="700"/>
      <c r="AI309" s="607">
        <f>OFC!BR304+OFC!CM304</f>
        <v>43225.625</v>
      </c>
      <c r="AJ309" s="700"/>
      <c r="AK309" s="607">
        <f t="shared" si="91"/>
        <v>4500</v>
      </c>
      <c r="AL309" s="700"/>
      <c r="AM309" s="607"/>
      <c r="AN309" s="700"/>
      <c r="AO309" s="607">
        <f t="shared" si="92"/>
        <v>166666.66666666666</v>
      </c>
      <c r="AP309" s="700"/>
      <c r="AQ309" s="607">
        <f t="shared" si="93"/>
        <v>0</v>
      </c>
      <c r="AR309" s="700"/>
      <c r="AS309" s="607">
        <f t="shared" si="94"/>
        <v>1000000</v>
      </c>
      <c r="AT309" s="700"/>
      <c r="AU309" s="613">
        <v>0</v>
      </c>
      <c r="AV309" s="700"/>
      <c r="AW309" s="571">
        <f t="shared" si="96"/>
        <v>2231079.7798000001</v>
      </c>
      <c r="AX309" s="700"/>
      <c r="AY309" s="607">
        <f>('Revenue OP'!$G$18*(1+DFC!$C$13/100)^B309)/12</f>
        <v>3884895.0243533286</v>
      </c>
      <c r="AZ309" s="700"/>
      <c r="BA309" s="613">
        <v>0</v>
      </c>
      <c r="BB309" s="700"/>
      <c r="BC309" s="562">
        <f t="shared" si="95"/>
        <v>1653815.2445533285</v>
      </c>
      <c r="BD309" s="700"/>
      <c r="BE309" s="562">
        <f>BC309/(1+DFC!$C$10/100)^B309</f>
        <v>488376.22559261014</v>
      </c>
      <c r="BF309" s="700"/>
    </row>
    <row r="310" spans="2:58" x14ac:dyDescent="0.3">
      <c r="B310" s="572">
        <v>25</v>
      </c>
      <c r="C310" s="572">
        <v>11</v>
      </c>
      <c r="D310" s="572">
        <v>299</v>
      </c>
      <c r="E310" s="708"/>
      <c r="F310" s="562">
        <v>0</v>
      </c>
      <c r="G310" s="607">
        <f t="shared" si="82"/>
        <v>5000</v>
      </c>
      <c r="H310" s="700"/>
      <c r="I310" s="607">
        <f t="shared" si="83"/>
        <v>650</v>
      </c>
      <c r="J310" s="700"/>
      <c r="K310" s="607">
        <f t="shared" si="84"/>
        <v>400</v>
      </c>
      <c r="L310" s="700"/>
      <c r="M310" s="607">
        <f t="shared" si="85"/>
        <v>12500</v>
      </c>
      <c r="N310" s="700"/>
      <c r="O310" s="607">
        <f t="shared" si="86"/>
        <v>5000</v>
      </c>
      <c r="P310" s="700"/>
      <c r="Q310" s="607">
        <f t="shared" si="78"/>
        <v>13125</v>
      </c>
      <c r="R310" s="700"/>
      <c r="S310" s="607">
        <f t="shared" si="79"/>
        <v>75000</v>
      </c>
      <c r="T310" s="700"/>
      <c r="U310" s="607">
        <f t="shared" si="80"/>
        <v>56250</v>
      </c>
      <c r="V310" s="700"/>
      <c r="W310" s="607">
        <f t="shared" si="87"/>
        <v>20833.333333333332</v>
      </c>
      <c r="X310" s="700"/>
      <c r="Y310" s="607">
        <f t="shared" si="88"/>
        <v>10416.666666666666</v>
      </c>
      <c r="Z310" s="700"/>
      <c r="AA310" s="607">
        <f t="shared" si="89"/>
        <v>8333.3333333333339</v>
      </c>
      <c r="AB310" s="700"/>
      <c r="AC310" s="607">
        <f t="shared" si="90"/>
        <v>16666.666666666668</v>
      </c>
      <c r="AD310" s="700"/>
      <c r="AE310" s="607">
        <f t="shared" si="81"/>
        <v>16660.583333333336</v>
      </c>
      <c r="AF310" s="700"/>
      <c r="AG310" s="607">
        <f>OFC!AB305+OFC!AW305</f>
        <v>750824.424</v>
      </c>
      <c r="AH310" s="700"/>
      <c r="AI310" s="607">
        <f>OFC!BR305+OFC!CM305</f>
        <v>41831.25</v>
      </c>
      <c r="AJ310" s="700"/>
      <c r="AK310" s="607">
        <f t="shared" si="91"/>
        <v>4500</v>
      </c>
      <c r="AL310" s="700"/>
      <c r="AM310" s="607"/>
      <c r="AN310" s="700"/>
      <c r="AO310" s="607">
        <f t="shared" si="92"/>
        <v>166666.66666666666</v>
      </c>
      <c r="AP310" s="700"/>
      <c r="AQ310" s="607">
        <f t="shared" si="93"/>
        <v>0</v>
      </c>
      <c r="AR310" s="700"/>
      <c r="AS310" s="607">
        <f t="shared" si="94"/>
        <v>1000000</v>
      </c>
      <c r="AT310" s="700"/>
      <c r="AU310" s="613">
        <v>0</v>
      </c>
      <c r="AV310" s="700"/>
      <c r="AW310" s="571">
        <f t="shared" si="96"/>
        <v>2204657.9240000001</v>
      </c>
      <c r="AX310" s="700"/>
      <c r="AY310" s="607">
        <f>('Revenue OP'!$G$18*(1+DFC!$C$13/100)^B310)/12</f>
        <v>3884895.0243533286</v>
      </c>
      <c r="AZ310" s="700"/>
      <c r="BA310" s="613">
        <v>0</v>
      </c>
      <c r="BB310" s="700"/>
      <c r="BC310" s="562">
        <f t="shared" si="95"/>
        <v>1680237.1003533285</v>
      </c>
      <c r="BD310" s="700"/>
      <c r="BE310" s="562">
        <f>BC310/(1+DFC!$C$10/100)^B310</f>
        <v>496178.67284374876</v>
      </c>
      <c r="BF310" s="700"/>
    </row>
    <row r="311" spans="2:58" x14ac:dyDescent="0.3">
      <c r="B311" s="572">
        <v>25</v>
      </c>
      <c r="C311" s="572">
        <v>12</v>
      </c>
      <c r="D311" s="572">
        <v>300</v>
      </c>
      <c r="E311" s="708"/>
      <c r="F311" s="562">
        <v>0</v>
      </c>
      <c r="G311" s="607">
        <f t="shared" si="82"/>
        <v>5000</v>
      </c>
      <c r="H311" s="700"/>
      <c r="I311" s="607">
        <f t="shared" si="83"/>
        <v>650</v>
      </c>
      <c r="J311" s="700"/>
      <c r="K311" s="607">
        <f t="shared" si="84"/>
        <v>400</v>
      </c>
      <c r="L311" s="700"/>
      <c r="M311" s="607">
        <f t="shared" si="85"/>
        <v>12500</v>
      </c>
      <c r="N311" s="700"/>
      <c r="O311" s="607">
        <f t="shared" si="86"/>
        <v>5000</v>
      </c>
      <c r="P311" s="700"/>
      <c r="Q311" s="607">
        <f t="shared" si="78"/>
        <v>13125</v>
      </c>
      <c r="R311" s="700"/>
      <c r="S311" s="607">
        <f t="shared" si="79"/>
        <v>75000</v>
      </c>
      <c r="T311" s="700"/>
      <c r="U311" s="607">
        <f t="shared" si="80"/>
        <v>56250</v>
      </c>
      <c r="V311" s="700"/>
      <c r="W311" s="607">
        <f t="shared" si="87"/>
        <v>20833.333333333332</v>
      </c>
      <c r="X311" s="700"/>
      <c r="Y311" s="607">
        <f t="shared" si="88"/>
        <v>10416.666666666666</v>
      </c>
      <c r="Z311" s="700"/>
      <c r="AA311" s="607">
        <f t="shared" si="89"/>
        <v>8333.3333333333339</v>
      </c>
      <c r="AB311" s="700"/>
      <c r="AC311" s="607">
        <f t="shared" si="90"/>
        <v>16666.666666666668</v>
      </c>
      <c r="AD311" s="700"/>
      <c r="AE311" s="607">
        <f t="shared" si="81"/>
        <v>16660.583333333336</v>
      </c>
      <c r="AF311" s="700"/>
      <c r="AG311" s="607">
        <f>OFC!AB306+OFC!AW306</f>
        <v>775851.90480000002</v>
      </c>
      <c r="AH311" s="700"/>
      <c r="AI311" s="607">
        <f>OFC!BR306+OFC!CM306</f>
        <v>43225.625</v>
      </c>
      <c r="AJ311" s="700"/>
      <c r="AK311" s="607">
        <f t="shared" si="91"/>
        <v>4500</v>
      </c>
      <c r="AL311" s="700"/>
      <c r="AM311" s="607"/>
      <c r="AN311" s="700"/>
      <c r="AO311" s="607">
        <f t="shared" si="92"/>
        <v>166666.66666666666</v>
      </c>
      <c r="AP311" s="700"/>
      <c r="AQ311" s="607">
        <f t="shared" si="93"/>
        <v>0</v>
      </c>
      <c r="AR311" s="700"/>
      <c r="AS311" s="607">
        <f t="shared" si="94"/>
        <v>1000000</v>
      </c>
      <c r="AT311" s="700"/>
      <c r="AU311" s="613">
        <v>0</v>
      </c>
      <c r="AV311" s="700"/>
      <c r="AW311" s="571">
        <f t="shared" si="96"/>
        <v>2231079.7798000001</v>
      </c>
      <c r="AX311" s="700"/>
      <c r="AY311" s="607">
        <f>('Revenue OP'!$G$18*(1+DFC!$C$13/100)^B311)/12</f>
        <v>3884895.0243533286</v>
      </c>
      <c r="AZ311" s="700"/>
      <c r="BA311" s="613">
        <v>0</v>
      </c>
      <c r="BB311" s="700"/>
      <c r="BC311" s="562">
        <f t="shared" si="95"/>
        <v>1653815.2445533285</v>
      </c>
      <c r="BD311" s="700"/>
      <c r="BE311" s="562">
        <f>BC311/(1+DFC!$C$10/100)^B311</f>
        <v>488376.22559261014</v>
      </c>
      <c r="BF311" s="700"/>
    </row>
    <row r="312" spans="2:58" x14ac:dyDescent="0.3">
      <c r="B312" s="572">
        <v>26</v>
      </c>
      <c r="C312" s="572">
        <v>1</v>
      </c>
      <c r="D312" s="572">
        <v>301</v>
      </c>
      <c r="E312" s="708">
        <f>DFC!$C$10</f>
        <v>5</v>
      </c>
      <c r="F312" s="562">
        <v>0</v>
      </c>
      <c r="G312" s="607">
        <f t="shared" si="82"/>
        <v>5000</v>
      </c>
      <c r="H312" s="700">
        <f>SUM(G312:G323)</f>
        <v>60000</v>
      </c>
      <c r="I312" s="607">
        <f t="shared" si="83"/>
        <v>650</v>
      </c>
      <c r="J312" s="700">
        <f>SUM(I312:I323)</f>
        <v>7800</v>
      </c>
      <c r="K312" s="607">
        <f t="shared" si="84"/>
        <v>400</v>
      </c>
      <c r="L312" s="700">
        <f>SUM(K312:K323)</f>
        <v>4800</v>
      </c>
      <c r="M312" s="607">
        <f t="shared" si="85"/>
        <v>12500</v>
      </c>
      <c r="N312" s="700">
        <f>SUM(M312:M323)</f>
        <v>150000</v>
      </c>
      <c r="O312" s="607">
        <f t="shared" si="86"/>
        <v>5000</v>
      </c>
      <c r="P312" s="700">
        <f>SUM(O312:O323)</f>
        <v>60000</v>
      </c>
      <c r="Q312" s="607">
        <f t="shared" si="78"/>
        <v>13125</v>
      </c>
      <c r="R312" s="700">
        <f>SUM(Q312:Q323)</f>
        <v>157500</v>
      </c>
      <c r="S312" s="607">
        <f t="shared" si="79"/>
        <v>75000</v>
      </c>
      <c r="T312" s="700">
        <f>SUM(S312:S323)</f>
        <v>900000</v>
      </c>
      <c r="U312" s="607">
        <f t="shared" si="80"/>
        <v>56250</v>
      </c>
      <c r="V312" s="700">
        <f>SUM(U312:U323)</f>
        <v>675000</v>
      </c>
      <c r="W312" s="607">
        <f t="shared" si="87"/>
        <v>20833.333333333332</v>
      </c>
      <c r="X312" s="700">
        <f>SUM(W312:W323)</f>
        <v>250000.00000000003</v>
      </c>
      <c r="Y312" s="607">
        <f t="shared" si="88"/>
        <v>10416.666666666666</v>
      </c>
      <c r="Z312" s="700">
        <f>SUM(Y312:Y323)</f>
        <v>125000.00000000001</v>
      </c>
      <c r="AA312" s="607">
        <f t="shared" si="89"/>
        <v>8333.3333333333339</v>
      </c>
      <c r="AB312" s="700">
        <f>SUM(AA312:AA323)</f>
        <v>99999.999999999985</v>
      </c>
      <c r="AC312" s="607">
        <f t="shared" si="90"/>
        <v>16666.666666666668</v>
      </c>
      <c r="AD312" s="700">
        <f>SUM(AC312:AC323)</f>
        <v>199999.99999999997</v>
      </c>
      <c r="AE312" s="607">
        <f t="shared" si="81"/>
        <v>16660.583333333336</v>
      </c>
      <c r="AF312" s="700">
        <f>SUM(AE312:AE323)</f>
        <v>199927.00000000009</v>
      </c>
      <c r="AG312" s="607">
        <f>OFC!AB307+OFC!AW307</f>
        <v>310340.76191999996</v>
      </c>
      <c r="AH312" s="700">
        <f>SUM(AG312:AG323)</f>
        <v>8669519.3491199985</v>
      </c>
      <c r="AI312" s="607">
        <f>OFC!BR307+OFC!CM307</f>
        <v>17290.25</v>
      </c>
      <c r="AJ312" s="700">
        <f>SUM(AI312:AI323)</f>
        <v>483011.5</v>
      </c>
      <c r="AK312" s="607">
        <f t="shared" si="91"/>
        <v>4500</v>
      </c>
      <c r="AL312" s="700">
        <f>SUM(AK312:AK323)</f>
        <v>54000</v>
      </c>
      <c r="AM312" s="607"/>
      <c r="AN312" s="700">
        <f>SUM(AM312:AM323)</f>
        <v>0</v>
      </c>
      <c r="AO312" s="607">
        <f t="shared" si="92"/>
        <v>166666.66666666666</v>
      </c>
      <c r="AP312" s="700">
        <f>SUM(AO312:AO323)</f>
        <v>2000000.0000000002</v>
      </c>
      <c r="AQ312" s="607">
        <f t="shared" si="93"/>
        <v>0</v>
      </c>
      <c r="AR312" s="700">
        <f>SUM(AQ312:AQ323)</f>
        <v>0</v>
      </c>
      <c r="AS312" s="607">
        <f t="shared" si="94"/>
        <v>1000000</v>
      </c>
      <c r="AT312" s="700">
        <f>SUM(AS312:AS323)</f>
        <v>12000000</v>
      </c>
      <c r="AU312" s="613">
        <v>0</v>
      </c>
      <c r="AV312" s="700">
        <f>SUM(AU312:AU323)</f>
        <v>0</v>
      </c>
      <c r="AW312" s="571">
        <f t="shared" si="96"/>
        <v>1739633.26192</v>
      </c>
      <c r="AX312" s="700">
        <f>SUM(AW312:AW323)</f>
        <v>26096557.849120002</v>
      </c>
      <c r="AY312" s="607">
        <f>('Revenue OP'!$G$18*(1+DFC!$C$13/100)^B312)/12</f>
        <v>3970362.7148891017</v>
      </c>
      <c r="AZ312" s="700">
        <f>SUM(AY312:AY323)</f>
        <v>47644352.57866922</v>
      </c>
      <c r="BA312" s="613">
        <v>0</v>
      </c>
      <c r="BB312" s="700">
        <f>SUM(BA312:BA323)</f>
        <v>0</v>
      </c>
      <c r="BC312" s="562">
        <f t="shared" si="95"/>
        <v>2230729.4529691017</v>
      </c>
      <c r="BD312" s="700">
        <f>SUM(BC312:BC323)</f>
        <v>21547794.729549218</v>
      </c>
      <c r="BE312" s="562">
        <f>BC312/(1+DFC!$C$10/100)^B312</f>
        <v>627371.9908281985</v>
      </c>
      <c r="BF312" s="700">
        <f>SUM(BE312:BE323)</f>
        <v>6060117.6262955377</v>
      </c>
    </row>
    <row r="313" spans="2:58" s="608" customFormat="1" x14ac:dyDescent="0.3">
      <c r="B313" s="572">
        <v>26</v>
      </c>
      <c r="C313" s="572">
        <v>2</v>
      </c>
      <c r="D313" s="572">
        <v>302</v>
      </c>
      <c r="E313" s="708"/>
      <c r="F313" s="562">
        <v>0</v>
      </c>
      <c r="G313" s="607">
        <f t="shared" si="82"/>
        <v>5000</v>
      </c>
      <c r="H313" s="700"/>
      <c r="I313" s="607">
        <f t="shared" si="83"/>
        <v>650</v>
      </c>
      <c r="J313" s="700"/>
      <c r="K313" s="607">
        <f t="shared" si="84"/>
        <v>400</v>
      </c>
      <c r="L313" s="700"/>
      <c r="M313" s="607">
        <f t="shared" si="85"/>
        <v>12500</v>
      </c>
      <c r="N313" s="700"/>
      <c r="O313" s="607">
        <f t="shared" si="86"/>
        <v>5000</v>
      </c>
      <c r="P313" s="700"/>
      <c r="Q313" s="607">
        <f t="shared" si="78"/>
        <v>13125</v>
      </c>
      <c r="R313" s="700"/>
      <c r="S313" s="607">
        <f t="shared" si="79"/>
        <v>75000</v>
      </c>
      <c r="T313" s="700"/>
      <c r="U313" s="607">
        <f t="shared" si="80"/>
        <v>56250</v>
      </c>
      <c r="V313" s="700"/>
      <c r="W313" s="607">
        <f t="shared" si="87"/>
        <v>20833.333333333332</v>
      </c>
      <c r="X313" s="700"/>
      <c r="Y313" s="607">
        <f t="shared" si="88"/>
        <v>10416.666666666666</v>
      </c>
      <c r="Z313" s="700"/>
      <c r="AA313" s="607">
        <f t="shared" si="89"/>
        <v>8333.3333333333339</v>
      </c>
      <c r="AB313" s="700"/>
      <c r="AC313" s="607">
        <f t="shared" si="90"/>
        <v>16666.666666666668</v>
      </c>
      <c r="AD313" s="700"/>
      <c r="AE313" s="607">
        <f t="shared" si="81"/>
        <v>16660.583333333336</v>
      </c>
      <c r="AF313" s="700"/>
      <c r="AG313" s="607">
        <f>OFC!AB308+OFC!AW308</f>
        <v>700769.46239999996</v>
      </c>
      <c r="AH313" s="700"/>
      <c r="AI313" s="607">
        <f>OFC!BR308+OFC!CM308</f>
        <v>39042.5</v>
      </c>
      <c r="AJ313" s="700"/>
      <c r="AK313" s="607">
        <f t="shared" si="91"/>
        <v>4500</v>
      </c>
      <c r="AL313" s="700"/>
      <c r="AM313" s="607"/>
      <c r="AN313" s="700"/>
      <c r="AO313" s="607">
        <f t="shared" si="92"/>
        <v>166666.66666666666</v>
      </c>
      <c r="AP313" s="700"/>
      <c r="AQ313" s="607">
        <f t="shared" si="93"/>
        <v>0</v>
      </c>
      <c r="AR313" s="700"/>
      <c r="AS313" s="607">
        <f t="shared" si="94"/>
        <v>1000000</v>
      </c>
      <c r="AT313" s="700"/>
      <c r="AU313" s="613">
        <v>0</v>
      </c>
      <c r="AV313" s="700"/>
      <c r="AW313" s="571">
        <f t="shared" si="96"/>
        <v>2151814.2124000001</v>
      </c>
      <c r="AX313" s="700"/>
      <c r="AY313" s="607">
        <f>('Revenue OP'!$G$18*(1+DFC!$C$13/100)^B313)/12</f>
        <v>3970362.7148891017</v>
      </c>
      <c r="AZ313" s="700"/>
      <c r="BA313" s="613">
        <v>0</v>
      </c>
      <c r="BB313" s="700"/>
      <c r="BC313" s="562">
        <f t="shared" si="95"/>
        <v>1818548.5024891016</v>
      </c>
      <c r="BD313" s="700"/>
      <c r="BE313" s="562">
        <f>BC313/(1+DFC!$C$10/100)^B313</f>
        <v>511449.91738271079</v>
      </c>
      <c r="BF313" s="700"/>
    </row>
    <row r="314" spans="2:58" x14ac:dyDescent="0.3">
      <c r="B314" s="572">
        <v>26</v>
      </c>
      <c r="C314" s="572">
        <v>3</v>
      </c>
      <c r="D314" s="572">
        <v>303</v>
      </c>
      <c r="E314" s="708"/>
      <c r="F314" s="562">
        <v>0</v>
      </c>
      <c r="G314" s="607">
        <f t="shared" si="82"/>
        <v>5000</v>
      </c>
      <c r="H314" s="700"/>
      <c r="I314" s="607">
        <f t="shared" si="83"/>
        <v>650</v>
      </c>
      <c r="J314" s="700"/>
      <c r="K314" s="607">
        <f t="shared" si="84"/>
        <v>400</v>
      </c>
      <c r="L314" s="700"/>
      <c r="M314" s="607">
        <f t="shared" si="85"/>
        <v>12500</v>
      </c>
      <c r="N314" s="700"/>
      <c r="O314" s="607">
        <f t="shared" si="86"/>
        <v>5000</v>
      </c>
      <c r="P314" s="700"/>
      <c r="Q314" s="607">
        <f t="shared" si="78"/>
        <v>13125</v>
      </c>
      <c r="R314" s="700"/>
      <c r="S314" s="607">
        <f t="shared" si="79"/>
        <v>75000</v>
      </c>
      <c r="T314" s="700"/>
      <c r="U314" s="607">
        <f t="shared" si="80"/>
        <v>56250</v>
      </c>
      <c r="V314" s="700"/>
      <c r="W314" s="607">
        <f t="shared" si="87"/>
        <v>20833.333333333332</v>
      </c>
      <c r="X314" s="700"/>
      <c r="Y314" s="607">
        <f t="shared" si="88"/>
        <v>10416.666666666666</v>
      </c>
      <c r="Z314" s="700"/>
      <c r="AA314" s="607">
        <f t="shared" si="89"/>
        <v>8333.3333333333339</v>
      </c>
      <c r="AB314" s="700"/>
      <c r="AC314" s="607">
        <f t="shared" si="90"/>
        <v>16666.666666666668</v>
      </c>
      <c r="AD314" s="700"/>
      <c r="AE314" s="607">
        <f t="shared" si="81"/>
        <v>16660.583333333336</v>
      </c>
      <c r="AF314" s="700"/>
      <c r="AG314" s="607">
        <f>OFC!AB309+OFC!AW309</f>
        <v>775851.90480000002</v>
      </c>
      <c r="AH314" s="700"/>
      <c r="AI314" s="607">
        <f>OFC!BR309+OFC!CM309</f>
        <v>43225.625</v>
      </c>
      <c r="AJ314" s="700"/>
      <c r="AK314" s="607">
        <f t="shared" si="91"/>
        <v>4500</v>
      </c>
      <c r="AL314" s="700"/>
      <c r="AM314" s="607"/>
      <c r="AN314" s="700"/>
      <c r="AO314" s="607">
        <f t="shared" si="92"/>
        <v>166666.66666666666</v>
      </c>
      <c r="AP314" s="700"/>
      <c r="AQ314" s="607">
        <f t="shared" si="93"/>
        <v>0</v>
      </c>
      <c r="AR314" s="700"/>
      <c r="AS314" s="607">
        <f t="shared" si="94"/>
        <v>1000000</v>
      </c>
      <c r="AT314" s="700"/>
      <c r="AU314" s="613">
        <v>0</v>
      </c>
      <c r="AV314" s="700"/>
      <c r="AW314" s="571">
        <f t="shared" si="96"/>
        <v>2231079.7798000001</v>
      </c>
      <c r="AX314" s="700"/>
      <c r="AY314" s="607">
        <f>('Revenue OP'!$G$18*(1+DFC!$C$13/100)^B314)/12</f>
        <v>3970362.7148891017</v>
      </c>
      <c r="AZ314" s="700"/>
      <c r="BA314" s="613">
        <v>0</v>
      </c>
      <c r="BB314" s="700"/>
      <c r="BC314" s="562">
        <f t="shared" si="95"/>
        <v>1739282.9350891015</v>
      </c>
      <c r="BD314" s="700"/>
      <c r="BE314" s="562">
        <f>BC314/(1+DFC!$C$10/100)^B314</f>
        <v>489157.21095088619</v>
      </c>
      <c r="BF314" s="700"/>
    </row>
    <row r="315" spans="2:58" x14ac:dyDescent="0.3">
      <c r="B315" s="572">
        <v>26</v>
      </c>
      <c r="C315" s="572">
        <v>4</v>
      </c>
      <c r="D315" s="572">
        <v>304</v>
      </c>
      <c r="E315" s="708"/>
      <c r="F315" s="562">
        <v>0</v>
      </c>
      <c r="G315" s="607">
        <f t="shared" si="82"/>
        <v>5000</v>
      </c>
      <c r="H315" s="700"/>
      <c r="I315" s="607">
        <f t="shared" si="83"/>
        <v>650</v>
      </c>
      <c r="J315" s="700"/>
      <c r="K315" s="607">
        <f t="shared" si="84"/>
        <v>400</v>
      </c>
      <c r="L315" s="700"/>
      <c r="M315" s="607">
        <f t="shared" si="85"/>
        <v>12500</v>
      </c>
      <c r="N315" s="700"/>
      <c r="O315" s="607">
        <f t="shared" si="86"/>
        <v>5000</v>
      </c>
      <c r="P315" s="700"/>
      <c r="Q315" s="607">
        <f t="shared" si="78"/>
        <v>13125</v>
      </c>
      <c r="R315" s="700"/>
      <c r="S315" s="607">
        <f t="shared" si="79"/>
        <v>75000</v>
      </c>
      <c r="T315" s="700"/>
      <c r="U315" s="607">
        <f t="shared" si="80"/>
        <v>56250</v>
      </c>
      <c r="V315" s="700"/>
      <c r="W315" s="607">
        <f t="shared" si="87"/>
        <v>20833.333333333332</v>
      </c>
      <c r="X315" s="700"/>
      <c r="Y315" s="607">
        <f t="shared" si="88"/>
        <v>10416.666666666666</v>
      </c>
      <c r="Z315" s="700"/>
      <c r="AA315" s="607">
        <f t="shared" si="89"/>
        <v>8333.3333333333339</v>
      </c>
      <c r="AB315" s="700"/>
      <c r="AC315" s="607">
        <f t="shared" si="90"/>
        <v>16666.666666666668</v>
      </c>
      <c r="AD315" s="700"/>
      <c r="AE315" s="607">
        <f t="shared" si="81"/>
        <v>16660.583333333336</v>
      </c>
      <c r="AF315" s="700"/>
      <c r="AG315" s="607">
        <f>OFC!AB310+OFC!AW310</f>
        <v>750824.424</v>
      </c>
      <c r="AH315" s="700"/>
      <c r="AI315" s="607">
        <f>OFC!BR310+OFC!CM310</f>
        <v>41831.25</v>
      </c>
      <c r="AJ315" s="700"/>
      <c r="AK315" s="607">
        <f t="shared" si="91"/>
        <v>4500</v>
      </c>
      <c r="AL315" s="700"/>
      <c r="AM315" s="607"/>
      <c r="AN315" s="700"/>
      <c r="AO315" s="607">
        <f t="shared" si="92"/>
        <v>166666.66666666666</v>
      </c>
      <c r="AP315" s="700"/>
      <c r="AQ315" s="607">
        <f t="shared" si="93"/>
        <v>0</v>
      </c>
      <c r="AR315" s="700"/>
      <c r="AS315" s="607">
        <f t="shared" si="94"/>
        <v>1000000</v>
      </c>
      <c r="AT315" s="700"/>
      <c r="AU315" s="613">
        <v>0</v>
      </c>
      <c r="AV315" s="700"/>
      <c r="AW315" s="571">
        <f t="shared" si="96"/>
        <v>2204657.9240000001</v>
      </c>
      <c r="AX315" s="700"/>
      <c r="AY315" s="607">
        <f>('Revenue OP'!$G$18*(1+DFC!$C$13/100)^B315)/12</f>
        <v>3970362.7148891017</v>
      </c>
      <c r="AZ315" s="700"/>
      <c r="BA315" s="613">
        <v>0</v>
      </c>
      <c r="BB315" s="700"/>
      <c r="BC315" s="562">
        <f t="shared" si="95"/>
        <v>1765704.7908891016</v>
      </c>
      <c r="BD315" s="700"/>
      <c r="BE315" s="562">
        <f>BC315/(1+DFC!$C$10/100)^B315</f>
        <v>496588.11309482774</v>
      </c>
      <c r="BF315" s="700"/>
    </row>
    <row r="316" spans="2:58" x14ac:dyDescent="0.3">
      <c r="B316" s="572">
        <v>26</v>
      </c>
      <c r="C316" s="572">
        <v>5</v>
      </c>
      <c r="D316" s="572">
        <v>305</v>
      </c>
      <c r="E316" s="708"/>
      <c r="F316" s="562">
        <v>0</v>
      </c>
      <c r="G316" s="607">
        <f t="shared" si="82"/>
        <v>5000</v>
      </c>
      <c r="H316" s="700"/>
      <c r="I316" s="607">
        <f t="shared" si="83"/>
        <v>650</v>
      </c>
      <c r="J316" s="700"/>
      <c r="K316" s="607">
        <f t="shared" si="84"/>
        <v>400</v>
      </c>
      <c r="L316" s="700"/>
      <c r="M316" s="607">
        <f t="shared" si="85"/>
        <v>12500</v>
      </c>
      <c r="N316" s="700"/>
      <c r="O316" s="607">
        <f t="shared" si="86"/>
        <v>5000</v>
      </c>
      <c r="P316" s="700"/>
      <c r="Q316" s="607">
        <f t="shared" si="78"/>
        <v>13125</v>
      </c>
      <c r="R316" s="700"/>
      <c r="S316" s="607">
        <f t="shared" si="79"/>
        <v>75000</v>
      </c>
      <c r="T316" s="700"/>
      <c r="U316" s="607">
        <f t="shared" si="80"/>
        <v>56250</v>
      </c>
      <c r="V316" s="700"/>
      <c r="W316" s="607">
        <f t="shared" si="87"/>
        <v>20833.333333333332</v>
      </c>
      <c r="X316" s="700"/>
      <c r="Y316" s="607">
        <f t="shared" si="88"/>
        <v>10416.666666666666</v>
      </c>
      <c r="Z316" s="700"/>
      <c r="AA316" s="607">
        <f t="shared" si="89"/>
        <v>8333.3333333333339</v>
      </c>
      <c r="AB316" s="700"/>
      <c r="AC316" s="607">
        <f t="shared" si="90"/>
        <v>16666.666666666668</v>
      </c>
      <c r="AD316" s="700"/>
      <c r="AE316" s="607">
        <f t="shared" si="81"/>
        <v>16660.583333333336</v>
      </c>
      <c r="AF316" s="700"/>
      <c r="AG316" s="607">
        <f>OFC!AB311+OFC!AW311</f>
        <v>775851.90480000002</v>
      </c>
      <c r="AH316" s="700"/>
      <c r="AI316" s="607">
        <f>OFC!BR311+OFC!CM311</f>
        <v>43225.625</v>
      </c>
      <c r="AJ316" s="700"/>
      <c r="AK316" s="607">
        <f t="shared" si="91"/>
        <v>4500</v>
      </c>
      <c r="AL316" s="700"/>
      <c r="AM316" s="607"/>
      <c r="AN316" s="700"/>
      <c r="AO316" s="607">
        <f t="shared" si="92"/>
        <v>166666.66666666666</v>
      </c>
      <c r="AP316" s="700"/>
      <c r="AQ316" s="607">
        <f t="shared" si="93"/>
        <v>0</v>
      </c>
      <c r="AR316" s="700"/>
      <c r="AS316" s="607">
        <f t="shared" si="94"/>
        <v>1000000</v>
      </c>
      <c r="AT316" s="700"/>
      <c r="AU316" s="613">
        <v>0</v>
      </c>
      <c r="AV316" s="700"/>
      <c r="AW316" s="571">
        <f t="shared" si="96"/>
        <v>2231079.7798000001</v>
      </c>
      <c r="AX316" s="700"/>
      <c r="AY316" s="607">
        <f>('Revenue OP'!$G$18*(1+DFC!$C$13/100)^B316)/12</f>
        <v>3970362.7148891017</v>
      </c>
      <c r="AZ316" s="700"/>
      <c r="BA316" s="613">
        <v>0</v>
      </c>
      <c r="BB316" s="700"/>
      <c r="BC316" s="562">
        <f t="shared" si="95"/>
        <v>1739282.9350891015</v>
      </c>
      <c r="BD316" s="700"/>
      <c r="BE316" s="562">
        <f>BC316/(1+DFC!$C$10/100)^B316</f>
        <v>489157.21095088619</v>
      </c>
      <c r="BF316" s="700"/>
    </row>
    <row r="317" spans="2:58" x14ac:dyDescent="0.3">
      <c r="B317" s="572">
        <v>26</v>
      </c>
      <c r="C317" s="572">
        <v>6</v>
      </c>
      <c r="D317" s="572">
        <v>306</v>
      </c>
      <c r="E317" s="708"/>
      <c r="F317" s="562">
        <v>0</v>
      </c>
      <c r="G317" s="607">
        <f t="shared" si="82"/>
        <v>5000</v>
      </c>
      <c r="H317" s="700"/>
      <c r="I317" s="607">
        <f t="shared" si="83"/>
        <v>650</v>
      </c>
      <c r="J317" s="700"/>
      <c r="K317" s="607">
        <f t="shared" si="84"/>
        <v>400</v>
      </c>
      <c r="L317" s="700"/>
      <c r="M317" s="607">
        <f t="shared" si="85"/>
        <v>12500</v>
      </c>
      <c r="N317" s="700"/>
      <c r="O317" s="607">
        <f t="shared" si="86"/>
        <v>5000</v>
      </c>
      <c r="P317" s="700"/>
      <c r="Q317" s="607">
        <f t="shared" ref="Q317:Q335" si="97">Q$251*($V$5/100+1)*(1-$T$5/100)</f>
        <v>13125</v>
      </c>
      <c r="R317" s="700"/>
      <c r="S317" s="607">
        <f t="shared" ref="S317:S335" si="98">S$251*($V$5/100+1)</f>
        <v>75000</v>
      </c>
      <c r="T317" s="700"/>
      <c r="U317" s="607">
        <f t="shared" ref="U317:U335" si="99">U$251*($V$5/100+1)</f>
        <v>56250</v>
      </c>
      <c r="V317" s="700"/>
      <c r="W317" s="607">
        <f t="shared" si="87"/>
        <v>20833.333333333332</v>
      </c>
      <c r="X317" s="700"/>
      <c r="Y317" s="607">
        <f t="shared" si="88"/>
        <v>10416.666666666666</v>
      </c>
      <c r="Z317" s="700"/>
      <c r="AA317" s="607">
        <f t="shared" si="89"/>
        <v>8333.3333333333339</v>
      </c>
      <c r="AB317" s="700"/>
      <c r="AC317" s="607">
        <f t="shared" si="90"/>
        <v>16666.666666666668</v>
      </c>
      <c r="AD317" s="700"/>
      <c r="AE317" s="607">
        <f t="shared" si="81"/>
        <v>16660.583333333336</v>
      </c>
      <c r="AF317" s="700"/>
      <c r="AG317" s="607">
        <f>OFC!AB312+OFC!AW312</f>
        <v>750824.424</v>
      </c>
      <c r="AH317" s="700"/>
      <c r="AI317" s="607">
        <f>OFC!BR312+OFC!CM312</f>
        <v>41831.25</v>
      </c>
      <c r="AJ317" s="700"/>
      <c r="AK317" s="607">
        <f t="shared" si="91"/>
        <v>4500</v>
      </c>
      <c r="AL317" s="700"/>
      <c r="AM317" s="607"/>
      <c r="AN317" s="700"/>
      <c r="AO317" s="607">
        <f t="shared" si="92"/>
        <v>166666.66666666666</v>
      </c>
      <c r="AP317" s="700"/>
      <c r="AQ317" s="607">
        <f t="shared" si="93"/>
        <v>0</v>
      </c>
      <c r="AR317" s="700"/>
      <c r="AS317" s="607">
        <f t="shared" si="94"/>
        <v>1000000</v>
      </c>
      <c r="AT317" s="700"/>
      <c r="AU317" s="613">
        <v>0</v>
      </c>
      <c r="AV317" s="700"/>
      <c r="AW317" s="571">
        <f t="shared" si="96"/>
        <v>2204657.9240000001</v>
      </c>
      <c r="AX317" s="700"/>
      <c r="AY317" s="607">
        <f>('Revenue OP'!$G$18*(1+DFC!$C$13/100)^B317)/12</f>
        <v>3970362.7148891017</v>
      </c>
      <c r="AZ317" s="700"/>
      <c r="BA317" s="613">
        <v>0</v>
      </c>
      <c r="BB317" s="700"/>
      <c r="BC317" s="562">
        <f t="shared" si="95"/>
        <v>1765704.7908891016</v>
      </c>
      <c r="BD317" s="700"/>
      <c r="BE317" s="562">
        <f>BC317/(1+DFC!$C$10/100)^B317</f>
        <v>496588.11309482774</v>
      </c>
      <c r="BF317" s="700"/>
    </row>
    <row r="318" spans="2:58" x14ac:dyDescent="0.3">
      <c r="B318" s="572">
        <v>26</v>
      </c>
      <c r="C318" s="572">
        <v>7</v>
      </c>
      <c r="D318" s="572">
        <v>307</v>
      </c>
      <c r="E318" s="708"/>
      <c r="F318" s="562">
        <v>0</v>
      </c>
      <c r="G318" s="607">
        <f t="shared" si="82"/>
        <v>5000</v>
      </c>
      <c r="H318" s="700"/>
      <c r="I318" s="607">
        <f t="shared" si="83"/>
        <v>650</v>
      </c>
      <c r="J318" s="700"/>
      <c r="K318" s="607">
        <f t="shared" si="84"/>
        <v>400</v>
      </c>
      <c r="L318" s="700"/>
      <c r="M318" s="607">
        <f t="shared" si="85"/>
        <v>12500</v>
      </c>
      <c r="N318" s="700"/>
      <c r="O318" s="607">
        <f t="shared" si="86"/>
        <v>5000</v>
      </c>
      <c r="P318" s="700"/>
      <c r="Q318" s="607">
        <f t="shared" si="97"/>
        <v>13125</v>
      </c>
      <c r="R318" s="700"/>
      <c r="S318" s="607">
        <f t="shared" si="98"/>
        <v>75000</v>
      </c>
      <c r="T318" s="700"/>
      <c r="U318" s="607">
        <f t="shared" si="99"/>
        <v>56250</v>
      </c>
      <c r="V318" s="700"/>
      <c r="W318" s="607">
        <f t="shared" si="87"/>
        <v>20833.333333333332</v>
      </c>
      <c r="X318" s="700"/>
      <c r="Y318" s="607">
        <f t="shared" si="88"/>
        <v>10416.666666666666</v>
      </c>
      <c r="Z318" s="700"/>
      <c r="AA318" s="607">
        <f t="shared" si="89"/>
        <v>8333.3333333333339</v>
      </c>
      <c r="AB318" s="700"/>
      <c r="AC318" s="607">
        <f t="shared" si="90"/>
        <v>16666.666666666668</v>
      </c>
      <c r="AD318" s="700"/>
      <c r="AE318" s="607">
        <f t="shared" si="81"/>
        <v>16660.583333333336</v>
      </c>
      <c r="AF318" s="700"/>
      <c r="AG318" s="607">
        <f>OFC!AB313+OFC!AW313</f>
        <v>775851.90480000002</v>
      </c>
      <c r="AH318" s="700"/>
      <c r="AI318" s="607">
        <f>OFC!BR313+OFC!CM313</f>
        <v>43225.625</v>
      </c>
      <c r="AJ318" s="700"/>
      <c r="AK318" s="607">
        <f t="shared" si="91"/>
        <v>4500</v>
      </c>
      <c r="AL318" s="700"/>
      <c r="AM318" s="607"/>
      <c r="AN318" s="700"/>
      <c r="AO318" s="607">
        <f t="shared" si="92"/>
        <v>166666.66666666666</v>
      </c>
      <c r="AP318" s="700"/>
      <c r="AQ318" s="607">
        <f t="shared" si="93"/>
        <v>0</v>
      </c>
      <c r="AR318" s="700"/>
      <c r="AS318" s="607">
        <f t="shared" si="94"/>
        <v>1000000</v>
      </c>
      <c r="AT318" s="700"/>
      <c r="AU318" s="613">
        <v>0</v>
      </c>
      <c r="AV318" s="700"/>
      <c r="AW318" s="571">
        <f t="shared" si="96"/>
        <v>2231079.7798000001</v>
      </c>
      <c r="AX318" s="700"/>
      <c r="AY318" s="607">
        <f>('Revenue OP'!$G$18*(1+DFC!$C$13/100)^B318)/12</f>
        <v>3970362.7148891017</v>
      </c>
      <c r="AZ318" s="700"/>
      <c r="BA318" s="613">
        <v>0</v>
      </c>
      <c r="BB318" s="700"/>
      <c r="BC318" s="562">
        <f t="shared" si="95"/>
        <v>1739282.9350891015</v>
      </c>
      <c r="BD318" s="700"/>
      <c r="BE318" s="562">
        <f>BC318/(1+DFC!$C$10/100)^B318</f>
        <v>489157.21095088619</v>
      </c>
      <c r="BF318" s="700"/>
    </row>
    <row r="319" spans="2:58" x14ac:dyDescent="0.3">
      <c r="B319" s="572">
        <v>26</v>
      </c>
      <c r="C319" s="572">
        <v>8</v>
      </c>
      <c r="D319" s="572">
        <v>308</v>
      </c>
      <c r="E319" s="708"/>
      <c r="F319" s="562">
        <v>0</v>
      </c>
      <c r="G319" s="607">
        <f t="shared" si="82"/>
        <v>5000</v>
      </c>
      <c r="H319" s="700"/>
      <c r="I319" s="607">
        <f t="shared" si="83"/>
        <v>650</v>
      </c>
      <c r="J319" s="700"/>
      <c r="K319" s="607">
        <f t="shared" si="84"/>
        <v>400</v>
      </c>
      <c r="L319" s="700"/>
      <c r="M319" s="607">
        <f t="shared" si="85"/>
        <v>12500</v>
      </c>
      <c r="N319" s="700"/>
      <c r="O319" s="607">
        <f t="shared" si="86"/>
        <v>5000</v>
      </c>
      <c r="P319" s="700"/>
      <c r="Q319" s="607">
        <f t="shared" si="97"/>
        <v>13125</v>
      </c>
      <c r="R319" s="700"/>
      <c r="S319" s="607">
        <f t="shared" si="98"/>
        <v>75000</v>
      </c>
      <c r="T319" s="700"/>
      <c r="U319" s="607">
        <f t="shared" si="99"/>
        <v>56250</v>
      </c>
      <c r="V319" s="700"/>
      <c r="W319" s="607">
        <f t="shared" si="87"/>
        <v>20833.333333333332</v>
      </c>
      <c r="X319" s="700"/>
      <c r="Y319" s="607">
        <f t="shared" si="88"/>
        <v>10416.666666666666</v>
      </c>
      <c r="Z319" s="700"/>
      <c r="AA319" s="607">
        <f t="shared" si="89"/>
        <v>8333.3333333333339</v>
      </c>
      <c r="AB319" s="700"/>
      <c r="AC319" s="607">
        <f t="shared" si="90"/>
        <v>16666.666666666668</v>
      </c>
      <c r="AD319" s="700"/>
      <c r="AE319" s="607">
        <f t="shared" si="81"/>
        <v>16660.583333333336</v>
      </c>
      <c r="AF319" s="700"/>
      <c r="AG319" s="607">
        <f>OFC!AB314+OFC!AW314</f>
        <v>775851.90480000002</v>
      </c>
      <c r="AH319" s="700"/>
      <c r="AI319" s="607">
        <f>OFC!BR314+OFC!CM314</f>
        <v>43225.625</v>
      </c>
      <c r="AJ319" s="700"/>
      <c r="AK319" s="607">
        <f t="shared" si="91"/>
        <v>4500</v>
      </c>
      <c r="AL319" s="700"/>
      <c r="AM319" s="607"/>
      <c r="AN319" s="700"/>
      <c r="AO319" s="607">
        <f t="shared" si="92"/>
        <v>166666.66666666666</v>
      </c>
      <c r="AP319" s="700"/>
      <c r="AQ319" s="607">
        <f t="shared" si="93"/>
        <v>0</v>
      </c>
      <c r="AR319" s="700"/>
      <c r="AS319" s="607">
        <f t="shared" si="94"/>
        <v>1000000</v>
      </c>
      <c r="AT319" s="700"/>
      <c r="AU319" s="613">
        <v>0</v>
      </c>
      <c r="AV319" s="700"/>
      <c r="AW319" s="571">
        <f t="shared" si="96"/>
        <v>2231079.7798000001</v>
      </c>
      <c r="AX319" s="700"/>
      <c r="AY319" s="607">
        <f>('Revenue OP'!$G$18*(1+DFC!$C$13/100)^B319)/12</f>
        <v>3970362.7148891017</v>
      </c>
      <c r="AZ319" s="700"/>
      <c r="BA319" s="613">
        <v>0</v>
      </c>
      <c r="BB319" s="700"/>
      <c r="BC319" s="562">
        <f t="shared" si="95"/>
        <v>1739282.9350891015</v>
      </c>
      <c r="BD319" s="700"/>
      <c r="BE319" s="562">
        <f>BC319/(1+DFC!$C$10/100)^B319</f>
        <v>489157.21095088619</v>
      </c>
      <c r="BF319" s="700"/>
    </row>
    <row r="320" spans="2:58" x14ac:dyDescent="0.3">
      <c r="B320" s="572">
        <v>26</v>
      </c>
      <c r="C320" s="572">
        <v>9</v>
      </c>
      <c r="D320" s="572">
        <v>309</v>
      </c>
      <c r="E320" s="708"/>
      <c r="F320" s="562">
        <v>0</v>
      </c>
      <c r="G320" s="607">
        <f t="shared" si="82"/>
        <v>5000</v>
      </c>
      <c r="H320" s="700"/>
      <c r="I320" s="607">
        <f t="shared" si="83"/>
        <v>650</v>
      </c>
      <c r="J320" s="700"/>
      <c r="K320" s="607">
        <f t="shared" si="84"/>
        <v>400</v>
      </c>
      <c r="L320" s="700"/>
      <c r="M320" s="607">
        <f t="shared" si="85"/>
        <v>12500</v>
      </c>
      <c r="N320" s="700"/>
      <c r="O320" s="607">
        <f t="shared" si="86"/>
        <v>5000</v>
      </c>
      <c r="P320" s="700"/>
      <c r="Q320" s="607">
        <f t="shared" si="97"/>
        <v>13125</v>
      </c>
      <c r="R320" s="700"/>
      <c r="S320" s="607">
        <f t="shared" si="98"/>
        <v>75000</v>
      </c>
      <c r="T320" s="700"/>
      <c r="U320" s="607">
        <f t="shared" si="99"/>
        <v>56250</v>
      </c>
      <c r="V320" s="700"/>
      <c r="W320" s="607">
        <f t="shared" si="87"/>
        <v>20833.333333333332</v>
      </c>
      <c r="X320" s="700"/>
      <c r="Y320" s="607">
        <f t="shared" si="88"/>
        <v>10416.666666666666</v>
      </c>
      <c r="Z320" s="700"/>
      <c r="AA320" s="607">
        <f t="shared" si="89"/>
        <v>8333.3333333333339</v>
      </c>
      <c r="AB320" s="700"/>
      <c r="AC320" s="607">
        <f t="shared" si="90"/>
        <v>16666.666666666668</v>
      </c>
      <c r="AD320" s="700"/>
      <c r="AE320" s="607">
        <f t="shared" si="81"/>
        <v>16660.583333333336</v>
      </c>
      <c r="AF320" s="700"/>
      <c r="AG320" s="607">
        <f>OFC!AB315+OFC!AW315</f>
        <v>750824.424</v>
      </c>
      <c r="AH320" s="700"/>
      <c r="AI320" s="607">
        <f>OFC!BR315+OFC!CM315</f>
        <v>41831.25</v>
      </c>
      <c r="AJ320" s="700"/>
      <c r="AK320" s="607">
        <f t="shared" si="91"/>
        <v>4500</v>
      </c>
      <c r="AL320" s="700"/>
      <c r="AM320" s="607"/>
      <c r="AN320" s="700"/>
      <c r="AO320" s="607">
        <f t="shared" si="92"/>
        <v>166666.66666666666</v>
      </c>
      <c r="AP320" s="700"/>
      <c r="AQ320" s="607">
        <f t="shared" si="93"/>
        <v>0</v>
      </c>
      <c r="AR320" s="700"/>
      <c r="AS320" s="607">
        <f t="shared" si="94"/>
        <v>1000000</v>
      </c>
      <c r="AT320" s="700"/>
      <c r="AU320" s="613">
        <v>0</v>
      </c>
      <c r="AV320" s="700"/>
      <c r="AW320" s="571">
        <f t="shared" si="96"/>
        <v>2204657.9240000001</v>
      </c>
      <c r="AX320" s="700"/>
      <c r="AY320" s="607">
        <f>('Revenue OP'!$G$18*(1+DFC!$C$13/100)^B320)/12</f>
        <v>3970362.7148891017</v>
      </c>
      <c r="AZ320" s="700"/>
      <c r="BA320" s="613">
        <v>0</v>
      </c>
      <c r="BB320" s="700"/>
      <c r="BC320" s="562">
        <f t="shared" si="95"/>
        <v>1765704.7908891016</v>
      </c>
      <c r="BD320" s="700"/>
      <c r="BE320" s="562">
        <f>BC320/(1+DFC!$C$10/100)^B320</f>
        <v>496588.11309482774</v>
      </c>
      <c r="BF320" s="700"/>
    </row>
    <row r="321" spans="2:58" x14ac:dyDescent="0.3">
      <c r="B321" s="572">
        <v>26</v>
      </c>
      <c r="C321" s="572">
        <v>10</v>
      </c>
      <c r="D321" s="572">
        <v>310</v>
      </c>
      <c r="E321" s="708"/>
      <c r="F321" s="562">
        <v>0</v>
      </c>
      <c r="G321" s="607">
        <f t="shared" si="82"/>
        <v>5000</v>
      </c>
      <c r="H321" s="700"/>
      <c r="I321" s="607">
        <f t="shared" si="83"/>
        <v>650</v>
      </c>
      <c r="J321" s="700"/>
      <c r="K321" s="607">
        <f t="shared" si="84"/>
        <v>400</v>
      </c>
      <c r="L321" s="700"/>
      <c r="M321" s="607">
        <f t="shared" si="85"/>
        <v>12500</v>
      </c>
      <c r="N321" s="700"/>
      <c r="O321" s="607">
        <f t="shared" si="86"/>
        <v>5000</v>
      </c>
      <c r="P321" s="700"/>
      <c r="Q321" s="607">
        <f t="shared" si="97"/>
        <v>13125</v>
      </c>
      <c r="R321" s="700"/>
      <c r="S321" s="607">
        <f t="shared" si="98"/>
        <v>75000</v>
      </c>
      <c r="T321" s="700"/>
      <c r="U321" s="607">
        <f t="shared" si="99"/>
        <v>56250</v>
      </c>
      <c r="V321" s="700"/>
      <c r="W321" s="607">
        <f t="shared" si="87"/>
        <v>20833.333333333332</v>
      </c>
      <c r="X321" s="700"/>
      <c r="Y321" s="607">
        <f t="shared" si="88"/>
        <v>10416.666666666666</v>
      </c>
      <c r="Z321" s="700"/>
      <c r="AA321" s="607">
        <f t="shared" si="89"/>
        <v>8333.3333333333339</v>
      </c>
      <c r="AB321" s="700"/>
      <c r="AC321" s="607">
        <f t="shared" si="90"/>
        <v>16666.666666666668</v>
      </c>
      <c r="AD321" s="700"/>
      <c r="AE321" s="607">
        <f t="shared" si="81"/>
        <v>16660.583333333336</v>
      </c>
      <c r="AF321" s="700"/>
      <c r="AG321" s="607">
        <f>OFC!AB316+OFC!AW316</f>
        <v>775851.90480000002</v>
      </c>
      <c r="AH321" s="700"/>
      <c r="AI321" s="607">
        <f>OFC!BR316+OFC!CM316</f>
        <v>43225.625</v>
      </c>
      <c r="AJ321" s="700"/>
      <c r="AK321" s="607">
        <f t="shared" si="91"/>
        <v>4500</v>
      </c>
      <c r="AL321" s="700"/>
      <c r="AM321" s="607"/>
      <c r="AN321" s="700"/>
      <c r="AO321" s="607">
        <f t="shared" si="92"/>
        <v>166666.66666666666</v>
      </c>
      <c r="AP321" s="700"/>
      <c r="AQ321" s="607">
        <f t="shared" si="93"/>
        <v>0</v>
      </c>
      <c r="AR321" s="700"/>
      <c r="AS321" s="607">
        <f t="shared" si="94"/>
        <v>1000000</v>
      </c>
      <c r="AT321" s="700"/>
      <c r="AU321" s="613">
        <v>0</v>
      </c>
      <c r="AV321" s="700"/>
      <c r="AW321" s="571">
        <f t="shared" si="96"/>
        <v>2231079.7798000001</v>
      </c>
      <c r="AX321" s="700"/>
      <c r="AY321" s="607">
        <f>('Revenue OP'!$G$18*(1+DFC!$C$13/100)^B321)/12</f>
        <v>3970362.7148891017</v>
      </c>
      <c r="AZ321" s="700"/>
      <c r="BA321" s="613">
        <v>0</v>
      </c>
      <c r="BB321" s="700"/>
      <c r="BC321" s="562">
        <f t="shared" si="95"/>
        <v>1739282.9350891015</v>
      </c>
      <c r="BD321" s="700"/>
      <c r="BE321" s="562">
        <f>BC321/(1+DFC!$C$10/100)^B321</f>
        <v>489157.21095088619</v>
      </c>
      <c r="BF321" s="700"/>
    </row>
    <row r="322" spans="2:58" x14ac:dyDescent="0.3">
      <c r="B322" s="572">
        <v>26</v>
      </c>
      <c r="C322" s="572">
        <v>11</v>
      </c>
      <c r="D322" s="572">
        <v>311</v>
      </c>
      <c r="E322" s="708"/>
      <c r="F322" s="562">
        <v>0</v>
      </c>
      <c r="G322" s="607">
        <f t="shared" si="82"/>
        <v>5000</v>
      </c>
      <c r="H322" s="700"/>
      <c r="I322" s="607">
        <f t="shared" si="83"/>
        <v>650</v>
      </c>
      <c r="J322" s="700"/>
      <c r="K322" s="607">
        <f t="shared" si="84"/>
        <v>400</v>
      </c>
      <c r="L322" s="700"/>
      <c r="M322" s="607">
        <f t="shared" si="85"/>
        <v>12500</v>
      </c>
      <c r="N322" s="700"/>
      <c r="O322" s="607">
        <f t="shared" si="86"/>
        <v>5000</v>
      </c>
      <c r="P322" s="700"/>
      <c r="Q322" s="607">
        <f t="shared" si="97"/>
        <v>13125</v>
      </c>
      <c r="R322" s="700"/>
      <c r="S322" s="607">
        <f t="shared" si="98"/>
        <v>75000</v>
      </c>
      <c r="T322" s="700"/>
      <c r="U322" s="607">
        <f t="shared" si="99"/>
        <v>56250</v>
      </c>
      <c r="V322" s="700"/>
      <c r="W322" s="607">
        <f t="shared" si="87"/>
        <v>20833.333333333332</v>
      </c>
      <c r="X322" s="700"/>
      <c r="Y322" s="607">
        <f t="shared" si="88"/>
        <v>10416.666666666666</v>
      </c>
      <c r="Z322" s="700"/>
      <c r="AA322" s="607">
        <f t="shared" si="89"/>
        <v>8333.3333333333339</v>
      </c>
      <c r="AB322" s="700"/>
      <c r="AC322" s="607">
        <f t="shared" si="90"/>
        <v>16666.666666666668</v>
      </c>
      <c r="AD322" s="700"/>
      <c r="AE322" s="607">
        <f t="shared" si="81"/>
        <v>16660.583333333336</v>
      </c>
      <c r="AF322" s="700"/>
      <c r="AG322" s="607">
        <f>OFC!AB317+OFC!AW317</f>
        <v>750824.424</v>
      </c>
      <c r="AH322" s="700"/>
      <c r="AI322" s="607">
        <f>OFC!BR317+OFC!CM317</f>
        <v>41831.25</v>
      </c>
      <c r="AJ322" s="700"/>
      <c r="AK322" s="607">
        <f t="shared" si="91"/>
        <v>4500</v>
      </c>
      <c r="AL322" s="700"/>
      <c r="AM322" s="607"/>
      <c r="AN322" s="700"/>
      <c r="AO322" s="607">
        <f t="shared" si="92"/>
        <v>166666.66666666666</v>
      </c>
      <c r="AP322" s="700"/>
      <c r="AQ322" s="607">
        <f t="shared" si="93"/>
        <v>0</v>
      </c>
      <c r="AR322" s="700"/>
      <c r="AS322" s="607">
        <f t="shared" si="94"/>
        <v>1000000</v>
      </c>
      <c r="AT322" s="700"/>
      <c r="AU322" s="613">
        <v>0</v>
      </c>
      <c r="AV322" s="700"/>
      <c r="AW322" s="571">
        <f t="shared" si="96"/>
        <v>2204657.9240000001</v>
      </c>
      <c r="AX322" s="700"/>
      <c r="AY322" s="607">
        <f>('Revenue OP'!$G$18*(1+DFC!$C$13/100)^B322)/12</f>
        <v>3970362.7148891017</v>
      </c>
      <c r="AZ322" s="700"/>
      <c r="BA322" s="613">
        <v>0</v>
      </c>
      <c r="BB322" s="700"/>
      <c r="BC322" s="562">
        <f t="shared" si="95"/>
        <v>1765704.7908891016</v>
      </c>
      <c r="BD322" s="700"/>
      <c r="BE322" s="562">
        <f>BC322/(1+DFC!$C$10/100)^B322</f>
        <v>496588.11309482774</v>
      </c>
      <c r="BF322" s="700"/>
    </row>
    <row r="323" spans="2:58" x14ac:dyDescent="0.3">
      <c r="B323" s="572">
        <v>26</v>
      </c>
      <c r="C323" s="572">
        <v>12</v>
      </c>
      <c r="D323" s="572">
        <v>312</v>
      </c>
      <c r="E323" s="708"/>
      <c r="F323" s="562">
        <v>0</v>
      </c>
      <c r="G323" s="607">
        <f t="shared" si="82"/>
        <v>5000</v>
      </c>
      <c r="H323" s="700"/>
      <c r="I323" s="607">
        <f t="shared" si="83"/>
        <v>650</v>
      </c>
      <c r="J323" s="700"/>
      <c r="K323" s="607">
        <f t="shared" si="84"/>
        <v>400</v>
      </c>
      <c r="L323" s="700"/>
      <c r="M323" s="607">
        <f t="shared" si="85"/>
        <v>12500</v>
      </c>
      <c r="N323" s="700"/>
      <c r="O323" s="607">
        <f t="shared" si="86"/>
        <v>5000</v>
      </c>
      <c r="P323" s="700"/>
      <c r="Q323" s="607">
        <f t="shared" si="97"/>
        <v>13125</v>
      </c>
      <c r="R323" s="700"/>
      <c r="S323" s="607">
        <f t="shared" si="98"/>
        <v>75000</v>
      </c>
      <c r="T323" s="700"/>
      <c r="U323" s="607">
        <f t="shared" si="99"/>
        <v>56250</v>
      </c>
      <c r="V323" s="700"/>
      <c r="W323" s="607">
        <f t="shared" si="87"/>
        <v>20833.333333333332</v>
      </c>
      <c r="X323" s="700"/>
      <c r="Y323" s="607">
        <f t="shared" si="88"/>
        <v>10416.666666666666</v>
      </c>
      <c r="Z323" s="700"/>
      <c r="AA323" s="607">
        <f t="shared" si="89"/>
        <v>8333.3333333333339</v>
      </c>
      <c r="AB323" s="700"/>
      <c r="AC323" s="607">
        <f t="shared" si="90"/>
        <v>16666.666666666668</v>
      </c>
      <c r="AD323" s="700"/>
      <c r="AE323" s="607">
        <f t="shared" si="81"/>
        <v>16660.583333333336</v>
      </c>
      <c r="AF323" s="700"/>
      <c r="AG323" s="607">
        <f>OFC!AB318+OFC!AW318</f>
        <v>775851.90480000002</v>
      </c>
      <c r="AH323" s="700"/>
      <c r="AI323" s="607">
        <f>OFC!BR318+OFC!CM318</f>
        <v>43225.625</v>
      </c>
      <c r="AJ323" s="700"/>
      <c r="AK323" s="607">
        <f t="shared" si="91"/>
        <v>4500</v>
      </c>
      <c r="AL323" s="700"/>
      <c r="AM323" s="607"/>
      <c r="AN323" s="700"/>
      <c r="AO323" s="607">
        <f t="shared" si="92"/>
        <v>166666.66666666666</v>
      </c>
      <c r="AP323" s="700"/>
      <c r="AQ323" s="607">
        <f t="shared" si="93"/>
        <v>0</v>
      </c>
      <c r="AR323" s="700"/>
      <c r="AS323" s="607">
        <f t="shared" si="94"/>
        <v>1000000</v>
      </c>
      <c r="AT323" s="700"/>
      <c r="AU323" s="613">
        <v>0</v>
      </c>
      <c r="AV323" s="700"/>
      <c r="AW323" s="571">
        <f t="shared" si="96"/>
        <v>2231079.7798000001</v>
      </c>
      <c r="AX323" s="700"/>
      <c r="AY323" s="607">
        <f>('Revenue OP'!$G$18*(1+DFC!$C$13/100)^B323)/12</f>
        <v>3970362.7148891017</v>
      </c>
      <c r="AZ323" s="700"/>
      <c r="BA323" s="613">
        <v>0</v>
      </c>
      <c r="BB323" s="700"/>
      <c r="BC323" s="562">
        <f t="shared" si="95"/>
        <v>1739282.9350891015</v>
      </c>
      <c r="BD323" s="700"/>
      <c r="BE323" s="562">
        <f>BC323/(1+DFC!$C$10/100)^B323</f>
        <v>489157.21095088619</v>
      </c>
      <c r="BF323" s="700"/>
    </row>
    <row r="324" spans="2:58" x14ac:dyDescent="0.3">
      <c r="B324" s="572">
        <v>27</v>
      </c>
      <c r="C324" s="572">
        <v>1</v>
      </c>
      <c r="D324" s="572">
        <v>313</v>
      </c>
      <c r="E324" s="708">
        <f>DFC!$C$10</f>
        <v>5</v>
      </c>
      <c r="F324" s="562">
        <v>0</v>
      </c>
      <c r="G324" s="607">
        <f t="shared" si="82"/>
        <v>5000</v>
      </c>
      <c r="H324" s="700">
        <f>SUM(G324:G335)</f>
        <v>60000</v>
      </c>
      <c r="I324" s="607">
        <f t="shared" si="83"/>
        <v>650</v>
      </c>
      <c r="J324" s="700">
        <f>SUM(I324:I335)</f>
        <v>7800</v>
      </c>
      <c r="K324" s="607">
        <f t="shared" si="84"/>
        <v>400</v>
      </c>
      <c r="L324" s="700">
        <f>SUM(K324:K335)</f>
        <v>4800</v>
      </c>
      <c r="M324" s="607">
        <f t="shared" si="85"/>
        <v>12500</v>
      </c>
      <c r="N324" s="700">
        <f>SUM(M324:M335)</f>
        <v>150000</v>
      </c>
      <c r="O324" s="607">
        <f t="shared" si="86"/>
        <v>5000</v>
      </c>
      <c r="P324" s="700">
        <f>SUM(O324:O335)</f>
        <v>60000</v>
      </c>
      <c r="Q324" s="607">
        <f t="shared" si="97"/>
        <v>13125</v>
      </c>
      <c r="R324" s="700">
        <f>SUM(Q324:Q335)</f>
        <v>157500</v>
      </c>
      <c r="S324" s="607">
        <f t="shared" si="98"/>
        <v>75000</v>
      </c>
      <c r="T324" s="700">
        <f>SUM(S324:S335)</f>
        <v>900000</v>
      </c>
      <c r="U324" s="607">
        <f t="shared" si="99"/>
        <v>56250</v>
      </c>
      <c r="V324" s="700">
        <f>SUM(U324:U335)</f>
        <v>675000</v>
      </c>
      <c r="W324" s="607">
        <f t="shared" si="87"/>
        <v>20833.333333333332</v>
      </c>
      <c r="X324" s="700">
        <f>SUM(W324:W335)</f>
        <v>250000.00000000003</v>
      </c>
      <c r="Y324" s="607">
        <f t="shared" si="88"/>
        <v>10416.666666666666</v>
      </c>
      <c r="Z324" s="700">
        <f>SUM(Y324:Y335)</f>
        <v>125000.00000000001</v>
      </c>
      <c r="AA324" s="607">
        <f t="shared" si="89"/>
        <v>8333.3333333333339</v>
      </c>
      <c r="AB324" s="700">
        <f>SUM(AA324:AA335)</f>
        <v>99999.999999999985</v>
      </c>
      <c r="AC324" s="607">
        <f t="shared" si="90"/>
        <v>16666.666666666668</v>
      </c>
      <c r="AD324" s="700">
        <f>SUM(AC324:AC335)</f>
        <v>199999.99999999997</v>
      </c>
      <c r="AE324" s="607">
        <f t="shared" si="81"/>
        <v>16660.583333333336</v>
      </c>
      <c r="AF324" s="700">
        <f>SUM(AE324:AE335)</f>
        <v>199927.00000000009</v>
      </c>
      <c r="AG324" s="607">
        <f>OFC!AB319+OFC!AW319</f>
        <v>310340.76191999996</v>
      </c>
      <c r="AH324" s="700">
        <f>SUM(AG324:AG335)</f>
        <v>8669519.3491199985</v>
      </c>
      <c r="AI324" s="607">
        <f>OFC!BR319+OFC!CM319</f>
        <v>17290.25</v>
      </c>
      <c r="AJ324" s="700">
        <f>SUM(AI324:AI335)</f>
        <v>483011.5</v>
      </c>
      <c r="AK324" s="607">
        <f t="shared" si="91"/>
        <v>4500</v>
      </c>
      <c r="AL324" s="700">
        <f>SUM(AK324:AK335)</f>
        <v>54000</v>
      </c>
      <c r="AM324" s="607"/>
      <c r="AN324" s="700">
        <f>SUM(AM324:AM335)</f>
        <v>0</v>
      </c>
      <c r="AO324" s="607">
        <f t="shared" si="92"/>
        <v>166666.66666666666</v>
      </c>
      <c r="AP324" s="700">
        <f>SUM(AO324:AO335)</f>
        <v>2000000.0000000002</v>
      </c>
      <c r="AQ324" s="607">
        <f t="shared" si="93"/>
        <v>0</v>
      </c>
      <c r="AR324" s="700">
        <f>SUM(AQ324:AQ335)</f>
        <v>0</v>
      </c>
      <c r="AS324" s="607">
        <f t="shared" si="94"/>
        <v>1000000</v>
      </c>
      <c r="AT324" s="700">
        <f>SUM(AS324:AS335)</f>
        <v>12000000</v>
      </c>
      <c r="AU324" s="613">
        <v>0</v>
      </c>
      <c r="AV324" s="700">
        <f>SUM(AU324:AU335)</f>
        <v>0</v>
      </c>
      <c r="AW324" s="571">
        <f t="shared" si="96"/>
        <v>1739633.26192</v>
      </c>
      <c r="AX324" s="700">
        <f>SUM(AW324:AW335)</f>
        <v>26096557.849120002</v>
      </c>
      <c r="AY324" s="607">
        <f>('Revenue OP'!$G$18*(1+DFC!$C$13/100)^B324)/12</f>
        <v>4057710.6946166623</v>
      </c>
      <c r="AZ324" s="700">
        <f>SUM(AY324:AY335)</f>
        <v>48692528.335399933</v>
      </c>
      <c r="BA324" s="613">
        <v>0</v>
      </c>
      <c r="BB324" s="700">
        <f>SUM(BA324:BA335)</f>
        <v>0</v>
      </c>
      <c r="BC324" s="562">
        <f t="shared" si="95"/>
        <v>2318077.4326966624</v>
      </c>
      <c r="BD324" s="700">
        <f>SUM(BC324:BC335)</f>
        <v>22595970.48627995</v>
      </c>
      <c r="BE324" s="562">
        <f>BC324/(1+DFC!$C$10/100)^B324</f>
        <v>620893.1436601876</v>
      </c>
      <c r="BF324" s="700">
        <f>SUM(BE324:BE335)</f>
        <v>6052292.7109290678</v>
      </c>
    </row>
    <row r="325" spans="2:58" x14ac:dyDescent="0.3">
      <c r="B325" s="572">
        <v>27</v>
      </c>
      <c r="C325" s="572">
        <v>2</v>
      </c>
      <c r="D325" s="572">
        <v>314</v>
      </c>
      <c r="E325" s="708"/>
      <c r="F325" s="562">
        <v>0</v>
      </c>
      <c r="G325" s="607">
        <f t="shared" si="82"/>
        <v>5000</v>
      </c>
      <c r="H325" s="700"/>
      <c r="I325" s="607">
        <f t="shared" si="83"/>
        <v>650</v>
      </c>
      <c r="J325" s="700"/>
      <c r="K325" s="607">
        <f t="shared" si="84"/>
        <v>400</v>
      </c>
      <c r="L325" s="700"/>
      <c r="M325" s="607">
        <f t="shared" si="85"/>
        <v>12500</v>
      </c>
      <c r="N325" s="700"/>
      <c r="O325" s="607">
        <f t="shared" si="86"/>
        <v>5000</v>
      </c>
      <c r="P325" s="700"/>
      <c r="Q325" s="607">
        <f t="shared" si="97"/>
        <v>13125</v>
      </c>
      <c r="R325" s="700"/>
      <c r="S325" s="607">
        <f t="shared" si="98"/>
        <v>75000</v>
      </c>
      <c r="T325" s="700"/>
      <c r="U325" s="607">
        <f t="shared" si="99"/>
        <v>56250</v>
      </c>
      <c r="V325" s="700"/>
      <c r="W325" s="607">
        <f t="shared" si="87"/>
        <v>20833.333333333332</v>
      </c>
      <c r="X325" s="700"/>
      <c r="Y325" s="607">
        <f t="shared" si="88"/>
        <v>10416.666666666666</v>
      </c>
      <c r="Z325" s="700"/>
      <c r="AA325" s="607">
        <f t="shared" si="89"/>
        <v>8333.3333333333339</v>
      </c>
      <c r="AB325" s="700"/>
      <c r="AC325" s="607">
        <f t="shared" si="90"/>
        <v>16666.666666666668</v>
      </c>
      <c r="AD325" s="700"/>
      <c r="AE325" s="607">
        <f t="shared" si="81"/>
        <v>16660.583333333336</v>
      </c>
      <c r="AF325" s="700"/>
      <c r="AG325" s="607">
        <f>OFC!AB320+OFC!AW320</f>
        <v>700769.46239999996</v>
      </c>
      <c r="AH325" s="700"/>
      <c r="AI325" s="607">
        <f>OFC!BR320+OFC!CM320</f>
        <v>39042.5</v>
      </c>
      <c r="AJ325" s="700"/>
      <c r="AK325" s="607">
        <f t="shared" si="91"/>
        <v>4500</v>
      </c>
      <c r="AL325" s="700"/>
      <c r="AM325" s="607"/>
      <c r="AN325" s="700"/>
      <c r="AO325" s="607">
        <f t="shared" si="92"/>
        <v>166666.66666666666</v>
      </c>
      <c r="AP325" s="700"/>
      <c r="AQ325" s="607">
        <f t="shared" si="93"/>
        <v>0</v>
      </c>
      <c r="AR325" s="700"/>
      <c r="AS325" s="607">
        <f t="shared" si="94"/>
        <v>1000000</v>
      </c>
      <c r="AT325" s="700"/>
      <c r="AU325" s="613">
        <v>0</v>
      </c>
      <c r="AV325" s="700"/>
      <c r="AW325" s="571">
        <f t="shared" si="96"/>
        <v>2151814.2124000001</v>
      </c>
      <c r="AX325" s="700"/>
      <c r="AY325" s="607">
        <f>('Revenue OP'!$G$18*(1+DFC!$C$13/100)^B325)/12</f>
        <v>4057710.6946166623</v>
      </c>
      <c r="AZ325" s="700"/>
      <c r="BA325" s="613">
        <v>0</v>
      </c>
      <c r="BB325" s="700"/>
      <c r="BC325" s="562">
        <f t="shared" si="95"/>
        <v>1905896.4822166623</v>
      </c>
      <c r="BD325" s="700"/>
      <c r="BE325" s="562">
        <f>BC325/(1+DFC!$C$10/100)^B325</f>
        <v>510491.16895019944</v>
      </c>
      <c r="BF325" s="700"/>
    </row>
    <row r="326" spans="2:58" x14ac:dyDescent="0.3">
      <c r="B326" s="572">
        <v>27</v>
      </c>
      <c r="C326" s="572">
        <v>3</v>
      </c>
      <c r="D326" s="572">
        <v>315</v>
      </c>
      <c r="E326" s="708"/>
      <c r="F326" s="562">
        <v>0</v>
      </c>
      <c r="G326" s="607">
        <f t="shared" si="82"/>
        <v>5000</v>
      </c>
      <c r="H326" s="700"/>
      <c r="I326" s="607">
        <f t="shared" si="83"/>
        <v>650</v>
      </c>
      <c r="J326" s="700"/>
      <c r="K326" s="607">
        <f t="shared" si="84"/>
        <v>400</v>
      </c>
      <c r="L326" s="700"/>
      <c r="M326" s="607">
        <f t="shared" si="85"/>
        <v>12500</v>
      </c>
      <c r="N326" s="700"/>
      <c r="O326" s="607">
        <f t="shared" si="86"/>
        <v>5000</v>
      </c>
      <c r="P326" s="700"/>
      <c r="Q326" s="607">
        <f t="shared" si="97"/>
        <v>13125</v>
      </c>
      <c r="R326" s="700"/>
      <c r="S326" s="607">
        <f t="shared" si="98"/>
        <v>75000</v>
      </c>
      <c r="T326" s="700"/>
      <c r="U326" s="607">
        <f t="shared" si="99"/>
        <v>56250</v>
      </c>
      <c r="V326" s="700"/>
      <c r="W326" s="607">
        <f t="shared" si="87"/>
        <v>20833.333333333332</v>
      </c>
      <c r="X326" s="700"/>
      <c r="Y326" s="607">
        <f t="shared" si="88"/>
        <v>10416.666666666666</v>
      </c>
      <c r="Z326" s="700"/>
      <c r="AA326" s="607">
        <f t="shared" si="89"/>
        <v>8333.3333333333339</v>
      </c>
      <c r="AB326" s="700"/>
      <c r="AC326" s="607">
        <f t="shared" si="90"/>
        <v>16666.666666666668</v>
      </c>
      <c r="AD326" s="700"/>
      <c r="AE326" s="607">
        <f t="shared" si="81"/>
        <v>16660.583333333336</v>
      </c>
      <c r="AF326" s="700"/>
      <c r="AG326" s="607">
        <f>OFC!AB321+OFC!AW321</f>
        <v>775851.90480000002</v>
      </c>
      <c r="AH326" s="700"/>
      <c r="AI326" s="607">
        <f>OFC!BR321+OFC!CM321</f>
        <v>43225.625</v>
      </c>
      <c r="AJ326" s="700"/>
      <c r="AK326" s="607">
        <f t="shared" si="91"/>
        <v>4500</v>
      </c>
      <c r="AL326" s="700"/>
      <c r="AM326" s="607"/>
      <c r="AN326" s="700"/>
      <c r="AO326" s="607">
        <f t="shared" si="92"/>
        <v>166666.66666666666</v>
      </c>
      <c r="AP326" s="700"/>
      <c r="AQ326" s="607">
        <f t="shared" si="93"/>
        <v>0</v>
      </c>
      <c r="AR326" s="700"/>
      <c r="AS326" s="607">
        <f t="shared" si="94"/>
        <v>1000000</v>
      </c>
      <c r="AT326" s="700"/>
      <c r="AU326" s="613">
        <v>0</v>
      </c>
      <c r="AV326" s="700"/>
      <c r="AW326" s="571">
        <f t="shared" si="96"/>
        <v>2231079.7798000001</v>
      </c>
      <c r="AX326" s="700"/>
      <c r="AY326" s="607">
        <f>('Revenue OP'!$G$18*(1+DFC!$C$13/100)^B326)/12</f>
        <v>4057710.6946166623</v>
      </c>
      <c r="AZ326" s="700"/>
      <c r="BA326" s="613">
        <v>0</v>
      </c>
      <c r="BB326" s="700"/>
      <c r="BC326" s="562">
        <f t="shared" si="95"/>
        <v>1826630.9148166622</v>
      </c>
      <c r="BD326" s="700"/>
      <c r="BE326" s="562">
        <f>BC326/(1+DFC!$C$10/100)^B326</f>
        <v>489260.01996750938</v>
      </c>
      <c r="BF326" s="700"/>
    </row>
    <row r="327" spans="2:58" x14ac:dyDescent="0.3">
      <c r="B327" s="572">
        <v>27</v>
      </c>
      <c r="C327" s="572">
        <v>4</v>
      </c>
      <c r="D327" s="572">
        <v>316</v>
      </c>
      <c r="E327" s="708"/>
      <c r="F327" s="562">
        <v>0</v>
      </c>
      <c r="G327" s="607">
        <f t="shared" si="82"/>
        <v>5000</v>
      </c>
      <c r="H327" s="700"/>
      <c r="I327" s="607">
        <f t="shared" si="83"/>
        <v>650</v>
      </c>
      <c r="J327" s="700"/>
      <c r="K327" s="607">
        <f t="shared" si="84"/>
        <v>400</v>
      </c>
      <c r="L327" s="700"/>
      <c r="M327" s="607">
        <f t="shared" si="85"/>
        <v>12500</v>
      </c>
      <c r="N327" s="700"/>
      <c r="O327" s="607">
        <f t="shared" si="86"/>
        <v>5000</v>
      </c>
      <c r="P327" s="700"/>
      <c r="Q327" s="607">
        <f t="shared" si="97"/>
        <v>13125</v>
      </c>
      <c r="R327" s="700"/>
      <c r="S327" s="607">
        <f t="shared" si="98"/>
        <v>75000</v>
      </c>
      <c r="T327" s="700"/>
      <c r="U327" s="607">
        <f t="shared" si="99"/>
        <v>56250</v>
      </c>
      <c r="V327" s="700"/>
      <c r="W327" s="607">
        <f t="shared" si="87"/>
        <v>20833.333333333332</v>
      </c>
      <c r="X327" s="700"/>
      <c r="Y327" s="607">
        <f t="shared" si="88"/>
        <v>10416.666666666666</v>
      </c>
      <c r="Z327" s="700"/>
      <c r="AA327" s="607">
        <f t="shared" si="89"/>
        <v>8333.3333333333339</v>
      </c>
      <c r="AB327" s="700"/>
      <c r="AC327" s="607">
        <f t="shared" si="90"/>
        <v>16666.666666666668</v>
      </c>
      <c r="AD327" s="700"/>
      <c r="AE327" s="607">
        <f t="shared" si="81"/>
        <v>16660.583333333336</v>
      </c>
      <c r="AF327" s="700"/>
      <c r="AG327" s="607">
        <f>OFC!AB322+OFC!AW322</f>
        <v>750824.424</v>
      </c>
      <c r="AH327" s="700"/>
      <c r="AI327" s="607">
        <f>OFC!BR322+OFC!CM322</f>
        <v>41831.25</v>
      </c>
      <c r="AJ327" s="700"/>
      <c r="AK327" s="607">
        <f t="shared" si="91"/>
        <v>4500</v>
      </c>
      <c r="AL327" s="700"/>
      <c r="AM327" s="607"/>
      <c r="AN327" s="700"/>
      <c r="AO327" s="607">
        <f t="shared" si="92"/>
        <v>166666.66666666666</v>
      </c>
      <c r="AP327" s="700"/>
      <c r="AQ327" s="607">
        <f t="shared" si="93"/>
        <v>0</v>
      </c>
      <c r="AR327" s="700"/>
      <c r="AS327" s="607">
        <f t="shared" si="94"/>
        <v>1000000</v>
      </c>
      <c r="AT327" s="700"/>
      <c r="AU327" s="613">
        <v>0</v>
      </c>
      <c r="AV327" s="700"/>
      <c r="AW327" s="571">
        <f t="shared" si="96"/>
        <v>2204657.9240000001</v>
      </c>
      <c r="AX327" s="700"/>
      <c r="AY327" s="607">
        <f>('Revenue OP'!$G$18*(1+DFC!$C$13/100)^B327)/12</f>
        <v>4057710.6946166623</v>
      </c>
      <c r="AZ327" s="700"/>
      <c r="BA327" s="613">
        <v>0</v>
      </c>
      <c r="BB327" s="700"/>
      <c r="BC327" s="562">
        <f t="shared" si="95"/>
        <v>1853052.7706166622</v>
      </c>
      <c r="BD327" s="700"/>
      <c r="BE327" s="562">
        <f>BC327/(1+DFC!$C$10/100)^B327</f>
        <v>496337.06962840603</v>
      </c>
      <c r="BF327" s="700"/>
    </row>
    <row r="328" spans="2:58" x14ac:dyDescent="0.3">
      <c r="B328" s="572">
        <v>27</v>
      </c>
      <c r="C328" s="572">
        <v>5</v>
      </c>
      <c r="D328" s="572">
        <v>317</v>
      </c>
      <c r="E328" s="708"/>
      <c r="F328" s="562">
        <v>0</v>
      </c>
      <c r="G328" s="607">
        <f t="shared" si="82"/>
        <v>5000</v>
      </c>
      <c r="H328" s="700"/>
      <c r="I328" s="607">
        <f t="shared" si="83"/>
        <v>650</v>
      </c>
      <c r="J328" s="700"/>
      <c r="K328" s="607">
        <f t="shared" si="84"/>
        <v>400</v>
      </c>
      <c r="L328" s="700"/>
      <c r="M328" s="607">
        <f t="shared" si="85"/>
        <v>12500</v>
      </c>
      <c r="N328" s="700"/>
      <c r="O328" s="607">
        <f t="shared" si="86"/>
        <v>5000</v>
      </c>
      <c r="P328" s="700"/>
      <c r="Q328" s="607">
        <f t="shared" si="97"/>
        <v>13125</v>
      </c>
      <c r="R328" s="700"/>
      <c r="S328" s="607">
        <f t="shared" si="98"/>
        <v>75000</v>
      </c>
      <c r="T328" s="700"/>
      <c r="U328" s="607">
        <f t="shared" si="99"/>
        <v>56250</v>
      </c>
      <c r="V328" s="700"/>
      <c r="W328" s="607">
        <f t="shared" si="87"/>
        <v>20833.333333333332</v>
      </c>
      <c r="X328" s="700"/>
      <c r="Y328" s="607">
        <f t="shared" si="88"/>
        <v>10416.666666666666</v>
      </c>
      <c r="Z328" s="700"/>
      <c r="AA328" s="607">
        <f t="shared" si="89"/>
        <v>8333.3333333333339</v>
      </c>
      <c r="AB328" s="700"/>
      <c r="AC328" s="607">
        <f t="shared" si="90"/>
        <v>16666.666666666668</v>
      </c>
      <c r="AD328" s="700"/>
      <c r="AE328" s="607">
        <f t="shared" si="81"/>
        <v>16660.583333333336</v>
      </c>
      <c r="AF328" s="700"/>
      <c r="AG328" s="607">
        <f>OFC!AB323+OFC!AW323</f>
        <v>775851.90480000002</v>
      </c>
      <c r="AH328" s="700"/>
      <c r="AI328" s="607">
        <f>OFC!BR323+OFC!CM323</f>
        <v>43225.625</v>
      </c>
      <c r="AJ328" s="700"/>
      <c r="AK328" s="607">
        <f t="shared" si="91"/>
        <v>4500</v>
      </c>
      <c r="AL328" s="700"/>
      <c r="AM328" s="607"/>
      <c r="AN328" s="700"/>
      <c r="AO328" s="607">
        <f t="shared" si="92"/>
        <v>166666.66666666666</v>
      </c>
      <c r="AP328" s="700"/>
      <c r="AQ328" s="607">
        <f t="shared" si="93"/>
        <v>0</v>
      </c>
      <c r="AR328" s="700"/>
      <c r="AS328" s="607">
        <f t="shared" si="94"/>
        <v>1000000</v>
      </c>
      <c r="AT328" s="700"/>
      <c r="AU328" s="613">
        <v>0</v>
      </c>
      <c r="AV328" s="700"/>
      <c r="AW328" s="571">
        <f t="shared" si="96"/>
        <v>2231079.7798000001</v>
      </c>
      <c r="AX328" s="700"/>
      <c r="AY328" s="607">
        <f>('Revenue OP'!$G$18*(1+DFC!$C$13/100)^B328)/12</f>
        <v>4057710.6946166623</v>
      </c>
      <c r="AZ328" s="700"/>
      <c r="BA328" s="613">
        <v>0</v>
      </c>
      <c r="BB328" s="700"/>
      <c r="BC328" s="562">
        <f t="shared" si="95"/>
        <v>1826630.9148166622</v>
      </c>
      <c r="BD328" s="700"/>
      <c r="BE328" s="562">
        <f>BC328/(1+DFC!$C$10/100)^B328</f>
        <v>489260.01996750938</v>
      </c>
      <c r="BF328" s="700"/>
    </row>
    <row r="329" spans="2:58" x14ac:dyDescent="0.3">
      <c r="B329" s="572">
        <v>27</v>
      </c>
      <c r="C329" s="572">
        <v>6</v>
      </c>
      <c r="D329" s="572">
        <v>318</v>
      </c>
      <c r="E329" s="708"/>
      <c r="F329" s="562">
        <v>0</v>
      </c>
      <c r="G329" s="607">
        <f t="shared" si="82"/>
        <v>5000</v>
      </c>
      <c r="H329" s="700"/>
      <c r="I329" s="607">
        <f t="shared" si="83"/>
        <v>650</v>
      </c>
      <c r="J329" s="700"/>
      <c r="K329" s="607">
        <f t="shared" si="84"/>
        <v>400</v>
      </c>
      <c r="L329" s="700"/>
      <c r="M329" s="607">
        <f t="shared" si="85"/>
        <v>12500</v>
      </c>
      <c r="N329" s="700"/>
      <c r="O329" s="607">
        <f t="shared" si="86"/>
        <v>5000</v>
      </c>
      <c r="P329" s="700"/>
      <c r="Q329" s="607">
        <f t="shared" si="97"/>
        <v>13125</v>
      </c>
      <c r="R329" s="700"/>
      <c r="S329" s="607">
        <f t="shared" si="98"/>
        <v>75000</v>
      </c>
      <c r="T329" s="700"/>
      <c r="U329" s="607">
        <f t="shared" si="99"/>
        <v>56250</v>
      </c>
      <c r="V329" s="700"/>
      <c r="W329" s="607">
        <f t="shared" si="87"/>
        <v>20833.333333333332</v>
      </c>
      <c r="X329" s="700"/>
      <c r="Y329" s="607">
        <f t="shared" si="88"/>
        <v>10416.666666666666</v>
      </c>
      <c r="Z329" s="700"/>
      <c r="AA329" s="607">
        <f t="shared" si="89"/>
        <v>8333.3333333333339</v>
      </c>
      <c r="AB329" s="700"/>
      <c r="AC329" s="607">
        <f t="shared" si="90"/>
        <v>16666.666666666668</v>
      </c>
      <c r="AD329" s="700"/>
      <c r="AE329" s="607">
        <f t="shared" ref="AE329:AE334" si="100">$AE$263*(1+$AF$5/100)</f>
        <v>16660.583333333336</v>
      </c>
      <c r="AF329" s="700"/>
      <c r="AG329" s="607">
        <f>OFC!AB324+OFC!AW324</f>
        <v>750824.424</v>
      </c>
      <c r="AH329" s="700"/>
      <c r="AI329" s="607">
        <f>OFC!BR324+OFC!CM324</f>
        <v>41831.25</v>
      </c>
      <c r="AJ329" s="700"/>
      <c r="AK329" s="607">
        <f t="shared" si="91"/>
        <v>4500</v>
      </c>
      <c r="AL329" s="700"/>
      <c r="AM329" s="607"/>
      <c r="AN329" s="700"/>
      <c r="AO329" s="607">
        <f t="shared" si="92"/>
        <v>166666.66666666666</v>
      </c>
      <c r="AP329" s="700"/>
      <c r="AQ329" s="607">
        <f t="shared" si="93"/>
        <v>0</v>
      </c>
      <c r="AR329" s="700"/>
      <c r="AS329" s="607">
        <f t="shared" si="94"/>
        <v>1000000</v>
      </c>
      <c r="AT329" s="700"/>
      <c r="AU329" s="613">
        <v>0</v>
      </c>
      <c r="AV329" s="700"/>
      <c r="AW329" s="571">
        <f t="shared" si="96"/>
        <v>2204657.9240000001</v>
      </c>
      <c r="AX329" s="700"/>
      <c r="AY329" s="607">
        <f>('Revenue OP'!$G$18*(1+DFC!$C$13/100)^B329)/12</f>
        <v>4057710.6946166623</v>
      </c>
      <c r="AZ329" s="700"/>
      <c r="BA329" s="613">
        <v>0</v>
      </c>
      <c r="BB329" s="700"/>
      <c r="BC329" s="562">
        <f t="shared" si="95"/>
        <v>1853052.7706166622</v>
      </c>
      <c r="BD329" s="700"/>
      <c r="BE329" s="562">
        <f>BC329/(1+DFC!$C$10/100)^B329</f>
        <v>496337.06962840603</v>
      </c>
      <c r="BF329" s="700"/>
    </row>
    <row r="330" spans="2:58" x14ac:dyDescent="0.3">
      <c r="B330" s="572">
        <v>27</v>
      </c>
      <c r="C330" s="572">
        <v>7</v>
      </c>
      <c r="D330" s="572">
        <v>319</v>
      </c>
      <c r="E330" s="708"/>
      <c r="F330" s="562">
        <v>0</v>
      </c>
      <c r="G330" s="607">
        <f t="shared" si="82"/>
        <v>5000</v>
      </c>
      <c r="H330" s="700"/>
      <c r="I330" s="607">
        <f t="shared" si="83"/>
        <v>650</v>
      </c>
      <c r="J330" s="700"/>
      <c r="K330" s="607">
        <f t="shared" si="84"/>
        <v>400</v>
      </c>
      <c r="L330" s="700"/>
      <c r="M330" s="607">
        <f t="shared" si="85"/>
        <v>12500</v>
      </c>
      <c r="N330" s="700"/>
      <c r="O330" s="607">
        <f t="shared" si="86"/>
        <v>5000</v>
      </c>
      <c r="P330" s="700"/>
      <c r="Q330" s="607">
        <f t="shared" si="97"/>
        <v>13125</v>
      </c>
      <c r="R330" s="700"/>
      <c r="S330" s="607">
        <f t="shared" si="98"/>
        <v>75000</v>
      </c>
      <c r="T330" s="700"/>
      <c r="U330" s="607">
        <f t="shared" si="99"/>
        <v>56250</v>
      </c>
      <c r="V330" s="700"/>
      <c r="W330" s="607">
        <f t="shared" si="87"/>
        <v>20833.333333333332</v>
      </c>
      <c r="X330" s="700"/>
      <c r="Y330" s="607">
        <f t="shared" si="88"/>
        <v>10416.666666666666</v>
      </c>
      <c r="Z330" s="700"/>
      <c r="AA330" s="607">
        <f t="shared" si="89"/>
        <v>8333.3333333333339</v>
      </c>
      <c r="AB330" s="700"/>
      <c r="AC330" s="607">
        <f t="shared" si="90"/>
        <v>16666.666666666668</v>
      </c>
      <c r="AD330" s="700"/>
      <c r="AE330" s="607">
        <f t="shared" si="100"/>
        <v>16660.583333333336</v>
      </c>
      <c r="AF330" s="700"/>
      <c r="AG330" s="607">
        <f>OFC!AB325+OFC!AW325</f>
        <v>775851.90480000002</v>
      </c>
      <c r="AH330" s="700"/>
      <c r="AI330" s="607">
        <f>OFC!BR325+OFC!CM325</f>
        <v>43225.625</v>
      </c>
      <c r="AJ330" s="700"/>
      <c r="AK330" s="607">
        <f t="shared" si="91"/>
        <v>4500</v>
      </c>
      <c r="AL330" s="700"/>
      <c r="AM330" s="607"/>
      <c r="AN330" s="700"/>
      <c r="AO330" s="607">
        <f t="shared" si="92"/>
        <v>166666.66666666666</v>
      </c>
      <c r="AP330" s="700"/>
      <c r="AQ330" s="607">
        <f t="shared" si="93"/>
        <v>0</v>
      </c>
      <c r="AR330" s="700"/>
      <c r="AS330" s="607">
        <f t="shared" si="94"/>
        <v>1000000</v>
      </c>
      <c r="AT330" s="700"/>
      <c r="AU330" s="613">
        <v>0</v>
      </c>
      <c r="AV330" s="700"/>
      <c r="AW330" s="571">
        <f t="shared" si="96"/>
        <v>2231079.7798000001</v>
      </c>
      <c r="AX330" s="700"/>
      <c r="AY330" s="607">
        <f>('Revenue OP'!$G$18*(1+DFC!$C$13/100)^B330)/12</f>
        <v>4057710.6946166623</v>
      </c>
      <c r="AZ330" s="700"/>
      <c r="BA330" s="613">
        <v>0</v>
      </c>
      <c r="BB330" s="700"/>
      <c r="BC330" s="562">
        <f t="shared" si="95"/>
        <v>1826630.9148166622</v>
      </c>
      <c r="BD330" s="700"/>
      <c r="BE330" s="562">
        <f>BC330/(1+DFC!$C$10/100)^B330</f>
        <v>489260.01996750938</v>
      </c>
      <c r="BF330" s="700"/>
    </row>
    <row r="331" spans="2:58" x14ac:dyDescent="0.3">
      <c r="B331" s="572">
        <v>27</v>
      </c>
      <c r="C331" s="572">
        <v>8</v>
      </c>
      <c r="D331" s="572">
        <v>320</v>
      </c>
      <c r="E331" s="708"/>
      <c r="F331" s="562">
        <v>0</v>
      </c>
      <c r="G331" s="607">
        <f t="shared" si="82"/>
        <v>5000</v>
      </c>
      <c r="H331" s="700"/>
      <c r="I331" s="607">
        <f t="shared" si="83"/>
        <v>650</v>
      </c>
      <c r="J331" s="700"/>
      <c r="K331" s="607">
        <f t="shared" si="84"/>
        <v>400</v>
      </c>
      <c r="L331" s="700"/>
      <c r="M331" s="607">
        <f t="shared" si="85"/>
        <v>12500</v>
      </c>
      <c r="N331" s="700"/>
      <c r="O331" s="607">
        <f t="shared" si="86"/>
        <v>5000</v>
      </c>
      <c r="P331" s="700"/>
      <c r="Q331" s="607">
        <f t="shared" si="97"/>
        <v>13125</v>
      </c>
      <c r="R331" s="700"/>
      <c r="S331" s="607">
        <f t="shared" si="98"/>
        <v>75000</v>
      </c>
      <c r="T331" s="700"/>
      <c r="U331" s="607">
        <f t="shared" si="99"/>
        <v>56250</v>
      </c>
      <c r="V331" s="700"/>
      <c r="W331" s="607">
        <f t="shared" si="87"/>
        <v>20833.333333333332</v>
      </c>
      <c r="X331" s="700"/>
      <c r="Y331" s="607">
        <f t="shared" si="88"/>
        <v>10416.666666666666</v>
      </c>
      <c r="Z331" s="700"/>
      <c r="AA331" s="607">
        <f t="shared" si="89"/>
        <v>8333.3333333333339</v>
      </c>
      <c r="AB331" s="700"/>
      <c r="AC331" s="607">
        <f t="shared" si="90"/>
        <v>16666.666666666668</v>
      </c>
      <c r="AD331" s="700"/>
      <c r="AE331" s="607">
        <f t="shared" si="100"/>
        <v>16660.583333333336</v>
      </c>
      <c r="AF331" s="700"/>
      <c r="AG331" s="607">
        <f>OFC!AB326+OFC!AW326</f>
        <v>775851.90480000002</v>
      </c>
      <c r="AH331" s="700"/>
      <c r="AI331" s="607">
        <f>OFC!BR326+OFC!CM326</f>
        <v>43225.625</v>
      </c>
      <c r="AJ331" s="700"/>
      <c r="AK331" s="607">
        <f t="shared" si="91"/>
        <v>4500</v>
      </c>
      <c r="AL331" s="700"/>
      <c r="AM331" s="607"/>
      <c r="AN331" s="700"/>
      <c r="AO331" s="607">
        <f t="shared" si="92"/>
        <v>166666.66666666666</v>
      </c>
      <c r="AP331" s="700"/>
      <c r="AQ331" s="607">
        <f t="shared" si="93"/>
        <v>0</v>
      </c>
      <c r="AR331" s="700"/>
      <c r="AS331" s="607">
        <f t="shared" si="94"/>
        <v>1000000</v>
      </c>
      <c r="AT331" s="700"/>
      <c r="AU331" s="613">
        <v>0</v>
      </c>
      <c r="AV331" s="700"/>
      <c r="AW331" s="571">
        <f t="shared" si="96"/>
        <v>2231079.7798000001</v>
      </c>
      <c r="AX331" s="700"/>
      <c r="AY331" s="607">
        <f>('Revenue OP'!$G$18*(1+DFC!$C$13/100)^B331)/12</f>
        <v>4057710.6946166623</v>
      </c>
      <c r="AZ331" s="700"/>
      <c r="BA331" s="613">
        <v>0</v>
      </c>
      <c r="BB331" s="700"/>
      <c r="BC331" s="562">
        <f t="shared" si="95"/>
        <v>1826630.9148166622</v>
      </c>
      <c r="BD331" s="700"/>
      <c r="BE331" s="562">
        <f>BC331/(1+DFC!$C$10/100)^B331</f>
        <v>489260.01996750938</v>
      </c>
      <c r="BF331" s="700"/>
    </row>
    <row r="332" spans="2:58" x14ac:dyDescent="0.3">
      <c r="B332" s="572">
        <v>27</v>
      </c>
      <c r="C332" s="572">
        <v>9</v>
      </c>
      <c r="D332" s="572">
        <v>321</v>
      </c>
      <c r="E332" s="708"/>
      <c r="F332" s="562">
        <v>0</v>
      </c>
      <c r="G332" s="607">
        <f t="shared" si="82"/>
        <v>5000</v>
      </c>
      <c r="H332" s="700"/>
      <c r="I332" s="607">
        <f t="shared" si="83"/>
        <v>650</v>
      </c>
      <c r="J332" s="700"/>
      <c r="K332" s="607">
        <f t="shared" si="84"/>
        <v>400</v>
      </c>
      <c r="L332" s="700"/>
      <c r="M332" s="607">
        <f t="shared" si="85"/>
        <v>12500</v>
      </c>
      <c r="N332" s="700"/>
      <c r="O332" s="607">
        <f t="shared" si="86"/>
        <v>5000</v>
      </c>
      <c r="P332" s="700"/>
      <c r="Q332" s="607">
        <f t="shared" si="97"/>
        <v>13125</v>
      </c>
      <c r="R332" s="700"/>
      <c r="S332" s="607">
        <f t="shared" si="98"/>
        <v>75000</v>
      </c>
      <c r="T332" s="700"/>
      <c r="U332" s="607">
        <f t="shared" si="99"/>
        <v>56250</v>
      </c>
      <c r="V332" s="700"/>
      <c r="W332" s="607">
        <f t="shared" si="87"/>
        <v>20833.333333333332</v>
      </c>
      <c r="X332" s="700"/>
      <c r="Y332" s="607">
        <f t="shared" si="88"/>
        <v>10416.666666666666</v>
      </c>
      <c r="Z332" s="700"/>
      <c r="AA332" s="607">
        <f t="shared" si="89"/>
        <v>8333.3333333333339</v>
      </c>
      <c r="AB332" s="700"/>
      <c r="AC332" s="607">
        <f t="shared" si="90"/>
        <v>16666.666666666668</v>
      </c>
      <c r="AD332" s="700"/>
      <c r="AE332" s="607">
        <f t="shared" si="100"/>
        <v>16660.583333333336</v>
      </c>
      <c r="AF332" s="700"/>
      <c r="AG332" s="607">
        <f>OFC!AB327+OFC!AW327</f>
        <v>750824.424</v>
      </c>
      <c r="AH332" s="700"/>
      <c r="AI332" s="607">
        <f>OFC!BR327+OFC!CM327</f>
        <v>41831.25</v>
      </c>
      <c r="AJ332" s="700"/>
      <c r="AK332" s="607">
        <f t="shared" si="91"/>
        <v>4500</v>
      </c>
      <c r="AL332" s="700"/>
      <c r="AM332" s="607"/>
      <c r="AN332" s="700"/>
      <c r="AO332" s="607">
        <f t="shared" si="92"/>
        <v>166666.66666666666</v>
      </c>
      <c r="AP332" s="700"/>
      <c r="AQ332" s="607">
        <f t="shared" si="93"/>
        <v>0</v>
      </c>
      <c r="AR332" s="700"/>
      <c r="AS332" s="607">
        <f t="shared" si="94"/>
        <v>1000000</v>
      </c>
      <c r="AT332" s="700"/>
      <c r="AU332" s="613">
        <v>0</v>
      </c>
      <c r="AV332" s="700"/>
      <c r="AW332" s="571">
        <f t="shared" si="96"/>
        <v>2204657.9240000001</v>
      </c>
      <c r="AX332" s="700"/>
      <c r="AY332" s="607">
        <f>('Revenue OP'!$G$18*(1+DFC!$C$13/100)^B332)/12</f>
        <v>4057710.6946166623</v>
      </c>
      <c r="AZ332" s="700"/>
      <c r="BA332" s="613">
        <v>0</v>
      </c>
      <c r="BB332" s="700"/>
      <c r="BC332" s="562">
        <f t="shared" si="95"/>
        <v>1853052.7706166622</v>
      </c>
      <c r="BD332" s="700"/>
      <c r="BE332" s="562">
        <f>BC332/(1+DFC!$C$10/100)^B332</f>
        <v>496337.06962840603</v>
      </c>
      <c r="BF332" s="700"/>
    </row>
    <row r="333" spans="2:58" x14ac:dyDescent="0.3">
      <c r="B333" s="572">
        <v>27</v>
      </c>
      <c r="C333" s="572">
        <v>10</v>
      </c>
      <c r="D333" s="572">
        <v>322</v>
      </c>
      <c r="E333" s="708"/>
      <c r="F333" s="562">
        <v>0</v>
      </c>
      <c r="G333" s="607">
        <f t="shared" si="82"/>
        <v>5000</v>
      </c>
      <c r="H333" s="700"/>
      <c r="I333" s="607">
        <f t="shared" si="83"/>
        <v>650</v>
      </c>
      <c r="J333" s="700"/>
      <c r="K333" s="607">
        <f t="shared" si="84"/>
        <v>400</v>
      </c>
      <c r="L333" s="700"/>
      <c r="M333" s="607">
        <f t="shared" si="85"/>
        <v>12500</v>
      </c>
      <c r="N333" s="700"/>
      <c r="O333" s="607">
        <f t="shared" si="86"/>
        <v>5000</v>
      </c>
      <c r="P333" s="700"/>
      <c r="Q333" s="607">
        <f t="shared" si="97"/>
        <v>13125</v>
      </c>
      <c r="R333" s="700"/>
      <c r="S333" s="607">
        <f t="shared" si="98"/>
        <v>75000</v>
      </c>
      <c r="T333" s="700"/>
      <c r="U333" s="607">
        <f t="shared" si="99"/>
        <v>56250</v>
      </c>
      <c r="V333" s="700"/>
      <c r="W333" s="607">
        <f t="shared" si="87"/>
        <v>20833.333333333332</v>
      </c>
      <c r="X333" s="700"/>
      <c r="Y333" s="607">
        <f t="shared" si="88"/>
        <v>10416.666666666666</v>
      </c>
      <c r="Z333" s="700"/>
      <c r="AA333" s="607">
        <f t="shared" si="89"/>
        <v>8333.3333333333339</v>
      </c>
      <c r="AB333" s="700"/>
      <c r="AC333" s="607">
        <f t="shared" si="90"/>
        <v>16666.666666666668</v>
      </c>
      <c r="AD333" s="700"/>
      <c r="AE333" s="607">
        <f t="shared" si="100"/>
        <v>16660.583333333336</v>
      </c>
      <c r="AF333" s="700"/>
      <c r="AG333" s="607">
        <f>OFC!AB328+OFC!AW328</f>
        <v>775851.90480000002</v>
      </c>
      <c r="AH333" s="700"/>
      <c r="AI333" s="607">
        <f>OFC!BR328+OFC!CM328</f>
        <v>43225.625</v>
      </c>
      <c r="AJ333" s="700"/>
      <c r="AK333" s="607">
        <f t="shared" si="91"/>
        <v>4500</v>
      </c>
      <c r="AL333" s="700"/>
      <c r="AM333" s="607"/>
      <c r="AN333" s="700"/>
      <c r="AO333" s="607">
        <f t="shared" si="92"/>
        <v>166666.66666666666</v>
      </c>
      <c r="AP333" s="700"/>
      <c r="AQ333" s="607">
        <f t="shared" si="93"/>
        <v>0</v>
      </c>
      <c r="AR333" s="700"/>
      <c r="AS333" s="607">
        <f t="shared" si="94"/>
        <v>1000000</v>
      </c>
      <c r="AT333" s="700"/>
      <c r="AU333" s="613">
        <v>0</v>
      </c>
      <c r="AV333" s="700"/>
      <c r="AW333" s="571">
        <f t="shared" si="96"/>
        <v>2231079.7798000001</v>
      </c>
      <c r="AX333" s="700"/>
      <c r="AY333" s="607">
        <f>('Revenue OP'!$G$18*(1+DFC!$C$13/100)^B333)/12</f>
        <v>4057710.6946166623</v>
      </c>
      <c r="AZ333" s="700"/>
      <c r="BA333" s="613">
        <v>0</v>
      </c>
      <c r="BB333" s="700"/>
      <c r="BC333" s="562">
        <f t="shared" si="95"/>
        <v>1826630.9148166622</v>
      </c>
      <c r="BD333" s="700"/>
      <c r="BE333" s="562">
        <f>BC333/(1+DFC!$C$10/100)^B333</f>
        <v>489260.01996750938</v>
      </c>
      <c r="BF333" s="700"/>
    </row>
    <row r="334" spans="2:58" x14ac:dyDescent="0.3">
      <c r="B334" s="572">
        <v>27</v>
      </c>
      <c r="C334" s="572">
        <v>11</v>
      </c>
      <c r="D334" s="572">
        <v>323</v>
      </c>
      <c r="E334" s="708"/>
      <c r="F334" s="562">
        <v>0</v>
      </c>
      <c r="G334" s="607">
        <f t="shared" si="82"/>
        <v>5000</v>
      </c>
      <c r="H334" s="700"/>
      <c r="I334" s="607">
        <f t="shared" si="83"/>
        <v>650</v>
      </c>
      <c r="J334" s="700"/>
      <c r="K334" s="607">
        <f t="shared" si="84"/>
        <v>400</v>
      </c>
      <c r="L334" s="700"/>
      <c r="M334" s="607">
        <f t="shared" si="85"/>
        <v>12500</v>
      </c>
      <c r="N334" s="700"/>
      <c r="O334" s="607">
        <f t="shared" si="86"/>
        <v>5000</v>
      </c>
      <c r="P334" s="700"/>
      <c r="Q334" s="607">
        <f t="shared" si="97"/>
        <v>13125</v>
      </c>
      <c r="R334" s="700"/>
      <c r="S334" s="607">
        <f t="shared" si="98"/>
        <v>75000</v>
      </c>
      <c r="T334" s="700"/>
      <c r="U334" s="607">
        <f t="shared" si="99"/>
        <v>56250</v>
      </c>
      <c r="V334" s="700"/>
      <c r="W334" s="607">
        <f t="shared" si="87"/>
        <v>20833.333333333332</v>
      </c>
      <c r="X334" s="700"/>
      <c r="Y334" s="607">
        <f t="shared" si="88"/>
        <v>10416.666666666666</v>
      </c>
      <c r="Z334" s="700"/>
      <c r="AA334" s="607">
        <f t="shared" si="89"/>
        <v>8333.3333333333339</v>
      </c>
      <c r="AB334" s="700"/>
      <c r="AC334" s="607">
        <f t="shared" si="90"/>
        <v>16666.666666666668</v>
      </c>
      <c r="AD334" s="700"/>
      <c r="AE334" s="607">
        <f t="shared" si="100"/>
        <v>16660.583333333336</v>
      </c>
      <c r="AF334" s="700"/>
      <c r="AG334" s="607">
        <f>OFC!AB329+OFC!AW329</f>
        <v>750824.424</v>
      </c>
      <c r="AH334" s="700"/>
      <c r="AI334" s="607">
        <f>OFC!BR329+OFC!CM329</f>
        <v>41831.25</v>
      </c>
      <c r="AJ334" s="700"/>
      <c r="AK334" s="607">
        <f t="shared" si="91"/>
        <v>4500</v>
      </c>
      <c r="AL334" s="700"/>
      <c r="AM334" s="607"/>
      <c r="AN334" s="700"/>
      <c r="AO334" s="607">
        <f t="shared" si="92"/>
        <v>166666.66666666666</v>
      </c>
      <c r="AP334" s="700"/>
      <c r="AQ334" s="607">
        <f t="shared" si="93"/>
        <v>0</v>
      </c>
      <c r="AR334" s="700"/>
      <c r="AS334" s="607">
        <f t="shared" si="94"/>
        <v>1000000</v>
      </c>
      <c r="AT334" s="700"/>
      <c r="AU334" s="613">
        <v>0</v>
      </c>
      <c r="AV334" s="700"/>
      <c r="AW334" s="571">
        <f t="shared" si="96"/>
        <v>2204657.9240000001</v>
      </c>
      <c r="AX334" s="700"/>
      <c r="AY334" s="607">
        <f>('Revenue OP'!$G$18*(1+DFC!$C$13/100)^B334)/12</f>
        <v>4057710.6946166623</v>
      </c>
      <c r="AZ334" s="700"/>
      <c r="BA334" s="613">
        <v>0</v>
      </c>
      <c r="BB334" s="700"/>
      <c r="BC334" s="562">
        <f t="shared" si="95"/>
        <v>1853052.7706166622</v>
      </c>
      <c r="BD334" s="700"/>
      <c r="BE334" s="562">
        <f>BC334/(1+DFC!$C$10/100)^B334</f>
        <v>496337.06962840603</v>
      </c>
      <c r="BF334" s="700"/>
    </row>
    <row r="335" spans="2:58" x14ac:dyDescent="0.3">
      <c r="B335" s="572">
        <v>27</v>
      </c>
      <c r="C335" s="572">
        <v>12</v>
      </c>
      <c r="D335" s="572">
        <v>324</v>
      </c>
      <c r="E335" s="708"/>
      <c r="F335" s="562">
        <v>0</v>
      </c>
      <c r="G335" s="607">
        <f t="shared" si="82"/>
        <v>5000</v>
      </c>
      <c r="H335" s="700"/>
      <c r="I335" s="607">
        <f t="shared" si="83"/>
        <v>650</v>
      </c>
      <c r="J335" s="700"/>
      <c r="K335" s="607">
        <f t="shared" si="84"/>
        <v>400</v>
      </c>
      <c r="L335" s="700"/>
      <c r="M335" s="607">
        <f t="shared" si="85"/>
        <v>12500</v>
      </c>
      <c r="N335" s="700"/>
      <c r="O335" s="607">
        <f t="shared" si="86"/>
        <v>5000</v>
      </c>
      <c r="P335" s="700"/>
      <c r="Q335" s="607">
        <f t="shared" si="97"/>
        <v>13125</v>
      </c>
      <c r="R335" s="700"/>
      <c r="S335" s="607">
        <f t="shared" si="98"/>
        <v>75000</v>
      </c>
      <c r="T335" s="700"/>
      <c r="U335" s="607">
        <f t="shared" si="99"/>
        <v>56250</v>
      </c>
      <c r="V335" s="700"/>
      <c r="W335" s="607">
        <f t="shared" si="87"/>
        <v>20833.333333333332</v>
      </c>
      <c r="X335" s="700"/>
      <c r="Y335" s="607">
        <f t="shared" si="88"/>
        <v>10416.666666666666</v>
      </c>
      <c r="Z335" s="700"/>
      <c r="AA335" s="607">
        <f t="shared" si="89"/>
        <v>8333.3333333333339</v>
      </c>
      <c r="AB335" s="700"/>
      <c r="AC335" s="607">
        <f t="shared" si="90"/>
        <v>16666.666666666668</v>
      </c>
      <c r="AD335" s="700"/>
      <c r="AE335" s="607">
        <f>$AE$263*(1+$AF$5/100)</f>
        <v>16660.583333333336</v>
      </c>
      <c r="AF335" s="700"/>
      <c r="AG335" s="607">
        <f>OFC!AB330+OFC!AW330</f>
        <v>775851.90480000002</v>
      </c>
      <c r="AH335" s="700"/>
      <c r="AI335" s="607">
        <f>OFC!BR330+OFC!CM330</f>
        <v>43225.625</v>
      </c>
      <c r="AJ335" s="700"/>
      <c r="AK335" s="607">
        <f t="shared" si="91"/>
        <v>4500</v>
      </c>
      <c r="AL335" s="700"/>
      <c r="AM335" s="607"/>
      <c r="AN335" s="700"/>
      <c r="AO335" s="607">
        <f t="shared" si="92"/>
        <v>166666.66666666666</v>
      </c>
      <c r="AP335" s="700"/>
      <c r="AQ335" s="607">
        <f t="shared" si="93"/>
        <v>0</v>
      </c>
      <c r="AR335" s="700"/>
      <c r="AS335" s="607">
        <f t="shared" si="94"/>
        <v>1000000</v>
      </c>
      <c r="AT335" s="700"/>
      <c r="AU335" s="613">
        <v>0</v>
      </c>
      <c r="AV335" s="700"/>
      <c r="AW335" s="571">
        <f t="shared" si="96"/>
        <v>2231079.7798000001</v>
      </c>
      <c r="AX335" s="700"/>
      <c r="AY335" s="607">
        <f>('Revenue OP'!$G$18*(1+DFC!$C$13/100)^B335)/12</f>
        <v>4057710.6946166623</v>
      </c>
      <c r="AZ335" s="700"/>
      <c r="BA335" s="613">
        <v>0</v>
      </c>
      <c r="BB335" s="700"/>
      <c r="BC335" s="562">
        <f t="shared" si="95"/>
        <v>1826630.9148166622</v>
      </c>
      <c r="BD335" s="700"/>
      <c r="BE335" s="562">
        <f>BC335/(1+DFC!$C$10/100)^B335</f>
        <v>489260.01996750938</v>
      </c>
      <c r="BF335" s="700"/>
    </row>
    <row r="336" spans="2:58" x14ac:dyDescent="0.3">
      <c r="B336" s="572">
        <v>28</v>
      </c>
      <c r="C336" s="572">
        <v>1</v>
      </c>
      <c r="D336" s="572">
        <v>325</v>
      </c>
      <c r="E336" s="708">
        <f>DFC!$C$10</f>
        <v>5</v>
      </c>
      <c r="F336" s="607">
        <v>0</v>
      </c>
      <c r="G336" s="607">
        <v>0</v>
      </c>
      <c r="H336" s="700">
        <f>SUM(G336:G347)</f>
        <v>0</v>
      </c>
      <c r="I336" s="607">
        <v>0</v>
      </c>
      <c r="J336" s="700">
        <f>SUM(I336:I347)</f>
        <v>0</v>
      </c>
      <c r="K336" s="607">
        <v>0</v>
      </c>
      <c r="L336" s="700">
        <f>SUM(K336:K347)</f>
        <v>0</v>
      </c>
      <c r="M336" s="607">
        <v>0</v>
      </c>
      <c r="N336" s="700">
        <f>SUM(M336:M347)</f>
        <v>0</v>
      </c>
      <c r="O336" s="607">
        <v>0</v>
      </c>
      <c r="P336" s="700">
        <f>SUM(O336:O347)</f>
        <v>0</v>
      </c>
      <c r="Q336" s="607">
        <v>0</v>
      </c>
      <c r="R336" s="700">
        <f>SUM(Q336:Q347)</f>
        <v>0</v>
      </c>
      <c r="S336" s="607">
        <v>0</v>
      </c>
      <c r="T336" s="700">
        <f>SUM(S336:S347)</f>
        <v>0</v>
      </c>
      <c r="U336" s="607">
        <v>0</v>
      </c>
      <c r="V336" s="700">
        <f>SUM(U336:U347)</f>
        <v>0</v>
      </c>
      <c r="W336" s="607">
        <v>0</v>
      </c>
      <c r="X336" s="700">
        <f>SUM(W336:W347)</f>
        <v>0</v>
      </c>
      <c r="Y336" s="607">
        <v>0</v>
      </c>
      <c r="Z336" s="700">
        <f>SUM(Y336:Y347)</f>
        <v>0</v>
      </c>
      <c r="AA336" s="607">
        <v>0</v>
      </c>
      <c r="AB336" s="700">
        <f>SUM(AA336:AA347)</f>
        <v>0</v>
      </c>
      <c r="AC336" s="607">
        <v>0</v>
      </c>
      <c r="AD336" s="700">
        <f>SUM(AC336:AC347)</f>
        <v>0</v>
      </c>
      <c r="AE336" s="607">
        <v>0</v>
      </c>
      <c r="AF336" s="700">
        <f>SUM(AE336:AE347)</f>
        <v>0</v>
      </c>
      <c r="AG336" s="607">
        <v>0</v>
      </c>
      <c r="AH336" s="700">
        <f>SUM(AG336:AG347)</f>
        <v>0</v>
      </c>
      <c r="AI336" s="607">
        <v>0</v>
      </c>
      <c r="AJ336" s="700">
        <f>SUM(AI336:AI347)</f>
        <v>0</v>
      </c>
      <c r="AK336" s="607">
        <v>0</v>
      </c>
      <c r="AL336" s="700">
        <f>SUM(AK336:AK347)</f>
        <v>0</v>
      </c>
      <c r="AM336" s="607"/>
      <c r="AN336" s="700">
        <f>SUM(AM336:AM347)</f>
        <v>0</v>
      </c>
      <c r="AO336" s="607">
        <v>0</v>
      </c>
      <c r="AP336" s="700">
        <f>SUM(AO336:AO347)</f>
        <v>0</v>
      </c>
      <c r="AQ336" s="607"/>
      <c r="AR336" s="700">
        <f>SUM(AQ336:AQ347)</f>
        <v>0</v>
      </c>
      <c r="AS336" s="607">
        <v>0</v>
      </c>
      <c r="AT336" s="700">
        <f>SUM(AS336:AS347)</f>
        <v>0</v>
      </c>
      <c r="AU336" s="613">
        <v>0</v>
      </c>
      <c r="AV336" s="700">
        <f>SUM(AU336:AU347)</f>
        <v>0</v>
      </c>
      <c r="AW336" s="571">
        <f t="shared" si="96"/>
        <v>0</v>
      </c>
      <c r="AX336" s="700">
        <f>SUM(AW336:AW347)</f>
        <v>0</v>
      </c>
      <c r="AY336" s="609"/>
      <c r="AZ336" s="700">
        <f>SUM(AY336:AY347)</f>
        <v>0</v>
      </c>
      <c r="BA336" s="607">
        <f>DFC!$C$21/12</f>
        <v>59862.666666666664</v>
      </c>
      <c r="BB336" s="700">
        <f>SUM(BA336:BA347)</f>
        <v>718351.99999999988</v>
      </c>
      <c r="BC336" s="562">
        <f t="shared" si="95"/>
        <v>59862.666666666664</v>
      </c>
      <c r="BD336" s="700">
        <f>SUM(BC336:BC347)</f>
        <v>718351.99999999988</v>
      </c>
      <c r="BE336" s="562">
        <f>BC336/(1+DFC!$C$10/100)^B336</f>
        <v>15270.58536908403</v>
      </c>
      <c r="BF336" s="700">
        <f>SUM(BE336:BE347)</f>
        <v>183247.02442900836</v>
      </c>
    </row>
    <row r="337" spans="2:58" x14ac:dyDescent="0.3">
      <c r="B337" s="572">
        <v>28</v>
      </c>
      <c r="C337" s="572">
        <v>2</v>
      </c>
      <c r="D337" s="572">
        <v>326</v>
      </c>
      <c r="E337" s="708"/>
      <c r="F337" s="607">
        <v>0</v>
      </c>
      <c r="G337" s="607">
        <v>0</v>
      </c>
      <c r="H337" s="700"/>
      <c r="I337" s="607">
        <v>0</v>
      </c>
      <c r="J337" s="700"/>
      <c r="K337" s="607">
        <v>0</v>
      </c>
      <c r="L337" s="700"/>
      <c r="M337" s="607">
        <v>0</v>
      </c>
      <c r="N337" s="700"/>
      <c r="O337" s="607">
        <v>0</v>
      </c>
      <c r="P337" s="700"/>
      <c r="Q337" s="607">
        <v>0</v>
      </c>
      <c r="R337" s="700"/>
      <c r="S337" s="607">
        <v>0</v>
      </c>
      <c r="T337" s="700"/>
      <c r="U337" s="607">
        <v>0</v>
      </c>
      <c r="V337" s="700"/>
      <c r="W337" s="607">
        <v>0</v>
      </c>
      <c r="X337" s="700"/>
      <c r="Y337" s="607">
        <v>0</v>
      </c>
      <c r="Z337" s="700"/>
      <c r="AA337" s="607">
        <v>0</v>
      </c>
      <c r="AB337" s="700"/>
      <c r="AC337" s="607">
        <v>0</v>
      </c>
      <c r="AD337" s="700"/>
      <c r="AE337" s="607">
        <v>0</v>
      </c>
      <c r="AF337" s="700"/>
      <c r="AG337" s="607">
        <v>0</v>
      </c>
      <c r="AH337" s="700"/>
      <c r="AI337" s="607">
        <v>0</v>
      </c>
      <c r="AJ337" s="700"/>
      <c r="AK337" s="607">
        <v>0</v>
      </c>
      <c r="AL337" s="700"/>
      <c r="AM337" s="607"/>
      <c r="AN337" s="700"/>
      <c r="AO337" s="607">
        <v>0</v>
      </c>
      <c r="AP337" s="700"/>
      <c r="AQ337" s="607"/>
      <c r="AR337" s="700"/>
      <c r="AS337" s="607">
        <v>0</v>
      </c>
      <c r="AT337" s="700"/>
      <c r="AU337" s="613">
        <v>0</v>
      </c>
      <c r="AV337" s="700"/>
      <c r="AW337" s="571">
        <f t="shared" si="96"/>
        <v>0</v>
      </c>
      <c r="AX337" s="700"/>
      <c r="AY337" s="609"/>
      <c r="AZ337" s="700"/>
      <c r="BA337" s="607">
        <f>DFC!$C$21/12</f>
        <v>59862.666666666664</v>
      </c>
      <c r="BB337" s="700"/>
      <c r="BC337" s="562">
        <f t="shared" si="95"/>
        <v>59862.666666666664</v>
      </c>
      <c r="BD337" s="700"/>
      <c r="BE337" s="562">
        <f>BC337/(1+DFC!$C$10/100)^B337</f>
        <v>15270.58536908403</v>
      </c>
      <c r="BF337" s="700"/>
    </row>
    <row r="338" spans="2:58" x14ac:dyDescent="0.3">
      <c r="B338" s="572">
        <v>28</v>
      </c>
      <c r="C338" s="572">
        <v>3</v>
      </c>
      <c r="D338" s="572">
        <v>327</v>
      </c>
      <c r="E338" s="708"/>
      <c r="F338" s="607">
        <v>0</v>
      </c>
      <c r="G338" s="607">
        <v>0</v>
      </c>
      <c r="H338" s="700"/>
      <c r="I338" s="607">
        <v>0</v>
      </c>
      <c r="J338" s="700"/>
      <c r="K338" s="607">
        <v>0</v>
      </c>
      <c r="L338" s="700"/>
      <c r="M338" s="607">
        <v>0</v>
      </c>
      <c r="N338" s="700"/>
      <c r="O338" s="607">
        <v>0</v>
      </c>
      <c r="P338" s="700"/>
      <c r="Q338" s="607">
        <v>0</v>
      </c>
      <c r="R338" s="700"/>
      <c r="S338" s="607">
        <v>0</v>
      </c>
      <c r="T338" s="700"/>
      <c r="U338" s="607">
        <v>0</v>
      </c>
      <c r="V338" s="700"/>
      <c r="W338" s="607">
        <v>0</v>
      </c>
      <c r="X338" s="700"/>
      <c r="Y338" s="607">
        <v>0</v>
      </c>
      <c r="Z338" s="700"/>
      <c r="AA338" s="607">
        <v>0</v>
      </c>
      <c r="AB338" s="700"/>
      <c r="AC338" s="607">
        <v>0</v>
      </c>
      <c r="AD338" s="700"/>
      <c r="AE338" s="607">
        <v>0</v>
      </c>
      <c r="AF338" s="700"/>
      <c r="AG338" s="607">
        <v>0</v>
      </c>
      <c r="AH338" s="700"/>
      <c r="AI338" s="607">
        <v>0</v>
      </c>
      <c r="AJ338" s="700"/>
      <c r="AK338" s="607">
        <v>0</v>
      </c>
      <c r="AL338" s="700"/>
      <c r="AM338" s="607"/>
      <c r="AN338" s="700"/>
      <c r="AO338" s="607">
        <v>0</v>
      </c>
      <c r="AP338" s="700"/>
      <c r="AQ338" s="607"/>
      <c r="AR338" s="700"/>
      <c r="AS338" s="607">
        <v>0</v>
      </c>
      <c r="AT338" s="700"/>
      <c r="AU338" s="613">
        <v>0</v>
      </c>
      <c r="AV338" s="700"/>
      <c r="AW338" s="571">
        <f t="shared" si="96"/>
        <v>0</v>
      </c>
      <c r="AX338" s="700"/>
      <c r="AY338" s="609"/>
      <c r="AZ338" s="700"/>
      <c r="BA338" s="607">
        <f>DFC!$C$21/12</f>
        <v>59862.666666666664</v>
      </c>
      <c r="BB338" s="700"/>
      <c r="BC338" s="562">
        <f t="shared" si="95"/>
        <v>59862.666666666664</v>
      </c>
      <c r="BD338" s="700"/>
      <c r="BE338" s="562">
        <f>BC338/(1+DFC!$C$10/100)^B338</f>
        <v>15270.58536908403</v>
      </c>
      <c r="BF338" s="700"/>
    </row>
    <row r="339" spans="2:58" x14ac:dyDescent="0.3">
      <c r="B339" s="572">
        <v>28</v>
      </c>
      <c r="C339" s="572">
        <v>4</v>
      </c>
      <c r="D339" s="572">
        <v>328</v>
      </c>
      <c r="E339" s="708"/>
      <c r="F339" s="607">
        <v>0</v>
      </c>
      <c r="G339" s="607">
        <v>0</v>
      </c>
      <c r="H339" s="700"/>
      <c r="I339" s="607">
        <v>0</v>
      </c>
      <c r="J339" s="700"/>
      <c r="K339" s="607">
        <v>0</v>
      </c>
      <c r="L339" s="700"/>
      <c r="M339" s="607">
        <v>0</v>
      </c>
      <c r="N339" s="700"/>
      <c r="O339" s="607">
        <v>0</v>
      </c>
      <c r="P339" s="700"/>
      <c r="Q339" s="607">
        <v>0</v>
      </c>
      <c r="R339" s="700"/>
      <c r="S339" s="607">
        <v>0</v>
      </c>
      <c r="T339" s="700"/>
      <c r="U339" s="607">
        <v>0</v>
      </c>
      <c r="V339" s="700"/>
      <c r="W339" s="607">
        <v>0</v>
      </c>
      <c r="X339" s="700"/>
      <c r="Y339" s="607">
        <v>0</v>
      </c>
      <c r="Z339" s="700"/>
      <c r="AA339" s="607">
        <v>0</v>
      </c>
      <c r="AB339" s="700"/>
      <c r="AC339" s="607">
        <v>0</v>
      </c>
      <c r="AD339" s="700"/>
      <c r="AE339" s="607">
        <v>0</v>
      </c>
      <c r="AF339" s="700"/>
      <c r="AG339" s="607">
        <v>0</v>
      </c>
      <c r="AH339" s="700"/>
      <c r="AI339" s="607">
        <v>0</v>
      </c>
      <c r="AJ339" s="700"/>
      <c r="AK339" s="607">
        <v>0</v>
      </c>
      <c r="AL339" s="700"/>
      <c r="AM339" s="607"/>
      <c r="AN339" s="700"/>
      <c r="AO339" s="607">
        <v>0</v>
      </c>
      <c r="AP339" s="700"/>
      <c r="AQ339" s="607"/>
      <c r="AR339" s="700"/>
      <c r="AS339" s="607">
        <v>0</v>
      </c>
      <c r="AT339" s="700"/>
      <c r="AU339" s="613">
        <v>0</v>
      </c>
      <c r="AV339" s="700"/>
      <c r="AW339" s="571">
        <f t="shared" si="96"/>
        <v>0</v>
      </c>
      <c r="AX339" s="700"/>
      <c r="AY339" s="609"/>
      <c r="AZ339" s="700"/>
      <c r="BA339" s="607">
        <f>DFC!$C$21/12</f>
        <v>59862.666666666664</v>
      </c>
      <c r="BB339" s="700"/>
      <c r="BC339" s="562">
        <f t="shared" si="95"/>
        <v>59862.666666666664</v>
      </c>
      <c r="BD339" s="700"/>
      <c r="BE339" s="562">
        <f>BC339/(1+DFC!$C$10/100)^B339</f>
        <v>15270.58536908403</v>
      </c>
      <c r="BF339" s="700"/>
    </row>
    <row r="340" spans="2:58" x14ac:dyDescent="0.3">
      <c r="B340" s="572">
        <v>28</v>
      </c>
      <c r="C340" s="572">
        <v>5</v>
      </c>
      <c r="D340" s="572">
        <v>329</v>
      </c>
      <c r="E340" s="708"/>
      <c r="F340" s="607">
        <v>0</v>
      </c>
      <c r="G340" s="607">
        <v>0</v>
      </c>
      <c r="H340" s="700"/>
      <c r="I340" s="607">
        <v>0</v>
      </c>
      <c r="J340" s="700"/>
      <c r="K340" s="607">
        <v>0</v>
      </c>
      <c r="L340" s="700"/>
      <c r="M340" s="607">
        <v>0</v>
      </c>
      <c r="N340" s="700"/>
      <c r="O340" s="607">
        <v>0</v>
      </c>
      <c r="P340" s="700"/>
      <c r="Q340" s="607">
        <v>0</v>
      </c>
      <c r="R340" s="700"/>
      <c r="S340" s="607">
        <v>0</v>
      </c>
      <c r="T340" s="700"/>
      <c r="U340" s="607">
        <v>0</v>
      </c>
      <c r="V340" s="700"/>
      <c r="W340" s="607">
        <v>0</v>
      </c>
      <c r="X340" s="700"/>
      <c r="Y340" s="607">
        <v>0</v>
      </c>
      <c r="Z340" s="700"/>
      <c r="AA340" s="607">
        <v>0</v>
      </c>
      <c r="AB340" s="700"/>
      <c r="AC340" s="607">
        <v>0</v>
      </c>
      <c r="AD340" s="700"/>
      <c r="AE340" s="607">
        <v>0</v>
      </c>
      <c r="AF340" s="700"/>
      <c r="AG340" s="607">
        <v>0</v>
      </c>
      <c r="AH340" s="700"/>
      <c r="AI340" s="607">
        <v>0</v>
      </c>
      <c r="AJ340" s="700"/>
      <c r="AK340" s="607">
        <v>0</v>
      </c>
      <c r="AL340" s="700"/>
      <c r="AM340" s="607"/>
      <c r="AN340" s="700"/>
      <c r="AO340" s="607">
        <v>0</v>
      </c>
      <c r="AP340" s="700"/>
      <c r="AQ340" s="607"/>
      <c r="AR340" s="700"/>
      <c r="AS340" s="607">
        <v>0</v>
      </c>
      <c r="AT340" s="700"/>
      <c r="AU340" s="613">
        <v>0</v>
      </c>
      <c r="AV340" s="700"/>
      <c r="AW340" s="571">
        <f t="shared" si="96"/>
        <v>0</v>
      </c>
      <c r="AX340" s="700"/>
      <c r="AY340" s="609"/>
      <c r="AZ340" s="700"/>
      <c r="BA340" s="607">
        <f>DFC!$C$21/12</f>
        <v>59862.666666666664</v>
      </c>
      <c r="BB340" s="700"/>
      <c r="BC340" s="562">
        <f t="shared" si="95"/>
        <v>59862.666666666664</v>
      </c>
      <c r="BD340" s="700"/>
      <c r="BE340" s="562">
        <f>BC340/(1+DFC!$C$10/100)^B340</f>
        <v>15270.58536908403</v>
      </c>
      <c r="BF340" s="700"/>
    </row>
    <row r="341" spans="2:58" x14ac:dyDescent="0.3">
      <c r="B341" s="572">
        <v>28</v>
      </c>
      <c r="C341" s="572">
        <v>6</v>
      </c>
      <c r="D341" s="572">
        <v>330</v>
      </c>
      <c r="E341" s="708"/>
      <c r="F341" s="607">
        <v>0</v>
      </c>
      <c r="G341" s="607">
        <v>0</v>
      </c>
      <c r="H341" s="700"/>
      <c r="I341" s="607">
        <v>0</v>
      </c>
      <c r="J341" s="700"/>
      <c r="K341" s="607">
        <v>0</v>
      </c>
      <c r="L341" s="700"/>
      <c r="M341" s="607">
        <v>0</v>
      </c>
      <c r="N341" s="700"/>
      <c r="O341" s="607">
        <v>0</v>
      </c>
      <c r="P341" s="700"/>
      <c r="Q341" s="607">
        <v>0</v>
      </c>
      <c r="R341" s="700"/>
      <c r="S341" s="607">
        <v>0</v>
      </c>
      <c r="T341" s="700"/>
      <c r="U341" s="607">
        <v>0</v>
      </c>
      <c r="V341" s="700"/>
      <c r="W341" s="607">
        <v>0</v>
      </c>
      <c r="X341" s="700"/>
      <c r="Y341" s="607">
        <v>0</v>
      </c>
      <c r="Z341" s="700"/>
      <c r="AA341" s="607">
        <v>0</v>
      </c>
      <c r="AB341" s="700"/>
      <c r="AC341" s="607">
        <v>0</v>
      </c>
      <c r="AD341" s="700"/>
      <c r="AE341" s="607">
        <v>0</v>
      </c>
      <c r="AF341" s="700"/>
      <c r="AG341" s="607">
        <v>0</v>
      </c>
      <c r="AH341" s="700"/>
      <c r="AI341" s="607">
        <v>0</v>
      </c>
      <c r="AJ341" s="700"/>
      <c r="AK341" s="607">
        <v>0</v>
      </c>
      <c r="AL341" s="700"/>
      <c r="AM341" s="607"/>
      <c r="AN341" s="700"/>
      <c r="AO341" s="607">
        <v>0</v>
      </c>
      <c r="AP341" s="700"/>
      <c r="AQ341" s="607"/>
      <c r="AR341" s="700"/>
      <c r="AS341" s="607">
        <v>0</v>
      </c>
      <c r="AT341" s="700"/>
      <c r="AU341" s="613">
        <v>0</v>
      </c>
      <c r="AV341" s="700"/>
      <c r="AW341" s="571">
        <f t="shared" si="96"/>
        <v>0</v>
      </c>
      <c r="AX341" s="700"/>
      <c r="AY341" s="609"/>
      <c r="AZ341" s="700"/>
      <c r="BA341" s="607">
        <f>DFC!$C$21/12</f>
        <v>59862.666666666664</v>
      </c>
      <c r="BB341" s="700"/>
      <c r="BC341" s="562">
        <f t="shared" si="95"/>
        <v>59862.666666666664</v>
      </c>
      <c r="BD341" s="700"/>
      <c r="BE341" s="562">
        <f>BC341/(1+DFC!$C$10/100)^B341</f>
        <v>15270.58536908403</v>
      </c>
      <c r="BF341" s="700"/>
    </row>
    <row r="342" spans="2:58" x14ac:dyDescent="0.3">
      <c r="B342" s="572">
        <v>28</v>
      </c>
      <c r="C342" s="572">
        <v>7</v>
      </c>
      <c r="D342" s="572">
        <v>331</v>
      </c>
      <c r="E342" s="708"/>
      <c r="F342" s="607">
        <v>0</v>
      </c>
      <c r="G342" s="607">
        <v>0</v>
      </c>
      <c r="H342" s="700"/>
      <c r="I342" s="607">
        <v>0</v>
      </c>
      <c r="J342" s="700"/>
      <c r="K342" s="607">
        <v>0</v>
      </c>
      <c r="L342" s="700"/>
      <c r="M342" s="607">
        <v>0</v>
      </c>
      <c r="N342" s="700"/>
      <c r="O342" s="607">
        <v>0</v>
      </c>
      <c r="P342" s="700"/>
      <c r="Q342" s="607">
        <v>0</v>
      </c>
      <c r="R342" s="700"/>
      <c r="S342" s="607">
        <v>0</v>
      </c>
      <c r="T342" s="700"/>
      <c r="U342" s="607">
        <v>0</v>
      </c>
      <c r="V342" s="700"/>
      <c r="W342" s="607">
        <v>0</v>
      </c>
      <c r="X342" s="700"/>
      <c r="Y342" s="607">
        <v>0</v>
      </c>
      <c r="Z342" s="700"/>
      <c r="AA342" s="607">
        <v>0</v>
      </c>
      <c r="AB342" s="700"/>
      <c r="AC342" s="607">
        <v>0</v>
      </c>
      <c r="AD342" s="700"/>
      <c r="AE342" s="607">
        <v>0</v>
      </c>
      <c r="AF342" s="700"/>
      <c r="AG342" s="607">
        <v>0</v>
      </c>
      <c r="AH342" s="700"/>
      <c r="AI342" s="607">
        <v>0</v>
      </c>
      <c r="AJ342" s="700"/>
      <c r="AK342" s="607">
        <v>0</v>
      </c>
      <c r="AL342" s="700"/>
      <c r="AM342" s="607"/>
      <c r="AN342" s="700"/>
      <c r="AO342" s="607">
        <v>0</v>
      </c>
      <c r="AP342" s="700"/>
      <c r="AQ342" s="607"/>
      <c r="AR342" s="700"/>
      <c r="AS342" s="607">
        <v>0</v>
      </c>
      <c r="AT342" s="700"/>
      <c r="AU342" s="613">
        <v>0</v>
      </c>
      <c r="AV342" s="700"/>
      <c r="AW342" s="571">
        <f t="shared" si="96"/>
        <v>0</v>
      </c>
      <c r="AX342" s="700"/>
      <c r="AY342" s="609"/>
      <c r="AZ342" s="700"/>
      <c r="BA342" s="607">
        <f>DFC!$C$21/12</f>
        <v>59862.666666666664</v>
      </c>
      <c r="BB342" s="700"/>
      <c r="BC342" s="562">
        <f t="shared" si="95"/>
        <v>59862.666666666664</v>
      </c>
      <c r="BD342" s="700"/>
      <c r="BE342" s="562">
        <f>BC342/(1+DFC!$C$10/100)^B342</f>
        <v>15270.58536908403</v>
      </c>
      <c r="BF342" s="700"/>
    </row>
    <row r="343" spans="2:58" x14ac:dyDescent="0.3">
      <c r="B343" s="572">
        <v>28</v>
      </c>
      <c r="C343" s="572">
        <v>8</v>
      </c>
      <c r="D343" s="572">
        <v>332</v>
      </c>
      <c r="E343" s="708"/>
      <c r="F343" s="607">
        <v>0</v>
      </c>
      <c r="G343" s="607">
        <v>0</v>
      </c>
      <c r="H343" s="700"/>
      <c r="I343" s="607">
        <v>0</v>
      </c>
      <c r="J343" s="700"/>
      <c r="K343" s="607">
        <v>0</v>
      </c>
      <c r="L343" s="700"/>
      <c r="M343" s="607">
        <v>0</v>
      </c>
      <c r="N343" s="700"/>
      <c r="O343" s="607">
        <v>0</v>
      </c>
      <c r="P343" s="700"/>
      <c r="Q343" s="607">
        <v>0</v>
      </c>
      <c r="R343" s="700"/>
      <c r="S343" s="607">
        <v>0</v>
      </c>
      <c r="T343" s="700"/>
      <c r="U343" s="607">
        <v>0</v>
      </c>
      <c r="V343" s="700"/>
      <c r="W343" s="607">
        <v>0</v>
      </c>
      <c r="X343" s="700"/>
      <c r="Y343" s="607">
        <v>0</v>
      </c>
      <c r="Z343" s="700"/>
      <c r="AA343" s="607">
        <v>0</v>
      </c>
      <c r="AB343" s="700"/>
      <c r="AC343" s="607">
        <v>0</v>
      </c>
      <c r="AD343" s="700"/>
      <c r="AE343" s="607">
        <v>0</v>
      </c>
      <c r="AF343" s="700"/>
      <c r="AG343" s="607">
        <v>0</v>
      </c>
      <c r="AH343" s="700"/>
      <c r="AI343" s="607">
        <v>0</v>
      </c>
      <c r="AJ343" s="700"/>
      <c r="AK343" s="607">
        <v>0</v>
      </c>
      <c r="AL343" s="700"/>
      <c r="AM343" s="607"/>
      <c r="AN343" s="700"/>
      <c r="AO343" s="607">
        <v>0</v>
      </c>
      <c r="AP343" s="700"/>
      <c r="AQ343" s="607"/>
      <c r="AR343" s="700"/>
      <c r="AS343" s="607">
        <v>0</v>
      </c>
      <c r="AT343" s="700"/>
      <c r="AU343" s="613">
        <v>0</v>
      </c>
      <c r="AV343" s="700"/>
      <c r="AW343" s="571">
        <f t="shared" si="96"/>
        <v>0</v>
      </c>
      <c r="AX343" s="700"/>
      <c r="AY343" s="609"/>
      <c r="AZ343" s="700"/>
      <c r="BA343" s="607">
        <f>DFC!$C$21/12</f>
        <v>59862.666666666664</v>
      </c>
      <c r="BB343" s="700"/>
      <c r="BC343" s="562">
        <f t="shared" si="95"/>
        <v>59862.666666666664</v>
      </c>
      <c r="BD343" s="700"/>
      <c r="BE343" s="562">
        <f>BC343/(1+DFC!$C$10/100)^B343</f>
        <v>15270.58536908403</v>
      </c>
      <c r="BF343" s="700"/>
    </row>
    <row r="344" spans="2:58" x14ac:dyDescent="0.3">
      <c r="B344" s="572">
        <v>28</v>
      </c>
      <c r="C344" s="572">
        <v>9</v>
      </c>
      <c r="D344" s="572">
        <v>333</v>
      </c>
      <c r="E344" s="708"/>
      <c r="F344" s="607">
        <v>0</v>
      </c>
      <c r="G344" s="607">
        <v>0</v>
      </c>
      <c r="H344" s="700"/>
      <c r="I344" s="607">
        <v>0</v>
      </c>
      <c r="J344" s="700"/>
      <c r="K344" s="607">
        <v>0</v>
      </c>
      <c r="L344" s="700"/>
      <c r="M344" s="607">
        <v>0</v>
      </c>
      <c r="N344" s="700"/>
      <c r="O344" s="607">
        <v>0</v>
      </c>
      <c r="P344" s="700"/>
      <c r="Q344" s="607">
        <v>0</v>
      </c>
      <c r="R344" s="700"/>
      <c r="S344" s="607">
        <v>0</v>
      </c>
      <c r="T344" s="700"/>
      <c r="U344" s="607">
        <v>0</v>
      </c>
      <c r="V344" s="700"/>
      <c r="W344" s="607">
        <v>0</v>
      </c>
      <c r="X344" s="700"/>
      <c r="Y344" s="607">
        <v>0</v>
      </c>
      <c r="Z344" s="700"/>
      <c r="AA344" s="607">
        <v>0</v>
      </c>
      <c r="AB344" s="700"/>
      <c r="AC344" s="607">
        <v>0</v>
      </c>
      <c r="AD344" s="700"/>
      <c r="AE344" s="607">
        <v>0</v>
      </c>
      <c r="AF344" s="700"/>
      <c r="AG344" s="607">
        <v>0</v>
      </c>
      <c r="AH344" s="700"/>
      <c r="AI344" s="607">
        <v>0</v>
      </c>
      <c r="AJ344" s="700"/>
      <c r="AK344" s="607">
        <v>0</v>
      </c>
      <c r="AL344" s="700"/>
      <c r="AM344" s="607"/>
      <c r="AN344" s="700"/>
      <c r="AO344" s="607">
        <v>0</v>
      </c>
      <c r="AP344" s="700"/>
      <c r="AQ344" s="607"/>
      <c r="AR344" s="700"/>
      <c r="AS344" s="607">
        <v>0</v>
      </c>
      <c r="AT344" s="700"/>
      <c r="AU344" s="613">
        <v>0</v>
      </c>
      <c r="AV344" s="700"/>
      <c r="AW344" s="571">
        <f t="shared" si="96"/>
        <v>0</v>
      </c>
      <c r="AX344" s="700"/>
      <c r="AY344" s="609"/>
      <c r="AZ344" s="700"/>
      <c r="BA344" s="607">
        <f>DFC!$C$21/12</f>
        <v>59862.666666666664</v>
      </c>
      <c r="BB344" s="700"/>
      <c r="BC344" s="562">
        <f t="shared" ref="BC344:BC347" si="101">BA344+AY344-AW344</f>
        <v>59862.666666666664</v>
      </c>
      <c r="BD344" s="700"/>
      <c r="BE344" s="562">
        <f>BC344/(1+DFC!$C$10/100)^B344</f>
        <v>15270.58536908403</v>
      </c>
      <c r="BF344" s="700"/>
    </row>
    <row r="345" spans="2:58" x14ac:dyDescent="0.3">
      <c r="B345" s="572">
        <v>28</v>
      </c>
      <c r="C345" s="572">
        <v>10</v>
      </c>
      <c r="D345" s="572">
        <v>334</v>
      </c>
      <c r="E345" s="708"/>
      <c r="F345" s="607">
        <v>0</v>
      </c>
      <c r="G345" s="607">
        <v>0</v>
      </c>
      <c r="H345" s="700"/>
      <c r="I345" s="607">
        <v>0</v>
      </c>
      <c r="J345" s="700"/>
      <c r="K345" s="607">
        <v>0</v>
      </c>
      <c r="L345" s="700"/>
      <c r="M345" s="607">
        <v>0</v>
      </c>
      <c r="N345" s="700"/>
      <c r="O345" s="607">
        <v>0</v>
      </c>
      <c r="P345" s="700"/>
      <c r="Q345" s="607">
        <v>0</v>
      </c>
      <c r="R345" s="700"/>
      <c r="S345" s="607">
        <v>0</v>
      </c>
      <c r="T345" s="700"/>
      <c r="U345" s="607">
        <v>0</v>
      </c>
      <c r="V345" s="700"/>
      <c r="W345" s="607">
        <v>0</v>
      </c>
      <c r="X345" s="700"/>
      <c r="Y345" s="607">
        <v>0</v>
      </c>
      <c r="Z345" s="700"/>
      <c r="AA345" s="607">
        <v>0</v>
      </c>
      <c r="AB345" s="700"/>
      <c r="AC345" s="607">
        <v>0</v>
      </c>
      <c r="AD345" s="700"/>
      <c r="AE345" s="607">
        <v>0</v>
      </c>
      <c r="AF345" s="700"/>
      <c r="AG345" s="607">
        <v>0</v>
      </c>
      <c r="AH345" s="700"/>
      <c r="AI345" s="607">
        <v>0</v>
      </c>
      <c r="AJ345" s="700"/>
      <c r="AK345" s="607">
        <v>0</v>
      </c>
      <c r="AL345" s="700"/>
      <c r="AM345" s="607"/>
      <c r="AN345" s="700"/>
      <c r="AO345" s="607">
        <v>0</v>
      </c>
      <c r="AP345" s="700"/>
      <c r="AQ345" s="607"/>
      <c r="AR345" s="700"/>
      <c r="AS345" s="607">
        <v>0</v>
      </c>
      <c r="AT345" s="700"/>
      <c r="AU345" s="613">
        <v>0</v>
      </c>
      <c r="AV345" s="700"/>
      <c r="AW345" s="571">
        <f t="shared" ref="AW345:AW347" si="102">G345+I345+K345+M345+O345+Q345+S345+U345+W345+Y345+AA345+AC345+AE345+AG345+AI345+AK345+AO345+AS345+AU345+AQ345+AM345</f>
        <v>0</v>
      </c>
      <c r="AX345" s="700"/>
      <c r="AY345" s="609"/>
      <c r="AZ345" s="700"/>
      <c r="BA345" s="607">
        <f>DFC!$C$21/12</f>
        <v>59862.666666666664</v>
      </c>
      <c r="BB345" s="700"/>
      <c r="BC345" s="562">
        <f t="shared" si="101"/>
        <v>59862.666666666664</v>
      </c>
      <c r="BD345" s="700"/>
      <c r="BE345" s="562">
        <f>BC345/(1+DFC!$C$10/100)^B345</f>
        <v>15270.58536908403</v>
      </c>
      <c r="BF345" s="700"/>
    </row>
    <row r="346" spans="2:58" x14ac:dyDescent="0.3">
      <c r="B346" s="572">
        <v>28</v>
      </c>
      <c r="C346" s="572">
        <v>11</v>
      </c>
      <c r="D346" s="572">
        <v>335</v>
      </c>
      <c r="E346" s="708"/>
      <c r="F346" s="607">
        <v>0</v>
      </c>
      <c r="G346" s="607">
        <v>0</v>
      </c>
      <c r="H346" s="700"/>
      <c r="I346" s="607">
        <v>0</v>
      </c>
      <c r="J346" s="700"/>
      <c r="K346" s="607">
        <v>0</v>
      </c>
      <c r="L346" s="700"/>
      <c r="M346" s="607">
        <v>0</v>
      </c>
      <c r="N346" s="700"/>
      <c r="O346" s="607">
        <v>0</v>
      </c>
      <c r="P346" s="700"/>
      <c r="Q346" s="607">
        <v>0</v>
      </c>
      <c r="R346" s="700"/>
      <c r="S346" s="607">
        <v>0</v>
      </c>
      <c r="T346" s="700"/>
      <c r="U346" s="607">
        <v>0</v>
      </c>
      <c r="V346" s="700"/>
      <c r="W346" s="607">
        <v>0</v>
      </c>
      <c r="X346" s="700"/>
      <c r="Y346" s="607">
        <v>0</v>
      </c>
      <c r="Z346" s="700"/>
      <c r="AA346" s="607">
        <v>0</v>
      </c>
      <c r="AB346" s="700"/>
      <c r="AC346" s="607">
        <v>0</v>
      </c>
      <c r="AD346" s="700"/>
      <c r="AE346" s="607">
        <v>0</v>
      </c>
      <c r="AF346" s="700"/>
      <c r="AG346" s="607">
        <v>0</v>
      </c>
      <c r="AH346" s="700"/>
      <c r="AI346" s="607">
        <v>0</v>
      </c>
      <c r="AJ346" s="700"/>
      <c r="AK346" s="607">
        <v>0</v>
      </c>
      <c r="AL346" s="700"/>
      <c r="AM346" s="607"/>
      <c r="AN346" s="700"/>
      <c r="AO346" s="607">
        <v>0</v>
      </c>
      <c r="AP346" s="700"/>
      <c r="AQ346" s="607"/>
      <c r="AR346" s="700"/>
      <c r="AS346" s="607">
        <v>0</v>
      </c>
      <c r="AT346" s="700"/>
      <c r="AU346" s="613">
        <v>0</v>
      </c>
      <c r="AV346" s="700"/>
      <c r="AW346" s="571">
        <f t="shared" si="102"/>
        <v>0</v>
      </c>
      <c r="AX346" s="700"/>
      <c r="AY346" s="609"/>
      <c r="AZ346" s="700"/>
      <c r="BA346" s="607">
        <f>DFC!$C$21/12</f>
        <v>59862.666666666664</v>
      </c>
      <c r="BB346" s="700"/>
      <c r="BC346" s="562">
        <f t="shared" si="101"/>
        <v>59862.666666666664</v>
      </c>
      <c r="BD346" s="700"/>
      <c r="BE346" s="562">
        <f>BC346/(1+DFC!$C$10/100)^B346</f>
        <v>15270.58536908403</v>
      </c>
      <c r="BF346" s="700"/>
    </row>
    <row r="347" spans="2:58" x14ac:dyDescent="0.3">
      <c r="B347" s="572">
        <v>28</v>
      </c>
      <c r="C347" s="572">
        <v>12</v>
      </c>
      <c r="D347" s="572">
        <v>336</v>
      </c>
      <c r="E347" s="708"/>
      <c r="F347" s="607">
        <v>0</v>
      </c>
      <c r="G347" s="607">
        <v>0</v>
      </c>
      <c r="H347" s="700"/>
      <c r="I347" s="607">
        <v>0</v>
      </c>
      <c r="J347" s="700"/>
      <c r="K347" s="607">
        <v>0</v>
      </c>
      <c r="L347" s="700"/>
      <c r="M347" s="607">
        <v>0</v>
      </c>
      <c r="N347" s="700"/>
      <c r="O347" s="607">
        <v>0</v>
      </c>
      <c r="P347" s="700"/>
      <c r="Q347" s="607">
        <v>0</v>
      </c>
      <c r="R347" s="700"/>
      <c r="S347" s="607">
        <v>0</v>
      </c>
      <c r="T347" s="700"/>
      <c r="U347" s="607">
        <v>0</v>
      </c>
      <c r="V347" s="700"/>
      <c r="W347" s="607">
        <v>0</v>
      </c>
      <c r="X347" s="700"/>
      <c r="Y347" s="607">
        <v>0</v>
      </c>
      <c r="Z347" s="700"/>
      <c r="AA347" s="607">
        <v>0</v>
      </c>
      <c r="AB347" s="700"/>
      <c r="AC347" s="607">
        <v>0</v>
      </c>
      <c r="AD347" s="700"/>
      <c r="AE347" s="607">
        <v>0</v>
      </c>
      <c r="AF347" s="700"/>
      <c r="AG347" s="607">
        <v>0</v>
      </c>
      <c r="AH347" s="700"/>
      <c r="AI347" s="607">
        <v>0</v>
      </c>
      <c r="AJ347" s="700"/>
      <c r="AK347" s="607">
        <v>0</v>
      </c>
      <c r="AL347" s="700"/>
      <c r="AM347" s="607"/>
      <c r="AN347" s="700"/>
      <c r="AO347" s="607">
        <v>0</v>
      </c>
      <c r="AP347" s="700"/>
      <c r="AQ347" s="607"/>
      <c r="AR347" s="700"/>
      <c r="AS347" s="607">
        <v>0</v>
      </c>
      <c r="AT347" s="700"/>
      <c r="AU347" s="613">
        <v>0</v>
      </c>
      <c r="AV347" s="700"/>
      <c r="AW347" s="571">
        <f t="shared" si="102"/>
        <v>0</v>
      </c>
      <c r="AX347" s="700"/>
      <c r="AY347" s="609"/>
      <c r="AZ347" s="700"/>
      <c r="BA347" s="607">
        <f>DFC!$C$21/12</f>
        <v>59862.666666666664</v>
      </c>
      <c r="BB347" s="700"/>
      <c r="BC347" s="562">
        <f t="shared" si="101"/>
        <v>59862.666666666664</v>
      </c>
      <c r="BD347" s="700"/>
      <c r="BE347" s="562">
        <f>BC347/(1+DFC!$C$10/100)^B347</f>
        <v>15270.58536908403</v>
      </c>
      <c r="BF347" s="700"/>
    </row>
    <row r="348" spans="2:58" x14ac:dyDescent="0.3">
      <c r="BA348" s="609"/>
      <c r="BB348" s="609"/>
    </row>
    <row r="349" spans="2:58" x14ac:dyDescent="0.3">
      <c r="BA349" s="609"/>
      <c r="BB349" s="609"/>
    </row>
    <row r="350" spans="2:58" x14ac:dyDescent="0.3">
      <c r="BA350" s="609"/>
      <c r="BB350" s="609"/>
    </row>
    <row r="351" spans="2:58" x14ac:dyDescent="0.3">
      <c r="BA351" s="609"/>
      <c r="BB351" s="609"/>
    </row>
  </sheetData>
  <mergeCells count="850">
    <mergeCell ref="H1:O1"/>
    <mergeCell ref="BB336:BB347"/>
    <mergeCell ref="BD336:BD347"/>
    <mergeCell ref="BF336:BF347"/>
    <mergeCell ref="Q5:T5"/>
    <mergeCell ref="AP336:AP347"/>
    <mergeCell ref="AR336:AR347"/>
    <mergeCell ref="AT336:AT347"/>
    <mergeCell ref="AV336:AV347"/>
    <mergeCell ref="AX336:AX347"/>
    <mergeCell ref="AZ336:AZ347"/>
    <mergeCell ref="AD336:AD347"/>
    <mergeCell ref="AF336:AF347"/>
    <mergeCell ref="AH336:AH347"/>
    <mergeCell ref="AJ336:AJ347"/>
    <mergeCell ref="AL336:AL347"/>
    <mergeCell ref="AN336:AN347"/>
    <mergeCell ref="R336:R347"/>
    <mergeCell ref="T336:T347"/>
    <mergeCell ref="V336:V347"/>
    <mergeCell ref="X336:X347"/>
    <mergeCell ref="Z336:Z347"/>
    <mergeCell ref="AB336:AB347"/>
    <mergeCell ref="BB324:BB335"/>
    <mergeCell ref="E336:E347"/>
    <mergeCell ref="H336:H347"/>
    <mergeCell ref="J336:J347"/>
    <mergeCell ref="L336:L347"/>
    <mergeCell ref="N336:N347"/>
    <mergeCell ref="P336:P347"/>
    <mergeCell ref="AV324:AV335"/>
    <mergeCell ref="AX324:AX335"/>
    <mergeCell ref="AZ324:AZ335"/>
    <mergeCell ref="BF324:BF335"/>
    <mergeCell ref="AJ324:AJ335"/>
    <mergeCell ref="AL324:AL335"/>
    <mergeCell ref="AN324:AN335"/>
    <mergeCell ref="AP324:AP335"/>
    <mergeCell ref="AR324:AR335"/>
    <mergeCell ref="AT324:AT335"/>
    <mergeCell ref="X324:X335"/>
    <mergeCell ref="Z324:Z335"/>
    <mergeCell ref="AB324:AB335"/>
    <mergeCell ref="AD324:AD335"/>
    <mergeCell ref="AF324:AF335"/>
    <mergeCell ref="AH324:AH335"/>
    <mergeCell ref="BD324:BD335"/>
    <mergeCell ref="BF312:BF323"/>
    <mergeCell ref="E324:E335"/>
    <mergeCell ref="H324:H335"/>
    <mergeCell ref="J324:J335"/>
    <mergeCell ref="L324:L335"/>
    <mergeCell ref="N324:N335"/>
    <mergeCell ref="P324:P335"/>
    <mergeCell ref="R324:R335"/>
    <mergeCell ref="T324:T335"/>
    <mergeCell ref="V324:V335"/>
    <mergeCell ref="AT312:AT323"/>
    <mergeCell ref="AV312:AV323"/>
    <mergeCell ref="AX312:AX323"/>
    <mergeCell ref="AZ312:AZ323"/>
    <mergeCell ref="BB312:BB323"/>
    <mergeCell ref="BD312:BD323"/>
    <mergeCell ref="AH312:AH323"/>
    <mergeCell ref="AJ312:AJ323"/>
    <mergeCell ref="AL312:AL323"/>
    <mergeCell ref="AN312:AN323"/>
    <mergeCell ref="AP312:AP323"/>
    <mergeCell ref="AR312:AR323"/>
    <mergeCell ref="V312:V323"/>
    <mergeCell ref="X312:X323"/>
    <mergeCell ref="Z312:Z323"/>
    <mergeCell ref="AB312:AB323"/>
    <mergeCell ref="AD312:AD323"/>
    <mergeCell ref="AF312:AF323"/>
    <mergeCell ref="BD300:BD311"/>
    <mergeCell ref="BF300:BF311"/>
    <mergeCell ref="E312:E323"/>
    <mergeCell ref="H312:H323"/>
    <mergeCell ref="J312:J323"/>
    <mergeCell ref="L312:L323"/>
    <mergeCell ref="N312:N323"/>
    <mergeCell ref="P312:P323"/>
    <mergeCell ref="R312:R323"/>
    <mergeCell ref="T312:T323"/>
    <mergeCell ref="AR300:AR311"/>
    <mergeCell ref="AT300:AT311"/>
    <mergeCell ref="AV300:AV311"/>
    <mergeCell ref="AX300:AX311"/>
    <mergeCell ref="AZ300:AZ311"/>
    <mergeCell ref="BB300:BB311"/>
    <mergeCell ref="AF300:AF311"/>
    <mergeCell ref="AH300:AH311"/>
    <mergeCell ref="AJ300:AJ311"/>
    <mergeCell ref="AL300:AL311"/>
    <mergeCell ref="AN300:AN311"/>
    <mergeCell ref="AP300:AP311"/>
    <mergeCell ref="T300:T311"/>
    <mergeCell ref="V300:V311"/>
    <mergeCell ref="X300:X311"/>
    <mergeCell ref="Z300:Z311"/>
    <mergeCell ref="AB300:AB311"/>
    <mergeCell ref="AD300:AD311"/>
    <mergeCell ref="BB288:BB299"/>
    <mergeCell ref="X288:X299"/>
    <mergeCell ref="Z288:Z299"/>
    <mergeCell ref="AB288:AB299"/>
    <mergeCell ref="BD288:BD299"/>
    <mergeCell ref="BF288:BF299"/>
    <mergeCell ref="E300:E311"/>
    <mergeCell ref="H300:H311"/>
    <mergeCell ref="J300:J311"/>
    <mergeCell ref="L300:L311"/>
    <mergeCell ref="N300:N311"/>
    <mergeCell ref="P300:P311"/>
    <mergeCell ref="R300:R311"/>
    <mergeCell ref="AP288:AP299"/>
    <mergeCell ref="AR288:AR299"/>
    <mergeCell ref="AT288:AT299"/>
    <mergeCell ref="AV288:AV299"/>
    <mergeCell ref="AX288:AX299"/>
    <mergeCell ref="AZ288:AZ299"/>
    <mergeCell ref="AD288:AD299"/>
    <mergeCell ref="AF288:AF299"/>
    <mergeCell ref="AH288:AH299"/>
    <mergeCell ref="AJ288:AJ299"/>
    <mergeCell ref="AL288:AL299"/>
    <mergeCell ref="AN288:AN299"/>
    <mergeCell ref="R288:R299"/>
    <mergeCell ref="T288:T299"/>
    <mergeCell ref="V288:V299"/>
    <mergeCell ref="E288:E299"/>
    <mergeCell ref="H288:H299"/>
    <mergeCell ref="J288:J299"/>
    <mergeCell ref="L288:L299"/>
    <mergeCell ref="N288:N299"/>
    <mergeCell ref="P288:P299"/>
    <mergeCell ref="AV276:AV287"/>
    <mergeCell ref="AX276:AX287"/>
    <mergeCell ref="AZ276:AZ287"/>
    <mergeCell ref="X276:X287"/>
    <mergeCell ref="Z276:Z287"/>
    <mergeCell ref="AB276:AB287"/>
    <mergeCell ref="AD276:AD287"/>
    <mergeCell ref="AF276:AF287"/>
    <mergeCell ref="AH276:AH287"/>
    <mergeCell ref="BB276:BB287"/>
    <mergeCell ref="BD276:BD287"/>
    <mergeCell ref="BF276:BF287"/>
    <mergeCell ref="AJ276:AJ287"/>
    <mergeCell ref="AL276:AL287"/>
    <mergeCell ref="AN276:AN287"/>
    <mergeCell ref="AP276:AP287"/>
    <mergeCell ref="AR276:AR287"/>
    <mergeCell ref="AT276:AT287"/>
    <mergeCell ref="BF264:BF275"/>
    <mergeCell ref="E276:E287"/>
    <mergeCell ref="H276:H287"/>
    <mergeCell ref="J276:J287"/>
    <mergeCell ref="L276:L287"/>
    <mergeCell ref="N276:N287"/>
    <mergeCell ref="P276:P287"/>
    <mergeCell ref="R276:R287"/>
    <mergeCell ref="T276:T287"/>
    <mergeCell ref="V276:V287"/>
    <mergeCell ref="AT264:AT275"/>
    <mergeCell ref="AV264:AV275"/>
    <mergeCell ref="AX264:AX275"/>
    <mergeCell ref="AZ264:AZ275"/>
    <mergeCell ref="BB264:BB275"/>
    <mergeCell ref="BD264:BD275"/>
    <mergeCell ref="AH264:AH275"/>
    <mergeCell ref="AJ264:AJ275"/>
    <mergeCell ref="AL264:AL275"/>
    <mergeCell ref="AN264:AN275"/>
    <mergeCell ref="AP264:AP275"/>
    <mergeCell ref="AR264:AR275"/>
    <mergeCell ref="V264:V275"/>
    <mergeCell ref="X264:X275"/>
    <mergeCell ref="Z264:Z275"/>
    <mergeCell ref="AB264:AB275"/>
    <mergeCell ref="AD264:AD275"/>
    <mergeCell ref="AF264:AF275"/>
    <mergeCell ref="BD252:BD263"/>
    <mergeCell ref="BF252:BF263"/>
    <mergeCell ref="E264:E275"/>
    <mergeCell ref="H264:H275"/>
    <mergeCell ref="J264:J275"/>
    <mergeCell ref="L264:L275"/>
    <mergeCell ref="N264:N275"/>
    <mergeCell ref="P264:P275"/>
    <mergeCell ref="R264:R275"/>
    <mergeCell ref="T264:T275"/>
    <mergeCell ref="AR252:AR263"/>
    <mergeCell ref="AT252:AT263"/>
    <mergeCell ref="AV252:AV263"/>
    <mergeCell ref="AX252:AX263"/>
    <mergeCell ref="AZ252:AZ263"/>
    <mergeCell ref="BB252:BB263"/>
    <mergeCell ref="AF252:AF263"/>
    <mergeCell ref="AH252:AH263"/>
    <mergeCell ref="AJ252:AJ263"/>
    <mergeCell ref="AL252:AL263"/>
    <mergeCell ref="AN252:AN263"/>
    <mergeCell ref="AP252:AP263"/>
    <mergeCell ref="T252:T263"/>
    <mergeCell ref="V252:V263"/>
    <mergeCell ref="X252:X263"/>
    <mergeCell ref="Z252:Z263"/>
    <mergeCell ref="AB252:AB263"/>
    <mergeCell ref="AD252:AD263"/>
    <mergeCell ref="BB240:BB251"/>
    <mergeCell ref="X240:X251"/>
    <mergeCell ref="Z240:Z251"/>
    <mergeCell ref="AB240:AB251"/>
    <mergeCell ref="BD240:BD251"/>
    <mergeCell ref="BF240:BF251"/>
    <mergeCell ref="E252:E263"/>
    <mergeCell ref="H252:H263"/>
    <mergeCell ref="J252:J263"/>
    <mergeCell ref="L252:L263"/>
    <mergeCell ref="N252:N263"/>
    <mergeCell ref="P252:P263"/>
    <mergeCell ref="R252:R263"/>
    <mergeCell ref="AP240:AP251"/>
    <mergeCell ref="AR240:AR251"/>
    <mergeCell ref="AT240:AT251"/>
    <mergeCell ref="AV240:AV251"/>
    <mergeCell ref="AX240:AX251"/>
    <mergeCell ref="AZ240:AZ251"/>
    <mergeCell ref="AD240:AD251"/>
    <mergeCell ref="AF240:AF251"/>
    <mergeCell ref="AH240:AH251"/>
    <mergeCell ref="AJ240:AJ251"/>
    <mergeCell ref="AL240:AL251"/>
    <mergeCell ref="AN240:AN251"/>
    <mergeCell ref="R240:R251"/>
    <mergeCell ref="T240:T251"/>
    <mergeCell ref="V240:V251"/>
    <mergeCell ref="E240:E251"/>
    <mergeCell ref="H240:H251"/>
    <mergeCell ref="J240:J251"/>
    <mergeCell ref="L240:L251"/>
    <mergeCell ref="N240:N251"/>
    <mergeCell ref="P240:P251"/>
    <mergeCell ref="AV228:AV239"/>
    <mergeCell ref="AX228:AX239"/>
    <mergeCell ref="AZ228:AZ239"/>
    <mergeCell ref="X228:X239"/>
    <mergeCell ref="Z228:Z239"/>
    <mergeCell ref="AB228:AB239"/>
    <mergeCell ref="AD228:AD239"/>
    <mergeCell ref="AF228:AF239"/>
    <mergeCell ref="AH228:AH239"/>
    <mergeCell ref="BB228:BB239"/>
    <mergeCell ref="BD228:BD239"/>
    <mergeCell ref="BF228:BF239"/>
    <mergeCell ref="AJ228:AJ239"/>
    <mergeCell ref="AL228:AL239"/>
    <mergeCell ref="AN228:AN239"/>
    <mergeCell ref="AP228:AP239"/>
    <mergeCell ref="AR228:AR239"/>
    <mergeCell ref="AT228:AT239"/>
    <mergeCell ref="BF216:BF227"/>
    <mergeCell ref="E228:E239"/>
    <mergeCell ref="H228:H239"/>
    <mergeCell ref="J228:J239"/>
    <mergeCell ref="L228:L239"/>
    <mergeCell ref="N228:N239"/>
    <mergeCell ref="P228:P239"/>
    <mergeCell ref="R228:R239"/>
    <mergeCell ref="T228:T239"/>
    <mergeCell ref="V228:V239"/>
    <mergeCell ref="AT216:AT227"/>
    <mergeCell ref="AV216:AV227"/>
    <mergeCell ref="AX216:AX227"/>
    <mergeCell ref="AZ216:AZ227"/>
    <mergeCell ref="BB216:BB227"/>
    <mergeCell ref="BD216:BD227"/>
    <mergeCell ref="AH216:AH227"/>
    <mergeCell ref="AJ216:AJ227"/>
    <mergeCell ref="AL216:AL227"/>
    <mergeCell ref="AN216:AN227"/>
    <mergeCell ref="AP216:AP227"/>
    <mergeCell ref="AR216:AR227"/>
    <mergeCell ref="V216:V227"/>
    <mergeCell ref="X216:X227"/>
    <mergeCell ref="Z216:Z227"/>
    <mergeCell ref="AB216:AB227"/>
    <mergeCell ref="AD216:AD227"/>
    <mergeCell ref="AF216:AF227"/>
    <mergeCell ref="BD204:BD215"/>
    <mergeCell ref="BF204:BF215"/>
    <mergeCell ref="E216:E227"/>
    <mergeCell ref="H216:H227"/>
    <mergeCell ref="J216:J227"/>
    <mergeCell ref="L216:L227"/>
    <mergeCell ref="N216:N227"/>
    <mergeCell ref="P216:P227"/>
    <mergeCell ref="R216:R227"/>
    <mergeCell ref="T216:T227"/>
    <mergeCell ref="AR204:AR215"/>
    <mergeCell ref="AT204:AT215"/>
    <mergeCell ref="AV204:AV215"/>
    <mergeCell ref="AX204:AX215"/>
    <mergeCell ref="AZ204:AZ215"/>
    <mergeCell ref="BB204:BB215"/>
    <mergeCell ref="AF204:AF215"/>
    <mergeCell ref="AH204:AH215"/>
    <mergeCell ref="AJ204:AJ215"/>
    <mergeCell ref="AL204:AL215"/>
    <mergeCell ref="AN204:AN215"/>
    <mergeCell ref="AP204:AP215"/>
    <mergeCell ref="T204:T215"/>
    <mergeCell ref="V204:V215"/>
    <mergeCell ref="X204:X215"/>
    <mergeCell ref="Z204:Z215"/>
    <mergeCell ref="AB204:AB215"/>
    <mergeCell ref="AD204:AD215"/>
    <mergeCell ref="BB192:BB203"/>
    <mergeCell ref="X192:X203"/>
    <mergeCell ref="Z192:Z203"/>
    <mergeCell ref="AB192:AB203"/>
    <mergeCell ref="BD192:BD203"/>
    <mergeCell ref="BF192:BF203"/>
    <mergeCell ref="E204:E215"/>
    <mergeCell ref="H204:H215"/>
    <mergeCell ref="J204:J215"/>
    <mergeCell ref="L204:L215"/>
    <mergeCell ref="N204:N215"/>
    <mergeCell ref="P204:P215"/>
    <mergeCell ref="R204:R215"/>
    <mergeCell ref="AP192:AP203"/>
    <mergeCell ref="AR192:AR203"/>
    <mergeCell ref="AT192:AT203"/>
    <mergeCell ref="AV192:AV203"/>
    <mergeCell ref="AX192:AX203"/>
    <mergeCell ref="AZ192:AZ203"/>
    <mergeCell ref="AD192:AD203"/>
    <mergeCell ref="AF192:AF203"/>
    <mergeCell ref="AH192:AH203"/>
    <mergeCell ref="AJ192:AJ203"/>
    <mergeCell ref="AL192:AL203"/>
    <mergeCell ref="AN192:AN203"/>
    <mergeCell ref="R192:R203"/>
    <mergeCell ref="T192:T203"/>
    <mergeCell ref="V192:V203"/>
    <mergeCell ref="E192:E203"/>
    <mergeCell ref="H192:H203"/>
    <mergeCell ref="J192:J203"/>
    <mergeCell ref="L192:L203"/>
    <mergeCell ref="N192:N203"/>
    <mergeCell ref="P192:P203"/>
    <mergeCell ref="AV180:AV191"/>
    <mergeCell ref="AX180:AX191"/>
    <mergeCell ref="AZ180:AZ191"/>
    <mergeCell ref="X180:X191"/>
    <mergeCell ref="Z180:Z191"/>
    <mergeCell ref="AB180:AB191"/>
    <mergeCell ref="AD180:AD191"/>
    <mergeCell ref="AF180:AF191"/>
    <mergeCell ref="AH180:AH191"/>
    <mergeCell ref="BB180:BB191"/>
    <mergeCell ref="BD180:BD191"/>
    <mergeCell ref="BF180:BF191"/>
    <mergeCell ref="AJ180:AJ191"/>
    <mergeCell ref="AL180:AL191"/>
    <mergeCell ref="AN180:AN191"/>
    <mergeCell ref="AP180:AP191"/>
    <mergeCell ref="AR180:AR191"/>
    <mergeCell ref="AT180:AT191"/>
    <mergeCell ref="BF168:BF179"/>
    <mergeCell ref="E180:E191"/>
    <mergeCell ref="H180:H191"/>
    <mergeCell ref="J180:J191"/>
    <mergeCell ref="L180:L191"/>
    <mergeCell ref="N180:N191"/>
    <mergeCell ref="P180:P191"/>
    <mergeCell ref="R180:R191"/>
    <mergeCell ref="T180:T191"/>
    <mergeCell ref="V180:V191"/>
    <mergeCell ref="AT168:AT179"/>
    <mergeCell ref="AV168:AV179"/>
    <mergeCell ref="AX168:AX179"/>
    <mergeCell ref="AZ168:AZ179"/>
    <mergeCell ref="BB168:BB179"/>
    <mergeCell ref="BD168:BD179"/>
    <mergeCell ref="AH168:AH179"/>
    <mergeCell ref="AJ168:AJ179"/>
    <mergeCell ref="AL168:AL179"/>
    <mergeCell ref="AN168:AN179"/>
    <mergeCell ref="AP168:AP179"/>
    <mergeCell ref="AR168:AR179"/>
    <mergeCell ref="V168:V179"/>
    <mergeCell ref="X168:X179"/>
    <mergeCell ref="Z168:Z179"/>
    <mergeCell ref="AB168:AB179"/>
    <mergeCell ref="AD168:AD179"/>
    <mergeCell ref="AF168:AF179"/>
    <mergeCell ref="BD156:BD167"/>
    <mergeCell ref="BF156:BF167"/>
    <mergeCell ref="E168:E179"/>
    <mergeCell ref="H168:H179"/>
    <mergeCell ref="J168:J179"/>
    <mergeCell ref="L168:L179"/>
    <mergeCell ref="N168:N179"/>
    <mergeCell ref="P168:P179"/>
    <mergeCell ref="R168:R179"/>
    <mergeCell ref="T168:T179"/>
    <mergeCell ref="AR156:AR167"/>
    <mergeCell ref="AT156:AT167"/>
    <mergeCell ref="AV156:AV167"/>
    <mergeCell ref="AX156:AX167"/>
    <mergeCell ref="AZ156:AZ167"/>
    <mergeCell ref="BB156:BB167"/>
    <mergeCell ref="AF156:AF167"/>
    <mergeCell ref="AH156:AH167"/>
    <mergeCell ref="AJ156:AJ167"/>
    <mergeCell ref="AL156:AL167"/>
    <mergeCell ref="AN156:AN167"/>
    <mergeCell ref="AP156:AP167"/>
    <mergeCell ref="T156:T167"/>
    <mergeCell ref="V156:V167"/>
    <mergeCell ref="X156:X167"/>
    <mergeCell ref="Z156:Z167"/>
    <mergeCell ref="AB156:AB167"/>
    <mergeCell ref="AD156:AD167"/>
    <mergeCell ref="BB144:BB155"/>
    <mergeCell ref="X144:X155"/>
    <mergeCell ref="Z144:Z155"/>
    <mergeCell ref="AB144:AB155"/>
    <mergeCell ref="BD144:BD155"/>
    <mergeCell ref="BF144:BF155"/>
    <mergeCell ref="E156:E167"/>
    <mergeCell ref="H156:H167"/>
    <mergeCell ref="J156:J167"/>
    <mergeCell ref="L156:L167"/>
    <mergeCell ref="N156:N167"/>
    <mergeCell ref="P156:P167"/>
    <mergeCell ref="R156:R167"/>
    <mergeCell ref="AP144:AP155"/>
    <mergeCell ref="AR144:AR155"/>
    <mergeCell ref="AT144:AT155"/>
    <mergeCell ref="AV144:AV155"/>
    <mergeCell ref="AX144:AX155"/>
    <mergeCell ref="AZ144:AZ155"/>
    <mergeCell ref="AD144:AD155"/>
    <mergeCell ref="AF144:AF155"/>
    <mergeCell ref="AH144:AH155"/>
    <mergeCell ref="AJ144:AJ155"/>
    <mergeCell ref="AL144:AL155"/>
    <mergeCell ref="AN144:AN155"/>
    <mergeCell ref="R144:R155"/>
    <mergeCell ref="T144:T155"/>
    <mergeCell ref="V144:V155"/>
    <mergeCell ref="E144:E155"/>
    <mergeCell ref="H144:H155"/>
    <mergeCell ref="J144:J155"/>
    <mergeCell ref="L144:L155"/>
    <mergeCell ref="N144:N155"/>
    <mergeCell ref="P144:P155"/>
    <mergeCell ref="AV132:AV143"/>
    <mergeCell ref="AX132:AX143"/>
    <mergeCell ref="AZ132:AZ143"/>
    <mergeCell ref="X132:X143"/>
    <mergeCell ref="Z132:Z143"/>
    <mergeCell ref="AB132:AB143"/>
    <mergeCell ref="AD132:AD143"/>
    <mergeCell ref="AF132:AF143"/>
    <mergeCell ref="AH132:AH143"/>
    <mergeCell ref="BB132:BB143"/>
    <mergeCell ref="BD132:BD143"/>
    <mergeCell ref="BF132:BF143"/>
    <mergeCell ref="AJ132:AJ143"/>
    <mergeCell ref="AL132:AL143"/>
    <mergeCell ref="AN132:AN143"/>
    <mergeCell ref="AP132:AP143"/>
    <mergeCell ref="AR132:AR143"/>
    <mergeCell ref="AT132:AT143"/>
    <mergeCell ref="BF120:BF131"/>
    <mergeCell ref="E132:E143"/>
    <mergeCell ref="H132:H143"/>
    <mergeCell ref="J132:J143"/>
    <mergeCell ref="L132:L143"/>
    <mergeCell ref="N132:N143"/>
    <mergeCell ref="P132:P143"/>
    <mergeCell ref="R132:R143"/>
    <mergeCell ref="T132:T143"/>
    <mergeCell ref="V132:V143"/>
    <mergeCell ref="AT120:AT131"/>
    <mergeCell ref="AV120:AV131"/>
    <mergeCell ref="AX120:AX131"/>
    <mergeCell ref="AZ120:AZ131"/>
    <mergeCell ref="BB120:BB131"/>
    <mergeCell ref="BD120:BD131"/>
    <mergeCell ref="AH120:AH131"/>
    <mergeCell ref="AJ120:AJ131"/>
    <mergeCell ref="AL120:AL131"/>
    <mergeCell ref="AN120:AN131"/>
    <mergeCell ref="AP120:AP131"/>
    <mergeCell ref="AR120:AR131"/>
    <mergeCell ref="V120:V131"/>
    <mergeCell ref="X120:X131"/>
    <mergeCell ref="Z120:Z131"/>
    <mergeCell ref="AB120:AB131"/>
    <mergeCell ref="AD120:AD131"/>
    <mergeCell ref="AF120:AF131"/>
    <mergeCell ref="BD108:BD119"/>
    <mergeCell ref="BF108:BF119"/>
    <mergeCell ref="E120:E131"/>
    <mergeCell ref="H120:H131"/>
    <mergeCell ref="J120:J131"/>
    <mergeCell ref="L120:L131"/>
    <mergeCell ref="N120:N131"/>
    <mergeCell ref="P120:P131"/>
    <mergeCell ref="R120:R131"/>
    <mergeCell ref="T120:T131"/>
    <mergeCell ref="AR108:AR119"/>
    <mergeCell ref="AT108:AT119"/>
    <mergeCell ref="AV108:AV119"/>
    <mergeCell ref="AX108:AX119"/>
    <mergeCell ref="AZ108:AZ119"/>
    <mergeCell ref="BB108:BB119"/>
    <mergeCell ref="AF108:AF119"/>
    <mergeCell ref="AH108:AH119"/>
    <mergeCell ref="AJ108:AJ119"/>
    <mergeCell ref="AL108:AL119"/>
    <mergeCell ref="AN108:AN119"/>
    <mergeCell ref="AP108:AP119"/>
    <mergeCell ref="T108:T119"/>
    <mergeCell ref="V108:V119"/>
    <mergeCell ref="X108:X119"/>
    <mergeCell ref="Z108:Z119"/>
    <mergeCell ref="AB108:AB119"/>
    <mergeCell ref="AD108:AD119"/>
    <mergeCell ref="BB96:BB107"/>
    <mergeCell ref="X96:X107"/>
    <mergeCell ref="Z96:Z107"/>
    <mergeCell ref="AB96:AB107"/>
    <mergeCell ref="BD96:BD107"/>
    <mergeCell ref="BF96:BF107"/>
    <mergeCell ref="E108:E119"/>
    <mergeCell ref="H108:H119"/>
    <mergeCell ref="J108:J119"/>
    <mergeCell ref="L108:L119"/>
    <mergeCell ref="N108:N119"/>
    <mergeCell ref="P108:P119"/>
    <mergeCell ref="R108:R119"/>
    <mergeCell ref="AP96:AP107"/>
    <mergeCell ref="AR96:AR107"/>
    <mergeCell ref="AT96:AT107"/>
    <mergeCell ref="AV96:AV107"/>
    <mergeCell ref="AX96:AX107"/>
    <mergeCell ref="AZ96:AZ107"/>
    <mergeCell ref="AD96:AD107"/>
    <mergeCell ref="AF96:AF107"/>
    <mergeCell ref="AH96:AH107"/>
    <mergeCell ref="AJ96:AJ107"/>
    <mergeCell ref="AL96:AL107"/>
    <mergeCell ref="AN96:AN107"/>
    <mergeCell ref="R96:R107"/>
    <mergeCell ref="T96:T107"/>
    <mergeCell ref="V96:V107"/>
    <mergeCell ref="E96:E107"/>
    <mergeCell ref="H96:H107"/>
    <mergeCell ref="J96:J107"/>
    <mergeCell ref="L96:L107"/>
    <mergeCell ref="N96:N107"/>
    <mergeCell ref="P96:P107"/>
    <mergeCell ref="AV84:AV95"/>
    <mergeCell ref="AX84:AX95"/>
    <mergeCell ref="AZ84:AZ95"/>
    <mergeCell ref="X84:X95"/>
    <mergeCell ref="Z84:Z95"/>
    <mergeCell ref="AB84:AB95"/>
    <mergeCell ref="AD84:AD95"/>
    <mergeCell ref="AF84:AF95"/>
    <mergeCell ref="AH84:AH95"/>
    <mergeCell ref="BB84:BB95"/>
    <mergeCell ref="BD84:BD95"/>
    <mergeCell ref="BF84:BF95"/>
    <mergeCell ref="AJ84:AJ95"/>
    <mergeCell ref="AL84:AL95"/>
    <mergeCell ref="AN84:AN95"/>
    <mergeCell ref="AP84:AP95"/>
    <mergeCell ref="AR84:AR95"/>
    <mergeCell ref="AT84:AT95"/>
    <mergeCell ref="BF72:BF83"/>
    <mergeCell ref="E84:E95"/>
    <mergeCell ref="H84:H95"/>
    <mergeCell ref="J84:J95"/>
    <mergeCell ref="L84:L95"/>
    <mergeCell ref="N84:N95"/>
    <mergeCell ref="P84:P95"/>
    <mergeCell ref="R84:R95"/>
    <mergeCell ref="T84:T95"/>
    <mergeCell ref="V84:V95"/>
    <mergeCell ref="AT72:AT83"/>
    <mergeCell ref="AV72:AV83"/>
    <mergeCell ref="AX72:AX83"/>
    <mergeCell ref="AZ72:AZ83"/>
    <mergeCell ref="BB72:BB83"/>
    <mergeCell ref="BD72:BD83"/>
    <mergeCell ref="AH72:AH83"/>
    <mergeCell ref="AJ72:AJ83"/>
    <mergeCell ref="AL72:AL83"/>
    <mergeCell ref="AN72:AN83"/>
    <mergeCell ref="AP72:AP83"/>
    <mergeCell ref="AR72:AR83"/>
    <mergeCell ref="V72:V83"/>
    <mergeCell ref="X72:X83"/>
    <mergeCell ref="Z72:Z83"/>
    <mergeCell ref="AB72:AB83"/>
    <mergeCell ref="AD72:AD83"/>
    <mergeCell ref="AF72:AF83"/>
    <mergeCell ref="BD60:BD71"/>
    <mergeCell ref="BF60:BF71"/>
    <mergeCell ref="E72:E83"/>
    <mergeCell ref="H72:H83"/>
    <mergeCell ref="J72:J83"/>
    <mergeCell ref="L72:L83"/>
    <mergeCell ref="N72:N83"/>
    <mergeCell ref="P72:P83"/>
    <mergeCell ref="R72:R83"/>
    <mergeCell ref="T72:T83"/>
    <mergeCell ref="AR60:AR71"/>
    <mergeCell ref="AT60:AT71"/>
    <mergeCell ref="AV60:AV71"/>
    <mergeCell ref="AX60:AX71"/>
    <mergeCell ref="AZ60:AZ71"/>
    <mergeCell ref="BB60:BB71"/>
    <mergeCell ref="AF60:AF71"/>
    <mergeCell ref="AH60:AH71"/>
    <mergeCell ref="AJ60:AJ71"/>
    <mergeCell ref="AL60:AL71"/>
    <mergeCell ref="AN60:AN71"/>
    <mergeCell ref="AP60:AP71"/>
    <mergeCell ref="T60:T71"/>
    <mergeCell ref="V60:V71"/>
    <mergeCell ref="X60:X71"/>
    <mergeCell ref="Z60:Z71"/>
    <mergeCell ref="AB60:AB71"/>
    <mergeCell ref="AD60:AD71"/>
    <mergeCell ref="BB48:BB59"/>
    <mergeCell ref="X48:X59"/>
    <mergeCell ref="Z48:Z59"/>
    <mergeCell ref="AB48:AB59"/>
    <mergeCell ref="BD48:BD59"/>
    <mergeCell ref="BF48:BF59"/>
    <mergeCell ref="E60:E71"/>
    <mergeCell ref="H60:H71"/>
    <mergeCell ref="J60:J71"/>
    <mergeCell ref="L60:L71"/>
    <mergeCell ref="N60:N71"/>
    <mergeCell ref="P60:P71"/>
    <mergeCell ref="R60:R71"/>
    <mergeCell ref="AP48:AP59"/>
    <mergeCell ref="AR48:AR59"/>
    <mergeCell ref="AT48:AT59"/>
    <mergeCell ref="AV48:AV59"/>
    <mergeCell ref="AX48:AX59"/>
    <mergeCell ref="AZ48:AZ59"/>
    <mergeCell ref="AD48:AD59"/>
    <mergeCell ref="AF48:AF59"/>
    <mergeCell ref="AH48:AH59"/>
    <mergeCell ref="AJ48:AJ59"/>
    <mergeCell ref="AL48:AL59"/>
    <mergeCell ref="AN48:AN59"/>
    <mergeCell ref="R48:R59"/>
    <mergeCell ref="T48:T59"/>
    <mergeCell ref="V48:V59"/>
    <mergeCell ref="E48:E59"/>
    <mergeCell ref="H48:H59"/>
    <mergeCell ref="J48:J59"/>
    <mergeCell ref="L48:L59"/>
    <mergeCell ref="N48:N59"/>
    <mergeCell ref="P48:P59"/>
    <mergeCell ref="AV36:AV47"/>
    <mergeCell ref="AX36:AX47"/>
    <mergeCell ref="AZ36:AZ47"/>
    <mergeCell ref="X36:X47"/>
    <mergeCell ref="Z36:Z47"/>
    <mergeCell ref="AB36:AB47"/>
    <mergeCell ref="AD36:AD47"/>
    <mergeCell ref="AF36:AF47"/>
    <mergeCell ref="AH36:AH47"/>
    <mergeCell ref="BB36:BB47"/>
    <mergeCell ref="BD36:BD47"/>
    <mergeCell ref="BF36:BF47"/>
    <mergeCell ref="AJ36:AJ47"/>
    <mergeCell ref="AL36:AL47"/>
    <mergeCell ref="AN36:AN47"/>
    <mergeCell ref="AP36:AP47"/>
    <mergeCell ref="AR36:AR47"/>
    <mergeCell ref="AT36:AT47"/>
    <mergeCell ref="BF24:BF35"/>
    <mergeCell ref="E36:E47"/>
    <mergeCell ref="H36:H47"/>
    <mergeCell ref="J36:J47"/>
    <mergeCell ref="L36:L47"/>
    <mergeCell ref="N36:N47"/>
    <mergeCell ref="P36:P47"/>
    <mergeCell ref="R36:R47"/>
    <mergeCell ref="T36:T47"/>
    <mergeCell ref="V36:V47"/>
    <mergeCell ref="AT24:AT35"/>
    <mergeCell ref="AV24:AV35"/>
    <mergeCell ref="AX24:AX35"/>
    <mergeCell ref="AZ24:AZ35"/>
    <mergeCell ref="BB24:BB35"/>
    <mergeCell ref="BD24:BD35"/>
    <mergeCell ref="AH24:AH35"/>
    <mergeCell ref="AJ24:AJ35"/>
    <mergeCell ref="AL24:AL35"/>
    <mergeCell ref="AN24:AN35"/>
    <mergeCell ref="AP24:AP35"/>
    <mergeCell ref="AR24:AR35"/>
    <mergeCell ref="V24:V35"/>
    <mergeCell ref="X24:X35"/>
    <mergeCell ref="Z24:Z35"/>
    <mergeCell ref="AB24:AB35"/>
    <mergeCell ref="AD24:AD35"/>
    <mergeCell ref="AF24:AF35"/>
    <mergeCell ref="BD12:BD23"/>
    <mergeCell ref="BF12:BF23"/>
    <mergeCell ref="E24:E35"/>
    <mergeCell ref="H24:H35"/>
    <mergeCell ref="J24:J35"/>
    <mergeCell ref="L24:L35"/>
    <mergeCell ref="N24:N35"/>
    <mergeCell ref="P24:P35"/>
    <mergeCell ref="R24:R35"/>
    <mergeCell ref="T24:T35"/>
    <mergeCell ref="AR12:AR23"/>
    <mergeCell ref="AT12:AT23"/>
    <mergeCell ref="AV12:AV23"/>
    <mergeCell ref="AX12:AX23"/>
    <mergeCell ref="AZ12:AZ23"/>
    <mergeCell ref="BB12:BB23"/>
    <mergeCell ref="AF12:AF23"/>
    <mergeCell ref="AH12:AH23"/>
    <mergeCell ref="AJ12:AJ23"/>
    <mergeCell ref="AL12:AL23"/>
    <mergeCell ref="BE10:BF10"/>
    <mergeCell ref="C11:D11"/>
    <mergeCell ref="E12:E23"/>
    <mergeCell ref="H12:H23"/>
    <mergeCell ref="J12:J23"/>
    <mergeCell ref="L12:L23"/>
    <mergeCell ref="N12:N23"/>
    <mergeCell ref="P12:P23"/>
    <mergeCell ref="R12:R23"/>
    <mergeCell ref="AN12:AN23"/>
    <mergeCell ref="AP12:AP23"/>
    <mergeCell ref="T12:T23"/>
    <mergeCell ref="V12:V23"/>
    <mergeCell ref="X12:X23"/>
    <mergeCell ref="Z12:Z23"/>
    <mergeCell ref="AB12:AB23"/>
    <mergeCell ref="AD12:AD23"/>
    <mergeCell ref="BC10:BD10"/>
    <mergeCell ref="AU9:AV9"/>
    <mergeCell ref="AW10:AX10"/>
    <mergeCell ref="AY10:AZ10"/>
    <mergeCell ref="BA10:BB10"/>
    <mergeCell ref="AE9:AF9"/>
    <mergeCell ref="AG9:AH9"/>
    <mergeCell ref="AI9:AJ9"/>
    <mergeCell ref="AK9:AL9"/>
    <mergeCell ref="AM9:AN9"/>
    <mergeCell ref="AO9:AP9"/>
    <mergeCell ref="BZ8:CA8"/>
    <mergeCell ref="G9:H9"/>
    <mergeCell ref="I9:J9"/>
    <mergeCell ref="K9:L9"/>
    <mergeCell ref="M9:N9"/>
    <mergeCell ref="O9:P9"/>
    <mergeCell ref="Q9:R9"/>
    <mergeCell ref="AS8:AT8"/>
    <mergeCell ref="AU8:AV8"/>
    <mergeCell ref="BI8:BK8"/>
    <mergeCell ref="BL8:BM8"/>
    <mergeCell ref="BN8:BP8"/>
    <mergeCell ref="BQ8:BR8"/>
    <mergeCell ref="S9:T9"/>
    <mergeCell ref="U9:V9"/>
    <mergeCell ref="W9:X9"/>
    <mergeCell ref="Y9:Z9"/>
    <mergeCell ref="AA9:AB9"/>
    <mergeCell ref="AC9:AD9"/>
    <mergeCell ref="BS8:BT8"/>
    <mergeCell ref="BV8:BW8"/>
    <mergeCell ref="BX8:BY8"/>
    <mergeCell ref="AQ9:AR9"/>
    <mergeCell ref="AS9:AT9"/>
    <mergeCell ref="BI7:BT7"/>
    <mergeCell ref="BV7:CA7"/>
    <mergeCell ref="G8:L8"/>
    <mergeCell ref="M8:P8"/>
    <mergeCell ref="Q8:V8"/>
    <mergeCell ref="W8:Z8"/>
    <mergeCell ref="AA8:AD8"/>
    <mergeCell ref="AE8:AF8"/>
    <mergeCell ref="AK8:AN8"/>
    <mergeCell ref="AO8:AR8"/>
    <mergeCell ref="AE7:AF7"/>
    <mergeCell ref="AG7:AJ7"/>
    <mergeCell ref="AK7:AN7"/>
    <mergeCell ref="AO7:AR7"/>
    <mergeCell ref="AS7:AT7"/>
    <mergeCell ref="AU7:AV7"/>
    <mergeCell ref="AY5:AZ9"/>
    <mergeCell ref="BA5:BB9"/>
    <mergeCell ref="BC5:BD9"/>
    <mergeCell ref="BE5:BF9"/>
    <mergeCell ref="AG5:AJ5"/>
    <mergeCell ref="AK5:AN5"/>
    <mergeCell ref="AO5:AR5"/>
    <mergeCell ref="AS5:AT5"/>
    <mergeCell ref="G2:H2"/>
    <mergeCell ref="AW2:AX2"/>
    <mergeCell ref="AY2:BB2"/>
    <mergeCell ref="AG6:AJ6"/>
    <mergeCell ref="AK6:AN6"/>
    <mergeCell ref="AO6:AR6"/>
    <mergeCell ref="AS6:AT6"/>
    <mergeCell ref="AU6:AV6"/>
    <mergeCell ref="G7:L7"/>
    <mergeCell ref="M7:P7"/>
    <mergeCell ref="Q7:V7"/>
    <mergeCell ref="W7:Z7"/>
    <mergeCell ref="AA7:AD7"/>
    <mergeCell ref="G6:L6"/>
    <mergeCell ref="M6:P6"/>
    <mergeCell ref="Q6:V6"/>
    <mergeCell ref="W6:Z6"/>
    <mergeCell ref="AA6:AD6"/>
    <mergeCell ref="AE6:AF6"/>
    <mergeCell ref="BC3:BF4"/>
    <mergeCell ref="G4:AD4"/>
    <mergeCell ref="AE4:AF4"/>
    <mergeCell ref="AG4:AR4"/>
    <mergeCell ref="AS4:AT4"/>
    <mergeCell ref="AU4:AV4"/>
    <mergeCell ref="AU5:AV5"/>
    <mergeCell ref="F5:F8"/>
    <mergeCell ref="G5:L5"/>
    <mergeCell ref="M5:P5"/>
    <mergeCell ref="W5:Z5"/>
    <mergeCell ref="AA5:AD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CM342"/>
  <sheetViews>
    <sheetView zoomScale="60" zoomScaleNormal="60" workbookViewId="0">
      <pane ySplit="6" topLeftCell="A7" activePane="bottomLeft" state="frozen"/>
      <selection pane="bottomLeft" activeCell="A2" sqref="A2:G2"/>
    </sheetView>
  </sheetViews>
  <sheetFormatPr defaultColWidth="9" defaultRowHeight="15.6" x14ac:dyDescent="0.35"/>
  <cols>
    <col min="1" max="1" width="11.109375" style="1" customWidth="1"/>
    <col min="2" max="2" width="11.21875" style="1" customWidth="1"/>
    <col min="3" max="3" width="7.109375" style="1" customWidth="1"/>
    <col min="4" max="4" width="9.21875" style="1" customWidth="1"/>
    <col min="5" max="5" width="10.77734375" style="1" customWidth="1"/>
    <col min="6" max="6" width="15.88671875" style="1" customWidth="1"/>
    <col min="7" max="7" width="12.88671875" style="1" customWidth="1"/>
    <col min="8" max="10" width="9.109375" style="1" customWidth="1"/>
    <col min="11" max="11" width="4" style="1" customWidth="1"/>
    <col min="12" max="14" width="6.44140625" style="1" customWidth="1"/>
    <col min="15" max="15" width="9.109375" style="1" customWidth="1"/>
    <col min="16" max="16" width="9.88671875" style="1" bestFit="1" customWidth="1"/>
    <col min="17" max="23" width="9.109375" style="1" customWidth="1"/>
    <col min="24" max="24" width="13.33203125" style="1" customWidth="1"/>
    <col min="25" max="25" width="9.109375" style="1" customWidth="1"/>
    <col min="26" max="26" width="9.77734375" style="1" bestFit="1" customWidth="1"/>
    <col min="27" max="27" width="9.109375" style="1" customWidth="1"/>
    <col min="28" max="28" width="11.44140625" style="426" bestFit="1" customWidth="1"/>
    <col min="29" max="48" width="9.77734375" style="1" customWidth="1"/>
    <col min="49" max="49" width="9.77734375" style="426" customWidth="1"/>
    <col min="50" max="69" width="9" style="1"/>
    <col min="70" max="70" width="9" style="426"/>
    <col min="71" max="90" width="9" style="1"/>
    <col min="91" max="91" width="9" style="426"/>
    <col min="92" max="16384" width="9" style="1"/>
  </cols>
  <sheetData>
    <row r="1" spans="1:91" ht="31.8" customHeight="1" x14ac:dyDescent="0.35">
      <c r="A1" s="760" t="s">
        <v>589</v>
      </c>
      <c r="B1" s="760"/>
      <c r="C1" s="760"/>
      <c r="D1" s="760"/>
      <c r="E1" s="760"/>
      <c r="F1" s="760"/>
      <c r="G1" s="760"/>
      <c r="H1" s="760"/>
      <c r="I1" s="760"/>
      <c r="J1" s="760"/>
      <c r="K1" s="760"/>
    </row>
    <row r="2" spans="1:91" ht="26.4" x14ac:dyDescent="0.6">
      <c r="A2" s="748" t="s">
        <v>7</v>
      </c>
      <c r="B2" s="749"/>
      <c r="C2" s="749"/>
      <c r="D2" s="749"/>
      <c r="E2" s="749"/>
      <c r="F2" s="749"/>
      <c r="G2" s="749"/>
      <c r="H2" s="750" t="s">
        <v>6</v>
      </c>
      <c r="I2" s="751"/>
      <c r="J2" s="751"/>
      <c r="K2" s="751"/>
      <c r="L2" s="751"/>
      <c r="M2" s="751"/>
      <c r="N2" s="751"/>
      <c r="O2" s="751"/>
      <c r="P2" s="751"/>
      <c r="Q2" s="751"/>
      <c r="R2" s="751"/>
      <c r="S2" s="751"/>
      <c r="T2" s="751"/>
      <c r="U2" s="751"/>
      <c r="V2" s="751"/>
      <c r="W2" s="751"/>
      <c r="X2" s="751"/>
      <c r="Y2" s="751"/>
      <c r="Z2" s="751"/>
      <c r="AA2" s="751"/>
      <c r="AB2" s="751"/>
      <c r="AC2" s="751"/>
      <c r="AD2" s="751"/>
      <c r="AE2" s="751"/>
      <c r="AF2" s="751"/>
      <c r="AG2" s="751"/>
      <c r="AH2" s="751"/>
      <c r="AI2" s="751"/>
      <c r="AJ2" s="751"/>
      <c r="AK2" s="751"/>
      <c r="AL2" s="751"/>
      <c r="AM2" s="751"/>
      <c r="AN2" s="751"/>
      <c r="AO2" s="751"/>
      <c r="AP2" s="751"/>
      <c r="AQ2" s="751"/>
      <c r="AR2" s="751"/>
      <c r="AS2" s="751"/>
      <c r="AT2" s="751"/>
      <c r="AU2" s="751"/>
      <c r="AV2" s="751"/>
      <c r="AW2" s="751"/>
      <c r="AX2" s="751"/>
      <c r="AY2" s="751"/>
      <c r="AZ2" s="751"/>
      <c r="BA2" s="751"/>
      <c r="BB2" s="751"/>
      <c r="BC2" s="751"/>
      <c r="BD2" s="751"/>
      <c r="BE2" s="751"/>
      <c r="BF2" s="751"/>
      <c r="BG2" s="751"/>
      <c r="BH2" s="751"/>
      <c r="BI2" s="751"/>
      <c r="BJ2" s="751"/>
      <c r="BK2" s="751"/>
      <c r="BL2" s="751"/>
      <c r="BM2" s="751"/>
      <c r="BN2" s="751"/>
      <c r="BO2" s="751"/>
      <c r="BP2" s="751"/>
      <c r="BQ2" s="751"/>
      <c r="BR2" s="751"/>
      <c r="BS2" s="751"/>
      <c r="BT2" s="751"/>
      <c r="BU2" s="751"/>
      <c r="BV2" s="751"/>
      <c r="BW2" s="751"/>
      <c r="BX2" s="751"/>
      <c r="BY2" s="751"/>
      <c r="BZ2" s="751"/>
      <c r="CA2" s="751"/>
      <c r="CB2" s="751"/>
      <c r="CC2" s="751"/>
      <c r="CD2" s="751"/>
      <c r="CE2" s="751"/>
      <c r="CF2" s="751"/>
      <c r="CG2" s="751"/>
      <c r="CH2" s="751"/>
      <c r="CI2" s="751"/>
      <c r="CJ2" s="751"/>
      <c r="CK2" s="751"/>
      <c r="CL2" s="751"/>
      <c r="CM2" s="751"/>
    </row>
    <row r="3" spans="1:91" ht="15" customHeight="1" x14ac:dyDescent="0.35">
      <c r="A3" s="731" t="s">
        <v>4</v>
      </c>
      <c r="B3" s="729" t="s">
        <v>5</v>
      </c>
      <c r="C3" s="729" t="s">
        <v>8</v>
      </c>
      <c r="D3" s="729" t="s">
        <v>9</v>
      </c>
      <c r="E3" s="729" t="s">
        <v>10</v>
      </c>
      <c r="F3" s="729" t="s">
        <v>11</v>
      </c>
      <c r="G3" s="732" t="s">
        <v>12</v>
      </c>
      <c r="H3" s="736" t="str">
        <f>"Engine " &amp;"#"&amp; I4 &amp; " load profile"</f>
        <v>Engine #1 load profile</v>
      </c>
      <c r="I3" s="737"/>
      <c r="J3" s="737"/>
      <c r="K3" s="737"/>
      <c r="L3" s="737"/>
      <c r="M3" s="737"/>
      <c r="N3" s="737"/>
      <c r="O3" s="737"/>
      <c r="P3" s="737"/>
      <c r="Q3" s="737"/>
      <c r="R3" s="737"/>
      <c r="S3" s="737"/>
      <c r="T3" s="737"/>
      <c r="U3" s="737"/>
      <c r="V3" s="737"/>
      <c r="W3" s="737"/>
      <c r="X3" s="737"/>
      <c r="Y3" s="737"/>
      <c r="Z3" s="737"/>
      <c r="AA3" s="737"/>
      <c r="AB3" s="738"/>
      <c r="AC3" s="736" t="str">
        <f>"Engine " &amp;"#"&amp; AD4 &amp; " load profile"</f>
        <v>Engine #2 load profile</v>
      </c>
      <c r="AD3" s="737"/>
      <c r="AE3" s="737"/>
      <c r="AF3" s="737"/>
      <c r="AG3" s="737"/>
      <c r="AH3" s="737"/>
      <c r="AI3" s="737"/>
      <c r="AJ3" s="737"/>
      <c r="AK3" s="737"/>
      <c r="AL3" s="737"/>
      <c r="AM3" s="737"/>
      <c r="AN3" s="737"/>
      <c r="AO3" s="737"/>
      <c r="AP3" s="737"/>
      <c r="AQ3" s="737"/>
      <c r="AR3" s="737"/>
      <c r="AS3" s="737"/>
      <c r="AT3" s="737"/>
      <c r="AU3" s="737"/>
      <c r="AV3" s="737"/>
      <c r="AW3" s="738"/>
      <c r="AX3" s="725" t="s">
        <v>349</v>
      </c>
      <c r="AY3" s="726"/>
      <c r="AZ3" s="726"/>
      <c r="BA3" s="726"/>
      <c r="BB3" s="726"/>
      <c r="BC3" s="726"/>
      <c r="BD3" s="726"/>
      <c r="BE3" s="726"/>
      <c r="BF3" s="726"/>
      <c r="BG3" s="726"/>
      <c r="BH3" s="726"/>
      <c r="BI3" s="726"/>
      <c r="BJ3" s="726"/>
      <c r="BK3" s="726"/>
      <c r="BL3" s="726"/>
      <c r="BM3" s="726"/>
      <c r="BN3" s="726"/>
      <c r="BO3" s="726"/>
      <c r="BP3" s="726"/>
      <c r="BQ3" s="726"/>
      <c r="BR3" s="726"/>
      <c r="BS3" s="725" t="s">
        <v>374</v>
      </c>
      <c r="BT3" s="726"/>
      <c r="BU3" s="726"/>
      <c r="BV3" s="726"/>
      <c r="BW3" s="726"/>
      <c r="BX3" s="726"/>
      <c r="BY3" s="726"/>
      <c r="BZ3" s="726"/>
      <c r="CA3" s="726"/>
      <c r="CB3" s="726"/>
      <c r="CC3" s="726"/>
      <c r="CD3" s="726"/>
      <c r="CE3" s="726"/>
      <c r="CF3" s="726"/>
      <c r="CG3" s="726"/>
      <c r="CH3" s="726"/>
      <c r="CI3" s="726"/>
      <c r="CJ3" s="726"/>
      <c r="CK3" s="726"/>
      <c r="CL3" s="726"/>
      <c r="CM3" s="726"/>
    </row>
    <row r="4" spans="1:91" ht="30.6" customHeight="1" x14ac:dyDescent="0.35">
      <c r="A4" s="743"/>
      <c r="B4" s="690"/>
      <c r="C4" s="690"/>
      <c r="D4" s="690"/>
      <c r="E4" s="690"/>
      <c r="F4" s="690"/>
      <c r="G4" s="745"/>
      <c r="H4" s="574" t="s">
        <v>13</v>
      </c>
      <c r="I4" s="577">
        <v>1</v>
      </c>
      <c r="J4" s="572" t="s">
        <v>351</v>
      </c>
      <c r="K4" s="739" t="str">
        <f>DFC!C40</f>
        <v>HFO</v>
      </c>
      <c r="L4" s="735"/>
      <c r="M4" s="735"/>
      <c r="N4" s="735"/>
      <c r="O4" s="735"/>
      <c r="P4" s="735"/>
      <c r="Q4" s="690" t="s">
        <v>14</v>
      </c>
      <c r="R4" s="690"/>
      <c r="S4" s="735" t="s">
        <v>536</v>
      </c>
      <c r="T4" s="735"/>
      <c r="U4" s="728" t="s">
        <v>15</v>
      </c>
      <c r="V4" s="728"/>
      <c r="W4" s="735" t="s">
        <v>537</v>
      </c>
      <c r="X4" s="735"/>
      <c r="Y4" s="735"/>
      <c r="Z4" s="735"/>
      <c r="AA4" s="6" t="s">
        <v>16</v>
      </c>
      <c r="AB4" s="421">
        <f>DFC!C38</f>
        <v>28000</v>
      </c>
      <c r="AC4" s="574" t="s">
        <v>13</v>
      </c>
      <c r="AD4" s="577">
        <v>2</v>
      </c>
      <c r="AE4" s="572" t="s">
        <v>351</v>
      </c>
      <c r="AF4" s="739" t="str">
        <f>DFC!C40</f>
        <v>HFO</v>
      </c>
      <c r="AG4" s="735"/>
      <c r="AH4" s="735"/>
      <c r="AI4" s="735"/>
      <c r="AJ4" s="735"/>
      <c r="AK4" s="735"/>
      <c r="AL4" s="690" t="s">
        <v>14</v>
      </c>
      <c r="AM4" s="690"/>
      <c r="AN4" s="735" t="s">
        <v>536</v>
      </c>
      <c r="AO4" s="735"/>
      <c r="AP4" s="728" t="s">
        <v>15</v>
      </c>
      <c r="AQ4" s="728"/>
      <c r="AR4" s="735" t="s">
        <v>537</v>
      </c>
      <c r="AS4" s="735"/>
      <c r="AT4" s="735"/>
      <c r="AU4" s="735"/>
      <c r="AV4" s="6" t="s">
        <v>16</v>
      </c>
      <c r="AW4" s="421">
        <f>DFC!C39</f>
        <v>0</v>
      </c>
      <c r="AX4" s="574" t="s">
        <v>350</v>
      </c>
      <c r="AY4" s="579">
        <v>1</v>
      </c>
      <c r="AZ4" s="572" t="s">
        <v>351</v>
      </c>
      <c r="BA4" s="740" t="str">
        <f>DFC!C67</f>
        <v>MDO</v>
      </c>
      <c r="BB4" s="741"/>
      <c r="BC4" s="741"/>
      <c r="BD4" s="741"/>
      <c r="BE4" s="741"/>
      <c r="BF4" s="742"/>
      <c r="BG4" s="690" t="s">
        <v>14</v>
      </c>
      <c r="BH4" s="690"/>
      <c r="BI4" s="727"/>
      <c r="BJ4" s="727"/>
      <c r="BK4" s="728" t="s">
        <v>15</v>
      </c>
      <c r="BL4" s="728"/>
      <c r="BM4" s="727"/>
      <c r="BN4" s="727"/>
      <c r="BO4" s="727"/>
      <c r="BP4" s="727"/>
      <c r="BQ4" s="6" t="s">
        <v>16</v>
      </c>
      <c r="BR4" s="427">
        <f>DFC!C65</f>
        <v>5000</v>
      </c>
      <c r="BS4" s="574" t="s">
        <v>350</v>
      </c>
      <c r="BT4" s="579">
        <v>2</v>
      </c>
      <c r="BU4" s="572" t="s">
        <v>351</v>
      </c>
      <c r="BV4" s="727" t="str">
        <f>DFC!C67</f>
        <v>MDO</v>
      </c>
      <c r="BW4" s="727"/>
      <c r="BX4" s="727"/>
      <c r="BY4" s="727"/>
      <c r="BZ4" s="727"/>
      <c r="CA4" s="727"/>
      <c r="CB4" s="690" t="s">
        <v>14</v>
      </c>
      <c r="CC4" s="690"/>
      <c r="CD4" s="727"/>
      <c r="CE4" s="727"/>
      <c r="CF4" s="728" t="s">
        <v>15</v>
      </c>
      <c r="CG4" s="728"/>
      <c r="CH4" s="727"/>
      <c r="CI4" s="727"/>
      <c r="CJ4" s="727"/>
      <c r="CK4" s="727"/>
      <c r="CL4" s="6" t="s">
        <v>16</v>
      </c>
      <c r="CM4" s="427">
        <f>DFC!C66</f>
        <v>0</v>
      </c>
    </row>
    <row r="5" spans="1:91" ht="15" customHeight="1" x14ac:dyDescent="0.35">
      <c r="A5" s="743"/>
      <c r="B5" s="690"/>
      <c r="C5" s="690"/>
      <c r="D5" s="690"/>
      <c r="E5" s="690"/>
      <c r="F5" s="690"/>
      <c r="G5" s="745"/>
      <c r="H5" s="731" t="s">
        <v>17</v>
      </c>
      <c r="I5" s="729"/>
      <c r="J5" s="732"/>
      <c r="K5" s="729" t="s">
        <v>18</v>
      </c>
      <c r="L5" s="731" t="s">
        <v>19</v>
      </c>
      <c r="M5" s="729"/>
      <c r="N5" s="732"/>
      <c r="O5" s="729" t="s">
        <v>20</v>
      </c>
      <c r="P5" s="729"/>
      <c r="Q5" s="729"/>
      <c r="R5" s="731" t="s">
        <v>21</v>
      </c>
      <c r="S5" s="729"/>
      <c r="T5" s="732"/>
      <c r="U5" s="731" t="s">
        <v>22</v>
      </c>
      <c r="V5" s="729"/>
      <c r="W5" s="732"/>
      <c r="X5" s="733" t="s">
        <v>23</v>
      </c>
      <c r="Y5" s="731" t="s">
        <v>24</v>
      </c>
      <c r="Z5" s="729"/>
      <c r="AA5" s="729"/>
      <c r="AB5" s="732"/>
      <c r="AC5" s="731" t="s">
        <v>17</v>
      </c>
      <c r="AD5" s="729"/>
      <c r="AE5" s="732"/>
      <c r="AF5" s="729" t="s">
        <v>18</v>
      </c>
      <c r="AG5" s="731" t="s">
        <v>19</v>
      </c>
      <c r="AH5" s="729"/>
      <c r="AI5" s="732"/>
      <c r="AJ5" s="729" t="s">
        <v>20</v>
      </c>
      <c r="AK5" s="729"/>
      <c r="AL5" s="729"/>
      <c r="AM5" s="731" t="s">
        <v>21</v>
      </c>
      <c r="AN5" s="729"/>
      <c r="AO5" s="732"/>
      <c r="AP5" s="731" t="s">
        <v>22</v>
      </c>
      <c r="AQ5" s="729"/>
      <c r="AR5" s="732"/>
      <c r="AS5" s="733" t="s">
        <v>23</v>
      </c>
      <c r="AT5" s="731" t="s">
        <v>24</v>
      </c>
      <c r="AU5" s="729"/>
      <c r="AV5" s="729"/>
      <c r="AW5" s="732"/>
      <c r="AX5" s="731" t="s">
        <v>17</v>
      </c>
      <c r="AY5" s="729"/>
      <c r="AZ5" s="732"/>
      <c r="BA5" s="729" t="s">
        <v>18</v>
      </c>
      <c r="BB5" s="731" t="s">
        <v>19</v>
      </c>
      <c r="BC5" s="729"/>
      <c r="BD5" s="732"/>
      <c r="BE5" s="729" t="s">
        <v>20</v>
      </c>
      <c r="BF5" s="729"/>
      <c r="BG5" s="729"/>
      <c r="BH5" s="731" t="s">
        <v>21</v>
      </c>
      <c r="BI5" s="729"/>
      <c r="BJ5" s="732"/>
      <c r="BK5" s="731" t="s">
        <v>22</v>
      </c>
      <c r="BL5" s="729"/>
      <c r="BM5" s="732"/>
      <c r="BN5" s="733" t="s">
        <v>23</v>
      </c>
      <c r="BO5" s="731" t="s">
        <v>24</v>
      </c>
      <c r="BP5" s="729"/>
      <c r="BQ5" s="729"/>
      <c r="BR5" s="729"/>
      <c r="BS5" s="731" t="s">
        <v>17</v>
      </c>
      <c r="BT5" s="729"/>
      <c r="BU5" s="732"/>
      <c r="BV5" s="729" t="s">
        <v>18</v>
      </c>
      <c r="BW5" s="731" t="s">
        <v>19</v>
      </c>
      <c r="BX5" s="729"/>
      <c r="BY5" s="732"/>
      <c r="BZ5" s="729" t="s">
        <v>20</v>
      </c>
      <c r="CA5" s="729"/>
      <c r="CB5" s="729"/>
      <c r="CC5" s="731" t="s">
        <v>21</v>
      </c>
      <c r="CD5" s="729"/>
      <c r="CE5" s="732"/>
      <c r="CF5" s="731" t="s">
        <v>22</v>
      </c>
      <c r="CG5" s="729"/>
      <c r="CH5" s="732"/>
      <c r="CI5" s="733" t="s">
        <v>23</v>
      </c>
      <c r="CJ5" s="731" t="s">
        <v>24</v>
      </c>
      <c r="CK5" s="729"/>
      <c r="CL5" s="729"/>
      <c r="CM5" s="729"/>
    </row>
    <row r="6" spans="1:91" ht="54.6" customHeight="1" x14ac:dyDescent="0.35">
      <c r="A6" s="744"/>
      <c r="B6" s="730"/>
      <c r="C6" s="730"/>
      <c r="D6" s="730"/>
      <c r="E6" s="730"/>
      <c r="F6" s="730"/>
      <c r="G6" s="746"/>
      <c r="H6" s="283">
        <f>DFC!$B$45</f>
        <v>0.25</v>
      </c>
      <c r="I6" s="278">
        <f>DFC!$B$44</f>
        <v>0.85</v>
      </c>
      <c r="J6" s="284">
        <f>DFC!$B$43</f>
        <v>1</v>
      </c>
      <c r="K6" s="730"/>
      <c r="L6" s="283">
        <f>DFC!$B$45</f>
        <v>0.25</v>
      </c>
      <c r="M6" s="278">
        <f>DFC!$B$44</f>
        <v>0.85</v>
      </c>
      <c r="N6" s="284">
        <f>DFC!$B$43</f>
        <v>1</v>
      </c>
      <c r="O6" s="557">
        <f>AB$4*H$6</f>
        <v>7000</v>
      </c>
      <c r="P6" s="557">
        <f>AB$4*I$6</f>
        <v>23800</v>
      </c>
      <c r="Q6" s="557">
        <f>AB$4*J$6</f>
        <v>28000</v>
      </c>
      <c r="R6" s="283">
        <f>DFC!$B$45</f>
        <v>0.25</v>
      </c>
      <c r="S6" s="278">
        <f>DFC!$B$44</f>
        <v>0.85</v>
      </c>
      <c r="T6" s="284">
        <f>DFC!$B$43</f>
        <v>1</v>
      </c>
      <c r="U6" s="283">
        <f>DFC!$B$45</f>
        <v>0.25</v>
      </c>
      <c r="V6" s="278">
        <f>DFC!$B$44</f>
        <v>0.85</v>
      </c>
      <c r="W6" s="284">
        <f>DFC!$B$43</f>
        <v>1</v>
      </c>
      <c r="X6" s="734"/>
      <c r="Y6" s="283">
        <f>DFC!$B$45</f>
        <v>0.25</v>
      </c>
      <c r="Z6" s="278">
        <f>DFC!$B$44</f>
        <v>0.85</v>
      </c>
      <c r="AA6" s="284">
        <f>DFC!$B$43</f>
        <v>1</v>
      </c>
      <c r="AB6" s="553" t="s">
        <v>3</v>
      </c>
      <c r="AC6" s="283">
        <f>DFC!$B$45</f>
        <v>0.25</v>
      </c>
      <c r="AD6" s="278">
        <f>DFC!$B$44</f>
        <v>0.85</v>
      </c>
      <c r="AE6" s="284">
        <f>DFC!$B$43</f>
        <v>1</v>
      </c>
      <c r="AF6" s="730"/>
      <c r="AG6" s="283">
        <f>DFC!$B$45</f>
        <v>0.25</v>
      </c>
      <c r="AH6" s="278">
        <f>DFC!$B$44</f>
        <v>0.85</v>
      </c>
      <c r="AI6" s="284">
        <f>DFC!$B$43</f>
        <v>1</v>
      </c>
      <c r="AJ6" s="7">
        <f>AW$4*AC$6</f>
        <v>0</v>
      </c>
      <c r="AK6" s="7">
        <f>AW$4*AD$6</f>
        <v>0</v>
      </c>
      <c r="AL6" s="7">
        <f>AW$4*AE$6</f>
        <v>0</v>
      </c>
      <c r="AM6" s="283">
        <f>DFC!$B$45</f>
        <v>0.25</v>
      </c>
      <c r="AN6" s="278">
        <f>DFC!$B$44</f>
        <v>0.85</v>
      </c>
      <c r="AO6" s="284">
        <f>DFC!$B$43</f>
        <v>1</v>
      </c>
      <c r="AP6" s="283">
        <f>DFC!$B$45</f>
        <v>0.25</v>
      </c>
      <c r="AQ6" s="278">
        <f>DFC!$B$44</f>
        <v>0.85</v>
      </c>
      <c r="AR6" s="284">
        <f>DFC!$B$43</f>
        <v>1</v>
      </c>
      <c r="AS6" s="734"/>
      <c r="AT6" s="283">
        <f>DFC!$B$45</f>
        <v>0.25</v>
      </c>
      <c r="AU6" s="278">
        <f>DFC!$B$44</f>
        <v>0.85</v>
      </c>
      <c r="AV6" s="284">
        <f>DFC!$B$43</f>
        <v>1</v>
      </c>
      <c r="AW6" s="422" t="s">
        <v>3</v>
      </c>
      <c r="AX6" s="283">
        <f>DFC!$B$72</f>
        <v>0.25</v>
      </c>
      <c r="AY6" s="278">
        <f>DFC!$B$71</f>
        <v>0.85</v>
      </c>
      <c r="AZ6" s="284">
        <f>DFC!$B$70</f>
        <v>1</v>
      </c>
      <c r="BA6" s="730"/>
      <c r="BB6" s="283">
        <f>DFC!$B$72</f>
        <v>0.25</v>
      </c>
      <c r="BC6" s="278">
        <f>DFC!$B$71</f>
        <v>0.85</v>
      </c>
      <c r="BD6" s="284">
        <f>DFC!$B$70</f>
        <v>1</v>
      </c>
      <c r="BE6" s="7">
        <f>BR$4*AX$6</f>
        <v>1250</v>
      </c>
      <c r="BF6" s="7">
        <f>BR$4*AY$6</f>
        <v>4250</v>
      </c>
      <c r="BG6" s="7">
        <f>BR$4*AZ$6</f>
        <v>5000</v>
      </c>
      <c r="BH6" s="283">
        <f>DFC!$B$72</f>
        <v>0.25</v>
      </c>
      <c r="BI6" s="278">
        <f>DFC!$B$71</f>
        <v>0.85</v>
      </c>
      <c r="BJ6" s="284">
        <f>DFC!$B$70</f>
        <v>1</v>
      </c>
      <c r="BK6" s="283">
        <f>DFC!$B$72</f>
        <v>0.25</v>
      </c>
      <c r="BL6" s="278">
        <f>DFC!$B$71</f>
        <v>0.85</v>
      </c>
      <c r="BM6" s="284">
        <f>DFC!$B$70</f>
        <v>1</v>
      </c>
      <c r="BN6" s="734"/>
      <c r="BO6" s="283">
        <f>DFC!$B$72</f>
        <v>0.25</v>
      </c>
      <c r="BP6" s="278">
        <f>DFC!$B$71</f>
        <v>0.85</v>
      </c>
      <c r="BQ6" s="284">
        <f>DFC!$B$70</f>
        <v>1</v>
      </c>
      <c r="BR6" s="428" t="s">
        <v>3</v>
      </c>
      <c r="BS6" s="283">
        <f>DFC!$B$72</f>
        <v>0.25</v>
      </c>
      <c r="BT6" s="278">
        <f>DFC!$B$71</f>
        <v>0.85</v>
      </c>
      <c r="BU6" s="284">
        <f>DFC!$B$70</f>
        <v>1</v>
      </c>
      <c r="BV6" s="730"/>
      <c r="BW6" s="283">
        <f>DFC!$B$72</f>
        <v>0.25</v>
      </c>
      <c r="BX6" s="278">
        <f>DFC!$B$71</f>
        <v>0.85</v>
      </c>
      <c r="BY6" s="284">
        <f>DFC!$B$70</f>
        <v>1</v>
      </c>
      <c r="BZ6" s="7">
        <f>CM$4*BS$6</f>
        <v>0</v>
      </c>
      <c r="CA6" s="7">
        <f>CM$4*BT$6</f>
        <v>0</v>
      </c>
      <c r="CB6" s="7">
        <f>CM$4*BU$6</f>
        <v>0</v>
      </c>
      <c r="CC6" s="283">
        <f>DFC!$B$72</f>
        <v>0.25</v>
      </c>
      <c r="CD6" s="278">
        <f>DFC!$B$71</f>
        <v>0.85</v>
      </c>
      <c r="CE6" s="284">
        <f>DFC!$B$70</f>
        <v>1</v>
      </c>
      <c r="CF6" s="283">
        <f>DFC!$B$72</f>
        <v>0.25</v>
      </c>
      <c r="CG6" s="278">
        <f>DFC!$B$71</f>
        <v>0.85</v>
      </c>
      <c r="CH6" s="284">
        <f>DFC!$B$70</f>
        <v>1</v>
      </c>
      <c r="CI6" s="734"/>
      <c r="CJ6" s="283">
        <f>DFC!$B$72</f>
        <v>0.25</v>
      </c>
      <c r="CK6" s="278">
        <f>DFC!$B$71</f>
        <v>0.85</v>
      </c>
      <c r="CL6" s="284">
        <f>DFC!$B$70</f>
        <v>1</v>
      </c>
      <c r="CM6" s="428" t="s">
        <v>3</v>
      </c>
    </row>
    <row r="7" spans="1:91" ht="15" customHeight="1" x14ac:dyDescent="0.35">
      <c r="A7" s="731">
        <v>1</v>
      </c>
      <c r="B7" s="575" t="s">
        <v>25</v>
      </c>
      <c r="C7" s="575">
        <v>31</v>
      </c>
      <c r="D7" s="575">
        <v>1</v>
      </c>
      <c r="E7" s="10">
        <v>0</v>
      </c>
      <c r="F7" s="10">
        <f t="shared" ref="F7:F70" si="0">C7*E7</f>
        <v>0</v>
      </c>
      <c r="G7" s="732">
        <f>SUM(F7:F18)</f>
        <v>0</v>
      </c>
      <c r="H7" s="286">
        <v>0</v>
      </c>
      <c r="I7" s="287">
        <v>0</v>
      </c>
      <c r="J7" s="288">
        <v>0</v>
      </c>
      <c r="K7" s="12" t="str">
        <f>IF(SUM(H7:J7)=1,"OK","X")</f>
        <v>X</v>
      </c>
      <c r="L7" s="13">
        <f>$F7*H7</f>
        <v>0</v>
      </c>
      <c r="M7" s="14">
        <f t="shared" ref="M7:N22" si="1">$F7*I7</f>
        <v>0</v>
      </c>
      <c r="N7" s="15">
        <f t="shared" si="1"/>
        <v>0</v>
      </c>
      <c r="O7" s="16">
        <f t="shared" ref="O7:Q70" si="2">O$6*L7</f>
        <v>0</v>
      </c>
      <c r="P7" s="16">
        <f t="shared" si="2"/>
        <v>0</v>
      </c>
      <c r="Q7" s="16">
        <f t="shared" si="2"/>
        <v>0</v>
      </c>
      <c r="R7" s="17">
        <v>0</v>
      </c>
      <c r="S7" s="16">
        <v>0</v>
      </c>
      <c r="T7" s="18">
        <v>0</v>
      </c>
      <c r="U7" s="19">
        <f>O7*R7/10^6</f>
        <v>0</v>
      </c>
      <c r="V7" s="19">
        <f t="shared" ref="V7:W22" si="3">P7*S7/10^6</f>
        <v>0</v>
      </c>
      <c r="W7" s="20">
        <f t="shared" si="3"/>
        <v>0</v>
      </c>
      <c r="X7" s="11">
        <v>0</v>
      </c>
      <c r="Y7" s="21">
        <f>U7*$X7</f>
        <v>0</v>
      </c>
      <c r="Z7" s="19">
        <f t="shared" ref="Z7:AA22" si="4">V7*$X7</f>
        <v>0</v>
      </c>
      <c r="AA7" s="19">
        <f t="shared" si="4"/>
        <v>0</v>
      </c>
      <c r="AB7" s="424">
        <v>0</v>
      </c>
      <c r="AC7" s="287">
        <v>0</v>
      </c>
      <c r="AD7" s="287">
        <v>0</v>
      </c>
      <c r="AE7" s="288">
        <v>0</v>
      </c>
      <c r="AF7" s="12" t="str">
        <f>IF(SUM(AC7:AE7)=1,"OK","X")</f>
        <v>X</v>
      </c>
      <c r="AG7" s="13">
        <f>$F7*AC7</f>
        <v>0</v>
      </c>
      <c r="AH7" s="14">
        <f t="shared" ref="AH7:AI26" si="5">$F7*AD7</f>
        <v>0</v>
      </c>
      <c r="AI7" s="15">
        <f t="shared" si="5"/>
        <v>0</v>
      </c>
      <c r="AJ7" s="16">
        <f t="shared" ref="AJ7:AL70" si="6">AJ$6*AG7</f>
        <v>0</v>
      </c>
      <c r="AK7" s="16">
        <f t="shared" si="6"/>
        <v>0</v>
      </c>
      <c r="AL7" s="16">
        <f t="shared" si="6"/>
        <v>0</v>
      </c>
      <c r="AM7" s="17">
        <v>0</v>
      </c>
      <c r="AN7" s="16">
        <v>0</v>
      </c>
      <c r="AO7" s="18">
        <v>0</v>
      </c>
      <c r="AP7" s="19">
        <f>AJ7*AM7/10^6</f>
        <v>0</v>
      </c>
      <c r="AQ7" s="19">
        <f t="shared" ref="AQ7:AR70" si="7">AK7*AN7/10^6</f>
        <v>0</v>
      </c>
      <c r="AR7" s="20">
        <f t="shared" si="7"/>
        <v>0</v>
      </c>
      <c r="AS7" s="11">
        <v>0</v>
      </c>
      <c r="AT7" s="21">
        <f>AP7*$X7</f>
        <v>0</v>
      </c>
      <c r="AU7" s="19">
        <f t="shared" ref="AU7:AV30" si="8">AQ7*$X7</f>
        <v>0</v>
      </c>
      <c r="AV7" s="19">
        <f t="shared" si="8"/>
        <v>0</v>
      </c>
      <c r="AW7" s="423">
        <v>0</v>
      </c>
      <c r="AX7" s="286">
        <v>0</v>
      </c>
      <c r="AY7" s="287">
        <v>0</v>
      </c>
      <c r="AZ7" s="288">
        <v>0</v>
      </c>
      <c r="BA7" s="12" t="str">
        <f>IF(SUM(AX7:AZ7)=1,"OK","X")</f>
        <v>X</v>
      </c>
      <c r="BB7" s="13">
        <f>$F7*AX7</f>
        <v>0</v>
      </c>
      <c r="BC7" s="14">
        <f t="shared" ref="BC7:BD26" si="9">$F7*AY7</f>
        <v>0</v>
      </c>
      <c r="BD7" s="15">
        <f t="shared" si="9"/>
        <v>0</v>
      </c>
      <c r="BE7" s="16">
        <f t="shared" ref="BE7:BG70" si="10">BE$6*BB7</f>
        <v>0</v>
      </c>
      <c r="BF7" s="16">
        <f t="shared" si="10"/>
        <v>0</v>
      </c>
      <c r="BG7" s="16">
        <f t="shared" si="10"/>
        <v>0</v>
      </c>
      <c r="BH7" s="17">
        <v>0</v>
      </c>
      <c r="BI7" s="16">
        <v>0</v>
      </c>
      <c r="BJ7" s="18">
        <v>0</v>
      </c>
      <c r="BK7" s="19">
        <f>BE7*BH7/10^6</f>
        <v>0</v>
      </c>
      <c r="BL7" s="19">
        <f t="shared" ref="BL7:BM70" si="11">BF7*BI7/10^6</f>
        <v>0</v>
      </c>
      <c r="BM7" s="20">
        <f t="shared" si="11"/>
        <v>0</v>
      </c>
      <c r="BN7" s="11">
        <v>0</v>
      </c>
      <c r="BO7" s="21">
        <f>BK7*$X7</f>
        <v>0</v>
      </c>
      <c r="BP7" s="19">
        <f t="shared" ref="BP7:BQ18" si="12">BL7*$X7</f>
        <v>0</v>
      </c>
      <c r="BQ7" s="19">
        <f t="shared" si="12"/>
        <v>0</v>
      </c>
      <c r="BR7" s="423">
        <v>0</v>
      </c>
      <c r="BS7" s="286">
        <v>0</v>
      </c>
      <c r="BT7" s="287">
        <v>0</v>
      </c>
      <c r="BU7" s="288">
        <v>0</v>
      </c>
      <c r="BV7" s="12" t="str">
        <f>IF(SUM(BS7:BU7)=1,"OK","X")</f>
        <v>X</v>
      </c>
      <c r="BW7" s="13">
        <f>$F7*BS7</f>
        <v>0</v>
      </c>
      <c r="BX7" s="14">
        <f t="shared" ref="BX7:BY26" si="13">$F7*BT7</f>
        <v>0</v>
      </c>
      <c r="BY7" s="15">
        <f t="shared" si="13"/>
        <v>0</v>
      </c>
      <c r="BZ7" s="16">
        <f t="shared" ref="BZ7:CB70" si="14">BZ$6*BW7</f>
        <v>0</v>
      </c>
      <c r="CA7" s="16">
        <f t="shared" si="14"/>
        <v>0</v>
      </c>
      <c r="CB7" s="16">
        <f t="shared" si="14"/>
        <v>0</v>
      </c>
      <c r="CC7" s="17">
        <v>0</v>
      </c>
      <c r="CD7" s="16">
        <v>0</v>
      </c>
      <c r="CE7" s="18">
        <v>0</v>
      </c>
      <c r="CF7" s="19">
        <f>BZ7*CC7/10^6</f>
        <v>0</v>
      </c>
      <c r="CG7" s="19">
        <f t="shared" ref="CG7:CH70" si="15">CA7*CD7/10^6</f>
        <v>0</v>
      </c>
      <c r="CH7" s="20">
        <f t="shared" si="15"/>
        <v>0</v>
      </c>
      <c r="CI7" s="11">
        <v>0</v>
      </c>
      <c r="CJ7" s="21">
        <f>CF7*$X7</f>
        <v>0</v>
      </c>
      <c r="CK7" s="19">
        <f t="shared" ref="CK7:CL18" si="16">CG7*$X7</f>
        <v>0</v>
      </c>
      <c r="CL7" s="19">
        <f t="shared" si="16"/>
        <v>0</v>
      </c>
      <c r="CM7" s="423">
        <v>0</v>
      </c>
    </row>
    <row r="8" spans="1:91" x14ac:dyDescent="0.35">
      <c r="A8" s="743"/>
      <c r="B8" s="572" t="s">
        <v>26</v>
      </c>
      <c r="C8" s="572">
        <v>28</v>
      </c>
      <c r="D8" s="572">
        <v>2</v>
      </c>
      <c r="E8" s="578">
        <v>0</v>
      </c>
      <c r="F8" s="578">
        <f t="shared" si="0"/>
        <v>0</v>
      </c>
      <c r="G8" s="745"/>
      <c r="H8" s="289">
        <v>0</v>
      </c>
      <c r="I8" s="285">
        <v>0</v>
      </c>
      <c r="J8" s="290">
        <v>0</v>
      </c>
      <c r="K8" s="24" t="str">
        <f t="shared" ref="K8:K71" si="17">IF(SUM(H8:J8)=1,"OK","X")</f>
        <v>X</v>
      </c>
      <c r="L8" s="25">
        <f t="shared" ref="L8:N71" si="18">$F8*H8</f>
        <v>0</v>
      </c>
      <c r="M8" s="26">
        <f t="shared" si="1"/>
        <v>0</v>
      </c>
      <c r="N8" s="27">
        <f t="shared" si="1"/>
        <v>0</v>
      </c>
      <c r="O8" s="28">
        <f t="shared" si="2"/>
        <v>0</v>
      </c>
      <c r="P8" s="28">
        <f t="shared" si="2"/>
        <v>0</v>
      </c>
      <c r="Q8" s="28">
        <f t="shared" si="2"/>
        <v>0</v>
      </c>
      <c r="R8" s="29">
        <v>0</v>
      </c>
      <c r="S8" s="28">
        <v>0</v>
      </c>
      <c r="T8" s="30">
        <v>0</v>
      </c>
      <c r="U8" s="31">
        <f t="shared" ref="U8:W71" si="19">O8*R8/10^6</f>
        <v>0</v>
      </c>
      <c r="V8" s="31">
        <f t="shared" si="3"/>
        <v>0</v>
      </c>
      <c r="W8" s="32">
        <f t="shared" si="3"/>
        <v>0</v>
      </c>
      <c r="X8" s="23">
        <v>0</v>
      </c>
      <c r="Y8" s="33">
        <f t="shared" ref="Y8:AA71" si="20">U8*$X8</f>
        <v>0</v>
      </c>
      <c r="Z8" s="31">
        <f t="shared" si="4"/>
        <v>0</v>
      </c>
      <c r="AA8" s="31">
        <f t="shared" si="4"/>
        <v>0</v>
      </c>
      <c r="AB8" s="424">
        <v>0</v>
      </c>
      <c r="AC8" s="285">
        <v>0</v>
      </c>
      <c r="AD8" s="285">
        <v>0</v>
      </c>
      <c r="AE8" s="290">
        <v>0</v>
      </c>
      <c r="AF8" s="24" t="str">
        <f t="shared" ref="AF8:AF15" si="21">IF(SUM(AC8:AE8)=1,"OK","X")</f>
        <v>X</v>
      </c>
      <c r="AG8" s="25">
        <f t="shared" ref="AG8:AI71" si="22">$F8*AC8</f>
        <v>0</v>
      </c>
      <c r="AH8" s="26">
        <f t="shared" si="5"/>
        <v>0</v>
      </c>
      <c r="AI8" s="27">
        <f t="shared" si="5"/>
        <v>0</v>
      </c>
      <c r="AJ8" s="28">
        <f t="shared" si="6"/>
        <v>0</v>
      </c>
      <c r="AK8" s="28">
        <f t="shared" si="6"/>
        <v>0</v>
      </c>
      <c r="AL8" s="28">
        <f t="shared" si="6"/>
        <v>0</v>
      </c>
      <c r="AM8" s="29">
        <v>0</v>
      </c>
      <c r="AN8" s="28">
        <v>0</v>
      </c>
      <c r="AO8" s="30">
        <v>0</v>
      </c>
      <c r="AP8" s="31">
        <f t="shared" ref="AP8:AP32" si="23">AJ8*AM8/10^6</f>
        <v>0</v>
      </c>
      <c r="AQ8" s="31">
        <f t="shared" si="7"/>
        <v>0</v>
      </c>
      <c r="AR8" s="32">
        <f t="shared" si="7"/>
        <v>0</v>
      </c>
      <c r="AS8" s="23">
        <v>0</v>
      </c>
      <c r="AT8" s="33">
        <f t="shared" ref="AT8:AT30" si="24">AP8*$X8</f>
        <v>0</v>
      </c>
      <c r="AU8" s="31">
        <f t="shared" si="8"/>
        <v>0</v>
      </c>
      <c r="AV8" s="31">
        <f t="shared" si="8"/>
        <v>0</v>
      </c>
      <c r="AW8" s="424">
        <v>0</v>
      </c>
      <c r="AX8" s="289">
        <v>0</v>
      </c>
      <c r="AY8" s="285">
        <v>0</v>
      </c>
      <c r="AZ8" s="290">
        <v>0</v>
      </c>
      <c r="BA8" s="24" t="str">
        <f t="shared" ref="BA8:BA15" si="25">IF(SUM(AX8:AZ8)=1,"OK","X")</f>
        <v>X</v>
      </c>
      <c r="BB8" s="25">
        <f t="shared" ref="BB8:BD71" si="26">$F8*AX8</f>
        <v>0</v>
      </c>
      <c r="BC8" s="26">
        <f t="shared" si="9"/>
        <v>0</v>
      </c>
      <c r="BD8" s="27">
        <f t="shared" si="9"/>
        <v>0</v>
      </c>
      <c r="BE8" s="28">
        <f t="shared" si="10"/>
        <v>0</v>
      </c>
      <c r="BF8" s="28">
        <f t="shared" si="10"/>
        <v>0</v>
      </c>
      <c r="BG8" s="28">
        <f t="shared" si="10"/>
        <v>0</v>
      </c>
      <c r="BH8" s="29">
        <v>0</v>
      </c>
      <c r="BI8" s="28">
        <v>0</v>
      </c>
      <c r="BJ8" s="30">
        <v>0</v>
      </c>
      <c r="BK8" s="31">
        <f t="shared" ref="BK8:BK32" si="27">BE8*BH8/10^6</f>
        <v>0</v>
      </c>
      <c r="BL8" s="31">
        <f t="shared" si="11"/>
        <v>0</v>
      </c>
      <c r="BM8" s="32">
        <f t="shared" si="11"/>
        <v>0</v>
      </c>
      <c r="BN8" s="23">
        <v>0</v>
      </c>
      <c r="BO8" s="33">
        <f t="shared" ref="BO8:BO18" si="28">BK8*$X8</f>
        <v>0</v>
      </c>
      <c r="BP8" s="31">
        <f t="shared" si="12"/>
        <v>0</v>
      </c>
      <c r="BQ8" s="31">
        <f t="shared" si="12"/>
        <v>0</v>
      </c>
      <c r="BR8" s="423">
        <v>0</v>
      </c>
      <c r="BS8" s="289">
        <v>0</v>
      </c>
      <c r="BT8" s="285">
        <v>0</v>
      </c>
      <c r="BU8" s="290">
        <v>0</v>
      </c>
      <c r="BV8" s="24" t="str">
        <f t="shared" ref="BV8:BV15" si="29">IF(SUM(BS8:BU8)=1,"OK","X")</f>
        <v>X</v>
      </c>
      <c r="BW8" s="25">
        <f t="shared" ref="BW8:BY71" si="30">$F8*BS8</f>
        <v>0</v>
      </c>
      <c r="BX8" s="26">
        <f t="shared" si="13"/>
        <v>0</v>
      </c>
      <c r="BY8" s="27">
        <f t="shared" si="13"/>
        <v>0</v>
      </c>
      <c r="BZ8" s="28">
        <f t="shared" si="14"/>
        <v>0</v>
      </c>
      <c r="CA8" s="28">
        <f t="shared" si="14"/>
        <v>0</v>
      </c>
      <c r="CB8" s="28">
        <f t="shared" si="14"/>
        <v>0</v>
      </c>
      <c r="CC8" s="29">
        <v>0</v>
      </c>
      <c r="CD8" s="28">
        <v>0</v>
      </c>
      <c r="CE8" s="30">
        <v>0</v>
      </c>
      <c r="CF8" s="31">
        <f t="shared" ref="CF8:CF32" si="31">BZ8*CC8/10^6</f>
        <v>0</v>
      </c>
      <c r="CG8" s="31">
        <f t="shared" si="15"/>
        <v>0</v>
      </c>
      <c r="CH8" s="32">
        <f t="shared" si="15"/>
        <v>0</v>
      </c>
      <c r="CI8" s="23">
        <v>0</v>
      </c>
      <c r="CJ8" s="33">
        <f t="shared" ref="CJ8:CJ18" si="32">CF8*$X8</f>
        <v>0</v>
      </c>
      <c r="CK8" s="31">
        <f t="shared" si="16"/>
        <v>0</v>
      </c>
      <c r="CL8" s="31">
        <f t="shared" si="16"/>
        <v>0</v>
      </c>
      <c r="CM8" s="423">
        <v>0</v>
      </c>
    </row>
    <row r="9" spans="1:91" x14ac:dyDescent="0.35">
      <c r="A9" s="743"/>
      <c r="B9" s="572" t="s">
        <v>27</v>
      </c>
      <c r="C9" s="572">
        <v>31</v>
      </c>
      <c r="D9" s="572">
        <v>3</v>
      </c>
      <c r="E9" s="578">
        <v>0</v>
      </c>
      <c r="F9" s="578">
        <f t="shared" si="0"/>
        <v>0</v>
      </c>
      <c r="G9" s="745"/>
      <c r="H9" s="289">
        <v>0</v>
      </c>
      <c r="I9" s="285">
        <v>0</v>
      </c>
      <c r="J9" s="290">
        <v>0</v>
      </c>
      <c r="K9" s="24" t="str">
        <f t="shared" si="17"/>
        <v>X</v>
      </c>
      <c r="L9" s="25">
        <f t="shared" si="18"/>
        <v>0</v>
      </c>
      <c r="M9" s="26">
        <f t="shared" si="1"/>
        <v>0</v>
      </c>
      <c r="N9" s="27">
        <f t="shared" si="1"/>
        <v>0</v>
      </c>
      <c r="O9" s="28">
        <f t="shared" si="2"/>
        <v>0</v>
      </c>
      <c r="P9" s="28">
        <f t="shared" si="2"/>
        <v>0</v>
      </c>
      <c r="Q9" s="28">
        <f t="shared" si="2"/>
        <v>0</v>
      </c>
      <c r="R9" s="29">
        <v>0</v>
      </c>
      <c r="S9" s="28">
        <v>0</v>
      </c>
      <c r="T9" s="30">
        <v>0</v>
      </c>
      <c r="U9" s="31">
        <f t="shared" si="19"/>
        <v>0</v>
      </c>
      <c r="V9" s="31">
        <f t="shared" si="3"/>
        <v>0</v>
      </c>
      <c r="W9" s="32">
        <f t="shared" si="3"/>
        <v>0</v>
      </c>
      <c r="X9" s="23">
        <v>0</v>
      </c>
      <c r="Y9" s="33">
        <f t="shared" si="20"/>
        <v>0</v>
      </c>
      <c r="Z9" s="31">
        <f t="shared" si="4"/>
        <v>0</v>
      </c>
      <c r="AA9" s="31">
        <f t="shared" si="4"/>
        <v>0</v>
      </c>
      <c r="AB9" s="424">
        <v>0</v>
      </c>
      <c r="AC9" s="285">
        <v>0</v>
      </c>
      <c r="AD9" s="285">
        <v>0</v>
      </c>
      <c r="AE9" s="290">
        <v>0</v>
      </c>
      <c r="AF9" s="24" t="str">
        <f t="shared" si="21"/>
        <v>X</v>
      </c>
      <c r="AG9" s="25">
        <f t="shared" si="22"/>
        <v>0</v>
      </c>
      <c r="AH9" s="26">
        <f t="shared" si="5"/>
        <v>0</v>
      </c>
      <c r="AI9" s="27">
        <f t="shared" si="5"/>
        <v>0</v>
      </c>
      <c r="AJ9" s="28">
        <f t="shared" si="6"/>
        <v>0</v>
      </c>
      <c r="AK9" s="28">
        <f t="shared" si="6"/>
        <v>0</v>
      </c>
      <c r="AL9" s="28">
        <f t="shared" si="6"/>
        <v>0</v>
      </c>
      <c r="AM9" s="29">
        <v>0</v>
      </c>
      <c r="AN9" s="28">
        <v>0</v>
      </c>
      <c r="AO9" s="30">
        <v>0</v>
      </c>
      <c r="AP9" s="31">
        <f t="shared" si="23"/>
        <v>0</v>
      </c>
      <c r="AQ9" s="31">
        <f t="shared" si="7"/>
        <v>0</v>
      </c>
      <c r="AR9" s="32">
        <f t="shared" si="7"/>
        <v>0</v>
      </c>
      <c r="AS9" s="23">
        <v>0</v>
      </c>
      <c r="AT9" s="33">
        <f t="shared" si="24"/>
        <v>0</v>
      </c>
      <c r="AU9" s="31">
        <f t="shared" si="8"/>
        <v>0</v>
      </c>
      <c r="AV9" s="31">
        <f t="shared" si="8"/>
        <v>0</v>
      </c>
      <c r="AW9" s="424">
        <v>0</v>
      </c>
      <c r="AX9" s="289">
        <v>0</v>
      </c>
      <c r="AY9" s="285">
        <v>0</v>
      </c>
      <c r="AZ9" s="290">
        <v>0</v>
      </c>
      <c r="BA9" s="24" t="str">
        <f t="shared" si="25"/>
        <v>X</v>
      </c>
      <c r="BB9" s="25">
        <f t="shared" si="26"/>
        <v>0</v>
      </c>
      <c r="BC9" s="26">
        <f t="shared" si="9"/>
        <v>0</v>
      </c>
      <c r="BD9" s="27">
        <f t="shared" si="9"/>
        <v>0</v>
      </c>
      <c r="BE9" s="28">
        <f t="shared" si="10"/>
        <v>0</v>
      </c>
      <c r="BF9" s="28">
        <f t="shared" si="10"/>
        <v>0</v>
      </c>
      <c r="BG9" s="28">
        <f t="shared" si="10"/>
        <v>0</v>
      </c>
      <c r="BH9" s="29">
        <v>0</v>
      </c>
      <c r="BI9" s="28">
        <v>0</v>
      </c>
      <c r="BJ9" s="30">
        <v>0</v>
      </c>
      <c r="BK9" s="31">
        <f t="shared" si="27"/>
        <v>0</v>
      </c>
      <c r="BL9" s="31">
        <f t="shared" si="11"/>
        <v>0</v>
      </c>
      <c r="BM9" s="32">
        <f t="shared" si="11"/>
        <v>0</v>
      </c>
      <c r="BN9" s="23">
        <v>0</v>
      </c>
      <c r="BO9" s="33">
        <f t="shared" si="28"/>
        <v>0</v>
      </c>
      <c r="BP9" s="31">
        <f t="shared" si="12"/>
        <v>0</v>
      </c>
      <c r="BQ9" s="31">
        <f t="shared" si="12"/>
        <v>0</v>
      </c>
      <c r="BR9" s="423">
        <v>0</v>
      </c>
      <c r="BS9" s="289">
        <v>0</v>
      </c>
      <c r="BT9" s="285">
        <v>0</v>
      </c>
      <c r="BU9" s="290">
        <v>0</v>
      </c>
      <c r="BV9" s="24" t="str">
        <f t="shared" si="29"/>
        <v>X</v>
      </c>
      <c r="BW9" s="25">
        <f t="shared" si="30"/>
        <v>0</v>
      </c>
      <c r="BX9" s="26">
        <f t="shared" si="13"/>
        <v>0</v>
      </c>
      <c r="BY9" s="27">
        <f t="shared" si="13"/>
        <v>0</v>
      </c>
      <c r="BZ9" s="28">
        <f t="shared" si="14"/>
        <v>0</v>
      </c>
      <c r="CA9" s="28">
        <f t="shared" si="14"/>
        <v>0</v>
      </c>
      <c r="CB9" s="28">
        <f t="shared" si="14"/>
        <v>0</v>
      </c>
      <c r="CC9" s="29">
        <v>0</v>
      </c>
      <c r="CD9" s="28">
        <v>0</v>
      </c>
      <c r="CE9" s="30">
        <v>0</v>
      </c>
      <c r="CF9" s="31">
        <f t="shared" si="31"/>
        <v>0</v>
      </c>
      <c r="CG9" s="31">
        <f t="shared" si="15"/>
        <v>0</v>
      </c>
      <c r="CH9" s="32">
        <f t="shared" si="15"/>
        <v>0</v>
      </c>
      <c r="CI9" s="23">
        <v>0</v>
      </c>
      <c r="CJ9" s="33">
        <f t="shared" si="32"/>
        <v>0</v>
      </c>
      <c r="CK9" s="31">
        <f t="shared" si="16"/>
        <v>0</v>
      </c>
      <c r="CL9" s="31">
        <f t="shared" si="16"/>
        <v>0</v>
      </c>
      <c r="CM9" s="423">
        <v>0</v>
      </c>
    </row>
    <row r="10" spans="1:91" x14ac:dyDescent="0.35">
      <c r="A10" s="743"/>
      <c r="B10" s="572" t="s">
        <v>28</v>
      </c>
      <c r="C10" s="572">
        <v>30</v>
      </c>
      <c r="D10" s="572">
        <v>4</v>
      </c>
      <c r="E10" s="578">
        <v>0</v>
      </c>
      <c r="F10" s="578">
        <f t="shared" si="0"/>
        <v>0</v>
      </c>
      <c r="G10" s="745"/>
      <c r="H10" s="289">
        <v>0</v>
      </c>
      <c r="I10" s="285">
        <v>0</v>
      </c>
      <c r="J10" s="290">
        <v>0</v>
      </c>
      <c r="K10" s="24" t="str">
        <f t="shared" si="17"/>
        <v>X</v>
      </c>
      <c r="L10" s="25">
        <f t="shared" si="18"/>
        <v>0</v>
      </c>
      <c r="M10" s="26">
        <f t="shared" si="1"/>
        <v>0</v>
      </c>
      <c r="N10" s="27">
        <f t="shared" si="1"/>
        <v>0</v>
      </c>
      <c r="O10" s="28">
        <f t="shared" si="2"/>
        <v>0</v>
      </c>
      <c r="P10" s="28">
        <f t="shared" si="2"/>
        <v>0</v>
      </c>
      <c r="Q10" s="28">
        <f t="shared" si="2"/>
        <v>0</v>
      </c>
      <c r="R10" s="29">
        <v>0</v>
      </c>
      <c r="S10" s="28">
        <v>0</v>
      </c>
      <c r="T10" s="30">
        <v>0</v>
      </c>
      <c r="U10" s="31">
        <f t="shared" si="19"/>
        <v>0</v>
      </c>
      <c r="V10" s="31">
        <f t="shared" si="3"/>
        <v>0</v>
      </c>
      <c r="W10" s="32">
        <f t="shared" si="3"/>
        <v>0</v>
      </c>
      <c r="X10" s="23">
        <v>0</v>
      </c>
      <c r="Y10" s="33">
        <f t="shared" si="20"/>
        <v>0</v>
      </c>
      <c r="Z10" s="31">
        <f t="shared" si="4"/>
        <v>0</v>
      </c>
      <c r="AA10" s="31">
        <f t="shared" si="4"/>
        <v>0</v>
      </c>
      <c r="AB10" s="424">
        <v>0</v>
      </c>
      <c r="AC10" s="285">
        <v>0</v>
      </c>
      <c r="AD10" s="285">
        <v>0</v>
      </c>
      <c r="AE10" s="290">
        <v>0</v>
      </c>
      <c r="AF10" s="24" t="str">
        <f t="shared" si="21"/>
        <v>X</v>
      </c>
      <c r="AG10" s="25">
        <f t="shared" si="22"/>
        <v>0</v>
      </c>
      <c r="AH10" s="26">
        <f t="shared" si="5"/>
        <v>0</v>
      </c>
      <c r="AI10" s="27">
        <f t="shared" si="5"/>
        <v>0</v>
      </c>
      <c r="AJ10" s="28">
        <f t="shared" si="6"/>
        <v>0</v>
      </c>
      <c r="AK10" s="28">
        <f t="shared" si="6"/>
        <v>0</v>
      </c>
      <c r="AL10" s="28">
        <f t="shared" si="6"/>
        <v>0</v>
      </c>
      <c r="AM10" s="29">
        <v>0</v>
      </c>
      <c r="AN10" s="28">
        <v>0</v>
      </c>
      <c r="AO10" s="30">
        <v>0</v>
      </c>
      <c r="AP10" s="31">
        <f t="shared" si="23"/>
        <v>0</v>
      </c>
      <c r="AQ10" s="31">
        <f t="shared" si="7"/>
        <v>0</v>
      </c>
      <c r="AR10" s="32">
        <f t="shared" si="7"/>
        <v>0</v>
      </c>
      <c r="AS10" s="23">
        <v>0</v>
      </c>
      <c r="AT10" s="33">
        <f t="shared" si="24"/>
        <v>0</v>
      </c>
      <c r="AU10" s="31">
        <f t="shared" si="8"/>
        <v>0</v>
      </c>
      <c r="AV10" s="31">
        <f t="shared" si="8"/>
        <v>0</v>
      </c>
      <c r="AW10" s="424">
        <v>0</v>
      </c>
      <c r="AX10" s="289">
        <v>0</v>
      </c>
      <c r="AY10" s="285">
        <v>0</v>
      </c>
      <c r="AZ10" s="290">
        <v>0</v>
      </c>
      <c r="BA10" s="24" t="str">
        <f t="shared" si="25"/>
        <v>X</v>
      </c>
      <c r="BB10" s="25">
        <f t="shared" si="26"/>
        <v>0</v>
      </c>
      <c r="BC10" s="26">
        <f t="shared" si="9"/>
        <v>0</v>
      </c>
      <c r="BD10" s="27">
        <f t="shared" si="9"/>
        <v>0</v>
      </c>
      <c r="BE10" s="28">
        <f t="shared" si="10"/>
        <v>0</v>
      </c>
      <c r="BF10" s="28">
        <f t="shared" si="10"/>
        <v>0</v>
      </c>
      <c r="BG10" s="28">
        <f t="shared" si="10"/>
        <v>0</v>
      </c>
      <c r="BH10" s="29">
        <v>0</v>
      </c>
      <c r="BI10" s="28">
        <v>0</v>
      </c>
      <c r="BJ10" s="30">
        <v>0</v>
      </c>
      <c r="BK10" s="31">
        <f t="shared" si="27"/>
        <v>0</v>
      </c>
      <c r="BL10" s="31">
        <f t="shared" si="11"/>
        <v>0</v>
      </c>
      <c r="BM10" s="32">
        <f t="shared" si="11"/>
        <v>0</v>
      </c>
      <c r="BN10" s="23">
        <v>0</v>
      </c>
      <c r="BO10" s="33">
        <f t="shared" si="28"/>
        <v>0</v>
      </c>
      <c r="BP10" s="31">
        <f t="shared" si="12"/>
        <v>0</v>
      </c>
      <c r="BQ10" s="31">
        <f t="shared" si="12"/>
        <v>0</v>
      </c>
      <c r="BR10" s="423">
        <v>0</v>
      </c>
      <c r="BS10" s="289">
        <v>0</v>
      </c>
      <c r="BT10" s="285">
        <v>0</v>
      </c>
      <c r="BU10" s="290">
        <v>0</v>
      </c>
      <c r="BV10" s="24" t="str">
        <f t="shared" si="29"/>
        <v>X</v>
      </c>
      <c r="BW10" s="25">
        <f t="shared" si="30"/>
        <v>0</v>
      </c>
      <c r="BX10" s="26">
        <f t="shared" si="13"/>
        <v>0</v>
      </c>
      <c r="BY10" s="27">
        <f t="shared" si="13"/>
        <v>0</v>
      </c>
      <c r="BZ10" s="28">
        <f t="shared" si="14"/>
        <v>0</v>
      </c>
      <c r="CA10" s="28">
        <f t="shared" si="14"/>
        <v>0</v>
      </c>
      <c r="CB10" s="28">
        <f t="shared" si="14"/>
        <v>0</v>
      </c>
      <c r="CC10" s="29">
        <v>0</v>
      </c>
      <c r="CD10" s="28">
        <v>0</v>
      </c>
      <c r="CE10" s="30">
        <v>0</v>
      </c>
      <c r="CF10" s="31">
        <f t="shared" si="31"/>
        <v>0</v>
      </c>
      <c r="CG10" s="31">
        <f t="shared" si="15"/>
        <v>0</v>
      </c>
      <c r="CH10" s="32">
        <f t="shared" si="15"/>
        <v>0</v>
      </c>
      <c r="CI10" s="23">
        <v>0</v>
      </c>
      <c r="CJ10" s="33">
        <f t="shared" si="32"/>
        <v>0</v>
      </c>
      <c r="CK10" s="31">
        <f t="shared" si="16"/>
        <v>0</v>
      </c>
      <c r="CL10" s="31">
        <f t="shared" si="16"/>
        <v>0</v>
      </c>
      <c r="CM10" s="423">
        <v>0</v>
      </c>
    </row>
    <row r="11" spans="1:91" x14ac:dyDescent="0.35">
      <c r="A11" s="743"/>
      <c r="B11" s="572" t="s">
        <v>29</v>
      </c>
      <c r="C11" s="572">
        <v>31</v>
      </c>
      <c r="D11" s="572">
        <v>5</v>
      </c>
      <c r="E11" s="578">
        <v>0</v>
      </c>
      <c r="F11" s="578">
        <f t="shared" si="0"/>
        <v>0</v>
      </c>
      <c r="G11" s="745"/>
      <c r="H11" s="289">
        <v>0</v>
      </c>
      <c r="I11" s="285">
        <v>0</v>
      </c>
      <c r="J11" s="290">
        <v>0</v>
      </c>
      <c r="K11" s="24" t="str">
        <f t="shared" si="17"/>
        <v>X</v>
      </c>
      <c r="L11" s="25">
        <f t="shared" si="18"/>
        <v>0</v>
      </c>
      <c r="M11" s="26">
        <f t="shared" si="1"/>
        <v>0</v>
      </c>
      <c r="N11" s="27">
        <f t="shared" si="1"/>
        <v>0</v>
      </c>
      <c r="O11" s="28">
        <f t="shared" si="2"/>
        <v>0</v>
      </c>
      <c r="P11" s="28">
        <f t="shared" si="2"/>
        <v>0</v>
      </c>
      <c r="Q11" s="28">
        <f t="shared" si="2"/>
        <v>0</v>
      </c>
      <c r="R11" s="29">
        <v>0</v>
      </c>
      <c r="S11" s="28">
        <v>0</v>
      </c>
      <c r="T11" s="30">
        <v>0</v>
      </c>
      <c r="U11" s="31">
        <f t="shared" si="19"/>
        <v>0</v>
      </c>
      <c r="V11" s="31">
        <f t="shared" si="3"/>
        <v>0</v>
      </c>
      <c r="W11" s="32">
        <f t="shared" si="3"/>
        <v>0</v>
      </c>
      <c r="X11" s="23">
        <v>0</v>
      </c>
      <c r="Y11" s="33">
        <f t="shared" si="20"/>
        <v>0</v>
      </c>
      <c r="Z11" s="31">
        <f t="shared" si="4"/>
        <v>0</v>
      </c>
      <c r="AA11" s="31">
        <f t="shared" si="4"/>
        <v>0</v>
      </c>
      <c r="AB11" s="424">
        <v>0</v>
      </c>
      <c r="AC11" s="285">
        <v>0</v>
      </c>
      <c r="AD11" s="285">
        <v>0</v>
      </c>
      <c r="AE11" s="290">
        <v>0</v>
      </c>
      <c r="AF11" s="24" t="str">
        <f t="shared" si="21"/>
        <v>X</v>
      </c>
      <c r="AG11" s="25">
        <f t="shared" si="22"/>
        <v>0</v>
      </c>
      <c r="AH11" s="26">
        <f t="shared" si="5"/>
        <v>0</v>
      </c>
      <c r="AI11" s="27">
        <f t="shared" si="5"/>
        <v>0</v>
      </c>
      <c r="AJ11" s="28">
        <f t="shared" si="6"/>
        <v>0</v>
      </c>
      <c r="AK11" s="28">
        <f t="shared" si="6"/>
        <v>0</v>
      </c>
      <c r="AL11" s="28">
        <f t="shared" si="6"/>
        <v>0</v>
      </c>
      <c r="AM11" s="29">
        <v>0</v>
      </c>
      <c r="AN11" s="28">
        <v>0</v>
      </c>
      <c r="AO11" s="30">
        <v>0</v>
      </c>
      <c r="AP11" s="31">
        <f t="shared" si="23"/>
        <v>0</v>
      </c>
      <c r="AQ11" s="31">
        <f t="shared" si="7"/>
        <v>0</v>
      </c>
      <c r="AR11" s="32">
        <f t="shared" si="7"/>
        <v>0</v>
      </c>
      <c r="AS11" s="23">
        <v>0</v>
      </c>
      <c r="AT11" s="33">
        <f t="shared" si="24"/>
        <v>0</v>
      </c>
      <c r="AU11" s="31">
        <f t="shared" si="8"/>
        <v>0</v>
      </c>
      <c r="AV11" s="31">
        <f t="shared" si="8"/>
        <v>0</v>
      </c>
      <c r="AW11" s="424">
        <v>0</v>
      </c>
      <c r="AX11" s="289">
        <v>0</v>
      </c>
      <c r="AY11" s="285">
        <v>0</v>
      </c>
      <c r="AZ11" s="290">
        <v>0</v>
      </c>
      <c r="BA11" s="24" t="str">
        <f t="shared" si="25"/>
        <v>X</v>
      </c>
      <c r="BB11" s="25">
        <f t="shared" si="26"/>
        <v>0</v>
      </c>
      <c r="BC11" s="26">
        <f t="shared" si="9"/>
        <v>0</v>
      </c>
      <c r="BD11" s="27">
        <f t="shared" si="9"/>
        <v>0</v>
      </c>
      <c r="BE11" s="28">
        <f t="shared" si="10"/>
        <v>0</v>
      </c>
      <c r="BF11" s="28">
        <f t="shared" si="10"/>
        <v>0</v>
      </c>
      <c r="BG11" s="28">
        <f t="shared" si="10"/>
        <v>0</v>
      </c>
      <c r="BH11" s="29">
        <v>0</v>
      </c>
      <c r="BI11" s="28">
        <v>0</v>
      </c>
      <c r="BJ11" s="30">
        <v>0</v>
      </c>
      <c r="BK11" s="31">
        <f t="shared" si="27"/>
        <v>0</v>
      </c>
      <c r="BL11" s="31">
        <f t="shared" si="11"/>
        <v>0</v>
      </c>
      <c r="BM11" s="32">
        <f t="shared" si="11"/>
        <v>0</v>
      </c>
      <c r="BN11" s="23">
        <v>0</v>
      </c>
      <c r="BO11" s="33">
        <f t="shared" si="28"/>
        <v>0</v>
      </c>
      <c r="BP11" s="31">
        <f t="shared" si="12"/>
        <v>0</v>
      </c>
      <c r="BQ11" s="31">
        <f t="shared" si="12"/>
        <v>0</v>
      </c>
      <c r="BR11" s="423">
        <v>0</v>
      </c>
      <c r="BS11" s="289">
        <v>0</v>
      </c>
      <c r="BT11" s="285">
        <v>0</v>
      </c>
      <c r="BU11" s="290">
        <v>0</v>
      </c>
      <c r="BV11" s="24" t="str">
        <f t="shared" si="29"/>
        <v>X</v>
      </c>
      <c r="BW11" s="25">
        <f t="shared" si="30"/>
        <v>0</v>
      </c>
      <c r="BX11" s="26">
        <f t="shared" si="13"/>
        <v>0</v>
      </c>
      <c r="BY11" s="27">
        <f t="shared" si="13"/>
        <v>0</v>
      </c>
      <c r="BZ11" s="28">
        <f t="shared" si="14"/>
        <v>0</v>
      </c>
      <c r="CA11" s="28">
        <f t="shared" si="14"/>
        <v>0</v>
      </c>
      <c r="CB11" s="28">
        <f t="shared" si="14"/>
        <v>0</v>
      </c>
      <c r="CC11" s="29">
        <v>0</v>
      </c>
      <c r="CD11" s="28">
        <v>0</v>
      </c>
      <c r="CE11" s="30">
        <v>0</v>
      </c>
      <c r="CF11" s="31">
        <f t="shared" si="31"/>
        <v>0</v>
      </c>
      <c r="CG11" s="31">
        <f t="shared" si="15"/>
        <v>0</v>
      </c>
      <c r="CH11" s="32">
        <f t="shared" si="15"/>
        <v>0</v>
      </c>
      <c r="CI11" s="23">
        <v>0</v>
      </c>
      <c r="CJ11" s="33">
        <f t="shared" si="32"/>
        <v>0</v>
      </c>
      <c r="CK11" s="31">
        <f t="shared" si="16"/>
        <v>0</v>
      </c>
      <c r="CL11" s="31">
        <f t="shared" si="16"/>
        <v>0</v>
      </c>
      <c r="CM11" s="423">
        <v>0</v>
      </c>
    </row>
    <row r="12" spans="1:91" x14ac:dyDescent="0.35">
      <c r="A12" s="743"/>
      <c r="B12" s="572" t="s">
        <v>30</v>
      </c>
      <c r="C12" s="572">
        <v>30</v>
      </c>
      <c r="D12" s="572">
        <v>6</v>
      </c>
      <c r="E12" s="578">
        <v>0</v>
      </c>
      <c r="F12" s="578">
        <f t="shared" si="0"/>
        <v>0</v>
      </c>
      <c r="G12" s="745"/>
      <c r="H12" s="289">
        <v>0</v>
      </c>
      <c r="I12" s="285">
        <v>0</v>
      </c>
      <c r="J12" s="290">
        <v>0</v>
      </c>
      <c r="K12" s="24" t="str">
        <f t="shared" si="17"/>
        <v>X</v>
      </c>
      <c r="L12" s="25">
        <f t="shared" si="18"/>
        <v>0</v>
      </c>
      <c r="M12" s="26">
        <f t="shared" si="1"/>
        <v>0</v>
      </c>
      <c r="N12" s="27">
        <f t="shared" si="1"/>
        <v>0</v>
      </c>
      <c r="O12" s="28">
        <f t="shared" si="2"/>
        <v>0</v>
      </c>
      <c r="P12" s="28">
        <f t="shared" si="2"/>
        <v>0</v>
      </c>
      <c r="Q12" s="28">
        <f t="shared" si="2"/>
        <v>0</v>
      </c>
      <c r="R12" s="29">
        <v>0</v>
      </c>
      <c r="S12" s="28">
        <v>0</v>
      </c>
      <c r="T12" s="30">
        <v>0</v>
      </c>
      <c r="U12" s="31">
        <f t="shared" si="19"/>
        <v>0</v>
      </c>
      <c r="V12" s="31">
        <f t="shared" si="3"/>
        <v>0</v>
      </c>
      <c r="W12" s="32">
        <f t="shared" si="3"/>
        <v>0</v>
      </c>
      <c r="X12" s="23">
        <v>0</v>
      </c>
      <c r="Y12" s="33">
        <f t="shared" si="20"/>
        <v>0</v>
      </c>
      <c r="Z12" s="31">
        <f t="shared" si="4"/>
        <v>0</v>
      </c>
      <c r="AA12" s="31">
        <f t="shared" si="4"/>
        <v>0</v>
      </c>
      <c r="AB12" s="424">
        <v>0</v>
      </c>
      <c r="AC12" s="285">
        <v>0</v>
      </c>
      <c r="AD12" s="285">
        <v>0</v>
      </c>
      <c r="AE12" s="290">
        <v>0</v>
      </c>
      <c r="AF12" s="24" t="str">
        <f t="shared" si="21"/>
        <v>X</v>
      </c>
      <c r="AG12" s="25">
        <f t="shared" si="22"/>
        <v>0</v>
      </c>
      <c r="AH12" s="26">
        <f t="shared" si="5"/>
        <v>0</v>
      </c>
      <c r="AI12" s="27">
        <f t="shared" si="5"/>
        <v>0</v>
      </c>
      <c r="AJ12" s="28">
        <f t="shared" si="6"/>
        <v>0</v>
      </c>
      <c r="AK12" s="28">
        <f t="shared" si="6"/>
        <v>0</v>
      </c>
      <c r="AL12" s="28">
        <f t="shared" si="6"/>
        <v>0</v>
      </c>
      <c r="AM12" s="29">
        <v>0</v>
      </c>
      <c r="AN12" s="28">
        <v>0</v>
      </c>
      <c r="AO12" s="30">
        <v>0</v>
      </c>
      <c r="AP12" s="31">
        <f t="shared" si="23"/>
        <v>0</v>
      </c>
      <c r="AQ12" s="31">
        <f t="shared" si="7"/>
        <v>0</v>
      </c>
      <c r="AR12" s="32">
        <f t="shared" si="7"/>
        <v>0</v>
      </c>
      <c r="AS12" s="23">
        <v>0</v>
      </c>
      <c r="AT12" s="33">
        <f t="shared" si="24"/>
        <v>0</v>
      </c>
      <c r="AU12" s="31">
        <f t="shared" si="8"/>
        <v>0</v>
      </c>
      <c r="AV12" s="31">
        <f t="shared" si="8"/>
        <v>0</v>
      </c>
      <c r="AW12" s="424">
        <v>0</v>
      </c>
      <c r="AX12" s="289">
        <v>0</v>
      </c>
      <c r="AY12" s="285">
        <v>0</v>
      </c>
      <c r="AZ12" s="290">
        <v>0</v>
      </c>
      <c r="BA12" s="24" t="str">
        <f t="shared" si="25"/>
        <v>X</v>
      </c>
      <c r="BB12" s="25">
        <f t="shared" si="26"/>
        <v>0</v>
      </c>
      <c r="BC12" s="26">
        <f t="shared" si="9"/>
        <v>0</v>
      </c>
      <c r="BD12" s="27">
        <f t="shared" si="9"/>
        <v>0</v>
      </c>
      <c r="BE12" s="28">
        <f t="shared" si="10"/>
        <v>0</v>
      </c>
      <c r="BF12" s="28">
        <f t="shared" si="10"/>
        <v>0</v>
      </c>
      <c r="BG12" s="28">
        <f t="shared" si="10"/>
        <v>0</v>
      </c>
      <c r="BH12" s="29">
        <v>0</v>
      </c>
      <c r="BI12" s="28">
        <v>0</v>
      </c>
      <c r="BJ12" s="30">
        <v>0</v>
      </c>
      <c r="BK12" s="31">
        <f t="shared" si="27"/>
        <v>0</v>
      </c>
      <c r="BL12" s="31">
        <f t="shared" si="11"/>
        <v>0</v>
      </c>
      <c r="BM12" s="32">
        <f t="shared" si="11"/>
        <v>0</v>
      </c>
      <c r="BN12" s="23">
        <v>0</v>
      </c>
      <c r="BO12" s="33">
        <f t="shared" si="28"/>
        <v>0</v>
      </c>
      <c r="BP12" s="31">
        <f t="shared" si="12"/>
        <v>0</v>
      </c>
      <c r="BQ12" s="31">
        <f t="shared" si="12"/>
        <v>0</v>
      </c>
      <c r="BR12" s="423">
        <v>0</v>
      </c>
      <c r="BS12" s="289">
        <v>0</v>
      </c>
      <c r="BT12" s="285">
        <v>0</v>
      </c>
      <c r="BU12" s="290">
        <v>0</v>
      </c>
      <c r="BV12" s="24" t="str">
        <f t="shared" si="29"/>
        <v>X</v>
      </c>
      <c r="BW12" s="25">
        <f t="shared" si="30"/>
        <v>0</v>
      </c>
      <c r="BX12" s="26">
        <f t="shared" si="13"/>
        <v>0</v>
      </c>
      <c r="BY12" s="27">
        <f t="shared" si="13"/>
        <v>0</v>
      </c>
      <c r="BZ12" s="28">
        <f t="shared" si="14"/>
        <v>0</v>
      </c>
      <c r="CA12" s="28">
        <f t="shared" si="14"/>
        <v>0</v>
      </c>
      <c r="CB12" s="28">
        <f t="shared" si="14"/>
        <v>0</v>
      </c>
      <c r="CC12" s="29">
        <v>0</v>
      </c>
      <c r="CD12" s="28">
        <v>0</v>
      </c>
      <c r="CE12" s="30">
        <v>0</v>
      </c>
      <c r="CF12" s="31">
        <f t="shared" si="31"/>
        <v>0</v>
      </c>
      <c r="CG12" s="31">
        <f t="shared" si="15"/>
        <v>0</v>
      </c>
      <c r="CH12" s="32">
        <f t="shared" si="15"/>
        <v>0</v>
      </c>
      <c r="CI12" s="23">
        <v>0</v>
      </c>
      <c r="CJ12" s="33">
        <f t="shared" si="32"/>
        <v>0</v>
      </c>
      <c r="CK12" s="31">
        <f t="shared" si="16"/>
        <v>0</v>
      </c>
      <c r="CL12" s="31">
        <f t="shared" si="16"/>
        <v>0</v>
      </c>
      <c r="CM12" s="423">
        <v>0</v>
      </c>
    </row>
    <row r="13" spans="1:91" x14ac:dyDescent="0.35">
      <c r="A13" s="743"/>
      <c r="B13" s="572" t="s">
        <v>31</v>
      </c>
      <c r="C13" s="572">
        <v>31</v>
      </c>
      <c r="D13" s="572">
        <v>7</v>
      </c>
      <c r="E13" s="578">
        <v>0</v>
      </c>
      <c r="F13" s="578">
        <f t="shared" si="0"/>
        <v>0</v>
      </c>
      <c r="G13" s="745"/>
      <c r="H13" s="289">
        <v>0</v>
      </c>
      <c r="I13" s="285">
        <v>0</v>
      </c>
      <c r="J13" s="290">
        <v>0</v>
      </c>
      <c r="K13" s="24" t="str">
        <f t="shared" si="17"/>
        <v>X</v>
      </c>
      <c r="L13" s="25">
        <f t="shared" si="18"/>
        <v>0</v>
      </c>
      <c r="M13" s="26">
        <f t="shared" si="1"/>
        <v>0</v>
      </c>
      <c r="N13" s="27">
        <f t="shared" si="1"/>
        <v>0</v>
      </c>
      <c r="O13" s="28">
        <f t="shared" si="2"/>
        <v>0</v>
      </c>
      <c r="P13" s="28">
        <f t="shared" si="2"/>
        <v>0</v>
      </c>
      <c r="Q13" s="28">
        <f t="shared" si="2"/>
        <v>0</v>
      </c>
      <c r="R13" s="29">
        <v>0</v>
      </c>
      <c r="S13" s="28">
        <v>0</v>
      </c>
      <c r="T13" s="30">
        <v>0</v>
      </c>
      <c r="U13" s="31">
        <f t="shared" si="19"/>
        <v>0</v>
      </c>
      <c r="V13" s="31">
        <f t="shared" si="3"/>
        <v>0</v>
      </c>
      <c r="W13" s="32">
        <f t="shared" si="3"/>
        <v>0</v>
      </c>
      <c r="X13" s="23">
        <v>0</v>
      </c>
      <c r="Y13" s="33">
        <f t="shared" si="20"/>
        <v>0</v>
      </c>
      <c r="Z13" s="31">
        <f t="shared" si="4"/>
        <v>0</v>
      </c>
      <c r="AA13" s="31">
        <f t="shared" si="4"/>
        <v>0</v>
      </c>
      <c r="AB13" s="424">
        <v>0</v>
      </c>
      <c r="AC13" s="285">
        <v>0</v>
      </c>
      <c r="AD13" s="285">
        <v>0</v>
      </c>
      <c r="AE13" s="290">
        <v>0</v>
      </c>
      <c r="AF13" s="24" t="str">
        <f t="shared" si="21"/>
        <v>X</v>
      </c>
      <c r="AG13" s="25">
        <f t="shared" si="22"/>
        <v>0</v>
      </c>
      <c r="AH13" s="26">
        <f t="shared" si="5"/>
        <v>0</v>
      </c>
      <c r="AI13" s="27">
        <f t="shared" si="5"/>
        <v>0</v>
      </c>
      <c r="AJ13" s="28">
        <f t="shared" si="6"/>
        <v>0</v>
      </c>
      <c r="AK13" s="28">
        <f t="shared" si="6"/>
        <v>0</v>
      </c>
      <c r="AL13" s="28">
        <f t="shared" si="6"/>
        <v>0</v>
      </c>
      <c r="AM13" s="29">
        <v>0</v>
      </c>
      <c r="AN13" s="28">
        <v>0</v>
      </c>
      <c r="AO13" s="30">
        <v>0</v>
      </c>
      <c r="AP13" s="31">
        <f t="shared" si="23"/>
        <v>0</v>
      </c>
      <c r="AQ13" s="31">
        <f t="shared" si="7"/>
        <v>0</v>
      </c>
      <c r="AR13" s="32">
        <f t="shared" si="7"/>
        <v>0</v>
      </c>
      <c r="AS13" s="23">
        <v>0</v>
      </c>
      <c r="AT13" s="33">
        <f t="shared" si="24"/>
        <v>0</v>
      </c>
      <c r="AU13" s="31">
        <f t="shared" si="8"/>
        <v>0</v>
      </c>
      <c r="AV13" s="31">
        <f t="shared" si="8"/>
        <v>0</v>
      </c>
      <c r="AW13" s="424">
        <v>0</v>
      </c>
      <c r="AX13" s="289">
        <v>0</v>
      </c>
      <c r="AY13" s="285">
        <v>0</v>
      </c>
      <c r="AZ13" s="290">
        <v>0</v>
      </c>
      <c r="BA13" s="24" t="str">
        <f t="shared" si="25"/>
        <v>X</v>
      </c>
      <c r="BB13" s="25">
        <f t="shared" si="26"/>
        <v>0</v>
      </c>
      <c r="BC13" s="26">
        <f t="shared" si="9"/>
        <v>0</v>
      </c>
      <c r="BD13" s="27">
        <f t="shared" si="9"/>
        <v>0</v>
      </c>
      <c r="BE13" s="28">
        <f t="shared" si="10"/>
        <v>0</v>
      </c>
      <c r="BF13" s="28">
        <f t="shared" si="10"/>
        <v>0</v>
      </c>
      <c r="BG13" s="28">
        <f t="shared" si="10"/>
        <v>0</v>
      </c>
      <c r="BH13" s="29">
        <v>0</v>
      </c>
      <c r="BI13" s="28">
        <v>0</v>
      </c>
      <c r="BJ13" s="30">
        <v>0</v>
      </c>
      <c r="BK13" s="31">
        <f t="shared" si="27"/>
        <v>0</v>
      </c>
      <c r="BL13" s="31">
        <f t="shared" si="11"/>
        <v>0</v>
      </c>
      <c r="BM13" s="32">
        <f t="shared" si="11"/>
        <v>0</v>
      </c>
      <c r="BN13" s="23">
        <v>0</v>
      </c>
      <c r="BO13" s="33">
        <f t="shared" si="28"/>
        <v>0</v>
      </c>
      <c r="BP13" s="31">
        <f t="shared" si="12"/>
        <v>0</v>
      </c>
      <c r="BQ13" s="31">
        <f t="shared" si="12"/>
        <v>0</v>
      </c>
      <c r="BR13" s="423">
        <v>0</v>
      </c>
      <c r="BS13" s="289">
        <v>0</v>
      </c>
      <c r="BT13" s="285">
        <v>0</v>
      </c>
      <c r="BU13" s="290">
        <v>0</v>
      </c>
      <c r="BV13" s="24" t="str">
        <f t="shared" si="29"/>
        <v>X</v>
      </c>
      <c r="BW13" s="25">
        <f t="shared" si="30"/>
        <v>0</v>
      </c>
      <c r="BX13" s="26">
        <f t="shared" si="13"/>
        <v>0</v>
      </c>
      <c r="BY13" s="27">
        <f t="shared" si="13"/>
        <v>0</v>
      </c>
      <c r="BZ13" s="28">
        <f t="shared" si="14"/>
        <v>0</v>
      </c>
      <c r="CA13" s="28">
        <f t="shared" si="14"/>
        <v>0</v>
      </c>
      <c r="CB13" s="28">
        <f t="shared" si="14"/>
        <v>0</v>
      </c>
      <c r="CC13" s="29">
        <v>0</v>
      </c>
      <c r="CD13" s="28">
        <v>0</v>
      </c>
      <c r="CE13" s="30">
        <v>0</v>
      </c>
      <c r="CF13" s="31">
        <f t="shared" si="31"/>
        <v>0</v>
      </c>
      <c r="CG13" s="31">
        <f t="shared" si="15"/>
        <v>0</v>
      </c>
      <c r="CH13" s="32">
        <f t="shared" si="15"/>
        <v>0</v>
      </c>
      <c r="CI13" s="23">
        <v>0</v>
      </c>
      <c r="CJ13" s="33">
        <f t="shared" si="32"/>
        <v>0</v>
      </c>
      <c r="CK13" s="31">
        <f t="shared" si="16"/>
        <v>0</v>
      </c>
      <c r="CL13" s="31">
        <f t="shared" si="16"/>
        <v>0</v>
      </c>
      <c r="CM13" s="423">
        <v>0</v>
      </c>
    </row>
    <row r="14" spans="1:91" x14ac:dyDescent="0.35">
      <c r="A14" s="743"/>
      <c r="B14" s="572" t="s">
        <v>32</v>
      </c>
      <c r="C14" s="572">
        <v>31</v>
      </c>
      <c r="D14" s="572">
        <v>8</v>
      </c>
      <c r="E14" s="578">
        <v>0</v>
      </c>
      <c r="F14" s="578">
        <f t="shared" si="0"/>
        <v>0</v>
      </c>
      <c r="G14" s="745"/>
      <c r="H14" s="289">
        <v>0</v>
      </c>
      <c r="I14" s="285">
        <v>0</v>
      </c>
      <c r="J14" s="290">
        <v>0</v>
      </c>
      <c r="K14" s="24" t="str">
        <f t="shared" si="17"/>
        <v>X</v>
      </c>
      <c r="L14" s="25">
        <f t="shared" si="18"/>
        <v>0</v>
      </c>
      <c r="M14" s="26">
        <f t="shared" si="1"/>
        <v>0</v>
      </c>
      <c r="N14" s="27">
        <f t="shared" si="1"/>
        <v>0</v>
      </c>
      <c r="O14" s="28">
        <f t="shared" si="2"/>
        <v>0</v>
      </c>
      <c r="P14" s="28">
        <f t="shared" si="2"/>
        <v>0</v>
      </c>
      <c r="Q14" s="28">
        <f t="shared" si="2"/>
        <v>0</v>
      </c>
      <c r="R14" s="29">
        <v>0</v>
      </c>
      <c r="S14" s="28">
        <v>0</v>
      </c>
      <c r="T14" s="30">
        <v>0</v>
      </c>
      <c r="U14" s="31">
        <f t="shared" si="19"/>
        <v>0</v>
      </c>
      <c r="V14" s="31">
        <f t="shared" si="3"/>
        <v>0</v>
      </c>
      <c r="W14" s="32">
        <f t="shared" si="3"/>
        <v>0</v>
      </c>
      <c r="X14" s="23">
        <v>0</v>
      </c>
      <c r="Y14" s="33">
        <f t="shared" si="20"/>
        <v>0</v>
      </c>
      <c r="Z14" s="31">
        <f t="shared" si="4"/>
        <v>0</v>
      </c>
      <c r="AA14" s="31">
        <f t="shared" si="4"/>
        <v>0</v>
      </c>
      <c r="AB14" s="424">
        <v>0</v>
      </c>
      <c r="AC14" s="285">
        <v>0</v>
      </c>
      <c r="AD14" s="285">
        <v>0</v>
      </c>
      <c r="AE14" s="290">
        <v>0</v>
      </c>
      <c r="AF14" s="24" t="str">
        <f t="shared" si="21"/>
        <v>X</v>
      </c>
      <c r="AG14" s="25">
        <f t="shared" si="22"/>
        <v>0</v>
      </c>
      <c r="AH14" s="26">
        <f t="shared" si="5"/>
        <v>0</v>
      </c>
      <c r="AI14" s="27">
        <f t="shared" si="5"/>
        <v>0</v>
      </c>
      <c r="AJ14" s="28">
        <f t="shared" si="6"/>
        <v>0</v>
      </c>
      <c r="AK14" s="28">
        <f t="shared" si="6"/>
        <v>0</v>
      </c>
      <c r="AL14" s="28">
        <f t="shared" si="6"/>
        <v>0</v>
      </c>
      <c r="AM14" s="29">
        <v>0</v>
      </c>
      <c r="AN14" s="28">
        <v>0</v>
      </c>
      <c r="AO14" s="30">
        <v>0</v>
      </c>
      <c r="AP14" s="31">
        <f t="shared" si="23"/>
        <v>0</v>
      </c>
      <c r="AQ14" s="31">
        <f t="shared" si="7"/>
        <v>0</v>
      </c>
      <c r="AR14" s="32">
        <f t="shared" si="7"/>
        <v>0</v>
      </c>
      <c r="AS14" s="23">
        <v>0</v>
      </c>
      <c r="AT14" s="33">
        <f t="shared" si="24"/>
        <v>0</v>
      </c>
      <c r="AU14" s="31">
        <f t="shared" si="8"/>
        <v>0</v>
      </c>
      <c r="AV14" s="31">
        <f t="shared" si="8"/>
        <v>0</v>
      </c>
      <c r="AW14" s="424">
        <v>0</v>
      </c>
      <c r="AX14" s="289">
        <v>0</v>
      </c>
      <c r="AY14" s="285">
        <v>0</v>
      </c>
      <c r="AZ14" s="290">
        <v>0</v>
      </c>
      <c r="BA14" s="24" t="str">
        <f t="shared" si="25"/>
        <v>X</v>
      </c>
      <c r="BB14" s="25">
        <f t="shared" si="26"/>
        <v>0</v>
      </c>
      <c r="BC14" s="26">
        <f t="shared" si="9"/>
        <v>0</v>
      </c>
      <c r="BD14" s="27">
        <f t="shared" si="9"/>
        <v>0</v>
      </c>
      <c r="BE14" s="28">
        <f t="shared" si="10"/>
        <v>0</v>
      </c>
      <c r="BF14" s="28">
        <f t="shared" si="10"/>
        <v>0</v>
      </c>
      <c r="BG14" s="28">
        <f t="shared" si="10"/>
        <v>0</v>
      </c>
      <c r="BH14" s="29">
        <v>0</v>
      </c>
      <c r="BI14" s="28">
        <v>0</v>
      </c>
      <c r="BJ14" s="30">
        <v>0</v>
      </c>
      <c r="BK14" s="31">
        <f t="shared" si="27"/>
        <v>0</v>
      </c>
      <c r="BL14" s="31">
        <f t="shared" si="11"/>
        <v>0</v>
      </c>
      <c r="BM14" s="32">
        <f t="shared" si="11"/>
        <v>0</v>
      </c>
      <c r="BN14" s="23">
        <v>0</v>
      </c>
      <c r="BO14" s="33">
        <f t="shared" si="28"/>
        <v>0</v>
      </c>
      <c r="BP14" s="31">
        <f t="shared" si="12"/>
        <v>0</v>
      </c>
      <c r="BQ14" s="31">
        <f t="shared" si="12"/>
        <v>0</v>
      </c>
      <c r="BR14" s="423">
        <v>0</v>
      </c>
      <c r="BS14" s="289">
        <v>0</v>
      </c>
      <c r="BT14" s="285">
        <v>0</v>
      </c>
      <c r="BU14" s="290">
        <v>0</v>
      </c>
      <c r="BV14" s="24" t="str">
        <f t="shared" si="29"/>
        <v>X</v>
      </c>
      <c r="BW14" s="25">
        <f t="shared" si="30"/>
        <v>0</v>
      </c>
      <c r="BX14" s="26">
        <f t="shared" si="13"/>
        <v>0</v>
      </c>
      <c r="BY14" s="27">
        <f t="shared" si="13"/>
        <v>0</v>
      </c>
      <c r="BZ14" s="28">
        <f t="shared" si="14"/>
        <v>0</v>
      </c>
      <c r="CA14" s="28">
        <f t="shared" si="14"/>
        <v>0</v>
      </c>
      <c r="CB14" s="28">
        <f t="shared" si="14"/>
        <v>0</v>
      </c>
      <c r="CC14" s="29">
        <v>0</v>
      </c>
      <c r="CD14" s="28">
        <v>0</v>
      </c>
      <c r="CE14" s="30">
        <v>0</v>
      </c>
      <c r="CF14" s="31">
        <f t="shared" si="31"/>
        <v>0</v>
      </c>
      <c r="CG14" s="31">
        <f t="shared" si="15"/>
        <v>0</v>
      </c>
      <c r="CH14" s="32">
        <f t="shared" si="15"/>
        <v>0</v>
      </c>
      <c r="CI14" s="23">
        <v>0</v>
      </c>
      <c r="CJ14" s="33">
        <f t="shared" si="32"/>
        <v>0</v>
      </c>
      <c r="CK14" s="31">
        <f t="shared" si="16"/>
        <v>0</v>
      </c>
      <c r="CL14" s="31">
        <f t="shared" si="16"/>
        <v>0</v>
      </c>
      <c r="CM14" s="423">
        <v>0</v>
      </c>
    </row>
    <row r="15" spans="1:91" x14ac:dyDescent="0.35">
      <c r="A15" s="743"/>
      <c r="B15" s="572" t="s">
        <v>33</v>
      </c>
      <c r="C15" s="572">
        <v>30</v>
      </c>
      <c r="D15" s="572">
        <v>9</v>
      </c>
      <c r="E15" s="578">
        <v>0</v>
      </c>
      <c r="F15" s="578">
        <f t="shared" si="0"/>
        <v>0</v>
      </c>
      <c r="G15" s="745"/>
      <c r="H15" s="289">
        <v>0</v>
      </c>
      <c r="I15" s="285">
        <v>0</v>
      </c>
      <c r="J15" s="290">
        <v>0</v>
      </c>
      <c r="K15" s="24" t="str">
        <f t="shared" si="17"/>
        <v>X</v>
      </c>
      <c r="L15" s="25">
        <f t="shared" si="18"/>
        <v>0</v>
      </c>
      <c r="M15" s="26">
        <f t="shared" si="1"/>
        <v>0</v>
      </c>
      <c r="N15" s="27">
        <f t="shared" si="1"/>
        <v>0</v>
      </c>
      <c r="O15" s="28">
        <f t="shared" si="2"/>
        <v>0</v>
      </c>
      <c r="P15" s="28">
        <f t="shared" si="2"/>
        <v>0</v>
      </c>
      <c r="Q15" s="28">
        <f t="shared" si="2"/>
        <v>0</v>
      </c>
      <c r="R15" s="29">
        <v>0</v>
      </c>
      <c r="S15" s="28">
        <v>0</v>
      </c>
      <c r="T15" s="30">
        <v>0</v>
      </c>
      <c r="U15" s="31">
        <f t="shared" si="19"/>
        <v>0</v>
      </c>
      <c r="V15" s="31">
        <f t="shared" si="3"/>
        <v>0</v>
      </c>
      <c r="W15" s="32">
        <f t="shared" si="3"/>
        <v>0</v>
      </c>
      <c r="X15" s="23">
        <v>0</v>
      </c>
      <c r="Y15" s="33">
        <f t="shared" si="20"/>
        <v>0</v>
      </c>
      <c r="Z15" s="31">
        <f t="shared" si="4"/>
        <v>0</v>
      </c>
      <c r="AA15" s="31">
        <f t="shared" si="4"/>
        <v>0</v>
      </c>
      <c r="AB15" s="424">
        <v>0</v>
      </c>
      <c r="AC15" s="285">
        <v>0</v>
      </c>
      <c r="AD15" s="285">
        <v>0</v>
      </c>
      <c r="AE15" s="290">
        <v>0</v>
      </c>
      <c r="AF15" s="24" t="str">
        <f t="shared" si="21"/>
        <v>X</v>
      </c>
      <c r="AG15" s="25">
        <f t="shared" si="22"/>
        <v>0</v>
      </c>
      <c r="AH15" s="26">
        <f t="shared" si="5"/>
        <v>0</v>
      </c>
      <c r="AI15" s="27">
        <f t="shared" si="5"/>
        <v>0</v>
      </c>
      <c r="AJ15" s="28">
        <f t="shared" si="6"/>
        <v>0</v>
      </c>
      <c r="AK15" s="28">
        <f t="shared" si="6"/>
        <v>0</v>
      </c>
      <c r="AL15" s="28">
        <f t="shared" si="6"/>
        <v>0</v>
      </c>
      <c r="AM15" s="29">
        <v>0</v>
      </c>
      <c r="AN15" s="28">
        <v>0</v>
      </c>
      <c r="AO15" s="30">
        <v>0</v>
      </c>
      <c r="AP15" s="31">
        <f t="shared" si="23"/>
        <v>0</v>
      </c>
      <c r="AQ15" s="31">
        <f t="shared" si="7"/>
        <v>0</v>
      </c>
      <c r="AR15" s="32">
        <f t="shared" si="7"/>
        <v>0</v>
      </c>
      <c r="AS15" s="23">
        <v>0</v>
      </c>
      <c r="AT15" s="33">
        <f t="shared" si="24"/>
        <v>0</v>
      </c>
      <c r="AU15" s="31">
        <f t="shared" si="8"/>
        <v>0</v>
      </c>
      <c r="AV15" s="31">
        <f t="shared" si="8"/>
        <v>0</v>
      </c>
      <c r="AW15" s="424">
        <v>0</v>
      </c>
      <c r="AX15" s="289">
        <v>0</v>
      </c>
      <c r="AY15" s="285">
        <v>0</v>
      </c>
      <c r="AZ15" s="290">
        <v>0</v>
      </c>
      <c r="BA15" s="24" t="str">
        <f t="shared" si="25"/>
        <v>X</v>
      </c>
      <c r="BB15" s="25">
        <f t="shared" si="26"/>
        <v>0</v>
      </c>
      <c r="BC15" s="26">
        <f t="shared" si="9"/>
        <v>0</v>
      </c>
      <c r="BD15" s="27">
        <f t="shared" si="9"/>
        <v>0</v>
      </c>
      <c r="BE15" s="28">
        <f t="shared" si="10"/>
        <v>0</v>
      </c>
      <c r="BF15" s="28">
        <f t="shared" si="10"/>
        <v>0</v>
      </c>
      <c r="BG15" s="28">
        <f t="shared" si="10"/>
        <v>0</v>
      </c>
      <c r="BH15" s="29">
        <v>0</v>
      </c>
      <c r="BI15" s="28">
        <v>0</v>
      </c>
      <c r="BJ15" s="30">
        <v>0</v>
      </c>
      <c r="BK15" s="31">
        <f t="shared" si="27"/>
        <v>0</v>
      </c>
      <c r="BL15" s="31">
        <f t="shared" si="11"/>
        <v>0</v>
      </c>
      <c r="BM15" s="32">
        <f t="shared" si="11"/>
        <v>0</v>
      </c>
      <c r="BN15" s="23">
        <v>0</v>
      </c>
      <c r="BO15" s="33">
        <f t="shared" si="28"/>
        <v>0</v>
      </c>
      <c r="BP15" s="31">
        <f t="shared" si="12"/>
        <v>0</v>
      </c>
      <c r="BQ15" s="31">
        <f t="shared" si="12"/>
        <v>0</v>
      </c>
      <c r="BR15" s="423">
        <v>0</v>
      </c>
      <c r="BS15" s="289">
        <v>0</v>
      </c>
      <c r="BT15" s="285">
        <v>0</v>
      </c>
      <c r="BU15" s="290">
        <v>0</v>
      </c>
      <c r="BV15" s="24" t="str">
        <f t="shared" si="29"/>
        <v>X</v>
      </c>
      <c r="BW15" s="25">
        <f t="shared" si="30"/>
        <v>0</v>
      </c>
      <c r="BX15" s="26">
        <f t="shared" si="13"/>
        <v>0</v>
      </c>
      <c r="BY15" s="27">
        <f t="shared" si="13"/>
        <v>0</v>
      </c>
      <c r="BZ15" s="28">
        <f t="shared" si="14"/>
        <v>0</v>
      </c>
      <c r="CA15" s="28">
        <f t="shared" si="14"/>
        <v>0</v>
      </c>
      <c r="CB15" s="28">
        <f t="shared" si="14"/>
        <v>0</v>
      </c>
      <c r="CC15" s="29">
        <v>0</v>
      </c>
      <c r="CD15" s="28">
        <v>0</v>
      </c>
      <c r="CE15" s="30">
        <v>0</v>
      </c>
      <c r="CF15" s="31">
        <f t="shared" si="31"/>
        <v>0</v>
      </c>
      <c r="CG15" s="31">
        <f t="shared" si="15"/>
        <v>0</v>
      </c>
      <c r="CH15" s="32">
        <f t="shared" si="15"/>
        <v>0</v>
      </c>
      <c r="CI15" s="23">
        <v>0</v>
      </c>
      <c r="CJ15" s="33">
        <f t="shared" si="32"/>
        <v>0</v>
      </c>
      <c r="CK15" s="31">
        <f t="shared" si="16"/>
        <v>0</v>
      </c>
      <c r="CL15" s="31">
        <f t="shared" si="16"/>
        <v>0</v>
      </c>
      <c r="CM15" s="423">
        <v>0</v>
      </c>
    </row>
    <row r="16" spans="1:91" x14ac:dyDescent="0.35">
      <c r="A16" s="743"/>
      <c r="B16" s="572" t="s">
        <v>34</v>
      </c>
      <c r="C16" s="572">
        <v>31</v>
      </c>
      <c r="D16" s="572">
        <v>10</v>
      </c>
      <c r="E16" s="578">
        <v>0</v>
      </c>
      <c r="F16" s="578">
        <f t="shared" si="0"/>
        <v>0</v>
      </c>
      <c r="G16" s="745"/>
      <c r="H16" s="289">
        <v>0</v>
      </c>
      <c r="I16" s="285">
        <v>0</v>
      </c>
      <c r="J16" s="290">
        <v>0</v>
      </c>
      <c r="K16" s="24" t="str">
        <f>IF(SUM(H16:J16)=1,"OK","X")</f>
        <v>X</v>
      </c>
      <c r="L16" s="25">
        <f t="shared" si="18"/>
        <v>0</v>
      </c>
      <c r="M16" s="26">
        <f t="shared" si="1"/>
        <v>0</v>
      </c>
      <c r="N16" s="27">
        <f t="shared" si="1"/>
        <v>0</v>
      </c>
      <c r="O16" s="28">
        <f t="shared" si="2"/>
        <v>0</v>
      </c>
      <c r="P16" s="28">
        <f t="shared" si="2"/>
        <v>0</v>
      </c>
      <c r="Q16" s="28">
        <f t="shared" si="2"/>
        <v>0</v>
      </c>
      <c r="R16" s="29">
        <v>0</v>
      </c>
      <c r="S16" s="28">
        <v>0</v>
      </c>
      <c r="T16" s="30">
        <v>0</v>
      </c>
      <c r="U16" s="31">
        <f t="shared" si="19"/>
        <v>0</v>
      </c>
      <c r="V16" s="31">
        <f t="shared" si="3"/>
        <v>0</v>
      </c>
      <c r="W16" s="32">
        <f t="shared" si="3"/>
        <v>0</v>
      </c>
      <c r="X16" s="23">
        <v>0</v>
      </c>
      <c r="Y16" s="33">
        <f t="shared" si="20"/>
        <v>0</v>
      </c>
      <c r="Z16" s="31">
        <f t="shared" si="4"/>
        <v>0</v>
      </c>
      <c r="AA16" s="31">
        <f t="shared" si="4"/>
        <v>0</v>
      </c>
      <c r="AB16" s="424">
        <v>0</v>
      </c>
      <c r="AC16" s="285">
        <v>0</v>
      </c>
      <c r="AD16" s="285">
        <v>0</v>
      </c>
      <c r="AE16" s="290">
        <v>0</v>
      </c>
      <c r="AF16" s="24" t="str">
        <f>IF(SUM(AC16:AE16)=1,"OK","X")</f>
        <v>X</v>
      </c>
      <c r="AG16" s="25">
        <f t="shared" si="22"/>
        <v>0</v>
      </c>
      <c r="AH16" s="26">
        <f t="shared" si="5"/>
        <v>0</v>
      </c>
      <c r="AI16" s="27">
        <f t="shared" si="5"/>
        <v>0</v>
      </c>
      <c r="AJ16" s="28">
        <f t="shared" si="6"/>
        <v>0</v>
      </c>
      <c r="AK16" s="28">
        <f t="shared" si="6"/>
        <v>0</v>
      </c>
      <c r="AL16" s="28">
        <f t="shared" si="6"/>
        <v>0</v>
      </c>
      <c r="AM16" s="29">
        <v>0</v>
      </c>
      <c r="AN16" s="28">
        <v>0</v>
      </c>
      <c r="AO16" s="30">
        <v>0</v>
      </c>
      <c r="AP16" s="31">
        <f t="shared" si="23"/>
        <v>0</v>
      </c>
      <c r="AQ16" s="31">
        <f t="shared" si="7"/>
        <v>0</v>
      </c>
      <c r="AR16" s="32">
        <f t="shared" si="7"/>
        <v>0</v>
      </c>
      <c r="AS16" s="23">
        <v>0</v>
      </c>
      <c r="AT16" s="33">
        <f t="shared" si="24"/>
        <v>0</v>
      </c>
      <c r="AU16" s="31">
        <f t="shared" si="8"/>
        <v>0</v>
      </c>
      <c r="AV16" s="31">
        <f t="shared" si="8"/>
        <v>0</v>
      </c>
      <c r="AW16" s="424">
        <v>0</v>
      </c>
      <c r="AX16" s="289">
        <v>0</v>
      </c>
      <c r="AY16" s="285">
        <v>0</v>
      </c>
      <c r="AZ16" s="290">
        <v>0</v>
      </c>
      <c r="BA16" s="24" t="str">
        <f>IF(SUM(AX16:AZ16)=1,"OK","X")</f>
        <v>X</v>
      </c>
      <c r="BB16" s="25">
        <f t="shared" si="26"/>
        <v>0</v>
      </c>
      <c r="BC16" s="26">
        <f t="shared" si="9"/>
        <v>0</v>
      </c>
      <c r="BD16" s="27">
        <f t="shared" si="9"/>
        <v>0</v>
      </c>
      <c r="BE16" s="28">
        <f t="shared" si="10"/>
        <v>0</v>
      </c>
      <c r="BF16" s="28">
        <f t="shared" si="10"/>
        <v>0</v>
      </c>
      <c r="BG16" s="28">
        <f t="shared" si="10"/>
        <v>0</v>
      </c>
      <c r="BH16" s="29">
        <v>0</v>
      </c>
      <c r="BI16" s="28">
        <v>0</v>
      </c>
      <c r="BJ16" s="30">
        <v>0</v>
      </c>
      <c r="BK16" s="31">
        <f t="shared" si="27"/>
        <v>0</v>
      </c>
      <c r="BL16" s="31">
        <f t="shared" si="11"/>
        <v>0</v>
      </c>
      <c r="BM16" s="32">
        <f t="shared" si="11"/>
        <v>0</v>
      </c>
      <c r="BN16" s="23">
        <v>0</v>
      </c>
      <c r="BO16" s="33">
        <f t="shared" si="28"/>
        <v>0</v>
      </c>
      <c r="BP16" s="31">
        <f t="shared" si="12"/>
        <v>0</v>
      </c>
      <c r="BQ16" s="31">
        <f t="shared" si="12"/>
        <v>0</v>
      </c>
      <c r="BR16" s="423">
        <v>0</v>
      </c>
      <c r="BS16" s="289">
        <v>0</v>
      </c>
      <c r="BT16" s="285">
        <v>0</v>
      </c>
      <c r="BU16" s="290">
        <v>0</v>
      </c>
      <c r="BV16" s="24" t="str">
        <f>IF(SUM(BS16:BU16)=1,"OK","X")</f>
        <v>X</v>
      </c>
      <c r="BW16" s="25">
        <f t="shared" si="30"/>
        <v>0</v>
      </c>
      <c r="BX16" s="26">
        <f t="shared" si="13"/>
        <v>0</v>
      </c>
      <c r="BY16" s="27">
        <f t="shared" si="13"/>
        <v>0</v>
      </c>
      <c r="BZ16" s="28">
        <f t="shared" si="14"/>
        <v>0</v>
      </c>
      <c r="CA16" s="28">
        <f t="shared" si="14"/>
        <v>0</v>
      </c>
      <c r="CB16" s="28">
        <f t="shared" si="14"/>
        <v>0</v>
      </c>
      <c r="CC16" s="29">
        <v>0</v>
      </c>
      <c r="CD16" s="28">
        <v>0</v>
      </c>
      <c r="CE16" s="30">
        <v>0</v>
      </c>
      <c r="CF16" s="31">
        <f t="shared" si="31"/>
        <v>0</v>
      </c>
      <c r="CG16" s="31">
        <f t="shared" si="15"/>
        <v>0</v>
      </c>
      <c r="CH16" s="32">
        <f t="shared" si="15"/>
        <v>0</v>
      </c>
      <c r="CI16" s="23">
        <v>0</v>
      </c>
      <c r="CJ16" s="33">
        <f t="shared" si="32"/>
        <v>0</v>
      </c>
      <c r="CK16" s="31">
        <f t="shared" si="16"/>
        <v>0</v>
      </c>
      <c r="CL16" s="31">
        <f t="shared" si="16"/>
        <v>0</v>
      </c>
      <c r="CM16" s="423">
        <v>0</v>
      </c>
    </row>
    <row r="17" spans="1:91" x14ac:dyDescent="0.35">
      <c r="A17" s="743"/>
      <c r="B17" s="572" t="s">
        <v>35</v>
      </c>
      <c r="C17" s="572">
        <v>30</v>
      </c>
      <c r="D17" s="572">
        <v>11</v>
      </c>
      <c r="E17" s="578">
        <v>0</v>
      </c>
      <c r="F17" s="578">
        <f t="shared" si="0"/>
        <v>0</v>
      </c>
      <c r="G17" s="745"/>
      <c r="H17" s="289">
        <v>0</v>
      </c>
      <c r="I17" s="285">
        <v>0</v>
      </c>
      <c r="J17" s="290">
        <v>0</v>
      </c>
      <c r="K17" s="24" t="str">
        <f t="shared" si="17"/>
        <v>X</v>
      </c>
      <c r="L17" s="25">
        <f t="shared" si="18"/>
        <v>0</v>
      </c>
      <c r="M17" s="26">
        <f t="shared" si="1"/>
        <v>0</v>
      </c>
      <c r="N17" s="27">
        <f t="shared" si="1"/>
        <v>0</v>
      </c>
      <c r="O17" s="28">
        <f t="shared" si="2"/>
        <v>0</v>
      </c>
      <c r="P17" s="28">
        <f t="shared" si="2"/>
        <v>0</v>
      </c>
      <c r="Q17" s="28">
        <f t="shared" si="2"/>
        <v>0</v>
      </c>
      <c r="R17" s="29">
        <v>0</v>
      </c>
      <c r="S17" s="28">
        <v>0</v>
      </c>
      <c r="T17" s="30">
        <v>0</v>
      </c>
      <c r="U17" s="31">
        <f t="shared" si="19"/>
        <v>0</v>
      </c>
      <c r="V17" s="31">
        <f t="shared" si="3"/>
        <v>0</v>
      </c>
      <c r="W17" s="32">
        <f t="shared" si="3"/>
        <v>0</v>
      </c>
      <c r="X17" s="23">
        <v>0</v>
      </c>
      <c r="Y17" s="33">
        <f t="shared" si="20"/>
        <v>0</v>
      </c>
      <c r="Z17" s="31">
        <f t="shared" si="4"/>
        <v>0</v>
      </c>
      <c r="AA17" s="31">
        <f t="shared" si="4"/>
        <v>0</v>
      </c>
      <c r="AB17" s="424">
        <v>0</v>
      </c>
      <c r="AC17" s="285">
        <v>0</v>
      </c>
      <c r="AD17" s="285">
        <v>0</v>
      </c>
      <c r="AE17" s="290">
        <v>0</v>
      </c>
      <c r="AF17" s="24" t="str">
        <f t="shared" ref="AF17:AF71" si="33">IF(SUM(AC17:AE17)=1,"OK","X")</f>
        <v>X</v>
      </c>
      <c r="AG17" s="25">
        <f t="shared" si="22"/>
        <v>0</v>
      </c>
      <c r="AH17" s="26">
        <f t="shared" si="5"/>
        <v>0</v>
      </c>
      <c r="AI17" s="27">
        <f t="shared" si="5"/>
        <v>0</v>
      </c>
      <c r="AJ17" s="28">
        <f t="shared" si="6"/>
        <v>0</v>
      </c>
      <c r="AK17" s="28">
        <f t="shared" si="6"/>
        <v>0</v>
      </c>
      <c r="AL17" s="28">
        <f t="shared" si="6"/>
        <v>0</v>
      </c>
      <c r="AM17" s="29">
        <v>0</v>
      </c>
      <c r="AN17" s="28">
        <v>0</v>
      </c>
      <c r="AO17" s="30">
        <v>0</v>
      </c>
      <c r="AP17" s="31">
        <f t="shared" si="23"/>
        <v>0</v>
      </c>
      <c r="AQ17" s="31">
        <f t="shared" si="7"/>
        <v>0</v>
      </c>
      <c r="AR17" s="32">
        <f t="shared" si="7"/>
        <v>0</v>
      </c>
      <c r="AS17" s="23">
        <v>0</v>
      </c>
      <c r="AT17" s="33">
        <f t="shared" si="24"/>
        <v>0</v>
      </c>
      <c r="AU17" s="31">
        <f t="shared" si="8"/>
        <v>0</v>
      </c>
      <c r="AV17" s="31">
        <f t="shared" si="8"/>
        <v>0</v>
      </c>
      <c r="AW17" s="424">
        <v>0</v>
      </c>
      <c r="AX17" s="289">
        <v>0</v>
      </c>
      <c r="AY17" s="285">
        <v>0</v>
      </c>
      <c r="AZ17" s="290">
        <v>0</v>
      </c>
      <c r="BA17" s="24" t="str">
        <f t="shared" ref="BA17:BA80" si="34">IF(SUM(AX17:AZ17)=1,"OK","X")</f>
        <v>X</v>
      </c>
      <c r="BB17" s="25">
        <f t="shared" si="26"/>
        <v>0</v>
      </c>
      <c r="BC17" s="26">
        <f t="shared" si="9"/>
        <v>0</v>
      </c>
      <c r="BD17" s="27">
        <f t="shared" si="9"/>
        <v>0</v>
      </c>
      <c r="BE17" s="28">
        <f t="shared" si="10"/>
        <v>0</v>
      </c>
      <c r="BF17" s="28">
        <f t="shared" si="10"/>
        <v>0</v>
      </c>
      <c r="BG17" s="28">
        <f t="shared" si="10"/>
        <v>0</v>
      </c>
      <c r="BH17" s="29">
        <v>0</v>
      </c>
      <c r="BI17" s="28">
        <v>0</v>
      </c>
      <c r="BJ17" s="30">
        <v>0</v>
      </c>
      <c r="BK17" s="31">
        <f t="shared" si="27"/>
        <v>0</v>
      </c>
      <c r="BL17" s="31">
        <f t="shared" si="11"/>
        <v>0</v>
      </c>
      <c r="BM17" s="32">
        <f t="shared" si="11"/>
        <v>0</v>
      </c>
      <c r="BN17" s="23">
        <v>0</v>
      </c>
      <c r="BO17" s="33">
        <f t="shared" si="28"/>
        <v>0</v>
      </c>
      <c r="BP17" s="31">
        <f t="shared" si="12"/>
        <v>0</v>
      </c>
      <c r="BQ17" s="31">
        <f t="shared" si="12"/>
        <v>0</v>
      </c>
      <c r="BR17" s="423">
        <v>0</v>
      </c>
      <c r="BS17" s="289">
        <v>0</v>
      </c>
      <c r="BT17" s="285">
        <v>0</v>
      </c>
      <c r="BU17" s="290">
        <v>0</v>
      </c>
      <c r="BV17" s="24" t="str">
        <f t="shared" ref="BV17:BV80" si="35">IF(SUM(BS17:BU17)=1,"OK","X")</f>
        <v>X</v>
      </c>
      <c r="BW17" s="25">
        <f t="shared" si="30"/>
        <v>0</v>
      </c>
      <c r="BX17" s="26">
        <f t="shared" si="13"/>
        <v>0</v>
      </c>
      <c r="BY17" s="27">
        <f t="shared" si="13"/>
        <v>0</v>
      </c>
      <c r="BZ17" s="28">
        <f t="shared" si="14"/>
        <v>0</v>
      </c>
      <c r="CA17" s="28">
        <f t="shared" si="14"/>
        <v>0</v>
      </c>
      <c r="CB17" s="28">
        <f t="shared" si="14"/>
        <v>0</v>
      </c>
      <c r="CC17" s="29">
        <v>0</v>
      </c>
      <c r="CD17" s="28">
        <v>0</v>
      </c>
      <c r="CE17" s="30">
        <v>0</v>
      </c>
      <c r="CF17" s="31">
        <f t="shared" si="31"/>
        <v>0</v>
      </c>
      <c r="CG17" s="31">
        <f t="shared" si="15"/>
        <v>0</v>
      </c>
      <c r="CH17" s="32">
        <f t="shared" si="15"/>
        <v>0</v>
      </c>
      <c r="CI17" s="23">
        <v>0</v>
      </c>
      <c r="CJ17" s="33">
        <f t="shared" si="32"/>
        <v>0</v>
      </c>
      <c r="CK17" s="31">
        <f t="shared" si="16"/>
        <v>0</v>
      </c>
      <c r="CL17" s="31">
        <f t="shared" si="16"/>
        <v>0</v>
      </c>
      <c r="CM17" s="423">
        <v>0</v>
      </c>
    </row>
    <row r="18" spans="1:91" x14ac:dyDescent="0.35">
      <c r="A18" s="744"/>
      <c r="B18" s="576" t="s">
        <v>36</v>
      </c>
      <c r="C18" s="576">
        <v>31</v>
      </c>
      <c r="D18" s="576">
        <v>12</v>
      </c>
      <c r="E18" s="35">
        <v>0</v>
      </c>
      <c r="F18" s="35">
        <f t="shared" si="0"/>
        <v>0</v>
      </c>
      <c r="G18" s="746"/>
      <c r="H18" s="289">
        <v>0</v>
      </c>
      <c r="I18" s="285">
        <v>0</v>
      </c>
      <c r="J18" s="290">
        <v>0</v>
      </c>
      <c r="K18" s="8" t="str">
        <f t="shared" si="17"/>
        <v>X</v>
      </c>
      <c r="L18" s="37">
        <f t="shared" si="18"/>
        <v>0</v>
      </c>
      <c r="M18" s="38">
        <f t="shared" si="1"/>
        <v>0</v>
      </c>
      <c r="N18" s="39">
        <f t="shared" si="1"/>
        <v>0</v>
      </c>
      <c r="O18" s="40">
        <f t="shared" si="2"/>
        <v>0</v>
      </c>
      <c r="P18" s="40">
        <f t="shared" si="2"/>
        <v>0</v>
      </c>
      <c r="Q18" s="40">
        <f t="shared" si="2"/>
        <v>0</v>
      </c>
      <c r="R18" s="41">
        <v>0</v>
      </c>
      <c r="S18" s="40">
        <v>0</v>
      </c>
      <c r="T18" s="42">
        <v>0</v>
      </c>
      <c r="U18" s="43">
        <f t="shared" si="19"/>
        <v>0</v>
      </c>
      <c r="V18" s="43">
        <f t="shared" si="3"/>
        <v>0</v>
      </c>
      <c r="W18" s="44">
        <f t="shared" si="3"/>
        <v>0</v>
      </c>
      <c r="X18" s="36">
        <v>0</v>
      </c>
      <c r="Y18" s="45">
        <f t="shared" si="20"/>
        <v>0</v>
      </c>
      <c r="Z18" s="43">
        <f t="shared" si="4"/>
        <v>0</v>
      </c>
      <c r="AA18" s="43">
        <f t="shared" si="4"/>
        <v>0</v>
      </c>
      <c r="AB18" s="424">
        <v>0</v>
      </c>
      <c r="AC18" s="289">
        <v>0</v>
      </c>
      <c r="AD18" s="285">
        <v>0</v>
      </c>
      <c r="AE18" s="290">
        <v>0</v>
      </c>
      <c r="AF18" s="8" t="str">
        <f t="shared" si="33"/>
        <v>X</v>
      </c>
      <c r="AG18" s="37">
        <f t="shared" si="22"/>
        <v>0</v>
      </c>
      <c r="AH18" s="38">
        <f t="shared" si="5"/>
        <v>0</v>
      </c>
      <c r="AI18" s="39">
        <f t="shared" si="5"/>
        <v>0</v>
      </c>
      <c r="AJ18" s="40">
        <f t="shared" si="6"/>
        <v>0</v>
      </c>
      <c r="AK18" s="40">
        <f t="shared" si="6"/>
        <v>0</v>
      </c>
      <c r="AL18" s="40">
        <f t="shared" si="6"/>
        <v>0</v>
      </c>
      <c r="AM18" s="41">
        <v>0</v>
      </c>
      <c r="AN18" s="40">
        <v>0</v>
      </c>
      <c r="AO18" s="42">
        <v>0</v>
      </c>
      <c r="AP18" s="43">
        <f t="shared" si="23"/>
        <v>0</v>
      </c>
      <c r="AQ18" s="43">
        <f t="shared" si="7"/>
        <v>0</v>
      </c>
      <c r="AR18" s="44">
        <f t="shared" si="7"/>
        <v>0</v>
      </c>
      <c r="AS18" s="36">
        <v>0</v>
      </c>
      <c r="AT18" s="45">
        <f t="shared" si="24"/>
        <v>0</v>
      </c>
      <c r="AU18" s="43">
        <f t="shared" si="8"/>
        <v>0</v>
      </c>
      <c r="AV18" s="43">
        <f t="shared" si="8"/>
        <v>0</v>
      </c>
      <c r="AW18" s="425">
        <v>0</v>
      </c>
      <c r="AX18" s="289">
        <v>0</v>
      </c>
      <c r="AY18" s="285">
        <v>0</v>
      </c>
      <c r="AZ18" s="290">
        <v>0</v>
      </c>
      <c r="BA18" s="8" t="str">
        <f t="shared" si="34"/>
        <v>X</v>
      </c>
      <c r="BB18" s="37">
        <f t="shared" si="26"/>
        <v>0</v>
      </c>
      <c r="BC18" s="38">
        <f t="shared" si="9"/>
        <v>0</v>
      </c>
      <c r="BD18" s="39">
        <f t="shared" si="9"/>
        <v>0</v>
      </c>
      <c r="BE18" s="40">
        <f t="shared" si="10"/>
        <v>0</v>
      </c>
      <c r="BF18" s="40">
        <f t="shared" si="10"/>
        <v>0</v>
      </c>
      <c r="BG18" s="40">
        <f t="shared" si="10"/>
        <v>0</v>
      </c>
      <c r="BH18" s="41">
        <v>0</v>
      </c>
      <c r="BI18" s="40">
        <v>0</v>
      </c>
      <c r="BJ18" s="42">
        <v>0</v>
      </c>
      <c r="BK18" s="43">
        <f t="shared" si="27"/>
        <v>0</v>
      </c>
      <c r="BL18" s="43">
        <f t="shared" si="11"/>
        <v>0</v>
      </c>
      <c r="BM18" s="44">
        <f t="shared" si="11"/>
        <v>0</v>
      </c>
      <c r="BN18" s="36">
        <v>0</v>
      </c>
      <c r="BO18" s="45">
        <f t="shared" si="28"/>
        <v>0</v>
      </c>
      <c r="BP18" s="43">
        <f t="shared" si="12"/>
        <v>0</v>
      </c>
      <c r="BQ18" s="43">
        <f t="shared" si="12"/>
        <v>0</v>
      </c>
      <c r="BR18" s="423">
        <v>0</v>
      </c>
      <c r="BS18" s="289">
        <v>0</v>
      </c>
      <c r="BT18" s="285">
        <v>0</v>
      </c>
      <c r="BU18" s="290">
        <v>0</v>
      </c>
      <c r="BV18" s="8" t="str">
        <f t="shared" si="35"/>
        <v>X</v>
      </c>
      <c r="BW18" s="37">
        <f t="shared" si="30"/>
        <v>0</v>
      </c>
      <c r="BX18" s="38">
        <f t="shared" si="13"/>
        <v>0</v>
      </c>
      <c r="BY18" s="39">
        <f t="shared" si="13"/>
        <v>0</v>
      </c>
      <c r="BZ18" s="40">
        <f t="shared" si="14"/>
        <v>0</v>
      </c>
      <c r="CA18" s="40">
        <f t="shared" si="14"/>
        <v>0</v>
      </c>
      <c r="CB18" s="40">
        <f t="shared" si="14"/>
        <v>0</v>
      </c>
      <c r="CC18" s="41">
        <v>0</v>
      </c>
      <c r="CD18" s="40">
        <v>0</v>
      </c>
      <c r="CE18" s="42">
        <v>0</v>
      </c>
      <c r="CF18" s="43">
        <f t="shared" si="31"/>
        <v>0</v>
      </c>
      <c r="CG18" s="43">
        <f t="shared" si="15"/>
        <v>0</v>
      </c>
      <c r="CH18" s="44">
        <f t="shared" si="15"/>
        <v>0</v>
      </c>
      <c r="CI18" s="36">
        <v>0</v>
      </c>
      <c r="CJ18" s="45">
        <f t="shared" si="32"/>
        <v>0</v>
      </c>
      <c r="CK18" s="43">
        <f t="shared" si="16"/>
        <v>0</v>
      </c>
      <c r="CL18" s="43">
        <f t="shared" si="16"/>
        <v>0</v>
      </c>
      <c r="CM18" s="423">
        <v>0</v>
      </c>
    </row>
    <row r="19" spans="1:91" x14ac:dyDescent="0.35">
      <c r="A19" s="731">
        <v>2</v>
      </c>
      <c r="B19" s="575" t="s">
        <v>25</v>
      </c>
      <c r="C19" s="575">
        <v>31</v>
      </c>
      <c r="D19" s="575">
        <v>13</v>
      </c>
      <c r="E19" s="10">
        <f>DFC!C$52</f>
        <v>8</v>
      </c>
      <c r="F19" s="10">
        <f t="shared" si="0"/>
        <v>248</v>
      </c>
      <c r="G19" s="732">
        <f>SUM(F19:F30)</f>
        <v>6928</v>
      </c>
      <c r="H19" s="295">
        <f>DFC!$C$45</f>
        <v>0.1</v>
      </c>
      <c r="I19" s="291">
        <f>DFC!$C$44</f>
        <v>0.7</v>
      </c>
      <c r="J19" s="292">
        <f>DFC!$C$43</f>
        <v>0.2</v>
      </c>
      <c r="K19" s="12" t="str">
        <f t="shared" si="17"/>
        <v>OK</v>
      </c>
      <c r="L19" s="13">
        <f t="shared" si="18"/>
        <v>24.8</v>
      </c>
      <c r="M19" s="14">
        <f t="shared" si="1"/>
        <v>173.6</v>
      </c>
      <c r="N19" s="15">
        <f t="shared" si="1"/>
        <v>49.6</v>
      </c>
      <c r="O19" s="16">
        <f t="shared" si="2"/>
        <v>173600</v>
      </c>
      <c r="P19" s="16">
        <f t="shared" si="2"/>
        <v>4131680</v>
      </c>
      <c r="Q19" s="16">
        <f t="shared" si="2"/>
        <v>1388800</v>
      </c>
      <c r="R19" s="17">
        <f>DFC!$C$50</f>
        <v>152</v>
      </c>
      <c r="S19" s="16">
        <f>DFC!$C$49</f>
        <v>146.19999999999999</v>
      </c>
      <c r="T19" s="18">
        <f>DFC!$C$48</f>
        <v>150</v>
      </c>
      <c r="U19" s="19">
        <f t="shared" si="19"/>
        <v>26.3872</v>
      </c>
      <c r="V19" s="19">
        <f t="shared" si="3"/>
        <v>604.05161599999997</v>
      </c>
      <c r="W19" s="20">
        <f t="shared" si="3"/>
        <v>208.32</v>
      </c>
      <c r="X19" s="23">
        <f>DFC!$C$41</f>
        <v>370</v>
      </c>
      <c r="Y19" s="21">
        <f t="shared" si="20"/>
        <v>9763.2639999999992</v>
      </c>
      <c r="Z19" s="19">
        <f t="shared" si="4"/>
        <v>223499.09792</v>
      </c>
      <c r="AA19" s="19">
        <f t="shared" si="4"/>
        <v>77078.399999999994</v>
      </c>
      <c r="AB19" s="423">
        <f>SUM(Y19:AA19)</f>
        <v>310340.76191999996</v>
      </c>
      <c r="AC19" s="295">
        <f>DFC!$C$45</f>
        <v>0.1</v>
      </c>
      <c r="AD19" s="291">
        <f>DFC!$C$44</f>
        <v>0.7</v>
      </c>
      <c r="AE19" s="292">
        <f>DFC!$C$43</f>
        <v>0.2</v>
      </c>
      <c r="AF19" s="12" t="str">
        <f t="shared" si="33"/>
        <v>OK</v>
      </c>
      <c r="AG19" s="13">
        <f t="shared" si="22"/>
        <v>24.8</v>
      </c>
      <c r="AH19" s="14">
        <f t="shared" si="5"/>
        <v>173.6</v>
      </c>
      <c r="AI19" s="15">
        <f t="shared" si="5"/>
        <v>49.6</v>
      </c>
      <c r="AJ19" s="16">
        <f t="shared" si="6"/>
        <v>0</v>
      </c>
      <c r="AK19" s="16">
        <f t="shared" si="6"/>
        <v>0</v>
      </c>
      <c r="AL19" s="16">
        <f t="shared" si="6"/>
        <v>0</v>
      </c>
      <c r="AM19" s="17">
        <f>DFC!$C$50</f>
        <v>152</v>
      </c>
      <c r="AN19" s="16">
        <f>DFC!$C$49</f>
        <v>146.19999999999999</v>
      </c>
      <c r="AO19" s="18">
        <f>DFC!$C$48</f>
        <v>150</v>
      </c>
      <c r="AP19" s="19">
        <f t="shared" si="23"/>
        <v>0</v>
      </c>
      <c r="AQ19" s="19">
        <f t="shared" si="7"/>
        <v>0</v>
      </c>
      <c r="AR19" s="20">
        <f t="shared" si="7"/>
        <v>0</v>
      </c>
      <c r="AS19" s="23">
        <f>DFC!$C$41</f>
        <v>370</v>
      </c>
      <c r="AT19" s="21">
        <f t="shared" si="24"/>
        <v>0</v>
      </c>
      <c r="AU19" s="19">
        <f t="shared" si="8"/>
        <v>0</v>
      </c>
      <c r="AV19" s="19">
        <f t="shared" si="8"/>
        <v>0</v>
      </c>
      <c r="AW19" s="423">
        <f>SUM(AT19:AV19)</f>
        <v>0</v>
      </c>
      <c r="AX19" s="561">
        <f>DFC!$C$72</f>
        <v>0.15</v>
      </c>
      <c r="AY19" s="559">
        <f>DFC!$C$71</f>
        <v>0.75</v>
      </c>
      <c r="AZ19" s="560">
        <f>DFC!$C$70</f>
        <v>0.1</v>
      </c>
      <c r="BA19" s="12" t="str">
        <f t="shared" si="34"/>
        <v>OK</v>
      </c>
      <c r="BB19" s="13">
        <f t="shared" si="26"/>
        <v>37.199999999999996</v>
      </c>
      <c r="BC19" s="14">
        <f t="shared" si="9"/>
        <v>186</v>
      </c>
      <c r="BD19" s="15">
        <f t="shared" si="9"/>
        <v>24.8</v>
      </c>
      <c r="BE19" s="16">
        <f t="shared" si="10"/>
        <v>46499.999999999993</v>
      </c>
      <c r="BF19" s="16">
        <f t="shared" si="10"/>
        <v>790500</v>
      </c>
      <c r="BG19" s="16">
        <f t="shared" si="10"/>
        <v>124000</v>
      </c>
      <c r="BH19" s="17">
        <f>DFC!$C$77</f>
        <v>42</v>
      </c>
      <c r="BI19" s="28">
        <f>DFC!$C$76</f>
        <v>35</v>
      </c>
      <c r="BJ19" s="30">
        <f>DFC!$C$75</f>
        <v>40</v>
      </c>
      <c r="BK19" s="19">
        <f t="shared" si="27"/>
        <v>1.9529999999999998</v>
      </c>
      <c r="BL19" s="19">
        <f t="shared" si="11"/>
        <v>27.6675</v>
      </c>
      <c r="BM19" s="20">
        <f t="shared" si="11"/>
        <v>4.96</v>
      </c>
      <c r="BN19" s="11">
        <f>DFC!$C$68</f>
        <v>500</v>
      </c>
      <c r="BO19" s="21">
        <f>BK19*BN19</f>
        <v>976.49999999999989</v>
      </c>
      <c r="BP19" s="19">
        <f>BL19*BN19</f>
        <v>13833.75</v>
      </c>
      <c r="BQ19" s="19">
        <f>BM19*BN19</f>
        <v>2480</v>
      </c>
      <c r="BR19" s="423">
        <f>SUM(BO19:BQ19)</f>
        <v>17290.25</v>
      </c>
      <c r="BS19" s="561">
        <f>DFC!$C$72</f>
        <v>0.15</v>
      </c>
      <c r="BT19" s="559">
        <f>DFC!$C$71</f>
        <v>0.75</v>
      </c>
      <c r="BU19" s="560">
        <f>DFC!$C$70</f>
        <v>0.1</v>
      </c>
      <c r="BV19" s="12" t="str">
        <f t="shared" si="35"/>
        <v>OK</v>
      </c>
      <c r="BW19" s="13">
        <f t="shared" si="30"/>
        <v>37.199999999999996</v>
      </c>
      <c r="BX19" s="14">
        <f t="shared" si="13"/>
        <v>186</v>
      </c>
      <c r="BY19" s="15">
        <f t="shared" si="13"/>
        <v>24.8</v>
      </c>
      <c r="BZ19" s="16">
        <f t="shared" si="14"/>
        <v>0</v>
      </c>
      <c r="CA19" s="16">
        <f t="shared" si="14"/>
        <v>0</v>
      </c>
      <c r="CB19" s="16">
        <f t="shared" si="14"/>
        <v>0</v>
      </c>
      <c r="CC19" s="17">
        <f>DFC!$C$77</f>
        <v>42</v>
      </c>
      <c r="CD19" s="28">
        <f>DFC!$C$76</f>
        <v>35</v>
      </c>
      <c r="CE19" s="30">
        <f>DFC!$C$75</f>
        <v>40</v>
      </c>
      <c r="CF19" s="19">
        <f t="shared" si="31"/>
        <v>0</v>
      </c>
      <c r="CG19" s="19">
        <f t="shared" si="15"/>
        <v>0</v>
      </c>
      <c r="CH19" s="20">
        <f t="shared" si="15"/>
        <v>0</v>
      </c>
      <c r="CI19" s="11">
        <f>DFC!$C$68</f>
        <v>500</v>
      </c>
      <c r="CJ19" s="21">
        <f>CF19*$CI19</f>
        <v>0</v>
      </c>
      <c r="CK19" s="21">
        <f t="shared" ref="CK19:CL34" si="36">CG19*$CI19</f>
        <v>0</v>
      </c>
      <c r="CL19" s="21">
        <f t="shared" si="36"/>
        <v>0</v>
      </c>
      <c r="CM19" s="423">
        <f>SUM(CJ19:CL19)</f>
        <v>0</v>
      </c>
    </row>
    <row r="20" spans="1:91" x14ac:dyDescent="0.35">
      <c r="A20" s="743"/>
      <c r="B20" s="572" t="s">
        <v>26</v>
      </c>
      <c r="C20" s="572">
        <v>28</v>
      </c>
      <c r="D20" s="572">
        <v>14</v>
      </c>
      <c r="E20" s="10">
        <f>DFC!C$53</f>
        <v>20</v>
      </c>
      <c r="F20" s="578">
        <f t="shared" si="0"/>
        <v>560</v>
      </c>
      <c r="G20" s="745"/>
      <c r="H20" s="295">
        <f>DFC!$C$45</f>
        <v>0.1</v>
      </c>
      <c r="I20" s="291">
        <f>DFC!$C$44</f>
        <v>0.7</v>
      </c>
      <c r="J20" s="292">
        <f>DFC!$C$43</f>
        <v>0.2</v>
      </c>
      <c r="K20" s="24" t="str">
        <f t="shared" si="17"/>
        <v>OK</v>
      </c>
      <c r="L20" s="25">
        <f t="shared" si="18"/>
        <v>56</v>
      </c>
      <c r="M20" s="26">
        <f t="shared" si="1"/>
        <v>392</v>
      </c>
      <c r="N20" s="27">
        <f t="shared" si="1"/>
        <v>112</v>
      </c>
      <c r="O20" s="28">
        <f t="shared" si="2"/>
        <v>392000</v>
      </c>
      <c r="P20" s="28">
        <f t="shared" si="2"/>
        <v>9329600</v>
      </c>
      <c r="Q20" s="28">
        <f t="shared" si="2"/>
        <v>3136000</v>
      </c>
      <c r="R20" s="29">
        <f>DFC!$C$50</f>
        <v>152</v>
      </c>
      <c r="S20" s="28">
        <f>DFC!$C$49</f>
        <v>146.19999999999999</v>
      </c>
      <c r="T20" s="30">
        <f>DFC!$C$48</f>
        <v>150</v>
      </c>
      <c r="U20" s="31">
        <f t="shared" si="19"/>
        <v>59.584000000000003</v>
      </c>
      <c r="V20" s="31">
        <f t="shared" si="3"/>
        <v>1363.9875199999999</v>
      </c>
      <c r="W20" s="32">
        <f t="shared" si="3"/>
        <v>470.4</v>
      </c>
      <c r="X20" s="23">
        <f>DFC!$C$41</f>
        <v>370</v>
      </c>
      <c r="Y20" s="33">
        <f t="shared" si="20"/>
        <v>22046.080000000002</v>
      </c>
      <c r="Z20" s="31">
        <f t="shared" si="4"/>
        <v>504675.38239999994</v>
      </c>
      <c r="AA20" s="31">
        <f t="shared" si="4"/>
        <v>174048</v>
      </c>
      <c r="AB20" s="423">
        <f t="shared" ref="AB20:AB83" si="37">SUM(Y20:AA20)</f>
        <v>700769.46239999996</v>
      </c>
      <c r="AC20" s="295">
        <f>DFC!$C$45</f>
        <v>0.1</v>
      </c>
      <c r="AD20" s="291">
        <f>DFC!$C$44</f>
        <v>0.7</v>
      </c>
      <c r="AE20" s="292">
        <f>DFC!$C$43</f>
        <v>0.2</v>
      </c>
      <c r="AF20" s="24" t="str">
        <f t="shared" si="33"/>
        <v>OK</v>
      </c>
      <c r="AG20" s="25">
        <f t="shared" si="22"/>
        <v>56</v>
      </c>
      <c r="AH20" s="26">
        <f t="shared" si="5"/>
        <v>392</v>
      </c>
      <c r="AI20" s="27">
        <f t="shared" si="5"/>
        <v>112</v>
      </c>
      <c r="AJ20" s="28">
        <f t="shared" si="6"/>
        <v>0</v>
      </c>
      <c r="AK20" s="28">
        <f t="shared" si="6"/>
        <v>0</v>
      </c>
      <c r="AL20" s="28">
        <f t="shared" si="6"/>
        <v>0</v>
      </c>
      <c r="AM20" s="17">
        <f>DFC!$C$50</f>
        <v>152</v>
      </c>
      <c r="AN20" s="16">
        <f>DFC!$C$49</f>
        <v>146.19999999999999</v>
      </c>
      <c r="AO20" s="18">
        <f>DFC!$C$48</f>
        <v>150</v>
      </c>
      <c r="AP20" s="31">
        <f t="shared" si="23"/>
        <v>0</v>
      </c>
      <c r="AQ20" s="31">
        <f t="shared" si="7"/>
        <v>0</v>
      </c>
      <c r="AR20" s="32">
        <f t="shared" si="7"/>
        <v>0</v>
      </c>
      <c r="AS20" s="23">
        <f>DFC!$C$41</f>
        <v>370</v>
      </c>
      <c r="AT20" s="33">
        <f t="shared" si="24"/>
        <v>0</v>
      </c>
      <c r="AU20" s="31">
        <f t="shared" si="8"/>
        <v>0</v>
      </c>
      <c r="AV20" s="31">
        <f t="shared" si="8"/>
        <v>0</v>
      </c>
      <c r="AW20" s="423">
        <f t="shared" ref="AW20:AW83" si="38">SUM(AT20:AV20)</f>
        <v>0</v>
      </c>
      <c r="AX20" s="561">
        <f>DFC!$C$72</f>
        <v>0.15</v>
      </c>
      <c r="AY20" s="559">
        <f>DFC!$C$71</f>
        <v>0.75</v>
      </c>
      <c r="AZ20" s="560">
        <f>DFC!$C$70</f>
        <v>0.1</v>
      </c>
      <c r="BA20" s="24" t="str">
        <f t="shared" si="34"/>
        <v>OK</v>
      </c>
      <c r="BB20" s="25">
        <f t="shared" si="26"/>
        <v>84</v>
      </c>
      <c r="BC20" s="26">
        <f t="shared" si="9"/>
        <v>420</v>
      </c>
      <c r="BD20" s="27">
        <f t="shared" si="9"/>
        <v>56</v>
      </c>
      <c r="BE20" s="28">
        <f t="shared" si="10"/>
        <v>105000</v>
      </c>
      <c r="BF20" s="28">
        <f t="shared" si="10"/>
        <v>1785000</v>
      </c>
      <c r="BG20" s="28">
        <f t="shared" si="10"/>
        <v>280000</v>
      </c>
      <c r="BH20" s="17">
        <f>DFC!$C$77</f>
        <v>42</v>
      </c>
      <c r="BI20" s="28">
        <f>DFC!$C$76</f>
        <v>35</v>
      </c>
      <c r="BJ20" s="30">
        <f>DFC!$C$75</f>
        <v>40</v>
      </c>
      <c r="BK20" s="31">
        <f t="shared" si="27"/>
        <v>4.41</v>
      </c>
      <c r="BL20" s="31">
        <f t="shared" si="11"/>
        <v>62.475000000000001</v>
      </c>
      <c r="BM20" s="32">
        <f t="shared" si="11"/>
        <v>11.2</v>
      </c>
      <c r="BN20" s="11">
        <f>DFC!$C$68</f>
        <v>500</v>
      </c>
      <c r="BO20" s="21">
        <f t="shared" ref="BO20:BO83" si="39">BK20*BN20</f>
        <v>2205</v>
      </c>
      <c r="BP20" s="19">
        <f t="shared" ref="BP20:BP83" si="40">BL20*BN20</f>
        <v>31237.5</v>
      </c>
      <c r="BQ20" s="19">
        <f t="shared" ref="BQ20:BQ83" si="41">BM20*BN20</f>
        <v>5600</v>
      </c>
      <c r="BR20" s="423">
        <f t="shared" ref="BR20:BR83" si="42">SUM(BO20:BQ20)</f>
        <v>39042.5</v>
      </c>
      <c r="BS20" s="561">
        <f>DFC!$C$72</f>
        <v>0.15</v>
      </c>
      <c r="BT20" s="559">
        <f>DFC!$C$71</f>
        <v>0.75</v>
      </c>
      <c r="BU20" s="560">
        <f>DFC!$C$70</f>
        <v>0.1</v>
      </c>
      <c r="BV20" s="24" t="str">
        <f t="shared" si="35"/>
        <v>OK</v>
      </c>
      <c r="BW20" s="25">
        <f t="shared" si="30"/>
        <v>84</v>
      </c>
      <c r="BX20" s="26">
        <f t="shared" si="13"/>
        <v>420</v>
      </c>
      <c r="BY20" s="27">
        <f t="shared" si="13"/>
        <v>56</v>
      </c>
      <c r="BZ20" s="28">
        <f t="shared" si="14"/>
        <v>0</v>
      </c>
      <c r="CA20" s="28">
        <f t="shared" si="14"/>
        <v>0</v>
      </c>
      <c r="CB20" s="28">
        <f t="shared" si="14"/>
        <v>0</v>
      </c>
      <c r="CC20" s="17">
        <f>DFC!$C$77</f>
        <v>42</v>
      </c>
      <c r="CD20" s="28">
        <f>DFC!$C$76</f>
        <v>35</v>
      </c>
      <c r="CE20" s="30">
        <f>DFC!$C$75</f>
        <v>40</v>
      </c>
      <c r="CF20" s="31">
        <f t="shared" si="31"/>
        <v>0</v>
      </c>
      <c r="CG20" s="31">
        <f t="shared" si="15"/>
        <v>0</v>
      </c>
      <c r="CH20" s="32">
        <f t="shared" si="15"/>
        <v>0</v>
      </c>
      <c r="CI20" s="11">
        <f>DFC!$C$68</f>
        <v>500</v>
      </c>
      <c r="CJ20" s="21">
        <f t="shared" ref="CJ20:CL83" si="43">CF20*$CI20</f>
        <v>0</v>
      </c>
      <c r="CK20" s="21">
        <f t="shared" si="36"/>
        <v>0</v>
      </c>
      <c r="CL20" s="21">
        <f t="shared" si="36"/>
        <v>0</v>
      </c>
      <c r="CM20" s="423">
        <f t="shared" ref="CM20:CM83" si="44">SUM(CJ20:CL20)</f>
        <v>0</v>
      </c>
    </row>
    <row r="21" spans="1:91" x14ac:dyDescent="0.35">
      <c r="A21" s="743"/>
      <c r="B21" s="572" t="s">
        <v>27</v>
      </c>
      <c r="C21" s="572">
        <v>31</v>
      </c>
      <c r="D21" s="572">
        <v>15</v>
      </c>
      <c r="E21" s="10">
        <f>DFC!C$54</f>
        <v>20</v>
      </c>
      <c r="F21" s="578">
        <f t="shared" si="0"/>
        <v>620</v>
      </c>
      <c r="G21" s="745"/>
      <c r="H21" s="295">
        <f>DFC!$C$45</f>
        <v>0.1</v>
      </c>
      <c r="I21" s="291">
        <f>DFC!$C$44</f>
        <v>0.7</v>
      </c>
      <c r="J21" s="292">
        <f>DFC!$C$43</f>
        <v>0.2</v>
      </c>
      <c r="K21" s="24" t="str">
        <f t="shared" si="17"/>
        <v>OK</v>
      </c>
      <c r="L21" s="25">
        <f t="shared" si="18"/>
        <v>62</v>
      </c>
      <c r="M21" s="26">
        <f t="shared" si="1"/>
        <v>434</v>
      </c>
      <c r="N21" s="27">
        <f t="shared" si="1"/>
        <v>124</v>
      </c>
      <c r="O21" s="28">
        <f t="shared" si="2"/>
        <v>434000</v>
      </c>
      <c r="P21" s="28">
        <f t="shared" si="2"/>
        <v>10329200</v>
      </c>
      <c r="Q21" s="28">
        <f t="shared" si="2"/>
        <v>3472000</v>
      </c>
      <c r="R21" s="29">
        <f>DFC!$C$50</f>
        <v>152</v>
      </c>
      <c r="S21" s="28">
        <f>DFC!$C$49</f>
        <v>146.19999999999999</v>
      </c>
      <c r="T21" s="30">
        <f>DFC!$C$48</f>
        <v>150</v>
      </c>
      <c r="U21" s="31">
        <f t="shared" si="19"/>
        <v>65.968000000000004</v>
      </c>
      <c r="V21" s="31">
        <f t="shared" si="3"/>
        <v>1510.12904</v>
      </c>
      <c r="W21" s="32">
        <f t="shared" si="3"/>
        <v>520.79999999999995</v>
      </c>
      <c r="X21" s="23">
        <f>DFC!$C$41</f>
        <v>370</v>
      </c>
      <c r="Y21" s="33">
        <f t="shared" si="20"/>
        <v>24408.16</v>
      </c>
      <c r="Z21" s="31">
        <f t="shared" si="4"/>
        <v>558747.74479999999</v>
      </c>
      <c r="AA21" s="31">
        <f t="shared" si="4"/>
        <v>192695.99999999997</v>
      </c>
      <c r="AB21" s="423">
        <f t="shared" si="37"/>
        <v>775851.90480000002</v>
      </c>
      <c r="AC21" s="295">
        <f>DFC!$C$45</f>
        <v>0.1</v>
      </c>
      <c r="AD21" s="291">
        <f>DFC!$C$44</f>
        <v>0.7</v>
      </c>
      <c r="AE21" s="292">
        <f>DFC!$C$43</f>
        <v>0.2</v>
      </c>
      <c r="AF21" s="24" t="str">
        <f t="shared" si="33"/>
        <v>OK</v>
      </c>
      <c r="AG21" s="25">
        <f t="shared" si="22"/>
        <v>62</v>
      </c>
      <c r="AH21" s="26">
        <f t="shared" si="5"/>
        <v>434</v>
      </c>
      <c r="AI21" s="27">
        <f t="shared" si="5"/>
        <v>124</v>
      </c>
      <c r="AJ21" s="28">
        <f t="shared" si="6"/>
        <v>0</v>
      </c>
      <c r="AK21" s="28">
        <f t="shared" si="6"/>
        <v>0</v>
      </c>
      <c r="AL21" s="28">
        <f t="shared" si="6"/>
        <v>0</v>
      </c>
      <c r="AM21" s="17">
        <f>DFC!$C$50</f>
        <v>152</v>
      </c>
      <c r="AN21" s="16">
        <f>DFC!$C$49</f>
        <v>146.19999999999999</v>
      </c>
      <c r="AO21" s="18">
        <f>DFC!$C$48</f>
        <v>150</v>
      </c>
      <c r="AP21" s="31">
        <f t="shared" si="23"/>
        <v>0</v>
      </c>
      <c r="AQ21" s="31">
        <f t="shared" si="7"/>
        <v>0</v>
      </c>
      <c r="AR21" s="32">
        <f t="shared" si="7"/>
        <v>0</v>
      </c>
      <c r="AS21" s="23">
        <f>DFC!$C$41</f>
        <v>370</v>
      </c>
      <c r="AT21" s="33">
        <f t="shared" si="24"/>
        <v>0</v>
      </c>
      <c r="AU21" s="31">
        <f t="shared" si="8"/>
        <v>0</v>
      </c>
      <c r="AV21" s="31">
        <f t="shared" si="8"/>
        <v>0</v>
      </c>
      <c r="AW21" s="423">
        <f t="shared" si="38"/>
        <v>0</v>
      </c>
      <c r="AX21" s="561">
        <f>DFC!$C$72</f>
        <v>0.15</v>
      </c>
      <c r="AY21" s="559">
        <f>DFC!$C$71</f>
        <v>0.75</v>
      </c>
      <c r="AZ21" s="560">
        <f>DFC!$C$70</f>
        <v>0.1</v>
      </c>
      <c r="BA21" s="24" t="str">
        <f t="shared" si="34"/>
        <v>OK</v>
      </c>
      <c r="BB21" s="25">
        <f t="shared" si="26"/>
        <v>93</v>
      </c>
      <c r="BC21" s="26">
        <f t="shared" si="9"/>
        <v>465</v>
      </c>
      <c r="BD21" s="27">
        <f t="shared" si="9"/>
        <v>62</v>
      </c>
      <c r="BE21" s="28">
        <f t="shared" si="10"/>
        <v>116250</v>
      </c>
      <c r="BF21" s="28">
        <f t="shared" si="10"/>
        <v>1976250</v>
      </c>
      <c r="BG21" s="28">
        <f t="shared" si="10"/>
        <v>310000</v>
      </c>
      <c r="BH21" s="17">
        <f>DFC!$C$77</f>
        <v>42</v>
      </c>
      <c r="BI21" s="28">
        <f>DFC!$C$76</f>
        <v>35</v>
      </c>
      <c r="BJ21" s="30">
        <f>DFC!$C$75</f>
        <v>40</v>
      </c>
      <c r="BK21" s="31">
        <f t="shared" si="27"/>
        <v>4.8825000000000003</v>
      </c>
      <c r="BL21" s="31">
        <f t="shared" si="11"/>
        <v>69.168750000000003</v>
      </c>
      <c r="BM21" s="32">
        <f t="shared" si="11"/>
        <v>12.4</v>
      </c>
      <c r="BN21" s="11">
        <f>DFC!$C$68</f>
        <v>500</v>
      </c>
      <c r="BO21" s="21">
        <f t="shared" si="39"/>
        <v>2441.25</v>
      </c>
      <c r="BP21" s="19">
        <f t="shared" si="40"/>
        <v>34584.375</v>
      </c>
      <c r="BQ21" s="19">
        <f t="shared" si="41"/>
        <v>6200</v>
      </c>
      <c r="BR21" s="423">
        <f t="shared" si="42"/>
        <v>43225.625</v>
      </c>
      <c r="BS21" s="561">
        <f>DFC!$C$72</f>
        <v>0.15</v>
      </c>
      <c r="BT21" s="559">
        <f>DFC!$C$71</f>
        <v>0.75</v>
      </c>
      <c r="BU21" s="560">
        <f>DFC!$C$70</f>
        <v>0.1</v>
      </c>
      <c r="BV21" s="24" t="str">
        <f t="shared" si="35"/>
        <v>OK</v>
      </c>
      <c r="BW21" s="25">
        <f t="shared" si="30"/>
        <v>93</v>
      </c>
      <c r="BX21" s="26">
        <f t="shared" si="13"/>
        <v>465</v>
      </c>
      <c r="BY21" s="27">
        <f t="shared" si="13"/>
        <v>62</v>
      </c>
      <c r="BZ21" s="28">
        <f t="shared" si="14"/>
        <v>0</v>
      </c>
      <c r="CA21" s="28">
        <f t="shared" si="14"/>
        <v>0</v>
      </c>
      <c r="CB21" s="28">
        <f t="shared" si="14"/>
        <v>0</v>
      </c>
      <c r="CC21" s="17">
        <f>DFC!$C$77</f>
        <v>42</v>
      </c>
      <c r="CD21" s="28">
        <f>DFC!$C$76</f>
        <v>35</v>
      </c>
      <c r="CE21" s="30">
        <f>DFC!$C$75</f>
        <v>40</v>
      </c>
      <c r="CF21" s="31">
        <f t="shared" si="31"/>
        <v>0</v>
      </c>
      <c r="CG21" s="31">
        <f t="shared" si="15"/>
        <v>0</v>
      </c>
      <c r="CH21" s="32">
        <f t="shared" si="15"/>
        <v>0</v>
      </c>
      <c r="CI21" s="11">
        <f>DFC!$C$68</f>
        <v>500</v>
      </c>
      <c r="CJ21" s="21">
        <f t="shared" si="43"/>
        <v>0</v>
      </c>
      <c r="CK21" s="21">
        <f t="shared" si="36"/>
        <v>0</v>
      </c>
      <c r="CL21" s="21">
        <f t="shared" si="36"/>
        <v>0</v>
      </c>
      <c r="CM21" s="423">
        <f t="shared" si="44"/>
        <v>0</v>
      </c>
    </row>
    <row r="22" spans="1:91" x14ac:dyDescent="0.35">
      <c r="A22" s="743"/>
      <c r="B22" s="572" t="s">
        <v>28</v>
      </c>
      <c r="C22" s="572">
        <v>30</v>
      </c>
      <c r="D22" s="572">
        <v>16</v>
      </c>
      <c r="E22" s="10">
        <f>DFC!C$55</f>
        <v>20</v>
      </c>
      <c r="F22" s="578">
        <f t="shared" si="0"/>
        <v>600</v>
      </c>
      <c r="G22" s="745"/>
      <c r="H22" s="295">
        <f>DFC!$C$45</f>
        <v>0.1</v>
      </c>
      <c r="I22" s="291">
        <f>DFC!$C$44</f>
        <v>0.7</v>
      </c>
      <c r="J22" s="292">
        <f>DFC!$C$43</f>
        <v>0.2</v>
      </c>
      <c r="K22" s="24" t="str">
        <f t="shared" si="17"/>
        <v>OK</v>
      </c>
      <c r="L22" s="25">
        <f t="shared" si="18"/>
        <v>60</v>
      </c>
      <c r="M22" s="26">
        <f t="shared" si="1"/>
        <v>420</v>
      </c>
      <c r="N22" s="27">
        <f t="shared" si="1"/>
        <v>120</v>
      </c>
      <c r="O22" s="28">
        <f t="shared" si="2"/>
        <v>420000</v>
      </c>
      <c r="P22" s="28">
        <f t="shared" si="2"/>
        <v>9996000</v>
      </c>
      <c r="Q22" s="28">
        <f t="shared" si="2"/>
        <v>3360000</v>
      </c>
      <c r="R22" s="29">
        <f>DFC!$C$50</f>
        <v>152</v>
      </c>
      <c r="S22" s="28">
        <f>DFC!$C$49</f>
        <v>146.19999999999999</v>
      </c>
      <c r="T22" s="30">
        <f>DFC!$C$48</f>
        <v>150</v>
      </c>
      <c r="U22" s="31">
        <f t="shared" si="19"/>
        <v>63.84</v>
      </c>
      <c r="V22" s="31">
        <f t="shared" si="3"/>
        <v>1461.4151999999999</v>
      </c>
      <c r="W22" s="32">
        <f t="shared" si="3"/>
        <v>504</v>
      </c>
      <c r="X22" s="23">
        <f>DFC!$C$41</f>
        <v>370</v>
      </c>
      <c r="Y22" s="33">
        <f t="shared" si="20"/>
        <v>23620.800000000003</v>
      </c>
      <c r="Z22" s="31">
        <f t="shared" si="4"/>
        <v>540723.62399999995</v>
      </c>
      <c r="AA22" s="31">
        <f t="shared" si="4"/>
        <v>186480</v>
      </c>
      <c r="AB22" s="423">
        <f t="shared" si="37"/>
        <v>750824.424</v>
      </c>
      <c r="AC22" s="295">
        <f>DFC!$C$45</f>
        <v>0.1</v>
      </c>
      <c r="AD22" s="291">
        <f>DFC!$C$44</f>
        <v>0.7</v>
      </c>
      <c r="AE22" s="292">
        <f>DFC!$C$43</f>
        <v>0.2</v>
      </c>
      <c r="AF22" s="24" t="str">
        <f t="shared" si="33"/>
        <v>OK</v>
      </c>
      <c r="AG22" s="25">
        <f t="shared" si="22"/>
        <v>60</v>
      </c>
      <c r="AH22" s="26">
        <f t="shared" si="5"/>
        <v>420</v>
      </c>
      <c r="AI22" s="27">
        <f t="shared" si="5"/>
        <v>120</v>
      </c>
      <c r="AJ22" s="28">
        <f t="shared" si="6"/>
        <v>0</v>
      </c>
      <c r="AK22" s="28">
        <f t="shared" si="6"/>
        <v>0</v>
      </c>
      <c r="AL22" s="28">
        <f t="shared" si="6"/>
        <v>0</v>
      </c>
      <c r="AM22" s="17">
        <f>DFC!$C$50</f>
        <v>152</v>
      </c>
      <c r="AN22" s="16">
        <f>DFC!$C$49</f>
        <v>146.19999999999999</v>
      </c>
      <c r="AO22" s="18">
        <f>DFC!$C$48</f>
        <v>150</v>
      </c>
      <c r="AP22" s="31">
        <f t="shared" si="23"/>
        <v>0</v>
      </c>
      <c r="AQ22" s="31">
        <f t="shared" si="7"/>
        <v>0</v>
      </c>
      <c r="AR22" s="32">
        <f t="shared" si="7"/>
        <v>0</v>
      </c>
      <c r="AS22" s="23">
        <f>DFC!$C$41</f>
        <v>370</v>
      </c>
      <c r="AT22" s="33">
        <f t="shared" si="24"/>
        <v>0</v>
      </c>
      <c r="AU22" s="31">
        <f t="shared" si="8"/>
        <v>0</v>
      </c>
      <c r="AV22" s="31">
        <f t="shared" si="8"/>
        <v>0</v>
      </c>
      <c r="AW22" s="423">
        <f t="shared" si="38"/>
        <v>0</v>
      </c>
      <c r="AX22" s="561">
        <f>DFC!$C$72</f>
        <v>0.15</v>
      </c>
      <c r="AY22" s="559">
        <f>DFC!$C$71</f>
        <v>0.75</v>
      </c>
      <c r="AZ22" s="560">
        <f>DFC!$C$70</f>
        <v>0.1</v>
      </c>
      <c r="BA22" s="24" t="str">
        <f t="shared" si="34"/>
        <v>OK</v>
      </c>
      <c r="BB22" s="25">
        <f t="shared" si="26"/>
        <v>90</v>
      </c>
      <c r="BC22" s="26">
        <f t="shared" si="9"/>
        <v>450</v>
      </c>
      <c r="BD22" s="27">
        <f t="shared" si="9"/>
        <v>60</v>
      </c>
      <c r="BE22" s="28">
        <f t="shared" si="10"/>
        <v>112500</v>
      </c>
      <c r="BF22" s="28">
        <f t="shared" si="10"/>
        <v>1912500</v>
      </c>
      <c r="BG22" s="28">
        <f t="shared" si="10"/>
        <v>300000</v>
      </c>
      <c r="BH22" s="17">
        <f>DFC!$C$77</f>
        <v>42</v>
      </c>
      <c r="BI22" s="28">
        <f>DFC!$C$76</f>
        <v>35</v>
      </c>
      <c r="BJ22" s="30">
        <f>DFC!$C$75</f>
        <v>40</v>
      </c>
      <c r="BK22" s="31">
        <f t="shared" si="27"/>
        <v>4.7249999999999996</v>
      </c>
      <c r="BL22" s="31">
        <f t="shared" si="11"/>
        <v>66.9375</v>
      </c>
      <c r="BM22" s="32">
        <f t="shared" si="11"/>
        <v>12</v>
      </c>
      <c r="BN22" s="11">
        <f>DFC!$C$68</f>
        <v>500</v>
      </c>
      <c r="BO22" s="21">
        <f t="shared" si="39"/>
        <v>2362.5</v>
      </c>
      <c r="BP22" s="19">
        <f t="shared" si="40"/>
        <v>33468.75</v>
      </c>
      <c r="BQ22" s="19">
        <f t="shared" si="41"/>
        <v>6000</v>
      </c>
      <c r="BR22" s="423">
        <f t="shared" si="42"/>
        <v>41831.25</v>
      </c>
      <c r="BS22" s="561">
        <f>DFC!$C$72</f>
        <v>0.15</v>
      </c>
      <c r="BT22" s="559">
        <f>DFC!$C$71</f>
        <v>0.75</v>
      </c>
      <c r="BU22" s="560">
        <f>DFC!$C$70</f>
        <v>0.1</v>
      </c>
      <c r="BV22" s="24" t="str">
        <f t="shared" si="35"/>
        <v>OK</v>
      </c>
      <c r="BW22" s="25">
        <f t="shared" si="30"/>
        <v>90</v>
      </c>
      <c r="BX22" s="26">
        <f t="shared" si="13"/>
        <v>450</v>
      </c>
      <c r="BY22" s="27">
        <f t="shared" si="13"/>
        <v>60</v>
      </c>
      <c r="BZ22" s="28">
        <f t="shared" si="14"/>
        <v>0</v>
      </c>
      <c r="CA22" s="28">
        <f t="shared" si="14"/>
        <v>0</v>
      </c>
      <c r="CB22" s="28">
        <f t="shared" si="14"/>
        <v>0</v>
      </c>
      <c r="CC22" s="17">
        <f>DFC!$C$77</f>
        <v>42</v>
      </c>
      <c r="CD22" s="28">
        <f>DFC!$C$76</f>
        <v>35</v>
      </c>
      <c r="CE22" s="30">
        <f>DFC!$C$75</f>
        <v>40</v>
      </c>
      <c r="CF22" s="31">
        <f t="shared" si="31"/>
        <v>0</v>
      </c>
      <c r="CG22" s="31">
        <f t="shared" si="15"/>
        <v>0</v>
      </c>
      <c r="CH22" s="32">
        <f t="shared" si="15"/>
        <v>0</v>
      </c>
      <c r="CI22" s="11">
        <f>DFC!$C$68</f>
        <v>500</v>
      </c>
      <c r="CJ22" s="21">
        <f t="shared" si="43"/>
        <v>0</v>
      </c>
      <c r="CK22" s="21">
        <f t="shared" si="36"/>
        <v>0</v>
      </c>
      <c r="CL22" s="21">
        <f t="shared" si="36"/>
        <v>0</v>
      </c>
      <c r="CM22" s="423">
        <f t="shared" si="44"/>
        <v>0</v>
      </c>
    </row>
    <row r="23" spans="1:91" x14ac:dyDescent="0.35">
      <c r="A23" s="743"/>
      <c r="B23" s="572" t="s">
        <v>29</v>
      </c>
      <c r="C23" s="572">
        <v>31</v>
      </c>
      <c r="D23" s="572">
        <v>17</v>
      </c>
      <c r="E23" s="10">
        <f>DFC!C$56</f>
        <v>20</v>
      </c>
      <c r="F23" s="578">
        <f t="shared" si="0"/>
        <v>620</v>
      </c>
      <c r="G23" s="745"/>
      <c r="H23" s="295">
        <f>DFC!$C$45</f>
        <v>0.1</v>
      </c>
      <c r="I23" s="291">
        <f>DFC!$C$44</f>
        <v>0.7</v>
      </c>
      <c r="J23" s="292">
        <f>DFC!$C$43</f>
        <v>0.2</v>
      </c>
      <c r="K23" s="24" t="str">
        <f t="shared" si="17"/>
        <v>OK</v>
      </c>
      <c r="L23" s="25">
        <f t="shared" si="18"/>
        <v>62</v>
      </c>
      <c r="M23" s="26">
        <f t="shared" si="18"/>
        <v>434</v>
      </c>
      <c r="N23" s="27">
        <f t="shared" si="18"/>
        <v>124</v>
      </c>
      <c r="O23" s="28">
        <f t="shared" si="2"/>
        <v>434000</v>
      </c>
      <c r="P23" s="28">
        <f t="shared" si="2"/>
        <v>10329200</v>
      </c>
      <c r="Q23" s="28">
        <f t="shared" si="2"/>
        <v>3472000</v>
      </c>
      <c r="R23" s="29">
        <f>DFC!$C$50</f>
        <v>152</v>
      </c>
      <c r="S23" s="28">
        <f>DFC!$C$49</f>
        <v>146.19999999999999</v>
      </c>
      <c r="T23" s="30">
        <f>DFC!$C$48</f>
        <v>150</v>
      </c>
      <c r="U23" s="31">
        <f t="shared" si="19"/>
        <v>65.968000000000004</v>
      </c>
      <c r="V23" s="31">
        <f t="shared" si="19"/>
        <v>1510.12904</v>
      </c>
      <c r="W23" s="32">
        <f t="shared" si="19"/>
        <v>520.79999999999995</v>
      </c>
      <c r="X23" s="23">
        <f>DFC!$C$41</f>
        <v>370</v>
      </c>
      <c r="Y23" s="33">
        <f t="shared" si="20"/>
        <v>24408.16</v>
      </c>
      <c r="Z23" s="31">
        <f t="shared" si="20"/>
        <v>558747.74479999999</v>
      </c>
      <c r="AA23" s="31">
        <f t="shared" si="20"/>
        <v>192695.99999999997</v>
      </c>
      <c r="AB23" s="423">
        <f t="shared" si="37"/>
        <v>775851.90480000002</v>
      </c>
      <c r="AC23" s="295">
        <f>DFC!$C$45</f>
        <v>0.1</v>
      </c>
      <c r="AD23" s="291">
        <f>DFC!$C$44</f>
        <v>0.7</v>
      </c>
      <c r="AE23" s="292">
        <f>DFC!$C$43</f>
        <v>0.2</v>
      </c>
      <c r="AF23" s="24" t="str">
        <f t="shared" si="33"/>
        <v>OK</v>
      </c>
      <c r="AG23" s="25">
        <f t="shared" si="22"/>
        <v>62</v>
      </c>
      <c r="AH23" s="26">
        <f t="shared" si="5"/>
        <v>434</v>
      </c>
      <c r="AI23" s="27">
        <f t="shared" si="5"/>
        <v>124</v>
      </c>
      <c r="AJ23" s="28">
        <f t="shared" si="6"/>
        <v>0</v>
      </c>
      <c r="AK23" s="28">
        <f t="shared" si="6"/>
        <v>0</v>
      </c>
      <c r="AL23" s="28">
        <f t="shared" si="6"/>
        <v>0</v>
      </c>
      <c r="AM23" s="17">
        <f>DFC!$C$50</f>
        <v>152</v>
      </c>
      <c r="AN23" s="16">
        <f>DFC!$C$49</f>
        <v>146.19999999999999</v>
      </c>
      <c r="AO23" s="18">
        <f>DFC!$C$48</f>
        <v>150</v>
      </c>
      <c r="AP23" s="31">
        <f t="shared" si="23"/>
        <v>0</v>
      </c>
      <c r="AQ23" s="31">
        <f t="shared" si="7"/>
        <v>0</v>
      </c>
      <c r="AR23" s="32">
        <f t="shared" si="7"/>
        <v>0</v>
      </c>
      <c r="AS23" s="23">
        <f>DFC!$C$41</f>
        <v>370</v>
      </c>
      <c r="AT23" s="33">
        <f t="shared" si="24"/>
        <v>0</v>
      </c>
      <c r="AU23" s="31">
        <f t="shared" si="8"/>
        <v>0</v>
      </c>
      <c r="AV23" s="31">
        <f t="shared" si="8"/>
        <v>0</v>
      </c>
      <c r="AW23" s="423">
        <f t="shared" si="38"/>
        <v>0</v>
      </c>
      <c r="AX23" s="561">
        <f>DFC!$C$72</f>
        <v>0.15</v>
      </c>
      <c r="AY23" s="559">
        <f>DFC!$C$71</f>
        <v>0.75</v>
      </c>
      <c r="AZ23" s="560">
        <f>DFC!$C$70</f>
        <v>0.1</v>
      </c>
      <c r="BA23" s="24" t="str">
        <f t="shared" si="34"/>
        <v>OK</v>
      </c>
      <c r="BB23" s="25">
        <f t="shared" si="26"/>
        <v>93</v>
      </c>
      <c r="BC23" s="26">
        <f t="shared" si="9"/>
        <v>465</v>
      </c>
      <c r="BD23" s="27">
        <f t="shared" si="9"/>
        <v>62</v>
      </c>
      <c r="BE23" s="28">
        <f t="shared" si="10"/>
        <v>116250</v>
      </c>
      <c r="BF23" s="28">
        <f t="shared" si="10"/>
        <v>1976250</v>
      </c>
      <c r="BG23" s="28">
        <f t="shared" si="10"/>
        <v>310000</v>
      </c>
      <c r="BH23" s="17">
        <f>DFC!$C$77</f>
        <v>42</v>
      </c>
      <c r="BI23" s="28">
        <f>DFC!$C$76</f>
        <v>35</v>
      </c>
      <c r="BJ23" s="30">
        <f>DFC!$C$75</f>
        <v>40</v>
      </c>
      <c r="BK23" s="31">
        <f t="shared" si="27"/>
        <v>4.8825000000000003</v>
      </c>
      <c r="BL23" s="31">
        <f t="shared" si="11"/>
        <v>69.168750000000003</v>
      </c>
      <c r="BM23" s="32">
        <f t="shared" si="11"/>
        <v>12.4</v>
      </c>
      <c r="BN23" s="11">
        <f>DFC!$C$68</f>
        <v>500</v>
      </c>
      <c r="BO23" s="21">
        <f t="shared" si="39"/>
        <v>2441.25</v>
      </c>
      <c r="BP23" s="19">
        <f t="shared" si="40"/>
        <v>34584.375</v>
      </c>
      <c r="BQ23" s="19">
        <f t="shared" si="41"/>
        <v>6200</v>
      </c>
      <c r="BR23" s="423">
        <f t="shared" si="42"/>
        <v>43225.625</v>
      </c>
      <c r="BS23" s="561">
        <f>DFC!$C$72</f>
        <v>0.15</v>
      </c>
      <c r="BT23" s="559">
        <f>DFC!$C$71</f>
        <v>0.75</v>
      </c>
      <c r="BU23" s="560">
        <f>DFC!$C$70</f>
        <v>0.1</v>
      </c>
      <c r="BV23" s="24" t="str">
        <f t="shared" si="35"/>
        <v>OK</v>
      </c>
      <c r="BW23" s="25">
        <f t="shared" si="30"/>
        <v>93</v>
      </c>
      <c r="BX23" s="26">
        <f t="shared" si="13"/>
        <v>465</v>
      </c>
      <c r="BY23" s="27">
        <f t="shared" si="13"/>
        <v>62</v>
      </c>
      <c r="BZ23" s="28">
        <f t="shared" si="14"/>
        <v>0</v>
      </c>
      <c r="CA23" s="28">
        <f t="shared" si="14"/>
        <v>0</v>
      </c>
      <c r="CB23" s="28">
        <f t="shared" si="14"/>
        <v>0</v>
      </c>
      <c r="CC23" s="17">
        <f>DFC!$C$77</f>
        <v>42</v>
      </c>
      <c r="CD23" s="28">
        <f>DFC!$C$76</f>
        <v>35</v>
      </c>
      <c r="CE23" s="30">
        <f>DFC!$C$75</f>
        <v>40</v>
      </c>
      <c r="CF23" s="31">
        <f t="shared" si="31"/>
        <v>0</v>
      </c>
      <c r="CG23" s="31">
        <f t="shared" si="15"/>
        <v>0</v>
      </c>
      <c r="CH23" s="32">
        <f t="shared" si="15"/>
        <v>0</v>
      </c>
      <c r="CI23" s="11">
        <f>DFC!$C$68</f>
        <v>500</v>
      </c>
      <c r="CJ23" s="21">
        <f t="shared" si="43"/>
        <v>0</v>
      </c>
      <c r="CK23" s="21">
        <f t="shared" si="36"/>
        <v>0</v>
      </c>
      <c r="CL23" s="21">
        <f t="shared" si="36"/>
        <v>0</v>
      </c>
      <c r="CM23" s="423">
        <f t="shared" si="44"/>
        <v>0</v>
      </c>
    </row>
    <row r="24" spans="1:91" x14ac:dyDescent="0.35">
      <c r="A24" s="743"/>
      <c r="B24" s="572" t="s">
        <v>30</v>
      </c>
      <c r="C24" s="572">
        <v>30</v>
      </c>
      <c r="D24" s="572">
        <v>18</v>
      </c>
      <c r="E24" s="10">
        <f>DFC!C$57</f>
        <v>20</v>
      </c>
      <c r="F24" s="578">
        <f t="shared" si="0"/>
        <v>600</v>
      </c>
      <c r="G24" s="745"/>
      <c r="H24" s="295">
        <f>DFC!$C$45</f>
        <v>0.1</v>
      </c>
      <c r="I24" s="291">
        <f>DFC!$C$44</f>
        <v>0.7</v>
      </c>
      <c r="J24" s="292">
        <f>DFC!$C$43</f>
        <v>0.2</v>
      </c>
      <c r="K24" s="24" t="str">
        <f t="shared" si="17"/>
        <v>OK</v>
      </c>
      <c r="L24" s="25">
        <f t="shared" si="18"/>
        <v>60</v>
      </c>
      <c r="M24" s="26">
        <f t="shared" si="18"/>
        <v>420</v>
      </c>
      <c r="N24" s="27">
        <f t="shared" si="18"/>
        <v>120</v>
      </c>
      <c r="O24" s="28">
        <f t="shared" si="2"/>
        <v>420000</v>
      </c>
      <c r="P24" s="28">
        <f t="shared" si="2"/>
        <v>9996000</v>
      </c>
      <c r="Q24" s="28">
        <f t="shared" si="2"/>
        <v>3360000</v>
      </c>
      <c r="R24" s="29">
        <f>DFC!$C$50</f>
        <v>152</v>
      </c>
      <c r="S24" s="28">
        <f>DFC!$C$49</f>
        <v>146.19999999999999</v>
      </c>
      <c r="T24" s="30">
        <f>DFC!$C$48</f>
        <v>150</v>
      </c>
      <c r="U24" s="31">
        <f t="shared" si="19"/>
        <v>63.84</v>
      </c>
      <c r="V24" s="31">
        <f t="shared" si="19"/>
        <v>1461.4151999999999</v>
      </c>
      <c r="W24" s="32">
        <f t="shared" si="19"/>
        <v>504</v>
      </c>
      <c r="X24" s="23">
        <f>DFC!$C$41</f>
        <v>370</v>
      </c>
      <c r="Y24" s="33">
        <f t="shared" si="20"/>
        <v>23620.800000000003</v>
      </c>
      <c r="Z24" s="31">
        <f t="shared" si="20"/>
        <v>540723.62399999995</v>
      </c>
      <c r="AA24" s="31">
        <f t="shared" si="20"/>
        <v>186480</v>
      </c>
      <c r="AB24" s="423">
        <f t="shared" si="37"/>
        <v>750824.424</v>
      </c>
      <c r="AC24" s="295">
        <f>DFC!$C$45</f>
        <v>0.1</v>
      </c>
      <c r="AD24" s="291">
        <f>DFC!$C$44</f>
        <v>0.7</v>
      </c>
      <c r="AE24" s="292">
        <f>DFC!$C$43</f>
        <v>0.2</v>
      </c>
      <c r="AF24" s="24" t="str">
        <f t="shared" si="33"/>
        <v>OK</v>
      </c>
      <c r="AG24" s="25">
        <f t="shared" si="22"/>
        <v>60</v>
      </c>
      <c r="AH24" s="26">
        <f t="shared" si="5"/>
        <v>420</v>
      </c>
      <c r="AI24" s="27">
        <f t="shared" si="5"/>
        <v>120</v>
      </c>
      <c r="AJ24" s="28">
        <f t="shared" si="6"/>
        <v>0</v>
      </c>
      <c r="AK24" s="28">
        <f t="shared" si="6"/>
        <v>0</v>
      </c>
      <c r="AL24" s="28">
        <f t="shared" si="6"/>
        <v>0</v>
      </c>
      <c r="AM24" s="17">
        <f>DFC!$C$50</f>
        <v>152</v>
      </c>
      <c r="AN24" s="16">
        <f>DFC!$C$49</f>
        <v>146.19999999999999</v>
      </c>
      <c r="AO24" s="18">
        <f>DFC!$C$48</f>
        <v>150</v>
      </c>
      <c r="AP24" s="31">
        <f t="shared" si="23"/>
        <v>0</v>
      </c>
      <c r="AQ24" s="31">
        <f t="shared" si="7"/>
        <v>0</v>
      </c>
      <c r="AR24" s="32">
        <f t="shared" si="7"/>
        <v>0</v>
      </c>
      <c r="AS24" s="23">
        <f>DFC!$C$41</f>
        <v>370</v>
      </c>
      <c r="AT24" s="33">
        <f t="shared" si="24"/>
        <v>0</v>
      </c>
      <c r="AU24" s="31">
        <f t="shared" si="8"/>
        <v>0</v>
      </c>
      <c r="AV24" s="31">
        <f t="shared" si="8"/>
        <v>0</v>
      </c>
      <c r="AW24" s="423">
        <f t="shared" si="38"/>
        <v>0</v>
      </c>
      <c r="AX24" s="561">
        <f>DFC!$C$72</f>
        <v>0.15</v>
      </c>
      <c r="AY24" s="559">
        <f>DFC!$C$71</f>
        <v>0.75</v>
      </c>
      <c r="AZ24" s="560">
        <f>DFC!$C$70</f>
        <v>0.1</v>
      </c>
      <c r="BA24" s="24" t="str">
        <f t="shared" si="34"/>
        <v>OK</v>
      </c>
      <c r="BB24" s="25">
        <f t="shared" si="26"/>
        <v>90</v>
      </c>
      <c r="BC24" s="26">
        <f t="shared" si="9"/>
        <v>450</v>
      </c>
      <c r="BD24" s="27">
        <f t="shared" si="9"/>
        <v>60</v>
      </c>
      <c r="BE24" s="28">
        <f t="shared" si="10"/>
        <v>112500</v>
      </c>
      <c r="BF24" s="28">
        <f t="shared" si="10"/>
        <v>1912500</v>
      </c>
      <c r="BG24" s="28">
        <f t="shared" si="10"/>
        <v>300000</v>
      </c>
      <c r="BH24" s="17">
        <f>DFC!$C$77</f>
        <v>42</v>
      </c>
      <c r="BI24" s="28">
        <f>DFC!$C$76</f>
        <v>35</v>
      </c>
      <c r="BJ24" s="30">
        <f>DFC!$C$75</f>
        <v>40</v>
      </c>
      <c r="BK24" s="31">
        <f t="shared" si="27"/>
        <v>4.7249999999999996</v>
      </c>
      <c r="BL24" s="31">
        <f t="shared" si="11"/>
        <v>66.9375</v>
      </c>
      <c r="BM24" s="32">
        <f t="shared" si="11"/>
        <v>12</v>
      </c>
      <c r="BN24" s="11">
        <f>DFC!$C$68</f>
        <v>500</v>
      </c>
      <c r="BO24" s="21">
        <f t="shared" si="39"/>
        <v>2362.5</v>
      </c>
      <c r="BP24" s="19">
        <f t="shared" si="40"/>
        <v>33468.75</v>
      </c>
      <c r="BQ24" s="19">
        <f t="shared" si="41"/>
        <v>6000</v>
      </c>
      <c r="BR24" s="423">
        <f t="shared" si="42"/>
        <v>41831.25</v>
      </c>
      <c r="BS24" s="561">
        <f>DFC!$C$72</f>
        <v>0.15</v>
      </c>
      <c r="BT24" s="559">
        <f>DFC!$C$71</f>
        <v>0.75</v>
      </c>
      <c r="BU24" s="560">
        <f>DFC!$C$70</f>
        <v>0.1</v>
      </c>
      <c r="BV24" s="24" t="str">
        <f t="shared" si="35"/>
        <v>OK</v>
      </c>
      <c r="BW24" s="25">
        <f t="shared" si="30"/>
        <v>90</v>
      </c>
      <c r="BX24" s="26">
        <f t="shared" si="13"/>
        <v>450</v>
      </c>
      <c r="BY24" s="27">
        <f t="shared" si="13"/>
        <v>60</v>
      </c>
      <c r="BZ24" s="28">
        <f t="shared" si="14"/>
        <v>0</v>
      </c>
      <c r="CA24" s="28">
        <f t="shared" si="14"/>
        <v>0</v>
      </c>
      <c r="CB24" s="28">
        <f t="shared" si="14"/>
        <v>0</v>
      </c>
      <c r="CC24" s="17">
        <f>DFC!$C$77</f>
        <v>42</v>
      </c>
      <c r="CD24" s="28">
        <f>DFC!$C$76</f>
        <v>35</v>
      </c>
      <c r="CE24" s="30">
        <f>DFC!$C$75</f>
        <v>40</v>
      </c>
      <c r="CF24" s="31">
        <f t="shared" si="31"/>
        <v>0</v>
      </c>
      <c r="CG24" s="31">
        <f t="shared" si="15"/>
        <v>0</v>
      </c>
      <c r="CH24" s="32">
        <f t="shared" si="15"/>
        <v>0</v>
      </c>
      <c r="CI24" s="11">
        <f>DFC!$C$68</f>
        <v>500</v>
      </c>
      <c r="CJ24" s="21">
        <f t="shared" si="43"/>
        <v>0</v>
      </c>
      <c r="CK24" s="21">
        <f t="shared" si="36"/>
        <v>0</v>
      </c>
      <c r="CL24" s="21">
        <f t="shared" si="36"/>
        <v>0</v>
      </c>
      <c r="CM24" s="423">
        <f t="shared" si="44"/>
        <v>0</v>
      </c>
    </row>
    <row r="25" spans="1:91" x14ac:dyDescent="0.35">
      <c r="A25" s="743"/>
      <c r="B25" s="572" t="s">
        <v>31</v>
      </c>
      <c r="C25" s="572">
        <v>31</v>
      </c>
      <c r="D25" s="572">
        <v>19</v>
      </c>
      <c r="E25" s="10">
        <f>DFC!C$58</f>
        <v>20</v>
      </c>
      <c r="F25" s="578">
        <f t="shared" si="0"/>
        <v>620</v>
      </c>
      <c r="G25" s="745"/>
      <c r="H25" s="295">
        <f>DFC!$C$45</f>
        <v>0.1</v>
      </c>
      <c r="I25" s="291">
        <f>DFC!$C$44</f>
        <v>0.7</v>
      </c>
      <c r="J25" s="292">
        <f>DFC!$C$43</f>
        <v>0.2</v>
      </c>
      <c r="K25" s="24" t="str">
        <f t="shared" si="17"/>
        <v>OK</v>
      </c>
      <c r="L25" s="25">
        <f t="shared" si="18"/>
        <v>62</v>
      </c>
      <c r="M25" s="26">
        <f t="shared" si="18"/>
        <v>434</v>
      </c>
      <c r="N25" s="27">
        <f t="shared" si="18"/>
        <v>124</v>
      </c>
      <c r="O25" s="28">
        <f t="shared" si="2"/>
        <v>434000</v>
      </c>
      <c r="P25" s="28">
        <f t="shared" si="2"/>
        <v>10329200</v>
      </c>
      <c r="Q25" s="28">
        <f t="shared" si="2"/>
        <v>3472000</v>
      </c>
      <c r="R25" s="29">
        <f>DFC!$C$50</f>
        <v>152</v>
      </c>
      <c r="S25" s="28">
        <f>DFC!$C$49</f>
        <v>146.19999999999999</v>
      </c>
      <c r="T25" s="30">
        <f>DFC!$C$48</f>
        <v>150</v>
      </c>
      <c r="U25" s="31">
        <f t="shared" si="19"/>
        <v>65.968000000000004</v>
      </c>
      <c r="V25" s="31">
        <f t="shared" si="19"/>
        <v>1510.12904</v>
      </c>
      <c r="W25" s="32">
        <f t="shared" si="19"/>
        <v>520.79999999999995</v>
      </c>
      <c r="X25" s="23">
        <f>DFC!$C$41</f>
        <v>370</v>
      </c>
      <c r="Y25" s="33">
        <f t="shared" si="20"/>
        <v>24408.16</v>
      </c>
      <c r="Z25" s="31">
        <f t="shared" si="20"/>
        <v>558747.74479999999</v>
      </c>
      <c r="AA25" s="31">
        <f t="shared" si="20"/>
        <v>192695.99999999997</v>
      </c>
      <c r="AB25" s="423">
        <f t="shared" si="37"/>
        <v>775851.90480000002</v>
      </c>
      <c r="AC25" s="295">
        <f>DFC!$C$45</f>
        <v>0.1</v>
      </c>
      <c r="AD25" s="291">
        <f>DFC!$C$44</f>
        <v>0.7</v>
      </c>
      <c r="AE25" s="292">
        <f>DFC!$C$43</f>
        <v>0.2</v>
      </c>
      <c r="AF25" s="24" t="str">
        <f t="shared" si="33"/>
        <v>OK</v>
      </c>
      <c r="AG25" s="25">
        <f t="shared" si="22"/>
        <v>62</v>
      </c>
      <c r="AH25" s="26">
        <f t="shared" si="5"/>
        <v>434</v>
      </c>
      <c r="AI25" s="27">
        <f t="shared" si="5"/>
        <v>124</v>
      </c>
      <c r="AJ25" s="28">
        <f t="shared" si="6"/>
        <v>0</v>
      </c>
      <c r="AK25" s="28">
        <f t="shared" si="6"/>
        <v>0</v>
      </c>
      <c r="AL25" s="28">
        <f t="shared" si="6"/>
        <v>0</v>
      </c>
      <c r="AM25" s="17">
        <f>DFC!$C$50</f>
        <v>152</v>
      </c>
      <c r="AN25" s="16">
        <f>DFC!$C$49</f>
        <v>146.19999999999999</v>
      </c>
      <c r="AO25" s="18">
        <f>DFC!$C$48</f>
        <v>150</v>
      </c>
      <c r="AP25" s="31">
        <f t="shared" si="23"/>
        <v>0</v>
      </c>
      <c r="AQ25" s="31">
        <f t="shared" si="7"/>
        <v>0</v>
      </c>
      <c r="AR25" s="32">
        <f t="shared" si="7"/>
        <v>0</v>
      </c>
      <c r="AS25" s="23">
        <f>DFC!$C$41</f>
        <v>370</v>
      </c>
      <c r="AT25" s="33">
        <f t="shared" si="24"/>
        <v>0</v>
      </c>
      <c r="AU25" s="31">
        <f t="shared" si="8"/>
        <v>0</v>
      </c>
      <c r="AV25" s="31">
        <f t="shared" si="8"/>
        <v>0</v>
      </c>
      <c r="AW25" s="423">
        <f t="shared" si="38"/>
        <v>0</v>
      </c>
      <c r="AX25" s="561">
        <f>DFC!$C$72</f>
        <v>0.15</v>
      </c>
      <c r="AY25" s="559">
        <f>DFC!$C$71</f>
        <v>0.75</v>
      </c>
      <c r="AZ25" s="560">
        <f>DFC!$C$70</f>
        <v>0.1</v>
      </c>
      <c r="BA25" s="24" t="str">
        <f t="shared" si="34"/>
        <v>OK</v>
      </c>
      <c r="BB25" s="25">
        <f t="shared" si="26"/>
        <v>93</v>
      </c>
      <c r="BC25" s="26">
        <f t="shared" si="9"/>
        <v>465</v>
      </c>
      <c r="BD25" s="27">
        <f t="shared" si="9"/>
        <v>62</v>
      </c>
      <c r="BE25" s="28">
        <f t="shared" si="10"/>
        <v>116250</v>
      </c>
      <c r="BF25" s="28">
        <f t="shared" si="10"/>
        <v>1976250</v>
      </c>
      <c r="BG25" s="28">
        <f t="shared" si="10"/>
        <v>310000</v>
      </c>
      <c r="BH25" s="17">
        <f>DFC!$C$77</f>
        <v>42</v>
      </c>
      <c r="BI25" s="28">
        <f>DFC!$C$76</f>
        <v>35</v>
      </c>
      <c r="BJ25" s="30">
        <f>DFC!$C$75</f>
        <v>40</v>
      </c>
      <c r="BK25" s="31">
        <f t="shared" si="27"/>
        <v>4.8825000000000003</v>
      </c>
      <c r="BL25" s="31">
        <f t="shared" si="11"/>
        <v>69.168750000000003</v>
      </c>
      <c r="BM25" s="32">
        <f t="shared" si="11"/>
        <v>12.4</v>
      </c>
      <c r="BN25" s="11">
        <f>DFC!$C$68</f>
        <v>500</v>
      </c>
      <c r="BO25" s="21">
        <f t="shared" si="39"/>
        <v>2441.25</v>
      </c>
      <c r="BP25" s="19">
        <f t="shared" si="40"/>
        <v>34584.375</v>
      </c>
      <c r="BQ25" s="19">
        <f t="shared" si="41"/>
        <v>6200</v>
      </c>
      <c r="BR25" s="423">
        <f t="shared" si="42"/>
        <v>43225.625</v>
      </c>
      <c r="BS25" s="561">
        <f>DFC!$C$72</f>
        <v>0.15</v>
      </c>
      <c r="BT25" s="559">
        <f>DFC!$C$71</f>
        <v>0.75</v>
      </c>
      <c r="BU25" s="560">
        <f>DFC!$C$70</f>
        <v>0.1</v>
      </c>
      <c r="BV25" s="24" t="str">
        <f t="shared" si="35"/>
        <v>OK</v>
      </c>
      <c r="BW25" s="25">
        <f t="shared" si="30"/>
        <v>93</v>
      </c>
      <c r="BX25" s="26">
        <f t="shared" si="13"/>
        <v>465</v>
      </c>
      <c r="BY25" s="27">
        <f t="shared" si="13"/>
        <v>62</v>
      </c>
      <c r="BZ25" s="28">
        <f t="shared" si="14"/>
        <v>0</v>
      </c>
      <c r="CA25" s="28">
        <f t="shared" si="14"/>
        <v>0</v>
      </c>
      <c r="CB25" s="28">
        <f t="shared" si="14"/>
        <v>0</v>
      </c>
      <c r="CC25" s="17">
        <f>DFC!$C$77</f>
        <v>42</v>
      </c>
      <c r="CD25" s="28">
        <f>DFC!$C$76</f>
        <v>35</v>
      </c>
      <c r="CE25" s="30">
        <f>DFC!$C$75</f>
        <v>40</v>
      </c>
      <c r="CF25" s="31">
        <f t="shared" si="31"/>
        <v>0</v>
      </c>
      <c r="CG25" s="31">
        <f t="shared" si="15"/>
        <v>0</v>
      </c>
      <c r="CH25" s="32">
        <f t="shared" si="15"/>
        <v>0</v>
      </c>
      <c r="CI25" s="11">
        <f>DFC!$C$68</f>
        <v>500</v>
      </c>
      <c r="CJ25" s="21">
        <f t="shared" si="43"/>
        <v>0</v>
      </c>
      <c r="CK25" s="21">
        <f t="shared" si="36"/>
        <v>0</v>
      </c>
      <c r="CL25" s="21">
        <f t="shared" si="36"/>
        <v>0</v>
      </c>
      <c r="CM25" s="423">
        <f t="shared" si="44"/>
        <v>0</v>
      </c>
    </row>
    <row r="26" spans="1:91" x14ac:dyDescent="0.35">
      <c r="A26" s="743"/>
      <c r="B26" s="572" t="s">
        <v>32</v>
      </c>
      <c r="C26" s="572">
        <v>31</v>
      </c>
      <c r="D26" s="572">
        <v>20</v>
      </c>
      <c r="E26" s="10">
        <f>DFC!C$59</f>
        <v>20</v>
      </c>
      <c r="F26" s="578">
        <f t="shared" si="0"/>
        <v>620</v>
      </c>
      <c r="G26" s="745"/>
      <c r="H26" s="295">
        <f>DFC!$C$45</f>
        <v>0.1</v>
      </c>
      <c r="I26" s="291">
        <f>DFC!$C$44</f>
        <v>0.7</v>
      </c>
      <c r="J26" s="292">
        <f>DFC!$C$43</f>
        <v>0.2</v>
      </c>
      <c r="K26" s="24" t="str">
        <f t="shared" si="17"/>
        <v>OK</v>
      </c>
      <c r="L26" s="25">
        <f t="shared" si="18"/>
        <v>62</v>
      </c>
      <c r="M26" s="26">
        <f t="shared" si="18"/>
        <v>434</v>
      </c>
      <c r="N26" s="27">
        <f t="shared" si="18"/>
        <v>124</v>
      </c>
      <c r="O26" s="28">
        <f t="shared" si="2"/>
        <v>434000</v>
      </c>
      <c r="P26" s="28">
        <f t="shared" si="2"/>
        <v>10329200</v>
      </c>
      <c r="Q26" s="28">
        <f t="shared" si="2"/>
        <v>3472000</v>
      </c>
      <c r="R26" s="29">
        <f>DFC!$C$50</f>
        <v>152</v>
      </c>
      <c r="S26" s="28">
        <f>DFC!$C$49</f>
        <v>146.19999999999999</v>
      </c>
      <c r="T26" s="30">
        <f>DFC!$C$48</f>
        <v>150</v>
      </c>
      <c r="U26" s="31">
        <f t="shared" si="19"/>
        <v>65.968000000000004</v>
      </c>
      <c r="V26" s="31">
        <f t="shared" si="19"/>
        <v>1510.12904</v>
      </c>
      <c r="W26" s="32">
        <f t="shared" si="19"/>
        <v>520.79999999999995</v>
      </c>
      <c r="X26" s="23">
        <f>DFC!$C$41</f>
        <v>370</v>
      </c>
      <c r="Y26" s="33">
        <f t="shared" si="20"/>
        <v>24408.16</v>
      </c>
      <c r="Z26" s="31">
        <f t="shared" si="20"/>
        <v>558747.74479999999</v>
      </c>
      <c r="AA26" s="31">
        <f t="shared" si="20"/>
        <v>192695.99999999997</v>
      </c>
      <c r="AB26" s="423">
        <f t="shared" si="37"/>
        <v>775851.90480000002</v>
      </c>
      <c r="AC26" s="295">
        <f>DFC!$C$45</f>
        <v>0.1</v>
      </c>
      <c r="AD26" s="291">
        <f>DFC!$C$44</f>
        <v>0.7</v>
      </c>
      <c r="AE26" s="292">
        <f>DFC!$C$43</f>
        <v>0.2</v>
      </c>
      <c r="AF26" s="24" t="str">
        <f t="shared" si="33"/>
        <v>OK</v>
      </c>
      <c r="AG26" s="25">
        <f t="shared" si="22"/>
        <v>62</v>
      </c>
      <c r="AH26" s="26">
        <f t="shared" si="5"/>
        <v>434</v>
      </c>
      <c r="AI26" s="27">
        <f t="shared" si="5"/>
        <v>124</v>
      </c>
      <c r="AJ26" s="28">
        <f t="shared" si="6"/>
        <v>0</v>
      </c>
      <c r="AK26" s="28">
        <f t="shared" si="6"/>
        <v>0</v>
      </c>
      <c r="AL26" s="28">
        <f t="shared" si="6"/>
        <v>0</v>
      </c>
      <c r="AM26" s="17">
        <f>DFC!$C$50</f>
        <v>152</v>
      </c>
      <c r="AN26" s="16">
        <f>DFC!$C$49</f>
        <v>146.19999999999999</v>
      </c>
      <c r="AO26" s="18">
        <f>DFC!$C$48</f>
        <v>150</v>
      </c>
      <c r="AP26" s="31">
        <f t="shared" si="23"/>
        <v>0</v>
      </c>
      <c r="AQ26" s="31">
        <f t="shared" si="7"/>
        <v>0</v>
      </c>
      <c r="AR26" s="32">
        <f t="shared" si="7"/>
        <v>0</v>
      </c>
      <c r="AS26" s="23">
        <f>DFC!$C$41</f>
        <v>370</v>
      </c>
      <c r="AT26" s="33">
        <f t="shared" si="24"/>
        <v>0</v>
      </c>
      <c r="AU26" s="31">
        <f t="shared" si="8"/>
        <v>0</v>
      </c>
      <c r="AV26" s="31">
        <f t="shared" si="8"/>
        <v>0</v>
      </c>
      <c r="AW26" s="423">
        <f t="shared" si="38"/>
        <v>0</v>
      </c>
      <c r="AX26" s="561">
        <f>DFC!$C$72</f>
        <v>0.15</v>
      </c>
      <c r="AY26" s="559">
        <f>DFC!$C$71</f>
        <v>0.75</v>
      </c>
      <c r="AZ26" s="560">
        <f>DFC!$C$70</f>
        <v>0.1</v>
      </c>
      <c r="BA26" s="24" t="str">
        <f t="shared" si="34"/>
        <v>OK</v>
      </c>
      <c r="BB26" s="25">
        <f t="shared" si="26"/>
        <v>93</v>
      </c>
      <c r="BC26" s="26">
        <f t="shared" si="9"/>
        <v>465</v>
      </c>
      <c r="BD26" s="27">
        <f t="shared" si="9"/>
        <v>62</v>
      </c>
      <c r="BE26" s="28">
        <f t="shared" si="10"/>
        <v>116250</v>
      </c>
      <c r="BF26" s="28">
        <f t="shared" si="10"/>
        <v>1976250</v>
      </c>
      <c r="BG26" s="28">
        <f t="shared" si="10"/>
        <v>310000</v>
      </c>
      <c r="BH26" s="17">
        <f>DFC!$C$77</f>
        <v>42</v>
      </c>
      <c r="BI26" s="28">
        <f>DFC!$C$76</f>
        <v>35</v>
      </c>
      <c r="BJ26" s="30">
        <f>DFC!$C$75</f>
        <v>40</v>
      </c>
      <c r="BK26" s="31">
        <f t="shared" si="27"/>
        <v>4.8825000000000003</v>
      </c>
      <c r="BL26" s="31">
        <f t="shared" si="11"/>
        <v>69.168750000000003</v>
      </c>
      <c r="BM26" s="32">
        <f t="shared" si="11"/>
        <v>12.4</v>
      </c>
      <c r="BN26" s="11">
        <f>DFC!$C$68</f>
        <v>500</v>
      </c>
      <c r="BO26" s="21">
        <f t="shared" si="39"/>
        <v>2441.25</v>
      </c>
      <c r="BP26" s="19">
        <f t="shared" si="40"/>
        <v>34584.375</v>
      </c>
      <c r="BQ26" s="19">
        <f t="shared" si="41"/>
        <v>6200</v>
      </c>
      <c r="BR26" s="423">
        <f t="shared" si="42"/>
        <v>43225.625</v>
      </c>
      <c r="BS26" s="561">
        <f>DFC!$C$72</f>
        <v>0.15</v>
      </c>
      <c r="BT26" s="559">
        <f>DFC!$C$71</f>
        <v>0.75</v>
      </c>
      <c r="BU26" s="560">
        <f>DFC!$C$70</f>
        <v>0.1</v>
      </c>
      <c r="BV26" s="24" t="str">
        <f t="shared" si="35"/>
        <v>OK</v>
      </c>
      <c r="BW26" s="25">
        <f t="shared" si="30"/>
        <v>93</v>
      </c>
      <c r="BX26" s="26">
        <f t="shared" si="13"/>
        <v>465</v>
      </c>
      <c r="BY26" s="27">
        <f t="shared" si="13"/>
        <v>62</v>
      </c>
      <c r="BZ26" s="28">
        <f t="shared" si="14"/>
        <v>0</v>
      </c>
      <c r="CA26" s="28">
        <f t="shared" si="14"/>
        <v>0</v>
      </c>
      <c r="CB26" s="28">
        <f t="shared" si="14"/>
        <v>0</v>
      </c>
      <c r="CC26" s="17">
        <f>DFC!$C$77</f>
        <v>42</v>
      </c>
      <c r="CD26" s="28">
        <f>DFC!$C$76</f>
        <v>35</v>
      </c>
      <c r="CE26" s="30">
        <f>DFC!$C$75</f>
        <v>40</v>
      </c>
      <c r="CF26" s="31">
        <f t="shared" si="31"/>
        <v>0</v>
      </c>
      <c r="CG26" s="31">
        <f t="shared" si="15"/>
        <v>0</v>
      </c>
      <c r="CH26" s="32">
        <f t="shared" si="15"/>
        <v>0</v>
      </c>
      <c r="CI26" s="11">
        <f>DFC!$C$68</f>
        <v>500</v>
      </c>
      <c r="CJ26" s="21">
        <f t="shared" si="43"/>
        <v>0</v>
      </c>
      <c r="CK26" s="21">
        <f t="shared" si="36"/>
        <v>0</v>
      </c>
      <c r="CL26" s="21">
        <f t="shared" si="36"/>
        <v>0</v>
      </c>
      <c r="CM26" s="423">
        <f t="shared" si="44"/>
        <v>0</v>
      </c>
    </row>
    <row r="27" spans="1:91" x14ac:dyDescent="0.35">
      <c r="A27" s="743"/>
      <c r="B27" s="572" t="s">
        <v>33</v>
      </c>
      <c r="C27" s="572">
        <v>30</v>
      </c>
      <c r="D27" s="572">
        <v>21</v>
      </c>
      <c r="E27" s="10">
        <f>DFC!C$60</f>
        <v>20</v>
      </c>
      <c r="F27" s="578">
        <f t="shared" si="0"/>
        <v>600</v>
      </c>
      <c r="G27" s="745"/>
      <c r="H27" s="295">
        <f>DFC!$C$45</f>
        <v>0.1</v>
      </c>
      <c r="I27" s="291">
        <f>DFC!$C$44</f>
        <v>0.7</v>
      </c>
      <c r="J27" s="292">
        <f>DFC!$C$43</f>
        <v>0.2</v>
      </c>
      <c r="K27" s="24" t="str">
        <f t="shared" si="17"/>
        <v>OK</v>
      </c>
      <c r="L27" s="25">
        <f t="shared" si="18"/>
        <v>60</v>
      </c>
      <c r="M27" s="26">
        <f>$F27*I27</f>
        <v>420</v>
      </c>
      <c r="N27" s="27">
        <f t="shared" si="18"/>
        <v>120</v>
      </c>
      <c r="O27" s="28">
        <f t="shared" si="2"/>
        <v>420000</v>
      </c>
      <c r="P27" s="28">
        <f t="shared" si="2"/>
        <v>9996000</v>
      </c>
      <c r="Q27" s="28">
        <f t="shared" si="2"/>
        <v>3360000</v>
      </c>
      <c r="R27" s="29">
        <f>DFC!$C$50</f>
        <v>152</v>
      </c>
      <c r="S27" s="28">
        <f>DFC!$C$49</f>
        <v>146.19999999999999</v>
      </c>
      <c r="T27" s="30">
        <f>DFC!$C$48</f>
        <v>150</v>
      </c>
      <c r="U27" s="31">
        <f t="shared" si="19"/>
        <v>63.84</v>
      </c>
      <c r="V27" s="31">
        <f t="shared" si="19"/>
        <v>1461.4151999999999</v>
      </c>
      <c r="W27" s="32">
        <f t="shared" si="19"/>
        <v>504</v>
      </c>
      <c r="X27" s="23">
        <f>DFC!$C$41</f>
        <v>370</v>
      </c>
      <c r="Y27" s="33">
        <f t="shared" si="20"/>
        <v>23620.800000000003</v>
      </c>
      <c r="Z27" s="31">
        <f t="shared" si="20"/>
        <v>540723.62399999995</v>
      </c>
      <c r="AA27" s="31">
        <f t="shared" si="20"/>
        <v>186480</v>
      </c>
      <c r="AB27" s="423">
        <f t="shared" si="37"/>
        <v>750824.424</v>
      </c>
      <c r="AC27" s="295">
        <f>DFC!$C$45</f>
        <v>0.1</v>
      </c>
      <c r="AD27" s="291">
        <f>DFC!$C$44</f>
        <v>0.7</v>
      </c>
      <c r="AE27" s="292">
        <f>DFC!$C$43</f>
        <v>0.2</v>
      </c>
      <c r="AF27" s="24" t="str">
        <f t="shared" si="33"/>
        <v>OK</v>
      </c>
      <c r="AG27" s="25">
        <f t="shared" si="22"/>
        <v>60</v>
      </c>
      <c r="AH27" s="26">
        <f>$F27*AD27</f>
        <v>420</v>
      </c>
      <c r="AI27" s="27">
        <f t="shared" ref="AI27:AI31" si="45">$F27*AE27</f>
        <v>120</v>
      </c>
      <c r="AJ27" s="28">
        <f t="shared" si="6"/>
        <v>0</v>
      </c>
      <c r="AK27" s="28">
        <f t="shared" si="6"/>
        <v>0</v>
      </c>
      <c r="AL27" s="28">
        <f t="shared" si="6"/>
        <v>0</v>
      </c>
      <c r="AM27" s="17">
        <f>DFC!$C$50</f>
        <v>152</v>
      </c>
      <c r="AN27" s="16">
        <f>DFC!$C$49</f>
        <v>146.19999999999999</v>
      </c>
      <c r="AO27" s="18">
        <f>DFC!$C$48</f>
        <v>150</v>
      </c>
      <c r="AP27" s="31">
        <f t="shared" si="23"/>
        <v>0</v>
      </c>
      <c r="AQ27" s="31">
        <f t="shared" si="7"/>
        <v>0</v>
      </c>
      <c r="AR27" s="32">
        <f t="shared" si="7"/>
        <v>0</v>
      </c>
      <c r="AS27" s="23">
        <f>DFC!$C$41</f>
        <v>370</v>
      </c>
      <c r="AT27" s="33">
        <f t="shared" si="24"/>
        <v>0</v>
      </c>
      <c r="AU27" s="31">
        <f t="shared" si="8"/>
        <v>0</v>
      </c>
      <c r="AV27" s="31">
        <f t="shared" si="8"/>
        <v>0</v>
      </c>
      <c r="AW27" s="423">
        <f t="shared" si="38"/>
        <v>0</v>
      </c>
      <c r="AX27" s="561">
        <f>DFC!$C$72</f>
        <v>0.15</v>
      </c>
      <c r="AY27" s="559">
        <f>DFC!$C$71</f>
        <v>0.75</v>
      </c>
      <c r="AZ27" s="560">
        <f>DFC!$C$70</f>
        <v>0.1</v>
      </c>
      <c r="BA27" s="24" t="str">
        <f t="shared" si="34"/>
        <v>OK</v>
      </c>
      <c r="BB27" s="25">
        <f t="shared" si="26"/>
        <v>90</v>
      </c>
      <c r="BC27" s="26">
        <f>$F27*AY27</f>
        <v>450</v>
      </c>
      <c r="BD27" s="27">
        <f t="shared" ref="BD27:BD31" si="46">$F27*AZ27</f>
        <v>60</v>
      </c>
      <c r="BE27" s="28">
        <f t="shared" si="10"/>
        <v>112500</v>
      </c>
      <c r="BF27" s="28">
        <f t="shared" si="10"/>
        <v>1912500</v>
      </c>
      <c r="BG27" s="28">
        <f t="shared" si="10"/>
        <v>300000</v>
      </c>
      <c r="BH27" s="17">
        <f>DFC!$C$77</f>
        <v>42</v>
      </c>
      <c r="BI27" s="28">
        <f>DFC!$C$76</f>
        <v>35</v>
      </c>
      <c r="BJ27" s="30">
        <f>DFC!$C$75</f>
        <v>40</v>
      </c>
      <c r="BK27" s="31">
        <f t="shared" si="27"/>
        <v>4.7249999999999996</v>
      </c>
      <c r="BL27" s="31">
        <f t="shared" si="11"/>
        <v>66.9375</v>
      </c>
      <c r="BM27" s="32">
        <f t="shared" si="11"/>
        <v>12</v>
      </c>
      <c r="BN27" s="11">
        <f>DFC!$C$68</f>
        <v>500</v>
      </c>
      <c r="BO27" s="21">
        <f t="shared" si="39"/>
        <v>2362.5</v>
      </c>
      <c r="BP27" s="19">
        <f t="shared" si="40"/>
        <v>33468.75</v>
      </c>
      <c r="BQ27" s="19">
        <f t="shared" si="41"/>
        <v>6000</v>
      </c>
      <c r="BR27" s="423">
        <f t="shared" si="42"/>
        <v>41831.25</v>
      </c>
      <c r="BS27" s="561">
        <f>DFC!$C$72</f>
        <v>0.15</v>
      </c>
      <c r="BT27" s="559">
        <f>DFC!$C$71</f>
        <v>0.75</v>
      </c>
      <c r="BU27" s="560">
        <f>DFC!$C$70</f>
        <v>0.1</v>
      </c>
      <c r="BV27" s="24" t="str">
        <f t="shared" si="35"/>
        <v>OK</v>
      </c>
      <c r="BW27" s="25">
        <f t="shared" si="30"/>
        <v>90</v>
      </c>
      <c r="BX27" s="26">
        <f>$F27*BT27</f>
        <v>450</v>
      </c>
      <c r="BY27" s="27">
        <f t="shared" ref="BY27:BY31" si="47">$F27*BU27</f>
        <v>60</v>
      </c>
      <c r="BZ27" s="28">
        <f t="shared" si="14"/>
        <v>0</v>
      </c>
      <c r="CA27" s="28">
        <f t="shared" si="14"/>
        <v>0</v>
      </c>
      <c r="CB27" s="28">
        <f t="shared" si="14"/>
        <v>0</v>
      </c>
      <c r="CC27" s="17">
        <f>DFC!$C$77</f>
        <v>42</v>
      </c>
      <c r="CD27" s="28">
        <f>DFC!$C$76</f>
        <v>35</v>
      </c>
      <c r="CE27" s="30">
        <f>DFC!$C$75</f>
        <v>40</v>
      </c>
      <c r="CF27" s="31">
        <f t="shared" si="31"/>
        <v>0</v>
      </c>
      <c r="CG27" s="31">
        <f t="shared" si="15"/>
        <v>0</v>
      </c>
      <c r="CH27" s="32">
        <f t="shared" si="15"/>
        <v>0</v>
      </c>
      <c r="CI27" s="11">
        <f>DFC!$C$68</f>
        <v>500</v>
      </c>
      <c r="CJ27" s="21">
        <f t="shared" si="43"/>
        <v>0</v>
      </c>
      <c r="CK27" s="21">
        <f t="shared" si="36"/>
        <v>0</v>
      </c>
      <c r="CL27" s="21">
        <f t="shared" si="36"/>
        <v>0</v>
      </c>
      <c r="CM27" s="423">
        <f t="shared" si="44"/>
        <v>0</v>
      </c>
    </row>
    <row r="28" spans="1:91" x14ac:dyDescent="0.35">
      <c r="A28" s="743"/>
      <c r="B28" s="572" t="s">
        <v>34</v>
      </c>
      <c r="C28" s="572">
        <v>31</v>
      </c>
      <c r="D28" s="572">
        <v>22</v>
      </c>
      <c r="E28" s="10">
        <f>DFC!C$61</f>
        <v>20</v>
      </c>
      <c r="F28" s="578">
        <f t="shared" si="0"/>
        <v>620</v>
      </c>
      <c r="G28" s="745"/>
      <c r="H28" s="295">
        <f>DFC!$C$45</f>
        <v>0.1</v>
      </c>
      <c r="I28" s="291">
        <f>DFC!$C$44</f>
        <v>0.7</v>
      </c>
      <c r="J28" s="292">
        <f>DFC!$C$43</f>
        <v>0.2</v>
      </c>
      <c r="K28" s="24" t="str">
        <f t="shared" si="17"/>
        <v>OK</v>
      </c>
      <c r="L28" s="25">
        <f t="shared" si="18"/>
        <v>62</v>
      </c>
      <c r="M28" s="26">
        <f t="shared" si="18"/>
        <v>434</v>
      </c>
      <c r="N28" s="27">
        <f t="shared" si="18"/>
        <v>124</v>
      </c>
      <c r="O28" s="28">
        <f t="shared" si="2"/>
        <v>434000</v>
      </c>
      <c r="P28" s="28">
        <f t="shared" si="2"/>
        <v>10329200</v>
      </c>
      <c r="Q28" s="28">
        <f t="shared" si="2"/>
        <v>3472000</v>
      </c>
      <c r="R28" s="29">
        <f>DFC!$C$50</f>
        <v>152</v>
      </c>
      <c r="S28" s="28">
        <f>DFC!$C$49</f>
        <v>146.19999999999999</v>
      </c>
      <c r="T28" s="30">
        <f>DFC!$C$48</f>
        <v>150</v>
      </c>
      <c r="U28" s="31">
        <f t="shared" si="19"/>
        <v>65.968000000000004</v>
      </c>
      <c r="V28" s="31">
        <f t="shared" si="19"/>
        <v>1510.12904</v>
      </c>
      <c r="W28" s="32">
        <f t="shared" si="19"/>
        <v>520.79999999999995</v>
      </c>
      <c r="X28" s="23">
        <f>DFC!$C$41</f>
        <v>370</v>
      </c>
      <c r="Y28" s="33">
        <f t="shared" si="20"/>
        <v>24408.16</v>
      </c>
      <c r="Z28" s="31">
        <f t="shared" si="20"/>
        <v>558747.74479999999</v>
      </c>
      <c r="AA28" s="31">
        <f t="shared" si="20"/>
        <v>192695.99999999997</v>
      </c>
      <c r="AB28" s="423">
        <f t="shared" si="37"/>
        <v>775851.90480000002</v>
      </c>
      <c r="AC28" s="295">
        <f>DFC!$C$45</f>
        <v>0.1</v>
      </c>
      <c r="AD28" s="291">
        <f>DFC!$C$44</f>
        <v>0.7</v>
      </c>
      <c r="AE28" s="292">
        <f>DFC!$C$43</f>
        <v>0.2</v>
      </c>
      <c r="AF28" s="24" t="str">
        <f t="shared" si="33"/>
        <v>OK</v>
      </c>
      <c r="AG28" s="25">
        <f t="shared" si="22"/>
        <v>62</v>
      </c>
      <c r="AH28" s="26">
        <f t="shared" si="22"/>
        <v>434</v>
      </c>
      <c r="AI28" s="27">
        <f t="shared" si="45"/>
        <v>124</v>
      </c>
      <c r="AJ28" s="28">
        <f t="shared" si="6"/>
        <v>0</v>
      </c>
      <c r="AK28" s="28">
        <f t="shared" si="6"/>
        <v>0</v>
      </c>
      <c r="AL28" s="28">
        <f t="shared" si="6"/>
        <v>0</v>
      </c>
      <c r="AM28" s="17">
        <f>DFC!$C$50</f>
        <v>152</v>
      </c>
      <c r="AN28" s="16">
        <f>DFC!$C$49</f>
        <v>146.19999999999999</v>
      </c>
      <c r="AO28" s="18">
        <f>DFC!$C$48</f>
        <v>150</v>
      </c>
      <c r="AP28" s="31">
        <f t="shared" si="23"/>
        <v>0</v>
      </c>
      <c r="AQ28" s="31">
        <f t="shared" si="7"/>
        <v>0</v>
      </c>
      <c r="AR28" s="32">
        <f t="shared" si="7"/>
        <v>0</v>
      </c>
      <c r="AS28" s="23">
        <f>DFC!$C$41</f>
        <v>370</v>
      </c>
      <c r="AT28" s="33">
        <f t="shared" si="24"/>
        <v>0</v>
      </c>
      <c r="AU28" s="31">
        <f t="shared" si="8"/>
        <v>0</v>
      </c>
      <c r="AV28" s="31">
        <f t="shared" si="8"/>
        <v>0</v>
      </c>
      <c r="AW28" s="423">
        <f t="shared" si="38"/>
        <v>0</v>
      </c>
      <c r="AX28" s="561">
        <f>DFC!$C$72</f>
        <v>0.15</v>
      </c>
      <c r="AY28" s="559">
        <f>DFC!$C$71</f>
        <v>0.75</v>
      </c>
      <c r="AZ28" s="560">
        <f>DFC!$C$70</f>
        <v>0.1</v>
      </c>
      <c r="BA28" s="24" t="str">
        <f t="shared" si="34"/>
        <v>OK</v>
      </c>
      <c r="BB28" s="25">
        <f t="shared" si="26"/>
        <v>93</v>
      </c>
      <c r="BC28" s="26">
        <f t="shared" si="26"/>
        <v>465</v>
      </c>
      <c r="BD28" s="27">
        <f t="shared" si="46"/>
        <v>62</v>
      </c>
      <c r="BE28" s="28">
        <f t="shared" si="10"/>
        <v>116250</v>
      </c>
      <c r="BF28" s="28">
        <f t="shared" si="10"/>
        <v>1976250</v>
      </c>
      <c r="BG28" s="28">
        <f t="shared" si="10"/>
        <v>310000</v>
      </c>
      <c r="BH28" s="17">
        <f>DFC!$C$77</f>
        <v>42</v>
      </c>
      <c r="BI28" s="28">
        <f>DFC!$C$76</f>
        <v>35</v>
      </c>
      <c r="BJ28" s="30">
        <f>DFC!$C$75</f>
        <v>40</v>
      </c>
      <c r="BK28" s="31">
        <f t="shared" si="27"/>
        <v>4.8825000000000003</v>
      </c>
      <c r="BL28" s="31">
        <f t="shared" si="11"/>
        <v>69.168750000000003</v>
      </c>
      <c r="BM28" s="32">
        <f t="shared" si="11"/>
        <v>12.4</v>
      </c>
      <c r="BN28" s="11">
        <f>DFC!$C$68</f>
        <v>500</v>
      </c>
      <c r="BO28" s="21">
        <f t="shared" si="39"/>
        <v>2441.25</v>
      </c>
      <c r="BP28" s="19">
        <f t="shared" si="40"/>
        <v>34584.375</v>
      </c>
      <c r="BQ28" s="19">
        <f t="shared" si="41"/>
        <v>6200</v>
      </c>
      <c r="BR28" s="423">
        <f t="shared" si="42"/>
        <v>43225.625</v>
      </c>
      <c r="BS28" s="561">
        <f>DFC!$C$72</f>
        <v>0.15</v>
      </c>
      <c r="BT28" s="559">
        <f>DFC!$C$71</f>
        <v>0.75</v>
      </c>
      <c r="BU28" s="560">
        <f>DFC!$C$70</f>
        <v>0.1</v>
      </c>
      <c r="BV28" s="24" t="str">
        <f t="shared" si="35"/>
        <v>OK</v>
      </c>
      <c r="BW28" s="25">
        <f t="shared" si="30"/>
        <v>93</v>
      </c>
      <c r="BX28" s="26">
        <f t="shared" si="30"/>
        <v>465</v>
      </c>
      <c r="BY28" s="27">
        <f t="shared" si="47"/>
        <v>62</v>
      </c>
      <c r="BZ28" s="28">
        <f t="shared" si="14"/>
        <v>0</v>
      </c>
      <c r="CA28" s="28">
        <f t="shared" si="14"/>
        <v>0</v>
      </c>
      <c r="CB28" s="28">
        <f t="shared" si="14"/>
        <v>0</v>
      </c>
      <c r="CC28" s="17">
        <f>DFC!$C$77</f>
        <v>42</v>
      </c>
      <c r="CD28" s="28">
        <f>DFC!$C$76</f>
        <v>35</v>
      </c>
      <c r="CE28" s="30">
        <f>DFC!$C$75</f>
        <v>40</v>
      </c>
      <c r="CF28" s="31">
        <f t="shared" si="31"/>
        <v>0</v>
      </c>
      <c r="CG28" s="31">
        <f t="shared" si="15"/>
        <v>0</v>
      </c>
      <c r="CH28" s="32">
        <f t="shared" si="15"/>
        <v>0</v>
      </c>
      <c r="CI28" s="11">
        <f>DFC!$C$68</f>
        <v>500</v>
      </c>
      <c r="CJ28" s="21">
        <f t="shared" si="43"/>
        <v>0</v>
      </c>
      <c r="CK28" s="21">
        <f t="shared" si="36"/>
        <v>0</v>
      </c>
      <c r="CL28" s="21">
        <f t="shared" si="36"/>
        <v>0</v>
      </c>
      <c r="CM28" s="423">
        <f t="shared" si="44"/>
        <v>0</v>
      </c>
    </row>
    <row r="29" spans="1:91" x14ac:dyDescent="0.35">
      <c r="A29" s="743"/>
      <c r="B29" s="572" t="s">
        <v>35</v>
      </c>
      <c r="C29" s="572">
        <v>30</v>
      </c>
      <c r="D29" s="572">
        <v>23</v>
      </c>
      <c r="E29" s="10">
        <f>DFC!C$62</f>
        <v>20</v>
      </c>
      <c r="F29" s="578">
        <f t="shared" si="0"/>
        <v>600</v>
      </c>
      <c r="G29" s="745"/>
      <c r="H29" s="295">
        <f>DFC!$C$45</f>
        <v>0.1</v>
      </c>
      <c r="I29" s="291">
        <f>DFC!$C$44</f>
        <v>0.7</v>
      </c>
      <c r="J29" s="292">
        <f>DFC!$C$43</f>
        <v>0.2</v>
      </c>
      <c r="K29" s="24" t="str">
        <f t="shared" si="17"/>
        <v>OK</v>
      </c>
      <c r="L29" s="25">
        <f t="shared" si="18"/>
        <v>60</v>
      </c>
      <c r="M29" s="26">
        <f t="shared" si="18"/>
        <v>420</v>
      </c>
      <c r="N29" s="27">
        <f t="shared" si="18"/>
        <v>120</v>
      </c>
      <c r="O29" s="28">
        <f t="shared" si="2"/>
        <v>420000</v>
      </c>
      <c r="P29" s="28">
        <f t="shared" si="2"/>
        <v>9996000</v>
      </c>
      <c r="Q29" s="28">
        <f t="shared" si="2"/>
        <v>3360000</v>
      </c>
      <c r="R29" s="29">
        <f>DFC!$C$50</f>
        <v>152</v>
      </c>
      <c r="S29" s="28">
        <f>DFC!$C$49</f>
        <v>146.19999999999999</v>
      </c>
      <c r="T29" s="30">
        <f>DFC!$C$48</f>
        <v>150</v>
      </c>
      <c r="U29" s="31">
        <f t="shared" si="19"/>
        <v>63.84</v>
      </c>
      <c r="V29" s="31">
        <f t="shared" si="19"/>
        <v>1461.4151999999999</v>
      </c>
      <c r="W29" s="32">
        <f t="shared" si="19"/>
        <v>504</v>
      </c>
      <c r="X29" s="23">
        <f>DFC!$C$41</f>
        <v>370</v>
      </c>
      <c r="Y29" s="33">
        <f t="shared" si="20"/>
        <v>23620.800000000003</v>
      </c>
      <c r="Z29" s="31">
        <f t="shared" si="20"/>
        <v>540723.62399999995</v>
      </c>
      <c r="AA29" s="31">
        <f t="shared" si="20"/>
        <v>186480</v>
      </c>
      <c r="AB29" s="423">
        <f t="shared" si="37"/>
        <v>750824.424</v>
      </c>
      <c r="AC29" s="295">
        <f>DFC!$C$45</f>
        <v>0.1</v>
      </c>
      <c r="AD29" s="291">
        <f>DFC!$C$44</f>
        <v>0.7</v>
      </c>
      <c r="AE29" s="292">
        <f>DFC!$C$43</f>
        <v>0.2</v>
      </c>
      <c r="AF29" s="24" t="str">
        <f t="shared" si="33"/>
        <v>OK</v>
      </c>
      <c r="AG29" s="25">
        <f t="shared" si="22"/>
        <v>60</v>
      </c>
      <c r="AH29" s="26">
        <f t="shared" si="22"/>
        <v>420</v>
      </c>
      <c r="AI29" s="27">
        <f t="shared" si="45"/>
        <v>120</v>
      </c>
      <c r="AJ29" s="28">
        <f t="shared" si="6"/>
        <v>0</v>
      </c>
      <c r="AK29" s="28">
        <f t="shared" si="6"/>
        <v>0</v>
      </c>
      <c r="AL29" s="28">
        <f t="shared" si="6"/>
        <v>0</v>
      </c>
      <c r="AM29" s="17">
        <f>DFC!$C$50</f>
        <v>152</v>
      </c>
      <c r="AN29" s="16">
        <f>DFC!$C$49</f>
        <v>146.19999999999999</v>
      </c>
      <c r="AO29" s="18">
        <f>DFC!$C$48</f>
        <v>150</v>
      </c>
      <c r="AP29" s="31">
        <f t="shared" si="23"/>
        <v>0</v>
      </c>
      <c r="AQ29" s="31">
        <f t="shared" si="7"/>
        <v>0</v>
      </c>
      <c r="AR29" s="32">
        <f t="shared" si="7"/>
        <v>0</v>
      </c>
      <c r="AS29" s="23">
        <f>DFC!$C$41</f>
        <v>370</v>
      </c>
      <c r="AT29" s="33">
        <f t="shared" si="24"/>
        <v>0</v>
      </c>
      <c r="AU29" s="31">
        <f t="shared" si="8"/>
        <v>0</v>
      </c>
      <c r="AV29" s="31">
        <f t="shared" si="8"/>
        <v>0</v>
      </c>
      <c r="AW29" s="423">
        <f t="shared" si="38"/>
        <v>0</v>
      </c>
      <c r="AX29" s="561">
        <f>DFC!$C$72</f>
        <v>0.15</v>
      </c>
      <c r="AY29" s="559">
        <f>DFC!$C$71</f>
        <v>0.75</v>
      </c>
      <c r="AZ29" s="560">
        <f>DFC!$C$70</f>
        <v>0.1</v>
      </c>
      <c r="BA29" s="24" t="str">
        <f t="shared" si="34"/>
        <v>OK</v>
      </c>
      <c r="BB29" s="25">
        <f t="shared" si="26"/>
        <v>90</v>
      </c>
      <c r="BC29" s="26">
        <f t="shared" si="26"/>
        <v>450</v>
      </c>
      <c r="BD29" s="27">
        <f t="shared" si="46"/>
        <v>60</v>
      </c>
      <c r="BE29" s="28">
        <f t="shared" si="10"/>
        <v>112500</v>
      </c>
      <c r="BF29" s="28">
        <f t="shared" si="10"/>
        <v>1912500</v>
      </c>
      <c r="BG29" s="28">
        <f t="shared" si="10"/>
        <v>300000</v>
      </c>
      <c r="BH29" s="17">
        <f>DFC!$C$77</f>
        <v>42</v>
      </c>
      <c r="BI29" s="28">
        <f>DFC!$C$76</f>
        <v>35</v>
      </c>
      <c r="BJ29" s="30">
        <f>DFC!$C$75</f>
        <v>40</v>
      </c>
      <c r="BK29" s="31">
        <f t="shared" si="27"/>
        <v>4.7249999999999996</v>
      </c>
      <c r="BL29" s="31">
        <f t="shared" si="11"/>
        <v>66.9375</v>
      </c>
      <c r="BM29" s="32">
        <f t="shared" si="11"/>
        <v>12</v>
      </c>
      <c r="BN29" s="11">
        <f>DFC!$C$68</f>
        <v>500</v>
      </c>
      <c r="BO29" s="21">
        <f t="shared" si="39"/>
        <v>2362.5</v>
      </c>
      <c r="BP29" s="19">
        <f t="shared" si="40"/>
        <v>33468.75</v>
      </c>
      <c r="BQ29" s="19">
        <f t="shared" si="41"/>
        <v>6000</v>
      </c>
      <c r="BR29" s="423">
        <f t="shared" si="42"/>
        <v>41831.25</v>
      </c>
      <c r="BS29" s="561">
        <f>DFC!$C$72</f>
        <v>0.15</v>
      </c>
      <c r="BT29" s="559">
        <f>DFC!$C$71</f>
        <v>0.75</v>
      </c>
      <c r="BU29" s="560">
        <f>DFC!$C$70</f>
        <v>0.1</v>
      </c>
      <c r="BV29" s="24" t="str">
        <f t="shared" si="35"/>
        <v>OK</v>
      </c>
      <c r="BW29" s="25">
        <f t="shared" si="30"/>
        <v>90</v>
      </c>
      <c r="BX29" s="26">
        <f t="shared" si="30"/>
        <v>450</v>
      </c>
      <c r="BY29" s="27">
        <f t="shared" si="47"/>
        <v>60</v>
      </c>
      <c r="BZ29" s="28">
        <f t="shared" si="14"/>
        <v>0</v>
      </c>
      <c r="CA29" s="28">
        <f t="shared" si="14"/>
        <v>0</v>
      </c>
      <c r="CB29" s="28">
        <f t="shared" si="14"/>
        <v>0</v>
      </c>
      <c r="CC29" s="17">
        <f>DFC!$C$77</f>
        <v>42</v>
      </c>
      <c r="CD29" s="28">
        <f>DFC!$C$76</f>
        <v>35</v>
      </c>
      <c r="CE29" s="30">
        <f>DFC!$C$75</f>
        <v>40</v>
      </c>
      <c r="CF29" s="31">
        <f t="shared" si="31"/>
        <v>0</v>
      </c>
      <c r="CG29" s="31">
        <f t="shared" si="15"/>
        <v>0</v>
      </c>
      <c r="CH29" s="32">
        <f t="shared" si="15"/>
        <v>0</v>
      </c>
      <c r="CI29" s="11">
        <f>DFC!$C$68</f>
        <v>500</v>
      </c>
      <c r="CJ29" s="21">
        <f t="shared" si="43"/>
        <v>0</v>
      </c>
      <c r="CK29" s="21">
        <f t="shared" si="36"/>
        <v>0</v>
      </c>
      <c r="CL29" s="21">
        <f t="shared" si="36"/>
        <v>0</v>
      </c>
      <c r="CM29" s="423">
        <f t="shared" si="44"/>
        <v>0</v>
      </c>
    </row>
    <row r="30" spans="1:91" x14ac:dyDescent="0.35">
      <c r="A30" s="744"/>
      <c r="B30" s="576" t="s">
        <v>36</v>
      </c>
      <c r="C30" s="576">
        <v>31</v>
      </c>
      <c r="D30" s="576">
        <v>24</v>
      </c>
      <c r="E30" s="10">
        <f>DFC!C$63</f>
        <v>20</v>
      </c>
      <c r="F30" s="35">
        <f t="shared" si="0"/>
        <v>620</v>
      </c>
      <c r="G30" s="746"/>
      <c r="H30" s="295">
        <f>DFC!$C$45</f>
        <v>0.1</v>
      </c>
      <c r="I30" s="291">
        <f>DFC!$C$44</f>
        <v>0.7</v>
      </c>
      <c r="J30" s="292">
        <f>DFC!$C$43</f>
        <v>0.2</v>
      </c>
      <c r="K30" s="8" t="str">
        <f t="shared" si="17"/>
        <v>OK</v>
      </c>
      <c r="L30" s="37">
        <f t="shared" si="18"/>
        <v>62</v>
      </c>
      <c r="M30" s="38">
        <f t="shared" si="18"/>
        <v>434</v>
      </c>
      <c r="N30" s="39">
        <f t="shared" si="18"/>
        <v>124</v>
      </c>
      <c r="O30" s="40">
        <f t="shared" si="2"/>
        <v>434000</v>
      </c>
      <c r="P30" s="40">
        <f t="shared" si="2"/>
        <v>10329200</v>
      </c>
      <c r="Q30" s="40">
        <f t="shared" si="2"/>
        <v>3472000</v>
      </c>
      <c r="R30" s="41">
        <f>DFC!$C$50</f>
        <v>152</v>
      </c>
      <c r="S30" s="40">
        <f>DFC!$C$49</f>
        <v>146.19999999999999</v>
      </c>
      <c r="T30" s="42">
        <f>DFC!$C$48</f>
        <v>150</v>
      </c>
      <c r="U30" s="43">
        <f t="shared" si="19"/>
        <v>65.968000000000004</v>
      </c>
      <c r="V30" s="43">
        <f t="shared" si="19"/>
        <v>1510.12904</v>
      </c>
      <c r="W30" s="44">
        <f t="shared" si="19"/>
        <v>520.79999999999995</v>
      </c>
      <c r="X30" s="23">
        <f>DFC!$C$41</f>
        <v>370</v>
      </c>
      <c r="Y30" s="45">
        <f t="shared" si="20"/>
        <v>24408.16</v>
      </c>
      <c r="Z30" s="43">
        <f t="shared" si="20"/>
        <v>558747.74479999999</v>
      </c>
      <c r="AA30" s="43">
        <f t="shared" si="20"/>
        <v>192695.99999999997</v>
      </c>
      <c r="AB30" s="423">
        <f t="shared" si="37"/>
        <v>775851.90480000002</v>
      </c>
      <c r="AC30" s="295">
        <f>DFC!$C$45</f>
        <v>0.1</v>
      </c>
      <c r="AD30" s="291">
        <f>DFC!$C$44</f>
        <v>0.7</v>
      </c>
      <c r="AE30" s="292">
        <f>DFC!$C$43</f>
        <v>0.2</v>
      </c>
      <c r="AF30" s="8" t="str">
        <f t="shared" si="33"/>
        <v>OK</v>
      </c>
      <c r="AG30" s="37">
        <f t="shared" si="22"/>
        <v>62</v>
      </c>
      <c r="AH30" s="38">
        <f t="shared" si="22"/>
        <v>434</v>
      </c>
      <c r="AI30" s="39">
        <f t="shared" si="45"/>
        <v>124</v>
      </c>
      <c r="AJ30" s="40">
        <f t="shared" si="6"/>
        <v>0</v>
      </c>
      <c r="AK30" s="40">
        <f t="shared" si="6"/>
        <v>0</v>
      </c>
      <c r="AL30" s="40">
        <f t="shared" si="6"/>
        <v>0</v>
      </c>
      <c r="AM30" s="17">
        <f>DFC!$C$50</f>
        <v>152</v>
      </c>
      <c r="AN30" s="16">
        <f>DFC!$C$49</f>
        <v>146.19999999999999</v>
      </c>
      <c r="AO30" s="18">
        <f>DFC!$C$48</f>
        <v>150</v>
      </c>
      <c r="AP30" s="43">
        <f t="shared" si="23"/>
        <v>0</v>
      </c>
      <c r="AQ30" s="43">
        <f t="shared" si="7"/>
        <v>0</v>
      </c>
      <c r="AR30" s="44">
        <f t="shared" si="7"/>
        <v>0</v>
      </c>
      <c r="AS30" s="23">
        <f>DFC!$C$41</f>
        <v>370</v>
      </c>
      <c r="AT30" s="45">
        <f t="shared" si="24"/>
        <v>0</v>
      </c>
      <c r="AU30" s="43">
        <f t="shared" si="8"/>
        <v>0</v>
      </c>
      <c r="AV30" s="43">
        <f t="shared" si="8"/>
        <v>0</v>
      </c>
      <c r="AW30" s="423">
        <f t="shared" si="38"/>
        <v>0</v>
      </c>
      <c r="AX30" s="561">
        <f>DFC!$C$72</f>
        <v>0.15</v>
      </c>
      <c r="AY30" s="559">
        <f>DFC!$C$71</f>
        <v>0.75</v>
      </c>
      <c r="AZ30" s="560">
        <f>DFC!$C$70</f>
        <v>0.1</v>
      </c>
      <c r="BA30" s="8" t="str">
        <f t="shared" si="34"/>
        <v>OK</v>
      </c>
      <c r="BB30" s="37">
        <f t="shared" si="26"/>
        <v>93</v>
      </c>
      <c r="BC30" s="38">
        <f t="shared" si="26"/>
        <v>465</v>
      </c>
      <c r="BD30" s="39">
        <f t="shared" si="46"/>
        <v>62</v>
      </c>
      <c r="BE30" s="40">
        <f t="shared" si="10"/>
        <v>116250</v>
      </c>
      <c r="BF30" s="40">
        <f t="shared" si="10"/>
        <v>1976250</v>
      </c>
      <c r="BG30" s="40">
        <f t="shared" si="10"/>
        <v>310000</v>
      </c>
      <c r="BH30" s="17">
        <f>DFC!$C$77</f>
        <v>42</v>
      </c>
      <c r="BI30" s="28">
        <f>DFC!$C$76</f>
        <v>35</v>
      </c>
      <c r="BJ30" s="30">
        <f>DFC!$C$75</f>
        <v>40</v>
      </c>
      <c r="BK30" s="43">
        <f t="shared" si="27"/>
        <v>4.8825000000000003</v>
      </c>
      <c r="BL30" s="43">
        <f t="shared" si="11"/>
        <v>69.168750000000003</v>
      </c>
      <c r="BM30" s="44">
        <f t="shared" si="11"/>
        <v>12.4</v>
      </c>
      <c r="BN30" s="11">
        <f>DFC!$C$68</f>
        <v>500</v>
      </c>
      <c r="BO30" s="21">
        <f t="shared" si="39"/>
        <v>2441.25</v>
      </c>
      <c r="BP30" s="19">
        <f t="shared" si="40"/>
        <v>34584.375</v>
      </c>
      <c r="BQ30" s="19">
        <f t="shared" si="41"/>
        <v>6200</v>
      </c>
      <c r="BR30" s="423">
        <f t="shared" si="42"/>
        <v>43225.625</v>
      </c>
      <c r="BS30" s="561">
        <f>DFC!$C$72</f>
        <v>0.15</v>
      </c>
      <c r="BT30" s="559">
        <f>DFC!$C$71</f>
        <v>0.75</v>
      </c>
      <c r="BU30" s="560">
        <f>DFC!$C$70</f>
        <v>0.1</v>
      </c>
      <c r="BV30" s="8" t="str">
        <f t="shared" si="35"/>
        <v>OK</v>
      </c>
      <c r="BW30" s="37">
        <f t="shared" si="30"/>
        <v>93</v>
      </c>
      <c r="BX30" s="38">
        <f t="shared" si="30"/>
        <v>465</v>
      </c>
      <c r="BY30" s="39">
        <f t="shared" si="47"/>
        <v>62</v>
      </c>
      <c r="BZ30" s="40">
        <f t="shared" si="14"/>
        <v>0</v>
      </c>
      <c r="CA30" s="40">
        <f t="shared" si="14"/>
        <v>0</v>
      </c>
      <c r="CB30" s="40">
        <f t="shared" si="14"/>
        <v>0</v>
      </c>
      <c r="CC30" s="17">
        <f>DFC!$C$77</f>
        <v>42</v>
      </c>
      <c r="CD30" s="28">
        <f>DFC!$C$76</f>
        <v>35</v>
      </c>
      <c r="CE30" s="30">
        <f>DFC!$C$75</f>
        <v>40</v>
      </c>
      <c r="CF30" s="43">
        <f t="shared" si="31"/>
        <v>0</v>
      </c>
      <c r="CG30" s="43">
        <f t="shared" si="15"/>
        <v>0</v>
      </c>
      <c r="CH30" s="44">
        <f t="shared" si="15"/>
        <v>0</v>
      </c>
      <c r="CI30" s="11">
        <f>DFC!$C$68</f>
        <v>500</v>
      </c>
      <c r="CJ30" s="21">
        <f t="shared" si="43"/>
        <v>0</v>
      </c>
      <c r="CK30" s="21">
        <f t="shared" si="36"/>
        <v>0</v>
      </c>
      <c r="CL30" s="21">
        <f t="shared" si="36"/>
        <v>0</v>
      </c>
      <c r="CM30" s="423">
        <f t="shared" si="44"/>
        <v>0</v>
      </c>
    </row>
    <row r="31" spans="1:91" x14ac:dyDescent="0.35">
      <c r="A31" s="731">
        <v>3</v>
      </c>
      <c r="B31" s="575" t="s">
        <v>25</v>
      </c>
      <c r="C31" s="575">
        <v>31</v>
      </c>
      <c r="D31" s="575">
        <v>25</v>
      </c>
      <c r="E31" s="10">
        <f>DFC!C$52</f>
        <v>8</v>
      </c>
      <c r="F31" s="10">
        <f t="shared" si="0"/>
        <v>248</v>
      </c>
      <c r="G31" s="732">
        <f>SUM(F31:F42)</f>
        <v>6928</v>
      </c>
      <c r="H31" s="295">
        <f>DFC!$C$45</f>
        <v>0.1</v>
      </c>
      <c r="I31" s="291">
        <f>DFC!$C$44</f>
        <v>0.7</v>
      </c>
      <c r="J31" s="292">
        <f>DFC!$C$43</f>
        <v>0.2</v>
      </c>
      <c r="K31" s="12" t="str">
        <f t="shared" si="17"/>
        <v>OK</v>
      </c>
      <c r="L31" s="13">
        <f t="shared" si="18"/>
        <v>24.8</v>
      </c>
      <c r="M31" s="14">
        <f t="shared" si="18"/>
        <v>173.6</v>
      </c>
      <c r="N31" s="15">
        <f t="shared" si="18"/>
        <v>49.6</v>
      </c>
      <c r="O31" s="16">
        <f t="shared" si="2"/>
        <v>173600</v>
      </c>
      <c r="P31" s="16">
        <f t="shared" si="2"/>
        <v>4131680</v>
      </c>
      <c r="Q31" s="16">
        <f t="shared" si="2"/>
        <v>1388800</v>
      </c>
      <c r="R31" s="29">
        <f>DFC!$C$50</f>
        <v>152</v>
      </c>
      <c r="S31" s="28">
        <f>DFC!$C$49</f>
        <v>146.19999999999999</v>
      </c>
      <c r="T31" s="30">
        <f>DFC!$C$48</f>
        <v>150</v>
      </c>
      <c r="U31" s="19">
        <f t="shared" si="19"/>
        <v>26.3872</v>
      </c>
      <c r="V31" s="19">
        <f t="shared" si="19"/>
        <v>604.05161599999997</v>
      </c>
      <c r="W31" s="20">
        <f t="shared" si="19"/>
        <v>208.32</v>
      </c>
      <c r="X31" s="23">
        <f>DFC!$C$41</f>
        <v>370</v>
      </c>
      <c r="Y31" s="21">
        <f>U31*$X31</f>
        <v>9763.2639999999992</v>
      </c>
      <c r="Z31" s="19">
        <f>V31*$X31</f>
        <v>223499.09792</v>
      </c>
      <c r="AA31" s="19">
        <f t="shared" si="20"/>
        <v>77078.399999999994</v>
      </c>
      <c r="AB31" s="423">
        <f t="shared" si="37"/>
        <v>310340.76191999996</v>
      </c>
      <c r="AC31" s="295">
        <f>DFC!$C$45</f>
        <v>0.1</v>
      </c>
      <c r="AD31" s="291">
        <f>DFC!$C$44</f>
        <v>0.7</v>
      </c>
      <c r="AE31" s="292">
        <f>DFC!$C$43</f>
        <v>0.2</v>
      </c>
      <c r="AF31" s="12" t="str">
        <f t="shared" si="33"/>
        <v>OK</v>
      </c>
      <c r="AG31" s="13">
        <f t="shared" si="22"/>
        <v>24.8</v>
      </c>
      <c r="AH31" s="14">
        <f t="shared" si="22"/>
        <v>173.6</v>
      </c>
      <c r="AI31" s="15">
        <f t="shared" si="45"/>
        <v>49.6</v>
      </c>
      <c r="AJ31" s="16">
        <f t="shared" si="6"/>
        <v>0</v>
      </c>
      <c r="AK31" s="16">
        <f t="shared" si="6"/>
        <v>0</v>
      </c>
      <c r="AL31" s="16">
        <f t="shared" si="6"/>
        <v>0</v>
      </c>
      <c r="AM31" s="17">
        <f>DFC!$C$50</f>
        <v>152</v>
      </c>
      <c r="AN31" s="16">
        <f>DFC!$C$49</f>
        <v>146.19999999999999</v>
      </c>
      <c r="AO31" s="18">
        <f>DFC!$C$48</f>
        <v>150</v>
      </c>
      <c r="AP31" s="19">
        <f t="shared" si="23"/>
        <v>0</v>
      </c>
      <c r="AQ31" s="19">
        <f t="shared" si="7"/>
        <v>0</v>
      </c>
      <c r="AR31" s="20">
        <f t="shared" si="7"/>
        <v>0</v>
      </c>
      <c r="AS31" s="23">
        <f>DFC!$C$41</f>
        <v>370</v>
      </c>
      <c r="AT31" s="21">
        <f>AP31*$X31</f>
        <v>0</v>
      </c>
      <c r="AU31" s="19">
        <f>AQ31*$X31</f>
        <v>0</v>
      </c>
      <c r="AV31" s="19">
        <f t="shared" ref="AV31" si="48">AR31*$X31</f>
        <v>0</v>
      </c>
      <c r="AW31" s="423">
        <f t="shared" si="38"/>
        <v>0</v>
      </c>
      <c r="AX31" s="561">
        <f>DFC!$C$72</f>
        <v>0.15</v>
      </c>
      <c r="AY31" s="559">
        <f>DFC!$C$71</f>
        <v>0.75</v>
      </c>
      <c r="AZ31" s="560">
        <f>DFC!$C$70</f>
        <v>0.1</v>
      </c>
      <c r="BA31" s="12" t="str">
        <f t="shared" si="34"/>
        <v>OK</v>
      </c>
      <c r="BB31" s="13">
        <f t="shared" si="26"/>
        <v>37.199999999999996</v>
      </c>
      <c r="BC31" s="14">
        <f t="shared" si="26"/>
        <v>186</v>
      </c>
      <c r="BD31" s="15">
        <f t="shared" si="46"/>
        <v>24.8</v>
      </c>
      <c r="BE31" s="16">
        <f t="shared" si="10"/>
        <v>46499.999999999993</v>
      </c>
      <c r="BF31" s="16">
        <f t="shared" si="10"/>
        <v>790500</v>
      </c>
      <c r="BG31" s="16">
        <f t="shared" si="10"/>
        <v>124000</v>
      </c>
      <c r="BH31" s="17">
        <f>DFC!$C$77</f>
        <v>42</v>
      </c>
      <c r="BI31" s="28">
        <f>DFC!$C$76</f>
        <v>35</v>
      </c>
      <c r="BJ31" s="30">
        <f>DFC!$C$75</f>
        <v>40</v>
      </c>
      <c r="BK31" s="19">
        <f t="shared" si="27"/>
        <v>1.9529999999999998</v>
      </c>
      <c r="BL31" s="19">
        <f t="shared" si="11"/>
        <v>27.6675</v>
      </c>
      <c r="BM31" s="20">
        <f t="shared" si="11"/>
        <v>4.96</v>
      </c>
      <c r="BN31" s="11">
        <f>DFC!$C$68</f>
        <v>500</v>
      </c>
      <c r="BO31" s="21">
        <f t="shared" si="39"/>
        <v>976.49999999999989</v>
      </c>
      <c r="BP31" s="19">
        <f t="shared" si="40"/>
        <v>13833.75</v>
      </c>
      <c r="BQ31" s="19">
        <f t="shared" si="41"/>
        <v>2480</v>
      </c>
      <c r="BR31" s="423">
        <f t="shared" si="42"/>
        <v>17290.25</v>
      </c>
      <c r="BS31" s="561">
        <f>DFC!$C$72</f>
        <v>0.15</v>
      </c>
      <c r="BT31" s="559">
        <f>DFC!$C$71</f>
        <v>0.75</v>
      </c>
      <c r="BU31" s="560">
        <f>DFC!$C$70</f>
        <v>0.1</v>
      </c>
      <c r="BV31" s="12" t="str">
        <f t="shared" si="35"/>
        <v>OK</v>
      </c>
      <c r="BW31" s="13">
        <f t="shared" si="30"/>
        <v>37.199999999999996</v>
      </c>
      <c r="BX31" s="14">
        <f t="shared" si="30"/>
        <v>186</v>
      </c>
      <c r="BY31" s="15">
        <f t="shared" si="47"/>
        <v>24.8</v>
      </c>
      <c r="BZ31" s="16">
        <f t="shared" si="14"/>
        <v>0</v>
      </c>
      <c r="CA31" s="16">
        <f t="shared" si="14"/>
        <v>0</v>
      </c>
      <c r="CB31" s="16">
        <f t="shared" si="14"/>
        <v>0</v>
      </c>
      <c r="CC31" s="17">
        <f>DFC!$C$77</f>
        <v>42</v>
      </c>
      <c r="CD31" s="28">
        <f>DFC!$C$76</f>
        <v>35</v>
      </c>
      <c r="CE31" s="30">
        <f>DFC!$C$75</f>
        <v>40</v>
      </c>
      <c r="CF31" s="19">
        <f t="shared" si="31"/>
        <v>0</v>
      </c>
      <c r="CG31" s="19">
        <f t="shared" si="15"/>
        <v>0</v>
      </c>
      <c r="CH31" s="20">
        <f t="shared" si="15"/>
        <v>0</v>
      </c>
      <c r="CI31" s="11">
        <f>DFC!$C$68</f>
        <v>500</v>
      </c>
      <c r="CJ31" s="21">
        <f t="shared" si="43"/>
        <v>0</v>
      </c>
      <c r="CK31" s="21">
        <f t="shared" si="36"/>
        <v>0</v>
      </c>
      <c r="CL31" s="21">
        <f t="shared" si="36"/>
        <v>0</v>
      </c>
      <c r="CM31" s="423">
        <f t="shared" si="44"/>
        <v>0</v>
      </c>
    </row>
    <row r="32" spans="1:91" x14ac:dyDescent="0.35">
      <c r="A32" s="743"/>
      <c r="B32" s="572" t="s">
        <v>26</v>
      </c>
      <c r="C32" s="572">
        <v>28</v>
      </c>
      <c r="D32" s="572">
        <v>26</v>
      </c>
      <c r="E32" s="10">
        <f>DFC!C$53</f>
        <v>20</v>
      </c>
      <c r="F32" s="578">
        <f t="shared" si="0"/>
        <v>560</v>
      </c>
      <c r="G32" s="745"/>
      <c r="H32" s="295">
        <f>DFC!$C$45</f>
        <v>0.1</v>
      </c>
      <c r="I32" s="291">
        <f>DFC!$C$44</f>
        <v>0.7</v>
      </c>
      <c r="J32" s="292">
        <f>DFC!$C$43</f>
        <v>0.2</v>
      </c>
      <c r="K32" s="24" t="str">
        <f t="shared" si="17"/>
        <v>OK</v>
      </c>
      <c r="L32" s="25">
        <f t="shared" si="18"/>
        <v>56</v>
      </c>
      <c r="M32" s="26">
        <f>$F32*I32</f>
        <v>392</v>
      </c>
      <c r="N32" s="27">
        <f>$F32*J32</f>
        <v>112</v>
      </c>
      <c r="O32" s="28">
        <f t="shared" si="2"/>
        <v>392000</v>
      </c>
      <c r="P32" s="28">
        <f t="shared" si="2"/>
        <v>9329600</v>
      </c>
      <c r="Q32" s="28">
        <f t="shared" si="2"/>
        <v>3136000</v>
      </c>
      <c r="R32" s="29">
        <f>DFC!$C$50</f>
        <v>152</v>
      </c>
      <c r="S32" s="28">
        <f>DFC!$C$49</f>
        <v>146.19999999999999</v>
      </c>
      <c r="T32" s="30">
        <f>DFC!$C$48</f>
        <v>150</v>
      </c>
      <c r="U32" s="31">
        <f t="shared" si="19"/>
        <v>59.584000000000003</v>
      </c>
      <c r="V32" s="31">
        <f t="shared" si="19"/>
        <v>1363.9875199999999</v>
      </c>
      <c r="W32" s="32">
        <f t="shared" si="19"/>
        <v>470.4</v>
      </c>
      <c r="X32" s="23">
        <f>DFC!$C$41</f>
        <v>370</v>
      </c>
      <c r="Y32" s="33">
        <f>U32*X32</f>
        <v>22046.080000000002</v>
      </c>
      <c r="Z32" s="31">
        <f>V32*X32</f>
        <v>504675.38239999994</v>
      </c>
      <c r="AA32" s="31">
        <f>W32*X32</f>
        <v>174048</v>
      </c>
      <c r="AB32" s="423">
        <f t="shared" si="37"/>
        <v>700769.46239999996</v>
      </c>
      <c r="AC32" s="295">
        <f>DFC!$C$45</f>
        <v>0.1</v>
      </c>
      <c r="AD32" s="291">
        <f>DFC!$C$44</f>
        <v>0.7</v>
      </c>
      <c r="AE32" s="292">
        <f>DFC!$C$43</f>
        <v>0.2</v>
      </c>
      <c r="AF32" s="24" t="str">
        <f t="shared" si="33"/>
        <v>OK</v>
      </c>
      <c r="AG32" s="25">
        <f t="shared" si="22"/>
        <v>56</v>
      </c>
      <c r="AH32" s="26">
        <f>$F32*AD32</f>
        <v>392</v>
      </c>
      <c r="AI32" s="27">
        <f>$F32*AE32</f>
        <v>112</v>
      </c>
      <c r="AJ32" s="28">
        <f t="shared" si="6"/>
        <v>0</v>
      </c>
      <c r="AK32" s="28">
        <f t="shared" si="6"/>
        <v>0</v>
      </c>
      <c r="AL32" s="28">
        <f t="shared" si="6"/>
        <v>0</v>
      </c>
      <c r="AM32" s="17">
        <f>DFC!$C$50</f>
        <v>152</v>
      </c>
      <c r="AN32" s="16">
        <f>DFC!$C$49</f>
        <v>146.19999999999999</v>
      </c>
      <c r="AO32" s="18">
        <f>DFC!$C$48</f>
        <v>150</v>
      </c>
      <c r="AP32" s="31">
        <f t="shared" si="23"/>
        <v>0</v>
      </c>
      <c r="AQ32" s="31">
        <f t="shared" si="7"/>
        <v>0</v>
      </c>
      <c r="AR32" s="32">
        <f t="shared" si="7"/>
        <v>0</v>
      </c>
      <c r="AS32" s="23">
        <f>DFC!$C$41</f>
        <v>370</v>
      </c>
      <c r="AT32" s="33">
        <f>AP32*AS32</f>
        <v>0</v>
      </c>
      <c r="AU32" s="31">
        <f>AQ32*AS32</f>
        <v>0</v>
      </c>
      <c r="AV32" s="31">
        <f>AR32*AS32</f>
        <v>0</v>
      </c>
      <c r="AW32" s="423">
        <f t="shared" si="38"/>
        <v>0</v>
      </c>
      <c r="AX32" s="561">
        <f>DFC!$C$72</f>
        <v>0.15</v>
      </c>
      <c r="AY32" s="559">
        <f>DFC!$C$71</f>
        <v>0.75</v>
      </c>
      <c r="AZ32" s="560">
        <f>DFC!$C$70</f>
        <v>0.1</v>
      </c>
      <c r="BA32" s="24" t="str">
        <f t="shared" si="34"/>
        <v>OK</v>
      </c>
      <c r="BB32" s="25">
        <f t="shared" si="26"/>
        <v>84</v>
      </c>
      <c r="BC32" s="26">
        <f>$F32*AY32</f>
        <v>420</v>
      </c>
      <c r="BD32" s="27">
        <f>$F32*AZ32</f>
        <v>56</v>
      </c>
      <c r="BE32" s="28">
        <f t="shared" si="10"/>
        <v>105000</v>
      </c>
      <c r="BF32" s="28">
        <f t="shared" si="10"/>
        <v>1785000</v>
      </c>
      <c r="BG32" s="28">
        <f t="shared" si="10"/>
        <v>280000</v>
      </c>
      <c r="BH32" s="17">
        <f>DFC!$C$77</f>
        <v>42</v>
      </c>
      <c r="BI32" s="28">
        <f>DFC!$C$76</f>
        <v>35</v>
      </c>
      <c r="BJ32" s="30">
        <f>DFC!$C$75</f>
        <v>40</v>
      </c>
      <c r="BK32" s="31">
        <f t="shared" si="27"/>
        <v>4.41</v>
      </c>
      <c r="BL32" s="31">
        <f t="shared" si="11"/>
        <v>62.475000000000001</v>
      </c>
      <c r="BM32" s="32">
        <f t="shared" si="11"/>
        <v>11.2</v>
      </c>
      <c r="BN32" s="11">
        <f>DFC!$C$68</f>
        <v>500</v>
      </c>
      <c r="BO32" s="21">
        <f t="shared" si="39"/>
        <v>2205</v>
      </c>
      <c r="BP32" s="19">
        <f t="shared" si="40"/>
        <v>31237.5</v>
      </c>
      <c r="BQ32" s="19">
        <f t="shared" si="41"/>
        <v>5600</v>
      </c>
      <c r="BR32" s="423">
        <f t="shared" si="42"/>
        <v>39042.5</v>
      </c>
      <c r="BS32" s="561">
        <f>DFC!$C$72</f>
        <v>0.15</v>
      </c>
      <c r="BT32" s="559">
        <f>DFC!$C$71</f>
        <v>0.75</v>
      </c>
      <c r="BU32" s="560">
        <f>DFC!$C$70</f>
        <v>0.1</v>
      </c>
      <c r="BV32" s="24" t="str">
        <f t="shared" si="35"/>
        <v>OK</v>
      </c>
      <c r="BW32" s="25">
        <f t="shared" si="30"/>
        <v>84</v>
      </c>
      <c r="BX32" s="26">
        <f>$F32*BT32</f>
        <v>420</v>
      </c>
      <c r="BY32" s="27">
        <f>$F32*BU32</f>
        <v>56</v>
      </c>
      <c r="BZ32" s="28">
        <f t="shared" si="14"/>
        <v>0</v>
      </c>
      <c r="CA32" s="28">
        <f t="shared" si="14"/>
        <v>0</v>
      </c>
      <c r="CB32" s="28">
        <f t="shared" si="14"/>
        <v>0</v>
      </c>
      <c r="CC32" s="17">
        <f>DFC!$C$77</f>
        <v>42</v>
      </c>
      <c r="CD32" s="28">
        <f>DFC!$C$76</f>
        <v>35</v>
      </c>
      <c r="CE32" s="30">
        <f>DFC!$C$75</f>
        <v>40</v>
      </c>
      <c r="CF32" s="31">
        <f t="shared" si="31"/>
        <v>0</v>
      </c>
      <c r="CG32" s="31">
        <f t="shared" si="15"/>
        <v>0</v>
      </c>
      <c r="CH32" s="32">
        <f t="shared" si="15"/>
        <v>0</v>
      </c>
      <c r="CI32" s="11">
        <f>DFC!$C$68</f>
        <v>500</v>
      </c>
      <c r="CJ32" s="21">
        <f t="shared" si="43"/>
        <v>0</v>
      </c>
      <c r="CK32" s="21">
        <f t="shared" si="36"/>
        <v>0</v>
      </c>
      <c r="CL32" s="21">
        <f t="shared" si="36"/>
        <v>0</v>
      </c>
      <c r="CM32" s="423">
        <f t="shared" si="44"/>
        <v>0</v>
      </c>
    </row>
    <row r="33" spans="1:91" x14ac:dyDescent="0.35">
      <c r="A33" s="743"/>
      <c r="B33" s="572" t="s">
        <v>27</v>
      </c>
      <c r="C33" s="572">
        <v>31</v>
      </c>
      <c r="D33" s="572">
        <v>27</v>
      </c>
      <c r="E33" s="10">
        <f>DFC!C$54</f>
        <v>20</v>
      </c>
      <c r="F33" s="578">
        <f t="shared" si="0"/>
        <v>620</v>
      </c>
      <c r="G33" s="745"/>
      <c r="H33" s="295">
        <f>DFC!$C$45</f>
        <v>0.1</v>
      </c>
      <c r="I33" s="291">
        <f>DFC!$C$44</f>
        <v>0.7</v>
      </c>
      <c r="J33" s="292">
        <f>DFC!$C$43</f>
        <v>0.2</v>
      </c>
      <c r="K33" s="24" t="str">
        <f t="shared" si="17"/>
        <v>OK</v>
      </c>
      <c r="L33" s="25">
        <f t="shared" si="18"/>
        <v>62</v>
      </c>
      <c r="M33" s="26">
        <f t="shared" si="18"/>
        <v>434</v>
      </c>
      <c r="N33" s="27">
        <f t="shared" si="18"/>
        <v>124</v>
      </c>
      <c r="O33" s="28">
        <f t="shared" si="2"/>
        <v>434000</v>
      </c>
      <c r="P33" s="28">
        <f t="shared" si="2"/>
        <v>10329200</v>
      </c>
      <c r="Q33" s="28">
        <f t="shared" si="2"/>
        <v>3472000</v>
      </c>
      <c r="R33" s="29">
        <f>DFC!$C$50</f>
        <v>152</v>
      </c>
      <c r="S33" s="28">
        <f>DFC!$C$49</f>
        <v>146.19999999999999</v>
      </c>
      <c r="T33" s="30">
        <f>DFC!$C$48</f>
        <v>150</v>
      </c>
      <c r="U33" s="31">
        <f>O33*R33/10^6</f>
        <v>65.968000000000004</v>
      </c>
      <c r="V33" s="31">
        <f t="shared" si="19"/>
        <v>1510.12904</v>
      </c>
      <c r="W33" s="32">
        <f t="shared" si="19"/>
        <v>520.79999999999995</v>
      </c>
      <c r="X33" s="23">
        <f>DFC!$C$41</f>
        <v>370</v>
      </c>
      <c r="Y33" s="33">
        <f t="shared" si="20"/>
        <v>24408.16</v>
      </c>
      <c r="Z33" s="31">
        <f t="shared" si="20"/>
        <v>558747.74479999999</v>
      </c>
      <c r="AA33" s="31">
        <f t="shared" si="20"/>
        <v>192695.99999999997</v>
      </c>
      <c r="AB33" s="423">
        <f t="shared" si="37"/>
        <v>775851.90480000002</v>
      </c>
      <c r="AC33" s="295">
        <f>DFC!$C$45</f>
        <v>0.1</v>
      </c>
      <c r="AD33" s="291">
        <f>DFC!$C$44</f>
        <v>0.7</v>
      </c>
      <c r="AE33" s="292">
        <f>DFC!$C$43</f>
        <v>0.2</v>
      </c>
      <c r="AF33" s="24" t="str">
        <f t="shared" si="33"/>
        <v>OK</v>
      </c>
      <c r="AG33" s="25">
        <f t="shared" si="22"/>
        <v>62</v>
      </c>
      <c r="AH33" s="26">
        <f t="shared" si="22"/>
        <v>434</v>
      </c>
      <c r="AI33" s="27">
        <f t="shared" si="22"/>
        <v>124</v>
      </c>
      <c r="AJ33" s="28">
        <f t="shared" si="6"/>
        <v>0</v>
      </c>
      <c r="AK33" s="28">
        <f t="shared" si="6"/>
        <v>0</v>
      </c>
      <c r="AL33" s="28">
        <f t="shared" si="6"/>
        <v>0</v>
      </c>
      <c r="AM33" s="17">
        <f>DFC!$C$50</f>
        <v>152</v>
      </c>
      <c r="AN33" s="16">
        <f>DFC!$C$49</f>
        <v>146.19999999999999</v>
      </c>
      <c r="AO33" s="18">
        <f>DFC!$C$48</f>
        <v>150</v>
      </c>
      <c r="AP33" s="31">
        <f>AJ33*AM33/10^6</f>
        <v>0</v>
      </c>
      <c r="AQ33" s="31">
        <f t="shared" si="7"/>
        <v>0</v>
      </c>
      <c r="AR33" s="32">
        <f t="shared" si="7"/>
        <v>0</v>
      </c>
      <c r="AS33" s="23">
        <f>DFC!$C$41</f>
        <v>370</v>
      </c>
      <c r="AT33" s="33">
        <f t="shared" ref="AT33:AV96" si="49">AP33*$X33</f>
        <v>0</v>
      </c>
      <c r="AU33" s="31">
        <f t="shared" si="49"/>
        <v>0</v>
      </c>
      <c r="AV33" s="31">
        <f t="shared" si="49"/>
        <v>0</v>
      </c>
      <c r="AW33" s="423">
        <f t="shared" si="38"/>
        <v>0</v>
      </c>
      <c r="AX33" s="561">
        <f>DFC!$C$72</f>
        <v>0.15</v>
      </c>
      <c r="AY33" s="559">
        <f>DFC!$C$71</f>
        <v>0.75</v>
      </c>
      <c r="AZ33" s="560">
        <f>DFC!$C$70</f>
        <v>0.1</v>
      </c>
      <c r="BA33" s="24" t="str">
        <f t="shared" si="34"/>
        <v>OK</v>
      </c>
      <c r="BB33" s="25">
        <f t="shared" si="26"/>
        <v>93</v>
      </c>
      <c r="BC33" s="26">
        <f t="shared" si="26"/>
        <v>465</v>
      </c>
      <c r="BD33" s="27">
        <f t="shared" si="26"/>
        <v>62</v>
      </c>
      <c r="BE33" s="28">
        <f t="shared" si="10"/>
        <v>116250</v>
      </c>
      <c r="BF33" s="28">
        <f t="shared" si="10"/>
        <v>1976250</v>
      </c>
      <c r="BG33" s="28">
        <f t="shared" si="10"/>
        <v>310000</v>
      </c>
      <c r="BH33" s="17">
        <f>DFC!$C$77</f>
        <v>42</v>
      </c>
      <c r="BI33" s="28">
        <f>DFC!$C$76</f>
        <v>35</v>
      </c>
      <c r="BJ33" s="30">
        <f>DFC!$C$75</f>
        <v>40</v>
      </c>
      <c r="BK33" s="31">
        <f>BE33*BH33/10^6</f>
        <v>4.8825000000000003</v>
      </c>
      <c r="BL33" s="31">
        <f t="shared" si="11"/>
        <v>69.168750000000003</v>
      </c>
      <c r="BM33" s="32">
        <f t="shared" si="11"/>
        <v>12.4</v>
      </c>
      <c r="BN33" s="11">
        <f>DFC!$C$68</f>
        <v>500</v>
      </c>
      <c r="BO33" s="21">
        <f t="shared" si="39"/>
        <v>2441.25</v>
      </c>
      <c r="BP33" s="19">
        <f t="shared" si="40"/>
        <v>34584.375</v>
      </c>
      <c r="BQ33" s="19">
        <f t="shared" si="41"/>
        <v>6200</v>
      </c>
      <c r="BR33" s="423">
        <f t="shared" si="42"/>
        <v>43225.625</v>
      </c>
      <c r="BS33" s="561">
        <f>DFC!$C$72</f>
        <v>0.15</v>
      </c>
      <c r="BT33" s="559">
        <f>DFC!$C$71</f>
        <v>0.75</v>
      </c>
      <c r="BU33" s="560">
        <f>DFC!$C$70</f>
        <v>0.1</v>
      </c>
      <c r="BV33" s="24" t="str">
        <f t="shared" si="35"/>
        <v>OK</v>
      </c>
      <c r="BW33" s="25">
        <f t="shared" si="30"/>
        <v>93</v>
      </c>
      <c r="BX33" s="26">
        <f t="shared" si="30"/>
        <v>465</v>
      </c>
      <c r="BY33" s="27">
        <f t="shared" si="30"/>
        <v>62</v>
      </c>
      <c r="BZ33" s="28">
        <f t="shared" si="14"/>
        <v>0</v>
      </c>
      <c r="CA33" s="28">
        <f t="shared" si="14"/>
        <v>0</v>
      </c>
      <c r="CB33" s="28">
        <f t="shared" si="14"/>
        <v>0</v>
      </c>
      <c r="CC33" s="17">
        <f>DFC!$C$77</f>
        <v>42</v>
      </c>
      <c r="CD33" s="28">
        <f>DFC!$C$76</f>
        <v>35</v>
      </c>
      <c r="CE33" s="30">
        <f>DFC!$C$75</f>
        <v>40</v>
      </c>
      <c r="CF33" s="31">
        <f>BZ33*CC33/10^6</f>
        <v>0</v>
      </c>
      <c r="CG33" s="31">
        <f t="shared" si="15"/>
        <v>0</v>
      </c>
      <c r="CH33" s="32">
        <f t="shared" si="15"/>
        <v>0</v>
      </c>
      <c r="CI33" s="11">
        <f>DFC!$C$68</f>
        <v>500</v>
      </c>
      <c r="CJ33" s="21">
        <f t="shared" si="43"/>
        <v>0</v>
      </c>
      <c r="CK33" s="21">
        <f t="shared" si="36"/>
        <v>0</v>
      </c>
      <c r="CL33" s="21">
        <f t="shared" si="36"/>
        <v>0</v>
      </c>
      <c r="CM33" s="423">
        <f t="shared" si="44"/>
        <v>0</v>
      </c>
    </row>
    <row r="34" spans="1:91" x14ac:dyDescent="0.35">
      <c r="A34" s="743"/>
      <c r="B34" s="572" t="s">
        <v>28</v>
      </c>
      <c r="C34" s="572">
        <v>30</v>
      </c>
      <c r="D34" s="572">
        <v>28</v>
      </c>
      <c r="E34" s="10">
        <f>DFC!C$55</f>
        <v>20</v>
      </c>
      <c r="F34" s="578">
        <f t="shared" si="0"/>
        <v>600</v>
      </c>
      <c r="G34" s="745"/>
      <c r="H34" s="295">
        <f>DFC!$C$45</f>
        <v>0.1</v>
      </c>
      <c r="I34" s="291">
        <f>DFC!$C$44</f>
        <v>0.7</v>
      </c>
      <c r="J34" s="292">
        <f>DFC!$C$43</f>
        <v>0.2</v>
      </c>
      <c r="K34" s="24" t="str">
        <f t="shared" si="17"/>
        <v>OK</v>
      </c>
      <c r="L34" s="25">
        <f t="shared" si="18"/>
        <v>60</v>
      </c>
      <c r="M34" s="26">
        <f t="shared" si="18"/>
        <v>420</v>
      </c>
      <c r="N34" s="27">
        <f t="shared" si="18"/>
        <v>120</v>
      </c>
      <c r="O34" s="28">
        <f t="shared" si="2"/>
        <v>420000</v>
      </c>
      <c r="P34" s="28">
        <f t="shared" si="2"/>
        <v>9996000</v>
      </c>
      <c r="Q34" s="28">
        <f t="shared" si="2"/>
        <v>3360000</v>
      </c>
      <c r="R34" s="29">
        <f>DFC!$C$50</f>
        <v>152</v>
      </c>
      <c r="S34" s="28">
        <f>DFC!$C$49</f>
        <v>146.19999999999999</v>
      </c>
      <c r="T34" s="30">
        <f>DFC!$C$48</f>
        <v>150</v>
      </c>
      <c r="U34" s="31">
        <f t="shared" si="19"/>
        <v>63.84</v>
      </c>
      <c r="V34" s="31">
        <f t="shared" si="19"/>
        <v>1461.4151999999999</v>
      </c>
      <c r="W34" s="32">
        <f t="shared" si="19"/>
        <v>504</v>
      </c>
      <c r="X34" s="23">
        <f>DFC!$C$41</f>
        <v>370</v>
      </c>
      <c r="Y34" s="33">
        <f t="shared" si="20"/>
        <v>23620.800000000003</v>
      </c>
      <c r="Z34" s="31">
        <f t="shared" si="20"/>
        <v>540723.62399999995</v>
      </c>
      <c r="AA34" s="31">
        <f t="shared" si="20"/>
        <v>186480</v>
      </c>
      <c r="AB34" s="423">
        <f t="shared" si="37"/>
        <v>750824.424</v>
      </c>
      <c r="AC34" s="295">
        <f>DFC!$C$45</f>
        <v>0.1</v>
      </c>
      <c r="AD34" s="291">
        <f>DFC!$C$44</f>
        <v>0.7</v>
      </c>
      <c r="AE34" s="292">
        <f>DFC!$C$43</f>
        <v>0.2</v>
      </c>
      <c r="AF34" s="24" t="str">
        <f t="shared" si="33"/>
        <v>OK</v>
      </c>
      <c r="AG34" s="25">
        <f t="shared" si="22"/>
        <v>60</v>
      </c>
      <c r="AH34" s="26">
        <f t="shared" si="22"/>
        <v>420</v>
      </c>
      <c r="AI34" s="27">
        <f t="shared" si="22"/>
        <v>120</v>
      </c>
      <c r="AJ34" s="28">
        <f t="shared" si="6"/>
        <v>0</v>
      </c>
      <c r="AK34" s="28">
        <f t="shared" si="6"/>
        <v>0</v>
      </c>
      <c r="AL34" s="28">
        <f t="shared" si="6"/>
        <v>0</v>
      </c>
      <c r="AM34" s="17">
        <f>DFC!$C$50</f>
        <v>152</v>
      </c>
      <c r="AN34" s="16">
        <f>DFC!$C$49</f>
        <v>146.19999999999999</v>
      </c>
      <c r="AO34" s="18">
        <f>DFC!$C$48</f>
        <v>150</v>
      </c>
      <c r="AP34" s="31">
        <f t="shared" ref="AP34:AR97" si="50">AJ34*AM34/10^6</f>
        <v>0</v>
      </c>
      <c r="AQ34" s="31">
        <f t="shared" si="7"/>
        <v>0</v>
      </c>
      <c r="AR34" s="32">
        <f t="shared" si="7"/>
        <v>0</v>
      </c>
      <c r="AS34" s="23">
        <f>DFC!$C$41</f>
        <v>370</v>
      </c>
      <c r="AT34" s="33">
        <f t="shared" si="49"/>
        <v>0</v>
      </c>
      <c r="AU34" s="31">
        <f t="shared" si="49"/>
        <v>0</v>
      </c>
      <c r="AV34" s="31">
        <f t="shared" si="49"/>
        <v>0</v>
      </c>
      <c r="AW34" s="423">
        <f t="shared" si="38"/>
        <v>0</v>
      </c>
      <c r="AX34" s="561">
        <f>DFC!$C$72</f>
        <v>0.15</v>
      </c>
      <c r="AY34" s="559">
        <f>DFC!$C$71</f>
        <v>0.75</v>
      </c>
      <c r="AZ34" s="560">
        <f>DFC!$C$70</f>
        <v>0.1</v>
      </c>
      <c r="BA34" s="24" t="str">
        <f t="shared" si="34"/>
        <v>OK</v>
      </c>
      <c r="BB34" s="25">
        <f t="shared" si="26"/>
        <v>90</v>
      </c>
      <c r="BC34" s="26">
        <f t="shared" si="26"/>
        <v>450</v>
      </c>
      <c r="BD34" s="27">
        <f t="shared" si="26"/>
        <v>60</v>
      </c>
      <c r="BE34" s="28">
        <f t="shared" si="10"/>
        <v>112500</v>
      </c>
      <c r="BF34" s="28">
        <f t="shared" si="10"/>
        <v>1912500</v>
      </c>
      <c r="BG34" s="28">
        <f t="shared" si="10"/>
        <v>300000</v>
      </c>
      <c r="BH34" s="17">
        <f>DFC!$C$77</f>
        <v>42</v>
      </c>
      <c r="BI34" s="28">
        <f>DFC!$C$76</f>
        <v>35</v>
      </c>
      <c r="BJ34" s="30">
        <f>DFC!$C$75</f>
        <v>40</v>
      </c>
      <c r="BK34" s="31">
        <f t="shared" ref="BK34:BM97" si="51">BE34*BH34/10^6</f>
        <v>4.7249999999999996</v>
      </c>
      <c r="BL34" s="31">
        <f t="shared" si="11"/>
        <v>66.9375</v>
      </c>
      <c r="BM34" s="32">
        <f t="shared" si="11"/>
        <v>12</v>
      </c>
      <c r="BN34" s="11">
        <f>DFC!$C$68</f>
        <v>500</v>
      </c>
      <c r="BO34" s="21">
        <f t="shared" si="39"/>
        <v>2362.5</v>
      </c>
      <c r="BP34" s="19">
        <f t="shared" si="40"/>
        <v>33468.75</v>
      </c>
      <c r="BQ34" s="19">
        <f t="shared" si="41"/>
        <v>6000</v>
      </c>
      <c r="BR34" s="423">
        <f t="shared" si="42"/>
        <v>41831.25</v>
      </c>
      <c r="BS34" s="561">
        <f>DFC!$C$72</f>
        <v>0.15</v>
      </c>
      <c r="BT34" s="559">
        <f>DFC!$C$71</f>
        <v>0.75</v>
      </c>
      <c r="BU34" s="560">
        <f>DFC!$C$70</f>
        <v>0.1</v>
      </c>
      <c r="BV34" s="24" t="str">
        <f t="shared" si="35"/>
        <v>OK</v>
      </c>
      <c r="BW34" s="25">
        <f t="shared" si="30"/>
        <v>90</v>
      </c>
      <c r="BX34" s="26">
        <f t="shared" si="30"/>
        <v>450</v>
      </c>
      <c r="BY34" s="27">
        <f t="shared" si="30"/>
        <v>60</v>
      </c>
      <c r="BZ34" s="28">
        <f t="shared" si="14"/>
        <v>0</v>
      </c>
      <c r="CA34" s="28">
        <f t="shared" si="14"/>
        <v>0</v>
      </c>
      <c r="CB34" s="28">
        <f t="shared" si="14"/>
        <v>0</v>
      </c>
      <c r="CC34" s="17">
        <f>DFC!$C$77</f>
        <v>42</v>
      </c>
      <c r="CD34" s="28">
        <f>DFC!$C$76</f>
        <v>35</v>
      </c>
      <c r="CE34" s="30">
        <f>DFC!$C$75</f>
        <v>40</v>
      </c>
      <c r="CF34" s="31">
        <f t="shared" ref="CF34:CH97" si="52">BZ34*CC34/10^6</f>
        <v>0</v>
      </c>
      <c r="CG34" s="31">
        <f t="shared" si="15"/>
        <v>0</v>
      </c>
      <c r="CH34" s="32">
        <f t="shared" si="15"/>
        <v>0</v>
      </c>
      <c r="CI34" s="11">
        <f>DFC!$C$68</f>
        <v>500</v>
      </c>
      <c r="CJ34" s="21">
        <f t="shared" si="43"/>
        <v>0</v>
      </c>
      <c r="CK34" s="21">
        <f t="shared" si="36"/>
        <v>0</v>
      </c>
      <c r="CL34" s="21">
        <f t="shared" si="36"/>
        <v>0</v>
      </c>
      <c r="CM34" s="423">
        <f t="shared" si="44"/>
        <v>0</v>
      </c>
    </row>
    <row r="35" spans="1:91" ht="15" customHeight="1" x14ac:dyDescent="0.35">
      <c r="A35" s="743"/>
      <c r="B35" s="572" t="s">
        <v>29</v>
      </c>
      <c r="C35" s="572">
        <v>31</v>
      </c>
      <c r="D35" s="572">
        <v>29</v>
      </c>
      <c r="E35" s="10">
        <f>DFC!C$56</f>
        <v>20</v>
      </c>
      <c r="F35" s="578">
        <f t="shared" si="0"/>
        <v>620</v>
      </c>
      <c r="G35" s="745"/>
      <c r="H35" s="295">
        <f>DFC!$C$45</f>
        <v>0.1</v>
      </c>
      <c r="I35" s="291">
        <f>DFC!$C$44</f>
        <v>0.7</v>
      </c>
      <c r="J35" s="292">
        <f>DFC!$C$43</f>
        <v>0.2</v>
      </c>
      <c r="K35" s="24" t="str">
        <f t="shared" si="17"/>
        <v>OK</v>
      </c>
      <c r="L35" s="25">
        <f t="shared" si="18"/>
        <v>62</v>
      </c>
      <c r="M35" s="26">
        <f t="shared" si="18"/>
        <v>434</v>
      </c>
      <c r="N35" s="27">
        <f t="shared" si="18"/>
        <v>124</v>
      </c>
      <c r="O35" s="28">
        <f t="shared" si="2"/>
        <v>434000</v>
      </c>
      <c r="P35" s="28">
        <f t="shared" si="2"/>
        <v>10329200</v>
      </c>
      <c r="Q35" s="28">
        <f t="shared" si="2"/>
        <v>3472000</v>
      </c>
      <c r="R35" s="29">
        <f>DFC!$C$50</f>
        <v>152</v>
      </c>
      <c r="S35" s="28">
        <f>DFC!$C$49</f>
        <v>146.19999999999999</v>
      </c>
      <c r="T35" s="30">
        <f>DFC!$C$48</f>
        <v>150</v>
      </c>
      <c r="U35" s="31">
        <f t="shared" si="19"/>
        <v>65.968000000000004</v>
      </c>
      <c r="V35" s="31">
        <f t="shared" si="19"/>
        <v>1510.12904</v>
      </c>
      <c r="W35" s="32">
        <f t="shared" si="19"/>
        <v>520.79999999999995</v>
      </c>
      <c r="X35" s="23">
        <f>DFC!$C$41</f>
        <v>370</v>
      </c>
      <c r="Y35" s="33">
        <f t="shared" si="20"/>
        <v>24408.16</v>
      </c>
      <c r="Z35" s="31">
        <f t="shared" si="20"/>
        <v>558747.74479999999</v>
      </c>
      <c r="AA35" s="31">
        <f t="shared" si="20"/>
        <v>192695.99999999997</v>
      </c>
      <c r="AB35" s="423">
        <f t="shared" si="37"/>
        <v>775851.90480000002</v>
      </c>
      <c r="AC35" s="295">
        <f>DFC!$C$45</f>
        <v>0.1</v>
      </c>
      <c r="AD35" s="291">
        <f>DFC!$C$44</f>
        <v>0.7</v>
      </c>
      <c r="AE35" s="292">
        <f>DFC!$C$43</f>
        <v>0.2</v>
      </c>
      <c r="AF35" s="24" t="str">
        <f t="shared" si="33"/>
        <v>OK</v>
      </c>
      <c r="AG35" s="25">
        <f t="shared" si="22"/>
        <v>62</v>
      </c>
      <c r="AH35" s="26">
        <f t="shared" si="22"/>
        <v>434</v>
      </c>
      <c r="AI35" s="27">
        <f t="shared" si="22"/>
        <v>124</v>
      </c>
      <c r="AJ35" s="28">
        <f t="shared" si="6"/>
        <v>0</v>
      </c>
      <c r="AK35" s="28">
        <f t="shared" si="6"/>
        <v>0</v>
      </c>
      <c r="AL35" s="28">
        <f t="shared" si="6"/>
        <v>0</v>
      </c>
      <c r="AM35" s="17">
        <f>DFC!$C$50</f>
        <v>152</v>
      </c>
      <c r="AN35" s="16">
        <f>DFC!$C$49</f>
        <v>146.19999999999999</v>
      </c>
      <c r="AO35" s="18">
        <f>DFC!$C$48</f>
        <v>150</v>
      </c>
      <c r="AP35" s="31">
        <f t="shared" si="50"/>
        <v>0</v>
      </c>
      <c r="AQ35" s="31">
        <f t="shared" si="7"/>
        <v>0</v>
      </c>
      <c r="AR35" s="32">
        <f t="shared" si="7"/>
        <v>0</v>
      </c>
      <c r="AS35" s="23">
        <f>DFC!$C$41</f>
        <v>370</v>
      </c>
      <c r="AT35" s="33">
        <f t="shared" si="49"/>
        <v>0</v>
      </c>
      <c r="AU35" s="31">
        <f t="shared" si="49"/>
        <v>0</v>
      </c>
      <c r="AV35" s="31">
        <f t="shared" si="49"/>
        <v>0</v>
      </c>
      <c r="AW35" s="423">
        <f t="shared" si="38"/>
        <v>0</v>
      </c>
      <c r="AX35" s="561">
        <f>DFC!$C$72</f>
        <v>0.15</v>
      </c>
      <c r="AY35" s="559">
        <f>DFC!$C$71</f>
        <v>0.75</v>
      </c>
      <c r="AZ35" s="560">
        <f>DFC!$C$70</f>
        <v>0.1</v>
      </c>
      <c r="BA35" s="24" t="str">
        <f t="shared" si="34"/>
        <v>OK</v>
      </c>
      <c r="BB35" s="25">
        <f t="shared" si="26"/>
        <v>93</v>
      </c>
      <c r="BC35" s="26">
        <f t="shared" si="26"/>
        <v>465</v>
      </c>
      <c r="BD35" s="27">
        <f t="shared" si="26"/>
        <v>62</v>
      </c>
      <c r="BE35" s="28">
        <f t="shared" si="10"/>
        <v>116250</v>
      </c>
      <c r="BF35" s="28">
        <f t="shared" si="10"/>
        <v>1976250</v>
      </c>
      <c r="BG35" s="28">
        <f t="shared" si="10"/>
        <v>310000</v>
      </c>
      <c r="BH35" s="17">
        <f>DFC!$C$77</f>
        <v>42</v>
      </c>
      <c r="BI35" s="28">
        <f>DFC!$C$76</f>
        <v>35</v>
      </c>
      <c r="BJ35" s="30">
        <f>DFC!$C$75</f>
        <v>40</v>
      </c>
      <c r="BK35" s="31">
        <f t="shared" si="51"/>
        <v>4.8825000000000003</v>
      </c>
      <c r="BL35" s="31">
        <f t="shared" si="11"/>
        <v>69.168750000000003</v>
      </c>
      <c r="BM35" s="32">
        <f t="shared" si="11"/>
        <v>12.4</v>
      </c>
      <c r="BN35" s="11">
        <f>DFC!$C$68</f>
        <v>500</v>
      </c>
      <c r="BO35" s="21">
        <f t="shared" si="39"/>
        <v>2441.25</v>
      </c>
      <c r="BP35" s="19">
        <f t="shared" si="40"/>
        <v>34584.375</v>
      </c>
      <c r="BQ35" s="19">
        <f t="shared" si="41"/>
        <v>6200</v>
      </c>
      <c r="BR35" s="423">
        <f t="shared" si="42"/>
        <v>43225.625</v>
      </c>
      <c r="BS35" s="561">
        <f>DFC!$C$72</f>
        <v>0.15</v>
      </c>
      <c r="BT35" s="559">
        <f>DFC!$C$71</f>
        <v>0.75</v>
      </c>
      <c r="BU35" s="560">
        <f>DFC!$C$70</f>
        <v>0.1</v>
      </c>
      <c r="BV35" s="24" t="str">
        <f t="shared" si="35"/>
        <v>OK</v>
      </c>
      <c r="BW35" s="25">
        <f t="shared" si="30"/>
        <v>93</v>
      </c>
      <c r="BX35" s="26">
        <f t="shared" si="30"/>
        <v>465</v>
      </c>
      <c r="BY35" s="27">
        <f t="shared" si="30"/>
        <v>62</v>
      </c>
      <c r="BZ35" s="28">
        <f t="shared" si="14"/>
        <v>0</v>
      </c>
      <c r="CA35" s="28">
        <f t="shared" si="14"/>
        <v>0</v>
      </c>
      <c r="CB35" s="28">
        <f t="shared" si="14"/>
        <v>0</v>
      </c>
      <c r="CC35" s="17">
        <f>DFC!$C$77</f>
        <v>42</v>
      </c>
      <c r="CD35" s="28">
        <f>DFC!$C$76</f>
        <v>35</v>
      </c>
      <c r="CE35" s="30">
        <f>DFC!$C$75</f>
        <v>40</v>
      </c>
      <c r="CF35" s="31">
        <f t="shared" si="52"/>
        <v>0</v>
      </c>
      <c r="CG35" s="31">
        <f t="shared" si="15"/>
        <v>0</v>
      </c>
      <c r="CH35" s="32">
        <f t="shared" si="15"/>
        <v>0</v>
      </c>
      <c r="CI35" s="11">
        <f>DFC!$C$68</f>
        <v>500</v>
      </c>
      <c r="CJ35" s="21">
        <f t="shared" si="43"/>
        <v>0</v>
      </c>
      <c r="CK35" s="21">
        <f t="shared" si="43"/>
        <v>0</v>
      </c>
      <c r="CL35" s="21">
        <f t="shared" si="43"/>
        <v>0</v>
      </c>
      <c r="CM35" s="423">
        <f t="shared" si="44"/>
        <v>0</v>
      </c>
    </row>
    <row r="36" spans="1:91" ht="15" customHeight="1" x14ac:dyDescent="0.35">
      <c r="A36" s="743"/>
      <c r="B36" s="572" t="s">
        <v>30</v>
      </c>
      <c r="C36" s="572">
        <v>30</v>
      </c>
      <c r="D36" s="572">
        <v>30</v>
      </c>
      <c r="E36" s="10">
        <f>DFC!C$57</f>
        <v>20</v>
      </c>
      <c r="F36" s="578">
        <f t="shared" si="0"/>
        <v>600</v>
      </c>
      <c r="G36" s="745"/>
      <c r="H36" s="295">
        <f>DFC!$C$45</f>
        <v>0.1</v>
      </c>
      <c r="I36" s="291">
        <f>DFC!$C$44</f>
        <v>0.7</v>
      </c>
      <c r="J36" s="292">
        <f>DFC!$C$43</f>
        <v>0.2</v>
      </c>
      <c r="K36" s="24" t="str">
        <f t="shared" si="17"/>
        <v>OK</v>
      </c>
      <c r="L36" s="25">
        <f t="shared" si="18"/>
        <v>60</v>
      </c>
      <c r="M36" s="26">
        <f t="shared" si="18"/>
        <v>420</v>
      </c>
      <c r="N36" s="27">
        <f t="shared" si="18"/>
        <v>120</v>
      </c>
      <c r="O36" s="28">
        <f t="shared" si="2"/>
        <v>420000</v>
      </c>
      <c r="P36" s="28">
        <f t="shared" si="2"/>
        <v>9996000</v>
      </c>
      <c r="Q36" s="28">
        <f t="shared" si="2"/>
        <v>3360000</v>
      </c>
      <c r="R36" s="29">
        <f>DFC!$C$50</f>
        <v>152</v>
      </c>
      <c r="S36" s="28">
        <f>DFC!$C$49</f>
        <v>146.19999999999999</v>
      </c>
      <c r="T36" s="30">
        <f>DFC!$C$48</f>
        <v>150</v>
      </c>
      <c r="U36" s="31">
        <f t="shared" si="19"/>
        <v>63.84</v>
      </c>
      <c r="V36" s="31">
        <f t="shared" si="19"/>
        <v>1461.4151999999999</v>
      </c>
      <c r="W36" s="32">
        <f t="shared" si="19"/>
        <v>504</v>
      </c>
      <c r="X36" s="23">
        <f>DFC!$C$41</f>
        <v>370</v>
      </c>
      <c r="Y36" s="33">
        <f t="shared" si="20"/>
        <v>23620.800000000003</v>
      </c>
      <c r="Z36" s="31">
        <f t="shared" si="20"/>
        <v>540723.62399999995</v>
      </c>
      <c r="AA36" s="31">
        <f t="shared" si="20"/>
        <v>186480</v>
      </c>
      <c r="AB36" s="423">
        <f t="shared" si="37"/>
        <v>750824.424</v>
      </c>
      <c r="AC36" s="295">
        <f>DFC!$C$45</f>
        <v>0.1</v>
      </c>
      <c r="AD36" s="291">
        <f>DFC!$C$44</f>
        <v>0.7</v>
      </c>
      <c r="AE36" s="292">
        <f>DFC!$C$43</f>
        <v>0.2</v>
      </c>
      <c r="AF36" s="24" t="str">
        <f t="shared" si="33"/>
        <v>OK</v>
      </c>
      <c r="AG36" s="25">
        <f t="shared" si="22"/>
        <v>60</v>
      </c>
      <c r="AH36" s="26">
        <f t="shared" si="22"/>
        <v>420</v>
      </c>
      <c r="AI36" s="27">
        <f t="shared" si="22"/>
        <v>120</v>
      </c>
      <c r="AJ36" s="28">
        <f t="shared" si="6"/>
        <v>0</v>
      </c>
      <c r="AK36" s="28">
        <f t="shared" si="6"/>
        <v>0</v>
      </c>
      <c r="AL36" s="28">
        <f t="shared" si="6"/>
        <v>0</v>
      </c>
      <c r="AM36" s="17">
        <f>DFC!$C$50</f>
        <v>152</v>
      </c>
      <c r="AN36" s="16">
        <f>DFC!$C$49</f>
        <v>146.19999999999999</v>
      </c>
      <c r="AO36" s="18">
        <f>DFC!$C$48</f>
        <v>150</v>
      </c>
      <c r="AP36" s="31">
        <f t="shared" si="50"/>
        <v>0</v>
      </c>
      <c r="AQ36" s="31">
        <f t="shared" si="7"/>
        <v>0</v>
      </c>
      <c r="AR36" s="32">
        <f t="shared" si="7"/>
        <v>0</v>
      </c>
      <c r="AS36" s="23">
        <f>DFC!$C$41</f>
        <v>370</v>
      </c>
      <c r="AT36" s="33">
        <f t="shared" si="49"/>
        <v>0</v>
      </c>
      <c r="AU36" s="31">
        <f t="shared" si="49"/>
        <v>0</v>
      </c>
      <c r="AV36" s="31">
        <f t="shared" si="49"/>
        <v>0</v>
      </c>
      <c r="AW36" s="423">
        <f t="shared" si="38"/>
        <v>0</v>
      </c>
      <c r="AX36" s="561">
        <f>DFC!$C$72</f>
        <v>0.15</v>
      </c>
      <c r="AY36" s="559">
        <f>DFC!$C$71</f>
        <v>0.75</v>
      </c>
      <c r="AZ36" s="560">
        <f>DFC!$C$70</f>
        <v>0.1</v>
      </c>
      <c r="BA36" s="24" t="str">
        <f t="shared" si="34"/>
        <v>OK</v>
      </c>
      <c r="BB36" s="25">
        <f t="shared" si="26"/>
        <v>90</v>
      </c>
      <c r="BC36" s="26">
        <f t="shared" si="26"/>
        <v>450</v>
      </c>
      <c r="BD36" s="27">
        <f t="shared" si="26"/>
        <v>60</v>
      </c>
      <c r="BE36" s="28">
        <f t="shared" si="10"/>
        <v>112500</v>
      </c>
      <c r="BF36" s="28">
        <f t="shared" si="10"/>
        <v>1912500</v>
      </c>
      <c r="BG36" s="28">
        <f t="shared" si="10"/>
        <v>300000</v>
      </c>
      <c r="BH36" s="17">
        <f>DFC!$C$77</f>
        <v>42</v>
      </c>
      <c r="BI36" s="28">
        <f>DFC!$C$76</f>
        <v>35</v>
      </c>
      <c r="BJ36" s="30">
        <f>DFC!$C$75</f>
        <v>40</v>
      </c>
      <c r="BK36" s="31">
        <f t="shared" si="51"/>
        <v>4.7249999999999996</v>
      </c>
      <c r="BL36" s="31">
        <f t="shared" si="11"/>
        <v>66.9375</v>
      </c>
      <c r="BM36" s="32">
        <f t="shared" si="11"/>
        <v>12</v>
      </c>
      <c r="BN36" s="11">
        <f>DFC!$C$68</f>
        <v>500</v>
      </c>
      <c r="BO36" s="21">
        <f t="shared" si="39"/>
        <v>2362.5</v>
      </c>
      <c r="BP36" s="19">
        <f t="shared" si="40"/>
        <v>33468.75</v>
      </c>
      <c r="BQ36" s="19">
        <f t="shared" si="41"/>
        <v>6000</v>
      </c>
      <c r="BR36" s="423">
        <f t="shared" si="42"/>
        <v>41831.25</v>
      </c>
      <c r="BS36" s="561">
        <f>DFC!$C$72</f>
        <v>0.15</v>
      </c>
      <c r="BT36" s="559">
        <f>DFC!$C$71</f>
        <v>0.75</v>
      </c>
      <c r="BU36" s="560">
        <f>DFC!$C$70</f>
        <v>0.1</v>
      </c>
      <c r="BV36" s="24" t="str">
        <f t="shared" si="35"/>
        <v>OK</v>
      </c>
      <c r="BW36" s="25">
        <f t="shared" si="30"/>
        <v>90</v>
      </c>
      <c r="BX36" s="26">
        <f t="shared" si="30"/>
        <v>450</v>
      </c>
      <c r="BY36" s="27">
        <f t="shared" si="30"/>
        <v>60</v>
      </c>
      <c r="BZ36" s="28">
        <f t="shared" si="14"/>
        <v>0</v>
      </c>
      <c r="CA36" s="28">
        <f t="shared" si="14"/>
        <v>0</v>
      </c>
      <c r="CB36" s="28">
        <f t="shared" si="14"/>
        <v>0</v>
      </c>
      <c r="CC36" s="17">
        <f>DFC!$C$77</f>
        <v>42</v>
      </c>
      <c r="CD36" s="28">
        <f>DFC!$C$76</f>
        <v>35</v>
      </c>
      <c r="CE36" s="30">
        <f>DFC!$C$75</f>
        <v>40</v>
      </c>
      <c r="CF36" s="31">
        <f t="shared" si="52"/>
        <v>0</v>
      </c>
      <c r="CG36" s="31">
        <f t="shared" si="15"/>
        <v>0</v>
      </c>
      <c r="CH36" s="32">
        <f t="shared" si="15"/>
        <v>0</v>
      </c>
      <c r="CI36" s="11">
        <f>DFC!$C$68</f>
        <v>500</v>
      </c>
      <c r="CJ36" s="21">
        <f t="shared" si="43"/>
        <v>0</v>
      </c>
      <c r="CK36" s="21">
        <f t="shared" si="43"/>
        <v>0</v>
      </c>
      <c r="CL36" s="21">
        <f t="shared" si="43"/>
        <v>0</v>
      </c>
      <c r="CM36" s="423">
        <f t="shared" si="44"/>
        <v>0</v>
      </c>
    </row>
    <row r="37" spans="1:91" x14ac:dyDescent="0.35">
      <c r="A37" s="743"/>
      <c r="B37" s="572" t="s">
        <v>31</v>
      </c>
      <c r="C37" s="572">
        <v>31</v>
      </c>
      <c r="D37" s="572">
        <v>31</v>
      </c>
      <c r="E37" s="10">
        <f>DFC!C$58</f>
        <v>20</v>
      </c>
      <c r="F37" s="578">
        <f t="shared" si="0"/>
        <v>620</v>
      </c>
      <c r="G37" s="745"/>
      <c r="H37" s="295">
        <f>DFC!$C$45</f>
        <v>0.1</v>
      </c>
      <c r="I37" s="291">
        <f>DFC!$C$44</f>
        <v>0.7</v>
      </c>
      <c r="J37" s="292">
        <f>DFC!$C$43</f>
        <v>0.2</v>
      </c>
      <c r="K37" s="24" t="str">
        <f t="shared" si="17"/>
        <v>OK</v>
      </c>
      <c r="L37" s="25">
        <f t="shared" si="18"/>
        <v>62</v>
      </c>
      <c r="M37" s="26">
        <f t="shared" si="18"/>
        <v>434</v>
      </c>
      <c r="N37" s="27">
        <f t="shared" si="18"/>
        <v>124</v>
      </c>
      <c r="O37" s="28">
        <f t="shared" si="2"/>
        <v>434000</v>
      </c>
      <c r="P37" s="28">
        <f t="shared" si="2"/>
        <v>10329200</v>
      </c>
      <c r="Q37" s="28">
        <f t="shared" si="2"/>
        <v>3472000</v>
      </c>
      <c r="R37" s="29">
        <f>DFC!$C$50</f>
        <v>152</v>
      </c>
      <c r="S37" s="28">
        <f>DFC!$C$49</f>
        <v>146.19999999999999</v>
      </c>
      <c r="T37" s="30">
        <f>DFC!$C$48</f>
        <v>150</v>
      </c>
      <c r="U37" s="31">
        <f t="shared" si="19"/>
        <v>65.968000000000004</v>
      </c>
      <c r="V37" s="31">
        <f t="shared" si="19"/>
        <v>1510.12904</v>
      </c>
      <c r="W37" s="32">
        <f t="shared" si="19"/>
        <v>520.79999999999995</v>
      </c>
      <c r="X37" s="23">
        <f>DFC!$C$41</f>
        <v>370</v>
      </c>
      <c r="Y37" s="33">
        <f t="shared" si="20"/>
        <v>24408.16</v>
      </c>
      <c r="Z37" s="31">
        <f t="shared" si="20"/>
        <v>558747.74479999999</v>
      </c>
      <c r="AA37" s="31">
        <f t="shared" si="20"/>
        <v>192695.99999999997</v>
      </c>
      <c r="AB37" s="423">
        <f t="shared" si="37"/>
        <v>775851.90480000002</v>
      </c>
      <c r="AC37" s="295">
        <f>DFC!$C$45</f>
        <v>0.1</v>
      </c>
      <c r="AD37" s="291">
        <f>DFC!$C$44</f>
        <v>0.7</v>
      </c>
      <c r="AE37" s="292">
        <f>DFC!$C$43</f>
        <v>0.2</v>
      </c>
      <c r="AF37" s="24" t="str">
        <f t="shared" si="33"/>
        <v>OK</v>
      </c>
      <c r="AG37" s="25">
        <f t="shared" si="22"/>
        <v>62</v>
      </c>
      <c r="AH37" s="26">
        <f t="shared" si="22"/>
        <v>434</v>
      </c>
      <c r="AI37" s="27">
        <f t="shared" si="22"/>
        <v>124</v>
      </c>
      <c r="AJ37" s="28">
        <f t="shared" si="6"/>
        <v>0</v>
      </c>
      <c r="AK37" s="28">
        <f t="shared" si="6"/>
        <v>0</v>
      </c>
      <c r="AL37" s="28">
        <f t="shared" si="6"/>
        <v>0</v>
      </c>
      <c r="AM37" s="17">
        <f>DFC!$C$50</f>
        <v>152</v>
      </c>
      <c r="AN37" s="16">
        <f>DFC!$C$49</f>
        <v>146.19999999999999</v>
      </c>
      <c r="AO37" s="18">
        <f>DFC!$C$48</f>
        <v>150</v>
      </c>
      <c r="AP37" s="31">
        <f t="shared" si="50"/>
        <v>0</v>
      </c>
      <c r="AQ37" s="31">
        <f t="shared" si="7"/>
        <v>0</v>
      </c>
      <c r="AR37" s="32">
        <f t="shared" si="7"/>
        <v>0</v>
      </c>
      <c r="AS37" s="23">
        <f>DFC!$C$41</f>
        <v>370</v>
      </c>
      <c r="AT37" s="33">
        <f t="shared" si="49"/>
        <v>0</v>
      </c>
      <c r="AU37" s="31">
        <f t="shared" si="49"/>
        <v>0</v>
      </c>
      <c r="AV37" s="31">
        <f t="shared" si="49"/>
        <v>0</v>
      </c>
      <c r="AW37" s="423">
        <f t="shared" si="38"/>
        <v>0</v>
      </c>
      <c r="AX37" s="561">
        <f>DFC!$C$72</f>
        <v>0.15</v>
      </c>
      <c r="AY37" s="559">
        <f>DFC!$C$71</f>
        <v>0.75</v>
      </c>
      <c r="AZ37" s="560">
        <f>DFC!$C$70</f>
        <v>0.1</v>
      </c>
      <c r="BA37" s="24" t="str">
        <f t="shared" si="34"/>
        <v>OK</v>
      </c>
      <c r="BB37" s="25">
        <f t="shared" si="26"/>
        <v>93</v>
      </c>
      <c r="BC37" s="26">
        <f t="shared" si="26"/>
        <v>465</v>
      </c>
      <c r="BD37" s="27">
        <f t="shared" si="26"/>
        <v>62</v>
      </c>
      <c r="BE37" s="28">
        <f t="shared" si="10"/>
        <v>116250</v>
      </c>
      <c r="BF37" s="28">
        <f t="shared" si="10"/>
        <v>1976250</v>
      </c>
      <c r="BG37" s="28">
        <f t="shared" si="10"/>
        <v>310000</v>
      </c>
      <c r="BH37" s="17">
        <f>DFC!$C$77</f>
        <v>42</v>
      </c>
      <c r="BI37" s="28">
        <f>DFC!$C$76</f>
        <v>35</v>
      </c>
      <c r="BJ37" s="30">
        <f>DFC!$C$75</f>
        <v>40</v>
      </c>
      <c r="BK37" s="31">
        <f t="shared" si="51"/>
        <v>4.8825000000000003</v>
      </c>
      <c r="BL37" s="31">
        <f t="shared" si="11"/>
        <v>69.168750000000003</v>
      </c>
      <c r="BM37" s="32">
        <f t="shared" si="11"/>
        <v>12.4</v>
      </c>
      <c r="BN37" s="11">
        <f>DFC!$C$68</f>
        <v>500</v>
      </c>
      <c r="BO37" s="21">
        <f t="shared" si="39"/>
        <v>2441.25</v>
      </c>
      <c r="BP37" s="19">
        <f t="shared" si="40"/>
        <v>34584.375</v>
      </c>
      <c r="BQ37" s="19">
        <f t="shared" si="41"/>
        <v>6200</v>
      </c>
      <c r="BR37" s="423">
        <f t="shared" si="42"/>
        <v>43225.625</v>
      </c>
      <c r="BS37" s="561">
        <f>DFC!$C$72</f>
        <v>0.15</v>
      </c>
      <c r="BT37" s="559">
        <f>DFC!$C$71</f>
        <v>0.75</v>
      </c>
      <c r="BU37" s="560">
        <f>DFC!$C$70</f>
        <v>0.1</v>
      </c>
      <c r="BV37" s="24" t="str">
        <f t="shared" si="35"/>
        <v>OK</v>
      </c>
      <c r="BW37" s="25">
        <f t="shared" si="30"/>
        <v>93</v>
      </c>
      <c r="BX37" s="26">
        <f t="shared" si="30"/>
        <v>465</v>
      </c>
      <c r="BY37" s="27">
        <f t="shared" si="30"/>
        <v>62</v>
      </c>
      <c r="BZ37" s="28">
        <f t="shared" si="14"/>
        <v>0</v>
      </c>
      <c r="CA37" s="28">
        <f t="shared" si="14"/>
        <v>0</v>
      </c>
      <c r="CB37" s="28">
        <f t="shared" si="14"/>
        <v>0</v>
      </c>
      <c r="CC37" s="17">
        <f>DFC!$C$77</f>
        <v>42</v>
      </c>
      <c r="CD37" s="28">
        <f>DFC!$C$76</f>
        <v>35</v>
      </c>
      <c r="CE37" s="30">
        <f>DFC!$C$75</f>
        <v>40</v>
      </c>
      <c r="CF37" s="31">
        <f t="shared" si="52"/>
        <v>0</v>
      </c>
      <c r="CG37" s="31">
        <f t="shared" si="15"/>
        <v>0</v>
      </c>
      <c r="CH37" s="32">
        <f t="shared" si="15"/>
        <v>0</v>
      </c>
      <c r="CI37" s="11">
        <f>DFC!$C$68</f>
        <v>500</v>
      </c>
      <c r="CJ37" s="21">
        <f t="shared" si="43"/>
        <v>0</v>
      </c>
      <c r="CK37" s="21">
        <f t="shared" si="43"/>
        <v>0</v>
      </c>
      <c r="CL37" s="21">
        <f t="shared" si="43"/>
        <v>0</v>
      </c>
      <c r="CM37" s="423">
        <f t="shared" si="44"/>
        <v>0</v>
      </c>
    </row>
    <row r="38" spans="1:91" x14ac:dyDescent="0.35">
      <c r="A38" s="743"/>
      <c r="B38" s="572" t="s">
        <v>32</v>
      </c>
      <c r="C38" s="572">
        <v>31</v>
      </c>
      <c r="D38" s="572">
        <v>32</v>
      </c>
      <c r="E38" s="10">
        <f>DFC!C$59</f>
        <v>20</v>
      </c>
      <c r="F38" s="578">
        <f t="shared" si="0"/>
        <v>620</v>
      </c>
      <c r="G38" s="745"/>
      <c r="H38" s="295">
        <f>DFC!$C$45</f>
        <v>0.1</v>
      </c>
      <c r="I38" s="291">
        <f>DFC!$C$44</f>
        <v>0.7</v>
      </c>
      <c r="J38" s="292">
        <f>DFC!$C$43</f>
        <v>0.2</v>
      </c>
      <c r="K38" s="24" t="str">
        <f t="shared" si="17"/>
        <v>OK</v>
      </c>
      <c r="L38" s="25">
        <f t="shared" si="18"/>
        <v>62</v>
      </c>
      <c r="M38" s="26">
        <f t="shared" si="18"/>
        <v>434</v>
      </c>
      <c r="N38" s="27">
        <f t="shared" si="18"/>
        <v>124</v>
      </c>
      <c r="O38" s="28">
        <f t="shared" si="2"/>
        <v>434000</v>
      </c>
      <c r="P38" s="28">
        <f t="shared" si="2"/>
        <v>10329200</v>
      </c>
      <c r="Q38" s="28">
        <f t="shared" si="2"/>
        <v>3472000</v>
      </c>
      <c r="R38" s="29">
        <f>DFC!$C$50</f>
        <v>152</v>
      </c>
      <c r="S38" s="28">
        <f>DFC!$C$49</f>
        <v>146.19999999999999</v>
      </c>
      <c r="T38" s="30">
        <f>DFC!$C$48</f>
        <v>150</v>
      </c>
      <c r="U38" s="31">
        <f t="shared" si="19"/>
        <v>65.968000000000004</v>
      </c>
      <c r="V38" s="31">
        <f t="shared" si="19"/>
        <v>1510.12904</v>
      </c>
      <c r="W38" s="32">
        <f t="shared" si="19"/>
        <v>520.79999999999995</v>
      </c>
      <c r="X38" s="23">
        <f>DFC!$C$41</f>
        <v>370</v>
      </c>
      <c r="Y38" s="33">
        <f t="shared" si="20"/>
        <v>24408.16</v>
      </c>
      <c r="Z38" s="31">
        <f t="shared" si="20"/>
        <v>558747.74479999999</v>
      </c>
      <c r="AA38" s="31">
        <f t="shared" si="20"/>
        <v>192695.99999999997</v>
      </c>
      <c r="AB38" s="423">
        <f t="shared" si="37"/>
        <v>775851.90480000002</v>
      </c>
      <c r="AC38" s="295">
        <f>DFC!$C$45</f>
        <v>0.1</v>
      </c>
      <c r="AD38" s="291">
        <f>DFC!$C$44</f>
        <v>0.7</v>
      </c>
      <c r="AE38" s="292">
        <f>DFC!$C$43</f>
        <v>0.2</v>
      </c>
      <c r="AF38" s="24" t="str">
        <f t="shared" si="33"/>
        <v>OK</v>
      </c>
      <c r="AG38" s="25">
        <f t="shared" si="22"/>
        <v>62</v>
      </c>
      <c r="AH38" s="26">
        <f t="shared" si="22"/>
        <v>434</v>
      </c>
      <c r="AI38" s="27">
        <f t="shared" si="22"/>
        <v>124</v>
      </c>
      <c r="AJ38" s="28">
        <f t="shared" si="6"/>
        <v>0</v>
      </c>
      <c r="AK38" s="28">
        <f t="shared" si="6"/>
        <v>0</v>
      </c>
      <c r="AL38" s="28">
        <f t="shared" si="6"/>
        <v>0</v>
      </c>
      <c r="AM38" s="17">
        <f>DFC!$C$50</f>
        <v>152</v>
      </c>
      <c r="AN38" s="16">
        <f>DFC!$C$49</f>
        <v>146.19999999999999</v>
      </c>
      <c r="AO38" s="18">
        <f>DFC!$C$48</f>
        <v>150</v>
      </c>
      <c r="AP38" s="31">
        <f t="shared" si="50"/>
        <v>0</v>
      </c>
      <c r="AQ38" s="31">
        <f t="shared" si="7"/>
        <v>0</v>
      </c>
      <c r="AR38" s="32">
        <f t="shared" si="7"/>
        <v>0</v>
      </c>
      <c r="AS38" s="23">
        <f>DFC!$C$41</f>
        <v>370</v>
      </c>
      <c r="AT38" s="33">
        <f t="shared" si="49"/>
        <v>0</v>
      </c>
      <c r="AU38" s="31">
        <f t="shared" si="49"/>
        <v>0</v>
      </c>
      <c r="AV38" s="31">
        <f t="shared" si="49"/>
        <v>0</v>
      </c>
      <c r="AW38" s="423">
        <f t="shared" si="38"/>
        <v>0</v>
      </c>
      <c r="AX38" s="561">
        <f>DFC!$C$72</f>
        <v>0.15</v>
      </c>
      <c r="AY38" s="559">
        <f>DFC!$C$71</f>
        <v>0.75</v>
      </c>
      <c r="AZ38" s="560">
        <f>DFC!$C$70</f>
        <v>0.1</v>
      </c>
      <c r="BA38" s="24" t="str">
        <f t="shared" si="34"/>
        <v>OK</v>
      </c>
      <c r="BB38" s="25">
        <f t="shared" si="26"/>
        <v>93</v>
      </c>
      <c r="BC38" s="26">
        <f t="shared" si="26"/>
        <v>465</v>
      </c>
      <c r="BD38" s="27">
        <f t="shared" si="26"/>
        <v>62</v>
      </c>
      <c r="BE38" s="28">
        <f t="shared" si="10"/>
        <v>116250</v>
      </c>
      <c r="BF38" s="28">
        <f t="shared" si="10"/>
        <v>1976250</v>
      </c>
      <c r="BG38" s="28">
        <f t="shared" si="10"/>
        <v>310000</v>
      </c>
      <c r="BH38" s="17">
        <f>DFC!$C$77</f>
        <v>42</v>
      </c>
      <c r="BI38" s="28">
        <f>DFC!$C$76</f>
        <v>35</v>
      </c>
      <c r="BJ38" s="30">
        <f>DFC!$C$75</f>
        <v>40</v>
      </c>
      <c r="BK38" s="31">
        <f t="shared" si="51"/>
        <v>4.8825000000000003</v>
      </c>
      <c r="BL38" s="31">
        <f t="shared" si="11"/>
        <v>69.168750000000003</v>
      </c>
      <c r="BM38" s="32">
        <f t="shared" si="11"/>
        <v>12.4</v>
      </c>
      <c r="BN38" s="11">
        <f>DFC!$C$68</f>
        <v>500</v>
      </c>
      <c r="BO38" s="21">
        <f t="shared" si="39"/>
        <v>2441.25</v>
      </c>
      <c r="BP38" s="19">
        <f t="shared" si="40"/>
        <v>34584.375</v>
      </c>
      <c r="BQ38" s="19">
        <f t="shared" si="41"/>
        <v>6200</v>
      </c>
      <c r="BR38" s="423">
        <f t="shared" si="42"/>
        <v>43225.625</v>
      </c>
      <c r="BS38" s="561">
        <f>DFC!$C$72</f>
        <v>0.15</v>
      </c>
      <c r="BT38" s="559">
        <f>DFC!$C$71</f>
        <v>0.75</v>
      </c>
      <c r="BU38" s="560">
        <f>DFC!$C$70</f>
        <v>0.1</v>
      </c>
      <c r="BV38" s="24" t="str">
        <f t="shared" si="35"/>
        <v>OK</v>
      </c>
      <c r="BW38" s="25">
        <f t="shared" si="30"/>
        <v>93</v>
      </c>
      <c r="BX38" s="26">
        <f t="shared" si="30"/>
        <v>465</v>
      </c>
      <c r="BY38" s="27">
        <f t="shared" si="30"/>
        <v>62</v>
      </c>
      <c r="BZ38" s="28">
        <f t="shared" si="14"/>
        <v>0</v>
      </c>
      <c r="CA38" s="28">
        <f t="shared" si="14"/>
        <v>0</v>
      </c>
      <c r="CB38" s="28">
        <f t="shared" si="14"/>
        <v>0</v>
      </c>
      <c r="CC38" s="17">
        <f>DFC!$C$77</f>
        <v>42</v>
      </c>
      <c r="CD38" s="28">
        <f>DFC!$C$76</f>
        <v>35</v>
      </c>
      <c r="CE38" s="30">
        <f>DFC!$C$75</f>
        <v>40</v>
      </c>
      <c r="CF38" s="31">
        <f t="shared" si="52"/>
        <v>0</v>
      </c>
      <c r="CG38" s="31">
        <f t="shared" si="15"/>
        <v>0</v>
      </c>
      <c r="CH38" s="32">
        <f t="shared" si="15"/>
        <v>0</v>
      </c>
      <c r="CI38" s="11">
        <f>DFC!$C$68</f>
        <v>500</v>
      </c>
      <c r="CJ38" s="21">
        <f t="shared" si="43"/>
        <v>0</v>
      </c>
      <c r="CK38" s="21">
        <f t="shared" si="43"/>
        <v>0</v>
      </c>
      <c r="CL38" s="21">
        <f t="shared" si="43"/>
        <v>0</v>
      </c>
      <c r="CM38" s="423">
        <f t="shared" si="44"/>
        <v>0</v>
      </c>
    </row>
    <row r="39" spans="1:91" x14ac:dyDescent="0.35">
      <c r="A39" s="743"/>
      <c r="B39" s="572" t="s">
        <v>33</v>
      </c>
      <c r="C39" s="572">
        <v>30</v>
      </c>
      <c r="D39" s="572">
        <v>33</v>
      </c>
      <c r="E39" s="10">
        <f>DFC!C$60</f>
        <v>20</v>
      </c>
      <c r="F39" s="578">
        <f t="shared" si="0"/>
        <v>600</v>
      </c>
      <c r="G39" s="745"/>
      <c r="H39" s="295">
        <f>DFC!$C$45</f>
        <v>0.1</v>
      </c>
      <c r="I39" s="291">
        <f>DFC!$C$44</f>
        <v>0.7</v>
      </c>
      <c r="J39" s="292">
        <f>DFC!$C$43</f>
        <v>0.2</v>
      </c>
      <c r="K39" s="24" t="str">
        <f t="shared" si="17"/>
        <v>OK</v>
      </c>
      <c r="L39" s="25">
        <f t="shared" si="18"/>
        <v>60</v>
      </c>
      <c r="M39" s="26">
        <f t="shared" si="18"/>
        <v>420</v>
      </c>
      <c r="N39" s="27">
        <f t="shared" si="18"/>
        <v>120</v>
      </c>
      <c r="O39" s="28">
        <f t="shared" si="2"/>
        <v>420000</v>
      </c>
      <c r="P39" s="28">
        <f t="shared" si="2"/>
        <v>9996000</v>
      </c>
      <c r="Q39" s="28">
        <f t="shared" si="2"/>
        <v>3360000</v>
      </c>
      <c r="R39" s="29">
        <f>DFC!$C$50</f>
        <v>152</v>
      </c>
      <c r="S39" s="28">
        <f>DFC!$C$49</f>
        <v>146.19999999999999</v>
      </c>
      <c r="T39" s="30">
        <f>DFC!$C$48</f>
        <v>150</v>
      </c>
      <c r="U39" s="31">
        <f t="shared" si="19"/>
        <v>63.84</v>
      </c>
      <c r="V39" s="31">
        <f t="shared" si="19"/>
        <v>1461.4151999999999</v>
      </c>
      <c r="W39" s="32">
        <f t="shared" si="19"/>
        <v>504</v>
      </c>
      <c r="X39" s="23">
        <f>DFC!$C$41</f>
        <v>370</v>
      </c>
      <c r="Y39" s="33">
        <f t="shared" si="20"/>
        <v>23620.800000000003</v>
      </c>
      <c r="Z39" s="31">
        <f t="shared" si="20"/>
        <v>540723.62399999995</v>
      </c>
      <c r="AA39" s="31">
        <f t="shared" si="20"/>
        <v>186480</v>
      </c>
      <c r="AB39" s="423">
        <f t="shared" si="37"/>
        <v>750824.424</v>
      </c>
      <c r="AC39" s="295">
        <f>DFC!$C$45</f>
        <v>0.1</v>
      </c>
      <c r="AD39" s="291">
        <f>DFC!$C$44</f>
        <v>0.7</v>
      </c>
      <c r="AE39" s="292">
        <f>DFC!$C$43</f>
        <v>0.2</v>
      </c>
      <c r="AF39" s="24" t="str">
        <f t="shared" si="33"/>
        <v>OK</v>
      </c>
      <c r="AG39" s="25">
        <f t="shared" si="22"/>
        <v>60</v>
      </c>
      <c r="AH39" s="26">
        <f t="shared" si="22"/>
        <v>420</v>
      </c>
      <c r="AI39" s="27">
        <f t="shared" si="22"/>
        <v>120</v>
      </c>
      <c r="AJ39" s="28">
        <f t="shared" si="6"/>
        <v>0</v>
      </c>
      <c r="AK39" s="28">
        <f t="shared" si="6"/>
        <v>0</v>
      </c>
      <c r="AL39" s="28">
        <f t="shared" si="6"/>
        <v>0</v>
      </c>
      <c r="AM39" s="17">
        <f>DFC!$C$50</f>
        <v>152</v>
      </c>
      <c r="AN39" s="16">
        <f>DFC!$C$49</f>
        <v>146.19999999999999</v>
      </c>
      <c r="AO39" s="18">
        <f>DFC!$C$48</f>
        <v>150</v>
      </c>
      <c r="AP39" s="31">
        <f t="shared" si="50"/>
        <v>0</v>
      </c>
      <c r="AQ39" s="31">
        <f t="shared" si="7"/>
        <v>0</v>
      </c>
      <c r="AR39" s="32">
        <f t="shared" si="7"/>
        <v>0</v>
      </c>
      <c r="AS39" s="23">
        <f>DFC!$C$41</f>
        <v>370</v>
      </c>
      <c r="AT39" s="33">
        <f t="shared" si="49"/>
        <v>0</v>
      </c>
      <c r="AU39" s="31">
        <f t="shared" si="49"/>
        <v>0</v>
      </c>
      <c r="AV39" s="31">
        <f t="shared" si="49"/>
        <v>0</v>
      </c>
      <c r="AW39" s="423">
        <f t="shared" si="38"/>
        <v>0</v>
      </c>
      <c r="AX39" s="561">
        <f>DFC!$C$72</f>
        <v>0.15</v>
      </c>
      <c r="AY39" s="559">
        <f>DFC!$C$71</f>
        <v>0.75</v>
      </c>
      <c r="AZ39" s="560">
        <f>DFC!$C$70</f>
        <v>0.1</v>
      </c>
      <c r="BA39" s="24" t="str">
        <f t="shared" si="34"/>
        <v>OK</v>
      </c>
      <c r="BB39" s="25">
        <f t="shared" si="26"/>
        <v>90</v>
      </c>
      <c r="BC39" s="26">
        <f t="shared" si="26"/>
        <v>450</v>
      </c>
      <c r="BD39" s="27">
        <f t="shared" si="26"/>
        <v>60</v>
      </c>
      <c r="BE39" s="28">
        <f t="shared" si="10"/>
        <v>112500</v>
      </c>
      <c r="BF39" s="28">
        <f t="shared" si="10"/>
        <v>1912500</v>
      </c>
      <c r="BG39" s="28">
        <f t="shared" si="10"/>
        <v>300000</v>
      </c>
      <c r="BH39" s="17">
        <f>DFC!$C$77</f>
        <v>42</v>
      </c>
      <c r="BI39" s="28">
        <f>DFC!$C$76</f>
        <v>35</v>
      </c>
      <c r="BJ39" s="30">
        <f>DFC!$C$75</f>
        <v>40</v>
      </c>
      <c r="BK39" s="31">
        <f t="shared" si="51"/>
        <v>4.7249999999999996</v>
      </c>
      <c r="BL39" s="31">
        <f t="shared" si="11"/>
        <v>66.9375</v>
      </c>
      <c r="BM39" s="32">
        <f t="shared" si="11"/>
        <v>12</v>
      </c>
      <c r="BN39" s="11">
        <f>DFC!$C$68</f>
        <v>500</v>
      </c>
      <c r="BO39" s="21">
        <f t="shared" si="39"/>
        <v>2362.5</v>
      </c>
      <c r="BP39" s="19">
        <f t="shared" si="40"/>
        <v>33468.75</v>
      </c>
      <c r="BQ39" s="19">
        <f t="shared" si="41"/>
        <v>6000</v>
      </c>
      <c r="BR39" s="423">
        <f t="shared" si="42"/>
        <v>41831.25</v>
      </c>
      <c r="BS39" s="561">
        <f>DFC!$C$72</f>
        <v>0.15</v>
      </c>
      <c r="BT39" s="559">
        <f>DFC!$C$71</f>
        <v>0.75</v>
      </c>
      <c r="BU39" s="560">
        <f>DFC!$C$70</f>
        <v>0.1</v>
      </c>
      <c r="BV39" s="24" t="str">
        <f t="shared" si="35"/>
        <v>OK</v>
      </c>
      <c r="BW39" s="25">
        <f t="shared" si="30"/>
        <v>90</v>
      </c>
      <c r="BX39" s="26">
        <f t="shared" si="30"/>
        <v>450</v>
      </c>
      <c r="BY39" s="27">
        <f t="shared" si="30"/>
        <v>60</v>
      </c>
      <c r="BZ39" s="28">
        <f t="shared" si="14"/>
        <v>0</v>
      </c>
      <c r="CA39" s="28">
        <f t="shared" si="14"/>
        <v>0</v>
      </c>
      <c r="CB39" s="28">
        <f t="shared" si="14"/>
        <v>0</v>
      </c>
      <c r="CC39" s="17">
        <f>DFC!$C$77</f>
        <v>42</v>
      </c>
      <c r="CD39" s="28">
        <f>DFC!$C$76</f>
        <v>35</v>
      </c>
      <c r="CE39" s="30">
        <f>DFC!$C$75</f>
        <v>40</v>
      </c>
      <c r="CF39" s="31">
        <f t="shared" si="52"/>
        <v>0</v>
      </c>
      <c r="CG39" s="31">
        <f t="shared" si="15"/>
        <v>0</v>
      </c>
      <c r="CH39" s="32">
        <f t="shared" si="15"/>
        <v>0</v>
      </c>
      <c r="CI39" s="11">
        <f>DFC!$C$68</f>
        <v>500</v>
      </c>
      <c r="CJ39" s="21">
        <f t="shared" si="43"/>
        <v>0</v>
      </c>
      <c r="CK39" s="21">
        <f t="shared" si="43"/>
        <v>0</v>
      </c>
      <c r="CL39" s="21">
        <f t="shared" si="43"/>
        <v>0</v>
      </c>
      <c r="CM39" s="423">
        <f t="shared" si="44"/>
        <v>0</v>
      </c>
    </row>
    <row r="40" spans="1:91" x14ac:dyDescent="0.35">
      <c r="A40" s="743"/>
      <c r="B40" s="572" t="s">
        <v>34</v>
      </c>
      <c r="C40" s="572">
        <v>31</v>
      </c>
      <c r="D40" s="572">
        <v>34</v>
      </c>
      <c r="E40" s="10">
        <f>DFC!C$61</f>
        <v>20</v>
      </c>
      <c r="F40" s="578">
        <f t="shared" si="0"/>
        <v>620</v>
      </c>
      <c r="G40" s="745"/>
      <c r="H40" s="295">
        <f>DFC!$C$45</f>
        <v>0.1</v>
      </c>
      <c r="I40" s="291">
        <f>DFC!$C$44</f>
        <v>0.7</v>
      </c>
      <c r="J40" s="292">
        <f>DFC!$C$43</f>
        <v>0.2</v>
      </c>
      <c r="K40" s="24" t="str">
        <f t="shared" si="17"/>
        <v>OK</v>
      </c>
      <c r="L40" s="25">
        <f t="shared" si="18"/>
        <v>62</v>
      </c>
      <c r="M40" s="26">
        <f t="shared" si="18"/>
        <v>434</v>
      </c>
      <c r="N40" s="27">
        <f t="shared" si="18"/>
        <v>124</v>
      </c>
      <c r="O40" s="28">
        <f t="shared" si="2"/>
        <v>434000</v>
      </c>
      <c r="P40" s="28">
        <f t="shared" si="2"/>
        <v>10329200</v>
      </c>
      <c r="Q40" s="28">
        <f t="shared" si="2"/>
        <v>3472000</v>
      </c>
      <c r="R40" s="29">
        <f>DFC!$C$50</f>
        <v>152</v>
      </c>
      <c r="S40" s="28">
        <f>DFC!$C$49</f>
        <v>146.19999999999999</v>
      </c>
      <c r="T40" s="30">
        <f>DFC!$C$48</f>
        <v>150</v>
      </c>
      <c r="U40" s="31">
        <f t="shared" si="19"/>
        <v>65.968000000000004</v>
      </c>
      <c r="V40" s="31">
        <f t="shared" si="19"/>
        <v>1510.12904</v>
      </c>
      <c r="W40" s="32">
        <f t="shared" si="19"/>
        <v>520.79999999999995</v>
      </c>
      <c r="X40" s="23">
        <f>DFC!$C$41</f>
        <v>370</v>
      </c>
      <c r="Y40" s="33">
        <f t="shared" si="20"/>
        <v>24408.16</v>
      </c>
      <c r="Z40" s="31">
        <f t="shared" si="20"/>
        <v>558747.74479999999</v>
      </c>
      <c r="AA40" s="31">
        <f t="shared" si="20"/>
        <v>192695.99999999997</v>
      </c>
      <c r="AB40" s="423">
        <f t="shared" si="37"/>
        <v>775851.90480000002</v>
      </c>
      <c r="AC40" s="295">
        <f>DFC!$C$45</f>
        <v>0.1</v>
      </c>
      <c r="AD40" s="291">
        <f>DFC!$C$44</f>
        <v>0.7</v>
      </c>
      <c r="AE40" s="292">
        <f>DFC!$C$43</f>
        <v>0.2</v>
      </c>
      <c r="AF40" s="24" t="str">
        <f t="shared" si="33"/>
        <v>OK</v>
      </c>
      <c r="AG40" s="25">
        <f t="shared" si="22"/>
        <v>62</v>
      </c>
      <c r="AH40" s="26">
        <f t="shared" si="22"/>
        <v>434</v>
      </c>
      <c r="AI40" s="27">
        <f t="shared" si="22"/>
        <v>124</v>
      </c>
      <c r="AJ40" s="28">
        <f t="shared" si="6"/>
        <v>0</v>
      </c>
      <c r="AK40" s="28">
        <f t="shared" si="6"/>
        <v>0</v>
      </c>
      <c r="AL40" s="28">
        <f t="shared" si="6"/>
        <v>0</v>
      </c>
      <c r="AM40" s="17">
        <f>DFC!$C$50</f>
        <v>152</v>
      </c>
      <c r="AN40" s="16">
        <f>DFC!$C$49</f>
        <v>146.19999999999999</v>
      </c>
      <c r="AO40" s="18">
        <f>DFC!$C$48</f>
        <v>150</v>
      </c>
      <c r="AP40" s="31">
        <f t="shared" si="50"/>
        <v>0</v>
      </c>
      <c r="AQ40" s="31">
        <f t="shared" si="7"/>
        <v>0</v>
      </c>
      <c r="AR40" s="32">
        <f t="shared" si="7"/>
        <v>0</v>
      </c>
      <c r="AS40" s="23">
        <f>DFC!$C$41</f>
        <v>370</v>
      </c>
      <c r="AT40" s="33">
        <f t="shared" si="49"/>
        <v>0</v>
      </c>
      <c r="AU40" s="31">
        <f t="shared" si="49"/>
        <v>0</v>
      </c>
      <c r="AV40" s="31">
        <f t="shared" si="49"/>
        <v>0</v>
      </c>
      <c r="AW40" s="423">
        <f t="shared" si="38"/>
        <v>0</v>
      </c>
      <c r="AX40" s="561">
        <f>DFC!$C$72</f>
        <v>0.15</v>
      </c>
      <c r="AY40" s="559">
        <f>DFC!$C$71</f>
        <v>0.75</v>
      </c>
      <c r="AZ40" s="560">
        <f>DFC!$C$70</f>
        <v>0.1</v>
      </c>
      <c r="BA40" s="24" t="str">
        <f t="shared" si="34"/>
        <v>OK</v>
      </c>
      <c r="BB40" s="25">
        <f t="shared" si="26"/>
        <v>93</v>
      </c>
      <c r="BC40" s="26">
        <f t="shared" si="26"/>
        <v>465</v>
      </c>
      <c r="BD40" s="27">
        <f t="shared" si="26"/>
        <v>62</v>
      </c>
      <c r="BE40" s="28">
        <f t="shared" si="10"/>
        <v>116250</v>
      </c>
      <c r="BF40" s="28">
        <f t="shared" si="10"/>
        <v>1976250</v>
      </c>
      <c r="BG40" s="28">
        <f t="shared" si="10"/>
        <v>310000</v>
      </c>
      <c r="BH40" s="17">
        <f>DFC!$C$77</f>
        <v>42</v>
      </c>
      <c r="BI40" s="28">
        <f>DFC!$C$76</f>
        <v>35</v>
      </c>
      <c r="BJ40" s="30">
        <f>DFC!$C$75</f>
        <v>40</v>
      </c>
      <c r="BK40" s="31">
        <f t="shared" si="51"/>
        <v>4.8825000000000003</v>
      </c>
      <c r="BL40" s="31">
        <f t="shared" si="11"/>
        <v>69.168750000000003</v>
      </c>
      <c r="BM40" s="32">
        <f t="shared" si="11"/>
        <v>12.4</v>
      </c>
      <c r="BN40" s="11">
        <f>DFC!$C$68</f>
        <v>500</v>
      </c>
      <c r="BO40" s="21">
        <f t="shared" si="39"/>
        <v>2441.25</v>
      </c>
      <c r="BP40" s="19">
        <f t="shared" si="40"/>
        <v>34584.375</v>
      </c>
      <c r="BQ40" s="19">
        <f t="shared" si="41"/>
        <v>6200</v>
      </c>
      <c r="BR40" s="423">
        <f t="shared" si="42"/>
        <v>43225.625</v>
      </c>
      <c r="BS40" s="561">
        <f>DFC!$C$72</f>
        <v>0.15</v>
      </c>
      <c r="BT40" s="559">
        <f>DFC!$C$71</f>
        <v>0.75</v>
      </c>
      <c r="BU40" s="560">
        <f>DFC!$C$70</f>
        <v>0.1</v>
      </c>
      <c r="BV40" s="24" t="str">
        <f t="shared" si="35"/>
        <v>OK</v>
      </c>
      <c r="BW40" s="25">
        <f t="shared" si="30"/>
        <v>93</v>
      </c>
      <c r="BX40" s="26">
        <f t="shared" si="30"/>
        <v>465</v>
      </c>
      <c r="BY40" s="27">
        <f t="shared" si="30"/>
        <v>62</v>
      </c>
      <c r="BZ40" s="28">
        <f t="shared" si="14"/>
        <v>0</v>
      </c>
      <c r="CA40" s="28">
        <f t="shared" si="14"/>
        <v>0</v>
      </c>
      <c r="CB40" s="28">
        <f t="shared" si="14"/>
        <v>0</v>
      </c>
      <c r="CC40" s="17">
        <f>DFC!$C$77</f>
        <v>42</v>
      </c>
      <c r="CD40" s="28">
        <f>DFC!$C$76</f>
        <v>35</v>
      </c>
      <c r="CE40" s="30">
        <f>DFC!$C$75</f>
        <v>40</v>
      </c>
      <c r="CF40" s="31">
        <f t="shared" si="52"/>
        <v>0</v>
      </c>
      <c r="CG40" s="31">
        <f t="shared" si="15"/>
        <v>0</v>
      </c>
      <c r="CH40" s="32">
        <f t="shared" si="15"/>
        <v>0</v>
      </c>
      <c r="CI40" s="11">
        <f>DFC!$C$68</f>
        <v>500</v>
      </c>
      <c r="CJ40" s="21">
        <f t="shared" si="43"/>
        <v>0</v>
      </c>
      <c r="CK40" s="21">
        <f t="shared" si="43"/>
        <v>0</v>
      </c>
      <c r="CL40" s="21">
        <f t="shared" si="43"/>
        <v>0</v>
      </c>
      <c r="CM40" s="423">
        <f t="shared" si="44"/>
        <v>0</v>
      </c>
    </row>
    <row r="41" spans="1:91" x14ac:dyDescent="0.35">
      <c r="A41" s="743"/>
      <c r="B41" s="572" t="s">
        <v>35</v>
      </c>
      <c r="C41" s="572">
        <v>30</v>
      </c>
      <c r="D41" s="572">
        <v>35</v>
      </c>
      <c r="E41" s="10">
        <f>DFC!C$62</f>
        <v>20</v>
      </c>
      <c r="F41" s="578">
        <f t="shared" si="0"/>
        <v>600</v>
      </c>
      <c r="G41" s="745"/>
      <c r="H41" s="295">
        <f>DFC!$C$45</f>
        <v>0.1</v>
      </c>
      <c r="I41" s="291">
        <f>DFC!$C$44</f>
        <v>0.7</v>
      </c>
      <c r="J41" s="292">
        <f>DFC!$C$43</f>
        <v>0.2</v>
      </c>
      <c r="K41" s="24" t="str">
        <f t="shared" si="17"/>
        <v>OK</v>
      </c>
      <c r="L41" s="25">
        <f t="shared" si="18"/>
        <v>60</v>
      </c>
      <c r="M41" s="26">
        <f t="shared" si="18"/>
        <v>420</v>
      </c>
      <c r="N41" s="27">
        <f t="shared" si="18"/>
        <v>120</v>
      </c>
      <c r="O41" s="28">
        <f t="shared" si="2"/>
        <v>420000</v>
      </c>
      <c r="P41" s="28">
        <f t="shared" si="2"/>
        <v>9996000</v>
      </c>
      <c r="Q41" s="28">
        <f t="shared" si="2"/>
        <v>3360000</v>
      </c>
      <c r="R41" s="29">
        <f>DFC!$C$50</f>
        <v>152</v>
      </c>
      <c r="S41" s="28">
        <f>DFC!$C$49</f>
        <v>146.19999999999999</v>
      </c>
      <c r="T41" s="30">
        <f>DFC!$C$48</f>
        <v>150</v>
      </c>
      <c r="U41" s="31">
        <f t="shared" si="19"/>
        <v>63.84</v>
      </c>
      <c r="V41" s="31">
        <f t="shared" si="19"/>
        <v>1461.4151999999999</v>
      </c>
      <c r="W41" s="32">
        <f t="shared" si="19"/>
        <v>504</v>
      </c>
      <c r="X41" s="23">
        <f>DFC!$C$41</f>
        <v>370</v>
      </c>
      <c r="Y41" s="33">
        <f t="shared" si="20"/>
        <v>23620.800000000003</v>
      </c>
      <c r="Z41" s="31">
        <f t="shared" si="20"/>
        <v>540723.62399999995</v>
      </c>
      <c r="AA41" s="31">
        <f t="shared" si="20"/>
        <v>186480</v>
      </c>
      <c r="AB41" s="423">
        <f t="shared" si="37"/>
        <v>750824.424</v>
      </c>
      <c r="AC41" s="295">
        <f>DFC!$C$45</f>
        <v>0.1</v>
      </c>
      <c r="AD41" s="291">
        <f>DFC!$C$44</f>
        <v>0.7</v>
      </c>
      <c r="AE41" s="292">
        <f>DFC!$C$43</f>
        <v>0.2</v>
      </c>
      <c r="AF41" s="24" t="str">
        <f t="shared" si="33"/>
        <v>OK</v>
      </c>
      <c r="AG41" s="25">
        <f t="shared" si="22"/>
        <v>60</v>
      </c>
      <c r="AH41" s="26">
        <f t="shared" si="22"/>
        <v>420</v>
      </c>
      <c r="AI41" s="27">
        <f t="shared" si="22"/>
        <v>120</v>
      </c>
      <c r="AJ41" s="28">
        <f t="shared" si="6"/>
        <v>0</v>
      </c>
      <c r="AK41" s="28">
        <f t="shared" si="6"/>
        <v>0</v>
      </c>
      <c r="AL41" s="28">
        <f t="shared" si="6"/>
        <v>0</v>
      </c>
      <c r="AM41" s="17">
        <f>DFC!$C$50</f>
        <v>152</v>
      </c>
      <c r="AN41" s="16">
        <f>DFC!$C$49</f>
        <v>146.19999999999999</v>
      </c>
      <c r="AO41" s="18">
        <f>DFC!$C$48</f>
        <v>150</v>
      </c>
      <c r="AP41" s="31">
        <f t="shared" si="50"/>
        <v>0</v>
      </c>
      <c r="AQ41" s="31">
        <f t="shared" si="7"/>
        <v>0</v>
      </c>
      <c r="AR41" s="32">
        <f t="shared" si="7"/>
        <v>0</v>
      </c>
      <c r="AS41" s="23">
        <f>DFC!$C$41</f>
        <v>370</v>
      </c>
      <c r="AT41" s="33">
        <f t="shared" si="49"/>
        <v>0</v>
      </c>
      <c r="AU41" s="31">
        <f t="shared" si="49"/>
        <v>0</v>
      </c>
      <c r="AV41" s="31">
        <f t="shared" si="49"/>
        <v>0</v>
      </c>
      <c r="AW41" s="423">
        <f t="shared" si="38"/>
        <v>0</v>
      </c>
      <c r="AX41" s="561">
        <f>DFC!$C$72</f>
        <v>0.15</v>
      </c>
      <c r="AY41" s="559">
        <f>DFC!$C$71</f>
        <v>0.75</v>
      </c>
      <c r="AZ41" s="560">
        <f>DFC!$C$70</f>
        <v>0.1</v>
      </c>
      <c r="BA41" s="24" t="str">
        <f t="shared" si="34"/>
        <v>OK</v>
      </c>
      <c r="BB41" s="25">
        <f t="shared" si="26"/>
        <v>90</v>
      </c>
      <c r="BC41" s="26">
        <f t="shared" si="26"/>
        <v>450</v>
      </c>
      <c r="BD41" s="27">
        <f t="shared" si="26"/>
        <v>60</v>
      </c>
      <c r="BE41" s="28">
        <f t="shared" si="10"/>
        <v>112500</v>
      </c>
      <c r="BF41" s="28">
        <f t="shared" si="10"/>
        <v>1912500</v>
      </c>
      <c r="BG41" s="28">
        <f t="shared" si="10"/>
        <v>300000</v>
      </c>
      <c r="BH41" s="17">
        <f>DFC!$C$77</f>
        <v>42</v>
      </c>
      <c r="BI41" s="28">
        <f>DFC!$C$76</f>
        <v>35</v>
      </c>
      <c r="BJ41" s="30">
        <f>DFC!$C$75</f>
        <v>40</v>
      </c>
      <c r="BK41" s="31">
        <f t="shared" si="51"/>
        <v>4.7249999999999996</v>
      </c>
      <c r="BL41" s="31">
        <f t="shared" si="11"/>
        <v>66.9375</v>
      </c>
      <c r="BM41" s="32">
        <f t="shared" si="11"/>
        <v>12</v>
      </c>
      <c r="BN41" s="11">
        <f>DFC!$C$68</f>
        <v>500</v>
      </c>
      <c r="BO41" s="21">
        <f t="shared" si="39"/>
        <v>2362.5</v>
      </c>
      <c r="BP41" s="19">
        <f t="shared" si="40"/>
        <v>33468.75</v>
      </c>
      <c r="BQ41" s="19">
        <f t="shared" si="41"/>
        <v>6000</v>
      </c>
      <c r="BR41" s="423">
        <f t="shared" si="42"/>
        <v>41831.25</v>
      </c>
      <c r="BS41" s="561">
        <f>DFC!$C$72</f>
        <v>0.15</v>
      </c>
      <c r="BT41" s="559">
        <f>DFC!$C$71</f>
        <v>0.75</v>
      </c>
      <c r="BU41" s="560">
        <f>DFC!$C$70</f>
        <v>0.1</v>
      </c>
      <c r="BV41" s="24" t="str">
        <f t="shared" si="35"/>
        <v>OK</v>
      </c>
      <c r="BW41" s="25">
        <f t="shared" si="30"/>
        <v>90</v>
      </c>
      <c r="BX41" s="26">
        <f t="shared" si="30"/>
        <v>450</v>
      </c>
      <c r="BY41" s="27">
        <f t="shared" si="30"/>
        <v>60</v>
      </c>
      <c r="BZ41" s="28">
        <f t="shared" si="14"/>
        <v>0</v>
      </c>
      <c r="CA41" s="28">
        <f t="shared" si="14"/>
        <v>0</v>
      </c>
      <c r="CB41" s="28">
        <f t="shared" si="14"/>
        <v>0</v>
      </c>
      <c r="CC41" s="17">
        <f>DFC!$C$77</f>
        <v>42</v>
      </c>
      <c r="CD41" s="28">
        <f>DFC!$C$76</f>
        <v>35</v>
      </c>
      <c r="CE41" s="30">
        <f>DFC!$C$75</f>
        <v>40</v>
      </c>
      <c r="CF41" s="31">
        <f t="shared" si="52"/>
        <v>0</v>
      </c>
      <c r="CG41" s="31">
        <f t="shared" si="15"/>
        <v>0</v>
      </c>
      <c r="CH41" s="32">
        <f t="shared" si="15"/>
        <v>0</v>
      </c>
      <c r="CI41" s="11">
        <f>DFC!$C$68</f>
        <v>500</v>
      </c>
      <c r="CJ41" s="21">
        <f t="shared" si="43"/>
        <v>0</v>
      </c>
      <c r="CK41" s="21">
        <f t="shared" si="43"/>
        <v>0</v>
      </c>
      <c r="CL41" s="21">
        <f t="shared" si="43"/>
        <v>0</v>
      </c>
      <c r="CM41" s="423">
        <f t="shared" si="44"/>
        <v>0</v>
      </c>
    </row>
    <row r="42" spans="1:91" x14ac:dyDescent="0.35">
      <c r="A42" s="744"/>
      <c r="B42" s="576" t="s">
        <v>36</v>
      </c>
      <c r="C42" s="576">
        <v>31</v>
      </c>
      <c r="D42" s="576">
        <v>36</v>
      </c>
      <c r="E42" s="10">
        <f>DFC!C$63</f>
        <v>20</v>
      </c>
      <c r="F42" s="35">
        <f t="shared" si="0"/>
        <v>620</v>
      </c>
      <c r="G42" s="746"/>
      <c r="H42" s="49">
        <f>DFC!$C$45</f>
        <v>0.1</v>
      </c>
      <c r="I42" s="293">
        <f>DFC!$C$44</f>
        <v>0.7</v>
      </c>
      <c r="J42" s="294">
        <f>DFC!$C$43</f>
        <v>0.2</v>
      </c>
      <c r="K42" s="8" t="str">
        <f t="shared" si="17"/>
        <v>OK</v>
      </c>
      <c r="L42" s="37">
        <f t="shared" si="18"/>
        <v>62</v>
      </c>
      <c r="M42" s="38">
        <f t="shared" si="18"/>
        <v>434</v>
      </c>
      <c r="N42" s="39">
        <f t="shared" si="18"/>
        <v>124</v>
      </c>
      <c r="O42" s="40">
        <f t="shared" si="2"/>
        <v>434000</v>
      </c>
      <c r="P42" s="40">
        <f t="shared" si="2"/>
        <v>10329200</v>
      </c>
      <c r="Q42" s="40">
        <f t="shared" si="2"/>
        <v>3472000</v>
      </c>
      <c r="R42" s="29">
        <f>DFC!$C$50</f>
        <v>152</v>
      </c>
      <c r="S42" s="28">
        <f>DFC!$C$49</f>
        <v>146.19999999999999</v>
      </c>
      <c r="T42" s="30">
        <f>DFC!$C$48</f>
        <v>150</v>
      </c>
      <c r="U42" s="43">
        <f t="shared" si="19"/>
        <v>65.968000000000004</v>
      </c>
      <c r="V42" s="43">
        <f t="shared" si="19"/>
        <v>1510.12904</v>
      </c>
      <c r="W42" s="44">
        <f t="shared" si="19"/>
        <v>520.79999999999995</v>
      </c>
      <c r="X42" s="23">
        <f>DFC!$C$41</f>
        <v>370</v>
      </c>
      <c r="Y42" s="45">
        <f t="shared" si="20"/>
        <v>24408.16</v>
      </c>
      <c r="Z42" s="43">
        <f t="shared" si="20"/>
        <v>558747.74479999999</v>
      </c>
      <c r="AA42" s="43">
        <f t="shared" si="20"/>
        <v>192695.99999999997</v>
      </c>
      <c r="AB42" s="423">
        <f t="shared" si="37"/>
        <v>775851.90480000002</v>
      </c>
      <c r="AC42" s="295">
        <f>DFC!$C$45</f>
        <v>0.1</v>
      </c>
      <c r="AD42" s="291">
        <f>DFC!$C$44</f>
        <v>0.7</v>
      </c>
      <c r="AE42" s="292">
        <f>DFC!$C$43</f>
        <v>0.2</v>
      </c>
      <c r="AF42" s="8" t="str">
        <f t="shared" si="33"/>
        <v>OK</v>
      </c>
      <c r="AG42" s="37">
        <f t="shared" si="22"/>
        <v>62</v>
      </c>
      <c r="AH42" s="38">
        <f t="shared" si="22"/>
        <v>434</v>
      </c>
      <c r="AI42" s="39">
        <f t="shared" si="22"/>
        <v>124</v>
      </c>
      <c r="AJ42" s="40">
        <f t="shared" si="6"/>
        <v>0</v>
      </c>
      <c r="AK42" s="40">
        <f t="shared" si="6"/>
        <v>0</v>
      </c>
      <c r="AL42" s="40">
        <f t="shared" si="6"/>
        <v>0</v>
      </c>
      <c r="AM42" s="17">
        <f>DFC!$C$50</f>
        <v>152</v>
      </c>
      <c r="AN42" s="16">
        <f>DFC!$C$49</f>
        <v>146.19999999999999</v>
      </c>
      <c r="AO42" s="18">
        <f>DFC!$C$48</f>
        <v>150</v>
      </c>
      <c r="AP42" s="43">
        <f t="shared" si="50"/>
        <v>0</v>
      </c>
      <c r="AQ42" s="43">
        <f t="shared" si="7"/>
        <v>0</v>
      </c>
      <c r="AR42" s="44">
        <f t="shared" si="7"/>
        <v>0</v>
      </c>
      <c r="AS42" s="23">
        <f>DFC!$C$41</f>
        <v>370</v>
      </c>
      <c r="AT42" s="45">
        <f t="shared" si="49"/>
        <v>0</v>
      </c>
      <c r="AU42" s="43">
        <f t="shared" si="49"/>
        <v>0</v>
      </c>
      <c r="AV42" s="43">
        <f t="shared" si="49"/>
        <v>0</v>
      </c>
      <c r="AW42" s="423">
        <f t="shared" si="38"/>
        <v>0</v>
      </c>
      <c r="AX42" s="561">
        <f>DFC!$C$72</f>
        <v>0.15</v>
      </c>
      <c r="AY42" s="559">
        <f>DFC!$C$71</f>
        <v>0.75</v>
      </c>
      <c r="AZ42" s="560">
        <f>DFC!$C$70</f>
        <v>0.1</v>
      </c>
      <c r="BA42" s="8" t="str">
        <f t="shared" si="34"/>
        <v>OK</v>
      </c>
      <c r="BB42" s="37">
        <f t="shared" si="26"/>
        <v>93</v>
      </c>
      <c r="BC42" s="38">
        <f t="shared" si="26"/>
        <v>465</v>
      </c>
      <c r="BD42" s="39">
        <f t="shared" si="26"/>
        <v>62</v>
      </c>
      <c r="BE42" s="40">
        <f t="shared" si="10"/>
        <v>116250</v>
      </c>
      <c r="BF42" s="40">
        <f t="shared" si="10"/>
        <v>1976250</v>
      </c>
      <c r="BG42" s="40">
        <f t="shared" si="10"/>
        <v>310000</v>
      </c>
      <c r="BH42" s="17">
        <f>DFC!$C$77</f>
        <v>42</v>
      </c>
      <c r="BI42" s="28">
        <f>DFC!$C$76</f>
        <v>35</v>
      </c>
      <c r="BJ42" s="30">
        <f>DFC!$C$75</f>
        <v>40</v>
      </c>
      <c r="BK42" s="43">
        <f t="shared" si="51"/>
        <v>4.8825000000000003</v>
      </c>
      <c r="BL42" s="43">
        <f t="shared" si="11"/>
        <v>69.168750000000003</v>
      </c>
      <c r="BM42" s="44">
        <f t="shared" si="11"/>
        <v>12.4</v>
      </c>
      <c r="BN42" s="11">
        <f>DFC!$C$68</f>
        <v>500</v>
      </c>
      <c r="BO42" s="21">
        <f t="shared" si="39"/>
        <v>2441.25</v>
      </c>
      <c r="BP42" s="19">
        <f t="shared" si="40"/>
        <v>34584.375</v>
      </c>
      <c r="BQ42" s="19">
        <f t="shared" si="41"/>
        <v>6200</v>
      </c>
      <c r="BR42" s="423">
        <f t="shared" si="42"/>
        <v>43225.625</v>
      </c>
      <c r="BS42" s="561">
        <f>DFC!$C$72</f>
        <v>0.15</v>
      </c>
      <c r="BT42" s="559">
        <f>DFC!$C$71</f>
        <v>0.75</v>
      </c>
      <c r="BU42" s="560">
        <f>DFC!$C$70</f>
        <v>0.1</v>
      </c>
      <c r="BV42" s="8" t="str">
        <f t="shared" si="35"/>
        <v>OK</v>
      </c>
      <c r="BW42" s="37">
        <f t="shared" si="30"/>
        <v>93</v>
      </c>
      <c r="BX42" s="38">
        <f t="shared" si="30"/>
        <v>465</v>
      </c>
      <c r="BY42" s="39">
        <f t="shared" si="30"/>
        <v>62</v>
      </c>
      <c r="BZ42" s="40">
        <f t="shared" si="14"/>
        <v>0</v>
      </c>
      <c r="CA42" s="40">
        <f t="shared" si="14"/>
        <v>0</v>
      </c>
      <c r="CB42" s="40">
        <f t="shared" si="14"/>
        <v>0</v>
      </c>
      <c r="CC42" s="17">
        <f>DFC!$C$77</f>
        <v>42</v>
      </c>
      <c r="CD42" s="28">
        <f>DFC!$C$76</f>
        <v>35</v>
      </c>
      <c r="CE42" s="30">
        <f>DFC!$C$75</f>
        <v>40</v>
      </c>
      <c r="CF42" s="43">
        <f t="shared" si="52"/>
        <v>0</v>
      </c>
      <c r="CG42" s="43">
        <f t="shared" si="15"/>
        <v>0</v>
      </c>
      <c r="CH42" s="44">
        <f t="shared" si="15"/>
        <v>0</v>
      </c>
      <c r="CI42" s="11">
        <f>DFC!$C$68</f>
        <v>500</v>
      </c>
      <c r="CJ42" s="21">
        <f t="shared" si="43"/>
        <v>0</v>
      </c>
      <c r="CK42" s="21">
        <f t="shared" si="43"/>
        <v>0</v>
      </c>
      <c r="CL42" s="21">
        <f t="shared" si="43"/>
        <v>0</v>
      </c>
      <c r="CM42" s="423">
        <f t="shared" si="44"/>
        <v>0</v>
      </c>
    </row>
    <row r="43" spans="1:91" x14ac:dyDescent="0.35">
      <c r="A43" s="731">
        <v>4</v>
      </c>
      <c r="B43" s="575" t="s">
        <v>25</v>
      </c>
      <c r="C43" s="575">
        <v>31</v>
      </c>
      <c r="D43" s="575">
        <v>37</v>
      </c>
      <c r="E43" s="10">
        <f>DFC!C$52</f>
        <v>8</v>
      </c>
      <c r="F43" s="10">
        <f t="shared" si="0"/>
        <v>248</v>
      </c>
      <c r="G43" s="732">
        <f>SUM(F43:F54)</f>
        <v>6928</v>
      </c>
      <c r="H43" s="49">
        <f>DFC!$C$45</f>
        <v>0.1</v>
      </c>
      <c r="I43" s="47">
        <f>DFC!$C$44</f>
        <v>0.7</v>
      </c>
      <c r="J43" s="48">
        <f>DFC!$C$43</f>
        <v>0.2</v>
      </c>
      <c r="K43" s="12" t="str">
        <f t="shared" si="17"/>
        <v>OK</v>
      </c>
      <c r="L43" s="13">
        <f t="shared" si="18"/>
        <v>24.8</v>
      </c>
      <c r="M43" s="14">
        <f t="shared" si="18"/>
        <v>173.6</v>
      </c>
      <c r="N43" s="15">
        <f t="shared" si="18"/>
        <v>49.6</v>
      </c>
      <c r="O43" s="16">
        <f t="shared" si="2"/>
        <v>173600</v>
      </c>
      <c r="P43" s="16">
        <f t="shared" si="2"/>
        <v>4131680</v>
      </c>
      <c r="Q43" s="16">
        <f t="shared" si="2"/>
        <v>1388800</v>
      </c>
      <c r="R43" s="29">
        <f>DFC!$C$50</f>
        <v>152</v>
      </c>
      <c r="S43" s="28">
        <f>DFC!$C$49</f>
        <v>146.19999999999999</v>
      </c>
      <c r="T43" s="30">
        <f>DFC!$C$48</f>
        <v>150</v>
      </c>
      <c r="U43" s="31">
        <f t="shared" si="19"/>
        <v>26.3872</v>
      </c>
      <c r="V43" s="31">
        <f t="shared" si="19"/>
        <v>604.05161599999997</v>
      </c>
      <c r="W43" s="32">
        <f t="shared" si="19"/>
        <v>208.32</v>
      </c>
      <c r="X43" s="296">
        <f>DFC!$C$41</f>
        <v>370</v>
      </c>
      <c r="Y43" s="33">
        <f t="shared" si="20"/>
        <v>9763.2639999999992</v>
      </c>
      <c r="Z43" s="31">
        <f t="shared" si="20"/>
        <v>223499.09792</v>
      </c>
      <c r="AA43" s="31">
        <f t="shared" si="20"/>
        <v>77078.399999999994</v>
      </c>
      <c r="AB43" s="423">
        <f t="shared" ref="AB43" si="53">SUM(Y43:AA43)</f>
        <v>310340.76191999996</v>
      </c>
      <c r="AC43" s="295">
        <f>DFC!$C$45</f>
        <v>0.1</v>
      </c>
      <c r="AD43" s="291">
        <f>DFC!$C$44</f>
        <v>0.7</v>
      </c>
      <c r="AE43" s="292">
        <f>DFC!$C$43</f>
        <v>0.2</v>
      </c>
      <c r="AF43" s="12" t="str">
        <f t="shared" si="33"/>
        <v>OK</v>
      </c>
      <c r="AG43" s="13">
        <f t="shared" si="22"/>
        <v>24.8</v>
      </c>
      <c r="AH43" s="14">
        <f t="shared" si="22"/>
        <v>173.6</v>
      </c>
      <c r="AI43" s="15">
        <f t="shared" si="22"/>
        <v>49.6</v>
      </c>
      <c r="AJ43" s="16">
        <f t="shared" si="6"/>
        <v>0</v>
      </c>
      <c r="AK43" s="16">
        <f t="shared" si="6"/>
        <v>0</v>
      </c>
      <c r="AL43" s="16">
        <f t="shared" si="6"/>
        <v>0</v>
      </c>
      <c r="AM43" s="17">
        <f>DFC!$C$50</f>
        <v>152</v>
      </c>
      <c r="AN43" s="16">
        <f>DFC!$C$49</f>
        <v>146.19999999999999</v>
      </c>
      <c r="AO43" s="18">
        <f>DFC!$C$48</f>
        <v>150</v>
      </c>
      <c r="AP43" s="19">
        <f t="shared" si="50"/>
        <v>0</v>
      </c>
      <c r="AQ43" s="19">
        <f t="shared" si="7"/>
        <v>0</v>
      </c>
      <c r="AR43" s="20">
        <f t="shared" si="7"/>
        <v>0</v>
      </c>
      <c r="AS43" s="23">
        <f>DFC!$C$41</f>
        <v>370</v>
      </c>
      <c r="AT43" s="21">
        <f t="shared" si="49"/>
        <v>0</v>
      </c>
      <c r="AU43" s="19">
        <f t="shared" si="49"/>
        <v>0</v>
      </c>
      <c r="AV43" s="19">
        <f t="shared" si="49"/>
        <v>0</v>
      </c>
      <c r="AW43" s="423">
        <f t="shared" si="38"/>
        <v>0</v>
      </c>
      <c r="AX43" s="561">
        <f>DFC!$C$72</f>
        <v>0.15</v>
      </c>
      <c r="AY43" s="559">
        <f>DFC!$C$71</f>
        <v>0.75</v>
      </c>
      <c r="AZ43" s="560">
        <f>DFC!$C$70</f>
        <v>0.1</v>
      </c>
      <c r="BA43" s="12" t="str">
        <f t="shared" si="34"/>
        <v>OK</v>
      </c>
      <c r="BB43" s="13">
        <f t="shared" si="26"/>
        <v>37.199999999999996</v>
      </c>
      <c r="BC43" s="14">
        <f t="shared" si="26"/>
        <v>186</v>
      </c>
      <c r="BD43" s="15">
        <f t="shared" si="26"/>
        <v>24.8</v>
      </c>
      <c r="BE43" s="16">
        <f t="shared" si="10"/>
        <v>46499.999999999993</v>
      </c>
      <c r="BF43" s="16">
        <f t="shared" si="10"/>
        <v>790500</v>
      </c>
      <c r="BG43" s="16">
        <f t="shared" si="10"/>
        <v>124000</v>
      </c>
      <c r="BH43" s="17">
        <f>DFC!$C$77</f>
        <v>42</v>
      </c>
      <c r="BI43" s="28">
        <f>DFC!$C$76</f>
        <v>35</v>
      </c>
      <c r="BJ43" s="30">
        <f>DFC!$C$75</f>
        <v>40</v>
      </c>
      <c r="BK43" s="19">
        <f t="shared" si="51"/>
        <v>1.9529999999999998</v>
      </c>
      <c r="BL43" s="19">
        <f t="shared" si="11"/>
        <v>27.6675</v>
      </c>
      <c r="BM43" s="20">
        <f t="shared" si="11"/>
        <v>4.96</v>
      </c>
      <c r="BN43" s="11">
        <f>DFC!$C$68</f>
        <v>500</v>
      </c>
      <c r="BO43" s="21">
        <f t="shared" si="39"/>
        <v>976.49999999999989</v>
      </c>
      <c r="BP43" s="19">
        <f t="shared" si="40"/>
        <v>13833.75</v>
      </c>
      <c r="BQ43" s="19">
        <f t="shared" si="41"/>
        <v>2480</v>
      </c>
      <c r="BR43" s="423">
        <f t="shared" si="42"/>
        <v>17290.25</v>
      </c>
      <c r="BS43" s="561">
        <f>DFC!$C$72</f>
        <v>0.15</v>
      </c>
      <c r="BT43" s="559">
        <f>DFC!$C$71</f>
        <v>0.75</v>
      </c>
      <c r="BU43" s="560">
        <f>DFC!$C$70</f>
        <v>0.1</v>
      </c>
      <c r="BV43" s="12" t="str">
        <f t="shared" si="35"/>
        <v>OK</v>
      </c>
      <c r="BW43" s="13">
        <f t="shared" si="30"/>
        <v>37.199999999999996</v>
      </c>
      <c r="BX43" s="14">
        <f t="shared" si="30"/>
        <v>186</v>
      </c>
      <c r="BY43" s="15">
        <f t="shared" si="30"/>
        <v>24.8</v>
      </c>
      <c r="BZ43" s="16">
        <f t="shared" si="14"/>
        <v>0</v>
      </c>
      <c r="CA43" s="16">
        <f t="shared" si="14"/>
        <v>0</v>
      </c>
      <c r="CB43" s="16">
        <f t="shared" si="14"/>
        <v>0</v>
      </c>
      <c r="CC43" s="17">
        <f>DFC!$C$77</f>
        <v>42</v>
      </c>
      <c r="CD43" s="28">
        <f>DFC!$C$76</f>
        <v>35</v>
      </c>
      <c r="CE43" s="30">
        <f>DFC!$C$75</f>
        <v>40</v>
      </c>
      <c r="CF43" s="19">
        <f t="shared" si="52"/>
        <v>0</v>
      </c>
      <c r="CG43" s="19">
        <f t="shared" si="15"/>
        <v>0</v>
      </c>
      <c r="CH43" s="20">
        <f t="shared" si="15"/>
        <v>0</v>
      </c>
      <c r="CI43" s="11">
        <f>DFC!$C$68</f>
        <v>500</v>
      </c>
      <c r="CJ43" s="21">
        <f t="shared" si="43"/>
        <v>0</v>
      </c>
      <c r="CK43" s="21">
        <f t="shared" si="43"/>
        <v>0</v>
      </c>
      <c r="CL43" s="21">
        <f t="shared" si="43"/>
        <v>0</v>
      </c>
      <c r="CM43" s="423">
        <f t="shared" si="44"/>
        <v>0</v>
      </c>
    </row>
    <row r="44" spans="1:91" x14ac:dyDescent="0.35">
      <c r="A44" s="743"/>
      <c r="B44" s="572" t="s">
        <v>26</v>
      </c>
      <c r="C44" s="572">
        <v>28</v>
      </c>
      <c r="D44" s="572">
        <v>38</v>
      </c>
      <c r="E44" s="10">
        <f>DFC!C$53</f>
        <v>20</v>
      </c>
      <c r="F44" s="578">
        <f t="shared" si="0"/>
        <v>560</v>
      </c>
      <c r="G44" s="745"/>
      <c r="H44" s="49">
        <f>DFC!$C$45</f>
        <v>0.1</v>
      </c>
      <c r="I44" s="47">
        <f>DFC!$C$44</f>
        <v>0.7</v>
      </c>
      <c r="J44" s="48">
        <f>DFC!$C$43</f>
        <v>0.2</v>
      </c>
      <c r="K44" s="24" t="str">
        <f t="shared" si="17"/>
        <v>OK</v>
      </c>
      <c r="L44" s="25">
        <f t="shared" si="18"/>
        <v>56</v>
      </c>
      <c r="M44" s="26">
        <f t="shared" si="18"/>
        <v>392</v>
      </c>
      <c r="N44" s="27">
        <f t="shared" si="18"/>
        <v>112</v>
      </c>
      <c r="O44" s="28">
        <f t="shared" si="2"/>
        <v>392000</v>
      </c>
      <c r="P44" s="28">
        <f t="shared" si="2"/>
        <v>9329600</v>
      </c>
      <c r="Q44" s="28">
        <f t="shared" si="2"/>
        <v>3136000</v>
      </c>
      <c r="R44" s="29">
        <f>DFC!$C$50</f>
        <v>152</v>
      </c>
      <c r="S44" s="28">
        <f>DFC!$C$49</f>
        <v>146.19999999999999</v>
      </c>
      <c r="T44" s="30">
        <f>DFC!$C$48</f>
        <v>150</v>
      </c>
      <c r="U44" s="31">
        <f t="shared" si="19"/>
        <v>59.584000000000003</v>
      </c>
      <c r="V44" s="31">
        <f t="shared" si="19"/>
        <v>1363.9875199999999</v>
      </c>
      <c r="W44" s="32">
        <f t="shared" si="19"/>
        <v>470.4</v>
      </c>
      <c r="X44" s="296">
        <f>DFC!$C$41</f>
        <v>370</v>
      </c>
      <c r="Y44" s="33">
        <f t="shared" si="20"/>
        <v>22046.080000000002</v>
      </c>
      <c r="Z44" s="31">
        <f t="shared" si="20"/>
        <v>504675.38239999994</v>
      </c>
      <c r="AA44" s="31">
        <f t="shared" si="20"/>
        <v>174048</v>
      </c>
      <c r="AB44" s="423">
        <f t="shared" si="37"/>
        <v>700769.46239999996</v>
      </c>
      <c r="AC44" s="295">
        <f>DFC!$C$45</f>
        <v>0.1</v>
      </c>
      <c r="AD44" s="291">
        <f>DFC!$C$44</f>
        <v>0.7</v>
      </c>
      <c r="AE44" s="292">
        <f>DFC!$C$43</f>
        <v>0.2</v>
      </c>
      <c r="AF44" s="24" t="str">
        <f t="shared" si="33"/>
        <v>OK</v>
      </c>
      <c r="AG44" s="25">
        <f t="shared" si="22"/>
        <v>56</v>
      </c>
      <c r="AH44" s="26">
        <f t="shared" si="22"/>
        <v>392</v>
      </c>
      <c r="AI44" s="27">
        <f t="shared" si="22"/>
        <v>112</v>
      </c>
      <c r="AJ44" s="28">
        <f t="shared" si="6"/>
        <v>0</v>
      </c>
      <c r="AK44" s="28">
        <f t="shared" si="6"/>
        <v>0</v>
      </c>
      <c r="AL44" s="28">
        <f t="shared" si="6"/>
        <v>0</v>
      </c>
      <c r="AM44" s="17">
        <f>DFC!$C$50</f>
        <v>152</v>
      </c>
      <c r="AN44" s="16">
        <f>DFC!$C$49</f>
        <v>146.19999999999999</v>
      </c>
      <c r="AO44" s="18">
        <f>DFC!$C$48</f>
        <v>150</v>
      </c>
      <c r="AP44" s="31">
        <f t="shared" si="50"/>
        <v>0</v>
      </c>
      <c r="AQ44" s="31">
        <f t="shared" si="7"/>
        <v>0</v>
      </c>
      <c r="AR44" s="32">
        <f t="shared" si="7"/>
        <v>0</v>
      </c>
      <c r="AS44" s="23">
        <f>DFC!$C$41</f>
        <v>370</v>
      </c>
      <c r="AT44" s="33">
        <f t="shared" si="49"/>
        <v>0</v>
      </c>
      <c r="AU44" s="31">
        <f t="shared" si="49"/>
        <v>0</v>
      </c>
      <c r="AV44" s="31">
        <f t="shared" si="49"/>
        <v>0</v>
      </c>
      <c r="AW44" s="423">
        <f t="shared" si="38"/>
        <v>0</v>
      </c>
      <c r="AX44" s="561">
        <f>DFC!$C$72</f>
        <v>0.15</v>
      </c>
      <c r="AY44" s="559">
        <f>DFC!$C$71</f>
        <v>0.75</v>
      </c>
      <c r="AZ44" s="560">
        <f>DFC!$C$70</f>
        <v>0.1</v>
      </c>
      <c r="BA44" s="24" t="str">
        <f t="shared" si="34"/>
        <v>OK</v>
      </c>
      <c r="BB44" s="25">
        <f t="shared" si="26"/>
        <v>84</v>
      </c>
      <c r="BC44" s="26">
        <f t="shared" si="26"/>
        <v>420</v>
      </c>
      <c r="BD44" s="27">
        <f t="shared" si="26"/>
        <v>56</v>
      </c>
      <c r="BE44" s="28">
        <f t="shared" si="10"/>
        <v>105000</v>
      </c>
      <c r="BF44" s="28">
        <f t="shared" si="10"/>
        <v>1785000</v>
      </c>
      <c r="BG44" s="28">
        <f t="shared" si="10"/>
        <v>280000</v>
      </c>
      <c r="BH44" s="17">
        <f>DFC!$C$77</f>
        <v>42</v>
      </c>
      <c r="BI44" s="28">
        <f>DFC!$C$76</f>
        <v>35</v>
      </c>
      <c r="BJ44" s="30">
        <f>DFC!$C$75</f>
        <v>40</v>
      </c>
      <c r="BK44" s="31">
        <f t="shared" si="51"/>
        <v>4.41</v>
      </c>
      <c r="BL44" s="31">
        <f t="shared" si="11"/>
        <v>62.475000000000001</v>
      </c>
      <c r="BM44" s="32">
        <f t="shared" si="11"/>
        <v>11.2</v>
      </c>
      <c r="BN44" s="11">
        <f>DFC!$C$68</f>
        <v>500</v>
      </c>
      <c r="BO44" s="21">
        <f t="shared" si="39"/>
        <v>2205</v>
      </c>
      <c r="BP44" s="19">
        <f t="shared" si="40"/>
        <v>31237.5</v>
      </c>
      <c r="BQ44" s="19">
        <f t="shared" si="41"/>
        <v>5600</v>
      </c>
      <c r="BR44" s="423">
        <f t="shared" si="42"/>
        <v>39042.5</v>
      </c>
      <c r="BS44" s="561">
        <f>DFC!$C$72</f>
        <v>0.15</v>
      </c>
      <c r="BT44" s="559">
        <f>DFC!$C$71</f>
        <v>0.75</v>
      </c>
      <c r="BU44" s="560">
        <f>DFC!$C$70</f>
        <v>0.1</v>
      </c>
      <c r="BV44" s="24" t="str">
        <f t="shared" si="35"/>
        <v>OK</v>
      </c>
      <c r="BW44" s="25">
        <f t="shared" si="30"/>
        <v>84</v>
      </c>
      <c r="BX44" s="26">
        <f t="shared" si="30"/>
        <v>420</v>
      </c>
      <c r="BY44" s="27">
        <f t="shared" si="30"/>
        <v>56</v>
      </c>
      <c r="BZ44" s="28">
        <f t="shared" si="14"/>
        <v>0</v>
      </c>
      <c r="CA44" s="28">
        <f t="shared" si="14"/>
        <v>0</v>
      </c>
      <c r="CB44" s="28">
        <f t="shared" si="14"/>
        <v>0</v>
      </c>
      <c r="CC44" s="17">
        <f>DFC!$C$77</f>
        <v>42</v>
      </c>
      <c r="CD44" s="28">
        <f>DFC!$C$76</f>
        <v>35</v>
      </c>
      <c r="CE44" s="30">
        <f>DFC!$C$75</f>
        <v>40</v>
      </c>
      <c r="CF44" s="31">
        <f t="shared" si="52"/>
        <v>0</v>
      </c>
      <c r="CG44" s="31">
        <f t="shared" si="15"/>
        <v>0</v>
      </c>
      <c r="CH44" s="32">
        <f t="shared" si="15"/>
        <v>0</v>
      </c>
      <c r="CI44" s="11">
        <f>DFC!$C$68</f>
        <v>500</v>
      </c>
      <c r="CJ44" s="21">
        <f t="shared" si="43"/>
        <v>0</v>
      </c>
      <c r="CK44" s="21">
        <f t="shared" si="43"/>
        <v>0</v>
      </c>
      <c r="CL44" s="21">
        <f t="shared" si="43"/>
        <v>0</v>
      </c>
      <c r="CM44" s="423">
        <f t="shared" si="44"/>
        <v>0</v>
      </c>
    </row>
    <row r="45" spans="1:91" x14ac:dyDescent="0.35">
      <c r="A45" s="743"/>
      <c r="B45" s="572" t="s">
        <v>27</v>
      </c>
      <c r="C45" s="572">
        <v>31</v>
      </c>
      <c r="D45" s="572">
        <v>39</v>
      </c>
      <c r="E45" s="10">
        <f>DFC!C$54</f>
        <v>20</v>
      </c>
      <c r="F45" s="578">
        <f t="shared" si="0"/>
        <v>620</v>
      </c>
      <c r="G45" s="745"/>
      <c r="H45" s="49">
        <f>DFC!$C$45</f>
        <v>0.1</v>
      </c>
      <c r="I45" s="47">
        <f>DFC!$C$44</f>
        <v>0.7</v>
      </c>
      <c r="J45" s="48">
        <f>DFC!$C$43</f>
        <v>0.2</v>
      </c>
      <c r="K45" s="24" t="str">
        <f t="shared" si="17"/>
        <v>OK</v>
      </c>
      <c r="L45" s="25">
        <f t="shared" si="18"/>
        <v>62</v>
      </c>
      <c r="M45" s="26">
        <f t="shared" si="18"/>
        <v>434</v>
      </c>
      <c r="N45" s="27">
        <f t="shared" si="18"/>
        <v>124</v>
      </c>
      <c r="O45" s="28">
        <f t="shared" si="2"/>
        <v>434000</v>
      </c>
      <c r="P45" s="28">
        <f t="shared" si="2"/>
        <v>10329200</v>
      </c>
      <c r="Q45" s="28">
        <f t="shared" si="2"/>
        <v>3472000</v>
      </c>
      <c r="R45" s="29">
        <f>DFC!$C$50</f>
        <v>152</v>
      </c>
      <c r="S45" s="28">
        <f>DFC!$C$49</f>
        <v>146.19999999999999</v>
      </c>
      <c r="T45" s="30">
        <f>DFC!$C$48</f>
        <v>150</v>
      </c>
      <c r="U45" s="31">
        <f t="shared" si="19"/>
        <v>65.968000000000004</v>
      </c>
      <c r="V45" s="31">
        <f t="shared" si="19"/>
        <v>1510.12904</v>
      </c>
      <c r="W45" s="32">
        <f t="shared" si="19"/>
        <v>520.79999999999995</v>
      </c>
      <c r="X45" s="296">
        <f>DFC!$C$41</f>
        <v>370</v>
      </c>
      <c r="Y45" s="33">
        <f t="shared" si="20"/>
        <v>24408.16</v>
      </c>
      <c r="Z45" s="31">
        <f t="shared" si="20"/>
        <v>558747.74479999999</v>
      </c>
      <c r="AA45" s="31">
        <f t="shared" si="20"/>
        <v>192695.99999999997</v>
      </c>
      <c r="AB45" s="423">
        <f t="shared" si="37"/>
        <v>775851.90480000002</v>
      </c>
      <c r="AC45" s="295">
        <f>DFC!$C$45</f>
        <v>0.1</v>
      </c>
      <c r="AD45" s="291">
        <f>DFC!$C$44</f>
        <v>0.7</v>
      </c>
      <c r="AE45" s="292">
        <f>DFC!$C$43</f>
        <v>0.2</v>
      </c>
      <c r="AF45" s="24" t="str">
        <f t="shared" si="33"/>
        <v>OK</v>
      </c>
      <c r="AG45" s="25">
        <f t="shared" si="22"/>
        <v>62</v>
      </c>
      <c r="AH45" s="26">
        <f t="shared" si="22"/>
        <v>434</v>
      </c>
      <c r="AI45" s="27">
        <f t="shared" si="22"/>
        <v>124</v>
      </c>
      <c r="AJ45" s="28">
        <f t="shared" si="6"/>
        <v>0</v>
      </c>
      <c r="AK45" s="28">
        <f t="shared" si="6"/>
        <v>0</v>
      </c>
      <c r="AL45" s="28">
        <f t="shared" si="6"/>
        <v>0</v>
      </c>
      <c r="AM45" s="17">
        <f>DFC!$C$50</f>
        <v>152</v>
      </c>
      <c r="AN45" s="16">
        <f>DFC!$C$49</f>
        <v>146.19999999999999</v>
      </c>
      <c r="AO45" s="18">
        <f>DFC!$C$48</f>
        <v>150</v>
      </c>
      <c r="AP45" s="31">
        <f t="shared" si="50"/>
        <v>0</v>
      </c>
      <c r="AQ45" s="31">
        <f t="shared" si="7"/>
        <v>0</v>
      </c>
      <c r="AR45" s="32">
        <f t="shared" si="7"/>
        <v>0</v>
      </c>
      <c r="AS45" s="23">
        <f>DFC!$C$41</f>
        <v>370</v>
      </c>
      <c r="AT45" s="33">
        <f t="shared" si="49"/>
        <v>0</v>
      </c>
      <c r="AU45" s="31">
        <f t="shared" si="49"/>
        <v>0</v>
      </c>
      <c r="AV45" s="31">
        <f t="shared" si="49"/>
        <v>0</v>
      </c>
      <c r="AW45" s="423">
        <f t="shared" si="38"/>
        <v>0</v>
      </c>
      <c r="AX45" s="561">
        <f>DFC!$C$72</f>
        <v>0.15</v>
      </c>
      <c r="AY45" s="559">
        <f>DFC!$C$71</f>
        <v>0.75</v>
      </c>
      <c r="AZ45" s="560">
        <f>DFC!$C$70</f>
        <v>0.1</v>
      </c>
      <c r="BA45" s="24" t="str">
        <f t="shared" si="34"/>
        <v>OK</v>
      </c>
      <c r="BB45" s="25">
        <f t="shared" si="26"/>
        <v>93</v>
      </c>
      <c r="BC45" s="26">
        <f t="shared" si="26"/>
        <v>465</v>
      </c>
      <c r="BD45" s="27">
        <f t="shared" si="26"/>
        <v>62</v>
      </c>
      <c r="BE45" s="28">
        <f t="shared" si="10"/>
        <v>116250</v>
      </c>
      <c r="BF45" s="28">
        <f t="shared" si="10"/>
        <v>1976250</v>
      </c>
      <c r="BG45" s="28">
        <f t="shared" si="10"/>
        <v>310000</v>
      </c>
      <c r="BH45" s="17">
        <f>DFC!$C$77</f>
        <v>42</v>
      </c>
      <c r="BI45" s="28">
        <f>DFC!$C$76</f>
        <v>35</v>
      </c>
      <c r="BJ45" s="30">
        <f>DFC!$C$75</f>
        <v>40</v>
      </c>
      <c r="BK45" s="31">
        <f t="shared" si="51"/>
        <v>4.8825000000000003</v>
      </c>
      <c r="BL45" s="31">
        <f t="shared" si="11"/>
        <v>69.168750000000003</v>
      </c>
      <c r="BM45" s="32">
        <f t="shared" si="11"/>
        <v>12.4</v>
      </c>
      <c r="BN45" s="11">
        <f>DFC!$C$68</f>
        <v>500</v>
      </c>
      <c r="BO45" s="21">
        <f t="shared" si="39"/>
        <v>2441.25</v>
      </c>
      <c r="BP45" s="19">
        <f t="shared" si="40"/>
        <v>34584.375</v>
      </c>
      <c r="BQ45" s="19">
        <f t="shared" si="41"/>
        <v>6200</v>
      </c>
      <c r="BR45" s="423">
        <f t="shared" si="42"/>
        <v>43225.625</v>
      </c>
      <c r="BS45" s="561">
        <f>DFC!$C$72</f>
        <v>0.15</v>
      </c>
      <c r="BT45" s="559">
        <f>DFC!$C$71</f>
        <v>0.75</v>
      </c>
      <c r="BU45" s="560">
        <f>DFC!$C$70</f>
        <v>0.1</v>
      </c>
      <c r="BV45" s="24" t="str">
        <f t="shared" si="35"/>
        <v>OK</v>
      </c>
      <c r="BW45" s="25">
        <f t="shared" si="30"/>
        <v>93</v>
      </c>
      <c r="BX45" s="26">
        <f t="shared" si="30"/>
        <v>465</v>
      </c>
      <c r="BY45" s="27">
        <f t="shared" si="30"/>
        <v>62</v>
      </c>
      <c r="BZ45" s="28">
        <f t="shared" si="14"/>
        <v>0</v>
      </c>
      <c r="CA45" s="28">
        <f t="shared" si="14"/>
        <v>0</v>
      </c>
      <c r="CB45" s="28">
        <f t="shared" si="14"/>
        <v>0</v>
      </c>
      <c r="CC45" s="17">
        <f>DFC!$C$77</f>
        <v>42</v>
      </c>
      <c r="CD45" s="28">
        <f>DFC!$C$76</f>
        <v>35</v>
      </c>
      <c r="CE45" s="30">
        <f>DFC!$C$75</f>
        <v>40</v>
      </c>
      <c r="CF45" s="31">
        <f t="shared" si="52"/>
        <v>0</v>
      </c>
      <c r="CG45" s="31">
        <f t="shared" si="15"/>
        <v>0</v>
      </c>
      <c r="CH45" s="32">
        <f t="shared" si="15"/>
        <v>0</v>
      </c>
      <c r="CI45" s="11">
        <f>DFC!$C$68</f>
        <v>500</v>
      </c>
      <c r="CJ45" s="21">
        <f t="shared" si="43"/>
        <v>0</v>
      </c>
      <c r="CK45" s="21">
        <f t="shared" si="43"/>
        <v>0</v>
      </c>
      <c r="CL45" s="21">
        <f t="shared" si="43"/>
        <v>0</v>
      </c>
      <c r="CM45" s="423">
        <f t="shared" si="44"/>
        <v>0</v>
      </c>
    </row>
    <row r="46" spans="1:91" x14ac:dyDescent="0.35">
      <c r="A46" s="743"/>
      <c r="B46" s="572" t="s">
        <v>28</v>
      </c>
      <c r="C46" s="572">
        <v>30</v>
      </c>
      <c r="D46" s="572">
        <v>40</v>
      </c>
      <c r="E46" s="10">
        <f>DFC!C$55</f>
        <v>20</v>
      </c>
      <c r="F46" s="578">
        <f t="shared" si="0"/>
        <v>600</v>
      </c>
      <c r="G46" s="745"/>
      <c r="H46" s="49">
        <f>DFC!$C$45</f>
        <v>0.1</v>
      </c>
      <c r="I46" s="47">
        <f>DFC!$C$44</f>
        <v>0.7</v>
      </c>
      <c r="J46" s="48">
        <f>DFC!$C$43</f>
        <v>0.2</v>
      </c>
      <c r="K46" s="24" t="str">
        <f t="shared" si="17"/>
        <v>OK</v>
      </c>
      <c r="L46" s="25">
        <f t="shared" si="18"/>
        <v>60</v>
      </c>
      <c r="M46" s="26">
        <f t="shared" si="18"/>
        <v>420</v>
      </c>
      <c r="N46" s="27">
        <f t="shared" si="18"/>
        <v>120</v>
      </c>
      <c r="O46" s="28">
        <f t="shared" si="2"/>
        <v>420000</v>
      </c>
      <c r="P46" s="28">
        <f t="shared" si="2"/>
        <v>9996000</v>
      </c>
      <c r="Q46" s="28">
        <f t="shared" si="2"/>
        <v>3360000</v>
      </c>
      <c r="R46" s="29">
        <f>DFC!$C$50</f>
        <v>152</v>
      </c>
      <c r="S46" s="28">
        <f>DFC!$C$49</f>
        <v>146.19999999999999</v>
      </c>
      <c r="T46" s="30">
        <f>DFC!$C$48</f>
        <v>150</v>
      </c>
      <c r="U46" s="31">
        <f t="shared" si="19"/>
        <v>63.84</v>
      </c>
      <c r="V46" s="31">
        <f t="shared" si="19"/>
        <v>1461.4151999999999</v>
      </c>
      <c r="W46" s="32">
        <f t="shared" si="19"/>
        <v>504</v>
      </c>
      <c r="X46" s="296">
        <f>DFC!$C$41</f>
        <v>370</v>
      </c>
      <c r="Y46" s="33">
        <f t="shared" si="20"/>
        <v>23620.800000000003</v>
      </c>
      <c r="Z46" s="31">
        <f t="shared" si="20"/>
        <v>540723.62399999995</v>
      </c>
      <c r="AA46" s="31">
        <f t="shared" si="20"/>
        <v>186480</v>
      </c>
      <c r="AB46" s="423">
        <f t="shared" si="37"/>
        <v>750824.424</v>
      </c>
      <c r="AC46" s="295">
        <f>DFC!$C$45</f>
        <v>0.1</v>
      </c>
      <c r="AD46" s="291">
        <f>DFC!$C$44</f>
        <v>0.7</v>
      </c>
      <c r="AE46" s="292">
        <f>DFC!$C$43</f>
        <v>0.2</v>
      </c>
      <c r="AF46" s="24" t="str">
        <f t="shared" si="33"/>
        <v>OK</v>
      </c>
      <c r="AG46" s="25">
        <f t="shared" si="22"/>
        <v>60</v>
      </c>
      <c r="AH46" s="26">
        <f t="shared" si="22"/>
        <v>420</v>
      </c>
      <c r="AI46" s="27">
        <f t="shared" si="22"/>
        <v>120</v>
      </c>
      <c r="AJ46" s="28">
        <f t="shared" si="6"/>
        <v>0</v>
      </c>
      <c r="AK46" s="28">
        <f t="shared" si="6"/>
        <v>0</v>
      </c>
      <c r="AL46" s="28">
        <f t="shared" si="6"/>
        <v>0</v>
      </c>
      <c r="AM46" s="17">
        <f>DFC!$C$50</f>
        <v>152</v>
      </c>
      <c r="AN46" s="16">
        <f>DFC!$C$49</f>
        <v>146.19999999999999</v>
      </c>
      <c r="AO46" s="18">
        <f>DFC!$C$48</f>
        <v>150</v>
      </c>
      <c r="AP46" s="31">
        <f t="shared" si="50"/>
        <v>0</v>
      </c>
      <c r="AQ46" s="31">
        <f t="shared" si="7"/>
        <v>0</v>
      </c>
      <c r="AR46" s="32">
        <f t="shared" si="7"/>
        <v>0</v>
      </c>
      <c r="AS46" s="23">
        <f>DFC!$C$41</f>
        <v>370</v>
      </c>
      <c r="AT46" s="33">
        <f t="shared" si="49"/>
        <v>0</v>
      </c>
      <c r="AU46" s="31">
        <f t="shared" si="49"/>
        <v>0</v>
      </c>
      <c r="AV46" s="31">
        <f t="shared" si="49"/>
        <v>0</v>
      </c>
      <c r="AW46" s="423">
        <f t="shared" si="38"/>
        <v>0</v>
      </c>
      <c r="AX46" s="561">
        <f>DFC!$C$72</f>
        <v>0.15</v>
      </c>
      <c r="AY46" s="559">
        <f>DFC!$C$71</f>
        <v>0.75</v>
      </c>
      <c r="AZ46" s="560">
        <f>DFC!$C$70</f>
        <v>0.1</v>
      </c>
      <c r="BA46" s="24" t="str">
        <f t="shared" si="34"/>
        <v>OK</v>
      </c>
      <c r="BB46" s="25">
        <f t="shared" si="26"/>
        <v>90</v>
      </c>
      <c r="BC46" s="26">
        <f t="shared" si="26"/>
        <v>450</v>
      </c>
      <c r="BD46" s="27">
        <f t="shared" si="26"/>
        <v>60</v>
      </c>
      <c r="BE46" s="28">
        <f t="shared" si="10"/>
        <v>112500</v>
      </c>
      <c r="BF46" s="28">
        <f t="shared" si="10"/>
        <v>1912500</v>
      </c>
      <c r="BG46" s="28">
        <f t="shared" si="10"/>
        <v>300000</v>
      </c>
      <c r="BH46" s="17">
        <f>DFC!$C$77</f>
        <v>42</v>
      </c>
      <c r="BI46" s="28">
        <f>DFC!$C$76</f>
        <v>35</v>
      </c>
      <c r="BJ46" s="30">
        <f>DFC!$C$75</f>
        <v>40</v>
      </c>
      <c r="BK46" s="31">
        <f t="shared" si="51"/>
        <v>4.7249999999999996</v>
      </c>
      <c r="BL46" s="31">
        <f t="shared" si="11"/>
        <v>66.9375</v>
      </c>
      <c r="BM46" s="32">
        <f t="shared" si="11"/>
        <v>12</v>
      </c>
      <c r="BN46" s="11">
        <f>DFC!$C$68</f>
        <v>500</v>
      </c>
      <c r="BO46" s="21">
        <f t="shared" si="39"/>
        <v>2362.5</v>
      </c>
      <c r="BP46" s="19">
        <f t="shared" si="40"/>
        <v>33468.75</v>
      </c>
      <c r="BQ46" s="19">
        <f t="shared" si="41"/>
        <v>6000</v>
      </c>
      <c r="BR46" s="423">
        <f t="shared" si="42"/>
        <v>41831.25</v>
      </c>
      <c r="BS46" s="561">
        <f>DFC!$C$72</f>
        <v>0.15</v>
      </c>
      <c r="BT46" s="559">
        <f>DFC!$C$71</f>
        <v>0.75</v>
      </c>
      <c r="BU46" s="560">
        <f>DFC!$C$70</f>
        <v>0.1</v>
      </c>
      <c r="BV46" s="24" t="str">
        <f t="shared" si="35"/>
        <v>OK</v>
      </c>
      <c r="BW46" s="25">
        <f t="shared" si="30"/>
        <v>90</v>
      </c>
      <c r="BX46" s="26">
        <f t="shared" si="30"/>
        <v>450</v>
      </c>
      <c r="BY46" s="27">
        <f t="shared" si="30"/>
        <v>60</v>
      </c>
      <c r="BZ46" s="28">
        <f t="shared" si="14"/>
        <v>0</v>
      </c>
      <c r="CA46" s="28">
        <f t="shared" si="14"/>
        <v>0</v>
      </c>
      <c r="CB46" s="28">
        <f t="shared" si="14"/>
        <v>0</v>
      </c>
      <c r="CC46" s="17">
        <f>DFC!$C$77</f>
        <v>42</v>
      </c>
      <c r="CD46" s="28">
        <f>DFC!$C$76</f>
        <v>35</v>
      </c>
      <c r="CE46" s="30">
        <f>DFC!$C$75</f>
        <v>40</v>
      </c>
      <c r="CF46" s="31">
        <f t="shared" si="52"/>
        <v>0</v>
      </c>
      <c r="CG46" s="31">
        <f t="shared" si="15"/>
        <v>0</v>
      </c>
      <c r="CH46" s="32">
        <f t="shared" si="15"/>
        <v>0</v>
      </c>
      <c r="CI46" s="11">
        <f>DFC!$C$68</f>
        <v>500</v>
      </c>
      <c r="CJ46" s="21">
        <f t="shared" si="43"/>
        <v>0</v>
      </c>
      <c r="CK46" s="21">
        <f t="shared" si="43"/>
        <v>0</v>
      </c>
      <c r="CL46" s="21">
        <f t="shared" si="43"/>
        <v>0</v>
      </c>
      <c r="CM46" s="423">
        <f t="shared" si="44"/>
        <v>0</v>
      </c>
    </row>
    <row r="47" spans="1:91" x14ac:dyDescent="0.35">
      <c r="A47" s="743"/>
      <c r="B47" s="572" t="s">
        <v>29</v>
      </c>
      <c r="C47" s="572">
        <v>31</v>
      </c>
      <c r="D47" s="572">
        <v>41</v>
      </c>
      <c r="E47" s="10">
        <f>DFC!C$56</f>
        <v>20</v>
      </c>
      <c r="F47" s="578">
        <f t="shared" si="0"/>
        <v>620</v>
      </c>
      <c r="G47" s="745"/>
      <c r="H47" s="49">
        <f>DFC!$C$45</f>
        <v>0.1</v>
      </c>
      <c r="I47" s="47">
        <f>DFC!$C$44</f>
        <v>0.7</v>
      </c>
      <c r="J47" s="48">
        <f>DFC!$C$43</f>
        <v>0.2</v>
      </c>
      <c r="K47" s="24" t="str">
        <f t="shared" si="17"/>
        <v>OK</v>
      </c>
      <c r="L47" s="25">
        <f t="shared" si="18"/>
        <v>62</v>
      </c>
      <c r="M47" s="26">
        <f t="shared" si="18"/>
        <v>434</v>
      </c>
      <c r="N47" s="27">
        <f t="shared" si="18"/>
        <v>124</v>
      </c>
      <c r="O47" s="28">
        <f t="shared" si="2"/>
        <v>434000</v>
      </c>
      <c r="P47" s="28">
        <f t="shared" si="2"/>
        <v>10329200</v>
      </c>
      <c r="Q47" s="28">
        <f t="shared" si="2"/>
        <v>3472000</v>
      </c>
      <c r="R47" s="29">
        <f>DFC!$C$50</f>
        <v>152</v>
      </c>
      <c r="S47" s="28">
        <f>DFC!$C$49</f>
        <v>146.19999999999999</v>
      </c>
      <c r="T47" s="30">
        <f>DFC!$C$48</f>
        <v>150</v>
      </c>
      <c r="U47" s="31">
        <f t="shared" si="19"/>
        <v>65.968000000000004</v>
      </c>
      <c r="V47" s="31">
        <f t="shared" si="19"/>
        <v>1510.12904</v>
      </c>
      <c r="W47" s="32">
        <f t="shared" si="19"/>
        <v>520.79999999999995</v>
      </c>
      <c r="X47" s="296">
        <f>DFC!$C$41</f>
        <v>370</v>
      </c>
      <c r="Y47" s="33">
        <f t="shared" si="20"/>
        <v>24408.16</v>
      </c>
      <c r="Z47" s="31">
        <f t="shared" si="20"/>
        <v>558747.74479999999</v>
      </c>
      <c r="AA47" s="31">
        <f t="shared" si="20"/>
        <v>192695.99999999997</v>
      </c>
      <c r="AB47" s="423">
        <f t="shared" si="37"/>
        <v>775851.90480000002</v>
      </c>
      <c r="AC47" s="295">
        <f>DFC!$C$45</f>
        <v>0.1</v>
      </c>
      <c r="AD47" s="291">
        <f>DFC!$C$44</f>
        <v>0.7</v>
      </c>
      <c r="AE47" s="292">
        <f>DFC!$C$43</f>
        <v>0.2</v>
      </c>
      <c r="AF47" s="24" t="str">
        <f t="shared" si="33"/>
        <v>OK</v>
      </c>
      <c r="AG47" s="25">
        <f t="shared" si="22"/>
        <v>62</v>
      </c>
      <c r="AH47" s="26">
        <f t="shared" si="22"/>
        <v>434</v>
      </c>
      <c r="AI47" s="27">
        <f t="shared" si="22"/>
        <v>124</v>
      </c>
      <c r="AJ47" s="28">
        <f t="shared" si="6"/>
        <v>0</v>
      </c>
      <c r="AK47" s="28">
        <f t="shared" si="6"/>
        <v>0</v>
      </c>
      <c r="AL47" s="28">
        <f t="shared" si="6"/>
        <v>0</v>
      </c>
      <c r="AM47" s="17">
        <f>DFC!$C$50</f>
        <v>152</v>
      </c>
      <c r="AN47" s="16">
        <f>DFC!$C$49</f>
        <v>146.19999999999999</v>
      </c>
      <c r="AO47" s="18">
        <f>DFC!$C$48</f>
        <v>150</v>
      </c>
      <c r="AP47" s="31">
        <f t="shared" si="50"/>
        <v>0</v>
      </c>
      <c r="AQ47" s="31">
        <f t="shared" si="7"/>
        <v>0</v>
      </c>
      <c r="AR47" s="32">
        <f t="shared" si="7"/>
        <v>0</v>
      </c>
      <c r="AS47" s="23">
        <f>DFC!$C$41</f>
        <v>370</v>
      </c>
      <c r="AT47" s="33">
        <f t="shared" si="49"/>
        <v>0</v>
      </c>
      <c r="AU47" s="31">
        <f t="shared" si="49"/>
        <v>0</v>
      </c>
      <c r="AV47" s="31">
        <f t="shared" si="49"/>
        <v>0</v>
      </c>
      <c r="AW47" s="423">
        <f t="shared" si="38"/>
        <v>0</v>
      </c>
      <c r="AX47" s="561">
        <f>DFC!$C$72</f>
        <v>0.15</v>
      </c>
      <c r="AY47" s="559">
        <f>DFC!$C$71</f>
        <v>0.75</v>
      </c>
      <c r="AZ47" s="560">
        <f>DFC!$C$70</f>
        <v>0.1</v>
      </c>
      <c r="BA47" s="24" t="str">
        <f t="shared" si="34"/>
        <v>OK</v>
      </c>
      <c r="BB47" s="25">
        <f t="shared" si="26"/>
        <v>93</v>
      </c>
      <c r="BC47" s="26">
        <f t="shared" si="26"/>
        <v>465</v>
      </c>
      <c r="BD47" s="27">
        <f t="shared" si="26"/>
        <v>62</v>
      </c>
      <c r="BE47" s="28">
        <f t="shared" si="10"/>
        <v>116250</v>
      </c>
      <c r="BF47" s="28">
        <f t="shared" si="10"/>
        <v>1976250</v>
      </c>
      <c r="BG47" s="28">
        <f t="shared" si="10"/>
        <v>310000</v>
      </c>
      <c r="BH47" s="17">
        <f>DFC!$C$77</f>
        <v>42</v>
      </c>
      <c r="BI47" s="28">
        <f>DFC!$C$76</f>
        <v>35</v>
      </c>
      <c r="BJ47" s="30">
        <f>DFC!$C$75</f>
        <v>40</v>
      </c>
      <c r="BK47" s="31">
        <f t="shared" si="51"/>
        <v>4.8825000000000003</v>
      </c>
      <c r="BL47" s="31">
        <f t="shared" si="11"/>
        <v>69.168750000000003</v>
      </c>
      <c r="BM47" s="32">
        <f t="shared" si="11"/>
        <v>12.4</v>
      </c>
      <c r="BN47" s="11">
        <f>DFC!$C$68</f>
        <v>500</v>
      </c>
      <c r="BO47" s="21">
        <f t="shared" si="39"/>
        <v>2441.25</v>
      </c>
      <c r="BP47" s="19">
        <f t="shared" si="40"/>
        <v>34584.375</v>
      </c>
      <c r="BQ47" s="19">
        <f t="shared" si="41"/>
        <v>6200</v>
      </c>
      <c r="BR47" s="423">
        <f t="shared" si="42"/>
        <v>43225.625</v>
      </c>
      <c r="BS47" s="561">
        <f>DFC!$C$72</f>
        <v>0.15</v>
      </c>
      <c r="BT47" s="559">
        <f>DFC!$C$71</f>
        <v>0.75</v>
      </c>
      <c r="BU47" s="560">
        <f>DFC!$C$70</f>
        <v>0.1</v>
      </c>
      <c r="BV47" s="24" t="str">
        <f t="shared" si="35"/>
        <v>OK</v>
      </c>
      <c r="BW47" s="25">
        <f t="shared" si="30"/>
        <v>93</v>
      </c>
      <c r="BX47" s="26">
        <f t="shared" si="30"/>
        <v>465</v>
      </c>
      <c r="BY47" s="27">
        <f t="shared" si="30"/>
        <v>62</v>
      </c>
      <c r="BZ47" s="28">
        <f t="shared" si="14"/>
        <v>0</v>
      </c>
      <c r="CA47" s="28">
        <f t="shared" si="14"/>
        <v>0</v>
      </c>
      <c r="CB47" s="28">
        <f t="shared" si="14"/>
        <v>0</v>
      </c>
      <c r="CC47" s="17">
        <f>DFC!$C$77</f>
        <v>42</v>
      </c>
      <c r="CD47" s="28">
        <f>DFC!$C$76</f>
        <v>35</v>
      </c>
      <c r="CE47" s="30">
        <f>DFC!$C$75</f>
        <v>40</v>
      </c>
      <c r="CF47" s="31">
        <f t="shared" si="52"/>
        <v>0</v>
      </c>
      <c r="CG47" s="31">
        <f t="shared" si="15"/>
        <v>0</v>
      </c>
      <c r="CH47" s="32">
        <f t="shared" si="15"/>
        <v>0</v>
      </c>
      <c r="CI47" s="11">
        <f>DFC!$C$68</f>
        <v>500</v>
      </c>
      <c r="CJ47" s="21">
        <f t="shared" si="43"/>
        <v>0</v>
      </c>
      <c r="CK47" s="21">
        <f t="shared" si="43"/>
        <v>0</v>
      </c>
      <c r="CL47" s="21">
        <f t="shared" si="43"/>
        <v>0</v>
      </c>
      <c r="CM47" s="423">
        <f t="shared" si="44"/>
        <v>0</v>
      </c>
    </row>
    <row r="48" spans="1:91" x14ac:dyDescent="0.35">
      <c r="A48" s="743"/>
      <c r="B48" s="572" t="s">
        <v>30</v>
      </c>
      <c r="C48" s="572">
        <v>30</v>
      </c>
      <c r="D48" s="572">
        <v>42</v>
      </c>
      <c r="E48" s="10">
        <f>DFC!C$57</f>
        <v>20</v>
      </c>
      <c r="F48" s="578">
        <f t="shared" si="0"/>
        <v>600</v>
      </c>
      <c r="G48" s="745"/>
      <c r="H48" s="49">
        <f>DFC!$C$45</f>
        <v>0.1</v>
      </c>
      <c r="I48" s="47">
        <f>DFC!$C$44</f>
        <v>0.7</v>
      </c>
      <c r="J48" s="48">
        <f>DFC!$C$43</f>
        <v>0.2</v>
      </c>
      <c r="K48" s="24" t="str">
        <f t="shared" si="17"/>
        <v>OK</v>
      </c>
      <c r="L48" s="25">
        <f t="shared" si="18"/>
        <v>60</v>
      </c>
      <c r="M48" s="26">
        <f t="shared" si="18"/>
        <v>420</v>
      </c>
      <c r="N48" s="27">
        <f t="shared" si="18"/>
        <v>120</v>
      </c>
      <c r="O48" s="28">
        <f t="shared" si="2"/>
        <v>420000</v>
      </c>
      <c r="P48" s="28">
        <f t="shared" si="2"/>
        <v>9996000</v>
      </c>
      <c r="Q48" s="28">
        <f t="shared" si="2"/>
        <v>3360000</v>
      </c>
      <c r="R48" s="29">
        <f>DFC!$C$50</f>
        <v>152</v>
      </c>
      <c r="S48" s="28">
        <f>DFC!$C$49</f>
        <v>146.19999999999999</v>
      </c>
      <c r="T48" s="30">
        <f>DFC!$C$48</f>
        <v>150</v>
      </c>
      <c r="U48" s="31">
        <f t="shared" si="19"/>
        <v>63.84</v>
      </c>
      <c r="V48" s="31">
        <f t="shared" si="19"/>
        <v>1461.4151999999999</v>
      </c>
      <c r="W48" s="32">
        <f t="shared" si="19"/>
        <v>504</v>
      </c>
      <c r="X48" s="296">
        <f>DFC!$C$41</f>
        <v>370</v>
      </c>
      <c r="Y48" s="33">
        <f t="shared" si="20"/>
        <v>23620.800000000003</v>
      </c>
      <c r="Z48" s="31">
        <f t="shared" si="20"/>
        <v>540723.62399999995</v>
      </c>
      <c r="AA48" s="31">
        <f t="shared" si="20"/>
        <v>186480</v>
      </c>
      <c r="AB48" s="423">
        <f t="shared" si="37"/>
        <v>750824.424</v>
      </c>
      <c r="AC48" s="295">
        <f>DFC!$C$45</f>
        <v>0.1</v>
      </c>
      <c r="AD48" s="291">
        <f>DFC!$C$44</f>
        <v>0.7</v>
      </c>
      <c r="AE48" s="292">
        <f>DFC!$C$43</f>
        <v>0.2</v>
      </c>
      <c r="AF48" s="24" t="str">
        <f t="shared" si="33"/>
        <v>OK</v>
      </c>
      <c r="AG48" s="25">
        <f t="shared" si="22"/>
        <v>60</v>
      </c>
      <c r="AH48" s="26">
        <f t="shared" si="22"/>
        <v>420</v>
      </c>
      <c r="AI48" s="27">
        <f t="shared" si="22"/>
        <v>120</v>
      </c>
      <c r="AJ48" s="28">
        <f t="shared" si="6"/>
        <v>0</v>
      </c>
      <c r="AK48" s="28">
        <f t="shared" si="6"/>
        <v>0</v>
      </c>
      <c r="AL48" s="28">
        <f t="shared" si="6"/>
        <v>0</v>
      </c>
      <c r="AM48" s="17">
        <f>DFC!$C$50</f>
        <v>152</v>
      </c>
      <c r="AN48" s="16">
        <f>DFC!$C$49</f>
        <v>146.19999999999999</v>
      </c>
      <c r="AO48" s="18">
        <f>DFC!$C$48</f>
        <v>150</v>
      </c>
      <c r="AP48" s="31">
        <f t="shared" si="50"/>
        <v>0</v>
      </c>
      <c r="AQ48" s="31">
        <f t="shared" si="7"/>
        <v>0</v>
      </c>
      <c r="AR48" s="32">
        <f t="shared" si="7"/>
        <v>0</v>
      </c>
      <c r="AS48" s="23">
        <f>DFC!$C$41</f>
        <v>370</v>
      </c>
      <c r="AT48" s="33">
        <f t="shared" si="49"/>
        <v>0</v>
      </c>
      <c r="AU48" s="31">
        <f t="shared" si="49"/>
        <v>0</v>
      </c>
      <c r="AV48" s="31">
        <f t="shared" si="49"/>
        <v>0</v>
      </c>
      <c r="AW48" s="423">
        <f t="shared" si="38"/>
        <v>0</v>
      </c>
      <c r="AX48" s="561">
        <f>DFC!$C$72</f>
        <v>0.15</v>
      </c>
      <c r="AY48" s="559">
        <f>DFC!$C$71</f>
        <v>0.75</v>
      </c>
      <c r="AZ48" s="560">
        <f>DFC!$C$70</f>
        <v>0.1</v>
      </c>
      <c r="BA48" s="24" t="str">
        <f t="shared" si="34"/>
        <v>OK</v>
      </c>
      <c r="BB48" s="25">
        <f t="shared" si="26"/>
        <v>90</v>
      </c>
      <c r="BC48" s="26">
        <f t="shared" si="26"/>
        <v>450</v>
      </c>
      <c r="BD48" s="27">
        <f t="shared" si="26"/>
        <v>60</v>
      </c>
      <c r="BE48" s="28">
        <f t="shared" si="10"/>
        <v>112500</v>
      </c>
      <c r="BF48" s="28">
        <f t="shared" si="10"/>
        <v>1912500</v>
      </c>
      <c r="BG48" s="28">
        <f t="shared" si="10"/>
        <v>300000</v>
      </c>
      <c r="BH48" s="17">
        <f>DFC!$C$77</f>
        <v>42</v>
      </c>
      <c r="BI48" s="28">
        <f>DFC!$C$76</f>
        <v>35</v>
      </c>
      <c r="BJ48" s="30">
        <f>DFC!$C$75</f>
        <v>40</v>
      </c>
      <c r="BK48" s="31">
        <f t="shared" si="51"/>
        <v>4.7249999999999996</v>
      </c>
      <c r="BL48" s="31">
        <f t="shared" si="11"/>
        <v>66.9375</v>
      </c>
      <c r="BM48" s="32">
        <f t="shared" si="11"/>
        <v>12</v>
      </c>
      <c r="BN48" s="11">
        <f>DFC!$C$68</f>
        <v>500</v>
      </c>
      <c r="BO48" s="21">
        <f t="shared" si="39"/>
        <v>2362.5</v>
      </c>
      <c r="BP48" s="19">
        <f t="shared" si="40"/>
        <v>33468.75</v>
      </c>
      <c r="BQ48" s="19">
        <f t="shared" si="41"/>
        <v>6000</v>
      </c>
      <c r="BR48" s="423">
        <f t="shared" si="42"/>
        <v>41831.25</v>
      </c>
      <c r="BS48" s="561">
        <f>DFC!$C$72</f>
        <v>0.15</v>
      </c>
      <c r="BT48" s="559">
        <f>DFC!$C$71</f>
        <v>0.75</v>
      </c>
      <c r="BU48" s="560">
        <f>DFC!$C$70</f>
        <v>0.1</v>
      </c>
      <c r="BV48" s="24" t="str">
        <f t="shared" si="35"/>
        <v>OK</v>
      </c>
      <c r="BW48" s="25">
        <f t="shared" si="30"/>
        <v>90</v>
      </c>
      <c r="BX48" s="26">
        <f t="shared" si="30"/>
        <v>450</v>
      </c>
      <c r="BY48" s="27">
        <f t="shared" si="30"/>
        <v>60</v>
      </c>
      <c r="BZ48" s="28">
        <f t="shared" si="14"/>
        <v>0</v>
      </c>
      <c r="CA48" s="28">
        <f t="shared" si="14"/>
        <v>0</v>
      </c>
      <c r="CB48" s="28">
        <f t="shared" si="14"/>
        <v>0</v>
      </c>
      <c r="CC48" s="17">
        <f>DFC!$C$77</f>
        <v>42</v>
      </c>
      <c r="CD48" s="28">
        <f>DFC!$C$76</f>
        <v>35</v>
      </c>
      <c r="CE48" s="30">
        <f>DFC!$C$75</f>
        <v>40</v>
      </c>
      <c r="CF48" s="31">
        <f t="shared" si="52"/>
        <v>0</v>
      </c>
      <c r="CG48" s="31">
        <f t="shared" si="15"/>
        <v>0</v>
      </c>
      <c r="CH48" s="32">
        <f t="shared" si="15"/>
        <v>0</v>
      </c>
      <c r="CI48" s="11">
        <f>DFC!$C$68</f>
        <v>500</v>
      </c>
      <c r="CJ48" s="21">
        <f t="shared" si="43"/>
        <v>0</v>
      </c>
      <c r="CK48" s="21">
        <f t="shared" si="43"/>
        <v>0</v>
      </c>
      <c r="CL48" s="21">
        <f t="shared" si="43"/>
        <v>0</v>
      </c>
      <c r="CM48" s="423">
        <f t="shared" si="44"/>
        <v>0</v>
      </c>
    </row>
    <row r="49" spans="1:91" x14ac:dyDescent="0.35">
      <c r="A49" s="743"/>
      <c r="B49" s="572" t="s">
        <v>31</v>
      </c>
      <c r="C49" s="572">
        <v>31</v>
      </c>
      <c r="D49" s="572">
        <v>43</v>
      </c>
      <c r="E49" s="10">
        <f>DFC!C$58</f>
        <v>20</v>
      </c>
      <c r="F49" s="578">
        <f t="shared" si="0"/>
        <v>620</v>
      </c>
      <c r="G49" s="745"/>
      <c r="H49" s="49">
        <f>DFC!$C$45</f>
        <v>0.1</v>
      </c>
      <c r="I49" s="47">
        <f>DFC!$C$44</f>
        <v>0.7</v>
      </c>
      <c r="J49" s="48">
        <f>DFC!$C$43</f>
        <v>0.2</v>
      </c>
      <c r="K49" s="24" t="str">
        <f t="shared" si="17"/>
        <v>OK</v>
      </c>
      <c r="L49" s="25">
        <f t="shared" si="18"/>
        <v>62</v>
      </c>
      <c r="M49" s="26">
        <f t="shared" si="18"/>
        <v>434</v>
      </c>
      <c r="N49" s="27">
        <f t="shared" si="18"/>
        <v>124</v>
      </c>
      <c r="O49" s="28">
        <f t="shared" si="2"/>
        <v>434000</v>
      </c>
      <c r="P49" s="28">
        <f t="shared" si="2"/>
        <v>10329200</v>
      </c>
      <c r="Q49" s="28">
        <f t="shared" si="2"/>
        <v>3472000</v>
      </c>
      <c r="R49" s="29">
        <f>DFC!$C$50</f>
        <v>152</v>
      </c>
      <c r="S49" s="28">
        <f>DFC!$C$49</f>
        <v>146.19999999999999</v>
      </c>
      <c r="T49" s="30">
        <f>DFC!$C$48</f>
        <v>150</v>
      </c>
      <c r="U49" s="31">
        <f t="shared" si="19"/>
        <v>65.968000000000004</v>
      </c>
      <c r="V49" s="31">
        <f t="shared" si="19"/>
        <v>1510.12904</v>
      </c>
      <c r="W49" s="32">
        <f t="shared" si="19"/>
        <v>520.79999999999995</v>
      </c>
      <c r="X49" s="296">
        <f>DFC!$C$41</f>
        <v>370</v>
      </c>
      <c r="Y49" s="33">
        <f t="shared" si="20"/>
        <v>24408.16</v>
      </c>
      <c r="Z49" s="31">
        <f t="shared" si="20"/>
        <v>558747.74479999999</v>
      </c>
      <c r="AA49" s="31">
        <f t="shared" si="20"/>
        <v>192695.99999999997</v>
      </c>
      <c r="AB49" s="423">
        <f t="shared" si="37"/>
        <v>775851.90480000002</v>
      </c>
      <c r="AC49" s="295">
        <f>DFC!$C$45</f>
        <v>0.1</v>
      </c>
      <c r="AD49" s="291">
        <f>DFC!$C$44</f>
        <v>0.7</v>
      </c>
      <c r="AE49" s="292">
        <f>DFC!$C$43</f>
        <v>0.2</v>
      </c>
      <c r="AF49" s="24" t="str">
        <f t="shared" si="33"/>
        <v>OK</v>
      </c>
      <c r="AG49" s="25">
        <f t="shared" si="22"/>
        <v>62</v>
      </c>
      <c r="AH49" s="26">
        <f t="shared" si="22"/>
        <v>434</v>
      </c>
      <c r="AI49" s="27">
        <f t="shared" si="22"/>
        <v>124</v>
      </c>
      <c r="AJ49" s="28">
        <f t="shared" si="6"/>
        <v>0</v>
      </c>
      <c r="AK49" s="28">
        <f t="shared" si="6"/>
        <v>0</v>
      </c>
      <c r="AL49" s="28">
        <f t="shared" si="6"/>
        <v>0</v>
      </c>
      <c r="AM49" s="17">
        <f>DFC!$C$50</f>
        <v>152</v>
      </c>
      <c r="AN49" s="16">
        <f>DFC!$C$49</f>
        <v>146.19999999999999</v>
      </c>
      <c r="AO49" s="18">
        <f>DFC!$C$48</f>
        <v>150</v>
      </c>
      <c r="AP49" s="31">
        <f t="shared" si="50"/>
        <v>0</v>
      </c>
      <c r="AQ49" s="31">
        <f t="shared" si="7"/>
        <v>0</v>
      </c>
      <c r="AR49" s="32">
        <f t="shared" si="7"/>
        <v>0</v>
      </c>
      <c r="AS49" s="23">
        <f>DFC!$C$41</f>
        <v>370</v>
      </c>
      <c r="AT49" s="33">
        <f t="shared" si="49"/>
        <v>0</v>
      </c>
      <c r="AU49" s="31">
        <f t="shared" si="49"/>
        <v>0</v>
      </c>
      <c r="AV49" s="31">
        <f t="shared" si="49"/>
        <v>0</v>
      </c>
      <c r="AW49" s="423">
        <f t="shared" si="38"/>
        <v>0</v>
      </c>
      <c r="AX49" s="561">
        <f>DFC!$C$72</f>
        <v>0.15</v>
      </c>
      <c r="AY49" s="559">
        <f>DFC!$C$71</f>
        <v>0.75</v>
      </c>
      <c r="AZ49" s="560">
        <f>DFC!$C$70</f>
        <v>0.1</v>
      </c>
      <c r="BA49" s="24" t="str">
        <f t="shared" si="34"/>
        <v>OK</v>
      </c>
      <c r="BB49" s="25">
        <f t="shared" si="26"/>
        <v>93</v>
      </c>
      <c r="BC49" s="26">
        <f t="shared" si="26"/>
        <v>465</v>
      </c>
      <c r="BD49" s="27">
        <f t="shared" si="26"/>
        <v>62</v>
      </c>
      <c r="BE49" s="28">
        <f t="shared" si="10"/>
        <v>116250</v>
      </c>
      <c r="BF49" s="28">
        <f t="shared" si="10"/>
        <v>1976250</v>
      </c>
      <c r="BG49" s="28">
        <f t="shared" si="10"/>
        <v>310000</v>
      </c>
      <c r="BH49" s="17">
        <f>DFC!$C$77</f>
        <v>42</v>
      </c>
      <c r="BI49" s="28">
        <f>DFC!$C$76</f>
        <v>35</v>
      </c>
      <c r="BJ49" s="30">
        <f>DFC!$C$75</f>
        <v>40</v>
      </c>
      <c r="BK49" s="31">
        <f t="shared" si="51"/>
        <v>4.8825000000000003</v>
      </c>
      <c r="BL49" s="31">
        <f t="shared" si="11"/>
        <v>69.168750000000003</v>
      </c>
      <c r="BM49" s="32">
        <f t="shared" si="11"/>
        <v>12.4</v>
      </c>
      <c r="BN49" s="11">
        <f>DFC!$C$68</f>
        <v>500</v>
      </c>
      <c r="BO49" s="21">
        <f t="shared" si="39"/>
        <v>2441.25</v>
      </c>
      <c r="BP49" s="19">
        <f t="shared" si="40"/>
        <v>34584.375</v>
      </c>
      <c r="BQ49" s="19">
        <f t="shared" si="41"/>
        <v>6200</v>
      </c>
      <c r="BR49" s="423">
        <f t="shared" si="42"/>
        <v>43225.625</v>
      </c>
      <c r="BS49" s="561">
        <f>DFC!$C$72</f>
        <v>0.15</v>
      </c>
      <c r="BT49" s="559">
        <f>DFC!$C$71</f>
        <v>0.75</v>
      </c>
      <c r="BU49" s="560">
        <f>DFC!$C$70</f>
        <v>0.1</v>
      </c>
      <c r="BV49" s="24" t="str">
        <f t="shared" si="35"/>
        <v>OK</v>
      </c>
      <c r="BW49" s="25">
        <f t="shared" si="30"/>
        <v>93</v>
      </c>
      <c r="BX49" s="26">
        <f t="shared" si="30"/>
        <v>465</v>
      </c>
      <c r="BY49" s="27">
        <f t="shared" si="30"/>
        <v>62</v>
      </c>
      <c r="BZ49" s="28">
        <f t="shared" si="14"/>
        <v>0</v>
      </c>
      <c r="CA49" s="28">
        <f t="shared" si="14"/>
        <v>0</v>
      </c>
      <c r="CB49" s="28">
        <f t="shared" si="14"/>
        <v>0</v>
      </c>
      <c r="CC49" s="17">
        <f>DFC!$C$77</f>
        <v>42</v>
      </c>
      <c r="CD49" s="28">
        <f>DFC!$C$76</f>
        <v>35</v>
      </c>
      <c r="CE49" s="30">
        <f>DFC!$C$75</f>
        <v>40</v>
      </c>
      <c r="CF49" s="31">
        <f t="shared" si="52"/>
        <v>0</v>
      </c>
      <c r="CG49" s="31">
        <f t="shared" si="15"/>
        <v>0</v>
      </c>
      <c r="CH49" s="32">
        <f t="shared" si="15"/>
        <v>0</v>
      </c>
      <c r="CI49" s="11">
        <f>DFC!$C$68</f>
        <v>500</v>
      </c>
      <c r="CJ49" s="21">
        <f t="shared" si="43"/>
        <v>0</v>
      </c>
      <c r="CK49" s="21">
        <f t="shared" si="43"/>
        <v>0</v>
      </c>
      <c r="CL49" s="21">
        <f t="shared" si="43"/>
        <v>0</v>
      </c>
      <c r="CM49" s="423">
        <f t="shared" si="44"/>
        <v>0</v>
      </c>
    </row>
    <row r="50" spans="1:91" x14ac:dyDescent="0.35">
      <c r="A50" s="743"/>
      <c r="B50" s="572" t="s">
        <v>32</v>
      </c>
      <c r="C50" s="572">
        <v>31</v>
      </c>
      <c r="D50" s="572">
        <v>44</v>
      </c>
      <c r="E50" s="10">
        <f>DFC!C$59</f>
        <v>20</v>
      </c>
      <c r="F50" s="578">
        <f t="shared" si="0"/>
        <v>620</v>
      </c>
      <c r="G50" s="745"/>
      <c r="H50" s="49">
        <f>DFC!$C$45</f>
        <v>0.1</v>
      </c>
      <c r="I50" s="47">
        <f>DFC!$C$44</f>
        <v>0.7</v>
      </c>
      <c r="J50" s="48">
        <f>DFC!$C$43</f>
        <v>0.2</v>
      </c>
      <c r="K50" s="24" t="str">
        <f t="shared" si="17"/>
        <v>OK</v>
      </c>
      <c r="L50" s="25">
        <f t="shared" si="18"/>
        <v>62</v>
      </c>
      <c r="M50" s="26">
        <f t="shared" si="18"/>
        <v>434</v>
      </c>
      <c r="N50" s="27">
        <f t="shared" si="18"/>
        <v>124</v>
      </c>
      <c r="O50" s="28">
        <f t="shared" si="2"/>
        <v>434000</v>
      </c>
      <c r="P50" s="28">
        <f t="shared" si="2"/>
        <v>10329200</v>
      </c>
      <c r="Q50" s="28">
        <f t="shared" si="2"/>
        <v>3472000</v>
      </c>
      <c r="R50" s="29">
        <f>DFC!$C$50</f>
        <v>152</v>
      </c>
      <c r="S50" s="28">
        <f>DFC!$C$49</f>
        <v>146.19999999999999</v>
      </c>
      <c r="T50" s="30">
        <f>DFC!$C$48</f>
        <v>150</v>
      </c>
      <c r="U50" s="31">
        <f t="shared" si="19"/>
        <v>65.968000000000004</v>
      </c>
      <c r="V50" s="31">
        <f t="shared" si="19"/>
        <v>1510.12904</v>
      </c>
      <c r="W50" s="32">
        <f t="shared" si="19"/>
        <v>520.79999999999995</v>
      </c>
      <c r="X50" s="296">
        <f>DFC!$C$41</f>
        <v>370</v>
      </c>
      <c r="Y50" s="33">
        <f t="shared" si="20"/>
        <v>24408.16</v>
      </c>
      <c r="Z50" s="31">
        <f t="shared" si="20"/>
        <v>558747.74479999999</v>
      </c>
      <c r="AA50" s="31">
        <f t="shared" si="20"/>
        <v>192695.99999999997</v>
      </c>
      <c r="AB50" s="423">
        <f t="shared" si="37"/>
        <v>775851.90480000002</v>
      </c>
      <c r="AC50" s="295">
        <f>DFC!$C$45</f>
        <v>0.1</v>
      </c>
      <c r="AD50" s="291">
        <f>DFC!$C$44</f>
        <v>0.7</v>
      </c>
      <c r="AE50" s="292">
        <f>DFC!$C$43</f>
        <v>0.2</v>
      </c>
      <c r="AF50" s="24" t="str">
        <f t="shared" si="33"/>
        <v>OK</v>
      </c>
      <c r="AG50" s="25">
        <f t="shared" si="22"/>
        <v>62</v>
      </c>
      <c r="AH50" s="26">
        <f t="shared" si="22"/>
        <v>434</v>
      </c>
      <c r="AI50" s="27">
        <f t="shared" si="22"/>
        <v>124</v>
      </c>
      <c r="AJ50" s="28">
        <f t="shared" si="6"/>
        <v>0</v>
      </c>
      <c r="AK50" s="28">
        <f t="shared" si="6"/>
        <v>0</v>
      </c>
      <c r="AL50" s="28">
        <f t="shared" si="6"/>
        <v>0</v>
      </c>
      <c r="AM50" s="17">
        <f>DFC!$C$50</f>
        <v>152</v>
      </c>
      <c r="AN50" s="16">
        <f>DFC!$C$49</f>
        <v>146.19999999999999</v>
      </c>
      <c r="AO50" s="18">
        <f>DFC!$C$48</f>
        <v>150</v>
      </c>
      <c r="AP50" s="31">
        <f t="shared" si="50"/>
        <v>0</v>
      </c>
      <c r="AQ50" s="31">
        <f t="shared" si="7"/>
        <v>0</v>
      </c>
      <c r="AR50" s="32">
        <f t="shared" si="7"/>
        <v>0</v>
      </c>
      <c r="AS50" s="23">
        <f>DFC!$C$41</f>
        <v>370</v>
      </c>
      <c r="AT50" s="33">
        <f t="shared" si="49"/>
        <v>0</v>
      </c>
      <c r="AU50" s="31">
        <f t="shared" si="49"/>
        <v>0</v>
      </c>
      <c r="AV50" s="31">
        <f t="shared" si="49"/>
        <v>0</v>
      </c>
      <c r="AW50" s="423">
        <f t="shared" si="38"/>
        <v>0</v>
      </c>
      <c r="AX50" s="561">
        <f>DFC!$C$72</f>
        <v>0.15</v>
      </c>
      <c r="AY50" s="559">
        <f>DFC!$C$71</f>
        <v>0.75</v>
      </c>
      <c r="AZ50" s="560">
        <f>DFC!$C$70</f>
        <v>0.1</v>
      </c>
      <c r="BA50" s="24" t="str">
        <f t="shared" si="34"/>
        <v>OK</v>
      </c>
      <c r="BB50" s="25">
        <f t="shared" si="26"/>
        <v>93</v>
      </c>
      <c r="BC50" s="26">
        <f t="shared" si="26"/>
        <v>465</v>
      </c>
      <c r="BD50" s="27">
        <f t="shared" si="26"/>
        <v>62</v>
      </c>
      <c r="BE50" s="28">
        <f t="shared" si="10"/>
        <v>116250</v>
      </c>
      <c r="BF50" s="28">
        <f t="shared" si="10"/>
        <v>1976250</v>
      </c>
      <c r="BG50" s="28">
        <f t="shared" si="10"/>
        <v>310000</v>
      </c>
      <c r="BH50" s="17">
        <f>DFC!$C$77</f>
        <v>42</v>
      </c>
      <c r="BI50" s="28">
        <f>DFC!$C$76</f>
        <v>35</v>
      </c>
      <c r="BJ50" s="30">
        <f>DFC!$C$75</f>
        <v>40</v>
      </c>
      <c r="BK50" s="31">
        <f t="shared" si="51"/>
        <v>4.8825000000000003</v>
      </c>
      <c r="BL50" s="31">
        <f t="shared" si="11"/>
        <v>69.168750000000003</v>
      </c>
      <c r="BM50" s="32">
        <f t="shared" si="11"/>
        <v>12.4</v>
      </c>
      <c r="BN50" s="11">
        <f>DFC!$C$68</f>
        <v>500</v>
      </c>
      <c r="BO50" s="21">
        <f t="shared" si="39"/>
        <v>2441.25</v>
      </c>
      <c r="BP50" s="19">
        <f t="shared" si="40"/>
        <v>34584.375</v>
      </c>
      <c r="BQ50" s="19">
        <f t="shared" si="41"/>
        <v>6200</v>
      </c>
      <c r="BR50" s="423">
        <f t="shared" si="42"/>
        <v>43225.625</v>
      </c>
      <c r="BS50" s="561">
        <f>DFC!$C$72</f>
        <v>0.15</v>
      </c>
      <c r="BT50" s="559">
        <f>DFC!$C$71</f>
        <v>0.75</v>
      </c>
      <c r="BU50" s="560">
        <f>DFC!$C$70</f>
        <v>0.1</v>
      </c>
      <c r="BV50" s="24" t="str">
        <f t="shared" si="35"/>
        <v>OK</v>
      </c>
      <c r="BW50" s="25">
        <f t="shared" si="30"/>
        <v>93</v>
      </c>
      <c r="BX50" s="26">
        <f t="shared" si="30"/>
        <v>465</v>
      </c>
      <c r="BY50" s="27">
        <f t="shared" si="30"/>
        <v>62</v>
      </c>
      <c r="BZ50" s="28">
        <f t="shared" si="14"/>
        <v>0</v>
      </c>
      <c r="CA50" s="28">
        <f t="shared" si="14"/>
        <v>0</v>
      </c>
      <c r="CB50" s="28">
        <f t="shared" si="14"/>
        <v>0</v>
      </c>
      <c r="CC50" s="17">
        <f>DFC!$C$77</f>
        <v>42</v>
      </c>
      <c r="CD50" s="28">
        <f>DFC!$C$76</f>
        <v>35</v>
      </c>
      <c r="CE50" s="30">
        <f>DFC!$C$75</f>
        <v>40</v>
      </c>
      <c r="CF50" s="31">
        <f t="shared" si="52"/>
        <v>0</v>
      </c>
      <c r="CG50" s="31">
        <f t="shared" si="15"/>
        <v>0</v>
      </c>
      <c r="CH50" s="32">
        <f t="shared" si="15"/>
        <v>0</v>
      </c>
      <c r="CI50" s="11">
        <f>DFC!$C$68</f>
        <v>500</v>
      </c>
      <c r="CJ50" s="21">
        <f t="shared" si="43"/>
        <v>0</v>
      </c>
      <c r="CK50" s="21">
        <f t="shared" si="43"/>
        <v>0</v>
      </c>
      <c r="CL50" s="21">
        <f t="shared" si="43"/>
        <v>0</v>
      </c>
      <c r="CM50" s="423">
        <f t="shared" si="44"/>
        <v>0</v>
      </c>
    </row>
    <row r="51" spans="1:91" x14ac:dyDescent="0.35">
      <c r="A51" s="743"/>
      <c r="B51" s="572" t="s">
        <v>33</v>
      </c>
      <c r="C51" s="572">
        <v>30</v>
      </c>
      <c r="D51" s="572">
        <v>45</v>
      </c>
      <c r="E51" s="10">
        <f>DFC!C$60</f>
        <v>20</v>
      </c>
      <c r="F51" s="578">
        <f t="shared" si="0"/>
        <v>600</v>
      </c>
      <c r="G51" s="745"/>
      <c r="H51" s="49">
        <f>DFC!$C$45</f>
        <v>0.1</v>
      </c>
      <c r="I51" s="47">
        <f>DFC!$C$44</f>
        <v>0.7</v>
      </c>
      <c r="J51" s="48">
        <f>DFC!$C$43</f>
        <v>0.2</v>
      </c>
      <c r="K51" s="24" t="str">
        <f t="shared" si="17"/>
        <v>OK</v>
      </c>
      <c r="L51" s="25">
        <f t="shared" si="18"/>
        <v>60</v>
      </c>
      <c r="M51" s="26">
        <f t="shared" si="18"/>
        <v>420</v>
      </c>
      <c r="N51" s="27">
        <f t="shared" si="18"/>
        <v>120</v>
      </c>
      <c r="O51" s="28">
        <f t="shared" si="2"/>
        <v>420000</v>
      </c>
      <c r="P51" s="28">
        <f t="shared" si="2"/>
        <v>9996000</v>
      </c>
      <c r="Q51" s="28">
        <f t="shared" si="2"/>
        <v>3360000</v>
      </c>
      <c r="R51" s="29">
        <f>DFC!$C$50</f>
        <v>152</v>
      </c>
      <c r="S51" s="28">
        <f>DFC!$C$49</f>
        <v>146.19999999999999</v>
      </c>
      <c r="T51" s="30">
        <f>DFC!$C$48</f>
        <v>150</v>
      </c>
      <c r="U51" s="31">
        <f t="shared" si="19"/>
        <v>63.84</v>
      </c>
      <c r="V51" s="31">
        <f t="shared" si="19"/>
        <v>1461.4151999999999</v>
      </c>
      <c r="W51" s="32">
        <f t="shared" si="19"/>
        <v>504</v>
      </c>
      <c r="X51" s="296">
        <f>DFC!$C$41</f>
        <v>370</v>
      </c>
      <c r="Y51" s="33">
        <f t="shared" si="20"/>
        <v>23620.800000000003</v>
      </c>
      <c r="Z51" s="31">
        <f t="shared" si="20"/>
        <v>540723.62399999995</v>
      </c>
      <c r="AA51" s="31">
        <f t="shared" si="20"/>
        <v>186480</v>
      </c>
      <c r="AB51" s="423">
        <f t="shared" si="37"/>
        <v>750824.424</v>
      </c>
      <c r="AC51" s="295">
        <f>DFC!$C$45</f>
        <v>0.1</v>
      </c>
      <c r="AD51" s="291">
        <f>DFC!$C$44</f>
        <v>0.7</v>
      </c>
      <c r="AE51" s="292">
        <f>DFC!$C$43</f>
        <v>0.2</v>
      </c>
      <c r="AF51" s="24" t="str">
        <f t="shared" si="33"/>
        <v>OK</v>
      </c>
      <c r="AG51" s="25">
        <f t="shared" si="22"/>
        <v>60</v>
      </c>
      <c r="AH51" s="26">
        <f t="shared" si="22"/>
        <v>420</v>
      </c>
      <c r="AI51" s="27">
        <f t="shared" si="22"/>
        <v>120</v>
      </c>
      <c r="AJ51" s="28">
        <f t="shared" si="6"/>
        <v>0</v>
      </c>
      <c r="AK51" s="28">
        <f t="shared" si="6"/>
        <v>0</v>
      </c>
      <c r="AL51" s="28">
        <f t="shared" si="6"/>
        <v>0</v>
      </c>
      <c r="AM51" s="17">
        <f>DFC!$C$50</f>
        <v>152</v>
      </c>
      <c r="AN51" s="16">
        <f>DFC!$C$49</f>
        <v>146.19999999999999</v>
      </c>
      <c r="AO51" s="18">
        <f>DFC!$C$48</f>
        <v>150</v>
      </c>
      <c r="AP51" s="31">
        <f t="shared" si="50"/>
        <v>0</v>
      </c>
      <c r="AQ51" s="31">
        <f t="shared" si="7"/>
        <v>0</v>
      </c>
      <c r="AR51" s="32">
        <f t="shared" si="7"/>
        <v>0</v>
      </c>
      <c r="AS51" s="23">
        <f>DFC!$C$41</f>
        <v>370</v>
      </c>
      <c r="AT51" s="33">
        <f t="shared" si="49"/>
        <v>0</v>
      </c>
      <c r="AU51" s="31">
        <f t="shared" si="49"/>
        <v>0</v>
      </c>
      <c r="AV51" s="31">
        <f t="shared" si="49"/>
        <v>0</v>
      </c>
      <c r="AW51" s="423">
        <f t="shared" si="38"/>
        <v>0</v>
      </c>
      <c r="AX51" s="561">
        <f>DFC!$C$72</f>
        <v>0.15</v>
      </c>
      <c r="AY51" s="559">
        <f>DFC!$C$71</f>
        <v>0.75</v>
      </c>
      <c r="AZ51" s="560">
        <f>DFC!$C$70</f>
        <v>0.1</v>
      </c>
      <c r="BA51" s="24" t="str">
        <f t="shared" si="34"/>
        <v>OK</v>
      </c>
      <c r="BB51" s="25">
        <f t="shared" si="26"/>
        <v>90</v>
      </c>
      <c r="BC51" s="26">
        <f t="shared" si="26"/>
        <v>450</v>
      </c>
      <c r="BD51" s="27">
        <f t="shared" si="26"/>
        <v>60</v>
      </c>
      <c r="BE51" s="28">
        <f t="shared" si="10"/>
        <v>112500</v>
      </c>
      <c r="BF51" s="28">
        <f t="shared" si="10"/>
        <v>1912500</v>
      </c>
      <c r="BG51" s="28">
        <f t="shared" si="10"/>
        <v>300000</v>
      </c>
      <c r="BH51" s="17">
        <f>DFC!$C$77</f>
        <v>42</v>
      </c>
      <c r="BI51" s="28">
        <f>DFC!$C$76</f>
        <v>35</v>
      </c>
      <c r="BJ51" s="30">
        <f>DFC!$C$75</f>
        <v>40</v>
      </c>
      <c r="BK51" s="31">
        <f t="shared" si="51"/>
        <v>4.7249999999999996</v>
      </c>
      <c r="BL51" s="31">
        <f t="shared" si="11"/>
        <v>66.9375</v>
      </c>
      <c r="BM51" s="32">
        <f t="shared" si="11"/>
        <v>12</v>
      </c>
      <c r="BN51" s="11">
        <f>DFC!$C$68</f>
        <v>500</v>
      </c>
      <c r="BO51" s="21">
        <f t="shared" si="39"/>
        <v>2362.5</v>
      </c>
      <c r="BP51" s="19">
        <f t="shared" si="40"/>
        <v>33468.75</v>
      </c>
      <c r="BQ51" s="19">
        <f t="shared" si="41"/>
        <v>6000</v>
      </c>
      <c r="BR51" s="423">
        <f t="shared" si="42"/>
        <v>41831.25</v>
      </c>
      <c r="BS51" s="561">
        <f>DFC!$C$72</f>
        <v>0.15</v>
      </c>
      <c r="BT51" s="559">
        <f>DFC!$C$71</f>
        <v>0.75</v>
      </c>
      <c r="BU51" s="560">
        <f>DFC!$C$70</f>
        <v>0.1</v>
      </c>
      <c r="BV51" s="24" t="str">
        <f t="shared" si="35"/>
        <v>OK</v>
      </c>
      <c r="BW51" s="25">
        <f t="shared" si="30"/>
        <v>90</v>
      </c>
      <c r="BX51" s="26">
        <f t="shared" si="30"/>
        <v>450</v>
      </c>
      <c r="BY51" s="27">
        <f t="shared" si="30"/>
        <v>60</v>
      </c>
      <c r="BZ51" s="28">
        <f t="shared" si="14"/>
        <v>0</v>
      </c>
      <c r="CA51" s="28">
        <f t="shared" si="14"/>
        <v>0</v>
      </c>
      <c r="CB51" s="28">
        <f t="shared" si="14"/>
        <v>0</v>
      </c>
      <c r="CC51" s="17">
        <f>DFC!$C$77</f>
        <v>42</v>
      </c>
      <c r="CD51" s="28">
        <f>DFC!$C$76</f>
        <v>35</v>
      </c>
      <c r="CE51" s="30">
        <f>DFC!$C$75</f>
        <v>40</v>
      </c>
      <c r="CF51" s="31">
        <f t="shared" si="52"/>
        <v>0</v>
      </c>
      <c r="CG51" s="31">
        <f t="shared" si="15"/>
        <v>0</v>
      </c>
      <c r="CH51" s="32">
        <f t="shared" si="15"/>
        <v>0</v>
      </c>
      <c r="CI51" s="11">
        <f>DFC!$C$68</f>
        <v>500</v>
      </c>
      <c r="CJ51" s="21">
        <f t="shared" si="43"/>
        <v>0</v>
      </c>
      <c r="CK51" s="21">
        <f t="shared" si="43"/>
        <v>0</v>
      </c>
      <c r="CL51" s="21">
        <f t="shared" si="43"/>
        <v>0</v>
      </c>
      <c r="CM51" s="423">
        <f t="shared" si="44"/>
        <v>0</v>
      </c>
    </row>
    <row r="52" spans="1:91" x14ac:dyDescent="0.35">
      <c r="A52" s="743"/>
      <c r="B52" s="572" t="s">
        <v>34</v>
      </c>
      <c r="C52" s="572">
        <v>31</v>
      </c>
      <c r="D52" s="572">
        <v>46</v>
      </c>
      <c r="E52" s="10">
        <f>DFC!C$61</f>
        <v>20</v>
      </c>
      <c r="F52" s="578">
        <f t="shared" si="0"/>
        <v>620</v>
      </c>
      <c r="G52" s="745"/>
      <c r="H52" s="49">
        <f>DFC!$C$45</f>
        <v>0.1</v>
      </c>
      <c r="I52" s="47">
        <f>DFC!$C$44</f>
        <v>0.7</v>
      </c>
      <c r="J52" s="48">
        <f>DFC!$C$43</f>
        <v>0.2</v>
      </c>
      <c r="K52" s="24" t="str">
        <f t="shared" si="17"/>
        <v>OK</v>
      </c>
      <c r="L52" s="25">
        <f t="shared" si="18"/>
        <v>62</v>
      </c>
      <c r="M52" s="26">
        <f t="shared" si="18"/>
        <v>434</v>
      </c>
      <c r="N52" s="27">
        <f t="shared" si="18"/>
        <v>124</v>
      </c>
      <c r="O52" s="28">
        <f t="shared" si="2"/>
        <v>434000</v>
      </c>
      <c r="P52" s="28">
        <f t="shared" si="2"/>
        <v>10329200</v>
      </c>
      <c r="Q52" s="28">
        <f t="shared" si="2"/>
        <v>3472000</v>
      </c>
      <c r="R52" s="29">
        <f>DFC!$C$50</f>
        <v>152</v>
      </c>
      <c r="S52" s="28">
        <f>DFC!$C$49</f>
        <v>146.19999999999999</v>
      </c>
      <c r="T52" s="30">
        <f>DFC!$C$48</f>
        <v>150</v>
      </c>
      <c r="U52" s="31">
        <f t="shared" si="19"/>
        <v>65.968000000000004</v>
      </c>
      <c r="V52" s="31">
        <f t="shared" si="19"/>
        <v>1510.12904</v>
      </c>
      <c r="W52" s="32">
        <f t="shared" si="19"/>
        <v>520.79999999999995</v>
      </c>
      <c r="X52" s="296">
        <f>DFC!$C$41</f>
        <v>370</v>
      </c>
      <c r="Y52" s="33">
        <f t="shared" si="20"/>
        <v>24408.16</v>
      </c>
      <c r="Z52" s="31">
        <f t="shared" si="20"/>
        <v>558747.74479999999</v>
      </c>
      <c r="AA52" s="31">
        <f t="shared" si="20"/>
        <v>192695.99999999997</v>
      </c>
      <c r="AB52" s="423">
        <f t="shared" si="37"/>
        <v>775851.90480000002</v>
      </c>
      <c r="AC52" s="295">
        <f>DFC!$C$45</f>
        <v>0.1</v>
      </c>
      <c r="AD52" s="291">
        <f>DFC!$C$44</f>
        <v>0.7</v>
      </c>
      <c r="AE52" s="292">
        <f>DFC!$C$43</f>
        <v>0.2</v>
      </c>
      <c r="AF52" s="24" t="str">
        <f t="shared" si="33"/>
        <v>OK</v>
      </c>
      <c r="AG52" s="25">
        <f t="shared" si="22"/>
        <v>62</v>
      </c>
      <c r="AH52" s="26">
        <f t="shared" si="22"/>
        <v>434</v>
      </c>
      <c r="AI52" s="27">
        <f t="shared" si="22"/>
        <v>124</v>
      </c>
      <c r="AJ52" s="28">
        <f t="shared" si="6"/>
        <v>0</v>
      </c>
      <c r="AK52" s="28">
        <f t="shared" si="6"/>
        <v>0</v>
      </c>
      <c r="AL52" s="28">
        <f t="shared" si="6"/>
        <v>0</v>
      </c>
      <c r="AM52" s="17">
        <f>DFC!$C$50</f>
        <v>152</v>
      </c>
      <c r="AN52" s="16">
        <f>DFC!$C$49</f>
        <v>146.19999999999999</v>
      </c>
      <c r="AO52" s="18">
        <f>DFC!$C$48</f>
        <v>150</v>
      </c>
      <c r="AP52" s="31">
        <f t="shared" si="50"/>
        <v>0</v>
      </c>
      <c r="AQ52" s="31">
        <f t="shared" si="7"/>
        <v>0</v>
      </c>
      <c r="AR52" s="32">
        <f t="shared" si="7"/>
        <v>0</v>
      </c>
      <c r="AS52" s="23">
        <f>DFC!$C$41</f>
        <v>370</v>
      </c>
      <c r="AT52" s="33">
        <f t="shared" si="49"/>
        <v>0</v>
      </c>
      <c r="AU52" s="31">
        <f t="shared" si="49"/>
        <v>0</v>
      </c>
      <c r="AV52" s="31">
        <f t="shared" si="49"/>
        <v>0</v>
      </c>
      <c r="AW52" s="423">
        <f t="shared" si="38"/>
        <v>0</v>
      </c>
      <c r="AX52" s="561">
        <f>DFC!$C$72</f>
        <v>0.15</v>
      </c>
      <c r="AY52" s="559">
        <f>DFC!$C$71</f>
        <v>0.75</v>
      </c>
      <c r="AZ52" s="560">
        <f>DFC!$C$70</f>
        <v>0.1</v>
      </c>
      <c r="BA52" s="24" t="str">
        <f t="shared" si="34"/>
        <v>OK</v>
      </c>
      <c r="BB52" s="25">
        <f t="shared" si="26"/>
        <v>93</v>
      </c>
      <c r="BC52" s="26">
        <f t="shared" si="26"/>
        <v>465</v>
      </c>
      <c r="BD52" s="27">
        <f t="shared" si="26"/>
        <v>62</v>
      </c>
      <c r="BE52" s="28">
        <f t="shared" si="10"/>
        <v>116250</v>
      </c>
      <c r="BF52" s="28">
        <f t="shared" si="10"/>
        <v>1976250</v>
      </c>
      <c r="BG52" s="28">
        <f t="shared" si="10"/>
        <v>310000</v>
      </c>
      <c r="BH52" s="17">
        <f>DFC!$C$77</f>
        <v>42</v>
      </c>
      <c r="BI52" s="28">
        <f>DFC!$C$76</f>
        <v>35</v>
      </c>
      <c r="BJ52" s="30">
        <f>DFC!$C$75</f>
        <v>40</v>
      </c>
      <c r="BK52" s="31">
        <f t="shared" si="51"/>
        <v>4.8825000000000003</v>
      </c>
      <c r="BL52" s="31">
        <f t="shared" si="11"/>
        <v>69.168750000000003</v>
      </c>
      <c r="BM52" s="32">
        <f t="shared" si="11"/>
        <v>12.4</v>
      </c>
      <c r="BN52" s="11">
        <f>DFC!$C$68</f>
        <v>500</v>
      </c>
      <c r="BO52" s="21">
        <f t="shared" si="39"/>
        <v>2441.25</v>
      </c>
      <c r="BP52" s="19">
        <f t="shared" si="40"/>
        <v>34584.375</v>
      </c>
      <c r="BQ52" s="19">
        <f t="shared" si="41"/>
        <v>6200</v>
      </c>
      <c r="BR52" s="423">
        <f t="shared" si="42"/>
        <v>43225.625</v>
      </c>
      <c r="BS52" s="561">
        <f>DFC!$C$72</f>
        <v>0.15</v>
      </c>
      <c r="BT52" s="559">
        <f>DFC!$C$71</f>
        <v>0.75</v>
      </c>
      <c r="BU52" s="560">
        <f>DFC!$C$70</f>
        <v>0.1</v>
      </c>
      <c r="BV52" s="24" t="str">
        <f t="shared" si="35"/>
        <v>OK</v>
      </c>
      <c r="BW52" s="25">
        <f t="shared" si="30"/>
        <v>93</v>
      </c>
      <c r="BX52" s="26">
        <f t="shared" si="30"/>
        <v>465</v>
      </c>
      <c r="BY52" s="27">
        <f t="shared" si="30"/>
        <v>62</v>
      </c>
      <c r="BZ52" s="28">
        <f t="shared" si="14"/>
        <v>0</v>
      </c>
      <c r="CA52" s="28">
        <f t="shared" si="14"/>
        <v>0</v>
      </c>
      <c r="CB52" s="28">
        <f t="shared" si="14"/>
        <v>0</v>
      </c>
      <c r="CC52" s="17">
        <f>DFC!$C$77</f>
        <v>42</v>
      </c>
      <c r="CD52" s="28">
        <f>DFC!$C$76</f>
        <v>35</v>
      </c>
      <c r="CE52" s="30">
        <f>DFC!$C$75</f>
        <v>40</v>
      </c>
      <c r="CF52" s="31">
        <f t="shared" si="52"/>
        <v>0</v>
      </c>
      <c r="CG52" s="31">
        <f t="shared" si="15"/>
        <v>0</v>
      </c>
      <c r="CH52" s="32">
        <f t="shared" si="15"/>
        <v>0</v>
      </c>
      <c r="CI52" s="11">
        <f>DFC!$C$68</f>
        <v>500</v>
      </c>
      <c r="CJ52" s="21">
        <f t="shared" si="43"/>
        <v>0</v>
      </c>
      <c r="CK52" s="21">
        <f t="shared" si="43"/>
        <v>0</v>
      </c>
      <c r="CL52" s="21">
        <f t="shared" si="43"/>
        <v>0</v>
      </c>
      <c r="CM52" s="423">
        <f t="shared" si="44"/>
        <v>0</v>
      </c>
    </row>
    <row r="53" spans="1:91" x14ac:dyDescent="0.35">
      <c r="A53" s="743"/>
      <c r="B53" s="572" t="s">
        <v>35</v>
      </c>
      <c r="C53" s="572">
        <v>30</v>
      </c>
      <c r="D53" s="572">
        <v>47</v>
      </c>
      <c r="E53" s="10">
        <f>DFC!C$62</f>
        <v>20</v>
      </c>
      <c r="F53" s="578">
        <f t="shared" si="0"/>
        <v>600</v>
      </c>
      <c r="G53" s="745"/>
      <c r="H53" s="49">
        <f>DFC!$C$45</f>
        <v>0.1</v>
      </c>
      <c r="I53" s="47">
        <f>DFC!$C$44</f>
        <v>0.7</v>
      </c>
      <c r="J53" s="48">
        <f>DFC!$C$43</f>
        <v>0.2</v>
      </c>
      <c r="K53" s="24" t="str">
        <f t="shared" si="17"/>
        <v>OK</v>
      </c>
      <c r="L53" s="25">
        <f t="shared" si="18"/>
        <v>60</v>
      </c>
      <c r="M53" s="26">
        <f t="shared" si="18"/>
        <v>420</v>
      </c>
      <c r="N53" s="27">
        <f t="shared" si="18"/>
        <v>120</v>
      </c>
      <c r="O53" s="28">
        <f t="shared" si="2"/>
        <v>420000</v>
      </c>
      <c r="P53" s="28">
        <f t="shared" si="2"/>
        <v>9996000</v>
      </c>
      <c r="Q53" s="28">
        <f t="shared" si="2"/>
        <v>3360000</v>
      </c>
      <c r="R53" s="29">
        <f>DFC!$C$50</f>
        <v>152</v>
      </c>
      <c r="S53" s="28">
        <f>DFC!$C$49</f>
        <v>146.19999999999999</v>
      </c>
      <c r="T53" s="30">
        <f>DFC!$C$48</f>
        <v>150</v>
      </c>
      <c r="U53" s="31">
        <f t="shared" si="19"/>
        <v>63.84</v>
      </c>
      <c r="V53" s="31">
        <f t="shared" si="19"/>
        <v>1461.4151999999999</v>
      </c>
      <c r="W53" s="32">
        <f t="shared" si="19"/>
        <v>504</v>
      </c>
      <c r="X53" s="296">
        <f>DFC!$C$41</f>
        <v>370</v>
      </c>
      <c r="Y53" s="33">
        <f t="shared" si="20"/>
        <v>23620.800000000003</v>
      </c>
      <c r="Z53" s="31">
        <f t="shared" si="20"/>
        <v>540723.62399999995</v>
      </c>
      <c r="AA53" s="31">
        <f t="shared" si="20"/>
        <v>186480</v>
      </c>
      <c r="AB53" s="423">
        <f t="shared" si="37"/>
        <v>750824.424</v>
      </c>
      <c r="AC53" s="295">
        <f>DFC!$C$45</f>
        <v>0.1</v>
      </c>
      <c r="AD53" s="291">
        <f>DFC!$C$44</f>
        <v>0.7</v>
      </c>
      <c r="AE53" s="292">
        <f>DFC!$C$43</f>
        <v>0.2</v>
      </c>
      <c r="AF53" s="24" t="str">
        <f t="shared" si="33"/>
        <v>OK</v>
      </c>
      <c r="AG53" s="25">
        <f t="shared" si="22"/>
        <v>60</v>
      </c>
      <c r="AH53" s="26">
        <f t="shared" si="22"/>
        <v>420</v>
      </c>
      <c r="AI53" s="27">
        <f t="shared" si="22"/>
        <v>120</v>
      </c>
      <c r="AJ53" s="28">
        <f t="shared" si="6"/>
        <v>0</v>
      </c>
      <c r="AK53" s="28">
        <f t="shared" si="6"/>
        <v>0</v>
      </c>
      <c r="AL53" s="28">
        <f t="shared" si="6"/>
        <v>0</v>
      </c>
      <c r="AM53" s="17">
        <f>DFC!$C$50</f>
        <v>152</v>
      </c>
      <c r="AN53" s="16">
        <f>DFC!$C$49</f>
        <v>146.19999999999999</v>
      </c>
      <c r="AO53" s="18">
        <f>DFC!$C$48</f>
        <v>150</v>
      </c>
      <c r="AP53" s="31">
        <f t="shared" si="50"/>
        <v>0</v>
      </c>
      <c r="AQ53" s="31">
        <f t="shared" si="7"/>
        <v>0</v>
      </c>
      <c r="AR53" s="32">
        <f t="shared" si="7"/>
        <v>0</v>
      </c>
      <c r="AS53" s="23">
        <f>DFC!$C$41</f>
        <v>370</v>
      </c>
      <c r="AT53" s="33">
        <f t="shared" si="49"/>
        <v>0</v>
      </c>
      <c r="AU53" s="31">
        <f t="shared" si="49"/>
        <v>0</v>
      </c>
      <c r="AV53" s="31">
        <f t="shared" si="49"/>
        <v>0</v>
      </c>
      <c r="AW53" s="423">
        <f t="shared" si="38"/>
        <v>0</v>
      </c>
      <c r="AX53" s="561">
        <f>DFC!$C$72</f>
        <v>0.15</v>
      </c>
      <c r="AY53" s="559">
        <f>DFC!$C$71</f>
        <v>0.75</v>
      </c>
      <c r="AZ53" s="560">
        <f>DFC!$C$70</f>
        <v>0.1</v>
      </c>
      <c r="BA53" s="24" t="str">
        <f t="shared" si="34"/>
        <v>OK</v>
      </c>
      <c r="BB53" s="25">
        <f t="shared" si="26"/>
        <v>90</v>
      </c>
      <c r="BC53" s="26">
        <f t="shared" si="26"/>
        <v>450</v>
      </c>
      <c r="BD53" s="27">
        <f t="shared" si="26"/>
        <v>60</v>
      </c>
      <c r="BE53" s="28">
        <f t="shared" si="10"/>
        <v>112500</v>
      </c>
      <c r="BF53" s="28">
        <f t="shared" si="10"/>
        <v>1912500</v>
      </c>
      <c r="BG53" s="28">
        <f t="shared" si="10"/>
        <v>300000</v>
      </c>
      <c r="BH53" s="17">
        <f>DFC!$C$77</f>
        <v>42</v>
      </c>
      <c r="BI53" s="28">
        <f>DFC!$C$76</f>
        <v>35</v>
      </c>
      <c r="BJ53" s="30">
        <f>DFC!$C$75</f>
        <v>40</v>
      </c>
      <c r="BK53" s="31">
        <f t="shared" si="51"/>
        <v>4.7249999999999996</v>
      </c>
      <c r="BL53" s="31">
        <f t="shared" si="11"/>
        <v>66.9375</v>
      </c>
      <c r="BM53" s="32">
        <f t="shared" si="11"/>
        <v>12</v>
      </c>
      <c r="BN53" s="11">
        <f>DFC!$C$68</f>
        <v>500</v>
      </c>
      <c r="BO53" s="21">
        <f t="shared" si="39"/>
        <v>2362.5</v>
      </c>
      <c r="BP53" s="19">
        <f t="shared" si="40"/>
        <v>33468.75</v>
      </c>
      <c r="BQ53" s="19">
        <f t="shared" si="41"/>
        <v>6000</v>
      </c>
      <c r="BR53" s="423">
        <f t="shared" si="42"/>
        <v>41831.25</v>
      </c>
      <c r="BS53" s="561">
        <f>DFC!$C$72</f>
        <v>0.15</v>
      </c>
      <c r="BT53" s="559">
        <f>DFC!$C$71</f>
        <v>0.75</v>
      </c>
      <c r="BU53" s="560">
        <f>DFC!$C$70</f>
        <v>0.1</v>
      </c>
      <c r="BV53" s="24" t="str">
        <f t="shared" si="35"/>
        <v>OK</v>
      </c>
      <c r="BW53" s="25">
        <f t="shared" si="30"/>
        <v>90</v>
      </c>
      <c r="BX53" s="26">
        <f t="shared" si="30"/>
        <v>450</v>
      </c>
      <c r="BY53" s="27">
        <f t="shared" si="30"/>
        <v>60</v>
      </c>
      <c r="BZ53" s="28">
        <f t="shared" si="14"/>
        <v>0</v>
      </c>
      <c r="CA53" s="28">
        <f t="shared" si="14"/>
        <v>0</v>
      </c>
      <c r="CB53" s="28">
        <f t="shared" si="14"/>
        <v>0</v>
      </c>
      <c r="CC53" s="17">
        <f>DFC!$C$77</f>
        <v>42</v>
      </c>
      <c r="CD53" s="28">
        <f>DFC!$C$76</f>
        <v>35</v>
      </c>
      <c r="CE53" s="30">
        <f>DFC!$C$75</f>
        <v>40</v>
      </c>
      <c r="CF53" s="31">
        <f t="shared" si="52"/>
        <v>0</v>
      </c>
      <c r="CG53" s="31">
        <f t="shared" si="15"/>
        <v>0</v>
      </c>
      <c r="CH53" s="32">
        <f t="shared" si="15"/>
        <v>0</v>
      </c>
      <c r="CI53" s="11">
        <f>DFC!$C$68</f>
        <v>500</v>
      </c>
      <c r="CJ53" s="21">
        <f t="shared" si="43"/>
        <v>0</v>
      </c>
      <c r="CK53" s="21">
        <f t="shared" si="43"/>
        <v>0</v>
      </c>
      <c r="CL53" s="21">
        <f t="shared" si="43"/>
        <v>0</v>
      </c>
      <c r="CM53" s="423">
        <f t="shared" si="44"/>
        <v>0</v>
      </c>
    </row>
    <row r="54" spans="1:91" x14ac:dyDescent="0.35">
      <c r="A54" s="744"/>
      <c r="B54" s="576" t="s">
        <v>36</v>
      </c>
      <c r="C54" s="576">
        <v>31</v>
      </c>
      <c r="D54" s="576">
        <v>48</v>
      </c>
      <c r="E54" s="10">
        <f>DFC!C$63</f>
        <v>20</v>
      </c>
      <c r="F54" s="35">
        <f t="shared" si="0"/>
        <v>620</v>
      </c>
      <c r="G54" s="746"/>
      <c r="H54" s="49">
        <f>DFC!$C$45</f>
        <v>0.1</v>
      </c>
      <c r="I54" s="47">
        <f>DFC!$C$44</f>
        <v>0.7</v>
      </c>
      <c r="J54" s="48">
        <f>DFC!$C$43</f>
        <v>0.2</v>
      </c>
      <c r="K54" s="8" t="str">
        <f t="shared" si="17"/>
        <v>OK</v>
      </c>
      <c r="L54" s="37">
        <f t="shared" si="18"/>
        <v>62</v>
      </c>
      <c r="M54" s="38">
        <f t="shared" si="18"/>
        <v>434</v>
      </c>
      <c r="N54" s="39">
        <f t="shared" si="18"/>
        <v>124</v>
      </c>
      <c r="O54" s="40">
        <f t="shared" si="2"/>
        <v>434000</v>
      </c>
      <c r="P54" s="40">
        <f t="shared" si="2"/>
        <v>10329200</v>
      </c>
      <c r="Q54" s="40">
        <f t="shared" si="2"/>
        <v>3472000</v>
      </c>
      <c r="R54" s="41">
        <f>DFC!$C$50</f>
        <v>152</v>
      </c>
      <c r="S54" s="40">
        <f>DFC!$C$49</f>
        <v>146.19999999999999</v>
      </c>
      <c r="T54" s="42">
        <f>DFC!$C$48</f>
        <v>150</v>
      </c>
      <c r="U54" s="43">
        <f t="shared" si="19"/>
        <v>65.968000000000004</v>
      </c>
      <c r="V54" s="43">
        <f t="shared" si="19"/>
        <v>1510.12904</v>
      </c>
      <c r="W54" s="44">
        <f t="shared" si="19"/>
        <v>520.79999999999995</v>
      </c>
      <c r="X54" s="297">
        <f>DFC!$C$41</f>
        <v>370</v>
      </c>
      <c r="Y54" s="45">
        <f t="shared" si="20"/>
        <v>24408.16</v>
      </c>
      <c r="Z54" s="43">
        <f t="shared" si="20"/>
        <v>558747.74479999999</v>
      </c>
      <c r="AA54" s="43">
        <f t="shared" si="20"/>
        <v>192695.99999999997</v>
      </c>
      <c r="AB54" s="423">
        <f t="shared" si="37"/>
        <v>775851.90480000002</v>
      </c>
      <c r="AC54" s="295">
        <f>DFC!$C$45</f>
        <v>0.1</v>
      </c>
      <c r="AD54" s="291">
        <f>DFC!$C$44</f>
        <v>0.7</v>
      </c>
      <c r="AE54" s="292">
        <f>DFC!$C$43</f>
        <v>0.2</v>
      </c>
      <c r="AF54" s="8" t="str">
        <f t="shared" si="33"/>
        <v>OK</v>
      </c>
      <c r="AG54" s="37">
        <f t="shared" si="22"/>
        <v>62</v>
      </c>
      <c r="AH54" s="38">
        <f t="shared" si="22"/>
        <v>434</v>
      </c>
      <c r="AI54" s="39">
        <f t="shared" si="22"/>
        <v>124</v>
      </c>
      <c r="AJ54" s="40">
        <f t="shared" si="6"/>
        <v>0</v>
      </c>
      <c r="AK54" s="40">
        <f t="shared" si="6"/>
        <v>0</v>
      </c>
      <c r="AL54" s="40">
        <f t="shared" si="6"/>
        <v>0</v>
      </c>
      <c r="AM54" s="17">
        <f>DFC!$C$50</f>
        <v>152</v>
      </c>
      <c r="AN54" s="16">
        <f>DFC!$C$49</f>
        <v>146.19999999999999</v>
      </c>
      <c r="AO54" s="18">
        <f>DFC!$C$48</f>
        <v>150</v>
      </c>
      <c r="AP54" s="43">
        <f t="shared" si="50"/>
        <v>0</v>
      </c>
      <c r="AQ54" s="43">
        <f t="shared" si="7"/>
        <v>0</v>
      </c>
      <c r="AR54" s="44">
        <f t="shared" si="7"/>
        <v>0</v>
      </c>
      <c r="AS54" s="23">
        <f>DFC!$C$41</f>
        <v>370</v>
      </c>
      <c r="AT54" s="45">
        <f t="shared" si="49"/>
        <v>0</v>
      </c>
      <c r="AU54" s="43">
        <f t="shared" si="49"/>
        <v>0</v>
      </c>
      <c r="AV54" s="43">
        <f t="shared" si="49"/>
        <v>0</v>
      </c>
      <c r="AW54" s="423">
        <f t="shared" si="38"/>
        <v>0</v>
      </c>
      <c r="AX54" s="561">
        <f>DFC!$C$72</f>
        <v>0.15</v>
      </c>
      <c r="AY54" s="559">
        <f>DFC!$C$71</f>
        <v>0.75</v>
      </c>
      <c r="AZ54" s="560">
        <f>DFC!$C$70</f>
        <v>0.1</v>
      </c>
      <c r="BA54" s="8" t="str">
        <f t="shared" si="34"/>
        <v>OK</v>
      </c>
      <c r="BB54" s="37">
        <f t="shared" si="26"/>
        <v>93</v>
      </c>
      <c r="BC54" s="38">
        <f t="shared" si="26"/>
        <v>465</v>
      </c>
      <c r="BD54" s="39">
        <f t="shared" si="26"/>
        <v>62</v>
      </c>
      <c r="BE54" s="40">
        <f t="shared" si="10"/>
        <v>116250</v>
      </c>
      <c r="BF54" s="40">
        <f t="shared" si="10"/>
        <v>1976250</v>
      </c>
      <c r="BG54" s="40">
        <f t="shared" si="10"/>
        <v>310000</v>
      </c>
      <c r="BH54" s="17">
        <f>DFC!$C$77</f>
        <v>42</v>
      </c>
      <c r="BI54" s="28">
        <f>DFC!$C$76</f>
        <v>35</v>
      </c>
      <c r="BJ54" s="30">
        <f>DFC!$C$75</f>
        <v>40</v>
      </c>
      <c r="BK54" s="43">
        <f t="shared" si="51"/>
        <v>4.8825000000000003</v>
      </c>
      <c r="BL54" s="43">
        <f t="shared" si="11"/>
        <v>69.168750000000003</v>
      </c>
      <c r="BM54" s="44">
        <f t="shared" si="11"/>
        <v>12.4</v>
      </c>
      <c r="BN54" s="11">
        <f>DFC!$C$68</f>
        <v>500</v>
      </c>
      <c r="BO54" s="21">
        <f t="shared" si="39"/>
        <v>2441.25</v>
      </c>
      <c r="BP54" s="19">
        <f t="shared" si="40"/>
        <v>34584.375</v>
      </c>
      <c r="BQ54" s="19">
        <f t="shared" si="41"/>
        <v>6200</v>
      </c>
      <c r="BR54" s="423">
        <f t="shared" si="42"/>
        <v>43225.625</v>
      </c>
      <c r="BS54" s="561">
        <f>DFC!$C$72</f>
        <v>0.15</v>
      </c>
      <c r="BT54" s="559">
        <f>DFC!$C$71</f>
        <v>0.75</v>
      </c>
      <c r="BU54" s="560">
        <f>DFC!$C$70</f>
        <v>0.1</v>
      </c>
      <c r="BV54" s="8" t="str">
        <f t="shared" si="35"/>
        <v>OK</v>
      </c>
      <c r="BW54" s="37">
        <f t="shared" si="30"/>
        <v>93</v>
      </c>
      <c r="BX54" s="38">
        <f t="shared" si="30"/>
        <v>465</v>
      </c>
      <c r="BY54" s="39">
        <f t="shared" si="30"/>
        <v>62</v>
      </c>
      <c r="BZ54" s="40">
        <f t="shared" si="14"/>
        <v>0</v>
      </c>
      <c r="CA54" s="40">
        <f t="shared" si="14"/>
        <v>0</v>
      </c>
      <c r="CB54" s="40">
        <f t="shared" si="14"/>
        <v>0</v>
      </c>
      <c r="CC54" s="17">
        <f>DFC!$C$77</f>
        <v>42</v>
      </c>
      <c r="CD54" s="28">
        <f>DFC!$C$76</f>
        <v>35</v>
      </c>
      <c r="CE54" s="30">
        <f>DFC!$C$75</f>
        <v>40</v>
      </c>
      <c r="CF54" s="43">
        <f t="shared" si="52"/>
        <v>0</v>
      </c>
      <c r="CG54" s="43">
        <f t="shared" si="15"/>
        <v>0</v>
      </c>
      <c r="CH54" s="44">
        <f t="shared" si="15"/>
        <v>0</v>
      </c>
      <c r="CI54" s="11">
        <f>DFC!$C$68</f>
        <v>500</v>
      </c>
      <c r="CJ54" s="21">
        <f t="shared" si="43"/>
        <v>0</v>
      </c>
      <c r="CK54" s="21">
        <f t="shared" si="43"/>
        <v>0</v>
      </c>
      <c r="CL54" s="21">
        <f t="shared" si="43"/>
        <v>0</v>
      </c>
      <c r="CM54" s="423">
        <f t="shared" si="44"/>
        <v>0</v>
      </c>
    </row>
    <row r="55" spans="1:91" x14ac:dyDescent="0.35">
      <c r="A55" s="731">
        <v>5</v>
      </c>
      <c r="B55" s="575" t="s">
        <v>25</v>
      </c>
      <c r="C55" s="575">
        <v>31</v>
      </c>
      <c r="D55" s="575">
        <v>49</v>
      </c>
      <c r="E55" s="10">
        <f>DFC!C$52</f>
        <v>8</v>
      </c>
      <c r="F55" s="10">
        <f t="shared" si="0"/>
        <v>248</v>
      </c>
      <c r="G55" s="732">
        <f>SUM(F55:F66)</f>
        <v>6928</v>
      </c>
      <c r="H55" s="49">
        <f>DFC!$C$45</f>
        <v>0.1</v>
      </c>
      <c r="I55" s="47">
        <f>DFC!$C$44</f>
        <v>0.7</v>
      </c>
      <c r="J55" s="48">
        <f>DFC!$C$43</f>
        <v>0.2</v>
      </c>
      <c r="K55" s="12" t="str">
        <f t="shared" si="17"/>
        <v>OK</v>
      </c>
      <c r="L55" s="25">
        <f t="shared" si="18"/>
        <v>24.8</v>
      </c>
      <c r="M55" s="26">
        <f t="shared" si="18"/>
        <v>173.6</v>
      </c>
      <c r="N55" s="27">
        <f t="shared" si="18"/>
        <v>49.6</v>
      </c>
      <c r="O55" s="28">
        <f t="shared" si="2"/>
        <v>173600</v>
      </c>
      <c r="P55" s="28">
        <f t="shared" si="2"/>
        <v>4131680</v>
      </c>
      <c r="Q55" s="28">
        <f t="shared" si="2"/>
        <v>1388800</v>
      </c>
      <c r="R55" s="29">
        <f>DFC!$C$50</f>
        <v>152</v>
      </c>
      <c r="S55" s="28">
        <f>DFC!$C$49</f>
        <v>146.19999999999999</v>
      </c>
      <c r="T55" s="30">
        <f>DFC!$C$48</f>
        <v>150</v>
      </c>
      <c r="U55" s="31">
        <f t="shared" si="19"/>
        <v>26.3872</v>
      </c>
      <c r="V55" s="31">
        <f t="shared" si="19"/>
        <v>604.05161599999997</v>
      </c>
      <c r="W55" s="32">
        <f t="shared" si="19"/>
        <v>208.32</v>
      </c>
      <c r="X55" s="23">
        <f>DFC!$C$41</f>
        <v>370</v>
      </c>
      <c r="Y55" s="33">
        <f t="shared" si="20"/>
        <v>9763.2639999999992</v>
      </c>
      <c r="Z55" s="31">
        <f t="shared" si="20"/>
        <v>223499.09792</v>
      </c>
      <c r="AA55" s="31">
        <f t="shared" si="20"/>
        <v>77078.399999999994</v>
      </c>
      <c r="AB55" s="423">
        <f t="shared" ref="AB55" si="54">SUM(Y55:AA55)</f>
        <v>310340.76191999996</v>
      </c>
      <c r="AC55" s="295">
        <f>DFC!$C$45</f>
        <v>0.1</v>
      </c>
      <c r="AD55" s="291">
        <f>DFC!$C$44</f>
        <v>0.7</v>
      </c>
      <c r="AE55" s="292">
        <f>DFC!$C$43</f>
        <v>0.2</v>
      </c>
      <c r="AF55" s="12" t="str">
        <f t="shared" si="33"/>
        <v>OK</v>
      </c>
      <c r="AG55" s="13">
        <f t="shared" si="22"/>
        <v>24.8</v>
      </c>
      <c r="AH55" s="14">
        <f t="shared" si="22"/>
        <v>173.6</v>
      </c>
      <c r="AI55" s="15">
        <f t="shared" si="22"/>
        <v>49.6</v>
      </c>
      <c r="AJ55" s="16">
        <f t="shared" si="6"/>
        <v>0</v>
      </c>
      <c r="AK55" s="16">
        <f t="shared" si="6"/>
        <v>0</v>
      </c>
      <c r="AL55" s="16">
        <f t="shared" si="6"/>
        <v>0</v>
      </c>
      <c r="AM55" s="17">
        <f>DFC!$C$50</f>
        <v>152</v>
      </c>
      <c r="AN55" s="16">
        <f>DFC!$C$49</f>
        <v>146.19999999999999</v>
      </c>
      <c r="AO55" s="18">
        <f>DFC!$C$48</f>
        <v>150</v>
      </c>
      <c r="AP55" s="19">
        <f t="shared" si="50"/>
        <v>0</v>
      </c>
      <c r="AQ55" s="19">
        <f t="shared" si="7"/>
        <v>0</v>
      </c>
      <c r="AR55" s="20">
        <f t="shared" si="7"/>
        <v>0</v>
      </c>
      <c r="AS55" s="23">
        <f>DFC!$C$41</f>
        <v>370</v>
      </c>
      <c r="AT55" s="21">
        <f t="shared" si="49"/>
        <v>0</v>
      </c>
      <c r="AU55" s="19">
        <f t="shared" si="49"/>
        <v>0</v>
      </c>
      <c r="AV55" s="19">
        <f t="shared" si="49"/>
        <v>0</v>
      </c>
      <c r="AW55" s="423">
        <f t="shared" si="38"/>
        <v>0</v>
      </c>
      <c r="AX55" s="561">
        <f>DFC!$C$72</f>
        <v>0.15</v>
      </c>
      <c r="AY55" s="559">
        <f>DFC!$C$71</f>
        <v>0.75</v>
      </c>
      <c r="AZ55" s="560">
        <f>DFC!$C$70</f>
        <v>0.1</v>
      </c>
      <c r="BA55" s="12" t="str">
        <f t="shared" si="34"/>
        <v>OK</v>
      </c>
      <c r="BB55" s="13">
        <f t="shared" si="26"/>
        <v>37.199999999999996</v>
      </c>
      <c r="BC55" s="14">
        <f t="shared" si="26"/>
        <v>186</v>
      </c>
      <c r="BD55" s="15">
        <f t="shared" si="26"/>
        <v>24.8</v>
      </c>
      <c r="BE55" s="16">
        <f t="shared" si="10"/>
        <v>46499.999999999993</v>
      </c>
      <c r="BF55" s="16">
        <f t="shared" si="10"/>
        <v>790500</v>
      </c>
      <c r="BG55" s="16">
        <f t="shared" si="10"/>
        <v>124000</v>
      </c>
      <c r="BH55" s="17">
        <f>DFC!$C$77</f>
        <v>42</v>
      </c>
      <c r="BI55" s="28">
        <f>DFC!$C$76</f>
        <v>35</v>
      </c>
      <c r="BJ55" s="30">
        <f>DFC!$C$75</f>
        <v>40</v>
      </c>
      <c r="BK55" s="19">
        <f t="shared" si="51"/>
        <v>1.9529999999999998</v>
      </c>
      <c r="BL55" s="19">
        <f t="shared" si="11"/>
        <v>27.6675</v>
      </c>
      <c r="BM55" s="20">
        <f t="shared" si="11"/>
        <v>4.96</v>
      </c>
      <c r="BN55" s="11">
        <f>DFC!$C$68</f>
        <v>500</v>
      </c>
      <c r="BO55" s="21">
        <f t="shared" si="39"/>
        <v>976.49999999999989</v>
      </c>
      <c r="BP55" s="19">
        <f t="shared" si="40"/>
        <v>13833.75</v>
      </c>
      <c r="BQ55" s="19">
        <f t="shared" si="41"/>
        <v>2480</v>
      </c>
      <c r="BR55" s="423">
        <f t="shared" si="42"/>
        <v>17290.25</v>
      </c>
      <c r="BS55" s="561">
        <f>DFC!$C$72</f>
        <v>0.15</v>
      </c>
      <c r="BT55" s="559">
        <f>DFC!$C$71</f>
        <v>0.75</v>
      </c>
      <c r="BU55" s="560">
        <f>DFC!$C$70</f>
        <v>0.1</v>
      </c>
      <c r="BV55" s="12" t="str">
        <f t="shared" si="35"/>
        <v>OK</v>
      </c>
      <c r="BW55" s="13">
        <f t="shared" si="30"/>
        <v>37.199999999999996</v>
      </c>
      <c r="BX55" s="14">
        <f t="shared" si="30"/>
        <v>186</v>
      </c>
      <c r="BY55" s="15">
        <f t="shared" si="30"/>
        <v>24.8</v>
      </c>
      <c r="BZ55" s="16">
        <f t="shared" si="14"/>
        <v>0</v>
      </c>
      <c r="CA55" s="16">
        <f t="shared" si="14"/>
        <v>0</v>
      </c>
      <c r="CB55" s="16">
        <f t="shared" si="14"/>
        <v>0</v>
      </c>
      <c r="CC55" s="17">
        <f>DFC!$C$77</f>
        <v>42</v>
      </c>
      <c r="CD55" s="28">
        <f>DFC!$C$76</f>
        <v>35</v>
      </c>
      <c r="CE55" s="30">
        <f>DFC!$C$75</f>
        <v>40</v>
      </c>
      <c r="CF55" s="19">
        <f t="shared" si="52"/>
        <v>0</v>
      </c>
      <c r="CG55" s="19">
        <f t="shared" si="15"/>
        <v>0</v>
      </c>
      <c r="CH55" s="20">
        <f t="shared" si="15"/>
        <v>0</v>
      </c>
      <c r="CI55" s="11">
        <f>DFC!$C$68</f>
        <v>500</v>
      </c>
      <c r="CJ55" s="21">
        <f t="shared" si="43"/>
        <v>0</v>
      </c>
      <c r="CK55" s="21">
        <f t="shared" si="43"/>
        <v>0</v>
      </c>
      <c r="CL55" s="21">
        <f t="shared" si="43"/>
        <v>0</v>
      </c>
      <c r="CM55" s="423">
        <f t="shared" si="44"/>
        <v>0</v>
      </c>
    </row>
    <row r="56" spans="1:91" x14ac:dyDescent="0.35">
      <c r="A56" s="743"/>
      <c r="B56" s="572" t="s">
        <v>26</v>
      </c>
      <c r="C56" s="572">
        <v>28</v>
      </c>
      <c r="D56" s="572">
        <v>50</v>
      </c>
      <c r="E56" s="10">
        <f>DFC!C$53</f>
        <v>20</v>
      </c>
      <c r="F56" s="578">
        <f t="shared" si="0"/>
        <v>560</v>
      </c>
      <c r="G56" s="745"/>
      <c r="H56" s="49">
        <f>DFC!$C$45</f>
        <v>0.1</v>
      </c>
      <c r="I56" s="47">
        <f>DFC!$C$44</f>
        <v>0.7</v>
      </c>
      <c r="J56" s="48">
        <f>DFC!$C$43</f>
        <v>0.2</v>
      </c>
      <c r="K56" s="24" t="str">
        <f t="shared" si="17"/>
        <v>OK</v>
      </c>
      <c r="L56" s="25">
        <f t="shared" si="18"/>
        <v>56</v>
      </c>
      <c r="M56" s="26">
        <f t="shared" si="18"/>
        <v>392</v>
      </c>
      <c r="N56" s="27">
        <f t="shared" si="18"/>
        <v>112</v>
      </c>
      <c r="O56" s="28">
        <f t="shared" si="2"/>
        <v>392000</v>
      </c>
      <c r="P56" s="28">
        <f t="shared" si="2"/>
        <v>9329600</v>
      </c>
      <c r="Q56" s="28">
        <f t="shared" si="2"/>
        <v>3136000</v>
      </c>
      <c r="R56" s="29">
        <f>DFC!$C$50</f>
        <v>152</v>
      </c>
      <c r="S56" s="28">
        <f>DFC!$C$49</f>
        <v>146.19999999999999</v>
      </c>
      <c r="T56" s="30">
        <f>DFC!$C$48</f>
        <v>150</v>
      </c>
      <c r="U56" s="31">
        <f t="shared" si="19"/>
        <v>59.584000000000003</v>
      </c>
      <c r="V56" s="31">
        <f t="shared" si="19"/>
        <v>1363.9875199999999</v>
      </c>
      <c r="W56" s="32">
        <f t="shared" si="19"/>
        <v>470.4</v>
      </c>
      <c r="X56" s="23">
        <f>DFC!$C$41</f>
        <v>370</v>
      </c>
      <c r="Y56" s="33">
        <f t="shared" si="20"/>
        <v>22046.080000000002</v>
      </c>
      <c r="Z56" s="31">
        <f t="shared" si="20"/>
        <v>504675.38239999994</v>
      </c>
      <c r="AA56" s="31">
        <f t="shared" si="20"/>
        <v>174048</v>
      </c>
      <c r="AB56" s="423">
        <f t="shared" si="37"/>
        <v>700769.46239999996</v>
      </c>
      <c r="AC56" s="295">
        <f>DFC!$C$45</f>
        <v>0.1</v>
      </c>
      <c r="AD56" s="291">
        <f>DFC!$C$44</f>
        <v>0.7</v>
      </c>
      <c r="AE56" s="292">
        <f>DFC!$C$43</f>
        <v>0.2</v>
      </c>
      <c r="AF56" s="24" t="str">
        <f t="shared" si="33"/>
        <v>OK</v>
      </c>
      <c r="AG56" s="25">
        <f t="shared" si="22"/>
        <v>56</v>
      </c>
      <c r="AH56" s="26">
        <f t="shared" si="22"/>
        <v>392</v>
      </c>
      <c r="AI56" s="27">
        <f t="shared" si="22"/>
        <v>112</v>
      </c>
      <c r="AJ56" s="28">
        <f t="shared" si="6"/>
        <v>0</v>
      </c>
      <c r="AK56" s="28">
        <f t="shared" si="6"/>
        <v>0</v>
      </c>
      <c r="AL56" s="28">
        <f t="shared" si="6"/>
        <v>0</v>
      </c>
      <c r="AM56" s="17">
        <f>DFC!$C$50</f>
        <v>152</v>
      </c>
      <c r="AN56" s="16">
        <f>DFC!$C$49</f>
        <v>146.19999999999999</v>
      </c>
      <c r="AO56" s="18">
        <f>DFC!$C$48</f>
        <v>150</v>
      </c>
      <c r="AP56" s="31">
        <f t="shared" si="50"/>
        <v>0</v>
      </c>
      <c r="AQ56" s="31">
        <f t="shared" si="7"/>
        <v>0</v>
      </c>
      <c r="AR56" s="32">
        <f t="shared" si="7"/>
        <v>0</v>
      </c>
      <c r="AS56" s="23">
        <f>DFC!$C$41</f>
        <v>370</v>
      </c>
      <c r="AT56" s="33">
        <f t="shared" si="49"/>
        <v>0</v>
      </c>
      <c r="AU56" s="31">
        <f t="shared" si="49"/>
        <v>0</v>
      </c>
      <c r="AV56" s="31">
        <f t="shared" si="49"/>
        <v>0</v>
      </c>
      <c r="AW56" s="423">
        <f t="shared" si="38"/>
        <v>0</v>
      </c>
      <c r="AX56" s="561">
        <f>DFC!$C$72</f>
        <v>0.15</v>
      </c>
      <c r="AY56" s="559">
        <f>DFC!$C$71</f>
        <v>0.75</v>
      </c>
      <c r="AZ56" s="560">
        <f>DFC!$C$70</f>
        <v>0.1</v>
      </c>
      <c r="BA56" s="24" t="str">
        <f t="shared" si="34"/>
        <v>OK</v>
      </c>
      <c r="BB56" s="25">
        <f t="shared" si="26"/>
        <v>84</v>
      </c>
      <c r="BC56" s="26">
        <f t="shared" si="26"/>
        <v>420</v>
      </c>
      <c r="BD56" s="27">
        <f t="shared" si="26"/>
        <v>56</v>
      </c>
      <c r="BE56" s="28">
        <f t="shared" si="10"/>
        <v>105000</v>
      </c>
      <c r="BF56" s="28">
        <f t="shared" si="10"/>
        <v>1785000</v>
      </c>
      <c r="BG56" s="28">
        <f t="shared" si="10"/>
        <v>280000</v>
      </c>
      <c r="BH56" s="17">
        <f>DFC!$C$77</f>
        <v>42</v>
      </c>
      <c r="BI56" s="28">
        <f>DFC!$C$76</f>
        <v>35</v>
      </c>
      <c r="BJ56" s="30">
        <f>DFC!$C$75</f>
        <v>40</v>
      </c>
      <c r="BK56" s="31">
        <f t="shared" si="51"/>
        <v>4.41</v>
      </c>
      <c r="BL56" s="31">
        <f t="shared" si="11"/>
        <v>62.475000000000001</v>
      </c>
      <c r="BM56" s="32">
        <f t="shared" si="11"/>
        <v>11.2</v>
      </c>
      <c r="BN56" s="11">
        <f>DFC!$C$68</f>
        <v>500</v>
      </c>
      <c r="BO56" s="21">
        <f t="shared" si="39"/>
        <v>2205</v>
      </c>
      <c r="BP56" s="19">
        <f t="shared" si="40"/>
        <v>31237.5</v>
      </c>
      <c r="BQ56" s="19">
        <f t="shared" si="41"/>
        <v>5600</v>
      </c>
      <c r="BR56" s="423">
        <f t="shared" si="42"/>
        <v>39042.5</v>
      </c>
      <c r="BS56" s="561">
        <f>DFC!$C$72</f>
        <v>0.15</v>
      </c>
      <c r="BT56" s="559">
        <f>DFC!$C$71</f>
        <v>0.75</v>
      </c>
      <c r="BU56" s="560">
        <f>DFC!$C$70</f>
        <v>0.1</v>
      </c>
      <c r="BV56" s="24" t="str">
        <f t="shared" si="35"/>
        <v>OK</v>
      </c>
      <c r="BW56" s="25">
        <f t="shared" si="30"/>
        <v>84</v>
      </c>
      <c r="BX56" s="26">
        <f t="shared" si="30"/>
        <v>420</v>
      </c>
      <c r="BY56" s="27">
        <f t="shared" si="30"/>
        <v>56</v>
      </c>
      <c r="BZ56" s="28">
        <f t="shared" si="14"/>
        <v>0</v>
      </c>
      <c r="CA56" s="28">
        <f t="shared" si="14"/>
        <v>0</v>
      </c>
      <c r="CB56" s="28">
        <f t="shared" si="14"/>
        <v>0</v>
      </c>
      <c r="CC56" s="17">
        <f>DFC!$C$77</f>
        <v>42</v>
      </c>
      <c r="CD56" s="28">
        <f>DFC!$C$76</f>
        <v>35</v>
      </c>
      <c r="CE56" s="30">
        <f>DFC!$C$75</f>
        <v>40</v>
      </c>
      <c r="CF56" s="31">
        <f t="shared" si="52"/>
        <v>0</v>
      </c>
      <c r="CG56" s="31">
        <f t="shared" si="15"/>
        <v>0</v>
      </c>
      <c r="CH56" s="32">
        <f t="shared" si="15"/>
        <v>0</v>
      </c>
      <c r="CI56" s="11">
        <f>DFC!$C$68</f>
        <v>500</v>
      </c>
      <c r="CJ56" s="21">
        <f t="shared" si="43"/>
        <v>0</v>
      </c>
      <c r="CK56" s="21">
        <f t="shared" si="43"/>
        <v>0</v>
      </c>
      <c r="CL56" s="21">
        <f t="shared" si="43"/>
        <v>0</v>
      </c>
      <c r="CM56" s="423">
        <f t="shared" si="44"/>
        <v>0</v>
      </c>
    </row>
    <row r="57" spans="1:91" x14ac:dyDescent="0.35">
      <c r="A57" s="743"/>
      <c r="B57" s="572" t="s">
        <v>27</v>
      </c>
      <c r="C57" s="572">
        <v>31</v>
      </c>
      <c r="D57" s="572">
        <v>51</v>
      </c>
      <c r="E57" s="10">
        <f>DFC!C$54</f>
        <v>20</v>
      </c>
      <c r="F57" s="578">
        <f t="shared" si="0"/>
        <v>620</v>
      </c>
      <c r="G57" s="745"/>
      <c r="H57" s="49">
        <f>DFC!$C$45</f>
        <v>0.1</v>
      </c>
      <c r="I57" s="47">
        <f>DFC!$C$44</f>
        <v>0.7</v>
      </c>
      <c r="J57" s="48">
        <f>DFC!$C$43</f>
        <v>0.2</v>
      </c>
      <c r="K57" s="24" t="str">
        <f t="shared" si="17"/>
        <v>OK</v>
      </c>
      <c r="L57" s="25">
        <f t="shared" si="18"/>
        <v>62</v>
      </c>
      <c r="M57" s="26">
        <f t="shared" si="18"/>
        <v>434</v>
      </c>
      <c r="N57" s="27">
        <f t="shared" si="18"/>
        <v>124</v>
      </c>
      <c r="O57" s="28">
        <f t="shared" si="2"/>
        <v>434000</v>
      </c>
      <c r="P57" s="28">
        <f t="shared" si="2"/>
        <v>10329200</v>
      </c>
      <c r="Q57" s="28">
        <f t="shared" si="2"/>
        <v>3472000</v>
      </c>
      <c r="R57" s="29">
        <f>DFC!$C$50</f>
        <v>152</v>
      </c>
      <c r="S57" s="28">
        <f>DFC!$C$49</f>
        <v>146.19999999999999</v>
      </c>
      <c r="T57" s="30">
        <f>DFC!$C$48</f>
        <v>150</v>
      </c>
      <c r="U57" s="31">
        <f t="shared" si="19"/>
        <v>65.968000000000004</v>
      </c>
      <c r="V57" s="31">
        <f t="shared" si="19"/>
        <v>1510.12904</v>
      </c>
      <c r="W57" s="32">
        <f t="shared" si="19"/>
        <v>520.79999999999995</v>
      </c>
      <c r="X57" s="23">
        <f>DFC!$C$41</f>
        <v>370</v>
      </c>
      <c r="Y57" s="33">
        <f t="shared" si="20"/>
        <v>24408.16</v>
      </c>
      <c r="Z57" s="31">
        <f t="shared" si="20"/>
        <v>558747.74479999999</v>
      </c>
      <c r="AA57" s="31">
        <f t="shared" si="20"/>
        <v>192695.99999999997</v>
      </c>
      <c r="AB57" s="423">
        <f t="shared" si="37"/>
        <v>775851.90480000002</v>
      </c>
      <c r="AC57" s="295">
        <f>DFC!$C$45</f>
        <v>0.1</v>
      </c>
      <c r="AD57" s="291">
        <f>DFC!$C$44</f>
        <v>0.7</v>
      </c>
      <c r="AE57" s="292">
        <f>DFC!$C$43</f>
        <v>0.2</v>
      </c>
      <c r="AF57" s="24" t="str">
        <f t="shared" si="33"/>
        <v>OK</v>
      </c>
      <c r="AG57" s="25">
        <f t="shared" si="22"/>
        <v>62</v>
      </c>
      <c r="AH57" s="26">
        <f t="shared" si="22"/>
        <v>434</v>
      </c>
      <c r="AI57" s="27">
        <f t="shared" si="22"/>
        <v>124</v>
      </c>
      <c r="AJ57" s="28">
        <f t="shared" si="6"/>
        <v>0</v>
      </c>
      <c r="AK57" s="28">
        <f t="shared" si="6"/>
        <v>0</v>
      </c>
      <c r="AL57" s="28">
        <f t="shared" si="6"/>
        <v>0</v>
      </c>
      <c r="AM57" s="17">
        <f>DFC!$C$50</f>
        <v>152</v>
      </c>
      <c r="AN57" s="16">
        <f>DFC!$C$49</f>
        <v>146.19999999999999</v>
      </c>
      <c r="AO57" s="18">
        <f>DFC!$C$48</f>
        <v>150</v>
      </c>
      <c r="AP57" s="31">
        <f t="shared" si="50"/>
        <v>0</v>
      </c>
      <c r="AQ57" s="31">
        <f t="shared" si="7"/>
        <v>0</v>
      </c>
      <c r="AR57" s="32">
        <f t="shared" si="7"/>
        <v>0</v>
      </c>
      <c r="AS57" s="23">
        <f>DFC!$C$41</f>
        <v>370</v>
      </c>
      <c r="AT57" s="33">
        <f t="shared" si="49"/>
        <v>0</v>
      </c>
      <c r="AU57" s="31">
        <f t="shared" si="49"/>
        <v>0</v>
      </c>
      <c r="AV57" s="31">
        <f t="shared" si="49"/>
        <v>0</v>
      </c>
      <c r="AW57" s="423">
        <f t="shared" si="38"/>
        <v>0</v>
      </c>
      <c r="AX57" s="561">
        <f>DFC!$C$72</f>
        <v>0.15</v>
      </c>
      <c r="AY57" s="559">
        <f>DFC!$C$71</f>
        <v>0.75</v>
      </c>
      <c r="AZ57" s="560">
        <f>DFC!$C$70</f>
        <v>0.1</v>
      </c>
      <c r="BA57" s="24" t="str">
        <f t="shared" si="34"/>
        <v>OK</v>
      </c>
      <c r="BB57" s="25">
        <f t="shared" si="26"/>
        <v>93</v>
      </c>
      <c r="BC57" s="26">
        <f t="shared" si="26"/>
        <v>465</v>
      </c>
      <c r="BD57" s="27">
        <f t="shared" si="26"/>
        <v>62</v>
      </c>
      <c r="BE57" s="28">
        <f t="shared" si="10"/>
        <v>116250</v>
      </c>
      <c r="BF57" s="28">
        <f t="shared" si="10"/>
        <v>1976250</v>
      </c>
      <c r="BG57" s="28">
        <f t="shared" si="10"/>
        <v>310000</v>
      </c>
      <c r="BH57" s="17">
        <f>DFC!$C$77</f>
        <v>42</v>
      </c>
      <c r="BI57" s="28">
        <f>DFC!$C$76</f>
        <v>35</v>
      </c>
      <c r="BJ57" s="30">
        <f>DFC!$C$75</f>
        <v>40</v>
      </c>
      <c r="BK57" s="31">
        <f t="shared" si="51"/>
        <v>4.8825000000000003</v>
      </c>
      <c r="BL57" s="31">
        <f t="shared" si="11"/>
        <v>69.168750000000003</v>
      </c>
      <c r="BM57" s="32">
        <f t="shared" si="11"/>
        <v>12.4</v>
      </c>
      <c r="BN57" s="11">
        <f>DFC!$C$68</f>
        <v>500</v>
      </c>
      <c r="BO57" s="21">
        <f t="shared" si="39"/>
        <v>2441.25</v>
      </c>
      <c r="BP57" s="19">
        <f t="shared" si="40"/>
        <v>34584.375</v>
      </c>
      <c r="BQ57" s="19">
        <f t="shared" si="41"/>
        <v>6200</v>
      </c>
      <c r="BR57" s="423">
        <f t="shared" si="42"/>
        <v>43225.625</v>
      </c>
      <c r="BS57" s="561">
        <f>DFC!$C$72</f>
        <v>0.15</v>
      </c>
      <c r="BT57" s="559">
        <f>DFC!$C$71</f>
        <v>0.75</v>
      </c>
      <c r="BU57" s="560">
        <f>DFC!$C$70</f>
        <v>0.1</v>
      </c>
      <c r="BV57" s="24" t="str">
        <f t="shared" si="35"/>
        <v>OK</v>
      </c>
      <c r="BW57" s="25">
        <f t="shared" si="30"/>
        <v>93</v>
      </c>
      <c r="BX57" s="26">
        <f t="shared" si="30"/>
        <v>465</v>
      </c>
      <c r="BY57" s="27">
        <f t="shared" si="30"/>
        <v>62</v>
      </c>
      <c r="BZ57" s="28">
        <f t="shared" si="14"/>
        <v>0</v>
      </c>
      <c r="CA57" s="28">
        <f t="shared" si="14"/>
        <v>0</v>
      </c>
      <c r="CB57" s="28">
        <f t="shared" si="14"/>
        <v>0</v>
      </c>
      <c r="CC57" s="17">
        <f>DFC!$C$77</f>
        <v>42</v>
      </c>
      <c r="CD57" s="28">
        <f>DFC!$C$76</f>
        <v>35</v>
      </c>
      <c r="CE57" s="30">
        <f>DFC!$C$75</f>
        <v>40</v>
      </c>
      <c r="CF57" s="31">
        <f t="shared" si="52"/>
        <v>0</v>
      </c>
      <c r="CG57" s="31">
        <f t="shared" si="15"/>
        <v>0</v>
      </c>
      <c r="CH57" s="32">
        <f t="shared" si="15"/>
        <v>0</v>
      </c>
      <c r="CI57" s="11">
        <f>DFC!$C$68</f>
        <v>500</v>
      </c>
      <c r="CJ57" s="21">
        <f t="shared" si="43"/>
        <v>0</v>
      </c>
      <c r="CK57" s="21">
        <f t="shared" si="43"/>
        <v>0</v>
      </c>
      <c r="CL57" s="21">
        <f t="shared" si="43"/>
        <v>0</v>
      </c>
      <c r="CM57" s="423">
        <f t="shared" si="44"/>
        <v>0</v>
      </c>
    </row>
    <row r="58" spans="1:91" x14ac:dyDescent="0.35">
      <c r="A58" s="743"/>
      <c r="B58" s="572" t="s">
        <v>28</v>
      </c>
      <c r="C58" s="572">
        <v>30</v>
      </c>
      <c r="D58" s="572">
        <v>52</v>
      </c>
      <c r="E58" s="10">
        <f>DFC!C$55</f>
        <v>20</v>
      </c>
      <c r="F58" s="578">
        <f t="shared" si="0"/>
        <v>600</v>
      </c>
      <c r="G58" s="745"/>
      <c r="H58" s="49">
        <f>DFC!$C$45</f>
        <v>0.1</v>
      </c>
      <c r="I58" s="47">
        <f>DFC!$C$44</f>
        <v>0.7</v>
      </c>
      <c r="J58" s="48">
        <f>DFC!$C$43</f>
        <v>0.2</v>
      </c>
      <c r="K58" s="24" t="str">
        <f t="shared" si="17"/>
        <v>OK</v>
      </c>
      <c r="L58" s="25">
        <f t="shared" si="18"/>
        <v>60</v>
      </c>
      <c r="M58" s="26">
        <f t="shared" si="18"/>
        <v>420</v>
      </c>
      <c r="N58" s="27">
        <f t="shared" si="18"/>
        <v>120</v>
      </c>
      <c r="O58" s="28">
        <f t="shared" si="2"/>
        <v>420000</v>
      </c>
      <c r="P58" s="28">
        <f t="shared" si="2"/>
        <v>9996000</v>
      </c>
      <c r="Q58" s="28">
        <f t="shared" si="2"/>
        <v>3360000</v>
      </c>
      <c r="R58" s="29">
        <f>DFC!$C$50</f>
        <v>152</v>
      </c>
      <c r="S58" s="28">
        <f>DFC!$C$49</f>
        <v>146.19999999999999</v>
      </c>
      <c r="T58" s="30">
        <f>DFC!$C$48</f>
        <v>150</v>
      </c>
      <c r="U58" s="31">
        <f t="shared" si="19"/>
        <v>63.84</v>
      </c>
      <c r="V58" s="31">
        <f t="shared" si="19"/>
        <v>1461.4151999999999</v>
      </c>
      <c r="W58" s="32">
        <f t="shared" si="19"/>
        <v>504</v>
      </c>
      <c r="X58" s="23">
        <f>DFC!$C$41</f>
        <v>370</v>
      </c>
      <c r="Y58" s="33">
        <f t="shared" si="20"/>
        <v>23620.800000000003</v>
      </c>
      <c r="Z58" s="31">
        <f t="shared" si="20"/>
        <v>540723.62399999995</v>
      </c>
      <c r="AA58" s="31">
        <f t="shared" si="20"/>
        <v>186480</v>
      </c>
      <c r="AB58" s="423">
        <f t="shared" si="37"/>
        <v>750824.424</v>
      </c>
      <c r="AC58" s="295">
        <f>DFC!$C$45</f>
        <v>0.1</v>
      </c>
      <c r="AD58" s="291">
        <f>DFC!$C$44</f>
        <v>0.7</v>
      </c>
      <c r="AE58" s="292">
        <f>DFC!$C$43</f>
        <v>0.2</v>
      </c>
      <c r="AF58" s="24" t="str">
        <f t="shared" si="33"/>
        <v>OK</v>
      </c>
      <c r="AG58" s="25">
        <f t="shared" si="22"/>
        <v>60</v>
      </c>
      <c r="AH58" s="26">
        <f t="shared" si="22"/>
        <v>420</v>
      </c>
      <c r="AI58" s="27">
        <f t="shared" si="22"/>
        <v>120</v>
      </c>
      <c r="AJ58" s="28">
        <f t="shared" si="6"/>
        <v>0</v>
      </c>
      <c r="AK58" s="28">
        <f t="shared" si="6"/>
        <v>0</v>
      </c>
      <c r="AL58" s="28">
        <f t="shared" si="6"/>
        <v>0</v>
      </c>
      <c r="AM58" s="17">
        <f>DFC!$C$50</f>
        <v>152</v>
      </c>
      <c r="AN58" s="16">
        <f>DFC!$C$49</f>
        <v>146.19999999999999</v>
      </c>
      <c r="AO58" s="18">
        <f>DFC!$C$48</f>
        <v>150</v>
      </c>
      <c r="AP58" s="31">
        <f t="shared" si="50"/>
        <v>0</v>
      </c>
      <c r="AQ58" s="31">
        <f t="shared" si="7"/>
        <v>0</v>
      </c>
      <c r="AR58" s="32">
        <f t="shared" si="7"/>
        <v>0</v>
      </c>
      <c r="AS58" s="23">
        <f>DFC!$C$41</f>
        <v>370</v>
      </c>
      <c r="AT58" s="33">
        <f t="shared" si="49"/>
        <v>0</v>
      </c>
      <c r="AU58" s="31">
        <f t="shared" si="49"/>
        <v>0</v>
      </c>
      <c r="AV58" s="31">
        <f t="shared" si="49"/>
        <v>0</v>
      </c>
      <c r="AW58" s="423">
        <f t="shared" si="38"/>
        <v>0</v>
      </c>
      <c r="AX58" s="561">
        <f>DFC!$C$72</f>
        <v>0.15</v>
      </c>
      <c r="AY58" s="559">
        <f>DFC!$C$71</f>
        <v>0.75</v>
      </c>
      <c r="AZ58" s="560">
        <f>DFC!$C$70</f>
        <v>0.1</v>
      </c>
      <c r="BA58" s="24" t="str">
        <f t="shared" si="34"/>
        <v>OK</v>
      </c>
      <c r="BB58" s="25">
        <f t="shared" si="26"/>
        <v>90</v>
      </c>
      <c r="BC58" s="26">
        <f t="shared" si="26"/>
        <v>450</v>
      </c>
      <c r="BD58" s="27">
        <f t="shared" si="26"/>
        <v>60</v>
      </c>
      <c r="BE58" s="28">
        <f t="shared" si="10"/>
        <v>112500</v>
      </c>
      <c r="BF58" s="28">
        <f t="shared" si="10"/>
        <v>1912500</v>
      </c>
      <c r="BG58" s="28">
        <f t="shared" si="10"/>
        <v>300000</v>
      </c>
      <c r="BH58" s="17">
        <f>DFC!$C$77</f>
        <v>42</v>
      </c>
      <c r="BI58" s="28">
        <f>DFC!$C$76</f>
        <v>35</v>
      </c>
      <c r="BJ58" s="30">
        <f>DFC!$C$75</f>
        <v>40</v>
      </c>
      <c r="BK58" s="31">
        <f t="shared" si="51"/>
        <v>4.7249999999999996</v>
      </c>
      <c r="BL58" s="31">
        <f t="shared" si="11"/>
        <v>66.9375</v>
      </c>
      <c r="BM58" s="32">
        <f t="shared" si="11"/>
        <v>12</v>
      </c>
      <c r="BN58" s="11">
        <f>DFC!$C$68</f>
        <v>500</v>
      </c>
      <c r="BO58" s="21">
        <f t="shared" si="39"/>
        <v>2362.5</v>
      </c>
      <c r="BP58" s="19">
        <f t="shared" si="40"/>
        <v>33468.75</v>
      </c>
      <c r="BQ58" s="19">
        <f t="shared" si="41"/>
        <v>6000</v>
      </c>
      <c r="BR58" s="423">
        <f t="shared" si="42"/>
        <v>41831.25</v>
      </c>
      <c r="BS58" s="561">
        <f>DFC!$C$72</f>
        <v>0.15</v>
      </c>
      <c r="BT58" s="559">
        <f>DFC!$C$71</f>
        <v>0.75</v>
      </c>
      <c r="BU58" s="560">
        <f>DFC!$C$70</f>
        <v>0.1</v>
      </c>
      <c r="BV58" s="24" t="str">
        <f t="shared" si="35"/>
        <v>OK</v>
      </c>
      <c r="BW58" s="25">
        <f t="shared" si="30"/>
        <v>90</v>
      </c>
      <c r="BX58" s="26">
        <f t="shared" si="30"/>
        <v>450</v>
      </c>
      <c r="BY58" s="27">
        <f t="shared" si="30"/>
        <v>60</v>
      </c>
      <c r="BZ58" s="28">
        <f t="shared" si="14"/>
        <v>0</v>
      </c>
      <c r="CA58" s="28">
        <f t="shared" si="14"/>
        <v>0</v>
      </c>
      <c r="CB58" s="28">
        <f t="shared" si="14"/>
        <v>0</v>
      </c>
      <c r="CC58" s="17">
        <f>DFC!$C$77</f>
        <v>42</v>
      </c>
      <c r="CD58" s="28">
        <f>DFC!$C$76</f>
        <v>35</v>
      </c>
      <c r="CE58" s="30">
        <f>DFC!$C$75</f>
        <v>40</v>
      </c>
      <c r="CF58" s="31">
        <f t="shared" si="52"/>
        <v>0</v>
      </c>
      <c r="CG58" s="31">
        <f t="shared" si="15"/>
        <v>0</v>
      </c>
      <c r="CH58" s="32">
        <f t="shared" si="15"/>
        <v>0</v>
      </c>
      <c r="CI58" s="11">
        <f>DFC!$C$68</f>
        <v>500</v>
      </c>
      <c r="CJ58" s="21">
        <f t="shared" si="43"/>
        <v>0</v>
      </c>
      <c r="CK58" s="21">
        <f t="shared" si="43"/>
        <v>0</v>
      </c>
      <c r="CL58" s="21">
        <f t="shared" si="43"/>
        <v>0</v>
      </c>
      <c r="CM58" s="423">
        <f t="shared" si="44"/>
        <v>0</v>
      </c>
    </row>
    <row r="59" spans="1:91" x14ac:dyDescent="0.35">
      <c r="A59" s="743"/>
      <c r="B59" s="572" t="s">
        <v>29</v>
      </c>
      <c r="C59" s="572">
        <v>31</v>
      </c>
      <c r="D59" s="572">
        <v>53</v>
      </c>
      <c r="E59" s="10">
        <f>DFC!C$56</f>
        <v>20</v>
      </c>
      <c r="F59" s="578">
        <f t="shared" si="0"/>
        <v>620</v>
      </c>
      <c r="G59" s="745"/>
      <c r="H59" s="49">
        <f>DFC!$C$45</f>
        <v>0.1</v>
      </c>
      <c r="I59" s="47">
        <f>DFC!$C$44</f>
        <v>0.7</v>
      </c>
      <c r="J59" s="48">
        <f>DFC!$C$43</f>
        <v>0.2</v>
      </c>
      <c r="K59" s="24" t="str">
        <f t="shared" si="17"/>
        <v>OK</v>
      </c>
      <c r="L59" s="25">
        <f t="shared" si="18"/>
        <v>62</v>
      </c>
      <c r="M59" s="26">
        <f t="shared" si="18"/>
        <v>434</v>
      </c>
      <c r="N59" s="27">
        <f t="shared" si="18"/>
        <v>124</v>
      </c>
      <c r="O59" s="28">
        <f t="shared" si="2"/>
        <v>434000</v>
      </c>
      <c r="P59" s="28">
        <f t="shared" si="2"/>
        <v>10329200</v>
      </c>
      <c r="Q59" s="28">
        <f t="shared" si="2"/>
        <v>3472000</v>
      </c>
      <c r="R59" s="29">
        <f>DFC!$C$50</f>
        <v>152</v>
      </c>
      <c r="S59" s="28">
        <f>DFC!$C$49</f>
        <v>146.19999999999999</v>
      </c>
      <c r="T59" s="30">
        <f>DFC!$C$48</f>
        <v>150</v>
      </c>
      <c r="U59" s="31">
        <f t="shared" si="19"/>
        <v>65.968000000000004</v>
      </c>
      <c r="V59" s="31">
        <f t="shared" si="19"/>
        <v>1510.12904</v>
      </c>
      <c r="W59" s="32">
        <f t="shared" si="19"/>
        <v>520.79999999999995</v>
      </c>
      <c r="X59" s="23">
        <f>DFC!$C$41</f>
        <v>370</v>
      </c>
      <c r="Y59" s="33">
        <f t="shared" si="20"/>
        <v>24408.16</v>
      </c>
      <c r="Z59" s="31">
        <f t="shared" si="20"/>
        <v>558747.74479999999</v>
      </c>
      <c r="AA59" s="31">
        <f t="shared" si="20"/>
        <v>192695.99999999997</v>
      </c>
      <c r="AB59" s="423">
        <f t="shared" si="37"/>
        <v>775851.90480000002</v>
      </c>
      <c r="AC59" s="295">
        <f>DFC!$C$45</f>
        <v>0.1</v>
      </c>
      <c r="AD59" s="291">
        <f>DFC!$C$44</f>
        <v>0.7</v>
      </c>
      <c r="AE59" s="292">
        <f>DFC!$C$43</f>
        <v>0.2</v>
      </c>
      <c r="AF59" s="24" t="str">
        <f t="shared" si="33"/>
        <v>OK</v>
      </c>
      <c r="AG59" s="25">
        <f t="shared" si="22"/>
        <v>62</v>
      </c>
      <c r="AH59" s="26">
        <f t="shared" si="22"/>
        <v>434</v>
      </c>
      <c r="AI59" s="27">
        <f t="shared" si="22"/>
        <v>124</v>
      </c>
      <c r="AJ59" s="28">
        <f t="shared" si="6"/>
        <v>0</v>
      </c>
      <c r="AK59" s="28">
        <f t="shared" si="6"/>
        <v>0</v>
      </c>
      <c r="AL59" s="28">
        <f t="shared" si="6"/>
        <v>0</v>
      </c>
      <c r="AM59" s="17">
        <f>DFC!$C$50</f>
        <v>152</v>
      </c>
      <c r="AN59" s="16">
        <f>DFC!$C$49</f>
        <v>146.19999999999999</v>
      </c>
      <c r="AO59" s="18">
        <f>DFC!$C$48</f>
        <v>150</v>
      </c>
      <c r="AP59" s="31">
        <f t="shared" si="50"/>
        <v>0</v>
      </c>
      <c r="AQ59" s="31">
        <f t="shared" si="7"/>
        <v>0</v>
      </c>
      <c r="AR59" s="32">
        <f t="shared" si="7"/>
        <v>0</v>
      </c>
      <c r="AS59" s="23">
        <f>DFC!$C$41</f>
        <v>370</v>
      </c>
      <c r="AT59" s="33">
        <f t="shared" si="49"/>
        <v>0</v>
      </c>
      <c r="AU59" s="31">
        <f t="shared" si="49"/>
        <v>0</v>
      </c>
      <c r="AV59" s="31">
        <f t="shared" si="49"/>
        <v>0</v>
      </c>
      <c r="AW59" s="423">
        <f t="shared" si="38"/>
        <v>0</v>
      </c>
      <c r="AX59" s="561">
        <f>DFC!$C$72</f>
        <v>0.15</v>
      </c>
      <c r="AY59" s="559">
        <f>DFC!$C$71</f>
        <v>0.75</v>
      </c>
      <c r="AZ59" s="560">
        <f>DFC!$C$70</f>
        <v>0.1</v>
      </c>
      <c r="BA59" s="24" t="str">
        <f t="shared" si="34"/>
        <v>OK</v>
      </c>
      <c r="BB59" s="25">
        <f t="shared" si="26"/>
        <v>93</v>
      </c>
      <c r="BC59" s="26">
        <f t="shared" si="26"/>
        <v>465</v>
      </c>
      <c r="BD59" s="27">
        <f t="shared" si="26"/>
        <v>62</v>
      </c>
      <c r="BE59" s="28">
        <f t="shared" si="10"/>
        <v>116250</v>
      </c>
      <c r="BF59" s="28">
        <f t="shared" si="10"/>
        <v>1976250</v>
      </c>
      <c r="BG59" s="28">
        <f t="shared" si="10"/>
        <v>310000</v>
      </c>
      <c r="BH59" s="17">
        <f>DFC!$C$77</f>
        <v>42</v>
      </c>
      <c r="BI59" s="28">
        <f>DFC!$C$76</f>
        <v>35</v>
      </c>
      <c r="BJ59" s="30">
        <f>DFC!$C$75</f>
        <v>40</v>
      </c>
      <c r="BK59" s="31">
        <f t="shared" si="51"/>
        <v>4.8825000000000003</v>
      </c>
      <c r="BL59" s="31">
        <f t="shared" si="11"/>
        <v>69.168750000000003</v>
      </c>
      <c r="BM59" s="32">
        <f t="shared" si="11"/>
        <v>12.4</v>
      </c>
      <c r="BN59" s="11">
        <f>DFC!$C$68</f>
        <v>500</v>
      </c>
      <c r="BO59" s="21">
        <f t="shared" si="39"/>
        <v>2441.25</v>
      </c>
      <c r="BP59" s="19">
        <f t="shared" si="40"/>
        <v>34584.375</v>
      </c>
      <c r="BQ59" s="19">
        <f t="shared" si="41"/>
        <v>6200</v>
      </c>
      <c r="BR59" s="423">
        <f t="shared" si="42"/>
        <v>43225.625</v>
      </c>
      <c r="BS59" s="561">
        <f>DFC!$C$72</f>
        <v>0.15</v>
      </c>
      <c r="BT59" s="559">
        <f>DFC!$C$71</f>
        <v>0.75</v>
      </c>
      <c r="BU59" s="560">
        <f>DFC!$C$70</f>
        <v>0.1</v>
      </c>
      <c r="BV59" s="24" t="str">
        <f t="shared" si="35"/>
        <v>OK</v>
      </c>
      <c r="BW59" s="25">
        <f t="shared" si="30"/>
        <v>93</v>
      </c>
      <c r="BX59" s="26">
        <f t="shared" si="30"/>
        <v>465</v>
      </c>
      <c r="BY59" s="27">
        <f t="shared" si="30"/>
        <v>62</v>
      </c>
      <c r="BZ59" s="28">
        <f t="shared" si="14"/>
        <v>0</v>
      </c>
      <c r="CA59" s="28">
        <f t="shared" si="14"/>
        <v>0</v>
      </c>
      <c r="CB59" s="28">
        <f t="shared" si="14"/>
        <v>0</v>
      </c>
      <c r="CC59" s="17">
        <f>DFC!$C$77</f>
        <v>42</v>
      </c>
      <c r="CD59" s="28">
        <f>DFC!$C$76</f>
        <v>35</v>
      </c>
      <c r="CE59" s="30">
        <f>DFC!$C$75</f>
        <v>40</v>
      </c>
      <c r="CF59" s="31">
        <f t="shared" si="52"/>
        <v>0</v>
      </c>
      <c r="CG59" s="31">
        <f t="shared" si="15"/>
        <v>0</v>
      </c>
      <c r="CH59" s="32">
        <f t="shared" si="15"/>
        <v>0</v>
      </c>
      <c r="CI59" s="11">
        <f>DFC!$C$68</f>
        <v>500</v>
      </c>
      <c r="CJ59" s="21">
        <f t="shared" si="43"/>
        <v>0</v>
      </c>
      <c r="CK59" s="21">
        <f t="shared" si="43"/>
        <v>0</v>
      </c>
      <c r="CL59" s="21">
        <f t="shared" si="43"/>
        <v>0</v>
      </c>
      <c r="CM59" s="423">
        <f t="shared" si="44"/>
        <v>0</v>
      </c>
    </row>
    <row r="60" spans="1:91" x14ac:dyDescent="0.35">
      <c r="A60" s="743"/>
      <c r="B60" s="572" t="s">
        <v>30</v>
      </c>
      <c r="C60" s="572">
        <v>30</v>
      </c>
      <c r="D60" s="572">
        <v>54</v>
      </c>
      <c r="E60" s="10">
        <f>DFC!C$57</f>
        <v>20</v>
      </c>
      <c r="F60" s="578">
        <f t="shared" si="0"/>
        <v>600</v>
      </c>
      <c r="G60" s="745"/>
      <c r="H60" s="49">
        <f>DFC!$C$45</f>
        <v>0.1</v>
      </c>
      <c r="I60" s="47">
        <f>DFC!$C$44</f>
        <v>0.7</v>
      </c>
      <c r="J60" s="48">
        <f>DFC!$C$43</f>
        <v>0.2</v>
      </c>
      <c r="K60" s="24" t="str">
        <f t="shared" si="17"/>
        <v>OK</v>
      </c>
      <c r="L60" s="25">
        <f t="shared" si="18"/>
        <v>60</v>
      </c>
      <c r="M60" s="26">
        <f t="shared" si="18"/>
        <v>420</v>
      </c>
      <c r="N60" s="27">
        <f t="shared" si="18"/>
        <v>120</v>
      </c>
      <c r="O60" s="28">
        <f t="shared" si="2"/>
        <v>420000</v>
      </c>
      <c r="P60" s="28">
        <f t="shared" si="2"/>
        <v>9996000</v>
      </c>
      <c r="Q60" s="28">
        <f t="shared" si="2"/>
        <v>3360000</v>
      </c>
      <c r="R60" s="29">
        <f>DFC!$C$50</f>
        <v>152</v>
      </c>
      <c r="S60" s="28">
        <f>DFC!$C$49</f>
        <v>146.19999999999999</v>
      </c>
      <c r="T60" s="30">
        <f>DFC!$C$48</f>
        <v>150</v>
      </c>
      <c r="U60" s="31">
        <f t="shared" si="19"/>
        <v>63.84</v>
      </c>
      <c r="V60" s="31">
        <f t="shared" si="19"/>
        <v>1461.4151999999999</v>
      </c>
      <c r="W60" s="32">
        <f t="shared" si="19"/>
        <v>504</v>
      </c>
      <c r="X60" s="23">
        <f>DFC!$C$41</f>
        <v>370</v>
      </c>
      <c r="Y60" s="33">
        <f t="shared" si="20"/>
        <v>23620.800000000003</v>
      </c>
      <c r="Z60" s="31">
        <f t="shared" si="20"/>
        <v>540723.62399999995</v>
      </c>
      <c r="AA60" s="31">
        <f t="shared" si="20"/>
        <v>186480</v>
      </c>
      <c r="AB60" s="423">
        <f t="shared" si="37"/>
        <v>750824.424</v>
      </c>
      <c r="AC60" s="295">
        <f>DFC!$C$45</f>
        <v>0.1</v>
      </c>
      <c r="AD60" s="291">
        <f>DFC!$C$44</f>
        <v>0.7</v>
      </c>
      <c r="AE60" s="292">
        <f>DFC!$C$43</f>
        <v>0.2</v>
      </c>
      <c r="AF60" s="24" t="str">
        <f t="shared" si="33"/>
        <v>OK</v>
      </c>
      <c r="AG60" s="25">
        <f t="shared" si="22"/>
        <v>60</v>
      </c>
      <c r="AH60" s="26">
        <f t="shared" si="22"/>
        <v>420</v>
      </c>
      <c r="AI60" s="27">
        <f t="shared" si="22"/>
        <v>120</v>
      </c>
      <c r="AJ60" s="28">
        <f t="shared" si="6"/>
        <v>0</v>
      </c>
      <c r="AK60" s="28">
        <f t="shared" si="6"/>
        <v>0</v>
      </c>
      <c r="AL60" s="28">
        <f t="shared" si="6"/>
        <v>0</v>
      </c>
      <c r="AM60" s="17">
        <f>DFC!$C$50</f>
        <v>152</v>
      </c>
      <c r="AN60" s="16">
        <f>DFC!$C$49</f>
        <v>146.19999999999999</v>
      </c>
      <c r="AO60" s="18">
        <f>DFC!$C$48</f>
        <v>150</v>
      </c>
      <c r="AP60" s="31">
        <f t="shared" si="50"/>
        <v>0</v>
      </c>
      <c r="AQ60" s="31">
        <f t="shared" si="7"/>
        <v>0</v>
      </c>
      <c r="AR60" s="32">
        <f t="shared" si="7"/>
        <v>0</v>
      </c>
      <c r="AS60" s="23">
        <f>DFC!$C$41</f>
        <v>370</v>
      </c>
      <c r="AT60" s="33">
        <f t="shared" si="49"/>
        <v>0</v>
      </c>
      <c r="AU60" s="31">
        <f t="shared" si="49"/>
        <v>0</v>
      </c>
      <c r="AV60" s="31">
        <f t="shared" si="49"/>
        <v>0</v>
      </c>
      <c r="AW60" s="423">
        <f t="shared" si="38"/>
        <v>0</v>
      </c>
      <c r="AX60" s="561">
        <f>DFC!$C$72</f>
        <v>0.15</v>
      </c>
      <c r="AY60" s="559">
        <f>DFC!$C$71</f>
        <v>0.75</v>
      </c>
      <c r="AZ60" s="560">
        <f>DFC!$C$70</f>
        <v>0.1</v>
      </c>
      <c r="BA60" s="24" t="str">
        <f t="shared" si="34"/>
        <v>OK</v>
      </c>
      <c r="BB60" s="25">
        <f t="shared" si="26"/>
        <v>90</v>
      </c>
      <c r="BC60" s="26">
        <f t="shared" si="26"/>
        <v>450</v>
      </c>
      <c r="BD60" s="27">
        <f t="shared" si="26"/>
        <v>60</v>
      </c>
      <c r="BE60" s="28">
        <f t="shared" si="10"/>
        <v>112500</v>
      </c>
      <c r="BF60" s="28">
        <f t="shared" si="10"/>
        <v>1912500</v>
      </c>
      <c r="BG60" s="28">
        <f t="shared" si="10"/>
        <v>300000</v>
      </c>
      <c r="BH60" s="17">
        <f>DFC!$C$77</f>
        <v>42</v>
      </c>
      <c r="BI60" s="28">
        <f>DFC!$C$76</f>
        <v>35</v>
      </c>
      <c r="BJ60" s="30">
        <f>DFC!$C$75</f>
        <v>40</v>
      </c>
      <c r="BK60" s="31">
        <f t="shared" si="51"/>
        <v>4.7249999999999996</v>
      </c>
      <c r="BL60" s="31">
        <f t="shared" si="11"/>
        <v>66.9375</v>
      </c>
      <c r="BM60" s="32">
        <f t="shared" si="11"/>
        <v>12</v>
      </c>
      <c r="BN60" s="11">
        <f>DFC!$C$68</f>
        <v>500</v>
      </c>
      <c r="BO60" s="21">
        <f t="shared" si="39"/>
        <v>2362.5</v>
      </c>
      <c r="BP60" s="19">
        <f t="shared" si="40"/>
        <v>33468.75</v>
      </c>
      <c r="BQ60" s="19">
        <f t="shared" si="41"/>
        <v>6000</v>
      </c>
      <c r="BR60" s="423">
        <f t="shared" si="42"/>
        <v>41831.25</v>
      </c>
      <c r="BS60" s="561">
        <f>DFC!$C$72</f>
        <v>0.15</v>
      </c>
      <c r="BT60" s="559">
        <f>DFC!$C$71</f>
        <v>0.75</v>
      </c>
      <c r="BU60" s="560">
        <f>DFC!$C$70</f>
        <v>0.1</v>
      </c>
      <c r="BV60" s="24" t="str">
        <f t="shared" si="35"/>
        <v>OK</v>
      </c>
      <c r="BW60" s="25">
        <f t="shared" si="30"/>
        <v>90</v>
      </c>
      <c r="BX60" s="26">
        <f t="shared" si="30"/>
        <v>450</v>
      </c>
      <c r="BY60" s="27">
        <f t="shared" si="30"/>
        <v>60</v>
      </c>
      <c r="BZ60" s="28">
        <f t="shared" si="14"/>
        <v>0</v>
      </c>
      <c r="CA60" s="28">
        <f t="shared" si="14"/>
        <v>0</v>
      </c>
      <c r="CB60" s="28">
        <f t="shared" si="14"/>
        <v>0</v>
      </c>
      <c r="CC60" s="17">
        <f>DFC!$C$77</f>
        <v>42</v>
      </c>
      <c r="CD60" s="28">
        <f>DFC!$C$76</f>
        <v>35</v>
      </c>
      <c r="CE60" s="30">
        <f>DFC!$C$75</f>
        <v>40</v>
      </c>
      <c r="CF60" s="31">
        <f t="shared" si="52"/>
        <v>0</v>
      </c>
      <c r="CG60" s="31">
        <f t="shared" si="15"/>
        <v>0</v>
      </c>
      <c r="CH60" s="32">
        <f t="shared" si="15"/>
        <v>0</v>
      </c>
      <c r="CI60" s="11">
        <f>DFC!$C$68</f>
        <v>500</v>
      </c>
      <c r="CJ60" s="21">
        <f t="shared" si="43"/>
        <v>0</v>
      </c>
      <c r="CK60" s="21">
        <f t="shared" si="43"/>
        <v>0</v>
      </c>
      <c r="CL60" s="21">
        <f t="shared" si="43"/>
        <v>0</v>
      </c>
      <c r="CM60" s="423">
        <f t="shared" si="44"/>
        <v>0</v>
      </c>
    </row>
    <row r="61" spans="1:91" x14ac:dyDescent="0.35">
      <c r="A61" s="743"/>
      <c r="B61" s="572" t="s">
        <v>31</v>
      </c>
      <c r="C61" s="572">
        <v>31</v>
      </c>
      <c r="D61" s="572">
        <v>55</v>
      </c>
      <c r="E61" s="10">
        <f>DFC!C$58</f>
        <v>20</v>
      </c>
      <c r="F61" s="578">
        <f t="shared" si="0"/>
        <v>620</v>
      </c>
      <c r="G61" s="745"/>
      <c r="H61" s="49">
        <f>DFC!$C$45</f>
        <v>0.1</v>
      </c>
      <c r="I61" s="47">
        <f>DFC!$C$44</f>
        <v>0.7</v>
      </c>
      <c r="J61" s="48">
        <f>DFC!$C$43</f>
        <v>0.2</v>
      </c>
      <c r="K61" s="24" t="str">
        <f t="shared" si="17"/>
        <v>OK</v>
      </c>
      <c r="L61" s="25">
        <f t="shared" si="18"/>
        <v>62</v>
      </c>
      <c r="M61" s="26">
        <f t="shared" si="18"/>
        <v>434</v>
      </c>
      <c r="N61" s="27">
        <f t="shared" si="18"/>
        <v>124</v>
      </c>
      <c r="O61" s="28">
        <f t="shared" si="2"/>
        <v>434000</v>
      </c>
      <c r="P61" s="28">
        <f t="shared" si="2"/>
        <v>10329200</v>
      </c>
      <c r="Q61" s="28">
        <f t="shared" si="2"/>
        <v>3472000</v>
      </c>
      <c r="R61" s="29">
        <f>DFC!$C$50</f>
        <v>152</v>
      </c>
      <c r="S61" s="28">
        <f>DFC!$C$49</f>
        <v>146.19999999999999</v>
      </c>
      <c r="T61" s="30">
        <f>DFC!$C$48</f>
        <v>150</v>
      </c>
      <c r="U61" s="31">
        <f t="shared" si="19"/>
        <v>65.968000000000004</v>
      </c>
      <c r="V61" s="31">
        <f t="shared" si="19"/>
        <v>1510.12904</v>
      </c>
      <c r="W61" s="32">
        <f t="shared" si="19"/>
        <v>520.79999999999995</v>
      </c>
      <c r="X61" s="23">
        <f>DFC!$C$41</f>
        <v>370</v>
      </c>
      <c r="Y61" s="33">
        <f t="shared" si="20"/>
        <v>24408.16</v>
      </c>
      <c r="Z61" s="31">
        <f t="shared" si="20"/>
        <v>558747.74479999999</v>
      </c>
      <c r="AA61" s="31">
        <f t="shared" si="20"/>
        <v>192695.99999999997</v>
      </c>
      <c r="AB61" s="423">
        <f t="shared" si="37"/>
        <v>775851.90480000002</v>
      </c>
      <c r="AC61" s="295">
        <f>DFC!$C$45</f>
        <v>0.1</v>
      </c>
      <c r="AD61" s="291">
        <f>DFC!$C$44</f>
        <v>0.7</v>
      </c>
      <c r="AE61" s="292">
        <f>DFC!$C$43</f>
        <v>0.2</v>
      </c>
      <c r="AF61" s="24" t="str">
        <f t="shared" si="33"/>
        <v>OK</v>
      </c>
      <c r="AG61" s="25">
        <f t="shared" si="22"/>
        <v>62</v>
      </c>
      <c r="AH61" s="26">
        <f t="shared" si="22"/>
        <v>434</v>
      </c>
      <c r="AI61" s="27">
        <f t="shared" si="22"/>
        <v>124</v>
      </c>
      <c r="AJ61" s="28">
        <f t="shared" si="6"/>
        <v>0</v>
      </c>
      <c r="AK61" s="28">
        <f t="shared" si="6"/>
        <v>0</v>
      </c>
      <c r="AL61" s="28">
        <f t="shared" si="6"/>
        <v>0</v>
      </c>
      <c r="AM61" s="17">
        <f>DFC!$C$50</f>
        <v>152</v>
      </c>
      <c r="AN61" s="16">
        <f>DFC!$C$49</f>
        <v>146.19999999999999</v>
      </c>
      <c r="AO61" s="18">
        <f>DFC!$C$48</f>
        <v>150</v>
      </c>
      <c r="AP61" s="31">
        <f t="shared" si="50"/>
        <v>0</v>
      </c>
      <c r="AQ61" s="31">
        <f t="shared" si="7"/>
        <v>0</v>
      </c>
      <c r="AR61" s="32">
        <f t="shared" si="7"/>
        <v>0</v>
      </c>
      <c r="AS61" s="23">
        <f>DFC!$C$41</f>
        <v>370</v>
      </c>
      <c r="AT61" s="33">
        <f t="shared" si="49"/>
        <v>0</v>
      </c>
      <c r="AU61" s="31">
        <f t="shared" si="49"/>
        <v>0</v>
      </c>
      <c r="AV61" s="31">
        <f t="shared" si="49"/>
        <v>0</v>
      </c>
      <c r="AW61" s="423">
        <f t="shared" si="38"/>
        <v>0</v>
      </c>
      <c r="AX61" s="561">
        <f>DFC!$C$72</f>
        <v>0.15</v>
      </c>
      <c r="AY61" s="559">
        <f>DFC!$C$71</f>
        <v>0.75</v>
      </c>
      <c r="AZ61" s="560">
        <f>DFC!$C$70</f>
        <v>0.1</v>
      </c>
      <c r="BA61" s="24" t="str">
        <f t="shared" si="34"/>
        <v>OK</v>
      </c>
      <c r="BB61" s="25">
        <f t="shared" si="26"/>
        <v>93</v>
      </c>
      <c r="BC61" s="26">
        <f t="shared" si="26"/>
        <v>465</v>
      </c>
      <c r="BD61" s="27">
        <f t="shared" si="26"/>
        <v>62</v>
      </c>
      <c r="BE61" s="28">
        <f t="shared" si="10"/>
        <v>116250</v>
      </c>
      <c r="BF61" s="28">
        <f t="shared" si="10"/>
        <v>1976250</v>
      </c>
      <c r="BG61" s="28">
        <f t="shared" si="10"/>
        <v>310000</v>
      </c>
      <c r="BH61" s="17">
        <f>DFC!$C$77</f>
        <v>42</v>
      </c>
      <c r="BI61" s="28">
        <f>DFC!$C$76</f>
        <v>35</v>
      </c>
      <c r="BJ61" s="30">
        <f>DFC!$C$75</f>
        <v>40</v>
      </c>
      <c r="BK61" s="31">
        <f t="shared" si="51"/>
        <v>4.8825000000000003</v>
      </c>
      <c r="BL61" s="31">
        <f t="shared" si="11"/>
        <v>69.168750000000003</v>
      </c>
      <c r="BM61" s="32">
        <f t="shared" si="11"/>
        <v>12.4</v>
      </c>
      <c r="BN61" s="11">
        <f>DFC!$C$68</f>
        <v>500</v>
      </c>
      <c r="BO61" s="21">
        <f t="shared" si="39"/>
        <v>2441.25</v>
      </c>
      <c r="BP61" s="19">
        <f t="shared" si="40"/>
        <v>34584.375</v>
      </c>
      <c r="BQ61" s="19">
        <f t="shared" si="41"/>
        <v>6200</v>
      </c>
      <c r="BR61" s="423">
        <f t="shared" si="42"/>
        <v>43225.625</v>
      </c>
      <c r="BS61" s="561">
        <f>DFC!$C$72</f>
        <v>0.15</v>
      </c>
      <c r="BT61" s="559">
        <f>DFC!$C$71</f>
        <v>0.75</v>
      </c>
      <c r="BU61" s="560">
        <f>DFC!$C$70</f>
        <v>0.1</v>
      </c>
      <c r="BV61" s="24" t="str">
        <f t="shared" si="35"/>
        <v>OK</v>
      </c>
      <c r="BW61" s="25">
        <f t="shared" si="30"/>
        <v>93</v>
      </c>
      <c r="BX61" s="26">
        <f t="shared" si="30"/>
        <v>465</v>
      </c>
      <c r="BY61" s="27">
        <f t="shared" si="30"/>
        <v>62</v>
      </c>
      <c r="BZ61" s="28">
        <f t="shared" si="14"/>
        <v>0</v>
      </c>
      <c r="CA61" s="28">
        <f t="shared" si="14"/>
        <v>0</v>
      </c>
      <c r="CB61" s="28">
        <f t="shared" si="14"/>
        <v>0</v>
      </c>
      <c r="CC61" s="17">
        <f>DFC!$C$77</f>
        <v>42</v>
      </c>
      <c r="CD61" s="28">
        <f>DFC!$C$76</f>
        <v>35</v>
      </c>
      <c r="CE61" s="30">
        <f>DFC!$C$75</f>
        <v>40</v>
      </c>
      <c r="CF61" s="31">
        <f t="shared" si="52"/>
        <v>0</v>
      </c>
      <c r="CG61" s="31">
        <f t="shared" si="15"/>
        <v>0</v>
      </c>
      <c r="CH61" s="32">
        <f t="shared" si="15"/>
        <v>0</v>
      </c>
      <c r="CI61" s="11">
        <f>DFC!$C$68</f>
        <v>500</v>
      </c>
      <c r="CJ61" s="21">
        <f t="shared" si="43"/>
        <v>0</v>
      </c>
      <c r="CK61" s="21">
        <f t="shared" si="43"/>
        <v>0</v>
      </c>
      <c r="CL61" s="21">
        <f t="shared" si="43"/>
        <v>0</v>
      </c>
      <c r="CM61" s="423">
        <f t="shared" si="44"/>
        <v>0</v>
      </c>
    </row>
    <row r="62" spans="1:91" x14ac:dyDescent="0.35">
      <c r="A62" s="743"/>
      <c r="B62" s="572" t="s">
        <v>32</v>
      </c>
      <c r="C62" s="572">
        <v>31</v>
      </c>
      <c r="D62" s="572">
        <v>56</v>
      </c>
      <c r="E62" s="10">
        <f>DFC!C$59</f>
        <v>20</v>
      </c>
      <c r="F62" s="578">
        <f t="shared" si="0"/>
        <v>620</v>
      </c>
      <c r="G62" s="745"/>
      <c r="H62" s="49">
        <f>DFC!$C$45</f>
        <v>0.1</v>
      </c>
      <c r="I62" s="47">
        <f>DFC!$C$44</f>
        <v>0.7</v>
      </c>
      <c r="J62" s="48">
        <f>DFC!$C$43</f>
        <v>0.2</v>
      </c>
      <c r="K62" s="24" t="str">
        <f t="shared" si="17"/>
        <v>OK</v>
      </c>
      <c r="L62" s="25">
        <f t="shared" si="18"/>
        <v>62</v>
      </c>
      <c r="M62" s="26">
        <f t="shared" si="18"/>
        <v>434</v>
      </c>
      <c r="N62" s="27">
        <f t="shared" si="18"/>
        <v>124</v>
      </c>
      <c r="O62" s="28">
        <f t="shared" si="2"/>
        <v>434000</v>
      </c>
      <c r="P62" s="28">
        <f t="shared" si="2"/>
        <v>10329200</v>
      </c>
      <c r="Q62" s="28">
        <f t="shared" si="2"/>
        <v>3472000</v>
      </c>
      <c r="R62" s="29">
        <f>DFC!$C$50</f>
        <v>152</v>
      </c>
      <c r="S62" s="28">
        <f>DFC!$C$49</f>
        <v>146.19999999999999</v>
      </c>
      <c r="T62" s="30">
        <f>DFC!$C$48</f>
        <v>150</v>
      </c>
      <c r="U62" s="31">
        <f t="shared" si="19"/>
        <v>65.968000000000004</v>
      </c>
      <c r="V62" s="31">
        <f t="shared" si="19"/>
        <v>1510.12904</v>
      </c>
      <c r="W62" s="32">
        <f t="shared" si="19"/>
        <v>520.79999999999995</v>
      </c>
      <c r="X62" s="23">
        <f>DFC!$C$41</f>
        <v>370</v>
      </c>
      <c r="Y62" s="33">
        <f t="shared" si="20"/>
        <v>24408.16</v>
      </c>
      <c r="Z62" s="31">
        <f t="shared" si="20"/>
        <v>558747.74479999999</v>
      </c>
      <c r="AA62" s="31">
        <f t="shared" si="20"/>
        <v>192695.99999999997</v>
      </c>
      <c r="AB62" s="423">
        <f t="shared" si="37"/>
        <v>775851.90480000002</v>
      </c>
      <c r="AC62" s="295">
        <f>DFC!$C$45</f>
        <v>0.1</v>
      </c>
      <c r="AD62" s="291">
        <f>DFC!$C$44</f>
        <v>0.7</v>
      </c>
      <c r="AE62" s="292">
        <f>DFC!$C$43</f>
        <v>0.2</v>
      </c>
      <c r="AF62" s="24" t="str">
        <f t="shared" si="33"/>
        <v>OK</v>
      </c>
      <c r="AG62" s="25">
        <f t="shared" si="22"/>
        <v>62</v>
      </c>
      <c r="AH62" s="26">
        <f t="shared" si="22"/>
        <v>434</v>
      </c>
      <c r="AI62" s="27">
        <f t="shared" si="22"/>
        <v>124</v>
      </c>
      <c r="AJ62" s="28">
        <f t="shared" si="6"/>
        <v>0</v>
      </c>
      <c r="AK62" s="28">
        <f t="shared" si="6"/>
        <v>0</v>
      </c>
      <c r="AL62" s="28">
        <f t="shared" si="6"/>
        <v>0</v>
      </c>
      <c r="AM62" s="17">
        <f>DFC!$C$50</f>
        <v>152</v>
      </c>
      <c r="AN62" s="16">
        <f>DFC!$C$49</f>
        <v>146.19999999999999</v>
      </c>
      <c r="AO62" s="18">
        <f>DFC!$C$48</f>
        <v>150</v>
      </c>
      <c r="AP62" s="31">
        <f t="shared" si="50"/>
        <v>0</v>
      </c>
      <c r="AQ62" s="31">
        <f t="shared" si="7"/>
        <v>0</v>
      </c>
      <c r="AR62" s="32">
        <f t="shared" si="7"/>
        <v>0</v>
      </c>
      <c r="AS62" s="23">
        <f>DFC!$C$41</f>
        <v>370</v>
      </c>
      <c r="AT62" s="33">
        <f t="shared" si="49"/>
        <v>0</v>
      </c>
      <c r="AU62" s="31">
        <f t="shared" si="49"/>
        <v>0</v>
      </c>
      <c r="AV62" s="31">
        <f t="shared" si="49"/>
        <v>0</v>
      </c>
      <c r="AW62" s="423">
        <f t="shared" si="38"/>
        <v>0</v>
      </c>
      <c r="AX62" s="561">
        <f>DFC!$C$72</f>
        <v>0.15</v>
      </c>
      <c r="AY62" s="559">
        <f>DFC!$C$71</f>
        <v>0.75</v>
      </c>
      <c r="AZ62" s="560">
        <f>DFC!$C$70</f>
        <v>0.1</v>
      </c>
      <c r="BA62" s="24" t="str">
        <f t="shared" si="34"/>
        <v>OK</v>
      </c>
      <c r="BB62" s="25">
        <f t="shared" si="26"/>
        <v>93</v>
      </c>
      <c r="BC62" s="26">
        <f t="shared" si="26"/>
        <v>465</v>
      </c>
      <c r="BD62" s="27">
        <f t="shared" si="26"/>
        <v>62</v>
      </c>
      <c r="BE62" s="28">
        <f t="shared" si="10"/>
        <v>116250</v>
      </c>
      <c r="BF62" s="28">
        <f t="shared" si="10"/>
        <v>1976250</v>
      </c>
      <c r="BG62" s="28">
        <f t="shared" si="10"/>
        <v>310000</v>
      </c>
      <c r="BH62" s="17">
        <f>DFC!$C$77</f>
        <v>42</v>
      </c>
      <c r="BI62" s="28">
        <f>DFC!$C$76</f>
        <v>35</v>
      </c>
      <c r="BJ62" s="30">
        <f>DFC!$C$75</f>
        <v>40</v>
      </c>
      <c r="BK62" s="31">
        <f t="shared" si="51"/>
        <v>4.8825000000000003</v>
      </c>
      <c r="BL62" s="31">
        <f t="shared" si="11"/>
        <v>69.168750000000003</v>
      </c>
      <c r="BM62" s="32">
        <f t="shared" si="11"/>
        <v>12.4</v>
      </c>
      <c r="BN62" s="11">
        <f>DFC!$C$68</f>
        <v>500</v>
      </c>
      <c r="BO62" s="21">
        <f t="shared" si="39"/>
        <v>2441.25</v>
      </c>
      <c r="BP62" s="19">
        <f t="shared" si="40"/>
        <v>34584.375</v>
      </c>
      <c r="BQ62" s="19">
        <f t="shared" si="41"/>
        <v>6200</v>
      </c>
      <c r="BR62" s="423">
        <f t="shared" si="42"/>
        <v>43225.625</v>
      </c>
      <c r="BS62" s="561">
        <f>DFC!$C$72</f>
        <v>0.15</v>
      </c>
      <c r="BT62" s="559">
        <f>DFC!$C$71</f>
        <v>0.75</v>
      </c>
      <c r="BU62" s="560">
        <f>DFC!$C$70</f>
        <v>0.1</v>
      </c>
      <c r="BV62" s="24" t="str">
        <f t="shared" si="35"/>
        <v>OK</v>
      </c>
      <c r="BW62" s="25">
        <f t="shared" si="30"/>
        <v>93</v>
      </c>
      <c r="BX62" s="26">
        <f t="shared" si="30"/>
        <v>465</v>
      </c>
      <c r="BY62" s="27">
        <f t="shared" si="30"/>
        <v>62</v>
      </c>
      <c r="BZ62" s="28">
        <f t="shared" si="14"/>
        <v>0</v>
      </c>
      <c r="CA62" s="28">
        <f t="shared" si="14"/>
        <v>0</v>
      </c>
      <c r="CB62" s="28">
        <f t="shared" si="14"/>
        <v>0</v>
      </c>
      <c r="CC62" s="17">
        <f>DFC!$C$77</f>
        <v>42</v>
      </c>
      <c r="CD62" s="28">
        <f>DFC!$C$76</f>
        <v>35</v>
      </c>
      <c r="CE62" s="30">
        <f>DFC!$C$75</f>
        <v>40</v>
      </c>
      <c r="CF62" s="31">
        <f t="shared" si="52"/>
        <v>0</v>
      </c>
      <c r="CG62" s="31">
        <f t="shared" si="15"/>
        <v>0</v>
      </c>
      <c r="CH62" s="32">
        <f t="shared" si="15"/>
        <v>0</v>
      </c>
      <c r="CI62" s="11">
        <f>DFC!$C$68</f>
        <v>500</v>
      </c>
      <c r="CJ62" s="21">
        <f t="shared" si="43"/>
        <v>0</v>
      </c>
      <c r="CK62" s="21">
        <f t="shared" si="43"/>
        <v>0</v>
      </c>
      <c r="CL62" s="21">
        <f t="shared" si="43"/>
        <v>0</v>
      </c>
      <c r="CM62" s="423">
        <f t="shared" si="44"/>
        <v>0</v>
      </c>
    </row>
    <row r="63" spans="1:91" x14ac:dyDescent="0.35">
      <c r="A63" s="743"/>
      <c r="B63" s="572" t="s">
        <v>33</v>
      </c>
      <c r="C63" s="572">
        <v>30</v>
      </c>
      <c r="D63" s="572">
        <v>57</v>
      </c>
      <c r="E63" s="10">
        <f>DFC!C$60</f>
        <v>20</v>
      </c>
      <c r="F63" s="578">
        <f t="shared" si="0"/>
        <v>600</v>
      </c>
      <c r="G63" s="745"/>
      <c r="H63" s="49">
        <f>DFC!$C$45</f>
        <v>0.1</v>
      </c>
      <c r="I63" s="47">
        <f>DFC!$C$44</f>
        <v>0.7</v>
      </c>
      <c r="J63" s="48">
        <f>DFC!$C$43</f>
        <v>0.2</v>
      </c>
      <c r="K63" s="24" t="str">
        <f t="shared" si="17"/>
        <v>OK</v>
      </c>
      <c r="L63" s="25">
        <f t="shared" si="18"/>
        <v>60</v>
      </c>
      <c r="M63" s="26">
        <f t="shared" si="18"/>
        <v>420</v>
      </c>
      <c r="N63" s="27">
        <f t="shared" si="18"/>
        <v>120</v>
      </c>
      <c r="O63" s="28">
        <f t="shared" si="2"/>
        <v>420000</v>
      </c>
      <c r="P63" s="28">
        <f t="shared" si="2"/>
        <v>9996000</v>
      </c>
      <c r="Q63" s="28">
        <f t="shared" si="2"/>
        <v>3360000</v>
      </c>
      <c r="R63" s="29">
        <f>DFC!$C$50</f>
        <v>152</v>
      </c>
      <c r="S63" s="28">
        <f>DFC!$C$49</f>
        <v>146.19999999999999</v>
      </c>
      <c r="T63" s="30">
        <f>DFC!$C$48</f>
        <v>150</v>
      </c>
      <c r="U63" s="31">
        <f t="shared" si="19"/>
        <v>63.84</v>
      </c>
      <c r="V63" s="31">
        <f t="shared" si="19"/>
        <v>1461.4151999999999</v>
      </c>
      <c r="W63" s="32">
        <f t="shared" si="19"/>
        <v>504</v>
      </c>
      <c r="X63" s="23">
        <f>DFC!$C$41</f>
        <v>370</v>
      </c>
      <c r="Y63" s="33">
        <f t="shared" si="20"/>
        <v>23620.800000000003</v>
      </c>
      <c r="Z63" s="31">
        <f t="shared" si="20"/>
        <v>540723.62399999995</v>
      </c>
      <c r="AA63" s="31">
        <f t="shared" si="20"/>
        <v>186480</v>
      </c>
      <c r="AB63" s="423">
        <f t="shared" si="37"/>
        <v>750824.424</v>
      </c>
      <c r="AC63" s="295">
        <f>DFC!$C$45</f>
        <v>0.1</v>
      </c>
      <c r="AD63" s="291">
        <f>DFC!$C$44</f>
        <v>0.7</v>
      </c>
      <c r="AE63" s="292">
        <f>DFC!$C$43</f>
        <v>0.2</v>
      </c>
      <c r="AF63" s="24" t="str">
        <f t="shared" si="33"/>
        <v>OK</v>
      </c>
      <c r="AG63" s="25">
        <f t="shared" si="22"/>
        <v>60</v>
      </c>
      <c r="AH63" s="26">
        <f t="shared" si="22"/>
        <v>420</v>
      </c>
      <c r="AI63" s="27">
        <f t="shared" si="22"/>
        <v>120</v>
      </c>
      <c r="AJ63" s="28">
        <f t="shared" si="6"/>
        <v>0</v>
      </c>
      <c r="AK63" s="28">
        <f t="shared" si="6"/>
        <v>0</v>
      </c>
      <c r="AL63" s="28">
        <f t="shared" si="6"/>
        <v>0</v>
      </c>
      <c r="AM63" s="17">
        <f>DFC!$C$50</f>
        <v>152</v>
      </c>
      <c r="AN63" s="16">
        <f>DFC!$C$49</f>
        <v>146.19999999999999</v>
      </c>
      <c r="AO63" s="18">
        <f>DFC!$C$48</f>
        <v>150</v>
      </c>
      <c r="AP63" s="31">
        <f t="shared" si="50"/>
        <v>0</v>
      </c>
      <c r="AQ63" s="31">
        <f t="shared" si="7"/>
        <v>0</v>
      </c>
      <c r="AR63" s="32">
        <f t="shared" si="7"/>
        <v>0</v>
      </c>
      <c r="AS63" s="23">
        <f>DFC!$C$41</f>
        <v>370</v>
      </c>
      <c r="AT63" s="33">
        <f t="shared" si="49"/>
        <v>0</v>
      </c>
      <c r="AU63" s="31">
        <f t="shared" si="49"/>
        <v>0</v>
      </c>
      <c r="AV63" s="31">
        <f t="shared" si="49"/>
        <v>0</v>
      </c>
      <c r="AW63" s="423">
        <f t="shared" si="38"/>
        <v>0</v>
      </c>
      <c r="AX63" s="561">
        <f>DFC!$C$72</f>
        <v>0.15</v>
      </c>
      <c r="AY63" s="559">
        <f>DFC!$C$71</f>
        <v>0.75</v>
      </c>
      <c r="AZ63" s="560">
        <f>DFC!$C$70</f>
        <v>0.1</v>
      </c>
      <c r="BA63" s="24" t="str">
        <f t="shared" si="34"/>
        <v>OK</v>
      </c>
      <c r="BB63" s="25">
        <f t="shared" si="26"/>
        <v>90</v>
      </c>
      <c r="BC63" s="26">
        <f t="shared" si="26"/>
        <v>450</v>
      </c>
      <c r="BD63" s="27">
        <f t="shared" si="26"/>
        <v>60</v>
      </c>
      <c r="BE63" s="28">
        <f t="shared" si="10"/>
        <v>112500</v>
      </c>
      <c r="BF63" s="28">
        <f t="shared" si="10"/>
        <v>1912500</v>
      </c>
      <c r="BG63" s="28">
        <f t="shared" si="10"/>
        <v>300000</v>
      </c>
      <c r="BH63" s="17">
        <f>DFC!$C$77</f>
        <v>42</v>
      </c>
      <c r="BI63" s="28">
        <f>DFC!$C$76</f>
        <v>35</v>
      </c>
      <c r="BJ63" s="30">
        <f>DFC!$C$75</f>
        <v>40</v>
      </c>
      <c r="BK63" s="31">
        <f t="shared" si="51"/>
        <v>4.7249999999999996</v>
      </c>
      <c r="BL63" s="31">
        <f t="shared" si="11"/>
        <v>66.9375</v>
      </c>
      <c r="BM63" s="32">
        <f t="shared" si="11"/>
        <v>12</v>
      </c>
      <c r="BN63" s="11">
        <f>DFC!$C$68</f>
        <v>500</v>
      </c>
      <c r="BO63" s="21">
        <f t="shared" si="39"/>
        <v>2362.5</v>
      </c>
      <c r="BP63" s="19">
        <f t="shared" si="40"/>
        <v>33468.75</v>
      </c>
      <c r="BQ63" s="19">
        <f t="shared" si="41"/>
        <v>6000</v>
      </c>
      <c r="BR63" s="423">
        <f t="shared" si="42"/>
        <v>41831.25</v>
      </c>
      <c r="BS63" s="561">
        <f>DFC!$C$72</f>
        <v>0.15</v>
      </c>
      <c r="BT63" s="559">
        <f>DFC!$C$71</f>
        <v>0.75</v>
      </c>
      <c r="BU63" s="560">
        <f>DFC!$C$70</f>
        <v>0.1</v>
      </c>
      <c r="BV63" s="24" t="str">
        <f t="shared" si="35"/>
        <v>OK</v>
      </c>
      <c r="BW63" s="25">
        <f t="shared" si="30"/>
        <v>90</v>
      </c>
      <c r="BX63" s="26">
        <f t="shared" si="30"/>
        <v>450</v>
      </c>
      <c r="BY63" s="27">
        <f t="shared" si="30"/>
        <v>60</v>
      </c>
      <c r="BZ63" s="28">
        <f t="shared" si="14"/>
        <v>0</v>
      </c>
      <c r="CA63" s="28">
        <f t="shared" si="14"/>
        <v>0</v>
      </c>
      <c r="CB63" s="28">
        <f t="shared" si="14"/>
        <v>0</v>
      </c>
      <c r="CC63" s="17">
        <f>DFC!$C$77</f>
        <v>42</v>
      </c>
      <c r="CD63" s="28">
        <f>DFC!$C$76</f>
        <v>35</v>
      </c>
      <c r="CE63" s="30">
        <f>DFC!$C$75</f>
        <v>40</v>
      </c>
      <c r="CF63" s="31">
        <f t="shared" si="52"/>
        <v>0</v>
      </c>
      <c r="CG63" s="31">
        <f t="shared" si="15"/>
        <v>0</v>
      </c>
      <c r="CH63" s="32">
        <f t="shared" si="15"/>
        <v>0</v>
      </c>
      <c r="CI63" s="11">
        <f>DFC!$C$68</f>
        <v>500</v>
      </c>
      <c r="CJ63" s="21">
        <f t="shared" si="43"/>
        <v>0</v>
      </c>
      <c r="CK63" s="21">
        <f t="shared" si="43"/>
        <v>0</v>
      </c>
      <c r="CL63" s="21">
        <f t="shared" si="43"/>
        <v>0</v>
      </c>
      <c r="CM63" s="423">
        <f t="shared" si="44"/>
        <v>0</v>
      </c>
    </row>
    <row r="64" spans="1:91" x14ac:dyDescent="0.35">
      <c r="A64" s="743"/>
      <c r="B64" s="572" t="s">
        <v>34</v>
      </c>
      <c r="C64" s="572">
        <v>31</v>
      </c>
      <c r="D64" s="572">
        <v>58</v>
      </c>
      <c r="E64" s="10">
        <f>DFC!C$61</f>
        <v>20</v>
      </c>
      <c r="F64" s="578">
        <f t="shared" si="0"/>
        <v>620</v>
      </c>
      <c r="G64" s="745"/>
      <c r="H64" s="49">
        <f>DFC!$C$45</f>
        <v>0.1</v>
      </c>
      <c r="I64" s="47">
        <f>DFC!$C$44</f>
        <v>0.7</v>
      </c>
      <c r="J64" s="48">
        <f>DFC!$C$43</f>
        <v>0.2</v>
      </c>
      <c r="K64" s="24" t="str">
        <f t="shared" si="17"/>
        <v>OK</v>
      </c>
      <c r="L64" s="25">
        <f t="shared" si="18"/>
        <v>62</v>
      </c>
      <c r="M64" s="26">
        <f t="shared" si="18"/>
        <v>434</v>
      </c>
      <c r="N64" s="27">
        <f t="shared" si="18"/>
        <v>124</v>
      </c>
      <c r="O64" s="28">
        <f t="shared" si="2"/>
        <v>434000</v>
      </c>
      <c r="P64" s="28">
        <f t="shared" si="2"/>
        <v>10329200</v>
      </c>
      <c r="Q64" s="28">
        <f t="shared" si="2"/>
        <v>3472000</v>
      </c>
      <c r="R64" s="29">
        <f>DFC!$C$50</f>
        <v>152</v>
      </c>
      <c r="S64" s="28">
        <f>DFC!$C$49</f>
        <v>146.19999999999999</v>
      </c>
      <c r="T64" s="30">
        <f>DFC!$C$48</f>
        <v>150</v>
      </c>
      <c r="U64" s="31">
        <f t="shared" si="19"/>
        <v>65.968000000000004</v>
      </c>
      <c r="V64" s="31">
        <f t="shared" si="19"/>
        <v>1510.12904</v>
      </c>
      <c r="W64" s="32">
        <f t="shared" si="19"/>
        <v>520.79999999999995</v>
      </c>
      <c r="X64" s="23">
        <f>DFC!$C$41</f>
        <v>370</v>
      </c>
      <c r="Y64" s="33">
        <f t="shared" si="20"/>
        <v>24408.16</v>
      </c>
      <c r="Z64" s="31">
        <f t="shared" si="20"/>
        <v>558747.74479999999</v>
      </c>
      <c r="AA64" s="31">
        <f t="shared" si="20"/>
        <v>192695.99999999997</v>
      </c>
      <c r="AB64" s="423">
        <f t="shared" si="37"/>
        <v>775851.90480000002</v>
      </c>
      <c r="AC64" s="295">
        <f>DFC!$C$45</f>
        <v>0.1</v>
      </c>
      <c r="AD64" s="291">
        <f>DFC!$C$44</f>
        <v>0.7</v>
      </c>
      <c r="AE64" s="292">
        <f>DFC!$C$43</f>
        <v>0.2</v>
      </c>
      <c r="AF64" s="24" t="str">
        <f t="shared" si="33"/>
        <v>OK</v>
      </c>
      <c r="AG64" s="25">
        <f t="shared" si="22"/>
        <v>62</v>
      </c>
      <c r="AH64" s="26">
        <f t="shared" si="22"/>
        <v>434</v>
      </c>
      <c r="AI64" s="27">
        <f t="shared" si="22"/>
        <v>124</v>
      </c>
      <c r="AJ64" s="28">
        <f t="shared" si="6"/>
        <v>0</v>
      </c>
      <c r="AK64" s="28">
        <f t="shared" si="6"/>
        <v>0</v>
      </c>
      <c r="AL64" s="28">
        <f t="shared" si="6"/>
        <v>0</v>
      </c>
      <c r="AM64" s="17">
        <f>DFC!$C$50</f>
        <v>152</v>
      </c>
      <c r="AN64" s="16">
        <f>DFC!$C$49</f>
        <v>146.19999999999999</v>
      </c>
      <c r="AO64" s="18">
        <f>DFC!$C$48</f>
        <v>150</v>
      </c>
      <c r="AP64" s="31">
        <f t="shared" si="50"/>
        <v>0</v>
      </c>
      <c r="AQ64" s="31">
        <f t="shared" si="7"/>
        <v>0</v>
      </c>
      <c r="AR64" s="32">
        <f t="shared" si="7"/>
        <v>0</v>
      </c>
      <c r="AS64" s="23">
        <f>DFC!$C$41</f>
        <v>370</v>
      </c>
      <c r="AT64" s="33">
        <f t="shared" si="49"/>
        <v>0</v>
      </c>
      <c r="AU64" s="31">
        <f t="shared" si="49"/>
        <v>0</v>
      </c>
      <c r="AV64" s="31">
        <f t="shared" si="49"/>
        <v>0</v>
      </c>
      <c r="AW64" s="423">
        <f t="shared" si="38"/>
        <v>0</v>
      </c>
      <c r="AX64" s="561">
        <f>DFC!$C$72</f>
        <v>0.15</v>
      </c>
      <c r="AY64" s="559">
        <f>DFC!$C$71</f>
        <v>0.75</v>
      </c>
      <c r="AZ64" s="560">
        <f>DFC!$C$70</f>
        <v>0.1</v>
      </c>
      <c r="BA64" s="24" t="str">
        <f t="shared" si="34"/>
        <v>OK</v>
      </c>
      <c r="BB64" s="25">
        <f t="shared" si="26"/>
        <v>93</v>
      </c>
      <c r="BC64" s="26">
        <f t="shared" si="26"/>
        <v>465</v>
      </c>
      <c r="BD64" s="27">
        <f t="shared" si="26"/>
        <v>62</v>
      </c>
      <c r="BE64" s="28">
        <f t="shared" si="10"/>
        <v>116250</v>
      </c>
      <c r="BF64" s="28">
        <f t="shared" si="10"/>
        <v>1976250</v>
      </c>
      <c r="BG64" s="28">
        <f t="shared" si="10"/>
        <v>310000</v>
      </c>
      <c r="BH64" s="17">
        <f>DFC!$C$77</f>
        <v>42</v>
      </c>
      <c r="BI64" s="28">
        <f>DFC!$C$76</f>
        <v>35</v>
      </c>
      <c r="BJ64" s="30">
        <f>DFC!$C$75</f>
        <v>40</v>
      </c>
      <c r="BK64" s="31">
        <f t="shared" si="51"/>
        <v>4.8825000000000003</v>
      </c>
      <c r="BL64" s="31">
        <f t="shared" si="11"/>
        <v>69.168750000000003</v>
      </c>
      <c r="BM64" s="32">
        <f t="shared" si="11"/>
        <v>12.4</v>
      </c>
      <c r="BN64" s="11">
        <f>DFC!$C$68</f>
        <v>500</v>
      </c>
      <c r="BO64" s="21">
        <f t="shared" si="39"/>
        <v>2441.25</v>
      </c>
      <c r="BP64" s="19">
        <f t="shared" si="40"/>
        <v>34584.375</v>
      </c>
      <c r="BQ64" s="19">
        <f t="shared" si="41"/>
        <v>6200</v>
      </c>
      <c r="BR64" s="423">
        <f t="shared" si="42"/>
        <v>43225.625</v>
      </c>
      <c r="BS64" s="561">
        <f>DFC!$C$72</f>
        <v>0.15</v>
      </c>
      <c r="BT64" s="559">
        <f>DFC!$C$71</f>
        <v>0.75</v>
      </c>
      <c r="BU64" s="560">
        <f>DFC!$C$70</f>
        <v>0.1</v>
      </c>
      <c r="BV64" s="24" t="str">
        <f t="shared" si="35"/>
        <v>OK</v>
      </c>
      <c r="BW64" s="25">
        <f t="shared" si="30"/>
        <v>93</v>
      </c>
      <c r="BX64" s="26">
        <f t="shared" si="30"/>
        <v>465</v>
      </c>
      <c r="BY64" s="27">
        <f t="shared" si="30"/>
        <v>62</v>
      </c>
      <c r="BZ64" s="28">
        <f t="shared" si="14"/>
        <v>0</v>
      </c>
      <c r="CA64" s="28">
        <f t="shared" si="14"/>
        <v>0</v>
      </c>
      <c r="CB64" s="28">
        <f t="shared" si="14"/>
        <v>0</v>
      </c>
      <c r="CC64" s="17">
        <f>DFC!$C$77</f>
        <v>42</v>
      </c>
      <c r="CD64" s="28">
        <f>DFC!$C$76</f>
        <v>35</v>
      </c>
      <c r="CE64" s="30">
        <f>DFC!$C$75</f>
        <v>40</v>
      </c>
      <c r="CF64" s="31">
        <f t="shared" si="52"/>
        <v>0</v>
      </c>
      <c r="CG64" s="31">
        <f t="shared" si="15"/>
        <v>0</v>
      </c>
      <c r="CH64" s="32">
        <f t="shared" si="15"/>
        <v>0</v>
      </c>
      <c r="CI64" s="11">
        <f>DFC!$C$68</f>
        <v>500</v>
      </c>
      <c r="CJ64" s="21">
        <f t="shared" si="43"/>
        <v>0</v>
      </c>
      <c r="CK64" s="21">
        <f t="shared" si="43"/>
        <v>0</v>
      </c>
      <c r="CL64" s="21">
        <f t="shared" si="43"/>
        <v>0</v>
      </c>
      <c r="CM64" s="423">
        <f t="shared" si="44"/>
        <v>0</v>
      </c>
    </row>
    <row r="65" spans="1:91" x14ac:dyDescent="0.35">
      <c r="A65" s="743"/>
      <c r="B65" s="572" t="s">
        <v>35</v>
      </c>
      <c r="C65" s="572">
        <v>30</v>
      </c>
      <c r="D65" s="572">
        <v>59</v>
      </c>
      <c r="E65" s="10">
        <f>DFC!C$62</f>
        <v>20</v>
      </c>
      <c r="F65" s="578">
        <f t="shared" si="0"/>
        <v>600</v>
      </c>
      <c r="G65" s="745"/>
      <c r="H65" s="49">
        <f>DFC!$C$45</f>
        <v>0.1</v>
      </c>
      <c r="I65" s="47">
        <f>DFC!$C$44</f>
        <v>0.7</v>
      </c>
      <c r="J65" s="48">
        <f>DFC!$C$43</f>
        <v>0.2</v>
      </c>
      <c r="K65" s="24" t="str">
        <f t="shared" si="17"/>
        <v>OK</v>
      </c>
      <c r="L65" s="25">
        <f t="shared" si="18"/>
        <v>60</v>
      </c>
      <c r="M65" s="26">
        <f t="shared" si="18"/>
        <v>420</v>
      </c>
      <c r="N65" s="27">
        <f t="shared" si="18"/>
        <v>120</v>
      </c>
      <c r="O65" s="28">
        <f t="shared" si="2"/>
        <v>420000</v>
      </c>
      <c r="P65" s="28">
        <f t="shared" si="2"/>
        <v>9996000</v>
      </c>
      <c r="Q65" s="28">
        <f t="shared" si="2"/>
        <v>3360000</v>
      </c>
      <c r="R65" s="29">
        <f>DFC!$C$50</f>
        <v>152</v>
      </c>
      <c r="S65" s="28">
        <f>DFC!$C$49</f>
        <v>146.19999999999999</v>
      </c>
      <c r="T65" s="30">
        <f>DFC!$C$48</f>
        <v>150</v>
      </c>
      <c r="U65" s="31">
        <f t="shared" si="19"/>
        <v>63.84</v>
      </c>
      <c r="V65" s="31">
        <f t="shared" si="19"/>
        <v>1461.4151999999999</v>
      </c>
      <c r="W65" s="32">
        <f t="shared" si="19"/>
        <v>504</v>
      </c>
      <c r="X65" s="23">
        <f>DFC!$C$41</f>
        <v>370</v>
      </c>
      <c r="Y65" s="33">
        <f t="shared" si="20"/>
        <v>23620.800000000003</v>
      </c>
      <c r="Z65" s="31">
        <f t="shared" si="20"/>
        <v>540723.62399999995</v>
      </c>
      <c r="AA65" s="31">
        <f t="shared" si="20"/>
        <v>186480</v>
      </c>
      <c r="AB65" s="423">
        <f t="shared" si="37"/>
        <v>750824.424</v>
      </c>
      <c r="AC65" s="295">
        <f>DFC!$C$45</f>
        <v>0.1</v>
      </c>
      <c r="AD65" s="291">
        <f>DFC!$C$44</f>
        <v>0.7</v>
      </c>
      <c r="AE65" s="292">
        <f>DFC!$C$43</f>
        <v>0.2</v>
      </c>
      <c r="AF65" s="24" t="str">
        <f t="shared" si="33"/>
        <v>OK</v>
      </c>
      <c r="AG65" s="25">
        <f t="shared" si="22"/>
        <v>60</v>
      </c>
      <c r="AH65" s="26">
        <f t="shared" si="22"/>
        <v>420</v>
      </c>
      <c r="AI65" s="27">
        <f t="shared" si="22"/>
        <v>120</v>
      </c>
      <c r="AJ65" s="28">
        <f t="shared" si="6"/>
        <v>0</v>
      </c>
      <c r="AK65" s="28">
        <f t="shared" si="6"/>
        <v>0</v>
      </c>
      <c r="AL65" s="28">
        <f t="shared" si="6"/>
        <v>0</v>
      </c>
      <c r="AM65" s="17">
        <f>DFC!$C$50</f>
        <v>152</v>
      </c>
      <c r="AN65" s="16">
        <f>DFC!$C$49</f>
        <v>146.19999999999999</v>
      </c>
      <c r="AO65" s="18">
        <f>DFC!$C$48</f>
        <v>150</v>
      </c>
      <c r="AP65" s="31">
        <f t="shared" si="50"/>
        <v>0</v>
      </c>
      <c r="AQ65" s="31">
        <f t="shared" si="7"/>
        <v>0</v>
      </c>
      <c r="AR65" s="32">
        <f t="shared" si="7"/>
        <v>0</v>
      </c>
      <c r="AS65" s="23">
        <f>DFC!$C$41</f>
        <v>370</v>
      </c>
      <c r="AT65" s="33">
        <f t="shared" si="49"/>
        <v>0</v>
      </c>
      <c r="AU65" s="31">
        <f t="shared" si="49"/>
        <v>0</v>
      </c>
      <c r="AV65" s="31">
        <f t="shared" si="49"/>
        <v>0</v>
      </c>
      <c r="AW65" s="423">
        <f t="shared" si="38"/>
        <v>0</v>
      </c>
      <c r="AX65" s="561">
        <f>DFC!$C$72</f>
        <v>0.15</v>
      </c>
      <c r="AY65" s="559">
        <f>DFC!$C$71</f>
        <v>0.75</v>
      </c>
      <c r="AZ65" s="560">
        <f>DFC!$C$70</f>
        <v>0.1</v>
      </c>
      <c r="BA65" s="24" t="str">
        <f t="shared" si="34"/>
        <v>OK</v>
      </c>
      <c r="BB65" s="25">
        <f t="shared" si="26"/>
        <v>90</v>
      </c>
      <c r="BC65" s="26">
        <f t="shared" si="26"/>
        <v>450</v>
      </c>
      <c r="BD65" s="27">
        <f t="shared" si="26"/>
        <v>60</v>
      </c>
      <c r="BE65" s="28">
        <f t="shared" si="10"/>
        <v>112500</v>
      </c>
      <c r="BF65" s="28">
        <f t="shared" si="10"/>
        <v>1912500</v>
      </c>
      <c r="BG65" s="28">
        <f t="shared" si="10"/>
        <v>300000</v>
      </c>
      <c r="BH65" s="17">
        <f>DFC!$C$77</f>
        <v>42</v>
      </c>
      <c r="BI65" s="28">
        <f>DFC!$C$76</f>
        <v>35</v>
      </c>
      <c r="BJ65" s="30">
        <f>DFC!$C$75</f>
        <v>40</v>
      </c>
      <c r="BK65" s="31">
        <f t="shared" si="51"/>
        <v>4.7249999999999996</v>
      </c>
      <c r="BL65" s="31">
        <f t="shared" si="11"/>
        <v>66.9375</v>
      </c>
      <c r="BM65" s="32">
        <f t="shared" si="11"/>
        <v>12</v>
      </c>
      <c r="BN65" s="11">
        <f>DFC!$C$68</f>
        <v>500</v>
      </c>
      <c r="BO65" s="21">
        <f t="shared" si="39"/>
        <v>2362.5</v>
      </c>
      <c r="BP65" s="19">
        <f t="shared" si="40"/>
        <v>33468.75</v>
      </c>
      <c r="BQ65" s="19">
        <f t="shared" si="41"/>
        <v>6000</v>
      </c>
      <c r="BR65" s="423">
        <f t="shared" si="42"/>
        <v>41831.25</v>
      </c>
      <c r="BS65" s="561">
        <f>DFC!$C$72</f>
        <v>0.15</v>
      </c>
      <c r="BT65" s="559">
        <f>DFC!$C$71</f>
        <v>0.75</v>
      </c>
      <c r="BU65" s="560">
        <f>DFC!$C$70</f>
        <v>0.1</v>
      </c>
      <c r="BV65" s="24" t="str">
        <f t="shared" si="35"/>
        <v>OK</v>
      </c>
      <c r="BW65" s="25">
        <f t="shared" si="30"/>
        <v>90</v>
      </c>
      <c r="BX65" s="26">
        <f t="shared" si="30"/>
        <v>450</v>
      </c>
      <c r="BY65" s="27">
        <f t="shared" si="30"/>
        <v>60</v>
      </c>
      <c r="BZ65" s="28">
        <f t="shared" si="14"/>
        <v>0</v>
      </c>
      <c r="CA65" s="28">
        <f t="shared" si="14"/>
        <v>0</v>
      </c>
      <c r="CB65" s="28">
        <f t="shared" si="14"/>
        <v>0</v>
      </c>
      <c r="CC65" s="17">
        <f>DFC!$C$77</f>
        <v>42</v>
      </c>
      <c r="CD65" s="28">
        <f>DFC!$C$76</f>
        <v>35</v>
      </c>
      <c r="CE65" s="30">
        <f>DFC!$C$75</f>
        <v>40</v>
      </c>
      <c r="CF65" s="31">
        <f t="shared" si="52"/>
        <v>0</v>
      </c>
      <c r="CG65" s="31">
        <f t="shared" si="15"/>
        <v>0</v>
      </c>
      <c r="CH65" s="32">
        <f t="shared" si="15"/>
        <v>0</v>
      </c>
      <c r="CI65" s="11">
        <f>DFC!$C$68</f>
        <v>500</v>
      </c>
      <c r="CJ65" s="21">
        <f t="shared" si="43"/>
        <v>0</v>
      </c>
      <c r="CK65" s="21">
        <f t="shared" si="43"/>
        <v>0</v>
      </c>
      <c r="CL65" s="21">
        <f t="shared" si="43"/>
        <v>0</v>
      </c>
      <c r="CM65" s="423">
        <f t="shared" si="44"/>
        <v>0</v>
      </c>
    </row>
    <row r="66" spans="1:91" x14ac:dyDescent="0.35">
      <c r="A66" s="744"/>
      <c r="B66" s="576" t="s">
        <v>36</v>
      </c>
      <c r="C66" s="576">
        <v>31</v>
      </c>
      <c r="D66" s="576">
        <v>60</v>
      </c>
      <c r="E66" s="10">
        <f>DFC!C$63</f>
        <v>20</v>
      </c>
      <c r="F66" s="35">
        <f t="shared" si="0"/>
        <v>620</v>
      </c>
      <c r="G66" s="746"/>
      <c r="H66" s="49">
        <f>DFC!$C$45</f>
        <v>0.1</v>
      </c>
      <c r="I66" s="47">
        <f>DFC!$C$44</f>
        <v>0.7</v>
      </c>
      <c r="J66" s="48">
        <f>DFC!$C$43</f>
        <v>0.2</v>
      </c>
      <c r="K66" s="8" t="str">
        <f t="shared" si="17"/>
        <v>OK</v>
      </c>
      <c r="L66" s="37">
        <f t="shared" si="18"/>
        <v>62</v>
      </c>
      <c r="M66" s="38">
        <f t="shared" si="18"/>
        <v>434</v>
      </c>
      <c r="N66" s="39">
        <f t="shared" si="18"/>
        <v>124</v>
      </c>
      <c r="O66" s="40">
        <f t="shared" si="2"/>
        <v>434000</v>
      </c>
      <c r="P66" s="40">
        <f t="shared" si="2"/>
        <v>10329200</v>
      </c>
      <c r="Q66" s="40">
        <f t="shared" si="2"/>
        <v>3472000</v>
      </c>
      <c r="R66" s="41">
        <f>DFC!$C$50</f>
        <v>152</v>
      </c>
      <c r="S66" s="40">
        <f>DFC!$C$49</f>
        <v>146.19999999999999</v>
      </c>
      <c r="T66" s="42">
        <f>DFC!$C$48</f>
        <v>150</v>
      </c>
      <c r="U66" s="43">
        <f t="shared" si="19"/>
        <v>65.968000000000004</v>
      </c>
      <c r="V66" s="43">
        <f t="shared" si="19"/>
        <v>1510.12904</v>
      </c>
      <c r="W66" s="44">
        <f t="shared" si="19"/>
        <v>520.79999999999995</v>
      </c>
      <c r="X66" s="23">
        <f>DFC!$C$41</f>
        <v>370</v>
      </c>
      <c r="Y66" s="45">
        <f t="shared" si="20"/>
        <v>24408.16</v>
      </c>
      <c r="Z66" s="43">
        <f t="shared" si="20"/>
        <v>558747.74479999999</v>
      </c>
      <c r="AA66" s="43">
        <f t="shared" si="20"/>
        <v>192695.99999999997</v>
      </c>
      <c r="AB66" s="423">
        <f t="shared" si="37"/>
        <v>775851.90480000002</v>
      </c>
      <c r="AC66" s="295">
        <f>DFC!$C$45</f>
        <v>0.1</v>
      </c>
      <c r="AD66" s="291">
        <f>DFC!$C$44</f>
        <v>0.7</v>
      </c>
      <c r="AE66" s="292">
        <f>DFC!$C$43</f>
        <v>0.2</v>
      </c>
      <c r="AF66" s="8" t="str">
        <f t="shared" si="33"/>
        <v>OK</v>
      </c>
      <c r="AG66" s="37">
        <f t="shared" si="22"/>
        <v>62</v>
      </c>
      <c r="AH66" s="38">
        <f t="shared" si="22"/>
        <v>434</v>
      </c>
      <c r="AI66" s="39">
        <f t="shared" si="22"/>
        <v>124</v>
      </c>
      <c r="AJ66" s="40">
        <f t="shared" si="6"/>
        <v>0</v>
      </c>
      <c r="AK66" s="40">
        <f t="shared" si="6"/>
        <v>0</v>
      </c>
      <c r="AL66" s="40">
        <f t="shared" si="6"/>
        <v>0</v>
      </c>
      <c r="AM66" s="17">
        <f>DFC!$C$50</f>
        <v>152</v>
      </c>
      <c r="AN66" s="16">
        <f>DFC!$C$49</f>
        <v>146.19999999999999</v>
      </c>
      <c r="AO66" s="18">
        <f>DFC!$C$48</f>
        <v>150</v>
      </c>
      <c r="AP66" s="43">
        <f t="shared" si="50"/>
        <v>0</v>
      </c>
      <c r="AQ66" s="43">
        <f t="shared" si="7"/>
        <v>0</v>
      </c>
      <c r="AR66" s="44">
        <f t="shared" si="7"/>
        <v>0</v>
      </c>
      <c r="AS66" s="23">
        <f>DFC!$C$41</f>
        <v>370</v>
      </c>
      <c r="AT66" s="45">
        <f t="shared" si="49"/>
        <v>0</v>
      </c>
      <c r="AU66" s="43">
        <f t="shared" si="49"/>
        <v>0</v>
      </c>
      <c r="AV66" s="43">
        <f t="shared" si="49"/>
        <v>0</v>
      </c>
      <c r="AW66" s="423">
        <f t="shared" si="38"/>
        <v>0</v>
      </c>
      <c r="AX66" s="561">
        <f>DFC!$C$72</f>
        <v>0.15</v>
      </c>
      <c r="AY66" s="559">
        <f>DFC!$C$71</f>
        <v>0.75</v>
      </c>
      <c r="AZ66" s="560">
        <f>DFC!$C$70</f>
        <v>0.1</v>
      </c>
      <c r="BA66" s="8" t="str">
        <f t="shared" si="34"/>
        <v>OK</v>
      </c>
      <c r="BB66" s="37">
        <f t="shared" si="26"/>
        <v>93</v>
      </c>
      <c r="BC66" s="38">
        <f t="shared" si="26"/>
        <v>465</v>
      </c>
      <c r="BD66" s="39">
        <f t="shared" si="26"/>
        <v>62</v>
      </c>
      <c r="BE66" s="40">
        <f t="shared" si="10"/>
        <v>116250</v>
      </c>
      <c r="BF66" s="40">
        <f t="shared" si="10"/>
        <v>1976250</v>
      </c>
      <c r="BG66" s="40">
        <f t="shared" si="10"/>
        <v>310000</v>
      </c>
      <c r="BH66" s="17">
        <f>DFC!$C$77</f>
        <v>42</v>
      </c>
      <c r="BI66" s="28">
        <f>DFC!$C$76</f>
        <v>35</v>
      </c>
      <c r="BJ66" s="30">
        <f>DFC!$C$75</f>
        <v>40</v>
      </c>
      <c r="BK66" s="43">
        <f t="shared" si="51"/>
        <v>4.8825000000000003</v>
      </c>
      <c r="BL66" s="43">
        <f t="shared" si="11"/>
        <v>69.168750000000003</v>
      </c>
      <c r="BM66" s="44">
        <f t="shared" si="11"/>
        <v>12.4</v>
      </c>
      <c r="BN66" s="11">
        <f>DFC!$C$68</f>
        <v>500</v>
      </c>
      <c r="BO66" s="21">
        <f t="shared" si="39"/>
        <v>2441.25</v>
      </c>
      <c r="BP66" s="19">
        <f t="shared" si="40"/>
        <v>34584.375</v>
      </c>
      <c r="BQ66" s="19">
        <f t="shared" si="41"/>
        <v>6200</v>
      </c>
      <c r="BR66" s="423">
        <f t="shared" si="42"/>
        <v>43225.625</v>
      </c>
      <c r="BS66" s="561">
        <f>DFC!$C$72</f>
        <v>0.15</v>
      </c>
      <c r="BT66" s="559">
        <f>DFC!$C$71</f>
        <v>0.75</v>
      </c>
      <c r="BU66" s="560">
        <f>DFC!$C$70</f>
        <v>0.1</v>
      </c>
      <c r="BV66" s="8" t="str">
        <f t="shared" si="35"/>
        <v>OK</v>
      </c>
      <c r="BW66" s="37">
        <f t="shared" si="30"/>
        <v>93</v>
      </c>
      <c r="BX66" s="38">
        <f t="shared" si="30"/>
        <v>465</v>
      </c>
      <c r="BY66" s="39">
        <f t="shared" si="30"/>
        <v>62</v>
      </c>
      <c r="BZ66" s="40">
        <f t="shared" si="14"/>
        <v>0</v>
      </c>
      <c r="CA66" s="40">
        <f t="shared" si="14"/>
        <v>0</v>
      </c>
      <c r="CB66" s="40">
        <f t="shared" si="14"/>
        <v>0</v>
      </c>
      <c r="CC66" s="17">
        <f>DFC!$C$77</f>
        <v>42</v>
      </c>
      <c r="CD66" s="28">
        <f>DFC!$C$76</f>
        <v>35</v>
      </c>
      <c r="CE66" s="30">
        <f>DFC!$C$75</f>
        <v>40</v>
      </c>
      <c r="CF66" s="43">
        <f t="shared" si="52"/>
        <v>0</v>
      </c>
      <c r="CG66" s="43">
        <f t="shared" si="15"/>
        <v>0</v>
      </c>
      <c r="CH66" s="44">
        <f t="shared" si="15"/>
        <v>0</v>
      </c>
      <c r="CI66" s="11">
        <f>DFC!$C$68</f>
        <v>500</v>
      </c>
      <c r="CJ66" s="21">
        <f t="shared" si="43"/>
        <v>0</v>
      </c>
      <c r="CK66" s="21">
        <f t="shared" si="43"/>
        <v>0</v>
      </c>
      <c r="CL66" s="21">
        <f t="shared" si="43"/>
        <v>0</v>
      </c>
      <c r="CM66" s="423">
        <f t="shared" si="44"/>
        <v>0</v>
      </c>
    </row>
    <row r="67" spans="1:91" x14ac:dyDescent="0.35">
      <c r="A67" s="731">
        <v>6</v>
      </c>
      <c r="B67" s="575" t="s">
        <v>25</v>
      </c>
      <c r="C67" s="575">
        <v>31</v>
      </c>
      <c r="D67" s="575">
        <v>61</v>
      </c>
      <c r="E67" s="10">
        <f>DFC!C$52</f>
        <v>8</v>
      </c>
      <c r="F67" s="10">
        <f t="shared" si="0"/>
        <v>248</v>
      </c>
      <c r="G67" s="732">
        <f>SUM(F67:F78)</f>
        <v>6928</v>
      </c>
      <c r="H67" s="49">
        <f>DFC!$C$45</f>
        <v>0.1</v>
      </c>
      <c r="I67" s="47">
        <f>DFC!$C$44</f>
        <v>0.7</v>
      </c>
      <c r="J67" s="48">
        <f>DFC!$C$43</f>
        <v>0.2</v>
      </c>
      <c r="K67" s="12" t="str">
        <f t="shared" si="17"/>
        <v>OK</v>
      </c>
      <c r="L67" s="25">
        <f t="shared" si="18"/>
        <v>24.8</v>
      </c>
      <c r="M67" s="26">
        <f t="shared" si="18"/>
        <v>173.6</v>
      </c>
      <c r="N67" s="27">
        <f t="shared" si="18"/>
        <v>49.6</v>
      </c>
      <c r="O67" s="28">
        <f t="shared" si="2"/>
        <v>173600</v>
      </c>
      <c r="P67" s="28">
        <f t="shared" si="2"/>
        <v>4131680</v>
      </c>
      <c r="Q67" s="28">
        <f t="shared" si="2"/>
        <v>1388800</v>
      </c>
      <c r="R67" s="29">
        <f>DFC!$C$50</f>
        <v>152</v>
      </c>
      <c r="S67" s="28">
        <f>DFC!$C$49</f>
        <v>146.19999999999999</v>
      </c>
      <c r="T67" s="30">
        <f>DFC!$C$48</f>
        <v>150</v>
      </c>
      <c r="U67" s="31">
        <f t="shared" si="19"/>
        <v>26.3872</v>
      </c>
      <c r="V67" s="31">
        <f t="shared" si="19"/>
        <v>604.05161599999997</v>
      </c>
      <c r="W67" s="32">
        <f t="shared" si="19"/>
        <v>208.32</v>
      </c>
      <c r="X67" s="296">
        <f>DFC!$C$41</f>
        <v>370</v>
      </c>
      <c r="Y67" s="33">
        <f t="shared" si="20"/>
        <v>9763.2639999999992</v>
      </c>
      <c r="Z67" s="31">
        <f t="shared" si="20"/>
        <v>223499.09792</v>
      </c>
      <c r="AA67" s="31">
        <f t="shared" si="20"/>
        <v>77078.399999999994</v>
      </c>
      <c r="AB67" s="423">
        <f t="shared" ref="AB67" si="55">SUM(Y67:AA67)</f>
        <v>310340.76191999996</v>
      </c>
      <c r="AC67" s="295">
        <f>DFC!$C$45</f>
        <v>0.1</v>
      </c>
      <c r="AD67" s="291">
        <f>DFC!$C$44</f>
        <v>0.7</v>
      </c>
      <c r="AE67" s="292">
        <f>DFC!$C$43</f>
        <v>0.2</v>
      </c>
      <c r="AF67" s="12" t="str">
        <f t="shared" si="33"/>
        <v>OK</v>
      </c>
      <c r="AG67" s="13">
        <f t="shared" si="22"/>
        <v>24.8</v>
      </c>
      <c r="AH67" s="14">
        <f t="shared" si="22"/>
        <v>173.6</v>
      </c>
      <c r="AI67" s="15">
        <f t="shared" si="22"/>
        <v>49.6</v>
      </c>
      <c r="AJ67" s="16">
        <f t="shared" si="6"/>
        <v>0</v>
      </c>
      <c r="AK67" s="16">
        <f t="shared" si="6"/>
        <v>0</v>
      </c>
      <c r="AL67" s="16">
        <f t="shared" si="6"/>
        <v>0</v>
      </c>
      <c r="AM67" s="17">
        <f>DFC!$C$50</f>
        <v>152</v>
      </c>
      <c r="AN67" s="16">
        <f>DFC!$C$49</f>
        <v>146.19999999999999</v>
      </c>
      <c r="AO67" s="18">
        <f>DFC!$C$48</f>
        <v>150</v>
      </c>
      <c r="AP67" s="19">
        <f t="shared" si="50"/>
        <v>0</v>
      </c>
      <c r="AQ67" s="19">
        <f t="shared" si="7"/>
        <v>0</v>
      </c>
      <c r="AR67" s="20">
        <f t="shared" si="7"/>
        <v>0</v>
      </c>
      <c r="AS67" s="23">
        <f>DFC!$C$41</f>
        <v>370</v>
      </c>
      <c r="AT67" s="21">
        <f t="shared" si="49"/>
        <v>0</v>
      </c>
      <c r="AU67" s="19">
        <f t="shared" si="49"/>
        <v>0</v>
      </c>
      <c r="AV67" s="19">
        <f t="shared" si="49"/>
        <v>0</v>
      </c>
      <c r="AW67" s="423">
        <f t="shared" si="38"/>
        <v>0</v>
      </c>
      <c r="AX67" s="561">
        <f>DFC!$C$72</f>
        <v>0.15</v>
      </c>
      <c r="AY67" s="559">
        <f>DFC!$C$71</f>
        <v>0.75</v>
      </c>
      <c r="AZ67" s="560">
        <f>DFC!$C$70</f>
        <v>0.1</v>
      </c>
      <c r="BA67" s="12" t="str">
        <f t="shared" si="34"/>
        <v>OK</v>
      </c>
      <c r="BB67" s="13">
        <f t="shared" si="26"/>
        <v>37.199999999999996</v>
      </c>
      <c r="BC67" s="14">
        <f t="shared" si="26"/>
        <v>186</v>
      </c>
      <c r="BD67" s="15">
        <f t="shared" si="26"/>
        <v>24.8</v>
      </c>
      <c r="BE67" s="16">
        <f t="shared" si="10"/>
        <v>46499.999999999993</v>
      </c>
      <c r="BF67" s="16">
        <f t="shared" si="10"/>
        <v>790500</v>
      </c>
      <c r="BG67" s="16">
        <f t="shared" si="10"/>
        <v>124000</v>
      </c>
      <c r="BH67" s="17">
        <f>DFC!$C$77</f>
        <v>42</v>
      </c>
      <c r="BI67" s="28">
        <f>DFC!$C$76</f>
        <v>35</v>
      </c>
      <c r="BJ67" s="30">
        <f>DFC!$C$75</f>
        <v>40</v>
      </c>
      <c r="BK67" s="19">
        <f t="shared" si="51"/>
        <v>1.9529999999999998</v>
      </c>
      <c r="BL67" s="19">
        <f t="shared" si="11"/>
        <v>27.6675</v>
      </c>
      <c r="BM67" s="20">
        <f t="shared" si="11"/>
        <v>4.96</v>
      </c>
      <c r="BN67" s="11">
        <f>DFC!$C$68</f>
        <v>500</v>
      </c>
      <c r="BO67" s="21">
        <f t="shared" si="39"/>
        <v>976.49999999999989</v>
      </c>
      <c r="BP67" s="19">
        <f t="shared" si="40"/>
        <v>13833.75</v>
      </c>
      <c r="BQ67" s="19">
        <f t="shared" si="41"/>
        <v>2480</v>
      </c>
      <c r="BR67" s="423">
        <f t="shared" si="42"/>
        <v>17290.25</v>
      </c>
      <c r="BS67" s="561">
        <f>DFC!$C$72</f>
        <v>0.15</v>
      </c>
      <c r="BT67" s="559">
        <f>DFC!$C$71</f>
        <v>0.75</v>
      </c>
      <c r="BU67" s="560">
        <f>DFC!$C$70</f>
        <v>0.1</v>
      </c>
      <c r="BV67" s="12" t="str">
        <f t="shared" si="35"/>
        <v>OK</v>
      </c>
      <c r="BW67" s="13">
        <f t="shared" si="30"/>
        <v>37.199999999999996</v>
      </c>
      <c r="BX67" s="14">
        <f t="shared" si="30"/>
        <v>186</v>
      </c>
      <c r="BY67" s="15">
        <f t="shared" si="30"/>
        <v>24.8</v>
      </c>
      <c r="BZ67" s="16">
        <f t="shared" si="14"/>
        <v>0</v>
      </c>
      <c r="CA67" s="16">
        <f t="shared" si="14"/>
        <v>0</v>
      </c>
      <c r="CB67" s="16">
        <f t="shared" si="14"/>
        <v>0</v>
      </c>
      <c r="CC67" s="17">
        <f>DFC!$C$77</f>
        <v>42</v>
      </c>
      <c r="CD67" s="28">
        <f>DFC!$C$76</f>
        <v>35</v>
      </c>
      <c r="CE67" s="30">
        <f>DFC!$C$75</f>
        <v>40</v>
      </c>
      <c r="CF67" s="19">
        <f t="shared" si="52"/>
        <v>0</v>
      </c>
      <c r="CG67" s="19">
        <f t="shared" si="15"/>
        <v>0</v>
      </c>
      <c r="CH67" s="20">
        <f t="shared" si="15"/>
        <v>0</v>
      </c>
      <c r="CI67" s="11">
        <f>DFC!$C$68</f>
        <v>500</v>
      </c>
      <c r="CJ67" s="21">
        <f t="shared" si="43"/>
        <v>0</v>
      </c>
      <c r="CK67" s="21">
        <f t="shared" si="43"/>
        <v>0</v>
      </c>
      <c r="CL67" s="21">
        <f t="shared" si="43"/>
        <v>0</v>
      </c>
      <c r="CM67" s="423">
        <f t="shared" si="44"/>
        <v>0</v>
      </c>
    </row>
    <row r="68" spans="1:91" x14ac:dyDescent="0.35">
      <c r="A68" s="743"/>
      <c r="B68" s="572" t="s">
        <v>26</v>
      </c>
      <c r="C68" s="572">
        <v>28</v>
      </c>
      <c r="D68" s="572">
        <v>62</v>
      </c>
      <c r="E68" s="10">
        <f>DFC!C$53</f>
        <v>20</v>
      </c>
      <c r="F68" s="578">
        <f t="shared" si="0"/>
        <v>560</v>
      </c>
      <c r="G68" s="745"/>
      <c r="H68" s="49">
        <f>DFC!$C$45</f>
        <v>0.1</v>
      </c>
      <c r="I68" s="47">
        <f>DFC!$C$44</f>
        <v>0.7</v>
      </c>
      <c r="J68" s="48">
        <f>DFC!$C$43</f>
        <v>0.2</v>
      </c>
      <c r="K68" s="24" t="str">
        <f t="shared" si="17"/>
        <v>OK</v>
      </c>
      <c r="L68" s="25">
        <f t="shared" si="18"/>
        <v>56</v>
      </c>
      <c r="M68" s="26">
        <f t="shared" si="18"/>
        <v>392</v>
      </c>
      <c r="N68" s="27">
        <f t="shared" si="18"/>
        <v>112</v>
      </c>
      <c r="O68" s="28">
        <f t="shared" si="2"/>
        <v>392000</v>
      </c>
      <c r="P68" s="28">
        <f t="shared" si="2"/>
        <v>9329600</v>
      </c>
      <c r="Q68" s="28">
        <f t="shared" si="2"/>
        <v>3136000</v>
      </c>
      <c r="R68" s="29">
        <f>DFC!$C$50</f>
        <v>152</v>
      </c>
      <c r="S68" s="28">
        <f>DFC!$C$49</f>
        <v>146.19999999999999</v>
      </c>
      <c r="T68" s="30">
        <f>DFC!$C$48</f>
        <v>150</v>
      </c>
      <c r="U68" s="31">
        <f t="shared" si="19"/>
        <v>59.584000000000003</v>
      </c>
      <c r="V68" s="31">
        <f t="shared" si="19"/>
        <v>1363.9875199999999</v>
      </c>
      <c r="W68" s="32">
        <f t="shared" si="19"/>
        <v>470.4</v>
      </c>
      <c r="X68" s="296">
        <f>DFC!$C$41</f>
        <v>370</v>
      </c>
      <c r="Y68" s="33">
        <f t="shared" si="20"/>
        <v>22046.080000000002</v>
      </c>
      <c r="Z68" s="31">
        <f t="shared" si="20"/>
        <v>504675.38239999994</v>
      </c>
      <c r="AA68" s="31">
        <f t="shared" si="20"/>
        <v>174048</v>
      </c>
      <c r="AB68" s="423">
        <f t="shared" si="37"/>
        <v>700769.46239999996</v>
      </c>
      <c r="AC68" s="295">
        <f>DFC!$C$45</f>
        <v>0.1</v>
      </c>
      <c r="AD68" s="291">
        <f>DFC!$C$44</f>
        <v>0.7</v>
      </c>
      <c r="AE68" s="292">
        <f>DFC!$C$43</f>
        <v>0.2</v>
      </c>
      <c r="AF68" s="24" t="str">
        <f t="shared" si="33"/>
        <v>OK</v>
      </c>
      <c r="AG68" s="25">
        <f t="shared" si="22"/>
        <v>56</v>
      </c>
      <c r="AH68" s="26">
        <f t="shared" si="22"/>
        <v>392</v>
      </c>
      <c r="AI68" s="27">
        <f t="shared" si="22"/>
        <v>112</v>
      </c>
      <c r="AJ68" s="28">
        <f t="shared" si="6"/>
        <v>0</v>
      </c>
      <c r="AK68" s="28">
        <f t="shared" si="6"/>
        <v>0</v>
      </c>
      <c r="AL68" s="28">
        <f t="shared" si="6"/>
        <v>0</v>
      </c>
      <c r="AM68" s="17">
        <f>DFC!$C$50</f>
        <v>152</v>
      </c>
      <c r="AN68" s="16">
        <f>DFC!$C$49</f>
        <v>146.19999999999999</v>
      </c>
      <c r="AO68" s="18">
        <f>DFC!$C$48</f>
        <v>150</v>
      </c>
      <c r="AP68" s="31">
        <f t="shared" si="50"/>
        <v>0</v>
      </c>
      <c r="AQ68" s="31">
        <f t="shared" si="7"/>
        <v>0</v>
      </c>
      <c r="AR68" s="32">
        <f t="shared" si="7"/>
        <v>0</v>
      </c>
      <c r="AS68" s="23">
        <f>DFC!$C$41</f>
        <v>370</v>
      </c>
      <c r="AT68" s="33">
        <f t="shared" si="49"/>
        <v>0</v>
      </c>
      <c r="AU68" s="31">
        <f t="shared" si="49"/>
        <v>0</v>
      </c>
      <c r="AV68" s="31">
        <f t="shared" si="49"/>
        <v>0</v>
      </c>
      <c r="AW68" s="423">
        <f t="shared" si="38"/>
        <v>0</v>
      </c>
      <c r="AX68" s="561">
        <f>DFC!$C$72</f>
        <v>0.15</v>
      </c>
      <c r="AY68" s="559">
        <f>DFC!$C$71</f>
        <v>0.75</v>
      </c>
      <c r="AZ68" s="560">
        <f>DFC!$C$70</f>
        <v>0.1</v>
      </c>
      <c r="BA68" s="24" t="str">
        <f t="shared" si="34"/>
        <v>OK</v>
      </c>
      <c r="BB68" s="25">
        <f t="shared" si="26"/>
        <v>84</v>
      </c>
      <c r="BC68" s="26">
        <f t="shared" si="26"/>
        <v>420</v>
      </c>
      <c r="BD68" s="27">
        <f t="shared" si="26"/>
        <v>56</v>
      </c>
      <c r="BE68" s="28">
        <f t="shared" si="10"/>
        <v>105000</v>
      </c>
      <c r="BF68" s="28">
        <f t="shared" si="10"/>
        <v>1785000</v>
      </c>
      <c r="BG68" s="28">
        <f t="shared" si="10"/>
        <v>280000</v>
      </c>
      <c r="BH68" s="17">
        <f>DFC!$C$77</f>
        <v>42</v>
      </c>
      <c r="BI68" s="28">
        <f>DFC!$C$76</f>
        <v>35</v>
      </c>
      <c r="BJ68" s="30">
        <f>DFC!$C$75</f>
        <v>40</v>
      </c>
      <c r="BK68" s="31">
        <f t="shared" si="51"/>
        <v>4.41</v>
      </c>
      <c r="BL68" s="31">
        <f t="shared" si="11"/>
        <v>62.475000000000001</v>
      </c>
      <c r="BM68" s="32">
        <f t="shared" si="11"/>
        <v>11.2</v>
      </c>
      <c r="BN68" s="11">
        <f>DFC!$C$68</f>
        <v>500</v>
      </c>
      <c r="BO68" s="21">
        <f t="shared" si="39"/>
        <v>2205</v>
      </c>
      <c r="BP68" s="19">
        <f t="shared" si="40"/>
        <v>31237.5</v>
      </c>
      <c r="BQ68" s="19">
        <f t="shared" si="41"/>
        <v>5600</v>
      </c>
      <c r="BR68" s="423">
        <f t="shared" si="42"/>
        <v>39042.5</v>
      </c>
      <c r="BS68" s="561">
        <f>DFC!$C$72</f>
        <v>0.15</v>
      </c>
      <c r="BT68" s="559">
        <f>DFC!$C$71</f>
        <v>0.75</v>
      </c>
      <c r="BU68" s="560">
        <f>DFC!$C$70</f>
        <v>0.1</v>
      </c>
      <c r="BV68" s="24" t="str">
        <f t="shared" si="35"/>
        <v>OK</v>
      </c>
      <c r="BW68" s="25">
        <f t="shared" si="30"/>
        <v>84</v>
      </c>
      <c r="BX68" s="26">
        <f t="shared" si="30"/>
        <v>420</v>
      </c>
      <c r="BY68" s="27">
        <f t="shared" si="30"/>
        <v>56</v>
      </c>
      <c r="BZ68" s="28">
        <f t="shared" si="14"/>
        <v>0</v>
      </c>
      <c r="CA68" s="28">
        <f t="shared" si="14"/>
        <v>0</v>
      </c>
      <c r="CB68" s="28">
        <f t="shared" si="14"/>
        <v>0</v>
      </c>
      <c r="CC68" s="17">
        <f>DFC!$C$77</f>
        <v>42</v>
      </c>
      <c r="CD68" s="28">
        <f>DFC!$C$76</f>
        <v>35</v>
      </c>
      <c r="CE68" s="30">
        <f>DFC!$C$75</f>
        <v>40</v>
      </c>
      <c r="CF68" s="31">
        <f t="shared" si="52"/>
        <v>0</v>
      </c>
      <c r="CG68" s="31">
        <f t="shared" si="15"/>
        <v>0</v>
      </c>
      <c r="CH68" s="32">
        <f t="shared" si="15"/>
        <v>0</v>
      </c>
      <c r="CI68" s="11">
        <f>DFC!$C$68</f>
        <v>500</v>
      </c>
      <c r="CJ68" s="21">
        <f t="shared" si="43"/>
        <v>0</v>
      </c>
      <c r="CK68" s="21">
        <f t="shared" si="43"/>
        <v>0</v>
      </c>
      <c r="CL68" s="21">
        <f t="shared" si="43"/>
        <v>0</v>
      </c>
      <c r="CM68" s="423">
        <f t="shared" si="44"/>
        <v>0</v>
      </c>
    </row>
    <row r="69" spans="1:91" x14ac:dyDescent="0.35">
      <c r="A69" s="743"/>
      <c r="B69" s="572" t="s">
        <v>27</v>
      </c>
      <c r="C69" s="572">
        <v>31</v>
      </c>
      <c r="D69" s="572">
        <v>63</v>
      </c>
      <c r="E69" s="10">
        <f>DFC!C$54</f>
        <v>20</v>
      </c>
      <c r="F69" s="578">
        <f t="shared" si="0"/>
        <v>620</v>
      </c>
      <c r="G69" s="745"/>
      <c r="H69" s="49">
        <f>DFC!$C$45</f>
        <v>0.1</v>
      </c>
      <c r="I69" s="47">
        <f>DFC!$C$44</f>
        <v>0.7</v>
      </c>
      <c r="J69" s="48">
        <f>DFC!$C$43</f>
        <v>0.2</v>
      </c>
      <c r="K69" s="24" t="str">
        <f t="shared" si="17"/>
        <v>OK</v>
      </c>
      <c r="L69" s="25">
        <f t="shared" si="18"/>
        <v>62</v>
      </c>
      <c r="M69" s="26">
        <f t="shared" si="18"/>
        <v>434</v>
      </c>
      <c r="N69" s="27">
        <f t="shared" si="18"/>
        <v>124</v>
      </c>
      <c r="O69" s="28">
        <f t="shared" si="2"/>
        <v>434000</v>
      </c>
      <c r="P69" s="28">
        <f t="shared" si="2"/>
        <v>10329200</v>
      </c>
      <c r="Q69" s="28">
        <f t="shared" si="2"/>
        <v>3472000</v>
      </c>
      <c r="R69" s="29">
        <f>DFC!$C$50</f>
        <v>152</v>
      </c>
      <c r="S69" s="28">
        <f>DFC!$C$49</f>
        <v>146.19999999999999</v>
      </c>
      <c r="T69" s="30">
        <f>DFC!$C$48</f>
        <v>150</v>
      </c>
      <c r="U69" s="31">
        <f t="shared" si="19"/>
        <v>65.968000000000004</v>
      </c>
      <c r="V69" s="31">
        <f t="shared" si="19"/>
        <v>1510.12904</v>
      </c>
      <c r="W69" s="32">
        <f t="shared" si="19"/>
        <v>520.79999999999995</v>
      </c>
      <c r="X69" s="296">
        <f>DFC!$C$41</f>
        <v>370</v>
      </c>
      <c r="Y69" s="33">
        <f t="shared" si="20"/>
        <v>24408.16</v>
      </c>
      <c r="Z69" s="31">
        <f t="shared" si="20"/>
        <v>558747.74479999999</v>
      </c>
      <c r="AA69" s="31">
        <f t="shared" si="20"/>
        <v>192695.99999999997</v>
      </c>
      <c r="AB69" s="423">
        <f t="shared" si="37"/>
        <v>775851.90480000002</v>
      </c>
      <c r="AC69" s="295">
        <f>DFC!$C$45</f>
        <v>0.1</v>
      </c>
      <c r="AD69" s="291">
        <f>DFC!$C$44</f>
        <v>0.7</v>
      </c>
      <c r="AE69" s="292">
        <f>DFC!$C$43</f>
        <v>0.2</v>
      </c>
      <c r="AF69" s="24" t="str">
        <f t="shared" si="33"/>
        <v>OK</v>
      </c>
      <c r="AG69" s="25">
        <f t="shared" si="22"/>
        <v>62</v>
      </c>
      <c r="AH69" s="26">
        <f t="shared" si="22"/>
        <v>434</v>
      </c>
      <c r="AI69" s="27">
        <f t="shared" si="22"/>
        <v>124</v>
      </c>
      <c r="AJ69" s="28">
        <f t="shared" si="6"/>
        <v>0</v>
      </c>
      <c r="AK69" s="28">
        <f t="shared" si="6"/>
        <v>0</v>
      </c>
      <c r="AL69" s="28">
        <f t="shared" si="6"/>
        <v>0</v>
      </c>
      <c r="AM69" s="17">
        <f>DFC!$C$50</f>
        <v>152</v>
      </c>
      <c r="AN69" s="16">
        <f>DFC!$C$49</f>
        <v>146.19999999999999</v>
      </c>
      <c r="AO69" s="18">
        <f>DFC!$C$48</f>
        <v>150</v>
      </c>
      <c r="AP69" s="31">
        <f t="shared" si="50"/>
        <v>0</v>
      </c>
      <c r="AQ69" s="31">
        <f t="shared" si="7"/>
        <v>0</v>
      </c>
      <c r="AR69" s="32">
        <f t="shared" si="7"/>
        <v>0</v>
      </c>
      <c r="AS69" s="23">
        <f>DFC!$C$41</f>
        <v>370</v>
      </c>
      <c r="AT69" s="33">
        <f t="shared" si="49"/>
        <v>0</v>
      </c>
      <c r="AU69" s="31">
        <f t="shared" si="49"/>
        <v>0</v>
      </c>
      <c r="AV69" s="31">
        <f t="shared" si="49"/>
        <v>0</v>
      </c>
      <c r="AW69" s="423">
        <f t="shared" si="38"/>
        <v>0</v>
      </c>
      <c r="AX69" s="561">
        <f>DFC!$C$72</f>
        <v>0.15</v>
      </c>
      <c r="AY69" s="559">
        <f>DFC!$C$71</f>
        <v>0.75</v>
      </c>
      <c r="AZ69" s="560">
        <f>DFC!$C$70</f>
        <v>0.1</v>
      </c>
      <c r="BA69" s="24" t="str">
        <f t="shared" si="34"/>
        <v>OK</v>
      </c>
      <c r="BB69" s="25">
        <f t="shared" si="26"/>
        <v>93</v>
      </c>
      <c r="BC69" s="26">
        <f t="shared" si="26"/>
        <v>465</v>
      </c>
      <c r="BD69" s="27">
        <f t="shared" si="26"/>
        <v>62</v>
      </c>
      <c r="BE69" s="28">
        <f t="shared" si="10"/>
        <v>116250</v>
      </c>
      <c r="BF69" s="28">
        <f t="shared" si="10"/>
        <v>1976250</v>
      </c>
      <c r="BG69" s="28">
        <f t="shared" si="10"/>
        <v>310000</v>
      </c>
      <c r="BH69" s="17">
        <f>DFC!$C$77</f>
        <v>42</v>
      </c>
      <c r="BI69" s="28">
        <f>DFC!$C$76</f>
        <v>35</v>
      </c>
      <c r="BJ69" s="30">
        <f>DFC!$C$75</f>
        <v>40</v>
      </c>
      <c r="BK69" s="31">
        <f t="shared" si="51"/>
        <v>4.8825000000000003</v>
      </c>
      <c r="BL69" s="31">
        <f t="shared" si="11"/>
        <v>69.168750000000003</v>
      </c>
      <c r="BM69" s="32">
        <f t="shared" si="11"/>
        <v>12.4</v>
      </c>
      <c r="BN69" s="11">
        <f>DFC!$C$68</f>
        <v>500</v>
      </c>
      <c r="BO69" s="21">
        <f t="shared" si="39"/>
        <v>2441.25</v>
      </c>
      <c r="BP69" s="19">
        <f t="shared" si="40"/>
        <v>34584.375</v>
      </c>
      <c r="BQ69" s="19">
        <f t="shared" si="41"/>
        <v>6200</v>
      </c>
      <c r="BR69" s="423">
        <f t="shared" si="42"/>
        <v>43225.625</v>
      </c>
      <c r="BS69" s="561">
        <f>DFC!$C$72</f>
        <v>0.15</v>
      </c>
      <c r="BT69" s="559">
        <f>DFC!$C$71</f>
        <v>0.75</v>
      </c>
      <c r="BU69" s="560">
        <f>DFC!$C$70</f>
        <v>0.1</v>
      </c>
      <c r="BV69" s="24" t="str">
        <f t="shared" si="35"/>
        <v>OK</v>
      </c>
      <c r="BW69" s="25">
        <f t="shared" si="30"/>
        <v>93</v>
      </c>
      <c r="BX69" s="26">
        <f t="shared" si="30"/>
        <v>465</v>
      </c>
      <c r="BY69" s="27">
        <f t="shared" si="30"/>
        <v>62</v>
      </c>
      <c r="BZ69" s="28">
        <f t="shared" si="14"/>
        <v>0</v>
      </c>
      <c r="CA69" s="28">
        <f t="shared" si="14"/>
        <v>0</v>
      </c>
      <c r="CB69" s="28">
        <f t="shared" si="14"/>
        <v>0</v>
      </c>
      <c r="CC69" s="17">
        <f>DFC!$C$77</f>
        <v>42</v>
      </c>
      <c r="CD69" s="28">
        <f>DFC!$C$76</f>
        <v>35</v>
      </c>
      <c r="CE69" s="30">
        <f>DFC!$C$75</f>
        <v>40</v>
      </c>
      <c r="CF69" s="31">
        <f t="shared" si="52"/>
        <v>0</v>
      </c>
      <c r="CG69" s="31">
        <f t="shared" si="15"/>
        <v>0</v>
      </c>
      <c r="CH69" s="32">
        <f t="shared" si="15"/>
        <v>0</v>
      </c>
      <c r="CI69" s="11">
        <f>DFC!$C$68</f>
        <v>500</v>
      </c>
      <c r="CJ69" s="21">
        <f t="shared" si="43"/>
        <v>0</v>
      </c>
      <c r="CK69" s="21">
        <f t="shared" si="43"/>
        <v>0</v>
      </c>
      <c r="CL69" s="21">
        <f t="shared" si="43"/>
        <v>0</v>
      </c>
      <c r="CM69" s="423">
        <f t="shared" si="44"/>
        <v>0</v>
      </c>
    </row>
    <row r="70" spans="1:91" x14ac:dyDescent="0.35">
      <c r="A70" s="743"/>
      <c r="B70" s="572" t="s">
        <v>28</v>
      </c>
      <c r="C70" s="572">
        <v>30</v>
      </c>
      <c r="D70" s="572">
        <v>64</v>
      </c>
      <c r="E70" s="10">
        <f>DFC!C$55</f>
        <v>20</v>
      </c>
      <c r="F70" s="578">
        <f t="shared" si="0"/>
        <v>600</v>
      </c>
      <c r="G70" s="745"/>
      <c r="H70" s="49">
        <f>DFC!$C$45</f>
        <v>0.1</v>
      </c>
      <c r="I70" s="47">
        <f>DFC!$C$44</f>
        <v>0.7</v>
      </c>
      <c r="J70" s="48">
        <f>DFC!$C$43</f>
        <v>0.2</v>
      </c>
      <c r="K70" s="24" t="str">
        <f t="shared" si="17"/>
        <v>OK</v>
      </c>
      <c r="L70" s="25">
        <f t="shared" si="18"/>
        <v>60</v>
      </c>
      <c r="M70" s="26">
        <f t="shared" si="18"/>
        <v>420</v>
      </c>
      <c r="N70" s="27">
        <f t="shared" si="18"/>
        <v>120</v>
      </c>
      <c r="O70" s="28">
        <f t="shared" si="2"/>
        <v>420000</v>
      </c>
      <c r="P70" s="28">
        <f t="shared" si="2"/>
        <v>9996000</v>
      </c>
      <c r="Q70" s="28">
        <f t="shared" si="2"/>
        <v>3360000</v>
      </c>
      <c r="R70" s="29">
        <f>DFC!$C$50</f>
        <v>152</v>
      </c>
      <c r="S70" s="28">
        <f>DFC!$C$49</f>
        <v>146.19999999999999</v>
      </c>
      <c r="T70" s="30">
        <f>DFC!$C$48</f>
        <v>150</v>
      </c>
      <c r="U70" s="31">
        <f t="shared" si="19"/>
        <v>63.84</v>
      </c>
      <c r="V70" s="31">
        <f t="shared" si="19"/>
        <v>1461.4151999999999</v>
      </c>
      <c r="W70" s="32">
        <f t="shared" si="19"/>
        <v>504</v>
      </c>
      <c r="X70" s="296">
        <f>DFC!$C$41</f>
        <v>370</v>
      </c>
      <c r="Y70" s="33">
        <f t="shared" si="20"/>
        <v>23620.800000000003</v>
      </c>
      <c r="Z70" s="31">
        <f t="shared" si="20"/>
        <v>540723.62399999995</v>
      </c>
      <c r="AA70" s="31">
        <f t="shared" si="20"/>
        <v>186480</v>
      </c>
      <c r="AB70" s="423">
        <f t="shared" si="37"/>
        <v>750824.424</v>
      </c>
      <c r="AC70" s="295">
        <f>DFC!$C$45</f>
        <v>0.1</v>
      </c>
      <c r="AD70" s="291">
        <f>DFC!$C$44</f>
        <v>0.7</v>
      </c>
      <c r="AE70" s="292">
        <f>DFC!$C$43</f>
        <v>0.2</v>
      </c>
      <c r="AF70" s="24" t="str">
        <f t="shared" si="33"/>
        <v>OK</v>
      </c>
      <c r="AG70" s="25">
        <f t="shared" si="22"/>
        <v>60</v>
      </c>
      <c r="AH70" s="26">
        <f t="shared" si="22"/>
        <v>420</v>
      </c>
      <c r="AI70" s="27">
        <f t="shared" si="22"/>
        <v>120</v>
      </c>
      <c r="AJ70" s="28">
        <f t="shared" si="6"/>
        <v>0</v>
      </c>
      <c r="AK70" s="28">
        <f t="shared" si="6"/>
        <v>0</v>
      </c>
      <c r="AL70" s="28">
        <f t="shared" si="6"/>
        <v>0</v>
      </c>
      <c r="AM70" s="17">
        <f>DFC!$C$50</f>
        <v>152</v>
      </c>
      <c r="AN70" s="16">
        <f>DFC!$C$49</f>
        <v>146.19999999999999</v>
      </c>
      <c r="AO70" s="18">
        <f>DFC!$C$48</f>
        <v>150</v>
      </c>
      <c r="AP70" s="31">
        <f t="shared" si="50"/>
        <v>0</v>
      </c>
      <c r="AQ70" s="31">
        <f t="shared" si="7"/>
        <v>0</v>
      </c>
      <c r="AR70" s="32">
        <f t="shared" si="7"/>
        <v>0</v>
      </c>
      <c r="AS70" s="23">
        <f>DFC!$C$41</f>
        <v>370</v>
      </c>
      <c r="AT70" s="33">
        <f t="shared" si="49"/>
        <v>0</v>
      </c>
      <c r="AU70" s="31">
        <f t="shared" si="49"/>
        <v>0</v>
      </c>
      <c r="AV70" s="31">
        <f t="shared" si="49"/>
        <v>0</v>
      </c>
      <c r="AW70" s="423">
        <f t="shared" si="38"/>
        <v>0</v>
      </c>
      <c r="AX70" s="561">
        <f>DFC!$C$72</f>
        <v>0.15</v>
      </c>
      <c r="AY70" s="559">
        <f>DFC!$C$71</f>
        <v>0.75</v>
      </c>
      <c r="AZ70" s="560">
        <f>DFC!$C$70</f>
        <v>0.1</v>
      </c>
      <c r="BA70" s="24" t="str">
        <f t="shared" si="34"/>
        <v>OK</v>
      </c>
      <c r="BB70" s="25">
        <f t="shared" si="26"/>
        <v>90</v>
      </c>
      <c r="BC70" s="26">
        <f t="shared" si="26"/>
        <v>450</v>
      </c>
      <c r="BD70" s="27">
        <f t="shared" si="26"/>
        <v>60</v>
      </c>
      <c r="BE70" s="28">
        <f t="shared" si="10"/>
        <v>112500</v>
      </c>
      <c r="BF70" s="28">
        <f t="shared" si="10"/>
        <v>1912500</v>
      </c>
      <c r="BG70" s="28">
        <f t="shared" si="10"/>
        <v>300000</v>
      </c>
      <c r="BH70" s="17">
        <f>DFC!$C$77</f>
        <v>42</v>
      </c>
      <c r="BI70" s="28">
        <f>DFC!$C$76</f>
        <v>35</v>
      </c>
      <c r="BJ70" s="30">
        <f>DFC!$C$75</f>
        <v>40</v>
      </c>
      <c r="BK70" s="31">
        <f t="shared" si="51"/>
        <v>4.7249999999999996</v>
      </c>
      <c r="BL70" s="31">
        <f t="shared" si="11"/>
        <v>66.9375</v>
      </c>
      <c r="BM70" s="32">
        <f t="shared" si="11"/>
        <v>12</v>
      </c>
      <c r="BN70" s="11">
        <f>DFC!$C$68</f>
        <v>500</v>
      </c>
      <c r="BO70" s="21">
        <f t="shared" si="39"/>
        <v>2362.5</v>
      </c>
      <c r="BP70" s="19">
        <f t="shared" si="40"/>
        <v>33468.75</v>
      </c>
      <c r="BQ70" s="19">
        <f t="shared" si="41"/>
        <v>6000</v>
      </c>
      <c r="BR70" s="423">
        <f t="shared" si="42"/>
        <v>41831.25</v>
      </c>
      <c r="BS70" s="561">
        <f>DFC!$C$72</f>
        <v>0.15</v>
      </c>
      <c r="BT70" s="559">
        <f>DFC!$C$71</f>
        <v>0.75</v>
      </c>
      <c r="BU70" s="560">
        <f>DFC!$C$70</f>
        <v>0.1</v>
      </c>
      <c r="BV70" s="24" t="str">
        <f t="shared" si="35"/>
        <v>OK</v>
      </c>
      <c r="BW70" s="25">
        <f t="shared" si="30"/>
        <v>90</v>
      </c>
      <c r="BX70" s="26">
        <f t="shared" si="30"/>
        <v>450</v>
      </c>
      <c r="BY70" s="27">
        <f t="shared" si="30"/>
        <v>60</v>
      </c>
      <c r="BZ70" s="28">
        <f t="shared" si="14"/>
        <v>0</v>
      </c>
      <c r="CA70" s="28">
        <f t="shared" si="14"/>
        <v>0</v>
      </c>
      <c r="CB70" s="28">
        <f t="shared" si="14"/>
        <v>0</v>
      </c>
      <c r="CC70" s="17">
        <f>DFC!$C$77</f>
        <v>42</v>
      </c>
      <c r="CD70" s="28">
        <f>DFC!$C$76</f>
        <v>35</v>
      </c>
      <c r="CE70" s="30">
        <f>DFC!$C$75</f>
        <v>40</v>
      </c>
      <c r="CF70" s="31">
        <f t="shared" si="52"/>
        <v>0</v>
      </c>
      <c r="CG70" s="31">
        <f t="shared" si="15"/>
        <v>0</v>
      </c>
      <c r="CH70" s="32">
        <f t="shared" si="15"/>
        <v>0</v>
      </c>
      <c r="CI70" s="11">
        <f>DFC!$C$68</f>
        <v>500</v>
      </c>
      <c r="CJ70" s="21">
        <f t="shared" si="43"/>
        <v>0</v>
      </c>
      <c r="CK70" s="21">
        <f t="shared" si="43"/>
        <v>0</v>
      </c>
      <c r="CL70" s="21">
        <f t="shared" si="43"/>
        <v>0</v>
      </c>
      <c r="CM70" s="423">
        <f t="shared" si="44"/>
        <v>0</v>
      </c>
    </row>
    <row r="71" spans="1:91" x14ac:dyDescent="0.35">
      <c r="A71" s="743"/>
      <c r="B71" s="572" t="s">
        <v>29</v>
      </c>
      <c r="C71" s="572">
        <v>31</v>
      </c>
      <c r="D71" s="572">
        <v>65</v>
      </c>
      <c r="E71" s="10">
        <f>DFC!C$56</f>
        <v>20</v>
      </c>
      <c r="F71" s="578">
        <f t="shared" ref="F71:F134" si="56">C71*E71</f>
        <v>620</v>
      </c>
      <c r="G71" s="745"/>
      <c r="H71" s="49">
        <f>DFC!$C$45</f>
        <v>0.1</v>
      </c>
      <c r="I71" s="47">
        <f>DFC!$C$44</f>
        <v>0.7</v>
      </c>
      <c r="J71" s="48">
        <f>DFC!$C$43</f>
        <v>0.2</v>
      </c>
      <c r="K71" s="24" t="str">
        <f t="shared" si="17"/>
        <v>OK</v>
      </c>
      <c r="L71" s="25">
        <f t="shared" si="18"/>
        <v>62</v>
      </c>
      <c r="M71" s="26">
        <f t="shared" si="18"/>
        <v>434</v>
      </c>
      <c r="N71" s="27">
        <f t="shared" si="18"/>
        <v>124</v>
      </c>
      <c r="O71" s="28">
        <f t="shared" ref="O71:Q134" si="57">O$6*L71</f>
        <v>434000</v>
      </c>
      <c r="P71" s="28">
        <f t="shared" si="57"/>
        <v>10329200</v>
      </c>
      <c r="Q71" s="28">
        <f t="shared" si="57"/>
        <v>3472000</v>
      </c>
      <c r="R71" s="29">
        <f>DFC!$C$50</f>
        <v>152</v>
      </c>
      <c r="S71" s="28">
        <f>DFC!$C$49</f>
        <v>146.19999999999999</v>
      </c>
      <c r="T71" s="30">
        <f>DFC!$C$48</f>
        <v>150</v>
      </c>
      <c r="U71" s="31">
        <f t="shared" si="19"/>
        <v>65.968000000000004</v>
      </c>
      <c r="V71" s="31">
        <f t="shared" si="19"/>
        <v>1510.12904</v>
      </c>
      <c r="W71" s="32">
        <f t="shared" si="19"/>
        <v>520.79999999999995</v>
      </c>
      <c r="X71" s="296">
        <f>DFC!$C$41</f>
        <v>370</v>
      </c>
      <c r="Y71" s="33">
        <f t="shared" si="20"/>
        <v>24408.16</v>
      </c>
      <c r="Z71" s="31">
        <f t="shared" si="20"/>
        <v>558747.74479999999</v>
      </c>
      <c r="AA71" s="31">
        <f t="shared" si="20"/>
        <v>192695.99999999997</v>
      </c>
      <c r="AB71" s="423">
        <f t="shared" si="37"/>
        <v>775851.90480000002</v>
      </c>
      <c r="AC71" s="295">
        <f>DFC!$C$45</f>
        <v>0.1</v>
      </c>
      <c r="AD71" s="291">
        <f>DFC!$C$44</f>
        <v>0.7</v>
      </c>
      <c r="AE71" s="292">
        <f>DFC!$C$43</f>
        <v>0.2</v>
      </c>
      <c r="AF71" s="24" t="str">
        <f t="shared" si="33"/>
        <v>OK</v>
      </c>
      <c r="AG71" s="25">
        <f t="shared" si="22"/>
        <v>62</v>
      </c>
      <c r="AH71" s="26">
        <f t="shared" si="22"/>
        <v>434</v>
      </c>
      <c r="AI71" s="27">
        <f t="shared" si="22"/>
        <v>124</v>
      </c>
      <c r="AJ71" s="28">
        <f t="shared" ref="AJ71:AL134" si="58">AJ$6*AG71</f>
        <v>0</v>
      </c>
      <c r="AK71" s="28">
        <f t="shared" si="58"/>
        <v>0</v>
      </c>
      <c r="AL71" s="28">
        <f t="shared" si="58"/>
        <v>0</v>
      </c>
      <c r="AM71" s="17">
        <f>DFC!$C$50</f>
        <v>152</v>
      </c>
      <c r="AN71" s="16">
        <f>DFC!$C$49</f>
        <v>146.19999999999999</v>
      </c>
      <c r="AO71" s="18">
        <f>DFC!$C$48</f>
        <v>150</v>
      </c>
      <c r="AP71" s="31">
        <f t="shared" si="50"/>
        <v>0</v>
      </c>
      <c r="AQ71" s="31">
        <f t="shared" si="50"/>
        <v>0</v>
      </c>
      <c r="AR71" s="32">
        <f t="shared" si="50"/>
        <v>0</v>
      </c>
      <c r="AS71" s="23">
        <f>DFC!$C$41</f>
        <v>370</v>
      </c>
      <c r="AT71" s="33">
        <f t="shared" si="49"/>
        <v>0</v>
      </c>
      <c r="AU71" s="31">
        <f t="shared" si="49"/>
        <v>0</v>
      </c>
      <c r="AV71" s="31">
        <f t="shared" si="49"/>
        <v>0</v>
      </c>
      <c r="AW71" s="423">
        <f t="shared" si="38"/>
        <v>0</v>
      </c>
      <c r="AX71" s="561">
        <f>DFC!$C$72</f>
        <v>0.15</v>
      </c>
      <c r="AY71" s="559">
        <f>DFC!$C$71</f>
        <v>0.75</v>
      </c>
      <c r="AZ71" s="560">
        <f>DFC!$C$70</f>
        <v>0.1</v>
      </c>
      <c r="BA71" s="24" t="str">
        <f t="shared" si="34"/>
        <v>OK</v>
      </c>
      <c r="BB71" s="25">
        <f t="shared" si="26"/>
        <v>93</v>
      </c>
      <c r="BC71" s="26">
        <f t="shared" si="26"/>
        <v>465</v>
      </c>
      <c r="BD71" s="27">
        <f t="shared" si="26"/>
        <v>62</v>
      </c>
      <c r="BE71" s="28">
        <f t="shared" ref="BE71:BG134" si="59">BE$6*BB71</f>
        <v>116250</v>
      </c>
      <c r="BF71" s="28">
        <f t="shared" si="59"/>
        <v>1976250</v>
      </c>
      <c r="BG71" s="28">
        <f t="shared" si="59"/>
        <v>310000</v>
      </c>
      <c r="BH71" s="17">
        <f>DFC!$C$77</f>
        <v>42</v>
      </c>
      <c r="BI71" s="28">
        <f>DFC!$C$76</f>
        <v>35</v>
      </c>
      <c r="BJ71" s="30">
        <f>DFC!$C$75</f>
        <v>40</v>
      </c>
      <c r="BK71" s="31">
        <f t="shared" si="51"/>
        <v>4.8825000000000003</v>
      </c>
      <c r="BL71" s="31">
        <f t="shared" si="51"/>
        <v>69.168750000000003</v>
      </c>
      <c r="BM71" s="32">
        <f t="shared" si="51"/>
        <v>12.4</v>
      </c>
      <c r="BN71" s="11">
        <f>DFC!$C$68</f>
        <v>500</v>
      </c>
      <c r="BO71" s="21">
        <f t="shared" si="39"/>
        <v>2441.25</v>
      </c>
      <c r="BP71" s="19">
        <f t="shared" si="40"/>
        <v>34584.375</v>
      </c>
      <c r="BQ71" s="19">
        <f t="shared" si="41"/>
        <v>6200</v>
      </c>
      <c r="BR71" s="423">
        <f t="shared" si="42"/>
        <v>43225.625</v>
      </c>
      <c r="BS71" s="561">
        <f>DFC!$C$72</f>
        <v>0.15</v>
      </c>
      <c r="BT71" s="559">
        <f>DFC!$C$71</f>
        <v>0.75</v>
      </c>
      <c r="BU71" s="560">
        <f>DFC!$C$70</f>
        <v>0.1</v>
      </c>
      <c r="BV71" s="24" t="str">
        <f t="shared" si="35"/>
        <v>OK</v>
      </c>
      <c r="BW71" s="25">
        <f t="shared" si="30"/>
        <v>93</v>
      </c>
      <c r="BX71" s="26">
        <f t="shared" si="30"/>
        <v>465</v>
      </c>
      <c r="BY71" s="27">
        <f t="shared" si="30"/>
        <v>62</v>
      </c>
      <c r="BZ71" s="28">
        <f t="shared" ref="BZ71:CB134" si="60">BZ$6*BW71</f>
        <v>0</v>
      </c>
      <c r="CA71" s="28">
        <f t="shared" si="60"/>
        <v>0</v>
      </c>
      <c r="CB71" s="28">
        <f t="shared" si="60"/>
        <v>0</v>
      </c>
      <c r="CC71" s="17">
        <f>DFC!$C$77</f>
        <v>42</v>
      </c>
      <c r="CD71" s="28">
        <f>DFC!$C$76</f>
        <v>35</v>
      </c>
      <c r="CE71" s="30">
        <f>DFC!$C$75</f>
        <v>40</v>
      </c>
      <c r="CF71" s="31">
        <f t="shared" si="52"/>
        <v>0</v>
      </c>
      <c r="CG71" s="31">
        <f t="shared" si="52"/>
        <v>0</v>
      </c>
      <c r="CH71" s="32">
        <f t="shared" si="52"/>
        <v>0</v>
      </c>
      <c r="CI71" s="11">
        <f>DFC!$C$68</f>
        <v>500</v>
      </c>
      <c r="CJ71" s="21">
        <f t="shared" si="43"/>
        <v>0</v>
      </c>
      <c r="CK71" s="21">
        <f t="shared" si="43"/>
        <v>0</v>
      </c>
      <c r="CL71" s="21">
        <f t="shared" si="43"/>
        <v>0</v>
      </c>
      <c r="CM71" s="423">
        <f t="shared" si="44"/>
        <v>0</v>
      </c>
    </row>
    <row r="72" spans="1:91" x14ac:dyDescent="0.35">
      <c r="A72" s="743"/>
      <c r="B72" s="572" t="s">
        <v>30</v>
      </c>
      <c r="C72" s="572">
        <v>30</v>
      </c>
      <c r="D72" s="572">
        <v>66</v>
      </c>
      <c r="E72" s="10">
        <f>DFC!C$57</f>
        <v>20</v>
      </c>
      <c r="F72" s="578">
        <f t="shared" si="56"/>
        <v>600</v>
      </c>
      <c r="G72" s="745"/>
      <c r="H72" s="49">
        <f>DFC!$C$45</f>
        <v>0.1</v>
      </c>
      <c r="I72" s="47">
        <f>DFC!$C$44</f>
        <v>0.7</v>
      </c>
      <c r="J72" s="48">
        <f>DFC!$C$43</f>
        <v>0.2</v>
      </c>
      <c r="K72" s="24" t="str">
        <f t="shared" ref="K72:K135" si="61">IF(SUM(H72:J72)=1,"OK","X")</f>
        <v>OK</v>
      </c>
      <c r="L72" s="25">
        <f t="shared" ref="L72:N135" si="62">$F72*H72</f>
        <v>60</v>
      </c>
      <c r="M72" s="26">
        <f t="shared" si="62"/>
        <v>420</v>
      </c>
      <c r="N72" s="27">
        <f t="shared" si="62"/>
        <v>120</v>
      </c>
      <c r="O72" s="28">
        <f t="shared" si="57"/>
        <v>420000</v>
      </c>
      <c r="P72" s="28">
        <f t="shared" si="57"/>
        <v>9996000</v>
      </c>
      <c r="Q72" s="28">
        <f t="shared" si="57"/>
        <v>3360000</v>
      </c>
      <c r="R72" s="29">
        <f>DFC!$C$50</f>
        <v>152</v>
      </c>
      <c r="S72" s="28">
        <f>DFC!$C$49</f>
        <v>146.19999999999999</v>
      </c>
      <c r="T72" s="30">
        <f>DFC!$C$48</f>
        <v>150</v>
      </c>
      <c r="U72" s="31">
        <f t="shared" ref="U72:W135" si="63">O72*R72/10^6</f>
        <v>63.84</v>
      </c>
      <c r="V72" s="31">
        <f t="shared" si="63"/>
        <v>1461.4151999999999</v>
      </c>
      <c r="W72" s="32">
        <f t="shared" si="63"/>
        <v>504</v>
      </c>
      <c r="X72" s="296">
        <f>DFC!$C$41</f>
        <v>370</v>
      </c>
      <c r="Y72" s="33">
        <f t="shared" ref="Y72:AA135" si="64">U72*$X72</f>
        <v>23620.800000000003</v>
      </c>
      <c r="Z72" s="31">
        <f t="shared" si="64"/>
        <v>540723.62399999995</v>
      </c>
      <c r="AA72" s="31">
        <f t="shared" si="64"/>
        <v>186480</v>
      </c>
      <c r="AB72" s="423">
        <f t="shared" si="37"/>
        <v>750824.424</v>
      </c>
      <c r="AC72" s="295">
        <f>DFC!$C$45</f>
        <v>0.1</v>
      </c>
      <c r="AD72" s="291">
        <f>DFC!$C$44</f>
        <v>0.7</v>
      </c>
      <c r="AE72" s="292">
        <f>DFC!$C$43</f>
        <v>0.2</v>
      </c>
      <c r="AF72" s="24" t="str">
        <f t="shared" ref="AF72:AF135" si="65">IF(SUM(AC72:AE72)=1,"OK","X")</f>
        <v>OK</v>
      </c>
      <c r="AG72" s="25">
        <f t="shared" ref="AG72:AI135" si="66">$F72*AC72</f>
        <v>60</v>
      </c>
      <c r="AH72" s="26">
        <f t="shared" si="66"/>
        <v>420</v>
      </c>
      <c r="AI72" s="27">
        <f t="shared" si="66"/>
        <v>120</v>
      </c>
      <c r="AJ72" s="28">
        <f t="shared" si="58"/>
        <v>0</v>
      </c>
      <c r="AK72" s="28">
        <f t="shared" si="58"/>
        <v>0</v>
      </c>
      <c r="AL72" s="28">
        <f t="shared" si="58"/>
        <v>0</v>
      </c>
      <c r="AM72" s="17">
        <f>DFC!$C$50</f>
        <v>152</v>
      </c>
      <c r="AN72" s="16">
        <f>DFC!$C$49</f>
        <v>146.19999999999999</v>
      </c>
      <c r="AO72" s="18">
        <f>DFC!$C$48</f>
        <v>150</v>
      </c>
      <c r="AP72" s="31">
        <f t="shared" si="50"/>
        <v>0</v>
      </c>
      <c r="AQ72" s="31">
        <f t="shared" si="50"/>
        <v>0</v>
      </c>
      <c r="AR72" s="32">
        <f t="shared" si="50"/>
        <v>0</v>
      </c>
      <c r="AS72" s="23">
        <f>DFC!$C$41</f>
        <v>370</v>
      </c>
      <c r="AT72" s="33">
        <f t="shared" si="49"/>
        <v>0</v>
      </c>
      <c r="AU72" s="31">
        <f t="shared" si="49"/>
        <v>0</v>
      </c>
      <c r="AV72" s="31">
        <f t="shared" si="49"/>
        <v>0</v>
      </c>
      <c r="AW72" s="423">
        <f t="shared" si="38"/>
        <v>0</v>
      </c>
      <c r="AX72" s="561">
        <f>DFC!$C$72</f>
        <v>0.15</v>
      </c>
      <c r="AY72" s="559">
        <f>DFC!$C$71</f>
        <v>0.75</v>
      </c>
      <c r="AZ72" s="560">
        <f>DFC!$C$70</f>
        <v>0.1</v>
      </c>
      <c r="BA72" s="24" t="str">
        <f t="shared" si="34"/>
        <v>OK</v>
      </c>
      <c r="BB72" s="25">
        <f t="shared" ref="BB72:BD135" si="67">$F72*AX72</f>
        <v>90</v>
      </c>
      <c r="BC72" s="26">
        <f t="shared" si="67"/>
        <v>450</v>
      </c>
      <c r="BD72" s="27">
        <f t="shared" si="67"/>
        <v>60</v>
      </c>
      <c r="BE72" s="28">
        <f t="shared" si="59"/>
        <v>112500</v>
      </c>
      <c r="BF72" s="28">
        <f t="shared" si="59"/>
        <v>1912500</v>
      </c>
      <c r="BG72" s="28">
        <f t="shared" si="59"/>
        <v>300000</v>
      </c>
      <c r="BH72" s="17">
        <f>DFC!$C$77</f>
        <v>42</v>
      </c>
      <c r="BI72" s="28">
        <f>DFC!$C$76</f>
        <v>35</v>
      </c>
      <c r="BJ72" s="30">
        <f>DFC!$C$75</f>
        <v>40</v>
      </c>
      <c r="BK72" s="31">
        <f t="shared" si="51"/>
        <v>4.7249999999999996</v>
      </c>
      <c r="BL72" s="31">
        <f t="shared" si="51"/>
        <v>66.9375</v>
      </c>
      <c r="BM72" s="32">
        <f t="shared" si="51"/>
        <v>12</v>
      </c>
      <c r="BN72" s="11">
        <f>DFC!$C$68</f>
        <v>500</v>
      </c>
      <c r="BO72" s="21">
        <f t="shared" si="39"/>
        <v>2362.5</v>
      </c>
      <c r="BP72" s="19">
        <f t="shared" si="40"/>
        <v>33468.75</v>
      </c>
      <c r="BQ72" s="19">
        <f t="shared" si="41"/>
        <v>6000</v>
      </c>
      <c r="BR72" s="423">
        <f t="shared" si="42"/>
        <v>41831.25</v>
      </c>
      <c r="BS72" s="561">
        <f>DFC!$C$72</f>
        <v>0.15</v>
      </c>
      <c r="BT72" s="559">
        <f>DFC!$C$71</f>
        <v>0.75</v>
      </c>
      <c r="BU72" s="560">
        <f>DFC!$C$70</f>
        <v>0.1</v>
      </c>
      <c r="BV72" s="24" t="str">
        <f t="shared" si="35"/>
        <v>OK</v>
      </c>
      <c r="BW72" s="25">
        <f t="shared" ref="BW72:BY135" si="68">$F72*BS72</f>
        <v>90</v>
      </c>
      <c r="BX72" s="26">
        <f t="shared" si="68"/>
        <v>450</v>
      </c>
      <c r="BY72" s="27">
        <f t="shared" si="68"/>
        <v>60</v>
      </c>
      <c r="BZ72" s="28">
        <f t="shared" si="60"/>
        <v>0</v>
      </c>
      <c r="CA72" s="28">
        <f t="shared" si="60"/>
        <v>0</v>
      </c>
      <c r="CB72" s="28">
        <f t="shared" si="60"/>
        <v>0</v>
      </c>
      <c r="CC72" s="17">
        <f>DFC!$C$77</f>
        <v>42</v>
      </c>
      <c r="CD72" s="28">
        <f>DFC!$C$76</f>
        <v>35</v>
      </c>
      <c r="CE72" s="30">
        <f>DFC!$C$75</f>
        <v>40</v>
      </c>
      <c r="CF72" s="31">
        <f t="shared" si="52"/>
        <v>0</v>
      </c>
      <c r="CG72" s="31">
        <f t="shared" si="52"/>
        <v>0</v>
      </c>
      <c r="CH72" s="32">
        <f t="shared" si="52"/>
        <v>0</v>
      </c>
      <c r="CI72" s="11">
        <f>DFC!$C$68</f>
        <v>500</v>
      </c>
      <c r="CJ72" s="21">
        <f t="shared" si="43"/>
        <v>0</v>
      </c>
      <c r="CK72" s="21">
        <f t="shared" si="43"/>
        <v>0</v>
      </c>
      <c r="CL72" s="21">
        <f t="shared" si="43"/>
        <v>0</v>
      </c>
      <c r="CM72" s="423">
        <f t="shared" si="44"/>
        <v>0</v>
      </c>
    </row>
    <row r="73" spans="1:91" x14ac:dyDescent="0.35">
      <c r="A73" s="743"/>
      <c r="B73" s="572" t="s">
        <v>31</v>
      </c>
      <c r="C73" s="572">
        <v>31</v>
      </c>
      <c r="D73" s="572">
        <v>67</v>
      </c>
      <c r="E73" s="10">
        <f>DFC!C$58</f>
        <v>20</v>
      </c>
      <c r="F73" s="578">
        <f t="shared" si="56"/>
        <v>620</v>
      </c>
      <c r="G73" s="745"/>
      <c r="H73" s="49">
        <f>DFC!$C$45</f>
        <v>0.1</v>
      </c>
      <c r="I73" s="47">
        <f>DFC!$C$44</f>
        <v>0.7</v>
      </c>
      <c r="J73" s="48">
        <f>DFC!$C$43</f>
        <v>0.2</v>
      </c>
      <c r="K73" s="24" t="str">
        <f t="shared" si="61"/>
        <v>OK</v>
      </c>
      <c r="L73" s="25">
        <f t="shared" si="62"/>
        <v>62</v>
      </c>
      <c r="M73" s="26">
        <f t="shared" si="62"/>
        <v>434</v>
      </c>
      <c r="N73" s="27">
        <f t="shared" si="62"/>
        <v>124</v>
      </c>
      <c r="O73" s="28">
        <f t="shared" si="57"/>
        <v>434000</v>
      </c>
      <c r="P73" s="28">
        <f t="shared" si="57"/>
        <v>10329200</v>
      </c>
      <c r="Q73" s="28">
        <f t="shared" si="57"/>
        <v>3472000</v>
      </c>
      <c r="R73" s="29">
        <f>DFC!$C$50</f>
        <v>152</v>
      </c>
      <c r="S73" s="28">
        <f>DFC!$C$49</f>
        <v>146.19999999999999</v>
      </c>
      <c r="T73" s="30">
        <f>DFC!$C$48</f>
        <v>150</v>
      </c>
      <c r="U73" s="31">
        <f t="shared" si="63"/>
        <v>65.968000000000004</v>
      </c>
      <c r="V73" s="31">
        <f t="shared" si="63"/>
        <v>1510.12904</v>
      </c>
      <c r="W73" s="32">
        <f t="shared" si="63"/>
        <v>520.79999999999995</v>
      </c>
      <c r="X73" s="296">
        <f>DFC!$C$41</f>
        <v>370</v>
      </c>
      <c r="Y73" s="33">
        <f t="shared" si="64"/>
        <v>24408.16</v>
      </c>
      <c r="Z73" s="31">
        <f t="shared" si="64"/>
        <v>558747.74479999999</v>
      </c>
      <c r="AA73" s="31">
        <f t="shared" si="64"/>
        <v>192695.99999999997</v>
      </c>
      <c r="AB73" s="423">
        <f t="shared" si="37"/>
        <v>775851.90480000002</v>
      </c>
      <c r="AC73" s="295">
        <f>DFC!$C$45</f>
        <v>0.1</v>
      </c>
      <c r="AD73" s="291">
        <f>DFC!$C$44</f>
        <v>0.7</v>
      </c>
      <c r="AE73" s="292">
        <f>DFC!$C$43</f>
        <v>0.2</v>
      </c>
      <c r="AF73" s="24" t="str">
        <f t="shared" si="65"/>
        <v>OK</v>
      </c>
      <c r="AG73" s="25">
        <f t="shared" si="66"/>
        <v>62</v>
      </c>
      <c r="AH73" s="26">
        <f t="shared" si="66"/>
        <v>434</v>
      </c>
      <c r="AI73" s="27">
        <f t="shared" si="66"/>
        <v>124</v>
      </c>
      <c r="AJ73" s="28">
        <f t="shared" si="58"/>
        <v>0</v>
      </c>
      <c r="AK73" s="28">
        <f t="shared" si="58"/>
        <v>0</v>
      </c>
      <c r="AL73" s="28">
        <f t="shared" si="58"/>
        <v>0</v>
      </c>
      <c r="AM73" s="17">
        <f>DFC!$C$50</f>
        <v>152</v>
      </c>
      <c r="AN73" s="16">
        <f>DFC!$C$49</f>
        <v>146.19999999999999</v>
      </c>
      <c r="AO73" s="18">
        <f>DFC!$C$48</f>
        <v>150</v>
      </c>
      <c r="AP73" s="31">
        <f t="shared" si="50"/>
        <v>0</v>
      </c>
      <c r="AQ73" s="31">
        <f t="shared" si="50"/>
        <v>0</v>
      </c>
      <c r="AR73" s="32">
        <f t="shared" si="50"/>
        <v>0</v>
      </c>
      <c r="AS73" s="23">
        <f>DFC!$C$41</f>
        <v>370</v>
      </c>
      <c r="AT73" s="33">
        <f t="shared" si="49"/>
        <v>0</v>
      </c>
      <c r="AU73" s="31">
        <f t="shared" si="49"/>
        <v>0</v>
      </c>
      <c r="AV73" s="31">
        <f t="shared" si="49"/>
        <v>0</v>
      </c>
      <c r="AW73" s="423">
        <f t="shared" si="38"/>
        <v>0</v>
      </c>
      <c r="AX73" s="561">
        <f>DFC!$C$72</f>
        <v>0.15</v>
      </c>
      <c r="AY73" s="559">
        <f>DFC!$C$71</f>
        <v>0.75</v>
      </c>
      <c r="AZ73" s="560">
        <f>DFC!$C$70</f>
        <v>0.1</v>
      </c>
      <c r="BA73" s="24" t="str">
        <f t="shared" si="34"/>
        <v>OK</v>
      </c>
      <c r="BB73" s="25">
        <f t="shared" si="67"/>
        <v>93</v>
      </c>
      <c r="BC73" s="26">
        <f t="shared" si="67"/>
        <v>465</v>
      </c>
      <c r="BD73" s="27">
        <f t="shared" si="67"/>
        <v>62</v>
      </c>
      <c r="BE73" s="28">
        <f t="shared" si="59"/>
        <v>116250</v>
      </c>
      <c r="BF73" s="28">
        <f t="shared" si="59"/>
        <v>1976250</v>
      </c>
      <c r="BG73" s="28">
        <f t="shared" si="59"/>
        <v>310000</v>
      </c>
      <c r="BH73" s="17">
        <f>DFC!$C$77</f>
        <v>42</v>
      </c>
      <c r="BI73" s="28">
        <f>DFC!$C$76</f>
        <v>35</v>
      </c>
      <c r="BJ73" s="30">
        <f>DFC!$C$75</f>
        <v>40</v>
      </c>
      <c r="BK73" s="31">
        <f t="shared" si="51"/>
        <v>4.8825000000000003</v>
      </c>
      <c r="BL73" s="31">
        <f t="shared" si="51"/>
        <v>69.168750000000003</v>
      </c>
      <c r="BM73" s="32">
        <f t="shared" si="51"/>
        <v>12.4</v>
      </c>
      <c r="BN73" s="11">
        <f>DFC!$C$68</f>
        <v>500</v>
      </c>
      <c r="BO73" s="21">
        <f t="shared" si="39"/>
        <v>2441.25</v>
      </c>
      <c r="BP73" s="19">
        <f t="shared" si="40"/>
        <v>34584.375</v>
      </c>
      <c r="BQ73" s="19">
        <f t="shared" si="41"/>
        <v>6200</v>
      </c>
      <c r="BR73" s="423">
        <f t="shared" si="42"/>
        <v>43225.625</v>
      </c>
      <c r="BS73" s="561">
        <f>DFC!$C$72</f>
        <v>0.15</v>
      </c>
      <c r="BT73" s="559">
        <f>DFC!$C$71</f>
        <v>0.75</v>
      </c>
      <c r="BU73" s="560">
        <f>DFC!$C$70</f>
        <v>0.1</v>
      </c>
      <c r="BV73" s="24" t="str">
        <f t="shared" si="35"/>
        <v>OK</v>
      </c>
      <c r="BW73" s="25">
        <f t="shared" si="68"/>
        <v>93</v>
      </c>
      <c r="BX73" s="26">
        <f t="shared" si="68"/>
        <v>465</v>
      </c>
      <c r="BY73" s="27">
        <f t="shared" si="68"/>
        <v>62</v>
      </c>
      <c r="BZ73" s="28">
        <f t="shared" si="60"/>
        <v>0</v>
      </c>
      <c r="CA73" s="28">
        <f t="shared" si="60"/>
        <v>0</v>
      </c>
      <c r="CB73" s="28">
        <f t="shared" si="60"/>
        <v>0</v>
      </c>
      <c r="CC73" s="17">
        <f>DFC!$C$77</f>
        <v>42</v>
      </c>
      <c r="CD73" s="28">
        <f>DFC!$C$76</f>
        <v>35</v>
      </c>
      <c r="CE73" s="30">
        <f>DFC!$C$75</f>
        <v>40</v>
      </c>
      <c r="CF73" s="31">
        <f t="shared" si="52"/>
        <v>0</v>
      </c>
      <c r="CG73" s="31">
        <f t="shared" si="52"/>
        <v>0</v>
      </c>
      <c r="CH73" s="32">
        <f t="shared" si="52"/>
        <v>0</v>
      </c>
      <c r="CI73" s="11">
        <f>DFC!$C$68</f>
        <v>500</v>
      </c>
      <c r="CJ73" s="21">
        <f t="shared" si="43"/>
        <v>0</v>
      </c>
      <c r="CK73" s="21">
        <f t="shared" si="43"/>
        <v>0</v>
      </c>
      <c r="CL73" s="21">
        <f t="shared" si="43"/>
        <v>0</v>
      </c>
      <c r="CM73" s="423">
        <f t="shared" si="44"/>
        <v>0</v>
      </c>
    </row>
    <row r="74" spans="1:91" x14ac:dyDescent="0.35">
      <c r="A74" s="743"/>
      <c r="B74" s="572" t="s">
        <v>32</v>
      </c>
      <c r="C74" s="572">
        <v>31</v>
      </c>
      <c r="D74" s="572">
        <v>68</v>
      </c>
      <c r="E74" s="10">
        <f>DFC!C$59</f>
        <v>20</v>
      </c>
      <c r="F74" s="578">
        <f t="shared" si="56"/>
        <v>620</v>
      </c>
      <c r="G74" s="745"/>
      <c r="H74" s="49">
        <f>DFC!$C$45</f>
        <v>0.1</v>
      </c>
      <c r="I74" s="47">
        <f>DFC!$C$44</f>
        <v>0.7</v>
      </c>
      <c r="J74" s="48">
        <f>DFC!$C$43</f>
        <v>0.2</v>
      </c>
      <c r="K74" s="24" t="str">
        <f t="shared" si="61"/>
        <v>OK</v>
      </c>
      <c r="L74" s="25">
        <f t="shared" si="62"/>
        <v>62</v>
      </c>
      <c r="M74" s="26">
        <f t="shared" si="62"/>
        <v>434</v>
      </c>
      <c r="N74" s="27">
        <f t="shared" si="62"/>
        <v>124</v>
      </c>
      <c r="O74" s="28">
        <f t="shared" si="57"/>
        <v>434000</v>
      </c>
      <c r="P74" s="28">
        <f t="shared" si="57"/>
        <v>10329200</v>
      </c>
      <c r="Q74" s="28">
        <f t="shared" si="57"/>
        <v>3472000</v>
      </c>
      <c r="R74" s="29">
        <f>DFC!$C$50</f>
        <v>152</v>
      </c>
      <c r="S74" s="28">
        <f>DFC!$C$49</f>
        <v>146.19999999999999</v>
      </c>
      <c r="T74" s="30">
        <f>DFC!$C$48</f>
        <v>150</v>
      </c>
      <c r="U74" s="31">
        <f t="shared" si="63"/>
        <v>65.968000000000004</v>
      </c>
      <c r="V74" s="31">
        <f t="shared" si="63"/>
        <v>1510.12904</v>
      </c>
      <c r="W74" s="32">
        <f t="shared" si="63"/>
        <v>520.79999999999995</v>
      </c>
      <c r="X74" s="296">
        <f>DFC!$C$41</f>
        <v>370</v>
      </c>
      <c r="Y74" s="33">
        <f t="shared" si="64"/>
        <v>24408.16</v>
      </c>
      <c r="Z74" s="31">
        <f t="shared" si="64"/>
        <v>558747.74479999999</v>
      </c>
      <c r="AA74" s="31">
        <f t="shared" si="64"/>
        <v>192695.99999999997</v>
      </c>
      <c r="AB74" s="423">
        <f t="shared" si="37"/>
        <v>775851.90480000002</v>
      </c>
      <c r="AC74" s="295">
        <f>DFC!$C$45</f>
        <v>0.1</v>
      </c>
      <c r="AD74" s="291">
        <f>DFC!$C$44</f>
        <v>0.7</v>
      </c>
      <c r="AE74" s="292">
        <f>DFC!$C$43</f>
        <v>0.2</v>
      </c>
      <c r="AF74" s="24" t="str">
        <f t="shared" si="65"/>
        <v>OK</v>
      </c>
      <c r="AG74" s="25">
        <f t="shared" si="66"/>
        <v>62</v>
      </c>
      <c r="AH74" s="26">
        <f t="shared" si="66"/>
        <v>434</v>
      </c>
      <c r="AI74" s="27">
        <f t="shared" si="66"/>
        <v>124</v>
      </c>
      <c r="AJ74" s="28">
        <f t="shared" si="58"/>
        <v>0</v>
      </c>
      <c r="AK74" s="28">
        <f t="shared" si="58"/>
        <v>0</v>
      </c>
      <c r="AL74" s="28">
        <f t="shared" si="58"/>
        <v>0</v>
      </c>
      <c r="AM74" s="17">
        <f>DFC!$C$50</f>
        <v>152</v>
      </c>
      <c r="AN74" s="16">
        <f>DFC!$C$49</f>
        <v>146.19999999999999</v>
      </c>
      <c r="AO74" s="18">
        <f>DFC!$C$48</f>
        <v>150</v>
      </c>
      <c r="AP74" s="31">
        <f t="shared" si="50"/>
        <v>0</v>
      </c>
      <c r="AQ74" s="31">
        <f t="shared" si="50"/>
        <v>0</v>
      </c>
      <c r="AR74" s="32">
        <f t="shared" si="50"/>
        <v>0</v>
      </c>
      <c r="AS74" s="23">
        <f>DFC!$C$41</f>
        <v>370</v>
      </c>
      <c r="AT74" s="33">
        <f t="shared" si="49"/>
        <v>0</v>
      </c>
      <c r="AU74" s="31">
        <f t="shared" si="49"/>
        <v>0</v>
      </c>
      <c r="AV74" s="31">
        <f t="shared" si="49"/>
        <v>0</v>
      </c>
      <c r="AW74" s="423">
        <f t="shared" si="38"/>
        <v>0</v>
      </c>
      <c r="AX74" s="561">
        <f>DFC!$C$72</f>
        <v>0.15</v>
      </c>
      <c r="AY74" s="559">
        <f>DFC!$C$71</f>
        <v>0.75</v>
      </c>
      <c r="AZ74" s="560">
        <f>DFC!$C$70</f>
        <v>0.1</v>
      </c>
      <c r="BA74" s="24" t="str">
        <f t="shared" si="34"/>
        <v>OK</v>
      </c>
      <c r="BB74" s="25">
        <f t="shared" si="67"/>
        <v>93</v>
      </c>
      <c r="BC74" s="26">
        <f t="shared" si="67"/>
        <v>465</v>
      </c>
      <c r="BD74" s="27">
        <f t="shared" si="67"/>
        <v>62</v>
      </c>
      <c r="BE74" s="28">
        <f t="shared" si="59"/>
        <v>116250</v>
      </c>
      <c r="BF74" s="28">
        <f t="shared" si="59"/>
        <v>1976250</v>
      </c>
      <c r="BG74" s="28">
        <f t="shared" si="59"/>
        <v>310000</v>
      </c>
      <c r="BH74" s="17">
        <f>DFC!$C$77</f>
        <v>42</v>
      </c>
      <c r="BI74" s="28">
        <f>DFC!$C$76</f>
        <v>35</v>
      </c>
      <c r="BJ74" s="30">
        <f>DFC!$C$75</f>
        <v>40</v>
      </c>
      <c r="BK74" s="31">
        <f t="shared" si="51"/>
        <v>4.8825000000000003</v>
      </c>
      <c r="BL74" s="31">
        <f t="shared" si="51"/>
        <v>69.168750000000003</v>
      </c>
      <c r="BM74" s="32">
        <f t="shared" si="51"/>
        <v>12.4</v>
      </c>
      <c r="BN74" s="11">
        <f>DFC!$C$68</f>
        <v>500</v>
      </c>
      <c r="BO74" s="21">
        <f t="shared" si="39"/>
        <v>2441.25</v>
      </c>
      <c r="BP74" s="19">
        <f t="shared" si="40"/>
        <v>34584.375</v>
      </c>
      <c r="BQ74" s="19">
        <f t="shared" si="41"/>
        <v>6200</v>
      </c>
      <c r="BR74" s="423">
        <f t="shared" si="42"/>
        <v>43225.625</v>
      </c>
      <c r="BS74" s="561">
        <f>DFC!$C$72</f>
        <v>0.15</v>
      </c>
      <c r="BT74" s="559">
        <f>DFC!$C$71</f>
        <v>0.75</v>
      </c>
      <c r="BU74" s="560">
        <f>DFC!$C$70</f>
        <v>0.1</v>
      </c>
      <c r="BV74" s="24" t="str">
        <f t="shared" si="35"/>
        <v>OK</v>
      </c>
      <c r="BW74" s="25">
        <f t="shared" si="68"/>
        <v>93</v>
      </c>
      <c r="BX74" s="26">
        <f t="shared" si="68"/>
        <v>465</v>
      </c>
      <c r="BY74" s="27">
        <f t="shared" si="68"/>
        <v>62</v>
      </c>
      <c r="BZ74" s="28">
        <f t="shared" si="60"/>
        <v>0</v>
      </c>
      <c r="CA74" s="28">
        <f t="shared" si="60"/>
        <v>0</v>
      </c>
      <c r="CB74" s="28">
        <f t="shared" si="60"/>
        <v>0</v>
      </c>
      <c r="CC74" s="17">
        <f>DFC!$C$77</f>
        <v>42</v>
      </c>
      <c r="CD74" s="28">
        <f>DFC!$C$76</f>
        <v>35</v>
      </c>
      <c r="CE74" s="30">
        <f>DFC!$C$75</f>
        <v>40</v>
      </c>
      <c r="CF74" s="31">
        <f t="shared" si="52"/>
        <v>0</v>
      </c>
      <c r="CG74" s="31">
        <f t="shared" si="52"/>
        <v>0</v>
      </c>
      <c r="CH74" s="32">
        <f t="shared" si="52"/>
        <v>0</v>
      </c>
      <c r="CI74" s="11">
        <f>DFC!$C$68</f>
        <v>500</v>
      </c>
      <c r="CJ74" s="21">
        <f t="shared" si="43"/>
        <v>0</v>
      </c>
      <c r="CK74" s="21">
        <f t="shared" si="43"/>
        <v>0</v>
      </c>
      <c r="CL74" s="21">
        <f t="shared" si="43"/>
        <v>0</v>
      </c>
      <c r="CM74" s="423">
        <f t="shared" si="44"/>
        <v>0</v>
      </c>
    </row>
    <row r="75" spans="1:91" x14ac:dyDescent="0.35">
      <c r="A75" s="743"/>
      <c r="B75" s="572" t="s">
        <v>33</v>
      </c>
      <c r="C75" s="572">
        <v>30</v>
      </c>
      <c r="D75" s="572">
        <v>69</v>
      </c>
      <c r="E75" s="10">
        <f>DFC!C$60</f>
        <v>20</v>
      </c>
      <c r="F75" s="578">
        <f t="shared" si="56"/>
        <v>600</v>
      </c>
      <c r="G75" s="745"/>
      <c r="H75" s="49">
        <f>DFC!$C$45</f>
        <v>0.1</v>
      </c>
      <c r="I75" s="47">
        <f>DFC!$C$44</f>
        <v>0.7</v>
      </c>
      <c r="J75" s="48">
        <f>DFC!$C$43</f>
        <v>0.2</v>
      </c>
      <c r="K75" s="24" t="str">
        <f t="shared" si="61"/>
        <v>OK</v>
      </c>
      <c r="L75" s="25">
        <f t="shared" si="62"/>
        <v>60</v>
      </c>
      <c r="M75" s="26">
        <f t="shared" si="62"/>
        <v>420</v>
      </c>
      <c r="N75" s="27">
        <f t="shared" si="62"/>
        <v>120</v>
      </c>
      <c r="O75" s="28">
        <f t="shared" si="57"/>
        <v>420000</v>
      </c>
      <c r="P75" s="28">
        <f t="shared" si="57"/>
        <v>9996000</v>
      </c>
      <c r="Q75" s="28">
        <f t="shared" si="57"/>
        <v>3360000</v>
      </c>
      <c r="R75" s="29">
        <f>DFC!$C$50</f>
        <v>152</v>
      </c>
      <c r="S75" s="28">
        <f>DFC!$C$49</f>
        <v>146.19999999999999</v>
      </c>
      <c r="T75" s="30">
        <f>DFC!$C$48</f>
        <v>150</v>
      </c>
      <c r="U75" s="31">
        <f t="shared" si="63"/>
        <v>63.84</v>
      </c>
      <c r="V75" s="31">
        <f t="shared" si="63"/>
        <v>1461.4151999999999</v>
      </c>
      <c r="W75" s="32">
        <f t="shared" si="63"/>
        <v>504</v>
      </c>
      <c r="X75" s="296">
        <f>DFC!$C$41</f>
        <v>370</v>
      </c>
      <c r="Y75" s="33">
        <f t="shared" si="64"/>
        <v>23620.800000000003</v>
      </c>
      <c r="Z75" s="31">
        <f t="shared" si="64"/>
        <v>540723.62399999995</v>
      </c>
      <c r="AA75" s="31">
        <f t="shared" si="64"/>
        <v>186480</v>
      </c>
      <c r="AB75" s="423">
        <f t="shared" si="37"/>
        <v>750824.424</v>
      </c>
      <c r="AC75" s="295">
        <f>DFC!$C$45</f>
        <v>0.1</v>
      </c>
      <c r="AD75" s="291">
        <f>DFC!$C$44</f>
        <v>0.7</v>
      </c>
      <c r="AE75" s="292">
        <f>DFC!$C$43</f>
        <v>0.2</v>
      </c>
      <c r="AF75" s="24" t="str">
        <f t="shared" si="65"/>
        <v>OK</v>
      </c>
      <c r="AG75" s="25">
        <f t="shared" si="66"/>
        <v>60</v>
      </c>
      <c r="AH75" s="26">
        <f t="shared" si="66"/>
        <v>420</v>
      </c>
      <c r="AI75" s="27">
        <f t="shared" si="66"/>
        <v>120</v>
      </c>
      <c r="AJ75" s="28">
        <f t="shared" si="58"/>
        <v>0</v>
      </c>
      <c r="AK75" s="28">
        <f t="shared" si="58"/>
        <v>0</v>
      </c>
      <c r="AL75" s="28">
        <f t="shared" si="58"/>
        <v>0</v>
      </c>
      <c r="AM75" s="17">
        <f>DFC!$C$50</f>
        <v>152</v>
      </c>
      <c r="AN75" s="16">
        <f>DFC!$C$49</f>
        <v>146.19999999999999</v>
      </c>
      <c r="AO75" s="18">
        <f>DFC!$C$48</f>
        <v>150</v>
      </c>
      <c r="AP75" s="31">
        <f t="shared" si="50"/>
        <v>0</v>
      </c>
      <c r="AQ75" s="31">
        <f t="shared" si="50"/>
        <v>0</v>
      </c>
      <c r="AR75" s="32">
        <f t="shared" si="50"/>
        <v>0</v>
      </c>
      <c r="AS75" s="23">
        <f>DFC!$C$41</f>
        <v>370</v>
      </c>
      <c r="AT75" s="33">
        <f t="shared" si="49"/>
        <v>0</v>
      </c>
      <c r="AU75" s="31">
        <f t="shared" si="49"/>
        <v>0</v>
      </c>
      <c r="AV75" s="31">
        <f t="shared" si="49"/>
        <v>0</v>
      </c>
      <c r="AW75" s="423">
        <f t="shared" si="38"/>
        <v>0</v>
      </c>
      <c r="AX75" s="561">
        <f>DFC!$C$72</f>
        <v>0.15</v>
      </c>
      <c r="AY75" s="559">
        <f>DFC!$C$71</f>
        <v>0.75</v>
      </c>
      <c r="AZ75" s="560">
        <f>DFC!$C$70</f>
        <v>0.1</v>
      </c>
      <c r="BA75" s="24" t="str">
        <f t="shared" si="34"/>
        <v>OK</v>
      </c>
      <c r="BB75" s="25">
        <f t="shared" si="67"/>
        <v>90</v>
      </c>
      <c r="BC75" s="26">
        <f t="shared" si="67"/>
        <v>450</v>
      </c>
      <c r="BD75" s="27">
        <f t="shared" si="67"/>
        <v>60</v>
      </c>
      <c r="BE75" s="28">
        <f t="shared" si="59"/>
        <v>112500</v>
      </c>
      <c r="BF75" s="28">
        <f t="shared" si="59"/>
        <v>1912500</v>
      </c>
      <c r="BG75" s="28">
        <f t="shared" si="59"/>
        <v>300000</v>
      </c>
      <c r="BH75" s="17">
        <f>DFC!$C$77</f>
        <v>42</v>
      </c>
      <c r="BI75" s="28">
        <f>DFC!$C$76</f>
        <v>35</v>
      </c>
      <c r="BJ75" s="30">
        <f>DFC!$C$75</f>
        <v>40</v>
      </c>
      <c r="BK75" s="31">
        <f t="shared" si="51"/>
        <v>4.7249999999999996</v>
      </c>
      <c r="BL75" s="31">
        <f t="shared" si="51"/>
        <v>66.9375</v>
      </c>
      <c r="BM75" s="32">
        <f t="shared" si="51"/>
        <v>12</v>
      </c>
      <c r="BN75" s="11">
        <f>DFC!$C$68</f>
        <v>500</v>
      </c>
      <c r="BO75" s="21">
        <f t="shared" si="39"/>
        <v>2362.5</v>
      </c>
      <c r="BP75" s="19">
        <f t="shared" si="40"/>
        <v>33468.75</v>
      </c>
      <c r="BQ75" s="19">
        <f t="shared" si="41"/>
        <v>6000</v>
      </c>
      <c r="BR75" s="423">
        <f t="shared" si="42"/>
        <v>41831.25</v>
      </c>
      <c r="BS75" s="561">
        <f>DFC!$C$72</f>
        <v>0.15</v>
      </c>
      <c r="BT75" s="559">
        <f>DFC!$C$71</f>
        <v>0.75</v>
      </c>
      <c r="BU75" s="560">
        <f>DFC!$C$70</f>
        <v>0.1</v>
      </c>
      <c r="BV75" s="24" t="str">
        <f t="shared" si="35"/>
        <v>OK</v>
      </c>
      <c r="BW75" s="25">
        <f t="shared" si="68"/>
        <v>90</v>
      </c>
      <c r="BX75" s="26">
        <f t="shared" si="68"/>
        <v>450</v>
      </c>
      <c r="BY75" s="27">
        <f t="shared" si="68"/>
        <v>60</v>
      </c>
      <c r="BZ75" s="28">
        <f t="shared" si="60"/>
        <v>0</v>
      </c>
      <c r="CA75" s="28">
        <f t="shared" si="60"/>
        <v>0</v>
      </c>
      <c r="CB75" s="28">
        <f t="shared" si="60"/>
        <v>0</v>
      </c>
      <c r="CC75" s="17">
        <f>DFC!$C$77</f>
        <v>42</v>
      </c>
      <c r="CD75" s="28">
        <f>DFC!$C$76</f>
        <v>35</v>
      </c>
      <c r="CE75" s="30">
        <f>DFC!$C$75</f>
        <v>40</v>
      </c>
      <c r="CF75" s="31">
        <f t="shared" si="52"/>
        <v>0</v>
      </c>
      <c r="CG75" s="31">
        <f t="shared" si="52"/>
        <v>0</v>
      </c>
      <c r="CH75" s="32">
        <f t="shared" si="52"/>
        <v>0</v>
      </c>
      <c r="CI75" s="11">
        <f>DFC!$C$68</f>
        <v>500</v>
      </c>
      <c r="CJ75" s="21">
        <f t="shared" si="43"/>
        <v>0</v>
      </c>
      <c r="CK75" s="21">
        <f t="shared" si="43"/>
        <v>0</v>
      </c>
      <c r="CL75" s="21">
        <f t="shared" si="43"/>
        <v>0</v>
      </c>
      <c r="CM75" s="423">
        <f t="shared" si="44"/>
        <v>0</v>
      </c>
    </row>
    <row r="76" spans="1:91" x14ac:dyDescent="0.35">
      <c r="A76" s="743"/>
      <c r="B76" s="572" t="s">
        <v>34</v>
      </c>
      <c r="C76" s="572">
        <v>31</v>
      </c>
      <c r="D76" s="572">
        <v>70</v>
      </c>
      <c r="E76" s="10">
        <f>DFC!C$61</f>
        <v>20</v>
      </c>
      <c r="F76" s="578">
        <f t="shared" si="56"/>
        <v>620</v>
      </c>
      <c r="G76" s="745"/>
      <c r="H76" s="49">
        <f>DFC!$C$45</f>
        <v>0.1</v>
      </c>
      <c r="I76" s="47">
        <f>DFC!$C$44</f>
        <v>0.7</v>
      </c>
      <c r="J76" s="48">
        <f>DFC!$C$43</f>
        <v>0.2</v>
      </c>
      <c r="K76" s="24" t="str">
        <f t="shared" si="61"/>
        <v>OK</v>
      </c>
      <c r="L76" s="25">
        <f t="shared" si="62"/>
        <v>62</v>
      </c>
      <c r="M76" s="26">
        <f t="shared" si="62"/>
        <v>434</v>
      </c>
      <c r="N76" s="27">
        <f t="shared" si="62"/>
        <v>124</v>
      </c>
      <c r="O76" s="28">
        <f t="shared" si="57"/>
        <v>434000</v>
      </c>
      <c r="P76" s="28">
        <f t="shared" si="57"/>
        <v>10329200</v>
      </c>
      <c r="Q76" s="28">
        <f t="shared" si="57"/>
        <v>3472000</v>
      </c>
      <c r="R76" s="29">
        <f>DFC!$C$50</f>
        <v>152</v>
      </c>
      <c r="S76" s="28">
        <f>DFC!$C$49</f>
        <v>146.19999999999999</v>
      </c>
      <c r="T76" s="30">
        <f>DFC!$C$48</f>
        <v>150</v>
      </c>
      <c r="U76" s="31">
        <f t="shared" si="63"/>
        <v>65.968000000000004</v>
      </c>
      <c r="V76" s="31">
        <f t="shared" si="63"/>
        <v>1510.12904</v>
      </c>
      <c r="W76" s="32">
        <f t="shared" si="63"/>
        <v>520.79999999999995</v>
      </c>
      <c r="X76" s="296">
        <f>DFC!$C$41</f>
        <v>370</v>
      </c>
      <c r="Y76" s="33">
        <f t="shared" si="64"/>
        <v>24408.16</v>
      </c>
      <c r="Z76" s="31">
        <f t="shared" si="64"/>
        <v>558747.74479999999</v>
      </c>
      <c r="AA76" s="31">
        <f t="shared" si="64"/>
        <v>192695.99999999997</v>
      </c>
      <c r="AB76" s="423">
        <f t="shared" si="37"/>
        <v>775851.90480000002</v>
      </c>
      <c r="AC76" s="295">
        <f>DFC!$C$45</f>
        <v>0.1</v>
      </c>
      <c r="AD76" s="291">
        <f>DFC!$C$44</f>
        <v>0.7</v>
      </c>
      <c r="AE76" s="292">
        <f>DFC!$C$43</f>
        <v>0.2</v>
      </c>
      <c r="AF76" s="24" t="str">
        <f t="shared" si="65"/>
        <v>OK</v>
      </c>
      <c r="AG76" s="25">
        <f t="shared" si="66"/>
        <v>62</v>
      </c>
      <c r="AH76" s="26">
        <f t="shared" si="66"/>
        <v>434</v>
      </c>
      <c r="AI76" s="27">
        <f t="shared" si="66"/>
        <v>124</v>
      </c>
      <c r="AJ76" s="28">
        <f t="shared" si="58"/>
        <v>0</v>
      </c>
      <c r="AK76" s="28">
        <f t="shared" si="58"/>
        <v>0</v>
      </c>
      <c r="AL76" s="28">
        <f t="shared" si="58"/>
        <v>0</v>
      </c>
      <c r="AM76" s="17">
        <f>DFC!$C$50</f>
        <v>152</v>
      </c>
      <c r="AN76" s="16">
        <f>DFC!$C$49</f>
        <v>146.19999999999999</v>
      </c>
      <c r="AO76" s="18">
        <f>DFC!$C$48</f>
        <v>150</v>
      </c>
      <c r="AP76" s="31">
        <f t="shared" si="50"/>
        <v>0</v>
      </c>
      <c r="AQ76" s="31">
        <f t="shared" si="50"/>
        <v>0</v>
      </c>
      <c r="AR76" s="32">
        <f t="shared" si="50"/>
        <v>0</v>
      </c>
      <c r="AS76" s="23">
        <f>DFC!$C$41</f>
        <v>370</v>
      </c>
      <c r="AT76" s="33">
        <f t="shared" si="49"/>
        <v>0</v>
      </c>
      <c r="AU76" s="31">
        <f t="shared" si="49"/>
        <v>0</v>
      </c>
      <c r="AV76" s="31">
        <f t="shared" si="49"/>
        <v>0</v>
      </c>
      <c r="AW76" s="423">
        <f t="shared" si="38"/>
        <v>0</v>
      </c>
      <c r="AX76" s="561">
        <f>DFC!$C$72</f>
        <v>0.15</v>
      </c>
      <c r="AY76" s="559">
        <f>DFC!$C$71</f>
        <v>0.75</v>
      </c>
      <c r="AZ76" s="560">
        <f>DFC!$C$70</f>
        <v>0.1</v>
      </c>
      <c r="BA76" s="24" t="str">
        <f t="shared" si="34"/>
        <v>OK</v>
      </c>
      <c r="BB76" s="25">
        <f t="shared" si="67"/>
        <v>93</v>
      </c>
      <c r="BC76" s="26">
        <f t="shared" si="67"/>
        <v>465</v>
      </c>
      <c r="BD76" s="27">
        <f t="shared" si="67"/>
        <v>62</v>
      </c>
      <c r="BE76" s="28">
        <f t="shared" si="59"/>
        <v>116250</v>
      </c>
      <c r="BF76" s="28">
        <f t="shared" si="59"/>
        <v>1976250</v>
      </c>
      <c r="BG76" s="28">
        <f t="shared" si="59"/>
        <v>310000</v>
      </c>
      <c r="BH76" s="17">
        <f>DFC!$C$77</f>
        <v>42</v>
      </c>
      <c r="BI76" s="28">
        <f>DFC!$C$76</f>
        <v>35</v>
      </c>
      <c r="BJ76" s="30">
        <f>DFC!$C$75</f>
        <v>40</v>
      </c>
      <c r="BK76" s="31">
        <f t="shared" si="51"/>
        <v>4.8825000000000003</v>
      </c>
      <c r="BL76" s="31">
        <f t="shared" si="51"/>
        <v>69.168750000000003</v>
      </c>
      <c r="BM76" s="32">
        <f t="shared" si="51"/>
        <v>12.4</v>
      </c>
      <c r="BN76" s="11">
        <f>DFC!$C$68</f>
        <v>500</v>
      </c>
      <c r="BO76" s="21">
        <f t="shared" si="39"/>
        <v>2441.25</v>
      </c>
      <c r="BP76" s="19">
        <f t="shared" si="40"/>
        <v>34584.375</v>
      </c>
      <c r="BQ76" s="19">
        <f t="shared" si="41"/>
        <v>6200</v>
      </c>
      <c r="BR76" s="423">
        <f t="shared" si="42"/>
        <v>43225.625</v>
      </c>
      <c r="BS76" s="561">
        <f>DFC!$C$72</f>
        <v>0.15</v>
      </c>
      <c r="BT76" s="559">
        <f>DFC!$C$71</f>
        <v>0.75</v>
      </c>
      <c r="BU76" s="560">
        <f>DFC!$C$70</f>
        <v>0.1</v>
      </c>
      <c r="BV76" s="24" t="str">
        <f t="shared" si="35"/>
        <v>OK</v>
      </c>
      <c r="BW76" s="25">
        <f t="shared" si="68"/>
        <v>93</v>
      </c>
      <c r="BX76" s="26">
        <f t="shared" si="68"/>
        <v>465</v>
      </c>
      <c r="BY76" s="27">
        <f t="shared" si="68"/>
        <v>62</v>
      </c>
      <c r="BZ76" s="28">
        <f t="shared" si="60"/>
        <v>0</v>
      </c>
      <c r="CA76" s="28">
        <f t="shared" si="60"/>
        <v>0</v>
      </c>
      <c r="CB76" s="28">
        <f t="shared" si="60"/>
        <v>0</v>
      </c>
      <c r="CC76" s="17">
        <f>DFC!$C$77</f>
        <v>42</v>
      </c>
      <c r="CD76" s="28">
        <f>DFC!$C$76</f>
        <v>35</v>
      </c>
      <c r="CE76" s="30">
        <f>DFC!$C$75</f>
        <v>40</v>
      </c>
      <c r="CF76" s="31">
        <f t="shared" si="52"/>
        <v>0</v>
      </c>
      <c r="CG76" s="31">
        <f t="shared" si="52"/>
        <v>0</v>
      </c>
      <c r="CH76" s="32">
        <f t="shared" si="52"/>
        <v>0</v>
      </c>
      <c r="CI76" s="11">
        <f>DFC!$C$68</f>
        <v>500</v>
      </c>
      <c r="CJ76" s="21">
        <f t="shared" si="43"/>
        <v>0</v>
      </c>
      <c r="CK76" s="21">
        <f t="shared" si="43"/>
        <v>0</v>
      </c>
      <c r="CL76" s="21">
        <f t="shared" si="43"/>
        <v>0</v>
      </c>
      <c r="CM76" s="423">
        <f t="shared" si="44"/>
        <v>0</v>
      </c>
    </row>
    <row r="77" spans="1:91" x14ac:dyDescent="0.35">
      <c r="A77" s="743"/>
      <c r="B77" s="572" t="s">
        <v>35</v>
      </c>
      <c r="C77" s="572">
        <v>30</v>
      </c>
      <c r="D77" s="572">
        <v>71</v>
      </c>
      <c r="E77" s="10">
        <f>DFC!C$62</f>
        <v>20</v>
      </c>
      <c r="F77" s="578">
        <f t="shared" si="56"/>
        <v>600</v>
      </c>
      <c r="G77" s="745"/>
      <c r="H77" s="49">
        <f>DFC!$C$45</f>
        <v>0.1</v>
      </c>
      <c r="I77" s="47">
        <f>DFC!$C$44</f>
        <v>0.7</v>
      </c>
      <c r="J77" s="48">
        <f>DFC!$C$43</f>
        <v>0.2</v>
      </c>
      <c r="K77" s="24" t="str">
        <f t="shared" si="61"/>
        <v>OK</v>
      </c>
      <c r="L77" s="25">
        <f t="shared" si="62"/>
        <v>60</v>
      </c>
      <c r="M77" s="26">
        <f t="shared" si="62"/>
        <v>420</v>
      </c>
      <c r="N77" s="27">
        <f t="shared" si="62"/>
        <v>120</v>
      </c>
      <c r="O77" s="28">
        <f t="shared" si="57"/>
        <v>420000</v>
      </c>
      <c r="P77" s="28">
        <f t="shared" si="57"/>
        <v>9996000</v>
      </c>
      <c r="Q77" s="28">
        <f t="shared" si="57"/>
        <v>3360000</v>
      </c>
      <c r="R77" s="29">
        <f>DFC!$C$50</f>
        <v>152</v>
      </c>
      <c r="S77" s="28">
        <f>DFC!$C$49</f>
        <v>146.19999999999999</v>
      </c>
      <c r="T77" s="30">
        <f>DFC!$C$48</f>
        <v>150</v>
      </c>
      <c r="U77" s="31">
        <f t="shared" si="63"/>
        <v>63.84</v>
      </c>
      <c r="V77" s="31">
        <f t="shared" si="63"/>
        <v>1461.4151999999999</v>
      </c>
      <c r="W77" s="32">
        <f t="shared" si="63"/>
        <v>504</v>
      </c>
      <c r="X77" s="296">
        <f>DFC!$C$41</f>
        <v>370</v>
      </c>
      <c r="Y77" s="33">
        <f t="shared" si="64"/>
        <v>23620.800000000003</v>
      </c>
      <c r="Z77" s="31">
        <f t="shared" si="64"/>
        <v>540723.62399999995</v>
      </c>
      <c r="AA77" s="31">
        <f t="shared" si="64"/>
        <v>186480</v>
      </c>
      <c r="AB77" s="423">
        <f t="shared" si="37"/>
        <v>750824.424</v>
      </c>
      <c r="AC77" s="295">
        <f>DFC!$C$45</f>
        <v>0.1</v>
      </c>
      <c r="AD77" s="291">
        <f>DFC!$C$44</f>
        <v>0.7</v>
      </c>
      <c r="AE77" s="292">
        <f>DFC!$C$43</f>
        <v>0.2</v>
      </c>
      <c r="AF77" s="24" t="str">
        <f t="shared" si="65"/>
        <v>OK</v>
      </c>
      <c r="AG77" s="25">
        <f t="shared" si="66"/>
        <v>60</v>
      </c>
      <c r="AH77" s="26">
        <f t="shared" si="66"/>
        <v>420</v>
      </c>
      <c r="AI77" s="27">
        <f t="shared" si="66"/>
        <v>120</v>
      </c>
      <c r="AJ77" s="28">
        <f t="shared" si="58"/>
        <v>0</v>
      </c>
      <c r="AK77" s="28">
        <f t="shared" si="58"/>
        <v>0</v>
      </c>
      <c r="AL77" s="28">
        <f t="shared" si="58"/>
        <v>0</v>
      </c>
      <c r="AM77" s="17">
        <f>DFC!$C$50</f>
        <v>152</v>
      </c>
      <c r="AN77" s="16">
        <f>DFC!$C$49</f>
        <v>146.19999999999999</v>
      </c>
      <c r="AO77" s="18">
        <f>DFC!$C$48</f>
        <v>150</v>
      </c>
      <c r="AP77" s="31">
        <f t="shared" si="50"/>
        <v>0</v>
      </c>
      <c r="AQ77" s="31">
        <f t="shared" si="50"/>
        <v>0</v>
      </c>
      <c r="AR77" s="32">
        <f t="shared" si="50"/>
        <v>0</v>
      </c>
      <c r="AS77" s="23">
        <f>DFC!$C$41</f>
        <v>370</v>
      </c>
      <c r="AT77" s="33">
        <f t="shared" si="49"/>
        <v>0</v>
      </c>
      <c r="AU77" s="31">
        <f t="shared" si="49"/>
        <v>0</v>
      </c>
      <c r="AV77" s="31">
        <f t="shared" si="49"/>
        <v>0</v>
      </c>
      <c r="AW77" s="423">
        <f t="shared" si="38"/>
        <v>0</v>
      </c>
      <c r="AX77" s="561">
        <f>DFC!$C$72</f>
        <v>0.15</v>
      </c>
      <c r="AY77" s="559">
        <f>DFC!$C$71</f>
        <v>0.75</v>
      </c>
      <c r="AZ77" s="560">
        <f>DFC!$C$70</f>
        <v>0.1</v>
      </c>
      <c r="BA77" s="24" t="str">
        <f t="shared" si="34"/>
        <v>OK</v>
      </c>
      <c r="BB77" s="25">
        <f t="shared" si="67"/>
        <v>90</v>
      </c>
      <c r="BC77" s="26">
        <f t="shared" si="67"/>
        <v>450</v>
      </c>
      <c r="BD77" s="27">
        <f t="shared" si="67"/>
        <v>60</v>
      </c>
      <c r="BE77" s="28">
        <f t="shared" si="59"/>
        <v>112500</v>
      </c>
      <c r="BF77" s="28">
        <f t="shared" si="59"/>
        <v>1912500</v>
      </c>
      <c r="BG77" s="28">
        <f t="shared" si="59"/>
        <v>300000</v>
      </c>
      <c r="BH77" s="17">
        <f>DFC!$C$77</f>
        <v>42</v>
      </c>
      <c r="BI77" s="28">
        <f>DFC!$C$76</f>
        <v>35</v>
      </c>
      <c r="BJ77" s="30">
        <f>DFC!$C$75</f>
        <v>40</v>
      </c>
      <c r="BK77" s="31">
        <f t="shared" si="51"/>
        <v>4.7249999999999996</v>
      </c>
      <c r="BL77" s="31">
        <f t="shared" si="51"/>
        <v>66.9375</v>
      </c>
      <c r="BM77" s="32">
        <f t="shared" si="51"/>
        <v>12</v>
      </c>
      <c r="BN77" s="11">
        <f>DFC!$C$68</f>
        <v>500</v>
      </c>
      <c r="BO77" s="21">
        <f t="shared" si="39"/>
        <v>2362.5</v>
      </c>
      <c r="BP77" s="19">
        <f t="shared" si="40"/>
        <v>33468.75</v>
      </c>
      <c r="BQ77" s="19">
        <f t="shared" si="41"/>
        <v>6000</v>
      </c>
      <c r="BR77" s="423">
        <f t="shared" si="42"/>
        <v>41831.25</v>
      </c>
      <c r="BS77" s="561">
        <f>DFC!$C$72</f>
        <v>0.15</v>
      </c>
      <c r="BT77" s="559">
        <f>DFC!$C$71</f>
        <v>0.75</v>
      </c>
      <c r="BU77" s="560">
        <f>DFC!$C$70</f>
        <v>0.1</v>
      </c>
      <c r="BV77" s="24" t="str">
        <f t="shared" si="35"/>
        <v>OK</v>
      </c>
      <c r="BW77" s="25">
        <f t="shared" si="68"/>
        <v>90</v>
      </c>
      <c r="BX77" s="26">
        <f t="shared" si="68"/>
        <v>450</v>
      </c>
      <c r="BY77" s="27">
        <f t="shared" si="68"/>
        <v>60</v>
      </c>
      <c r="BZ77" s="28">
        <f t="shared" si="60"/>
        <v>0</v>
      </c>
      <c r="CA77" s="28">
        <f t="shared" si="60"/>
        <v>0</v>
      </c>
      <c r="CB77" s="28">
        <f t="shared" si="60"/>
        <v>0</v>
      </c>
      <c r="CC77" s="17">
        <f>DFC!$C$77</f>
        <v>42</v>
      </c>
      <c r="CD77" s="28">
        <f>DFC!$C$76</f>
        <v>35</v>
      </c>
      <c r="CE77" s="30">
        <f>DFC!$C$75</f>
        <v>40</v>
      </c>
      <c r="CF77" s="31">
        <f t="shared" si="52"/>
        <v>0</v>
      </c>
      <c r="CG77" s="31">
        <f t="shared" si="52"/>
        <v>0</v>
      </c>
      <c r="CH77" s="32">
        <f t="shared" si="52"/>
        <v>0</v>
      </c>
      <c r="CI77" s="11">
        <f>DFC!$C$68</f>
        <v>500</v>
      </c>
      <c r="CJ77" s="21">
        <f t="shared" si="43"/>
        <v>0</v>
      </c>
      <c r="CK77" s="21">
        <f t="shared" si="43"/>
        <v>0</v>
      </c>
      <c r="CL77" s="21">
        <f t="shared" si="43"/>
        <v>0</v>
      </c>
      <c r="CM77" s="423">
        <f t="shared" si="44"/>
        <v>0</v>
      </c>
    </row>
    <row r="78" spans="1:91" x14ac:dyDescent="0.35">
      <c r="A78" s="744"/>
      <c r="B78" s="576" t="s">
        <v>36</v>
      </c>
      <c r="C78" s="576">
        <v>31</v>
      </c>
      <c r="D78" s="576">
        <v>72</v>
      </c>
      <c r="E78" s="10">
        <f>DFC!C$63</f>
        <v>20</v>
      </c>
      <c r="F78" s="35">
        <f t="shared" si="56"/>
        <v>620</v>
      </c>
      <c r="G78" s="746"/>
      <c r="H78" s="49">
        <f>DFC!$C$45</f>
        <v>0.1</v>
      </c>
      <c r="I78" s="47">
        <f>DFC!$C$44</f>
        <v>0.7</v>
      </c>
      <c r="J78" s="48">
        <f>DFC!$C$43</f>
        <v>0.2</v>
      </c>
      <c r="K78" s="8" t="str">
        <f t="shared" si="61"/>
        <v>OK</v>
      </c>
      <c r="L78" s="37">
        <f t="shared" si="62"/>
        <v>62</v>
      </c>
      <c r="M78" s="38">
        <f t="shared" si="62"/>
        <v>434</v>
      </c>
      <c r="N78" s="39">
        <f t="shared" si="62"/>
        <v>124</v>
      </c>
      <c r="O78" s="40">
        <f t="shared" si="57"/>
        <v>434000</v>
      </c>
      <c r="P78" s="40">
        <f t="shared" si="57"/>
        <v>10329200</v>
      </c>
      <c r="Q78" s="40">
        <f t="shared" si="57"/>
        <v>3472000</v>
      </c>
      <c r="R78" s="29">
        <f>DFC!$C$50</f>
        <v>152</v>
      </c>
      <c r="S78" s="28">
        <f>DFC!$C$49</f>
        <v>146.19999999999999</v>
      </c>
      <c r="T78" s="30">
        <f>DFC!$C$48</f>
        <v>150</v>
      </c>
      <c r="U78" s="43">
        <f t="shared" si="63"/>
        <v>65.968000000000004</v>
      </c>
      <c r="V78" s="43">
        <f t="shared" si="63"/>
        <v>1510.12904</v>
      </c>
      <c r="W78" s="44">
        <f t="shared" si="63"/>
        <v>520.79999999999995</v>
      </c>
      <c r="X78" s="297">
        <f>DFC!$C$41</f>
        <v>370</v>
      </c>
      <c r="Y78" s="45">
        <f t="shared" si="64"/>
        <v>24408.16</v>
      </c>
      <c r="Z78" s="43">
        <f t="shared" si="64"/>
        <v>558747.74479999999</v>
      </c>
      <c r="AA78" s="43">
        <f t="shared" si="64"/>
        <v>192695.99999999997</v>
      </c>
      <c r="AB78" s="423">
        <f t="shared" si="37"/>
        <v>775851.90480000002</v>
      </c>
      <c r="AC78" s="295">
        <f>DFC!$C$45</f>
        <v>0.1</v>
      </c>
      <c r="AD78" s="291">
        <f>DFC!$C$44</f>
        <v>0.7</v>
      </c>
      <c r="AE78" s="292">
        <f>DFC!$C$43</f>
        <v>0.2</v>
      </c>
      <c r="AF78" s="8" t="str">
        <f t="shared" si="65"/>
        <v>OK</v>
      </c>
      <c r="AG78" s="37">
        <f t="shared" si="66"/>
        <v>62</v>
      </c>
      <c r="AH78" s="38">
        <f t="shared" si="66"/>
        <v>434</v>
      </c>
      <c r="AI78" s="39">
        <f t="shared" si="66"/>
        <v>124</v>
      </c>
      <c r="AJ78" s="40">
        <f t="shared" si="58"/>
        <v>0</v>
      </c>
      <c r="AK78" s="40">
        <f t="shared" si="58"/>
        <v>0</v>
      </c>
      <c r="AL78" s="40">
        <f t="shared" si="58"/>
        <v>0</v>
      </c>
      <c r="AM78" s="17">
        <f>DFC!$C$50</f>
        <v>152</v>
      </c>
      <c r="AN78" s="16">
        <f>DFC!$C$49</f>
        <v>146.19999999999999</v>
      </c>
      <c r="AO78" s="18">
        <f>DFC!$C$48</f>
        <v>150</v>
      </c>
      <c r="AP78" s="43">
        <f t="shared" si="50"/>
        <v>0</v>
      </c>
      <c r="AQ78" s="43">
        <f t="shared" si="50"/>
        <v>0</v>
      </c>
      <c r="AR78" s="44">
        <f t="shared" si="50"/>
        <v>0</v>
      </c>
      <c r="AS78" s="23">
        <f>DFC!$C$41</f>
        <v>370</v>
      </c>
      <c r="AT78" s="45">
        <f t="shared" si="49"/>
        <v>0</v>
      </c>
      <c r="AU78" s="43">
        <f t="shared" si="49"/>
        <v>0</v>
      </c>
      <c r="AV78" s="43">
        <f t="shared" si="49"/>
        <v>0</v>
      </c>
      <c r="AW78" s="423">
        <f t="shared" si="38"/>
        <v>0</v>
      </c>
      <c r="AX78" s="561">
        <f>DFC!$C$72</f>
        <v>0.15</v>
      </c>
      <c r="AY78" s="559">
        <f>DFC!$C$71</f>
        <v>0.75</v>
      </c>
      <c r="AZ78" s="560">
        <f>DFC!$C$70</f>
        <v>0.1</v>
      </c>
      <c r="BA78" s="8" t="str">
        <f t="shared" si="34"/>
        <v>OK</v>
      </c>
      <c r="BB78" s="37">
        <f t="shared" si="67"/>
        <v>93</v>
      </c>
      <c r="BC78" s="38">
        <f t="shared" si="67"/>
        <v>465</v>
      </c>
      <c r="BD78" s="39">
        <f t="shared" si="67"/>
        <v>62</v>
      </c>
      <c r="BE78" s="40">
        <f t="shared" si="59"/>
        <v>116250</v>
      </c>
      <c r="BF78" s="40">
        <f t="shared" si="59"/>
        <v>1976250</v>
      </c>
      <c r="BG78" s="40">
        <f t="shared" si="59"/>
        <v>310000</v>
      </c>
      <c r="BH78" s="17">
        <f>DFC!$C$77</f>
        <v>42</v>
      </c>
      <c r="BI78" s="28">
        <f>DFC!$C$76</f>
        <v>35</v>
      </c>
      <c r="BJ78" s="30">
        <f>DFC!$C$75</f>
        <v>40</v>
      </c>
      <c r="BK78" s="43">
        <f t="shared" si="51"/>
        <v>4.8825000000000003</v>
      </c>
      <c r="BL78" s="43">
        <f t="shared" si="51"/>
        <v>69.168750000000003</v>
      </c>
      <c r="BM78" s="44">
        <f t="shared" si="51"/>
        <v>12.4</v>
      </c>
      <c r="BN78" s="11">
        <f>DFC!$C$68</f>
        <v>500</v>
      </c>
      <c r="BO78" s="21">
        <f t="shared" si="39"/>
        <v>2441.25</v>
      </c>
      <c r="BP78" s="19">
        <f t="shared" si="40"/>
        <v>34584.375</v>
      </c>
      <c r="BQ78" s="19">
        <f t="shared" si="41"/>
        <v>6200</v>
      </c>
      <c r="BR78" s="423">
        <f t="shared" si="42"/>
        <v>43225.625</v>
      </c>
      <c r="BS78" s="561">
        <f>DFC!$C$72</f>
        <v>0.15</v>
      </c>
      <c r="BT78" s="559">
        <f>DFC!$C$71</f>
        <v>0.75</v>
      </c>
      <c r="BU78" s="560">
        <f>DFC!$C$70</f>
        <v>0.1</v>
      </c>
      <c r="BV78" s="8" t="str">
        <f t="shared" si="35"/>
        <v>OK</v>
      </c>
      <c r="BW78" s="37">
        <f t="shared" si="68"/>
        <v>93</v>
      </c>
      <c r="BX78" s="38">
        <f t="shared" si="68"/>
        <v>465</v>
      </c>
      <c r="BY78" s="39">
        <f t="shared" si="68"/>
        <v>62</v>
      </c>
      <c r="BZ78" s="40">
        <f t="shared" si="60"/>
        <v>0</v>
      </c>
      <c r="CA78" s="40">
        <f t="shared" si="60"/>
        <v>0</v>
      </c>
      <c r="CB78" s="40">
        <f t="shared" si="60"/>
        <v>0</v>
      </c>
      <c r="CC78" s="17">
        <f>DFC!$C$77</f>
        <v>42</v>
      </c>
      <c r="CD78" s="28">
        <f>DFC!$C$76</f>
        <v>35</v>
      </c>
      <c r="CE78" s="30">
        <f>DFC!$C$75</f>
        <v>40</v>
      </c>
      <c r="CF78" s="43">
        <f t="shared" si="52"/>
        <v>0</v>
      </c>
      <c r="CG78" s="43">
        <f t="shared" si="52"/>
        <v>0</v>
      </c>
      <c r="CH78" s="44">
        <f t="shared" si="52"/>
        <v>0</v>
      </c>
      <c r="CI78" s="11">
        <f>DFC!$C$68</f>
        <v>500</v>
      </c>
      <c r="CJ78" s="21">
        <f t="shared" si="43"/>
        <v>0</v>
      </c>
      <c r="CK78" s="21">
        <f t="shared" si="43"/>
        <v>0</v>
      </c>
      <c r="CL78" s="21">
        <f t="shared" si="43"/>
        <v>0</v>
      </c>
      <c r="CM78" s="423">
        <f t="shared" si="44"/>
        <v>0</v>
      </c>
    </row>
    <row r="79" spans="1:91" x14ac:dyDescent="0.35">
      <c r="A79" s="731">
        <v>7</v>
      </c>
      <c r="B79" s="575" t="s">
        <v>25</v>
      </c>
      <c r="C79" s="575">
        <v>31</v>
      </c>
      <c r="D79" s="575">
        <v>73</v>
      </c>
      <c r="E79" s="10">
        <f>DFC!C$52</f>
        <v>8</v>
      </c>
      <c r="F79" s="10">
        <f t="shared" si="56"/>
        <v>248</v>
      </c>
      <c r="G79" s="732">
        <f>SUM(F79:F90)</f>
        <v>6928</v>
      </c>
      <c r="H79" s="49">
        <f>DFC!$C$45</f>
        <v>0.1</v>
      </c>
      <c r="I79" s="47">
        <f>DFC!$C$44</f>
        <v>0.7</v>
      </c>
      <c r="J79" s="48">
        <f>DFC!$C$43</f>
        <v>0.2</v>
      </c>
      <c r="K79" s="12" t="str">
        <f t="shared" si="61"/>
        <v>OK</v>
      </c>
      <c r="L79" s="25">
        <f t="shared" si="62"/>
        <v>24.8</v>
      </c>
      <c r="M79" s="26">
        <f t="shared" si="62"/>
        <v>173.6</v>
      </c>
      <c r="N79" s="27">
        <f t="shared" si="62"/>
        <v>49.6</v>
      </c>
      <c r="O79" s="28">
        <f t="shared" si="57"/>
        <v>173600</v>
      </c>
      <c r="P79" s="28">
        <f t="shared" si="57"/>
        <v>4131680</v>
      </c>
      <c r="Q79" s="28">
        <f t="shared" si="57"/>
        <v>1388800</v>
      </c>
      <c r="R79" s="29">
        <f>DFC!$C$50</f>
        <v>152</v>
      </c>
      <c r="S79" s="28">
        <f>DFC!$C$49</f>
        <v>146.19999999999999</v>
      </c>
      <c r="T79" s="30">
        <f>DFC!$C$48</f>
        <v>150</v>
      </c>
      <c r="U79" s="31">
        <f t="shared" si="63"/>
        <v>26.3872</v>
      </c>
      <c r="V79" s="31">
        <f t="shared" si="63"/>
        <v>604.05161599999997</v>
      </c>
      <c r="W79" s="32">
        <f t="shared" si="63"/>
        <v>208.32</v>
      </c>
      <c r="X79" s="23">
        <f>DFC!$C$41</f>
        <v>370</v>
      </c>
      <c r="Y79" s="33">
        <f t="shared" si="64"/>
        <v>9763.2639999999992</v>
      </c>
      <c r="Z79" s="31">
        <f t="shared" si="64"/>
        <v>223499.09792</v>
      </c>
      <c r="AA79" s="31">
        <f t="shared" si="64"/>
        <v>77078.399999999994</v>
      </c>
      <c r="AB79" s="423">
        <f t="shared" ref="AB79" si="69">SUM(Y79:AA79)</f>
        <v>310340.76191999996</v>
      </c>
      <c r="AC79" s="295">
        <f>DFC!$C$45</f>
        <v>0.1</v>
      </c>
      <c r="AD79" s="291">
        <f>DFC!$C$44</f>
        <v>0.7</v>
      </c>
      <c r="AE79" s="292">
        <f>DFC!$C$43</f>
        <v>0.2</v>
      </c>
      <c r="AF79" s="12" t="str">
        <f t="shared" si="65"/>
        <v>OK</v>
      </c>
      <c r="AG79" s="13">
        <f t="shared" si="66"/>
        <v>24.8</v>
      </c>
      <c r="AH79" s="14">
        <f t="shared" si="66"/>
        <v>173.6</v>
      </c>
      <c r="AI79" s="15">
        <f t="shared" si="66"/>
        <v>49.6</v>
      </c>
      <c r="AJ79" s="16">
        <f t="shared" si="58"/>
        <v>0</v>
      </c>
      <c r="AK79" s="16">
        <f t="shared" si="58"/>
        <v>0</v>
      </c>
      <c r="AL79" s="16">
        <f t="shared" si="58"/>
        <v>0</v>
      </c>
      <c r="AM79" s="17">
        <f>DFC!$C$50</f>
        <v>152</v>
      </c>
      <c r="AN79" s="16">
        <f>DFC!$C$49</f>
        <v>146.19999999999999</v>
      </c>
      <c r="AO79" s="18">
        <f>DFC!$C$48</f>
        <v>150</v>
      </c>
      <c r="AP79" s="19">
        <f t="shared" si="50"/>
        <v>0</v>
      </c>
      <c r="AQ79" s="19">
        <f t="shared" si="50"/>
        <v>0</v>
      </c>
      <c r="AR79" s="20">
        <f t="shared" si="50"/>
        <v>0</v>
      </c>
      <c r="AS79" s="23">
        <f>DFC!$C$41</f>
        <v>370</v>
      </c>
      <c r="AT79" s="21">
        <f t="shared" si="49"/>
        <v>0</v>
      </c>
      <c r="AU79" s="19">
        <f t="shared" si="49"/>
        <v>0</v>
      </c>
      <c r="AV79" s="19">
        <f t="shared" si="49"/>
        <v>0</v>
      </c>
      <c r="AW79" s="423">
        <f t="shared" si="38"/>
        <v>0</v>
      </c>
      <c r="AX79" s="561">
        <f>DFC!$C$72</f>
        <v>0.15</v>
      </c>
      <c r="AY79" s="559">
        <f>DFC!$C$71</f>
        <v>0.75</v>
      </c>
      <c r="AZ79" s="560">
        <f>DFC!$C$70</f>
        <v>0.1</v>
      </c>
      <c r="BA79" s="12" t="str">
        <f t="shared" si="34"/>
        <v>OK</v>
      </c>
      <c r="BB79" s="13">
        <f t="shared" si="67"/>
        <v>37.199999999999996</v>
      </c>
      <c r="BC79" s="14">
        <f t="shared" si="67"/>
        <v>186</v>
      </c>
      <c r="BD79" s="15">
        <f t="shared" si="67"/>
        <v>24.8</v>
      </c>
      <c r="BE79" s="16">
        <f t="shared" si="59"/>
        <v>46499.999999999993</v>
      </c>
      <c r="BF79" s="16">
        <f t="shared" si="59"/>
        <v>790500</v>
      </c>
      <c r="BG79" s="16">
        <f t="shared" si="59"/>
        <v>124000</v>
      </c>
      <c r="BH79" s="17">
        <f>DFC!$C$77</f>
        <v>42</v>
      </c>
      <c r="BI79" s="28">
        <f>DFC!$C$76</f>
        <v>35</v>
      </c>
      <c r="BJ79" s="30">
        <f>DFC!$C$75</f>
        <v>40</v>
      </c>
      <c r="BK79" s="19">
        <f t="shared" si="51"/>
        <v>1.9529999999999998</v>
      </c>
      <c r="BL79" s="19">
        <f t="shared" si="51"/>
        <v>27.6675</v>
      </c>
      <c r="BM79" s="20">
        <f t="shared" si="51"/>
        <v>4.96</v>
      </c>
      <c r="BN79" s="11">
        <f>DFC!$C$68</f>
        <v>500</v>
      </c>
      <c r="BO79" s="21">
        <f t="shared" si="39"/>
        <v>976.49999999999989</v>
      </c>
      <c r="BP79" s="19">
        <f t="shared" si="40"/>
        <v>13833.75</v>
      </c>
      <c r="BQ79" s="19">
        <f t="shared" si="41"/>
        <v>2480</v>
      </c>
      <c r="BR79" s="423">
        <f t="shared" si="42"/>
        <v>17290.25</v>
      </c>
      <c r="BS79" s="561">
        <f>DFC!$C$72</f>
        <v>0.15</v>
      </c>
      <c r="BT79" s="559">
        <f>DFC!$C$71</f>
        <v>0.75</v>
      </c>
      <c r="BU79" s="560">
        <f>DFC!$C$70</f>
        <v>0.1</v>
      </c>
      <c r="BV79" s="12" t="str">
        <f t="shared" si="35"/>
        <v>OK</v>
      </c>
      <c r="BW79" s="13">
        <f t="shared" si="68"/>
        <v>37.199999999999996</v>
      </c>
      <c r="BX79" s="14">
        <f t="shared" si="68"/>
        <v>186</v>
      </c>
      <c r="BY79" s="15">
        <f t="shared" si="68"/>
        <v>24.8</v>
      </c>
      <c r="BZ79" s="16">
        <f t="shared" si="60"/>
        <v>0</v>
      </c>
      <c r="CA79" s="16">
        <f t="shared" si="60"/>
        <v>0</v>
      </c>
      <c r="CB79" s="16">
        <f t="shared" si="60"/>
        <v>0</v>
      </c>
      <c r="CC79" s="17">
        <f>DFC!$C$77</f>
        <v>42</v>
      </c>
      <c r="CD79" s="28">
        <f>DFC!$C$76</f>
        <v>35</v>
      </c>
      <c r="CE79" s="30">
        <f>DFC!$C$75</f>
        <v>40</v>
      </c>
      <c r="CF79" s="19">
        <f t="shared" si="52"/>
        <v>0</v>
      </c>
      <c r="CG79" s="19">
        <f t="shared" si="52"/>
        <v>0</v>
      </c>
      <c r="CH79" s="20">
        <f t="shared" si="52"/>
        <v>0</v>
      </c>
      <c r="CI79" s="11">
        <f>DFC!$C$68</f>
        <v>500</v>
      </c>
      <c r="CJ79" s="21">
        <f t="shared" si="43"/>
        <v>0</v>
      </c>
      <c r="CK79" s="21">
        <f t="shared" si="43"/>
        <v>0</v>
      </c>
      <c r="CL79" s="21">
        <f t="shared" si="43"/>
        <v>0</v>
      </c>
      <c r="CM79" s="423">
        <f t="shared" si="44"/>
        <v>0</v>
      </c>
    </row>
    <row r="80" spans="1:91" x14ac:dyDescent="0.35">
      <c r="A80" s="743"/>
      <c r="B80" s="572" t="s">
        <v>26</v>
      </c>
      <c r="C80" s="572">
        <v>28</v>
      </c>
      <c r="D80" s="572">
        <v>74</v>
      </c>
      <c r="E80" s="10">
        <f>DFC!C$53</f>
        <v>20</v>
      </c>
      <c r="F80" s="578">
        <f t="shared" si="56"/>
        <v>560</v>
      </c>
      <c r="G80" s="745"/>
      <c r="H80" s="49">
        <f>DFC!$C$45</f>
        <v>0.1</v>
      </c>
      <c r="I80" s="47">
        <f>DFC!$C$44</f>
        <v>0.7</v>
      </c>
      <c r="J80" s="48">
        <f>DFC!$C$43</f>
        <v>0.2</v>
      </c>
      <c r="K80" s="24" t="str">
        <f t="shared" si="61"/>
        <v>OK</v>
      </c>
      <c r="L80" s="25">
        <f t="shared" si="62"/>
        <v>56</v>
      </c>
      <c r="M80" s="26">
        <f t="shared" si="62"/>
        <v>392</v>
      </c>
      <c r="N80" s="27">
        <f t="shared" si="62"/>
        <v>112</v>
      </c>
      <c r="O80" s="28">
        <f t="shared" si="57"/>
        <v>392000</v>
      </c>
      <c r="P80" s="28">
        <f t="shared" si="57"/>
        <v>9329600</v>
      </c>
      <c r="Q80" s="28">
        <f t="shared" si="57"/>
        <v>3136000</v>
      </c>
      <c r="R80" s="29">
        <f>DFC!$C$50</f>
        <v>152</v>
      </c>
      <c r="S80" s="28">
        <f>DFC!$C$49</f>
        <v>146.19999999999999</v>
      </c>
      <c r="T80" s="30">
        <f>DFC!$C$48</f>
        <v>150</v>
      </c>
      <c r="U80" s="31">
        <f t="shared" si="63"/>
        <v>59.584000000000003</v>
      </c>
      <c r="V80" s="31">
        <f t="shared" si="63"/>
        <v>1363.9875199999999</v>
      </c>
      <c r="W80" s="32">
        <f t="shared" si="63"/>
        <v>470.4</v>
      </c>
      <c r="X80" s="23">
        <f>DFC!$C$41</f>
        <v>370</v>
      </c>
      <c r="Y80" s="33">
        <f t="shared" si="64"/>
        <v>22046.080000000002</v>
      </c>
      <c r="Z80" s="31">
        <f t="shared" si="64"/>
        <v>504675.38239999994</v>
      </c>
      <c r="AA80" s="31">
        <f t="shared" si="64"/>
        <v>174048</v>
      </c>
      <c r="AB80" s="423">
        <f t="shared" si="37"/>
        <v>700769.46239999996</v>
      </c>
      <c r="AC80" s="295">
        <f>DFC!$C$45</f>
        <v>0.1</v>
      </c>
      <c r="AD80" s="291">
        <f>DFC!$C$44</f>
        <v>0.7</v>
      </c>
      <c r="AE80" s="292">
        <f>DFC!$C$43</f>
        <v>0.2</v>
      </c>
      <c r="AF80" s="24" t="str">
        <f t="shared" si="65"/>
        <v>OK</v>
      </c>
      <c r="AG80" s="25">
        <f t="shared" si="66"/>
        <v>56</v>
      </c>
      <c r="AH80" s="26">
        <f t="shared" si="66"/>
        <v>392</v>
      </c>
      <c r="AI80" s="27">
        <f t="shared" si="66"/>
        <v>112</v>
      </c>
      <c r="AJ80" s="28">
        <f t="shared" si="58"/>
        <v>0</v>
      </c>
      <c r="AK80" s="28">
        <f t="shared" si="58"/>
        <v>0</v>
      </c>
      <c r="AL80" s="28">
        <f t="shared" si="58"/>
        <v>0</v>
      </c>
      <c r="AM80" s="17">
        <f>DFC!$C$50</f>
        <v>152</v>
      </c>
      <c r="AN80" s="16">
        <f>DFC!$C$49</f>
        <v>146.19999999999999</v>
      </c>
      <c r="AO80" s="18">
        <f>DFC!$C$48</f>
        <v>150</v>
      </c>
      <c r="AP80" s="31">
        <f t="shared" si="50"/>
        <v>0</v>
      </c>
      <c r="AQ80" s="31">
        <f t="shared" si="50"/>
        <v>0</v>
      </c>
      <c r="AR80" s="32">
        <f t="shared" si="50"/>
        <v>0</v>
      </c>
      <c r="AS80" s="23">
        <f>DFC!$C$41</f>
        <v>370</v>
      </c>
      <c r="AT80" s="33">
        <f t="shared" si="49"/>
        <v>0</v>
      </c>
      <c r="AU80" s="31">
        <f t="shared" si="49"/>
        <v>0</v>
      </c>
      <c r="AV80" s="31">
        <f t="shared" si="49"/>
        <v>0</v>
      </c>
      <c r="AW80" s="423">
        <f t="shared" si="38"/>
        <v>0</v>
      </c>
      <c r="AX80" s="561">
        <f>DFC!$C$72</f>
        <v>0.15</v>
      </c>
      <c r="AY80" s="559">
        <f>DFC!$C$71</f>
        <v>0.75</v>
      </c>
      <c r="AZ80" s="560">
        <f>DFC!$C$70</f>
        <v>0.1</v>
      </c>
      <c r="BA80" s="24" t="str">
        <f t="shared" si="34"/>
        <v>OK</v>
      </c>
      <c r="BB80" s="25">
        <f t="shared" si="67"/>
        <v>84</v>
      </c>
      <c r="BC80" s="26">
        <f t="shared" si="67"/>
        <v>420</v>
      </c>
      <c r="BD80" s="27">
        <f t="shared" si="67"/>
        <v>56</v>
      </c>
      <c r="BE80" s="28">
        <f t="shared" si="59"/>
        <v>105000</v>
      </c>
      <c r="BF80" s="28">
        <f t="shared" si="59"/>
        <v>1785000</v>
      </c>
      <c r="BG80" s="28">
        <f t="shared" si="59"/>
        <v>280000</v>
      </c>
      <c r="BH80" s="17">
        <f>DFC!$C$77</f>
        <v>42</v>
      </c>
      <c r="BI80" s="28">
        <f>DFC!$C$76</f>
        <v>35</v>
      </c>
      <c r="BJ80" s="30">
        <f>DFC!$C$75</f>
        <v>40</v>
      </c>
      <c r="BK80" s="31">
        <f t="shared" si="51"/>
        <v>4.41</v>
      </c>
      <c r="BL80" s="31">
        <f t="shared" si="51"/>
        <v>62.475000000000001</v>
      </c>
      <c r="BM80" s="32">
        <f t="shared" si="51"/>
        <v>11.2</v>
      </c>
      <c r="BN80" s="11">
        <f>DFC!$C$68</f>
        <v>500</v>
      </c>
      <c r="BO80" s="21">
        <f t="shared" si="39"/>
        <v>2205</v>
      </c>
      <c r="BP80" s="19">
        <f t="shared" si="40"/>
        <v>31237.5</v>
      </c>
      <c r="BQ80" s="19">
        <f t="shared" si="41"/>
        <v>5600</v>
      </c>
      <c r="BR80" s="423">
        <f t="shared" si="42"/>
        <v>39042.5</v>
      </c>
      <c r="BS80" s="561">
        <f>DFC!$C$72</f>
        <v>0.15</v>
      </c>
      <c r="BT80" s="559">
        <f>DFC!$C$71</f>
        <v>0.75</v>
      </c>
      <c r="BU80" s="560">
        <f>DFC!$C$70</f>
        <v>0.1</v>
      </c>
      <c r="BV80" s="24" t="str">
        <f t="shared" si="35"/>
        <v>OK</v>
      </c>
      <c r="BW80" s="25">
        <f t="shared" si="68"/>
        <v>84</v>
      </c>
      <c r="BX80" s="26">
        <f t="shared" si="68"/>
        <v>420</v>
      </c>
      <c r="BY80" s="27">
        <f t="shared" si="68"/>
        <v>56</v>
      </c>
      <c r="BZ80" s="28">
        <f t="shared" si="60"/>
        <v>0</v>
      </c>
      <c r="CA80" s="28">
        <f t="shared" si="60"/>
        <v>0</v>
      </c>
      <c r="CB80" s="28">
        <f t="shared" si="60"/>
        <v>0</v>
      </c>
      <c r="CC80" s="17">
        <f>DFC!$C$77</f>
        <v>42</v>
      </c>
      <c r="CD80" s="28">
        <f>DFC!$C$76</f>
        <v>35</v>
      </c>
      <c r="CE80" s="30">
        <f>DFC!$C$75</f>
        <v>40</v>
      </c>
      <c r="CF80" s="31">
        <f t="shared" si="52"/>
        <v>0</v>
      </c>
      <c r="CG80" s="31">
        <f t="shared" si="52"/>
        <v>0</v>
      </c>
      <c r="CH80" s="32">
        <f t="shared" si="52"/>
        <v>0</v>
      </c>
      <c r="CI80" s="11">
        <f>DFC!$C$68</f>
        <v>500</v>
      </c>
      <c r="CJ80" s="21">
        <f t="shared" si="43"/>
        <v>0</v>
      </c>
      <c r="CK80" s="21">
        <f t="shared" si="43"/>
        <v>0</v>
      </c>
      <c r="CL80" s="21">
        <f t="shared" si="43"/>
        <v>0</v>
      </c>
      <c r="CM80" s="423">
        <f t="shared" si="44"/>
        <v>0</v>
      </c>
    </row>
    <row r="81" spans="1:91" x14ac:dyDescent="0.35">
      <c r="A81" s="743"/>
      <c r="B81" s="572" t="s">
        <v>27</v>
      </c>
      <c r="C81" s="572">
        <v>31</v>
      </c>
      <c r="D81" s="572">
        <v>75</v>
      </c>
      <c r="E81" s="10">
        <f>DFC!C$54</f>
        <v>20</v>
      </c>
      <c r="F81" s="578">
        <f t="shared" si="56"/>
        <v>620</v>
      </c>
      <c r="G81" s="745"/>
      <c r="H81" s="49">
        <f>DFC!$C$45</f>
        <v>0.1</v>
      </c>
      <c r="I81" s="47">
        <f>DFC!$C$44</f>
        <v>0.7</v>
      </c>
      <c r="J81" s="48">
        <f>DFC!$C$43</f>
        <v>0.2</v>
      </c>
      <c r="K81" s="24" t="str">
        <f t="shared" si="61"/>
        <v>OK</v>
      </c>
      <c r="L81" s="25">
        <f t="shared" si="62"/>
        <v>62</v>
      </c>
      <c r="M81" s="26">
        <f t="shared" si="62"/>
        <v>434</v>
      </c>
      <c r="N81" s="27">
        <f t="shared" si="62"/>
        <v>124</v>
      </c>
      <c r="O81" s="28">
        <f t="shared" si="57"/>
        <v>434000</v>
      </c>
      <c r="P81" s="28">
        <f t="shared" si="57"/>
        <v>10329200</v>
      </c>
      <c r="Q81" s="28">
        <f t="shared" si="57"/>
        <v>3472000</v>
      </c>
      <c r="R81" s="29">
        <f>DFC!$C$50</f>
        <v>152</v>
      </c>
      <c r="S81" s="28">
        <f>DFC!$C$49</f>
        <v>146.19999999999999</v>
      </c>
      <c r="T81" s="30">
        <f>DFC!$C$48</f>
        <v>150</v>
      </c>
      <c r="U81" s="31">
        <f t="shared" si="63"/>
        <v>65.968000000000004</v>
      </c>
      <c r="V81" s="31">
        <f t="shared" si="63"/>
        <v>1510.12904</v>
      </c>
      <c r="W81" s="32">
        <f t="shared" si="63"/>
        <v>520.79999999999995</v>
      </c>
      <c r="X81" s="23">
        <f>DFC!$C$41</f>
        <v>370</v>
      </c>
      <c r="Y81" s="33">
        <f t="shared" si="64"/>
        <v>24408.16</v>
      </c>
      <c r="Z81" s="31">
        <f t="shared" si="64"/>
        <v>558747.74479999999</v>
      </c>
      <c r="AA81" s="31">
        <f t="shared" si="64"/>
        <v>192695.99999999997</v>
      </c>
      <c r="AB81" s="423">
        <f t="shared" si="37"/>
        <v>775851.90480000002</v>
      </c>
      <c r="AC81" s="295">
        <f>DFC!$C$45</f>
        <v>0.1</v>
      </c>
      <c r="AD81" s="291">
        <f>DFC!$C$44</f>
        <v>0.7</v>
      </c>
      <c r="AE81" s="292">
        <f>DFC!$C$43</f>
        <v>0.2</v>
      </c>
      <c r="AF81" s="24" t="str">
        <f t="shared" si="65"/>
        <v>OK</v>
      </c>
      <c r="AG81" s="25">
        <f t="shared" si="66"/>
        <v>62</v>
      </c>
      <c r="AH81" s="26">
        <f t="shared" si="66"/>
        <v>434</v>
      </c>
      <c r="AI81" s="27">
        <f t="shared" si="66"/>
        <v>124</v>
      </c>
      <c r="AJ81" s="28">
        <f t="shared" si="58"/>
        <v>0</v>
      </c>
      <c r="AK81" s="28">
        <f t="shared" si="58"/>
        <v>0</v>
      </c>
      <c r="AL81" s="28">
        <f t="shared" si="58"/>
        <v>0</v>
      </c>
      <c r="AM81" s="17">
        <f>DFC!$C$50</f>
        <v>152</v>
      </c>
      <c r="AN81" s="16">
        <f>DFC!$C$49</f>
        <v>146.19999999999999</v>
      </c>
      <c r="AO81" s="18">
        <f>DFC!$C$48</f>
        <v>150</v>
      </c>
      <c r="AP81" s="31">
        <f t="shared" si="50"/>
        <v>0</v>
      </c>
      <c r="AQ81" s="31">
        <f t="shared" si="50"/>
        <v>0</v>
      </c>
      <c r="AR81" s="32">
        <f t="shared" si="50"/>
        <v>0</v>
      </c>
      <c r="AS81" s="23">
        <f>DFC!$C$41</f>
        <v>370</v>
      </c>
      <c r="AT81" s="33">
        <f t="shared" si="49"/>
        <v>0</v>
      </c>
      <c r="AU81" s="31">
        <f t="shared" si="49"/>
        <v>0</v>
      </c>
      <c r="AV81" s="31">
        <f t="shared" si="49"/>
        <v>0</v>
      </c>
      <c r="AW81" s="423">
        <f t="shared" si="38"/>
        <v>0</v>
      </c>
      <c r="AX81" s="561">
        <f>DFC!$C$72</f>
        <v>0.15</v>
      </c>
      <c r="AY81" s="559">
        <f>DFC!$C$71</f>
        <v>0.75</v>
      </c>
      <c r="AZ81" s="560">
        <f>DFC!$C$70</f>
        <v>0.1</v>
      </c>
      <c r="BA81" s="24" t="str">
        <f t="shared" ref="BA81:BA144" si="70">IF(SUM(AX81:AZ81)=1,"OK","X")</f>
        <v>OK</v>
      </c>
      <c r="BB81" s="25">
        <f t="shared" si="67"/>
        <v>93</v>
      </c>
      <c r="BC81" s="26">
        <f t="shared" si="67"/>
        <v>465</v>
      </c>
      <c r="BD81" s="27">
        <f t="shared" si="67"/>
        <v>62</v>
      </c>
      <c r="BE81" s="28">
        <f t="shared" si="59"/>
        <v>116250</v>
      </c>
      <c r="BF81" s="28">
        <f t="shared" si="59"/>
        <v>1976250</v>
      </c>
      <c r="BG81" s="28">
        <f t="shared" si="59"/>
        <v>310000</v>
      </c>
      <c r="BH81" s="17">
        <f>DFC!$C$77</f>
        <v>42</v>
      </c>
      <c r="BI81" s="28">
        <f>DFC!$C$76</f>
        <v>35</v>
      </c>
      <c r="BJ81" s="30">
        <f>DFC!$C$75</f>
        <v>40</v>
      </c>
      <c r="BK81" s="31">
        <f t="shared" si="51"/>
        <v>4.8825000000000003</v>
      </c>
      <c r="BL81" s="31">
        <f t="shared" si="51"/>
        <v>69.168750000000003</v>
      </c>
      <c r="BM81" s="32">
        <f t="shared" si="51"/>
        <v>12.4</v>
      </c>
      <c r="BN81" s="11">
        <f>DFC!$C$68</f>
        <v>500</v>
      </c>
      <c r="BO81" s="21">
        <f t="shared" si="39"/>
        <v>2441.25</v>
      </c>
      <c r="BP81" s="19">
        <f t="shared" si="40"/>
        <v>34584.375</v>
      </c>
      <c r="BQ81" s="19">
        <f t="shared" si="41"/>
        <v>6200</v>
      </c>
      <c r="BR81" s="423">
        <f t="shared" si="42"/>
        <v>43225.625</v>
      </c>
      <c r="BS81" s="561">
        <f>DFC!$C$72</f>
        <v>0.15</v>
      </c>
      <c r="BT81" s="559">
        <f>DFC!$C$71</f>
        <v>0.75</v>
      </c>
      <c r="BU81" s="560">
        <f>DFC!$C$70</f>
        <v>0.1</v>
      </c>
      <c r="BV81" s="24" t="str">
        <f t="shared" ref="BV81:BV144" si="71">IF(SUM(BS81:BU81)=1,"OK","X")</f>
        <v>OK</v>
      </c>
      <c r="BW81" s="25">
        <f t="shared" si="68"/>
        <v>93</v>
      </c>
      <c r="BX81" s="26">
        <f t="shared" si="68"/>
        <v>465</v>
      </c>
      <c r="BY81" s="27">
        <f t="shared" si="68"/>
        <v>62</v>
      </c>
      <c r="BZ81" s="28">
        <f t="shared" si="60"/>
        <v>0</v>
      </c>
      <c r="CA81" s="28">
        <f t="shared" si="60"/>
        <v>0</v>
      </c>
      <c r="CB81" s="28">
        <f t="shared" si="60"/>
        <v>0</v>
      </c>
      <c r="CC81" s="17">
        <f>DFC!$C$77</f>
        <v>42</v>
      </c>
      <c r="CD81" s="28">
        <f>DFC!$C$76</f>
        <v>35</v>
      </c>
      <c r="CE81" s="30">
        <f>DFC!$C$75</f>
        <v>40</v>
      </c>
      <c r="CF81" s="31">
        <f t="shared" si="52"/>
        <v>0</v>
      </c>
      <c r="CG81" s="31">
        <f t="shared" si="52"/>
        <v>0</v>
      </c>
      <c r="CH81" s="32">
        <f t="shared" si="52"/>
        <v>0</v>
      </c>
      <c r="CI81" s="11">
        <f>DFC!$C$68</f>
        <v>500</v>
      </c>
      <c r="CJ81" s="21">
        <f t="shared" si="43"/>
        <v>0</v>
      </c>
      <c r="CK81" s="21">
        <f t="shared" si="43"/>
        <v>0</v>
      </c>
      <c r="CL81" s="21">
        <f t="shared" si="43"/>
        <v>0</v>
      </c>
      <c r="CM81" s="423">
        <f t="shared" si="44"/>
        <v>0</v>
      </c>
    </row>
    <row r="82" spans="1:91" x14ac:dyDescent="0.35">
      <c r="A82" s="743"/>
      <c r="B82" s="572" t="s">
        <v>28</v>
      </c>
      <c r="C82" s="572">
        <v>30</v>
      </c>
      <c r="D82" s="572">
        <v>76</v>
      </c>
      <c r="E82" s="10">
        <f>DFC!C$55</f>
        <v>20</v>
      </c>
      <c r="F82" s="578">
        <f t="shared" si="56"/>
        <v>600</v>
      </c>
      <c r="G82" s="745"/>
      <c r="H82" s="49">
        <f>DFC!$C$45</f>
        <v>0.1</v>
      </c>
      <c r="I82" s="47">
        <f>DFC!$C$44</f>
        <v>0.7</v>
      </c>
      <c r="J82" s="48">
        <f>DFC!$C$43</f>
        <v>0.2</v>
      </c>
      <c r="K82" s="24" t="str">
        <f t="shared" si="61"/>
        <v>OK</v>
      </c>
      <c r="L82" s="25">
        <f t="shared" si="62"/>
        <v>60</v>
      </c>
      <c r="M82" s="26">
        <f t="shared" si="62"/>
        <v>420</v>
      </c>
      <c r="N82" s="27">
        <f t="shared" si="62"/>
        <v>120</v>
      </c>
      <c r="O82" s="28">
        <f t="shared" si="57"/>
        <v>420000</v>
      </c>
      <c r="P82" s="28">
        <f t="shared" si="57"/>
        <v>9996000</v>
      </c>
      <c r="Q82" s="28">
        <f t="shared" si="57"/>
        <v>3360000</v>
      </c>
      <c r="R82" s="29">
        <f>DFC!$C$50</f>
        <v>152</v>
      </c>
      <c r="S82" s="28">
        <f>DFC!$C$49</f>
        <v>146.19999999999999</v>
      </c>
      <c r="T82" s="30">
        <f>DFC!$C$48</f>
        <v>150</v>
      </c>
      <c r="U82" s="31">
        <f t="shared" si="63"/>
        <v>63.84</v>
      </c>
      <c r="V82" s="31">
        <f t="shared" si="63"/>
        <v>1461.4151999999999</v>
      </c>
      <c r="W82" s="32">
        <f t="shared" si="63"/>
        <v>504</v>
      </c>
      <c r="X82" s="23">
        <f>DFC!$C$41</f>
        <v>370</v>
      </c>
      <c r="Y82" s="33">
        <f t="shared" si="64"/>
        <v>23620.800000000003</v>
      </c>
      <c r="Z82" s="31">
        <f t="shared" si="64"/>
        <v>540723.62399999995</v>
      </c>
      <c r="AA82" s="31">
        <f t="shared" si="64"/>
        <v>186480</v>
      </c>
      <c r="AB82" s="423">
        <f t="shared" si="37"/>
        <v>750824.424</v>
      </c>
      <c r="AC82" s="295">
        <f>DFC!$C$45</f>
        <v>0.1</v>
      </c>
      <c r="AD82" s="291">
        <f>DFC!$C$44</f>
        <v>0.7</v>
      </c>
      <c r="AE82" s="292">
        <f>DFC!$C$43</f>
        <v>0.2</v>
      </c>
      <c r="AF82" s="24" t="str">
        <f t="shared" si="65"/>
        <v>OK</v>
      </c>
      <c r="AG82" s="25">
        <f t="shared" si="66"/>
        <v>60</v>
      </c>
      <c r="AH82" s="26">
        <f t="shared" si="66"/>
        <v>420</v>
      </c>
      <c r="AI82" s="27">
        <f t="shared" si="66"/>
        <v>120</v>
      </c>
      <c r="AJ82" s="28">
        <f t="shared" si="58"/>
        <v>0</v>
      </c>
      <c r="AK82" s="28">
        <f t="shared" si="58"/>
        <v>0</v>
      </c>
      <c r="AL82" s="28">
        <f t="shared" si="58"/>
        <v>0</v>
      </c>
      <c r="AM82" s="17">
        <f>DFC!$C$50</f>
        <v>152</v>
      </c>
      <c r="AN82" s="16">
        <f>DFC!$C$49</f>
        <v>146.19999999999999</v>
      </c>
      <c r="AO82" s="18">
        <f>DFC!$C$48</f>
        <v>150</v>
      </c>
      <c r="AP82" s="31">
        <f t="shared" si="50"/>
        <v>0</v>
      </c>
      <c r="AQ82" s="31">
        <f t="shared" si="50"/>
        <v>0</v>
      </c>
      <c r="AR82" s="32">
        <f t="shared" si="50"/>
        <v>0</v>
      </c>
      <c r="AS82" s="23">
        <f>DFC!$C$41</f>
        <v>370</v>
      </c>
      <c r="AT82" s="33">
        <f t="shared" si="49"/>
        <v>0</v>
      </c>
      <c r="AU82" s="31">
        <f t="shared" si="49"/>
        <v>0</v>
      </c>
      <c r="AV82" s="31">
        <f t="shared" si="49"/>
        <v>0</v>
      </c>
      <c r="AW82" s="423">
        <f t="shared" si="38"/>
        <v>0</v>
      </c>
      <c r="AX82" s="561">
        <f>DFC!$C$72</f>
        <v>0.15</v>
      </c>
      <c r="AY82" s="559">
        <f>DFC!$C$71</f>
        <v>0.75</v>
      </c>
      <c r="AZ82" s="560">
        <f>DFC!$C$70</f>
        <v>0.1</v>
      </c>
      <c r="BA82" s="24" t="str">
        <f t="shared" si="70"/>
        <v>OK</v>
      </c>
      <c r="BB82" s="25">
        <f t="shared" si="67"/>
        <v>90</v>
      </c>
      <c r="BC82" s="26">
        <f t="shared" si="67"/>
        <v>450</v>
      </c>
      <c r="BD82" s="27">
        <f t="shared" si="67"/>
        <v>60</v>
      </c>
      <c r="BE82" s="28">
        <f t="shared" si="59"/>
        <v>112500</v>
      </c>
      <c r="BF82" s="28">
        <f t="shared" si="59"/>
        <v>1912500</v>
      </c>
      <c r="BG82" s="28">
        <f t="shared" si="59"/>
        <v>300000</v>
      </c>
      <c r="BH82" s="17">
        <f>DFC!$C$77</f>
        <v>42</v>
      </c>
      <c r="BI82" s="28">
        <f>DFC!$C$76</f>
        <v>35</v>
      </c>
      <c r="BJ82" s="30">
        <f>DFC!$C$75</f>
        <v>40</v>
      </c>
      <c r="BK82" s="31">
        <f t="shared" si="51"/>
        <v>4.7249999999999996</v>
      </c>
      <c r="BL82" s="31">
        <f t="shared" si="51"/>
        <v>66.9375</v>
      </c>
      <c r="BM82" s="32">
        <f t="shared" si="51"/>
        <v>12</v>
      </c>
      <c r="BN82" s="11">
        <f>DFC!$C$68</f>
        <v>500</v>
      </c>
      <c r="BO82" s="21">
        <f t="shared" si="39"/>
        <v>2362.5</v>
      </c>
      <c r="BP82" s="19">
        <f t="shared" si="40"/>
        <v>33468.75</v>
      </c>
      <c r="BQ82" s="19">
        <f t="shared" si="41"/>
        <v>6000</v>
      </c>
      <c r="BR82" s="423">
        <f t="shared" si="42"/>
        <v>41831.25</v>
      </c>
      <c r="BS82" s="561">
        <f>DFC!$C$72</f>
        <v>0.15</v>
      </c>
      <c r="BT82" s="559">
        <f>DFC!$C$71</f>
        <v>0.75</v>
      </c>
      <c r="BU82" s="560">
        <f>DFC!$C$70</f>
        <v>0.1</v>
      </c>
      <c r="BV82" s="24" t="str">
        <f t="shared" si="71"/>
        <v>OK</v>
      </c>
      <c r="BW82" s="25">
        <f t="shared" si="68"/>
        <v>90</v>
      </c>
      <c r="BX82" s="26">
        <f t="shared" si="68"/>
        <v>450</v>
      </c>
      <c r="BY82" s="27">
        <f t="shared" si="68"/>
        <v>60</v>
      </c>
      <c r="BZ82" s="28">
        <f t="shared" si="60"/>
        <v>0</v>
      </c>
      <c r="CA82" s="28">
        <f t="shared" si="60"/>
        <v>0</v>
      </c>
      <c r="CB82" s="28">
        <f t="shared" si="60"/>
        <v>0</v>
      </c>
      <c r="CC82" s="17">
        <f>DFC!$C$77</f>
        <v>42</v>
      </c>
      <c r="CD82" s="28">
        <f>DFC!$C$76</f>
        <v>35</v>
      </c>
      <c r="CE82" s="30">
        <f>DFC!$C$75</f>
        <v>40</v>
      </c>
      <c r="CF82" s="31">
        <f t="shared" si="52"/>
        <v>0</v>
      </c>
      <c r="CG82" s="31">
        <f t="shared" si="52"/>
        <v>0</v>
      </c>
      <c r="CH82" s="32">
        <f t="shared" si="52"/>
        <v>0</v>
      </c>
      <c r="CI82" s="11">
        <f>DFC!$C$68</f>
        <v>500</v>
      </c>
      <c r="CJ82" s="21">
        <f t="shared" si="43"/>
        <v>0</v>
      </c>
      <c r="CK82" s="21">
        <f t="shared" si="43"/>
        <v>0</v>
      </c>
      <c r="CL82" s="21">
        <f t="shared" si="43"/>
        <v>0</v>
      </c>
      <c r="CM82" s="423">
        <f t="shared" si="44"/>
        <v>0</v>
      </c>
    </row>
    <row r="83" spans="1:91" x14ac:dyDescent="0.35">
      <c r="A83" s="743"/>
      <c r="B83" s="572" t="s">
        <v>29</v>
      </c>
      <c r="C83" s="572">
        <v>31</v>
      </c>
      <c r="D83" s="572">
        <v>77</v>
      </c>
      <c r="E83" s="10">
        <f>DFC!C$56</f>
        <v>20</v>
      </c>
      <c r="F83" s="578">
        <f t="shared" si="56"/>
        <v>620</v>
      </c>
      <c r="G83" s="745"/>
      <c r="H83" s="49">
        <f>DFC!$C$45</f>
        <v>0.1</v>
      </c>
      <c r="I83" s="47">
        <f>DFC!$C$44</f>
        <v>0.7</v>
      </c>
      <c r="J83" s="48">
        <f>DFC!$C$43</f>
        <v>0.2</v>
      </c>
      <c r="K83" s="24" t="str">
        <f t="shared" si="61"/>
        <v>OK</v>
      </c>
      <c r="L83" s="25">
        <f t="shared" si="62"/>
        <v>62</v>
      </c>
      <c r="M83" s="26">
        <f t="shared" si="62"/>
        <v>434</v>
      </c>
      <c r="N83" s="27">
        <f t="shared" si="62"/>
        <v>124</v>
      </c>
      <c r="O83" s="28">
        <f t="shared" si="57"/>
        <v>434000</v>
      </c>
      <c r="P83" s="28">
        <f t="shared" si="57"/>
        <v>10329200</v>
      </c>
      <c r="Q83" s="28">
        <f t="shared" si="57"/>
        <v>3472000</v>
      </c>
      <c r="R83" s="29">
        <f>DFC!$C$50</f>
        <v>152</v>
      </c>
      <c r="S83" s="28">
        <f>DFC!$C$49</f>
        <v>146.19999999999999</v>
      </c>
      <c r="T83" s="30">
        <f>DFC!$C$48</f>
        <v>150</v>
      </c>
      <c r="U83" s="31">
        <f t="shared" si="63"/>
        <v>65.968000000000004</v>
      </c>
      <c r="V83" s="31">
        <f t="shared" si="63"/>
        <v>1510.12904</v>
      </c>
      <c r="W83" s="32">
        <f t="shared" si="63"/>
        <v>520.79999999999995</v>
      </c>
      <c r="X83" s="23">
        <f>DFC!$C$41</f>
        <v>370</v>
      </c>
      <c r="Y83" s="33">
        <f t="shared" si="64"/>
        <v>24408.16</v>
      </c>
      <c r="Z83" s="31">
        <f t="shared" si="64"/>
        <v>558747.74479999999</v>
      </c>
      <c r="AA83" s="31">
        <f t="shared" si="64"/>
        <v>192695.99999999997</v>
      </c>
      <c r="AB83" s="423">
        <f t="shared" si="37"/>
        <v>775851.90480000002</v>
      </c>
      <c r="AC83" s="295">
        <f>DFC!$C$45</f>
        <v>0.1</v>
      </c>
      <c r="AD83" s="291">
        <f>DFC!$C$44</f>
        <v>0.7</v>
      </c>
      <c r="AE83" s="292">
        <f>DFC!$C$43</f>
        <v>0.2</v>
      </c>
      <c r="AF83" s="24" t="str">
        <f t="shared" si="65"/>
        <v>OK</v>
      </c>
      <c r="AG83" s="25">
        <f t="shared" si="66"/>
        <v>62</v>
      </c>
      <c r="AH83" s="26">
        <f t="shared" si="66"/>
        <v>434</v>
      </c>
      <c r="AI83" s="27">
        <f t="shared" si="66"/>
        <v>124</v>
      </c>
      <c r="AJ83" s="28">
        <f t="shared" si="58"/>
        <v>0</v>
      </c>
      <c r="AK83" s="28">
        <f t="shared" si="58"/>
        <v>0</v>
      </c>
      <c r="AL83" s="28">
        <f t="shared" si="58"/>
        <v>0</v>
      </c>
      <c r="AM83" s="17">
        <f>DFC!$C$50</f>
        <v>152</v>
      </c>
      <c r="AN83" s="16">
        <f>DFC!$C$49</f>
        <v>146.19999999999999</v>
      </c>
      <c r="AO83" s="18">
        <f>DFC!$C$48</f>
        <v>150</v>
      </c>
      <c r="AP83" s="31">
        <f t="shared" si="50"/>
        <v>0</v>
      </c>
      <c r="AQ83" s="31">
        <f t="shared" si="50"/>
        <v>0</v>
      </c>
      <c r="AR83" s="32">
        <f t="shared" si="50"/>
        <v>0</v>
      </c>
      <c r="AS83" s="23">
        <f>DFC!$C$41</f>
        <v>370</v>
      </c>
      <c r="AT83" s="33">
        <f t="shared" si="49"/>
        <v>0</v>
      </c>
      <c r="AU83" s="31">
        <f t="shared" si="49"/>
        <v>0</v>
      </c>
      <c r="AV83" s="31">
        <f t="shared" si="49"/>
        <v>0</v>
      </c>
      <c r="AW83" s="423">
        <f t="shared" si="38"/>
        <v>0</v>
      </c>
      <c r="AX83" s="561">
        <f>DFC!$C$72</f>
        <v>0.15</v>
      </c>
      <c r="AY83" s="559">
        <f>DFC!$C$71</f>
        <v>0.75</v>
      </c>
      <c r="AZ83" s="560">
        <f>DFC!$C$70</f>
        <v>0.1</v>
      </c>
      <c r="BA83" s="24" t="str">
        <f t="shared" si="70"/>
        <v>OK</v>
      </c>
      <c r="BB83" s="25">
        <f t="shared" si="67"/>
        <v>93</v>
      </c>
      <c r="BC83" s="26">
        <f t="shared" si="67"/>
        <v>465</v>
      </c>
      <c r="BD83" s="27">
        <f t="shared" si="67"/>
        <v>62</v>
      </c>
      <c r="BE83" s="28">
        <f t="shared" si="59"/>
        <v>116250</v>
      </c>
      <c r="BF83" s="28">
        <f t="shared" si="59"/>
        <v>1976250</v>
      </c>
      <c r="BG83" s="28">
        <f t="shared" si="59"/>
        <v>310000</v>
      </c>
      <c r="BH83" s="17">
        <f>DFC!$C$77</f>
        <v>42</v>
      </c>
      <c r="BI83" s="28">
        <f>DFC!$C$76</f>
        <v>35</v>
      </c>
      <c r="BJ83" s="30">
        <f>DFC!$C$75</f>
        <v>40</v>
      </c>
      <c r="BK83" s="31">
        <f t="shared" si="51"/>
        <v>4.8825000000000003</v>
      </c>
      <c r="BL83" s="31">
        <f t="shared" si="51"/>
        <v>69.168750000000003</v>
      </c>
      <c r="BM83" s="32">
        <f t="shared" si="51"/>
        <v>12.4</v>
      </c>
      <c r="BN83" s="11">
        <f>DFC!$C$68</f>
        <v>500</v>
      </c>
      <c r="BO83" s="21">
        <f t="shared" si="39"/>
        <v>2441.25</v>
      </c>
      <c r="BP83" s="19">
        <f t="shared" si="40"/>
        <v>34584.375</v>
      </c>
      <c r="BQ83" s="19">
        <f t="shared" si="41"/>
        <v>6200</v>
      </c>
      <c r="BR83" s="423">
        <f t="shared" si="42"/>
        <v>43225.625</v>
      </c>
      <c r="BS83" s="561">
        <f>DFC!$C$72</f>
        <v>0.15</v>
      </c>
      <c r="BT83" s="559">
        <f>DFC!$C$71</f>
        <v>0.75</v>
      </c>
      <c r="BU83" s="560">
        <f>DFC!$C$70</f>
        <v>0.1</v>
      </c>
      <c r="BV83" s="24" t="str">
        <f t="shared" si="71"/>
        <v>OK</v>
      </c>
      <c r="BW83" s="25">
        <f t="shared" si="68"/>
        <v>93</v>
      </c>
      <c r="BX83" s="26">
        <f t="shared" si="68"/>
        <v>465</v>
      </c>
      <c r="BY83" s="27">
        <f t="shared" si="68"/>
        <v>62</v>
      </c>
      <c r="BZ83" s="28">
        <f t="shared" si="60"/>
        <v>0</v>
      </c>
      <c r="CA83" s="28">
        <f t="shared" si="60"/>
        <v>0</v>
      </c>
      <c r="CB83" s="28">
        <f t="shared" si="60"/>
        <v>0</v>
      </c>
      <c r="CC83" s="17">
        <f>DFC!$C$77</f>
        <v>42</v>
      </c>
      <c r="CD83" s="28">
        <f>DFC!$C$76</f>
        <v>35</v>
      </c>
      <c r="CE83" s="30">
        <f>DFC!$C$75</f>
        <v>40</v>
      </c>
      <c r="CF83" s="31">
        <f t="shared" si="52"/>
        <v>0</v>
      </c>
      <c r="CG83" s="31">
        <f t="shared" si="52"/>
        <v>0</v>
      </c>
      <c r="CH83" s="32">
        <f t="shared" si="52"/>
        <v>0</v>
      </c>
      <c r="CI83" s="11">
        <f>DFC!$C$68</f>
        <v>500</v>
      </c>
      <c r="CJ83" s="21">
        <f t="shared" si="43"/>
        <v>0</v>
      </c>
      <c r="CK83" s="21">
        <f t="shared" si="43"/>
        <v>0</v>
      </c>
      <c r="CL83" s="21">
        <f t="shared" si="43"/>
        <v>0</v>
      </c>
      <c r="CM83" s="423">
        <f t="shared" si="44"/>
        <v>0</v>
      </c>
    </row>
    <row r="84" spans="1:91" x14ac:dyDescent="0.35">
      <c r="A84" s="743"/>
      <c r="B84" s="572" t="s">
        <v>30</v>
      </c>
      <c r="C84" s="572">
        <v>30</v>
      </c>
      <c r="D84" s="572">
        <v>78</v>
      </c>
      <c r="E84" s="10">
        <f>DFC!C$57</f>
        <v>20</v>
      </c>
      <c r="F84" s="578">
        <f t="shared" si="56"/>
        <v>600</v>
      </c>
      <c r="G84" s="745"/>
      <c r="H84" s="49">
        <f>DFC!$C$45</f>
        <v>0.1</v>
      </c>
      <c r="I84" s="47">
        <f>DFC!$C$44</f>
        <v>0.7</v>
      </c>
      <c r="J84" s="48">
        <f>DFC!$C$43</f>
        <v>0.2</v>
      </c>
      <c r="K84" s="24" t="str">
        <f t="shared" si="61"/>
        <v>OK</v>
      </c>
      <c r="L84" s="25">
        <f t="shared" si="62"/>
        <v>60</v>
      </c>
      <c r="M84" s="26">
        <f t="shared" si="62"/>
        <v>420</v>
      </c>
      <c r="N84" s="27">
        <f t="shared" si="62"/>
        <v>120</v>
      </c>
      <c r="O84" s="28">
        <f t="shared" si="57"/>
        <v>420000</v>
      </c>
      <c r="P84" s="28">
        <f t="shared" si="57"/>
        <v>9996000</v>
      </c>
      <c r="Q84" s="28">
        <f t="shared" si="57"/>
        <v>3360000</v>
      </c>
      <c r="R84" s="29">
        <f>DFC!$C$50</f>
        <v>152</v>
      </c>
      <c r="S84" s="28">
        <f>DFC!$C$49</f>
        <v>146.19999999999999</v>
      </c>
      <c r="T84" s="30">
        <f>DFC!$C$48</f>
        <v>150</v>
      </c>
      <c r="U84" s="31">
        <f t="shared" si="63"/>
        <v>63.84</v>
      </c>
      <c r="V84" s="31">
        <f t="shared" si="63"/>
        <v>1461.4151999999999</v>
      </c>
      <c r="W84" s="32">
        <f t="shared" si="63"/>
        <v>504</v>
      </c>
      <c r="X84" s="23">
        <f>DFC!$C$41</f>
        <v>370</v>
      </c>
      <c r="Y84" s="33">
        <f t="shared" si="64"/>
        <v>23620.800000000003</v>
      </c>
      <c r="Z84" s="31">
        <f t="shared" si="64"/>
        <v>540723.62399999995</v>
      </c>
      <c r="AA84" s="31">
        <f t="shared" si="64"/>
        <v>186480</v>
      </c>
      <c r="AB84" s="423">
        <f t="shared" ref="AB84:AB147" si="72">SUM(Y84:AA84)</f>
        <v>750824.424</v>
      </c>
      <c r="AC84" s="295">
        <f>DFC!$C$45</f>
        <v>0.1</v>
      </c>
      <c r="AD84" s="291">
        <f>DFC!$C$44</f>
        <v>0.7</v>
      </c>
      <c r="AE84" s="292">
        <f>DFC!$C$43</f>
        <v>0.2</v>
      </c>
      <c r="AF84" s="24" t="str">
        <f t="shared" si="65"/>
        <v>OK</v>
      </c>
      <c r="AG84" s="25">
        <f t="shared" si="66"/>
        <v>60</v>
      </c>
      <c r="AH84" s="26">
        <f t="shared" si="66"/>
        <v>420</v>
      </c>
      <c r="AI84" s="27">
        <f t="shared" si="66"/>
        <v>120</v>
      </c>
      <c r="AJ84" s="28">
        <f t="shared" si="58"/>
        <v>0</v>
      </c>
      <c r="AK84" s="28">
        <f t="shared" si="58"/>
        <v>0</v>
      </c>
      <c r="AL84" s="28">
        <f t="shared" si="58"/>
        <v>0</v>
      </c>
      <c r="AM84" s="17">
        <f>DFC!$C$50</f>
        <v>152</v>
      </c>
      <c r="AN84" s="16">
        <f>DFC!$C$49</f>
        <v>146.19999999999999</v>
      </c>
      <c r="AO84" s="18">
        <f>DFC!$C$48</f>
        <v>150</v>
      </c>
      <c r="AP84" s="31">
        <f t="shared" si="50"/>
        <v>0</v>
      </c>
      <c r="AQ84" s="31">
        <f t="shared" si="50"/>
        <v>0</v>
      </c>
      <c r="AR84" s="32">
        <f t="shared" si="50"/>
        <v>0</v>
      </c>
      <c r="AS84" s="23">
        <f>DFC!$C$41</f>
        <v>370</v>
      </c>
      <c r="AT84" s="33">
        <f t="shared" si="49"/>
        <v>0</v>
      </c>
      <c r="AU84" s="31">
        <f t="shared" si="49"/>
        <v>0</v>
      </c>
      <c r="AV84" s="31">
        <f t="shared" si="49"/>
        <v>0</v>
      </c>
      <c r="AW84" s="423">
        <f t="shared" ref="AW84:AW147" si="73">SUM(AT84:AV84)</f>
        <v>0</v>
      </c>
      <c r="AX84" s="561">
        <f>DFC!$C$72</f>
        <v>0.15</v>
      </c>
      <c r="AY84" s="559">
        <f>DFC!$C$71</f>
        <v>0.75</v>
      </c>
      <c r="AZ84" s="560">
        <f>DFC!$C$70</f>
        <v>0.1</v>
      </c>
      <c r="BA84" s="24" t="str">
        <f t="shared" si="70"/>
        <v>OK</v>
      </c>
      <c r="BB84" s="25">
        <f t="shared" si="67"/>
        <v>90</v>
      </c>
      <c r="BC84" s="26">
        <f t="shared" si="67"/>
        <v>450</v>
      </c>
      <c r="BD84" s="27">
        <f t="shared" si="67"/>
        <v>60</v>
      </c>
      <c r="BE84" s="28">
        <f t="shared" si="59"/>
        <v>112500</v>
      </c>
      <c r="BF84" s="28">
        <f t="shared" si="59"/>
        <v>1912500</v>
      </c>
      <c r="BG84" s="28">
        <f t="shared" si="59"/>
        <v>300000</v>
      </c>
      <c r="BH84" s="17">
        <f>DFC!$C$77</f>
        <v>42</v>
      </c>
      <c r="BI84" s="28">
        <f>DFC!$C$76</f>
        <v>35</v>
      </c>
      <c r="BJ84" s="30">
        <f>DFC!$C$75</f>
        <v>40</v>
      </c>
      <c r="BK84" s="31">
        <f t="shared" si="51"/>
        <v>4.7249999999999996</v>
      </c>
      <c r="BL84" s="31">
        <f t="shared" si="51"/>
        <v>66.9375</v>
      </c>
      <c r="BM84" s="32">
        <f t="shared" si="51"/>
        <v>12</v>
      </c>
      <c r="BN84" s="11">
        <f>DFC!$C$68</f>
        <v>500</v>
      </c>
      <c r="BO84" s="21">
        <f t="shared" ref="BO84:BO147" si="74">BK84*BN84</f>
        <v>2362.5</v>
      </c>
      <c r="BP84" s="19">
        <f t="shared" ref="BP84:BP147" si="75">BL84*BN84</f>
        <v>33468.75</v>
      </c>
      <c r="BQ84" s="19">
        <f t="shared" ref="BQ84:BQ147" si="76">BM84*BN84</f>
        <v>6000</v>
      </c>
      <c r="BR84" s="423">
        <f t="shared" ref="BR84:BR147" si="77">SUM(BO84:BQ84)</f>
        <v>41831.25</v>
      </c>
      <c r="BS84" s="561">
        <f>DFC!$C$72</f>
        <v>0.15</v>
      </c>
      <c r="BT84" s="559">
        <f>DFC!$C$71</f>
        <v>0.75</v>
      </c>
      <c r="BU84" s="560">
        <f>DFC!$C$70</f>
        <v>0.1</v>
      </c>
      <c r="BV84" s="24" t="str">
        <f t="shared" si="71"/>
        <v>OK</v>
      </c>
      <c r="BW84" s="25">
        <f t="shared" si="68"/>
        <v>90</v>
      </c>
      <c r="BX84" s="26">
        <f t="shared" si="68"/>
        <v>450</v>
      </c>
      <c r="BY84" s="27">
        <f t="shared" si="68"/>
        <v>60</v>
      </c>
      <c r="BZ84" s="28">
        <f t="shared" si="60"/>
        <v>0</v>
      </c>
      <c r="CA84" s="28">
        <f t="shared" si="60"/>
        <v>0</v>
      </c>
      <c r="CB84" s="28">
        <f t="shared" si="60"/>
        <v>0</v>
      </c>
      <c r="CC84" s="17">
        <f>DFC!$C$77</f>
        <v>42</v>
      </c>
      <c r="CD84" s="28">
        <f>DFC!$C$76</f>
        <v>35</v>
      </c>
      <c r="CE84" s="30">
        <f>DFC!$C$75</f>
        <v>40</v>
      </c>
      <c r="CF84" s="31">
        <f t="shared" si="52"/>
        <v>0</v>
      </c>
      <c r="CG84" s="31">
        <f t="shared" si="52"/>
        <v>0</v>
      </c>
      <c r="CH84" s="32">
        <f t="shared" si="52"/>
        <v>0</v>
      </c>
      <c r="CI84" s="11">
        <f>DFC!$C$68</f>
        <v>500</v>
      </c>
      <c r="CJ84" s="21">
        <f t="shared" ref="CJ84:CL147" si="78">CF84*$CI84</f>
        <v>0</v>
      </c>
      <c r="CK84" s="21">
        <f t="shared" si="78"/>
        <v>0</v>
      </c>
      <c r="CL84" s="21">
        <f t="shared" si="78"/>
        <v>0</v>
      </c>
      <c r="CM84" s="423">
        <f t="shared" ref="CM84:CM147" si="79">SUM(CJ84:CL84)</f>
        <v>0</v>
      </c>
    </row>
    <row r="85" spans="1:91" x14ac:dyDescent="0.35">
      <c r="A85" s="743"/>
      <c r="B85" s="572" t="s">
        <v>31</v>
      </c>
      <c r="C85" s="572">
        <v>31</v>
      </c>
      <c r="D85" s="572">
        <v>79</v>
      </c>
      <c r="E85" s="10">
        <f>DFC!C$58</f>
        <v>20</v>
      </c>
      <c r="F85" s="578">
        <f t="shared" si="56"/>
        <v>620</v>
      </c>
      <c r="G85" s="745"/>
      <c r="H85" s="49">
        <f>DFC!$C$45</f>
        <v>0.1</v>
      </c>
      <c r="I85" s="47">
        <f>DFC!$C$44</f>
        <v>0.7</v>
      </c>
      <c r="J85" s="48">
        <f>DFC!$C$43</f>
        <v>0.2</v>
      </c>
      <c r="K85" s="24" t="str">
        <f t="shared" si="61"/>
        <v>OK</v>
      </c>
      <c r="L85" s="25">
        <f t="shared" si="62"/>
        <v>62</v>
      </c>
      <c r="M85" s="26">
        <f t="shared" si="62"/>
        <v>434</v>
      </c>
      <c r="N85" s="27">
        <f t="shared" si="62"/>
        <v>124</v>
      </c>
      <c r="O85" s="28">
        <f t="shared" si="57"/>
        <v>434000</v>
      </c>
      <c r="P85" s="28">
        <f t="shared" si="57"/>
        <v>10329200</v>
      </c>
      <c r="Q85" s="28">
        <f t="shared" si="57"/>
        <v>3472000</v>
      </c>
      <c r="R85" s="29">
        <f>DFC!$C$50</f>
        <v>152</v>
      </c>
      <c r="S85" s="28">
        <f>DFC!$C$49</f>
        <v>146.19999999999999</v>
      </c>
      <c r="T85" s="30">
        <f>DFC!$C$48</f>
        <v>150</v>
      </c>
      <c r="U85" s="31">
        <f t="shared" si="63"/>
        <v>65.968000000000004</v>
      </c>
      <c r="V85" s="31">
        <f t="shared" si="63"/>
        <v>1510.12904</v>
      </c>
      <c r="W85" s="32">
        <f t="shared" si="63"/>
        <v>520.79999999999995</v>
      </c>
      <c r="X85" s="23">
        <f>DFC!$C$41</f>
        <v>370</v>
      </c>
      <c r="Y85" s="33">
        <f t="shared" si="64"/>
        <v>24408.16</v>
      </c>
      <c r="Z85" s="31">
        <f t="shared" si="64"/>
        <v>558747.74479999999</v>
      </c>
      <c r="AA85" s="31">
        <f t="shared" si="64"/>
        <v>192695.99999999997</v>
      </c>
      <c r="AB85" s="423">
        <f t="shared" si="72"/>
        <v>775851.90480000002</v>
      </c>
      <c r="AC85" s="295">
        <f>DFC!$C$45</f>
        <v>0.1</v>
      </c>
      <c r="AD85" s="291">
        <f>DFC!$C$44</f>
        <v>0.7</v>
      </c>
      <c r="AE85" s="292">
        <f>DFC!$C$43</f>
        <v>0.2</v>
      </c>
      <c r="AF85" s="24" t="str">
        <f t="shared" si="65"/>
        <v>OK</v>
      </c>
      <c r="AG85" s="25">
        <f t="shared" si="66"/>
        <v>62</v>
      </c>
      <c r="AH85" s="26">
        <f t="shared" si="66"/>
        <v>434</v>
      </c>
      <c r="AI85" s="27">
        <f t="shared" si="66"/>
        <v>124</v>
      </c>
      <c r="AJ85" s="28">
        <f t="shared" si="58"/>
        <v>0</v>
      </c>
      <c r="AK85" s="28">
        <f t="shared" si="58"/>
        <v>0</v>
      </c>
      <c r="AL85" s="28">
        <f t="shared" si="58"/>
        <v>0</v>
      </c>
      <c r="AM85" s="17">
        <f>DFC!$C$50</f>
        <v>152</v>
      </c>
      <c r="AN85" s="16">
        <f>DFC!$C$49</f>
        <v>146.19999999999999</v>
      </c>
      <c r="AO85" s="18">
        <f>DFC!$C$48</f>
        <v>150</v>
      </c>
      <c r="AP85" s="31">
        <f t="shared" si="50"/>
        <v>0</v>
      </c>
      <c r="AQ85" s="31">
        <f t="shared" si="50"/>
        <v>0</v>
      </c>
      <c r="AR85" s="32">
        <f t="shared" si="50"/>
        <v>0</v>
      </c>
      <c r="AS85" s="23">
        <f>DFC!$C$41</f>
        <v>370</v>
      </c>
      <c r="AT85" s="33">
        <f t="shared" si="49"/>
        <v>0</v>
      </c>
      <c r="AU85" s="31">
        <f t="shared" si="49"/>
        <v>0</v>
      </c>
      <c r="AV85" s="31">
        <f t="shared" si="49"/>
        <v>0</v>
      </c>
      <c r="AW85" s="423">
        <f t="shared" si="73"/>
        <v>0</v>
      </c>
      <c r="AX85" s="561">
        <f>DFC!$C$72</f>
        <v>0.15</v>
      </c>
      <c r="AY85" s="559">
        <f>DFC!$C$71</f>
        <v>0.75</v>
      </c>
      <c r="AZ85" s="560">
        <f>DFC!$C$70</f>
        <v>0.1</v>
      </c>
      <c r="BA85" s="24" t="str">
        <f t="shared" si="70"/>
        <v>OK</v>
      </c>
      <c r="BB85" s="25">
        <f t="shared" si="67"/>
        <v>93</v>
      </c>
      <c r="BC85" s="26">
        <f t="shared" si="67"/>
        <v>465</v>
      </c>
      <c r="BD85" s="27">
        <f t="shared" si="67"/>
        <v>62</v>
      </c>
      <c r="BE85" s="28">
        <f t="shared" si="59"/>
        <v>116250</v>
      </c>
      <c r="BF85" s="28">
        <f t="shared" si="59"/>
        <v>1976250</v>
      </c>
      <c r="BG85" s="28">
        <f t="shared" si="59"/>
        <v>310000</v>
      </c>
      <c r="BH85" s="17">
        <f>DFC!$C$77</f>
        <v>42</v>
      </c>
      <c r="BI85" s="28">
        <f>DFC!$C$76</f>
        <v>35</v>
      </c>
      <c r="BJ85" s="30">
        <f>DFC!$C$75</f>
        <v>40</v>
      </c>
      <c r="BK85" s="31">
        <f t="shared" si="51"/>
        <v>4.8825000000000003</v>
      </c>
      <c r="BL85" s="31">
        <f t="shared" si="51"/>
        <v>69.168750000000003</v>
      </c>
      <c r="BM85" s="32">
        <f t="shared" si="51"/>
        <v>12.4</v>
      </c>
      <c r="BN85" s="11">
        <f>DFC!$C$68</f>
        <v>500</v>
      </c>
      <c r="BO85" s="21">
        <f t="shared" si="74"/>
        <v>2441.25</v>
      </c>
      <c r="BP85" s="19">
        <f t="shared" si="75"/>
        <v>34584.375</v>
      </c>
      <c r="BQ85" s="19">
        <f t="shared" si="76"/>
        <v>6200</v>
      </c>
      <c r="BR85" s="423">
        <f t="shared" si="77"/>
        <v>43225.625</v>
      </c>
      <c r="BS85" s="561">
        <f>DFC!$C$72</f>
        <v>0.15</v>
      </c>
      <c r="BT85" s="559">
        <f>DFC!$C$71</f>
        <v>0.75</v>
      </c>
      <c r="BU85" s="560">
        <f>DFC!$C$70</f>
        <v>0.1</v>
      </c>
      <c r="BV85" s="24" t="str">
        <f t="shared" si="71"/>
        <v>OK</v>
      </c>
      <c r="BW85" s="25">
        <f t="shared" si="68"/>
        <v>93</v>
      </c>
      <c r="BX85" s="26">
        <f t="shared" si="68"/>
        <v>465</v>
      </c>
      <c r="BY85" s="27">
        <f t="shared" si="68"/>
        <v>62</v>
      </c>
      <c r="BZ85" s="28">
        <f t="shared" si="60"/>
        <v>0</v>
      </c>
      <c r="CA85" s="28">
        <f t="shared" si="60"/>
        <v>0</v>
      </c>
      <c r="CB85" s="28">
        <f t="shared" si="60"/>
        <v>0</v>
      </c>
      <c r="CC85" s="17">
        <f>DFC!$C$77</f>
        <v>42</v>
      </c>
      <c r="CD85" s="28">
        <f>DFC!$C$76</f>
        <v>35</v>
      </c>
      <c r="CE85" s="30">
        <f>DFC!$C$75</f>
        <v>40</v>
      </c>
      <c r="CF85" s="31">
        <f t="shared" si="52"/>
        <v>0</v>
      </c>
      <c r="CG85" s="31">
        <f t="shared" si="52"/>
        <v>0</v>
      </c>
      <c r="CH85" s="32">
        <f t="shared" si="52"/>
        <v>0</v>
      </c>
      <c r="CI85" s="11">
        <f>DFC!$C$68</f>
        <v>500</v>
      </c>
      <c r="CJ85" s="21">
        <f t="shared" si="78"/>
        <v>0</v>
      </c>
      <c r="CK85" s="21">
        <f t="shared" si="78"/>
        <v>0</v>
      </c>
      <c r="CL85" s="21">
        <f t="shared" si="78"/>
        <v>0</v>
      </c>
      <c r="CM85" s="423">
        <f t="shared" si="79"/>
        <v>0</v>
      </c>
    </row>
    <row r="86" spans="1:91" x14ac:dyDescent="0.35">
      <c r="A86" s="743"/>
      <c r="B86" s="572" t="s">
        <v>32</v>
      </c>
      <c r="C86" s="572">
        <v>31</v>
      </c>
      <c r="D86" s="572">
        <v>80</v>
      </c>
      <c r="E86" s="10">
        <f>DFC!C$59</f>
        <v>20</v>
      </c>
      <c r="F86" s="578">
        <f t="shared" si="56"/>
        <v>620</v>
      </c>
      <c r="G86" s="745"/>
      <c r="H86" s="49">
        <f>DFC!$C$45</f>
        <v>0.1</v>
      </c>
      <c r="I86" s="47">
        <f>DFC!$C$44</f>
        <v>0.7</v>
      </c>
      <c r="J86" s="48">
        <f>DFC!$C$43</f>
        <v>0.2</v>
      </c>
      <c r="K86" s="24" t="str">
        <f t="shared" si="61"/>
        <v>OK</v>
      </c>
      <c r="L86" s="25">
        <f t="shared" si="62"/>
        <v>62</v>
      </c>
      <c r="M86" s="26">
        <f t="shared" si="62"/>
        <v>434</v>
      </c>
      <c r="N86" s="27">
        <f t="shared" si="62"/>
        <v>124</v>
      </c>
      <c r="O86" s="28">
        <f t="shared" si="57"/>
        <v>434000</v>
      </c>
      <c r="P86" s="28">
        <f t="shared" si="57"/>
        <v>10329200</v>
      </c>
      <c r="Q86" s="28">
        <f t="shared" si="57"/>
        <v>3472000</v>
      </c>
      <c r="R86" s="29">
        <f>DFC!$C$50</f>
        <v>152</v>
      </c>
      <c r="S86" s="28">
        <f>DFC!$C$49</f>
        <v>146.19999999999999</v>
      </c>
      <c r="T86" s="30">
        <f>DFC!$C$48</f>
        <v>150</v>
      </c>
      <c r="U86" s="31">
        <f t="shared" si="63"/>
        <v>65.968000000000004</v>
      </c>
      <c r="V86" s="31">
        <f t="shared" si="63"/>
        <v>1510.12904</v>
      </c>
      <c r="W86" s="32">
        <f t="shared" si="63"/>
        <v>520.79999999999995</v>
      </c>
      <c r="X86" s="23">
        <f>DFC!$C$41</f>
        <v>370</v>
      </c>
      <c r="Y86" s="33">
        <f t="shared" si="64"/>
        <v>24408.16</v>
      </c>
      <c r="Z86" s="31">
        <f t="shared" si="64"/>
        <v>558747.74479999999</v>
      </c>
      <c r="AA86" s="31">
        <f t="shared" si="64"/>
        <v>192695.99999999997</v>
      </c>
      <c r="AB86" s="423">
        <f t="shared" si="72"/>
        <v>775851.90480000002</v>
      </c>
      <c r="AC86" s="295">
        <f>DFC!$C$45</f>
        <v>0.1</v>
      </c>
      <c r="AD86" s="291">
        <f>DFC!$C$44</f>
        <v>0.7</v>
      </c>
      <c r="AE86" s="292">
        <f>DFC!$C$43</f>
        <v>0.2</v>
      </c>
      <c r="AF86" s="24" t="str">
        <f t="shared" si="65"/>
        <v>OK</v>
      </c>
      <c r="AG86" s="25">
        <f t="shared" si="66"/>
        <v>62</v>
      </c>
      <c r="AH86" s="26">
        <f t="shared" si="66"/>
        <v>434</v>
      </c>
      <c r="AI86" s="27">
        <f t="shared" si="66"/>
        <v>124</v>
      </c>
      <c r="AJ86" s="28">
        <f t="shared" si="58"/>
        <v>0</v>
      </c>
      <c r="AK86" s="28">
        <f t="shared" si="58"/>
        <v>0</v>
      </c>
      <c r="AL86" s="28">
        <f t="shared" si="58"/>
        <v>0</v>
      </c>
      <c r="AM86" s="17">
        <f>DFC!$C$50</f>
        <v>152</v>
      </c>
      <c r="AN86" s="16">
        <f>DFC!$C$49</f>
        <v>146.19999999999999</v>
      </c>
      <c r="AO86" s="18">
        <f>DFC!$C$48</f>
        <v>150</v>
      </c>
      <c r="AP86" s="31">
        <f t="shared" si="50"/>
        <v>0</v>
      </c>
      <c r="AQ86" s="31">
        <f t="shared" si="50"/>
        <v>0</v>
      </c>
      <c r="AR86" s="32">
        <f t="shared" si="50"/>
        <v>0</v>
      </c>
      <c r="AS86" s="23">
        <f>DFC!$C$41</f>
        <v>370</v>
      </c>
      <c r="AT86" s="33">
        <f t="shared" si="49"/>
        <v>0</v>
      </c>
      <c r="AU86" s="31">
        <f t="shared" si="49"/>
        <v>0</v>
      </c>
      <c r="AV86" s="31">
        <f t="shared" si="49"/>
        <v>0</v>
      </c>
      <c r="AW86" s="423">
        <f t="shared" si="73"/>
        <v>0</v>
      </c>
      <c r="AX86" s="561">
        <f>DFC!$C$72</f>
        <v>0.15</v>
      </c>
      <c r="AY86" s="559">
        <f>DFC!$C$71</f>
        <v>0.75</v>
      </c>
      <c r="AZ86" s="560">
        <f>DFC!$C$70</f>
        <v>0.1</v>
      </c>
      <c r="BA86" s="24" t="str">
        <f t="shared" si="70"/>
        <v>OK</v>
      </c>
      <c r="BB86" s="25">
        <f t="shared" si="67"/>
        <v>93</v>
      </c>
      <c r="BC86" s="26">
        <f t="shared" si="67"/>
        <v>465</v>
      </c>
      <c r="BD86" s="27">
        <f t="shared" si="67"/>
        <v>62</v>
      </c>
      <c r="BE86" s="28">
        <f t="shared" si="59"/>
        <v>116250</v>
      </c>
      <c r="BF86" s="28">
        <f t="shared" si="59"/>
        <v>1976250</v>
      </c>
      <c r="BG86" s="28">
        <f t="shared" si="59"/>
        <v>310000</v>
      </c>
      <c r="BH86" s="17">
        <f>DFC!$C$77</f>
        <v>42</v>
      </c>
      <c r="BI86" s="28">
        <f>DFC!$C$76</f>
        <v>35</v>
      </c>
      <c r="BJ86" s="30">
        <f>DFC!$C$75</f>
        <v>40</v>
      </c>
      <c r="BK86" s="31">
        <f t="shared" si="51"/>
        <v>4.8825000000000003</v>
      </c>
      <c r="BL86" s="31">
        <f t="shared" si="51"/>
        <v>69.168750000000003</v>
      </c>
      <c r="BM86" s="32">
        <f t="shared" si="51"/>
        <v>12.4</v>
      </c>
      <c r="BN86" s="11">
        <f>DFC!$C$68</f>
        <v>500</v>
      </c>
      <c r="BO86" s="21">
        <f t="shared" si="74"/>
        <v>2441.25</v>
      </c>
      <c r="BP86" s="19">
        <f t="shared" si="75"/>
        <v>34584.375</v>
      </c>
      <c r="BQ86" s="19">
        <f t="shared" si="76"/>
        <v>6200</v>
      </c>
      <c r="BR86" s="423">
        <f t="shared" si="77"/>
        <v>43225.625</v>
      </c>
      <c r="BS86" s="561">
        <f>DFC!$C$72</f>
        <v>0.15</v>
      </c>
      <c r="BT86" s="559">
        <f>DFC!$C$71</f>
        <v>0.75</v>
      </c>
      <c r="BU86" s="560">
        <f>DFC!$C$70</f>
        <v>0.1</v>
      </c>
      <c r="BV86" s="24" t="str">
        <f t="shared" si="71"/>
        <v>OK</v>
      </c>
      <c r="BW86" s="25">
        <f t="shared" si="68"/>
        <v>93</v>
      </c>
      <c r="BX86" s="26">
        <f t="shared" si="68"/>
        <v>465</v>
      </c>
      <c r="BY86" s="27">
        <f t="shared" si="68"/>
        <v>62</v>
      </c>
      <c r="BZ86" s="28">
        <f t="shared" si="60"/>
        <v>0</v>
      </c>
      <c r="CA86" s="28">
        <f t="shared" si="60"/>
        <v>0</v>
      </c>
      <c r="CB86" s="28">
        <f t="shared" si="60"/>
        <v>0</v>
      </c>
      <c r="CC86" s="17">
        <f>DFC!$C$77</f>
        <v>42</v>
      </c>
      <c r="CD86" s="28">
        <f>DFC!$C$76</f>
        <v>35</v>
      </c>
      <c r="CE86" s="30">
        <f>DFC!$C$75</f>
        <v>40</v>
      </c>
      <c r="CF86" s="31">
        <f t="shared" si="52"/>
        <v>0</v>
      </c>
      <c r="CG86" s="31">
        <f t="shared" si="52"/>
        <v>0</v>
      </c>
      <c r="CH86" s="32">
        <f t="shared" si="52"/>
        <v>0</v>
      </c>
      <c r="CI86" s="11">
        <f>DFC!$C$68</f>
        <v>500</v>
      </c>
      <c r="CJ86" s="21">
        <f t="shared" si="78"/>
        <v>0</v>
      </c>
      <c r="CK86" s="21">
        <f t="shared" si="78"/>
        <v>0</v>
      </c>
      <c r="CL86" s="21">
        <f t="shared" si="78"/>
        <v>0</v>
      </c>
      <c r="CM86" s="423">
        <f t="shared" si="79"/>
        <v>0</v>
      </c>
    </row>
    <row r="87" spans="1:91" x14ac:dyDescent="0.35">
      <c r="A87" s="743"/>
      <c r="B87" s="572" t="s">
        <v>33</v>
      </c>
      <c r="C87" s="572">
        <v>30</v>
      </c>
      <c r="D87" s="572">
        <v>81</v>
      </c>
      <c r="E87" s="10">
        <f>DFC!C$60</f>
        <v>20</v>
      </c>
      <c r="F87" s="578">
        <f t="shared" si="56"/>
        <v>600</v>
      </c>
      <c r="G87" s="745"/>
      <c r="H87" s="49">
        <f>DFC!$C$45</f>
        <v>0.1</v>
      </c>
      <c r="I87" s="47">
        <f>DFC!$C$44</f>
        <v>0.7</v>
      </c>
      <c r="J87" s="48">
        <f>DFC!$C$43</f>
        <v>0.2</v>
      </c>
      <c r="K87" s="24" t="str">
        <f t="shared" si="61"/>
        <v>OK</v>
      </c>
      <c r="L87" s="25">
        <f t="shared" si="62"/>
        <v>60</v>
      </c>
      <c r="M87" s="26">
        <f t="shared" si="62"/>
        <v>420</v>
      </c>
      <c r="N87" s="27">
        <f t="shared" si="62"/>
        <v>120</v>
      </c>
      <c r="O87" s="28">
        <f t="shared" si="57"/>
        <v>420000</v>
      </c>
      <c r="P87" s="28">
        <f t="shared" si="57"/>
        <v>9996000</v>
      </c>
      <c r="Q87" s="28">
        <f t="shared" si="57"/>
        <v>3360000</v>
      </c>
      <c r="R87" s="29">
        <f>DFC!$C$50</f>
        <v>152</v>
      </c>
      <c r="S87" s="28">
        <f>DFC!$C$49</f>
        <v>146.19999999999999</v>
      </c>
      <c r="T87" s="30">
        <f>DFC!$C$48</f>
        <v>150</v>
      </c>
      <c r="U87" s="31">
        <f t="shared" si="63"/>
        <v>63.84</v>
      </c>
      <c r="V87" s="31">
        <f t="shared" si="63"/>
        <v>1461.4151999999999</v>
      </c>
      <c r="W87" s="32">
        <f t="shared" si="63"/>
        <v>504</v>
      </c>
      <c r="X87" s="23">
        <f>DFC!$C$41</f>
        <v>370</v>
      </c>
      <c r="Y87" s="33">
        <f t="shared" si="64"/>
        <v>23620.800000000003</v>
      </c>
      <c r="Z87" s="31">
        <f t="shared" si="64"/>
        <v>540723.62399999995</v>
      </c>
      <c r="AA87" s="31">
        <f t="shared" si="64"/>
        <v>186480</v>
      </c>
      <c r="AB87" s="423">
        <f t="shared" si="72"/>
        <v>750824.424</v>
      </c>
      <c r="AC87" s="295">
        <f>DFC!$C$45</f>
        <v>0.1</v>
      </c>
      <c r="AD87" s="291">
        <f>DFC!$C$44</f>
        <v>0.7</v>
      </c>
      <c r="AE87" s="292">
        <f>DFC!$C$43</f>
        <v>0.2</v>
      </c>
      <c r="AF87" s="24" t="str">
        <f t="shared" si="65"/>
        <v>OK</v>
      </c>
      <c r="AG87" s="25">
        <f t="shared" si="66"/>
        <v>60</v>
      </c>
      <c r="AH87" s="26">
        <f t="shared" si="66"/>
        <v>420</v>
      </c>
      <c r="AI87" s="27">
        <f t="shared" si="66"/>
        <v>120</v>
      </c>
      <c r="AJ87" s="28">
        <f t="shared" si="58"/>
        <v>0</v>
      </c>
      <c r="AK87" s="28">
        <f t="shared" si="58"/>
        <v>0</v>
      </c>
      <c r="AL87" s="28">
        <f t="shared" si="58"/>
        <v>0</v>
      </c>
      <c r="AM87" s="17">
        <f>DFC!$C$50</f>
        <v>152</v>
      </c>
      <c r="AN87" s="16">
        <f>DFC!$C$49</f>
        <v>146.19999999999999</v>
      </c>
      <c r="AO87" s="18">
        <f>DFC!$C$48</f>
        <v>150</v>
      </c>
      <c r="AP87" s="31">
        <f t="shared" si="50"/>
        <v>0</v>
      </c>
      <c r="AQ87" s="31">
        <f t="shared" si="50"/>
        <v>0</v>
      </c>
      <c r="AR87" s="32">
        <f t="shared" si="50"/>
        <v>0</v>
      </c>
      <c r="AS87" s="23">
        <f>DFC!$C$41</f>
        <v>370</v>
      </c>
      <c r="AT87" s="33">
        <f t="shared" si="49"/>
        <v>0</v>
      </c>
      <c r="AU87" s="31">
        <f t="shared" si="49"/>
        <v>0</v>
      </c>
      <c r="AV87" s="31">
        <f t="shared" si="49"/>
        <v>0</v>
      </c>
      <c r="AW87" s="423">
        <f t="shared" si="73"/>
        <v>0</v>
      </c>
      <c r="AX87" s="561">
        <f>DFC!$C$72</f>
        <v>0.15</v>
      </c>
      <c r="AY87" s="559">
        <f>DFC!$C$71</f>
        <v>0.75</v>
      </c>
      <c r="AZ87" s="560">
        <f>DFC!$C$70</f>
        <v>0.1</v>
      </c>
      <c r="BA87" s="24" t="str">
        <f t="shared" si="70"/>
        <v>OK</v>
      </c>
      <c r="BB87" s="25">
        <f t="shared" si="67"/>
        <v>90</v>
      </c>
      <c r="BC87" s="26">
        <f t="shared" si="67"/>
        <v>450</v>
      </c>
      <c r="BD87" s="27">
        <f t="shared" si="67"/>
        <v>60</v>
      </c>
      <c r="BE87" s="28">
        <f t="shared" si="59"/>
        <v>112500</v>
      </c>
      <c r="BF87" s="28">
        <f t="shared" si="59"/>
        <v>1912500</v>
      </c>
      <c r="BG87" s="28">
        <f t="shared" si="59"/>
        <v>300000</v>
      </c>
      <c r="BH87" s="17">
        <f>DFC!$C$77</f>
        <v>42</v>
      </c>
      <c r="BI87" s="28">
        <f>DFC!$C$76</f>
        <v>35</v>
      </c>
      <c r="BJ87" s="30">
        <f>DFC!$C$75</f>
        <v>40</v>
      </c>
      <c r="BK87" s="31">
        <f t="shared" si="51"/>
        <v>4.7249999999999996</v>
      </c>
      <c r="BL87" s="31">
        <f t="shared" si="51"/>
        <v>66.9375</v>
      </c>
      <c r="BM87" s="32">
        <f t="shared" si="51"/>
        <v>12</v>
      </c>
      <c r="BN87" s="11">
        <f>DFC!$C$68</f>
        <v>500</v>
      </c>
      <c r="BO87" s="21">
        <f t="shared" si="74"/>
        <v>2362.5</v>
      </c>
      <c r="BP87" s="19">
        <f t="shared" si="75"/>
        <v>33468.75</v>
      </c>
      <c r="BQ87" s="19">
        <f t="shared" si="76"/>
        <v>6000</v>
      </c>
      <c r="BR87" s="423">
        <f t="shared" si="77"/>
        <v>41831.25</v>
      </c>
      <c r="BS87" s="561">
        <f>DFC!$C$72</f>
        <v>0.15</v>
      </c>
      <c r="BT87" s="559">
        <f>DFC!$C$71</f>
        <v>0.75</v>
      </c>
      <c r="BU87" s="560">
        <f>DFC!$C$70</f>
        <v>0.1</v>
      </c>
      <c r="BV87" s="24" t="str">
        <f t="shared" si="71"/>
        <v>OK</v>
      </c>
      <c r="BW87" s="25">
        <f t="shared" si="68"/>
        <v>90</v>
      </c>
      <c r="BX87" s="26">
        <f t="shared" si="68"/>
        <v>450</v>
      </c>
      <c r="BY87" s="27">
        <f t="shared" si="68"/>
        <v>60</v>
      </c>
      <c r="BZ87" s="28">
        <f t="shared" si="60"/>
        <v>0</v>
      </c>
      <c r="CA87" s="28">
        <f t="shared" si="60"/>
        <v>0</v>
      </c>
      <c r="CB87" s="28">
        <f t="shared" si="60"/>
        <v>0</v>
      </c>
      <c r="CC87" s="17">
        <f>DFC!$C$77</f>
        <v>42</v>
      </c>
      <c r="CD87" s="28">
        <f>DFC!$C$76</f>
        <v>35</v>
      </c>
      <c r="CE87" s="30">
        <f>DFC!$C$75</f>
        <v>40</v>
      </c>
      <c r="CF87" s="31">
        <f t="shared" si="52"/>
        <v>0</v>
      </c>
      <c r="CG87" s="31">
        <f t="shared" si="52"/>
        <v>0</v>
      </c>
      <c r="CH87" s="32">
        <f t="shared" si="52"/>
        <v>0</v>
      </c>
      <c r="CI87" s="11">
        <f>DFC!$C$68</f>
        <v>500</v>
      </c>
      <c r="CJ87" s="21">
        <f t="shared" si="78"/>
        <v>0</v>
      </c>
      <c r="CK87" s="21">
        <f t="shared" si="78"/>
        <v>0</v>
      </c>
      <c r="CL87" s="21">
        <f t="shared" si="78"/>
        <v>0</v>
      </c>
      <c r="CM87" s="423">
        <f t="shared" si="79"/>
        <v>0</v>
      </c>
    </row>
    <row r="88" spans="1:91" x14ac:dyDescent="0.35">
      <c r="A88" s="743"/>
      <c r="B88" s="572" t="s">
        <v>34</v>
      </c>
      <c r="C88" s="572">
        <v>31</v>
      </c>
      <c r="D88" s="572">
        <v>82</v>
      </c>
      <c r="E88" s="10">
        <f>DFC!C$61</f>
        <v>20</v>
      </c>
      <c r="F88" s="578">
        <f t="shared" si="56"/>
        <v>620</v>
      </c>
      <c r="G88" s="745"/>
      <c r="H88" s="49">
        <f>DFC!$C$45</f>
        <v>0.1</v>
      </c>
      <c r="I88" s="47">
        <f>DFC!$C$44</f>
        <v>0.7</v>
      </c>
      <c r="J88" s="48">
        <f>DFC!$C$43</f>
        <v>0.2</v>
      </c>
      <c r="K88" s="24" t="str">
        <f t="shared" si="61"/>
        <v>OK</v>
      </c>
      <c r="L88" s="25">
        <f t="shared" si="62"/>
        <v>62</v>
      </c>
      <c r="M88" s="26">
        <f t="shared" si="62"/>
        <v>434</v>
      </c>
      <c r="N88" s="27">
        <f t="shared" si="62"/>
        <v>124</v>
      </c>
      <c r="O88" s="28">
        <f t="shared" si="57"/>
        <v>434000</v>
      </c>
      <c r="P88" s="28">
        <f t="shared" si="57"/>
        <v>10329200</v>
      </c>
      <c r="Q88" s="28">
        <f t="shared" si="57"/>
        <v>3472000</v>
      </c>
      <c r="R88" s="29">
        <f>DFC!$C$50</f>
        <v>152</v>
      </c>
      <c r="S88" s="28">
        <f>DFC!$C$49</f>
        <v>146.19999999999999</v>
      </c>
      <c r="T88" s="30">
        <f>DFC!$C$48</f>
        <v>150</v>
      </c>
      <c r="U88" s="31">
        <f t="shared" si="63"/>
        <v>65.968000000000004</v>
      </c>
      <c r="V88" s="31">
        <f t="shared" si="63"/>
        <v>1510.12904</v>
      </c>
      <c r="W88" s="32">
        <f t="shared" si="63"/>
        <v>520.79999999999995</v>
      </c>
      <c r="X88" s="23">
        <f>DFC!$C$41</f>
        <v>370</v>
      </c>
      <c r="Y88" s="33">
        <f t="shared" si="64"/>
        <v>24408.16</v>
      </c>
      <c r="Z88" s="31">
        <f t="shared" si="64"/>
        <v>558747.74479999999</v>
      </c>
      <c r="AA88" s="31">
        <f t="shared" si="64"/>
        <v>192695.99999999997</v>
      </c>
      <c r="AB88" s="423">
        <f t="shared" si="72"/>
        <v>775851.90480000002</v>
      </c>
      <c r="AC88" s="295">
        <f>DFC!$C$45</f>
        <v>0.1</v>
      </c>
      <c r="AD88" s="291">
        <f>DFC!$C$44</f>
        <v>0.7</v>
      </c>
      <c r="AE88" s="292">
        <f>DFC!$C$43</f>
        <v>0.2</v>
      </c>
      <c r="AF88" s="24" t="str">
        <f t="shared" si="65"/>
        <v>OK</v>
      </c>
      <c r="AG88" s="25">
        <f t="shared" si="66"/>
        <v>62</v>
      </c>
      <c r="AH88" s="26">
        <f t="shared" si="66"/>
        <v>434</v>
      </c>
      <c r="AI88" s="27">
        <f t="shared" si="66"/>
        <v>124</v>
      </c>
      <c r="AJ88" s="28">
        <f t="shared" si="58"/>
        <v>0</v>
      </c>
      <c r="AK88" s="28">
        <f t="shared" si="58"/>
        <v>0</v>
      </c>
      <c r="AL88" s="28">
        <f t="shared" si="58"/>
        <v>0</v>
      </c>
      <c r="AM88" s="17">
        <f>DFC!$C$50</f>
        <v>152</v>
      </c>
      <c r="AN88" s="16">
        <f>DFC!$C$49</f>
        <v>146.19999999999999</v>
      </c>
      <c r="AO88" s="18">
        <f>DFC!$C$48</f>
        <v>150</v>
      </c>
      <c r="AP88" s="31">
        <f t="shared" si="50"/>
        <v>0</v>
      </c>
      <c r="AQ88" s="31">
        <f t="shared" si="50"/>
        <v>0</v>
      </c>
      <c r="AR88" s="32">
        <f t="shared" si="50"/>
        <v>0</v>
      </c>
      <c r="AS88" s="23">
        <f>DFC!$C$41</f>
        <v>370</v>
      </c>
      <c r="AT88" s="33">
        <f t="shared" si="49"/>
        <v>0</v>
      </c>
      <c r="AU88" s="31">
        <f t="shared" si="49"/>
        <v>0</v>
      </c>
      <c r="AV88" s="31">
        <f t="shared" si="49"/>
        <v>0</v>
      </c>
      <c r="AW88" s="423">
        <f t="shared" si="73"/>
        <v>0</v>
      </c>
      <c r="AX88" s="561">
        <f>DFC!$C$72</f>
        <v>0.15</v>
      </c>
      <c r="AY88" s="559">
        <f>DFC!$C$71</f>
        <v>0.75</v>
      </c>
      <c r="AZ88" s="560">
        <f>DFC!$C$70</f>
        <v>0.1</v>
      </c>
      <c r="BA88" s="24" t="str">
        <f t="shared" si="70"/>
        <v>OK</v>
      </c>
      <c r="BB88" s="25">
        <f t="shared" si="67"/>
        <v>93</v>
      </c>
      <c r="BC88" s="26">
        <f t="shared" si="67"/>
        <v>465</v>
      </c>
      <c r="BD88" s="27">
        <f t="shared" si="67"/>
        <v>62</v>
      </c>
      <c r="BE88" s="28">
        <f t="shared" si="59"/>
        <v>116250</v>
      </c>
      <c r="BF88" s="28">
        <f t="shared" si="59"/>
        <v>1976250</v>
      </c>
      <c r="BG88" s="28">
        <f t="shared" si="59"/>
        <v>310000</v>
      </c>
      <c r="BH88" s="17">
        <f>DFC!$C$77</f>
        <v>42</v>
      </c>
      <c r="BI88" s="28">
        <f>DFC!$C$76</f>
        <v>35</v>
      </c>
      <c r="BJ88" s="30">
        <f>DFC!$C$75</f>
        <v>40</v>
      </c>
      <c r="BK88" s="31">
        <f t="shared" si="51"/>
        <v>4.8825000000000003</v>
      </c>
      <c r="BL88" s="31">
        <f t="shared" si="51"/>
        <v>69.168750000000003</v>
      </c>
      <c r="BM88" s="32">
        <f t="shared" si="51"/>
        <v>12.4</v>
      </c>
      <c r="BN88" s="11">
        <f>DFC!$C$68</f>
        <v>500</v>
      </c>
      <c r="BO88" s="21">
        <f t="shared" si="74"/>
        <v>2441.25</v>
      </c>
      <c r="BP88" s="19">
        <f t="shared" si="75"/>
        <v>34584.375</v>
      </c>
      <c r="BQ88" s="19">
        <f t="shared" si="76"/>
        <v>6200</v>
      </c>
      <c r="BR88" s="423">
        <f t="shared" si="77"/>
        <v>43225.625</v>
      </c>
      <c r="BS88" s="561">
        <f>DFC!$C$72</f>
        <v>0.15</v>
      </c>
      <c r="BT88" s="559">
        <f>DFC!$C$71</f>
        <v>0.75</v>
      </c>
      <c r="BU88" s="560">
        <f>DFC!$C$70</f>
        <v>0.1</v>
      </c>
      <c r="BV88" s="24" t="str">
        <f t="shared" si="71"/>
        <v>OK</v>
      </c>
      <c r="BW88" s="25">
        <f t="shared" si="68"/>
        <v>93</v>
      </c>
      <c r="BX88" s="26">
        <f t="shared" si="68"/>
        <v>465</v>
      </c>
      <c r="BY88" s="27">
        <f t="shared" si="68"/>
        <v>62</v>
      </c>
      <c r="BZ88" s="28">
        <f t="shared" si="60"/>
        <v>0</v>
      </c>
      <c r="CA88" s="28">
        <f t="shared" si="60"/>
        <v>0</v>
      </c>
      <c r="CB88" s="28">
        <f t="shared" si="60"/>
        <v>0</v>
      </c>
      <c r="CC88" s="17">
        <f>DFC!$C$77</f>
        <v>42</v>
      </c>
      <c r="CD88" s="28">
        <f>DFC!$C$76</f>
        <v>35</v>
      </c>
      <c r="CE88" s="30">
        <f>DFC!$C$75</f>
        <v>40</v>
      </c>
      <c r="CF88" s="31">
        <f t="shared" si="52"/>
        <v>0</v>
      </c>
      <c r="CG88" s="31">
        <f t="shared" si="52"/>
        <v>0</v>
      </c>
      <c r="CH88" s="32">
        <f t="shared" si="52"/>
        <v>0</v>
      </c>
      <c r="CI88" s="11">
        <f>DFC!$C$68</f>
        <v>500</v>
      </c>
      <c r="CJ88" s="21">
        <f t="shared" si="78"/>
        <v>0</v>
      </c>
      <c r="CK88" s="21">
        <f t="shared" si="78"/>
        <v>0</v>
      </c>
      <c r="CL88" s="21">
        <f t="shared" si="78"/>
        <v>0</v>
      </c>
      <c r="CM88" s="423">
        <f t="shared" si="79"/>
        <v>0</v>
      </c>
    </row>
    <row r="89" spans="1:91" x14ac:dyDescent="0.35">
      <c r="A89" s="743"/>
      <c r="B89" s="572" t="s">
        <v>35</v>
      </c>
      <c r="C89" s="572">
        <v>30</v>
      </c>
      <c r="D89" s="572">
        <v>83</v>
      </c>
      <c r="E89" s="10">
        <f>DFC!C$62</f>
        <v>20</v>
      </c>
      <c r="F89" s="578">
        <f t="shared" si="56"/>
        <v>600</v>
      </c>
      <c r="G89" s="745"/>
      <c r="H89" s="49">
        <f>DFC!$C$45</f>
        <v>0.1</v>
      </c>
      <c r="I89" s="47">
        <f>DFC!$C$44</f>
        <v>0.7</v>
      </c>
      <c r="J89" s="48">
        <f>DFC!$C$43</f>
        <v>0.2</v>
      </c>
      <c r="K89" s="24" t="str">
        <f t="shared" si="61"/>
        <v>OK</v>
      </c>
      <c r="L89" s="25">
        <f t="shared" si="62"/>
        <v>60</v>
      </c>
      <c r="M89" s="26">
        <f t="shared" si="62"/>
        <v>420</v>
      </c>
      <c r="N89" s="27">
        <f t="shared" si="62"/>
        <v>120</v>
      </c>
      <c r="O89" s="28">
        <f t="shared" si="57"/>
        <v>420000</v>
      </c>
      <c r="P89" s="28">
        <f t="shared" si="57"/>
        <v>9996000</v>
      </c>
      <c r="Q89" s="28">
        <f t="shared" si="57"/>
        <v>3360000</v>
      </c>
      <c r="R89" s="29">
        <f>DFC!$C$50</f>
        <v>152</v>
      </c>
      <c r="S89" s="28">
        <f>DFC!$C$49</f>
        <v>146.19999999999999</v>
      </c>
      <c r="T89" s="30">
        <f>DFC!$C$48</f>
        <v>150</v>
      </c>
      <c r="U89" s="31">
        <f t="shared" si="63"/>
        <v>63.84</v>
      </c>
      <c r="V89" s="31">
        <f t="shared" si="63"/>
        <v>1461.4151999999999</v>
      </c>
      <c r="W89" s="32">
        <f t="shared" si="63"/>
        <v>504</v>
      </c>
      <c r="X89" s="23">
        <f>DFC!$C$41</f>
        <v>370</v>
      </c>
      <c r="Y89" s="33">
        <f t="shared" si="64"/>
        <v>23620.800000000003</v>
      </c>
      <c r="Z89" s="31">
        <f t="shared" si="64"/>
        <v>540723.62399999995</v>
      </c>
      <c r="AA89" s="31">
        <f t="shared" si="64"/>
        <v>186480</v>
      </c>
      <c r="AB89" s="423">
        <f t="shared" si="72"/>
        <v>750824.424</v>
      </c>
      <c r="AC89" s="295">
        <f>DFC!$C$45</f>
        <v>0.1</v>
      </c>
      <c r="AD89" s="291">
        <f>DFC!$C$44</f>
        <v>0.7</v>
      </c>
      <c r="AE89" s="292">
        <f>DFC!$C$43</f>
        <v>0.2</v>
      </c>
      <c r="AF89" s="24" t="str">
        <f t="shared" si="65"/>
        <v>OK</v>
      </c>
      <c r="AG89" s="25">
        <f t="shared" si="66"/>
        <v>60</v>
      </c>
      <c r="AH89" s="26">
        <f t="shared" si="66"/>
        <v>420</v>
      </c>
      <c r="AI89" s="27">
        <f t="shared" si="66"/>
        <v>120</v>
      </c>
      <c r="AJ89" s="28">
        <f t="shared" si="58"/>
        <v>0</v>
      </c>
      <c r="AK89" s="28">
        <f t="shared" si="58"/>
        <v>0</v>
      </c>
      <c r="AL89" s="28">
        <f t="shared" si="58"/>
        <v>0</v>
      </c>
      <c r="AM89" s="17">
        <f>DFC!$C$50</f>
        <v>152</v>
      </c>
      <c r="AN89" s="16">
        <f>DFC!$C$49</f>
        <v>146.19999999999999</v>
      </c>
      <c r="AO89" s="18">
        <f>DFC!$C$48</f>
        <v>150</v>
      </c>
      <c r="AP89" s="31">
        <f t="shared" si="50"/>
        <v>0</v>
      </c>
      <c r="AQ89" s="31">
        <f t="shared" si="50"/>
        <v>0</v>
      </c>
      <c r="AR89" s="32">
        <f t="shared" si="50"/>
        <v>0</v>
      </c>
      <c r="AS89" s="23">
        <f>DFC!$C$41</f>
        <v>370</v>
      </c>
      <c r="AT89" s="33">
        <f t="shared" si="49"/>
        <v>0</v>
      </c>
      <c r="AU89" s="31">
        <f t="shared" si="49"/>
        <v>0</v>
      </c>
      <c r="AV89" s="31">
        <f t="shared" si="49"/>
        <v>0</v>
      </c>
      <c r="AW89" s="423">
        <f t="shared" si="73"/>
        <v>0</v>
      </c>
      <c r="AX89" s="561">
        <f>DFC!$C$72</f>
        <v>0.15</v>
      </c>
      <c r="AY89" s="559">
        <f>DFC!$C$71</f>
        <v>0.75</v>
      </c>
      <c r="AZ89" s="560">
        <f>DFC!$C$70</f>
        <v>0.1</v>
      </c>
      <c r="BA89" s="24" t="str">
        <f t="shared" si="70"/>
        <v>OK</v>
      </c>
      <c r="BB89" s="25">
        <f t="shared" si="67"/>
        <v>90</v>
      </c>
      <c r="BC89" s="26">
        <f t="shared" si="67"/>
        <v>450</v>
      </c>
      <c r="BD89" s="27">
        <f t="shared" si="67"/>
        <v>60</v>
      </c>
      <c r="BE89" s="28">
        <f t="shared" si="59"/>
        <v>112500</v>
      </c>
      <c r="BF89" s="28">
        <f t="shared" si="59"/>
        <v>1912500</v>
      </c>
      <c r="BG89" s="28">
        <f t="shared" si="59"/>
        <v>300000</v>
      </c>
      <c r="BH89" s="17">
        <f>DFC!$C$77</f>
        <v>42</v>
      </c>
      <c r="BI89" s="28">
        <f>DFC!$C$76</f>
        <v>35</v>
      </c>
      <c r="BJ89" s="30">
        <f>DFC!$C$75</f>
        <v>40</v>
      </c>
      <c r="BK89" s="31">
        <f t="shared" si="51"/>
        <v>4.7249999999999996</v>
      </c>
      <c r="BL89" s="31">
        <f t="shared" si="51"/>
        <v>66.9375</v>
      </c>
      <c r="BM89" s="32">
        <f t="shared" si="51"/>
        <v>12</v>
      </c>
      <c r="BN89" s="11">
        <f>DFC!$C$68</f>
        <v>500</v>
      </c>
      <c r="BO89" s="21">
        <f t="shared" si="74"/>
        <v>2362.5</v>
      </c>
      <c r="BP89" s="19">
        <f t="shared" si="75"/>
        <v>33468.75</v>
      </c>
      <c r="BQ89" s="19">
        <f t="shared" si="76"/>
        <v>6000</v>
      </c>
      <c r="BR89" s="423">
        <f t="shared" si="77"/>
        <v>41831.25</v>
      </c>
      <c r="BS89" s="561">
        <f>DFC!$C$72</f>
        <v>0.15</v>
      </c>
      <c r="BT89" s="559">
        <f>DFC!$C$71</f>
        <v>0.75</v>
      </c>
      <c r="BU89" s="560">
        <f>DFC!$C$70</f>
        <v>0.1</v>
      </c>
      <c r="BV89" s="24" t="str">
        <f t="shared" si="71"/>
        <v>OK</v>
      </c>
      <c r="BW89" s="25">
        <f t="shared" si="68"/>
        <v>90</v>
      </c>
      <c r="BX89" s="26">
        <f t="shared" si="68"/>
        <v>450</v>
      </c>
      <c r="BY89" s="27">
        <f t="shared" si="68"/>
        <v>60</v>
      </c>
      <c r="BZ89" s="28">
        <f t="shared" si="60"/>
        <v>0</v>
      </c>
      <c r="CA89" s="28">
        <f t="shared" si="60"/>
        <v>0</v>
      </c>
      <c r="CB89" s="28">
        <f t="shared" si="60"/>
        <v>0</v>
      </c>
      <c r="CC89" s="17">
        <f>DFC!$C$77</f>
        <v>42</v>
      </c>
      <c r="CD89" s="28">
        <f>DFC!$C$76</f>
        <v>35</v>
      </c>
      <c r="CE89" s="30">
        <f>DFC!$C$75</f>
        <v>40</v>
      </c>
      <c r="CF89" s="31">
        <f t="shared" si="52"/>
        <v>0</v>
      </c>
      <c r="CG89" s="31">
        <f t="shared" si="52"/>
        <v>0</v>
      </c>
      <c r="CH89" s="32">
        <f t="shared" si="52"/>
        <v>0</v>
      </c>
      <c r="CI89" s="11">
        <f>DFC!$C$68</f>
        <v>500</v>
      </c>
      <c r="CJ89" s="21">
        <f t="shared" si="78"/>
        <v>0</v>
      </c>
      <c r="CK89" s="21">
        <f t="shared" si="78"/>
        <v>0</v>
      </c>
      <c r="CL89" s="21">
        <f t="shared" si="78"/>
        <v>0</v>
      </c>
      <c r="CM89" s="423">
        <f t="shared" si="79"/>
        <v>0</v>
      </c>
    </row>
    <row r="90" spans="1:91" x14ac:dyDescent="0.35">
      <c r="A90" s="744"/>
      <c r="B90" s="576" t="s">
        <v>36</v>
      </c>
      <c r="C90" s="576">
        <v>31</v>
      </c>
      <c r="D90" s="576">
        <v>84</v>
      </c>
      <c r="E90" s="10">
        <f>DFC!C$63</f>
        <v>20</v>
      </c>
      <c r="F90" s="35">
        <f t="shared" si="56"/>
        <v>620</v>
      </c>
      <c r="G90" s="746"/>
      <c r="H90" s="49">
        <f>DFC!$C$45</f>
        <v>0.1</v>
      </c>
      <c r="I90" s="47">
        <f>DFC!$C$44</f>
        <v>0.7</v>
      </c>
      <c r="J90" s="48">
        <f>DFC!$C$43</f>
        <v>0.2</v>
      </c>
      <c r="K90" s="8" t="str">
        <f t="shared" si="61"/>
        <v>OK</v>
      </c>
      <c r="L90" s="37">
        <f t="shared" si="62"/>
        <v>62</v>
      </c>
      <c r="M90" s="38">
        <f t="shared" si="62"/>
        <v>434</v>
      </c>
      <c r="N90" s="39">
        <f t="shared" si="62"/>
        <v>124</v>
      </c>
      <c r="O90" s="40">
        <f t="shared" si="57"/>
        <v>434000</v>
      </c>
      <c r="P90" s="40">
        <f t="shared" si="57"/>
        <v>10329200</v>
      </c>
      <c r="Q90" s="40">
        <f t="shared" si="57"/>
        <v>3472000</v>
      </c>
      <c r="R90" s="41">
        <f>DFC!$C$50</f>
        <v>152</v>
      </c>
      <c r="S90" s="40">
        <f>DFC!$C$49</f>
        <v>146.19999999999999</v>
      </c>
      <c r="T90" s="42">
        <f>DFC!$C$48</f>
        <v>150</v>
      </c>
      <c r="U90" s="43">
        <f t="shared" si="63"/>
        <v>65.968000000000004</v>
      </c>
      <c r="V90" s="43">
        <f t="shared" si="63"/>
        <v>1510.12904</v>
      </c>
      <c r="W90" s="44">
        <f t="shared" si="63"/>
        <v>520.79999999999995</v>
      </c>
      <c r="X90" s="23">
        <f>DFC!$C$41</f>
        <v>370</v>
      </c>
      <c r="Y90" s="45">
        <f t="shared" si="64"/>
        <v>24408.16</v>
      </c>
      <c r="Z90" s="43">
        <f t="shared" si="64"/>
        <v>558747.74479999999</v>
      </c>
      <c r="AA90" s="43">
        <f t="shared" si="64"/>
        <v>192695.99999999997</v>
      </c>
      <c r="AB90" s="423">
        <f t="shared" si="72"/>
        <v>775851.90480000002</v>
      </c>
      <c r="AC90" s="295">
        <f>DFC!$C$45</f>
        <v>0.1</v>
      </c>
      <c r="AD90" s="291">
        <f>DFC!$C$44</f>
        <v>0.7</v>
      </c>
      <c r="AE90" s="292">
        <f>DFC!$C$43</f>
        <v>0.2</v>
      </c>
      <c r="AF90" s="8" t="str">
        <f t="shared" si="65"/>
        <v>OK</v>
      </c>
      <c r="AG90" s="37">
        <f t="shared" si="66"/>
        <v>62</v>
      </c>
      <c r="AH90" s="38">
        <f t="shared" si="66"/>
        <v>434</v>
      </c>
      <c r="AI90" s="39">
        <f t="shared" si="66"/>
        <v>124</v>
      </c>
      <c r="AJ90" s="40">
        <f t="shared" si="58"/>
        <v>0</v>
      </c>
      <c r="AK90" s="40">
        <f t="shared" si="58"/>
        <v>0</v>
      </c>
      <c r="AL90" s="40">
        <f t="shared" si="58"/>
        <v>0</v>
      </c>
      <c r="AM90" s="17">
        <f>DFC!$C$50</f>
        <v>152</v>
      </c>
      <c r="AN90" s="16">
        <f>DFC!$C$49</f>
        <v>146.19999999999999</v>
      </c>
      <c r="AO90" s="18">
        <f>DFC!$C$48</f>
        <v>150</v>
      </c>
      <c r="AP90" s="43">
        <f t="shared" si="50"/>
        <v>0</v>
      </c>
      <c r="AQ90" s="43">
        <f t="shared" si="50"/>
        <v>0</v>
      </c>
      <c r="AR90" s="44">
        <f t="shared" si="50"/>
        <v>0</v>
      </c>
      <c r="AS90" s="23">
        <f>DFC!$C$41</f>
        <v>370</v>
      </c>
      <c r="AT90" s="45">
        <f t="shared" si="49"/>
        <v>0</v>
      </c>
      <c r="AU90" s="43">
        <f t="shared" si="49"/>
        <v>0</v>
      </c>
      <c r="AV90" s="43">
        <f t="shared" si="49"/>
        <v>0</v>
      </c>
      <c r="AW90" s="423">
        <f t="shared" si="73"/>
        <v>0</v>
      </c>
      <c r="AX90" s="561">
        <f>DFC!$C$72</f>
        <v>0.15</v>
      </c>
      <c r="AY90" s="559">
        <f>DFC!$C$71</f>
        <v>0.75</v>
      </c>
      <c r="AZ90" s="560">
        <f>DFC!$C$70</f>
        <v>0.1</v>
      </c>
      <c r="BA90" s="8" t="str">
        <f t="shared" si="70"/>
        <v>OK</v>
      </c>
      <c r="BB90" s="37">
        <f t="shared" si="67"/>
        <v>93</v>
      </c>
      <c r="BC90" s="38">
        <f t="shared" si="67"/>
        <v>465</v>
      </c>
      <c r="BD90" s="39">
        <f t="shared" si="67"/>
        <v>62</v>
      </c>
      <c r="BE90" s="40">
        <f t="shared" si="59"/>
        <v>116250</v>
      </c>
      <c r="BF90" s="40">
        <f t="shared" si="59"/>
        <v>1976250</v>
      </c>
      <c r="BG90" s="40">
        <f t="shared" si="59"/>
        <v>310000</v>
      </c>
      <c r="BH90" s="17">
        <f>DFC!$C$77</f>
        <v>42</v>
      </c>
      <c r="BI90" s="28">
        <f>DFC!$C$76</f>
        <v>35</v>
      </c>
      <c r="BJ90" s="30">
        <f>DFC!$C$75</f>
        <v>40</v>
      </c>
      <c r="BK90" s="43">
        <f t="shared" si="51"/>
        <v>4.8825000000000003</v>
      </c>
      <c r="BL90" s="43">
        <f t="shared" si="51"/>
        <v>69.168750000000003</v>
      </c>
      <c r="BM90" s="44">
        <f t="shared" si="51"/>
        <v>12.4</v>
      </c>
      <c r="BN90" s="11">
        <f>DFC!$C$68</f>
        <v>500</v>
      </c>
      <c r="BO90" s="21">
        <f t="shared" si="74"/>
        <v>2441.25</v>
      </c>
      <c r="BP90" s="19">
        <f t="shared" si="75"/>
        <v>34584.375</v>
      </c>
      <c r="BQ90" s="19">
        <f t="shared" si="76"/>
        <v>6200</v>
      </c>
      <c r="BR90" s="423">
        <f t="shared" si="77"/>
        <v>43225.625</v>
      </c>
      <c r="BS90" s="561">
        <f>DFC!$C$72</f>
        <v>0.15</v>
      </c>
      <c r="BT90" s="559">
        <f>DFC!$C$71</f>
        <v>0.75</v>
      </c>
      <c r="BU90" s="560">
        <f>DFC!$C$70</f>
        <v>0.1</v>
      </c>
      <c r="BV90" s="8" t="str">
        <f t="shared" si="71"/>
        <v>OK</v>
      </c>
      <c r="BW90" s="37">
        <f t="shared" si="68"/>
        <v>93</v>
      </c>
      <c r="BX90" s="38">
        <f t="shared" si="68"/>
        <v>465</v>
      </c>
      <c r="BY90" s="39">
        <f t="shared" si="68"/>
        <v>62</v>
      </c>
      <c r="BZ90" s="40">
        <f t="shared" si="60"/>
        <v>0</v>
      </c>
      <c r="CA90" s="40">
        <f t="shared" si="60"/>
        <v>0</v>
      </c>
      <c r="CB90" s="40">
        <f t="shared" si="60"/>
        <v>0</v>
      </c>
      <c r="CC90" s="17">
        <f>DFC!$C$77</f>
        <v>42</v>
      </c>
      <c r="CD90" s="28">
        <f>DFC!$C$76</f>
        <v>35</v>
      </c>
      <c r="CE90" s="30">
        <f>DFC!$C$75</f>
        <v>40</v>
      </c>
      <c r="CF90" s="43">
        <f t="shared" si="52"/>
        <v>0</v>
      </c>
      <c r="CG90" s="43">
        <f t="shared" si="52"/>
        <v>0</v>
      </c>
      <c r="CH90" s="44">
        <f t="shared" si="52"/>
        <v>0</v>
      </c>
      <c r="CI90" s="11">
        <f>DFC!$C$68</f>
        <v>500</v>
      </c>
      <c r="CJ90" s="21">
        <f t="shared" si="78"/>
        <v>0</v>
      </c>
      <c r="CK90" s="21">
        <f t="shared" si="78"/>
        <v>0</v>
      </c>
      <c r="CL90" s="21">
        <f t="shared" si="78"/>
        <v>0</v>
      </c>
      <c r="CM90" s="423">
        <f t="shared" si="79"/>
        <v>0</v>
      </c>
    </row>
    <row r="91" spans="1:91" x14ac:dyDescent="0.35">
      <c r="A91" s="731">
        <v>8</v>
      </c>
      <c r="B91" s="575" t="s">
        <v>25</v>
      </c>
      <c r="C91" s="575">
        <v>31</v>
      </c>
      <c r="D91" s="575">
        <v>85</v>
      </c>
      <c r="E91" s="10">
        <f>DFC!C$52</f>
        <v>8</v>
      </c>
      <c r="F91" s="10">
        <f t="shared" si="56"/>
        <v>248</v>
      </c>
      <c r="G91" s="732">
        <f>SUM(F91:F102)</f>
        <v>6928</v>
      </c>
      <c r="H91" s="49">
        <f>DFC!$C$45</f>
        <v>0.1</v>
      </c>
      <c r="I91" s="47">
        <f>DFC!$C$44</f>
        <v>0.7</v>
      </c>
      <c r="J91" s="48">
        <f>DFC!$C$43</f>
        <v>0.2</v>
      </c>
      <c r="K91" s="12" t="str">
        <f t="shared" si="61"/>
        <v>OK</v>
      </c>
      <c r="L91" s="25">
        <f t="shared" si="62"/>
        <v>24.8</v>
      </c>
      <c r="M91" s="26">
        <f t="shared" si="62"/>
        <v>173.6</v>
      </c>
      <c r="N91" s="27">
        <f t="shared" si="62"/>
        <v>49.6</v>
      </c>
      <c r="O91" s="28">
        <f t="shared" si="57"/>
        <v>173600</v>
      </c>
      <c r="P91" s="28">
        <f t="shared" si="57"/>
        <v>4131680</v>
      </c>
      <c r="Q91" s="28">
        <f t="shared" si="57"/>
        <v>1388800</v>
      </c>
      <c r="R91" s="29">
        <f>DFC!$C$50</f>
        <v>152</v>
      </c>
      <c r="S91" s="28">
        <f>DFC!$C$49</f>
        <v>146.19999999999999</v>
      </c>
      <c r="T91" s="30">
        <f>DFC!$C$48</f>
        <v>150</v>
      </c>
      <c r="U91" s="31">
        <f t="shared" si="63"/>
        <v>26.3872</v>
      </c>
      <c r="V91" s="31">
        <f t="shared" si="63"/>
        <v>604.05161599999997</v>
      </c>
      <c r="W91" s="32">
        <f t="shared" si="63"/>
        <v>208.32</v>
      </c>
      <c r="X91" s="296">
        <f>DFC!$C$41</f>
        <v>370</v>
      </c>
      <c r="Y91" s="33">
        <f t="shared" si="64"/>
        <v>9763.2639999999992</v>
      </c>
      <c r="Z91" s="31">
        <f t="shared" si="64"/>
        <v>223499.09792</v>
      </c>
      <c r="AA91" s="31">
        <f t="shared" si="64"/>
        <v>77078.399999999994</v>
      </c>
      <c r="AB91" s="423">
        <f t="shared" ref="AB91" si="80">SUM(Y91:AA91)</f>
        <v>310340.76191999996</v>
      </c>
      <c r="AC91" s="295">
        <f>DFC!$C$45</f>
        <v>0.1</v>
      </c>
      <c r="AD91" s="291">
        <f>DFC!$C$44</f>
        <v>0.7</v>
      </c>
      <c r="AE91" s="292">
        <f>DFC!$C$43</f>
        <v>0.2</v>
      </c>
      <c r="AF91" s="12" t="str">
        <f t="shared" si="65"/>
        <v>OK</v>
      </c>
      <c r="AG91" s="13">
        <f t="shared" si="66"/>
        <v>24.8</v>
      </c>
      <c r="AH91" s="14">
        <f t="shared" si="66"/>
        <v>173.6</v>
      </c>
      <c r="AI91" s="15">
        <f t="shared" si="66"/>
        <v>49.6</v>
      </c>
      <c r="AJ91" s="16">
        <f t="shared" si="58"/>
        <v>0</v>
      </c>
      <c r="AK91" s="16">
        <f t="shared" si="58"/>
        <v>0</v>
      </c>
      <c r="AL91" s="16">
        <f t="shared" si="58"/>
        <v>0</v>
      </c>
      <c r="AM91" s="17">
        <f>DFC!$C$50</f>
        <v>152</v>
      </c>
      <c r="AN91" s="16">
        <f>DFC!$C$49</f>
        <v>146.19999999999999</v>
      </c>
      <c r="AO91" s="18">
        <f>DFC!$C$48</f>
        <v>150</v>
      </c>
      <c r="AP91" s="19">
        <f t="shared" si="50"/>
        <v>0</v>
      </c>
      <c r="AQ91" s="19">
        <f t="shared" si="50"/>
        <v>0</v>
      </c>
      <c r="AR91" s="20">
        <f t="shared" si="50"/>
        <v>0</v>
      </c>
      <c r="AS91" s="23">
        <f>DFC!$C$41</f>
        <v>370</v>
      </c>
      <c r="AT91" s="21">
        <f t="shared" si="49"/>
        <v>0</v>
      </c>
      <c r="AU91" s="19">
        <f t="shared" si="49"/>
        <v>0</v>
      </c>
      <c r="AV91" s="19">
        <f t="shared" si="49"/>
        <v>0</v>
      </c>
      <c r="AW91" s="423">
        <f t="shared" si="73"/>
        <v>0</v>
      </c>
      <c r="AX91" s="561">
        <f>DFC!$C$72</f>
        <v>0.15</v>
      </c>
      <c r="AY91" s="559">
        <f>DFC!$C$71</f>
        <v>0.75</v>
      </c>
      <c r="AZ91" s="560">
        <f>DFC!$C$70</f>
        <v>0.1</v>
      </c>
      <c r="BA91" s="12" t="str">
        <f t="shared" si="70"/>
        <v>OK</v>
      </c>
      <c r="BB91" s="13">
        <f t="shared" si="67"/>
        <v>37.199999999999996</v>
      </c>
      <c r="BC91" s="14">
        <f t="shared" si="67"/>
        <v>186</v>
      </c>
      <c r="BD91" s="15">
        <f t="shared" si="67"/>
        <v>24.8</v>
      </c>
      <c r="BE91" s="16">
        <f t="shared" si="59"/>
        <v>46499.999999999993</v>
      </c>
      <c r="BF91" s="16">
        <f t="shared" si="59"/>
        <v>790500</v>
      </c>
      <c r="BG91" s="16">
        <f t="shared" si="59"/>
        <v>124000</v>
      </c>
      <c r="BH91" s="17">
        <f>DFC!$C$77</f>
        <v>42</v>
      </c>
      <c r="BI91" s="28">
        <f>DFC!$C$76</f>
        <v>35</v>
      </c>
      <c r="BJ91" s="30">
        <f>DFC!$C$75</f>
        <v>40</v>
      </c>
      <c r="BK91" s="19">
        <f t="shared" si="51"/>
        <v>1.9529999999999998</v>
      </c>
      <c r="BL91" s="19">
        <f t="shared" si="51"/>
        <v>27.6675</v>
      </c>
      <c r="BM91" s="20">
        <f t="shared" si="51"/>
        <v>4.96</v>
      </c>
      <c r="BN91" s="11">
        <f>DFC!$C$68</f>
        <v>500</v>
      </c>
      <c r="BO91" s="21">
        <f t="shared" si="74"/>
        <v>976.49999999999989</v>
      </c>
      <c r="BP91" s="19">
        <f t="shared" si="75"/>
        <v>13833.75</v>
      </c>
      <c r="BQ91" s="19">
        <f t="shared" si="76"/>
        <v>2480</v>
      </c>
      <c r="BR91" s="423">
        <f t="shared" si="77"/>
        <v>17290.25</v>
      </c>
      <c r="BS91" s="561">
        <f>DFC!$C$72</f>
        <v>0.15</v>
      </c>
      <c r="BT91" s="559">
        <f>DFC!$C$71</f>
        <v>0.75</v>
      </c>
      <c r="BU91" s="560">
        <f>DFC!$C$70</f>
        <v>0.1</v>
      </c>
      <c r="BV91" s="12" t="str">
        <f t="shared" si="71"/>
        <v>OK</v>
      </c>
      <c r="BW91" s="13">
        <f t="shared" si="68"/>
        <v>37.199999999999996</v>
      </c>
      <c r="BX91" s="14">
        <f t="shared" si="68"/>
        <v>186</v>
      </c>
      <c r="BY91" s="15">
        <f t="shared" si="68"/>
        <v>24.8</v>
      </c>
      <c r="BZ91" s="16">
        <f t="shared" si="60"/>
        <v>0</v>
      </c>
      <c r="CA91" s="16">
        <f t="shared" si="60"/>
        <v>0</v>
      </c>
      <c r="CB91" s="16">
        <f t="shared" si="60"/>
        <v>0</v>
      </c>
      <c r="CC91" s="17">
        <f>DFC!$C$77</f>
        <v>42</v>
      </c>
      <c r="CD91" s="28">
        <f>DFC!$C$76</f>
        <v>35</v>
      </c>
      <c r="CE91" s="30">
        <f>DFC!$C$75</f>
        <v>40</v>
      </c>
      <c r="CF91" s="19">
        <f t="shared" si="52"/>
        <v>0</v>
      </c>
      <c r="CG91" s="19">
        <f t="shared" si="52"/>
        <v>0</v>
      </c>
      <c r="CH91" s="20">
        <f t="shared" si="52"/>
        <v>0</v>
      </c>
      <c r="CI91" s="11">
        <f>DFC!$C$68</f>
        <v>500</v>
      </c>
      <c r="CJ91" s="21">
        <f t="shared" si="78"/>
        <v>0</v>
      </c>
      <c r="CK91" s="21">
        <f t="shared" si="78"/>
        <v>0</v>
      </c>
      <c r="CL91" s="21">
        <f t="shared" si="78"/>
        <v>0</v>
      </c>
      <c r="CM91" s="423">
        <f t="shared" si="79"/>
        <v>0</v>
      </c>
    </row>
    <row r="92" spans="1:91" x14ac:dyDescent="0.35">
      <c r="A92" s="743"/>
      <c r="B92" s="572" t="s">
        <v>26</v>
      </c>
      <c r="C92" s="572">
        <v>28</v>
      </c>
      <c r="D92" s="572">
        <v>86</v>
      </c>
      <c r="E92" s="10">
        <f>DFC!C$53</f>
        <v>20</v>
      </c>
      <c r="F92" s="578">
        <f t="shared" si="56"/>
        <v>560</v>
      </c>
      <c r="G92" s="745"/>
      <c r="H92" s="49">
        <f>DFC!$C$45</f>
        <v>0.1</v>
      </c>
      <c r="I92" s="47">
        <f>DFC!$C$44</f>
        <v>0.7</v>
      </c>
      <c r="J92" s="48">
        <f>DFC!$C$43</f>
        <v>0.2</v>
      </c>
      <c r="K92" s="24" t="str">
        <f t="shared" si="61"/>
        <v>OK</v>
      </c>
      <c r="L92" s="25">
        <f t="shared" si="62"/>
        <v>56</v>
      </c>
      <c r="M92" s="26">
        <f t="shared" si="62"/>
        <v>392</v>
      </c>
      <c r="N92" s="27">
        <f t="shared" si="62"/>
        <v>112</v>
      </c>
      <c r="O92" s="28">
        <f t="shared" si="57"/>
        <v>392000</v>
      </c>
      <c r="P92" s="28">
        <f t="shared" si="57"/>
        <v>9329600</v>
      </c>
      <c r="Q92" s="28">
        <f t="shared" si="57"/>
        <v>3136000</v>
      </c>
      <c r="R92" s="29">
        <f>DFC!$C$50</f>
        <v>152</v>
      </c>
      <c r="S92" s="28">
        <f>DFC!$C$49</f>
        <v>146.19999999999999</v>
      </c>
      <c r="T92" s="30">
        <f>DFC!$C$48</f>
        <v>150</v>
      </c>
      <c r="U92" s="31">
        <f t="shared" si="63"/>
        <v>59.584000000000003</v>
      </c>
      <c r="V92" s="31">
        <f t="shared" si="63"/>
        <v>1363.9875199999999</v>
      </c>
      <c r="W92" s="32">
        <f t="shared" si="63"/>
        <v>470.4</v>
      </c>
      <c r="X92" s="296">
        <f>DFC!$C$41</f>
        <v>370</v>
      </c>
      <c r="Y92" s="33">
        <f t="shared" si="64"/>
        <v>22046.080000000002</v>
      </c>
      <c r="Z92" s="31">
        <f t="shared" si="64"/>
        <v>504675.38239999994</v>
      </c>
      <c r="AA92" s="31">
        <f t="shared" si="64"/>
        <v>174048</v>
      </c>
      <c r="AB92" s="423">
        <f t="shared" si="72"/>
        <v>700769.46239999996</v>
      </c>
      <c r="AC92" s="295">
        <f>DFC!$C$45</f>
        <v>0.1</v>
      </c>
      <c r="AD92" s="291">
        <f>DFC!$C$44</f>
        <v>0.7</v>
      </c>
      <c r="AE92" s="292">
        <f>DFC!$C$43</f>
        <v>0.2</v>
      </c>
      <c r="AF92" s="24" t="str">
        <f t="shared" si="65"/>
        <v>OK</v>
      </c>
      <c r="AG92" s="25">
        <f t="shared" si="66"/>
        <v>56</v>
      </c>
      <c r="AH92" s="26">
        <f t="shared" si="66"/>
        <v>392</v>
      </c>
      <c r="AI92" s="27">
        <f t="shared" si="66"/>
        <v>112</v>
      </c>
      <c r="AJ92" s="28">
        <f t="shared" si="58"/>
        <v>0</v>
      </c>
      <c r="AK92" s="28">
        <f t="shared" si="58"/>
        <v>0</v>
      </c>
      <c r="AL92" s="28">
        <f t="shared" si="58"/>
        <v>0</v>
      </c>
      <c r="AM92" s="17">
        <f>DFC!$C$50</f>
        <v>152</v>
      </c>
      <c r="AN92" s="16">
        <f>DFC!$C$49</f>
        <v>146.19999999999999</v>
      </c>
      <c r="AO92" s="18">
        <f>DFC!$C$48</f>
        <v>150</v>
      </c>
      <c r="AP92" s="31">
        <f t="shared" si="50"/>
        <v>0</v>
      </c>
      <c r="AQ92" s="31">
        <f t="shared" si="50"/>
        <v>0</v>
      </c>
      <c r="AR92" s="32">
        <f t="shared" si="50"/>
        <v>0</v>
      </c>
      <c r="AS92" s="23">
        <f>DFC!$C$41</f>
        <v>370</v>
      </c>
      <c r="AT92" s="33">
        <f t="shared" si="49"/>
        <v>0</v>
      </c>
      <c r="AU92" s="31">
        <f t="shared" si="49"/>
        <v>0</v>
      </c>
      <c r="AV92" s="31">
        <f t="shared" si="49"/>
        <v>0</v>
      </c>
      <c r="AW92" s="423">
        <f t="shared" si="73"/>
        <v>0</v>
      </c>
      <c r="AX92" s="561">
        <f>DFC!$C$72</f>
        <v>0.15</v>
      </c>
      <c r="AY92" s="559">
        <f>DFC!$C$71</f>
        <v>0.75</v>
      </c>
      <c r="AZ92" s="560">
        <f>DFC!$C$70</f>
        <v>0.1</v>
      </c>
      <c r="BA92" s="24" t="str">
        <f t="shared" si="70"/>
        <v>OK</v>
      </c>
      <c r="BB92" s="25">
        <f t="shared" si="67"/>
        <v>84</v>
      </c>
      <c r="BC92" s="26">
        <f t="shared" si="67"/>
        <v>420</v>
      </c>
      <c r="BD92" s="27">
        <f t="shared" si="67"/>
        <v>56</v>
      </c>
      <c r="BE92" s="28">
        <f t="shared" si="59"/>
        <v>105000</v>
      </c>
      <c r="BF92" s="28">
        <f t="shared" si="59"/>
        <v>1785000</v>
      </c>
      <c r="BG92" s="28">
        <f t="shared" si="59"/>
        <v>280000</v>
      </c>
      <c r="BH92" s="17">
        <f>DFC!$C$77</f>
        <v>42</v>
      </c>
      <c r="BI92" s="28">
        <f>DFC!$C$76</f>
        <v>35</v>
      </c>
      <c r="BJ92" s="30">
        <f>DFC!$C$75</f>
        <v>40</v>
      </c>
      <c r="BK92" s="31">
        <f t="shared" si="51"/>
        <v>4.41</v>
      </c>
      <c r="BL92" s="31">
        <f t="shared" si="51"/>
        <v>62.475000000000001</v>
      </c>
      <c r="BM92" s="32">
        <f t="shared" si="51"/>
        <v>11.2</v>
      </c>
      <c r="BN92" s="11">
        <f>DFC!$C$68</f>
        <v>500</v>
      </c>
      <c r="BO92" s="21">
        <f t="shared" si="74"/>
        <v>2205</v>
      </c>
      <c r="BP92" s="19">
        <f t="shared" si="75"/>
        <v>31237.5</v>
      </c>
      <c r="BQ92" s="19">
        <f t="shared" si="76"/>
        <v>5600</v>
      </c>
      <c r="BR92" s="423">
        <f t="shared" si="77"/>
        <v>39042.5</v>
      </c>
      <c r="BS92" s="561">
        <f>DFC!$C$72</f>
        <v>0.15</v>
      </c>
      <c r="BT92" s="559">
        <f>DFC!$C$71</f>
        <v>0.75</v>
      </c>
      <c r="BU92" s="560">
        <f>DFC!$C$70</f>
        <v>0.1</v>
      </c>
      <c r="BV92" s="24" t="str">
        <f t="shared" si="71"/>
        <v>OK</v>
      </c>
      <c r="BW92" s="25">
        <f t="shared" si="68"/>
        <v>84</v>
      </c>
      <c r="BX92" s="26">
        <f t="shared" si="68"/>
        <v>420</v>
      </c>
      <c r="BY92" s="27">
        <f t="shared" si="68"/>
        <v>56</v>
      </c>
      <c r="BZ92" s="28">
        <f t="shared" si="60"/>
        <v>0</v>
      </c>
      <c r="CA92" s="28">
        <f t="shared" si="60"/>
        <v>0</v>
      </c>
      <c r="CB92" s="28">
        <f t="shared" si="60"/>
        <v>0</v>
      </c>
      <c r="CC92" s="17">
        <f>DFC!$C$77</f>
        <v>42</v>
      </c>
      <c r="CD92" s="28">
        <f>DFC!$C$76</f>
        <v>35</v>
      </c>
      <c r="CE92" s="30">
        <f>DFC!$C$75</f>
        <v>40</v>
      </c>
      <c r="CF92" s="31">
        <f t="shared" si="52"/>
        <v>0</v>
      </c>
      <c r="CG92" s="31">
        <f t="shared" si="52"/>
        <v>0</v>
      </c>
      <c r="CH92" s="32">
        <f t="shared" si="52"/>
        <v>0</v>
      </c>
      <c r="CI92" s="11">
        <f>DFC!$C$68</f>
        <v>500</v>
      </c>
      <c r="CJ92" s="21">
        <f t="shared" si="78"/>
        <v>0</v>
      </c>
      <c r="CK92" s="21">
        <f t="shared" si="78"/>
        <v>0</v>
      </c>
      <c r="CL92" s="21">
        <f t="shared" si="78"/>
        <v>0</v>
      </c>
      <c r="CM92" s="423">
        <f t="shared" si="79"/>
        <v>0</v>
      </c>
    </row>
    <row r="93" spans="1:91" x14ac:dyDescent="0.35">
      <c r="A93" s="743"/>
      <c r="B93" s="572" t="s">
        <v>27</v>
      </c>
      <c r="C93" s="572">
        <v>31</v>
      </c>
      <c r="D93" s="572">
        <v>87</v>
      </c>
      <c r="E93" s="10">
        <f>DFC!C$54</f>
        <v>20</v>
      </c>
      <c r="F93" s="578">
        <f t="shared" si="56"/>
        <v>620</v>
      </c>
      <c r="G93" s="745"/>
      <c r="H93" s="49">
        <f>DFC!$C$45</f>
        <v>0.1</v>
      </c>
      <c r="I93" s="47">
        <f>DFC!$C$44</f>
        <v>0.7</v>
      </c>
      <c r="J93" s="48">
        <f>DFC!$C$43</f>
        <v>0.2</v>
      </c>
      <c r="K93" s="24" t="str">
        <f t="shared" si="61"/>
        <v>OK</v>
      </c>
      <c r="L93" s="25">
        <f t="shared" si="62"/>
        <v>62</v>
      </c>
      <c r="M93" s="26">
        <f t="shared" si="62"/>
        <v>434</v>
      </c>
      <c r="N93" s="27">
        <f t="shared" si="62"/>
        <v>124</v>
      </c>
      <c r="O93" s="28">
        <f t="shared" si="57"/>
        <v>434000</v>
      </c>
      <c r="P93" s="28">
        <f t="shared" si="57"/>
        <v>10329200</v>
      </c>
      <c r="Q93" s="28">
        <f t="shared" si="57"/>
        <v>3472000</v>
      </c>
      <c r="R93" s="29">
        <f>DFC!$C$50</f>
        <v>152</v>
      </c>
      <c r="S93" s="28">
        <f>DFC!$C$49</f>
        <v>146.19999999999999</v>
      </c>
      <c r="T93" s="30">
        <f>DFC!$C$48</f>
        <v>150</v>
      </c>
      <c r="U93" s="31">
        <f t="shared" si="63"/>
        <v>65.968000000000004</v>
      </c>
      <c r="V93" s="31">
        <f t="shared" si="63"/>
        <v>1510.12904</v>
      </c>
      <c r="W93" s="32">
        <f t="shared" si="63"/>
        <v>520.79999999999995</v>
      </c>
      <c r="X93" s="296">
        <f>DFC!$C$41</f>
        <v>370</v>
      </c>
      <c r="Y93" s="33">
        <f t="shared" si="64"/>
        <v>24408.16</v>
      </c>
      <c r="Z93" s="31">
        <f t="shared" si="64"/>
        <v>558747.74479999999</v>
      </c>
      <c r="AA93" s="31">
        <f t="shared" si="64"/>
        <v>192695.99999999997</v>
      </c>
      <c r="AB93" s="423">
        <f t="shared" si="72"/>
        <v>775851.90480000002</v>
      </c>
      <c r="AC93" s="295">
        <f>DFC!$C$45</f>
        <v>0.1</v>
      </c>
      <c r="AD93" s="291">
        <f>DFC!$C$44</f>
        <v>0.7</v>
      </c>
      <c r="AE93" s="292">
        <f>DFC!$C$43</f>
        <v>0.2</v>
      </c>
      <c r="AF93" s="24" t="str">
        <f t="shared" si="65"/>
        <v>OK</v>
      </c>
      <c r="AG93" s="25">
        <f t="shared" si="66"/>
        <v>62</v>
      </c>
      <c r="AH93" s="26">
        <f t="shared" si="66"/>
        <v>434</v>
      </c>
      <c r="AI93" s="27">
        <f t="shared" si="66"/>
        <v>124</v>
      </c>
      <c r="AJ93" s="28">
        <f t="shared" si="58"/>
        <v>0</v>
      </c>
      <c r="AK93" s="28">
        <f t="shared" si="58"/>
        <v>0</v>
      </c>
      <c r="AL93" s="28">
        <f t="shared" si="58"/>
        <v>0</v>
      </c>
      <c r="AM93" s="17">
        <f>DFC!$C$50</f>
        <v>152</v>
      </c>
      <c r="AN93" s="16">
        <f>DFC!$C$49</f>
        <v>146.19999999999999</v>
      </c>
      <c r="AO93" s="18">
        <f>DFC!$C$48</f>
        <v>150</v>
      </c>
      <c r="AP93" s="31">
        <f t="shared" si="50"/>
        <v>0</v>
      </c>
      <c r="AQ93" s="31">
        <f t="shared" si="50"/>
        <v>0</v>
      </c>
      <c r="AR93" s="32">
        <f t="shared" si="50"/>
        <v>0</v>
      </c>
      <c r="AS93" s="23">
        <f>DFC!$C$41</f>
        <v>370</v>
      </c>
      <c r="AT93" s="33">
        <f t="shared" si="49"/>
        <v>0</v>
      </c>
      <c r="AU93" s="31">
        <f t="shared" si="49"/>
        <v>0</v>
      </c>
      <c r="AV93" s="31">
        <f t="shared" si="49"/>
        <v>0</v>
      </c>
      <c r="AW93" s="423">
        <f t="shared" si="73"/>
        <v>0</v>
      </c>
      <c r="AX93" s="561">
        <f>DFC!$C$72</f>
        <v>0.15</v>
      </c>
      <c r="AY93" s="559">
        <f>DFC!$C$71</f>
        <v>0.75</v>
      </c>
      <c r="AZ93" s="560">
        <f>DFC!$C$70</f>
        <v>0.1</v>
      </c>
      <c r="BA93" s="24" t="str">
        <f t="shared" si="70"/>
        <v>OK</v>
      </c>
      <c r="BB93" s="25">
        <f t="shared" si="67"/>
        <v>93</v>
      </c>
      <c r="BC93" s="26">
        <f t="shared" si="67"/>
        <v>465</v>
      </c>
      <c r="BD93" s="27">
        <f t="shared" si="67"/>
        <v>62</v>
      </c>
      <c r="BE93" s="28">
        <f t="shared" si="59"/>
        <v>116250</v>
      </c>
      <c r="BF93" s="28">
        <f t="shared" si="59"/>
        <v>1976250</v>
      </c>
      <c r="BG93" s="28">
        <f t="shared" si="59"/>
        <v>310000</v>
      </c>
      <c r="BH93" s="17">
        <f>DFC!$C$77</f>
        <v>42</v>
      </c>
      <c r="BI93" s="28">
        <f>DFC!$C$76</f>
        <v>35</v>
      </c>
      <c r="BJ93" s="30">
        <f>DFC!$C$75</f>
        <v>40</v>
      </c>
      <c r="BK93" s="31">
        <f t="shared" si="51"/>
        <v>4.8825000000000003</v>
      </c>
      <c r="BL93" s="31">
        <f t="shared" si="51"/>
        <v>69.168750000000003</v>
      </c>
      <c r="BM93" s="32">
        <f t="shared" si="51"/>
        <v>12.4</v>
      </c>
      <c r="BN93" s="11">
        <f>DFC!$C$68</f>
        <v>500</v>
      </c>
      <c r="BO93" s="21">
        <f t="shared" si="74"/>
        <v>2441.25</v>
      </c>
      <c r="BP93" s="19">
        <f t="shared" si="75"/>
        <v>34584.375</v>
      </c>
      <c r="BQ93" s="19">
        <f t="shared" si="76"/>
        <v>6200</v>
      </c>
      <c r="BR93" s="423">
        <f t="shared" si="77"/>
        <v>43225.625</v>
      </c>
      <c r="BS93" s="561">
        <f>DFC!$C$72</f>
        <v>0.15</v>
      </c>
      <c r="BT93" s="559">
        <f>DFC!$C$71</f>
        <v>0.75</v>
      </c>
      <c r="BU93" s="560">
        <f>DFC!$C$70</f>
        <v>0.1</v>
      </c>
      <c r="BV93" s="24" t="str">
        <f t="shared" si="71"/>
        <v>OK</v>
      </c>
      <c r="BW93" s="25">
        <f t="shared" si="68"/>
        <v>93</v>
      </c>
      <c r="BX93" s="26">
        <f t="shared" si="68"/>
        <v>465</v>
      </c>
      <c r="BY93" s="27">
        <f t="shared" si="68"/>
        <v>62</v>
      </c>
      <c r="BZ93" s="28">
        <f t="shared" si="60"/>
        <v>0</v>
      </c>
      <c r="CA93" s="28">
        <f t="shared" si="60"/>
        <v>0</v>
      </c>
      <c r="CB93" s="28">
        <f t="shared" si="60"/>
        <v>0</v>
      </c>
      <c r="CC93" s="17">
        <f>DFC!$C$77</f>
        <v>42</v>
      </c>
      <c r="CD93" s="28">
        <f>DFC!$C$76</f>
        <v>35</v>
      </c>
      <c r="CE93" s="30">
        <f>DFC!$C$75</f>
        <v>40</v>
      </c>
      <c r="CF93" s="31">
        <f t="shared" si="52"/>
        <v>0</v>
      </c>
      <c r="CG93" s="31">
        <f t="shared" si="52"/>
        <v>0</v>
      </c>
      <c r="CH93" s="32">
        <f t="shared" si="52"/>
        <v>0</v>
      </c>
      <c r="CI93" s="11">
        <f>DFC!$C$68</f>
        <v>500</v>
      </c>
      <c r="CJ93" s="21">
        <f t="shared" si="78"/>
        <v>0</v>
      </c>
      <c r="CK93" s="21">
        <f t="shared" si="78"/>
        <v>0</v>
      </c>
      <c r="CL93" s="21">
        <f t="shared" si="78"/>
        <v>0</v>
      </c>
      <c r="CM93" s="423">
        <f t="shared" si="79"/>
        <v>0</v>
      </c>
    </row>
    <row r="94" spans="1:91" x14ac:dyDescent="0.35">
      <c r="A94" s="743"/>
      <c r="B94" s="572" t="s">
        <v>28</v>
      </c>
      <c r="C94" s="572">
        <v>30</v>
      </c>
      <c r="D94" s="572">
        <v>88</v>
      </c>
      <c r="E94" s="10">
        <f>DFC!C$55</f>
        <v>20</v>
      </c>
      <c r="F94" s="578">
        <f t="shared" si="56"/>
        <v>600</v>
      </c>
      <c r="G94" s="745"/>
      <c r="H94" s="49">
        <f>DFC!$C$45</f>
        <v>0.1</v>
      </c>
      <c r="I94" s="47">
        <f>DFC!$C$44</f>
        <v>0.7</v>
      </c>
      <c r="J94" s="48">
        <f>DFC!$C$43</f>
        <v>0.2</v>
      </c>
      <c r="K94" s="24" t="str">
        <f t="shared" si="61"/>
        <v>OK</v>
      </c>
      <c r="L94" s="25">
        <f t="shared" si="62"/>
        <v>60</v>
      </c>
      <c r="M94" s="26">
        <f t="shared" si="62"/>
        <v>420</v>
      </c>
      <c r="N94" s="27">
        <f t="shared" si="62"/>
        <v>120</v>
      </c>
      <c r="O94" s="28">
        <f t="shared" si="57"/>
        <v>420000</v>
      </c>
      <c r="P94" s="28">
        <f t="shared" si="57"/>
        <v>9996000</v>
      </c>
      <c r="Q94" s="28">
        <f t="shared" si="57"/>
        <v>3360000</v>
      </c>
      <c r="R94" s="29">
        <f>DFC!$C$50</f>
        <v>152</v>
      </c>
      <c r="S94" s="28">
        <f>DFC!$C$49</f>
        <v>146.19999999999999</v>
      </c>
      <c r="T94" s="30">
        <f>DFC!$C$48</f>
        <v>150</v>
      </c>
      <c r="U94" s="31">
        <f t="shared" si="63"/>
        <v>63.84</v>
      </c>
      <c r="V94" s="31">
        <f t="shared" si="63"/>
        <v>1461.4151999999999</v>
      </c>
      <c r="W94" s="32">
        <f t="shared" si="63"/>
        <v>504</v>
      </c>
      <c r="X94" s="296">
        <f>DFC!$C$41</f>
        <v>370</v>
      </c>
      <c r="Y94" s="33">
        <f t="shared" si="64"/>
        <v>23620.800000000003</v>
      </c>
      <c r="Z94" s="31">
        <f t="shared" si="64"/>
        <v>540723.62399999995</v>
      </c>
      <c r="AA94" s="31">
        <f t="shared" si="64"/>
        <v>186480</v>
      </c>
      <c r="AB94" s="423">
        <f t="shared" si="72"/>
        <v>750824.424</v>
      </c>
      <c r="AC94" s="295">
        <f>DFC!$C$45</f>
        <v>0.1</v>
      </c>
      <c r="AD94" s="291">
        <f>DFC!$C$44</f>
        <v>0.7</v>
      </c>
      <c r="AE94" s="292">
        <f>DFC!$C$43</f>
        <v>0.2</v>
      </c>
      <c r="AF94" s="24" t="str">
        <f t="shared" si="65"/>
        <v>OK</v>
      </c>
      <c r="AG94" s="25">
        <f t="shared" si="66"/>
        <v>60</v>
      </c>
      <c r="AH94" s="26">
        <f t="shared" si="66"/>
        <v>420</v>
      </c>
      <c r="AI94" s="27">
        <f t="shared" si="66"/>
        <v>120</v>
      </c>
      <c r="AJ94" s="28">
        <f t="shared" si="58"/>
        <v>0</v>
      </c>
      <c r="AK94" s="28">
        <f t="shared" si="58"/>
        <v>0</v>
      </c>
      <c r="AL94" s="28">
        <f t="shared" si="58"/>
        <v>0</v>
      </c>
      <c r="AM94" s="17">
        <f>DFC!$C$50</f>
        <v>152</v>
      </c>
      <c r="AN94" s="16">
        <f>DFC!$C$49</f>
        <v>146.19999999999999</v>
      </c>
      <c r="AO94" s="18">
        <f>DFC!$C$48</f>
        <v>150</v>
      </c>
      <c r="AP94" s="31">
        <f t="shared" si="50"/>
        <v>0</v>
      </c>
      <c r="AQ94" s="31">
        <f t="shared" si="50"/>
        <v>0</v>
      </c>
      <c r="AR94" s="32">
        <f t="shared" si="50"/>
        <v>0</v>
      </c>
      <c r="AS94" s="23">
        <f>DFC!$C$41</f>
        <v>370</v>
      </c>
      <c r="AT94" s="33">
        <f t="shared" si="49"/>
        <v>0</v>
      </c>
      <c r="AU94" s="31">
        <f t="shared" si="49"/>
        <v>0</v>
      </c>
      <c r="AV94" s="31">
        <f t="shared" si="49"/>
        <v>0</v>
      </c>
      <c r="AW94" s="423">
        <f t="shared" si="73"/>
        <v>0</v>
      </c>
      <c r="AX94" s="561">
        <f>DFC!$C$72</f>
        <v>0.15</v>
      </c>
      <c r="AY94" s="559">
        <f>DFC!$C$71</f>
        <v>0.75</v>
      </c>
      <c r="AZ94" s="560">
        <f>DFC!$C$70</f>
        <v>0.1</v>
      </c>
      <c r="BA94" s="24" t="str">
        <f t="shared" si="70"/>
        <v>OK</v>
      </c>
      <c r="BB94" s="25">
        <f t="shared" si="67"/>
        <v>90</v>
      </c>
      <c r="BC94" s="26">
        <f t="shared" si="67"/>
        <v>450</v>
      </c>
      <c r="BD94" s="27">
        <f t="shared" si="67"/>
        <v>60</v>
      </c>
      <c r="BE94" s="28">
        <f t="shared" si="59"/>
        <v>112500</v>
      </c>
      <c r="BF94" s="28">
        <f t="shared" si="59"/>
        <v>1912500</v>
      </c>
      <c r="BG94" s="28">
        <f t="shared" si="59"/>
        <v>300000</v>
      </c>
      <c r="BH94" s="17">
        <f>DFC!$C$77</f>
        <v>42</v>
      </c>
      <c r="BI94" s="28">
        <f>DFC!$C$76</f>
        <v>35</v>
      </c>
      <c r="BJ94" s="30">
        <f>DFC!$C$75</f>
        <v>40</v>
      </c>
      <c r="BK94" s="31">
        <f t="shared" si="51"/>
        <v>4.7249999999999996</v>
      </c>
      <c r="BL94" s="31">
        <f t="shared" si="51"/>
        <v>66.9375</v>
      </c>
      <c r="BM94" s="32">
        <f t="shared" si="51"/>
        <v>12</v>
      </c>
      <c r="BN94" s="11">
        <f>DFC!$C$68</f>
        <v>500</v>
      </c>
      <c r="BO94" s="21">
        <f t="shared" si="74"/>
        <v>2362.5</v>
      </c>
      <c r="BP94" s="19">
        <f t="shared" si="75"/>
        <v>33468.75</v>
      </c>
      <c r="BQ94" s="19">
        <f t="shared" si="76"/>
        <v>6000</v>
      </c>
      <c r="BR94" s="423">
        <f t="shared" si="77"/>
        <v>41831.25</v>
      </c>
      <c r="BS94" s="561">
        <f>DFC!$C$72</f>
        <v>0.15</v>
      </c>
      <c r="BT94" s="559">
        <f>DFC!$C$71</f>
        <v>0.75</v>
      </c>
      <c r="BU94" s="560">
        <f>DFC!$C$70</f>
        <v>0.1</v>
      </c>
      <c r="BV94" s="24" t="str">
        <f t="shared" si="71"/>
        <v>OK</v>
      </c>
      <c r="BW94" s="25">
        <f t="shared" si="68"/>
        <v>90</v>
      </c>
      <c r="BX94" s="26">
        <f t="shared" si="68"/>
        <v>450</v>
      </c>
      <c r="BY94" s="27">
        <f t="shared" si="68"/>
        <v>60</v>
      </c>
      <c r="BZ94" s="28">
        <f t="shared" si="60"/>
        <v>0</v>
      </c>
      <c r="CA94" s="28">
        <f t="shared" si="60"/>
        <v>0</v>
      </c>
      <c r="CB94" s="28">
        <f t="shared" si="60"/>
        <v>0</v>
      </c>
      <c r="CC94" s="17">
        <f>DFC!$C$77</f>
        <v>42</v>
      </c>
      <c r="CD94" s="28">
        <f>DFC!$C$76</f>
        <v>35</v>
      </c>
      <c r="CE94" s="30">
        <f>DFC!$C$75</f>
        <v>40</v>
      </c>
      <c r="CF94" s="31">
        <f t="shared" si="52"/>
        <v>0</v>
      </c>
      <c r="CG94" s="31">
        <f t="shared" si="52"/>
        <v>0</v>
      </c>
      <c r="CH94" s="32">
        <f t="shared" si="52"/>
        <v>0</v>
      </c>
      <c r="CI94" s="11">
        <f>DFC!$C$68</f>
        <v>500</v>
      </c>
      <c r="CJ94" s="21">
        <f t="shared" si="78"/>
        <v>0</v>
      </c>
      <c r="CK94" s="21">
        <f t="shared" si="78"/>
        <v>0</v>
      </c>
      <c r="CL94" s="21">
        <f t="shared" si="78"/>
        <v>0</v>
      </c>
      <c r="CM94" s="423">
        <f t="shared" si="79"/>
        <v>0</v>
      </c>
    </row>
    <row r="95" spans="1:91" x14ac:dyDescent="0.35">
      <c r="A95" s="743"/>
      <c r="B95" s="572" t="s">
        <v>29</v>
      </c>
      <c r="C95" s="572">
        <v>31</v>
      </c>
      <c r="D95" s="572">
        <v>89</v>
      </c>
      <c r="E95" s="10">
        <f>DFC!C$56</f>
        <v>20</v>
      </c>
      <c r="F95" s="578">
        <f t="shared" si="56"/>
        <v>620</v>
      </c>
      <c r="G95" s="745"/>
      <c r="H95" s="49">
        <f>DFC!$C$45</f>
        <v>0.1</v>
      </c>
      <c r="I95" s="47">
        <f>DFC!$C$44</f>
        <v>0.7</v>
      </c>
      <c r="J95" s="48">
        <f>DFC!$C$43</f>
        <v>0.2</v>
      </c>
      <c r="K95" s="24" t="str">
        <f t="shared" si="61"/>
        <v>OK</v>
      </c>
      <c r="L95" s="25">
        <f t="shared" si="62"/>
        <v>62</v>
      </c>
      <c r="M95" s="26">
        <f t="shared" si="62"/>
        <v>434</v>
      </c>
      <c r="N95" s="27">
        <f t="shared" si="62"/>
        <v>124</v>
      </c>
      <c r="O95" s="28">
        <f t="shared" si="57"/>
        <v>434000</v>
      </c>
      <c r="P95" s="28">
        <f t="shared" si="57"/>
        <v>10329200</v>
      </c>
      <c r="Q95" s="28">
        <f t="shared" si="57"/>
        <v>3472000</v>
      </c>
      <c r="R95" s="29">
        <f>DFC!$C$50</f>
        <v>152</v>
      </c>
      <c r="S95" s="28">
        <f>DFC!$C$49</f>
        <v>146.19999999999999</v>
      </c>
      <c r="T95" s="30">
        <f>DFC!$C$48</f>
        <v>150</v>
      </c>
      <c r="U95" s="31">
        <f t="shared" si="63"/>
        <v>65.968000000000004</v>
      </c>
      <c r="V95" s="31">
        <f t="shared" si="63"/>
        <v>1510.12904</v>
      </c>
      <c r="W95" s="32">
        <f t="shared" si="63"/>
        <v>520.79999999999995</v>
      </c>
      <c r="X95" s="296">
        <f>DFC!$C$41</f>
        <v>370</v>
      </c>
      <c r="Y95" s="33">
        <f t="shared" si="64"/>
        <v>24408.16</v>
      </c>
      <c r="Z95" s="31">
        <f t="shared" si="64"/>
        <v>558747.74479999999</v>
      </c>
      <c r="AA95" s="31">
        <f t="shared" si="64"/>
        <v>192695.99999999997</v>
      </c>
      <c r="AB95" s="423">
        <f t="shared" si="72"/>
        <v>775851.90480000002</v>
      </c>
      <c r="AC95" s="295">
        <f>DFC!$C$45</f>
        <v>0.1</v>
      </c>
      <c r="AD95" s="291">
        <f>DFC!$C$44</f>
        <v>0.7</v>
      </c>
      <c r="AE95" s="292">
        <f>DFC!$C$43</f>
        <v>0.2</v>
      </c>
      <c r="AF95" s="24" t="str">
        <f t="shared" si="65"/>
        <v>OK</v>
      </c>
      <c r="AG95" s="25">
        <f t="shared" si="66"/>
        <v>62</v>
      </c>
      <c r="AH95" s="26">
        <f t="shared" si="66"/>
        <v>434</v>
      </c>
      <c r="AI95" s="27">
        <f t="shared" si="66"/>
        <v>124</v>
      </c>
      <c r="AJ95" s="28">
        <f t="shared" si="58"/>
        <v>0</v>
      </c>
      <c r="AK95" s="28">
        <f t="shared" si="58"/>
        <v>0</v>
      </c>
      <c r="AL95" s="28">
        <f t="shared" si="58"/>
        <v>0</v>
      </c>
      <c r="AM95" s="17">
        <f>DFC!$C$50</f>
        <v>152</v>
      </c>
      <c r="AN95" s="16">
        <f>DFC!$C$49</f>
        <v>146.19999999999999</v>
      </c>
      <c r="AO95" s="18">
        <f>DFC!$C$48</f>
        <v>150</v>
      </c>
      <c r="AP95" s="31">
        <f t="shared" si="50"/>
        <v>0</v>
      </c>
      <c r="AQ95" s="31">
        <f t="shared" si="50"/>
        <v>0</v>
      </c>
      <c r="AR95" s="32">
        <f t="shared" si="50"/>
        <v>0</v>
      </c>
      <c r="AS95" s="23">
        <f>DFC!$C$41</f>
        <v>370</v>
      </c>
      <c r="AT95" s="33">
        <f t="shared" si="49"/>
        <v>0</v>
      </c>
      <c r="AU95" s="31">
        <f t="shared" si="49"/>
        <v>0</v>
      </c>
      <c r="AV95" s="31">
        <f t="shared" si="49"/>
        <v>0</v>
      </c>
      <c r="AW95" s="423">
        <f t="shared" si="73"/>
        <v>0</v>
      </c>
      <c r="AX95" s="561">
        <f>DFC!$C$72</f>
        <v>0.15</v>
      </c>
      <c r="AY95" s="559">
        <f>DFC!$C$71</f>
        <v>0.75</v>
      </c>
      <c r="AZ95" s="560">
        <f>DFC!$C$70</f>
        <v>0.1</v>
      </c>
      <c r="BA95" s="24" t="str">
        <f t="shared" si="70"/>
        <v>OK</v>
      </c>
      <c r="BB95" s="25">
        <f t="shared" si="67"/>
        <v>93</v>
      </c>
      <c r="BC95" s="26">
        <f t="shared" si="67"/>
        <v>465</v>
      </c>
      <c r="BD95" s="27">
        <f t="shared" si="67"/>
        <v>62</v>
      </c>
      <c r="BE95" s="28">
        <f t="shared" si="59"/>
        <v>116250</v>
      </c>
      <c r="BF95" s="28">
        <f t="shared" si="59"/>
        <v>1976250</v>
      </c>
      <c r="BG95" s="28">
        <f t="shared" si="59"/>
        <v>310000</v>
      </c>
      <c r="BH95" s="17">
        <f>DFC!$C$77</f>
        <v>42</v>
      </c>
      <c r="BI95" s="28">
        <f>DFC!$C$76</f>
        <v>35</v>
      </c>
      <c r="BJ95" s="30">
        <f>DFC!$C$75</f>
        <v>40</v>
      </c>
      <c r="BK95" s="31">
        <f t="shared" si="51"/>
        <v>4.8825000000000003</v>
      </c>
      <c r="BL95" s="31">
        <f t="shared" si="51"/>
        <v>69.168750000000003</v>
      </c>
      <c r="BM95" s="32">
        <f t="shared" si="51"/>
        <v>12.4</v>
      </c>
      <c r="BN95" s="11">
        <f>DFC!$C$68</f>
        <v>500</v>
      </c>
      <c r="BO95" s="21">
        <f t="shared" si="74"/>
        <v>2441.25</v>
      </c>
      <c r="BP95" s="19">
        <f t="shared" si="75"/>
        <v>34584.375</v>
      </c>
      <c r="BQ95" s="19">
        <f t="shared" si="76"/>
        <v>6200</v>
      </c>
      <c r="BR95" s="423">
        <f t="shared" si="77"/>
        <v>43225.625</v>
      </c>
      <c r="BS95" s="561">
        <f>DFC!$C$72</f>
        <v>0.15</v>
      </c>
      <c r="BT95" s="559">
        <f>DFC!$C$71</f>
        <v>0.75</v>
      </c>
      <c r="BU95" s="560">
        <f>DFC!$C$70</f>
        <v>0.1</v>
      </c>
      <c r="BV95" s="24" t="str">
        <f t="shared" si="71"/>
        <v>OK</v>
      </c>
      <c r="BW95" s="25">
        <f t="shared" si="68"/>
        <v>93</v>
      </c>
      <c r="BX95" s="26">
        <f t="shared" si="68"/>
        <v>465</v>
      </c>
      <c r="BY95" s="27">
        <f t="shared" si="68"/>
        <v>62</v>
      </c>
      <c r="BZ95" s="28">
        <f t="shared" si="60"/>
        <v>0</v>
      </c>
      <c r="CA95" s="28">
        <f t="shared" si="60"/>
        <v>0</v>
      </c>
      <c r="CB95" s="28">
        <f t="shared" si="60"/>
        <v>0</v>
      </c>
      <c r="CC95" s="17">
        <f>DFC!$C$77</f>
        <v>42</v>
      </c>
      <c r="CD95" s="28">
        <f>DFC!$C$76</f>
        <v>35</v>
      </c>
      <c r="CE95" s="30">
        <f>DFC!$C$75</f>
        <v>40</v>
      </c>
      <c r="CF95" s="31">
        <f t="shared" si="52"/>
        <v>0</v>
      </c>
      <c r="CG95" s="31">
        <f t="shared" si="52"/>
        <v>0</v>
      </c>
      <c r="CH95" s="32">
        <f t="shared" si="52"/>
        <v>0</v>
      </c>
      <c r="CI95" s="11">
        <f>DFC!$C$68</f>
        <v>500</v>
      </c>
      <c r="CJ95" s="21">
        <f t="shared" si="78"/>
        <v>0</v>
      </c>
      <c r="CK95" s="21">
        <f t="shared" si="78"/>
        <v>0</v>
      </c>
      <c r="CL95" s="21">
        <f t="shared" si="78"/>
        <v>0</v>
      </c>
      <c r="CM95" s="423">
        <f t="shared" si="79"/>
        <v>0</v>
      </c>
    </row>
    <row r="96" spans="1:91" x14ac:dyDescent="0.35">
      <c r="A96" s="743"/>
      <c r="B96" s="572" t="s">
        <v>30</v>
      </c>
      <c r="C96" s="572">
        <v>30</v>
      </c>
      <c r="D96" s="572">
        <v>90</v>
      </c>
      <c r="E96" s="10">
        <f>DFC!C$57</f>
        <v>20</v>
      </c>
      <c r="F96" s="578">
        <f t="shared" si="56"/>
        <v>600</v>
      </c>
      <c r="G96" s="745"/>
      <c r="H96" s="49">
        <f>DFC!$C$45</f>
        <v>0.1</v>
      </c>
      <c r="I96" s="47">
        <f>DFC!$C$44</f>
        <v>0.7</v>
      </c>
      <c r="J96" s="48">
        <f>DFC!$C$43</f>
        <v>0.2</v>
      </c>
      <c r="K96" s="24" t="str">
        <f t="shared" si="61"/>
        <v>OK</v>
      </c>
      <c r="L96" s="25">
        <f t="shared" si="62"/>
        <v>60</v>
      </c>
      <c r="M96" s="26">
        <f t="shared" si="62"/>
        <v>420</v>
      </c>
      <c r="N96" s="27">
        <f t="shared" si="62"/>
        <v>120</v>
      </c>
      <c r="O96" s="28">
        <f t="shared" si="57"/>
        <v>420000</v>
      </c>
      <c r="P96" s="28">
        <f t="shared" si="57"/>
        <v>9996000</v>
      </c>
      <c r="Q96" s="28">
        <f t="shared" si="57"/>
        <v>3360000</v>
      </c>
      <c r="R96" s="29">
        <f>DFC!$C$50</f>
        <v>152</v>
      </c>
      <c r="S96" s="28">
        <f>DFC!$C$49</f>
        <v>146.19999999999999</v>
      </c>
      <c r="T96" s="30">
        <f>DFC!$C$48</f>
        <v>150</v>
      </c>
      <c r="U96" s="31">
        <f t="shared" si="63"/>
        <v>63.84</v>
      </c>
      <c r="V96" s="31">
        <f t="shared" si="63"/>
        <v>1461.4151999999999</v>
      </c>
      <c r="W96" s="32">
        <f t="shared" si="63"/>
        <v>504</v>
      </c>
      <c r="X96" s="296">
        <f>DFC!$C$41</f>
        <v>370</v>
      </c>
      <c r="Y96" s="33">
        <f t="shared" si="64"/>
        <v>23620.800000000003</v>
      </c>
      <c r="Z96" s="31">
        <f t="shared" si="64"/>
        <v>540723.62399999995</v>
      </c>
      <c r="AA96" s="31">
        <f t="shared" si="64"/>
        <v>186480</v>
      </c>
      <c r="AB96" s="423">
        <f t="shared" si="72"/>
        <v>750824.424</v>
      </c>
      <c r="AC96" s="295">
        <f>DFC!$C$45</f>
        <v>0.1</v>
      </c>
      <c r="AD96" s="291">
        <f>DFC!$C$44</f>
        <v>0.7</v>
      </c>
      <c r="AE96" s="292">
        <f>DFC!$C$43</f>
        <v>0.2</v>
      </c>
      <c r="AF96" s="24" t="str">
        <f t="shared" si="65"/>
        <v>OK</v>
      </c>
      <c r="AG96" s="25">
        <f t="shared" si="66"/>
        <v>60</v>
      </c>
      <c r="AH96" s="26">
        <f t="shared" si="66"/>
        <v>420</v>
      </c>
      <c r="AI96" s="27">
        <f t="shared" si="66"/>
        <v>120</v>
      </c>
      <c r="AJ96" s="28">
        <f t="shared" si="58"/>
        <v>0</v>
      </c>
      <c r="AK96" s="28">
        <f t="shared" si="58"/>
        <v>0</v>
      </c>
      <c r="AL96" s="28">
        <f t="shared" si="58"/>
        <v>0</v>
      </c>
      <c r="AM96" s="17">
        <f>DFC!$C$50</f>
        <v>152</v>
      </c>
      <c r="AN96" s="16">
        <f>DFC!$C$49</f>
        <v>146.19999999999999</v>
      </c>
      <c r="AO96" s="18">
        <f>DFC!$C$48</f>
        <v>150</v>
      </c>
      <c r="AP96" s="31">
        <f t="shared" si="50"/>
        <v>0</v>
      </c>
      <c r="AQ96" s="31">
        <f t="shared" si="50"/>
        <v>0</v>
      </c>
      <c r="AR96" s="32">
        <f t="shared" si="50"/>
        <v>0</v>
      </c>
      <c r="AS96" s="23">
        <f>DFC!$C$41</f>
        <v>370</v>
      </c>
      <c r="AT96" s="33">
        <f t="shared" si="49"/>
        <v>0</v>
      </c>
      <c r="AU96" s="31">
        <f t="shared" si="49"/>
        <v>0</v>
      </c>
      <c r="AV96" s="31">
        <f t="shared" si="49"/>
        <v>0</v>
      </c>
      <c r="AW96" s="423">
        <f t="shared" si="73"/>
        <v>0</v>
      </c>
      <c r="AX96" s="561">
        <f>DFC!$C$72</f>
        <v>0.15</v>
      </c>
      <c r="AY96" s="559">
        <f>DFC!$C$71</f>
        <v>0.75</v>
      </c>
      <c r="AZ96" s="560">
        <f>DFC!$C$70</f>
        <v>0.1</v>
      </c>
      <c r="BA96" s="24" t="str">
        <f t="shared" si="70"/>
        <v>OK</v>
      </c>
      <c r="BB96" s="25">
        <f t="shared" si="67"/>
        <v>90</v>
      </c>
      <c r="BC96" s="26">
        <f t="shared" si="67"/>
        <v>450</v>
      </c>
      <c r="BD96" s="27">
        <f t="shared" si="67"/>
        <v>60</v>
      </c>
      <c r="BE96" s="28">
        <f t="shared" si="59"/>
        <v>112500</v>
      </c>
      <c r="BF96" s="28">
        <f t="shared" si="59"/>
        <v>1912500</v>
      </c>
      <c r="BG96" s="28">
        <f t="shared" si="59"/>
        <v>300000</v>
      </c>
      <c r="BH96" s="17">
        <f>DFC!$C$77</f>
        <v>42</v>
      </c>
      <c r="BI96" s="28">
        <f>DFC!$C$76</f>
        <v>35</v>
      </c>
      <c r="BJ96" s="30">
        <f>DFC!$C$75</f>
        <v>40</v>
      </c>
      <c r="BK96" s="31">
        <f t="shared" si="51"/>
        <v>4.7249999999999996</v>
      </c>
      <c r="BL96" s="31">
        <f t="shared" si="51"/>
        <v>66.9375</v>
      </c>
      <c r="BM96" s="32">
        <f t="shared" si="51"/>
        <v>12</v>
      </c>
      <c r="BN96" s="11">
        <f>DFC!$C$68</f>
        <v>500</v>
      </c>
      <c r="BO96" s="21">
        <f t="shared" si="74"/>
        <v>2362.5</v>
      </c>
      <c r="BP96" s="19">
        <f t="shared" si="75"/>
        <v>33468.75</v>
      </c>
      <c r="BQ96" s="19">
        <f t="shared" si="76"/>
        <v>6000</v>
      </c>
      <c r="BR96" s="423">
        <f t="shared" si="77"/>
        <v>41831.25</v>
      </c>
      <c r="BS96" s="561">
        <f>DFC!$C$72</f>
        <v>0.15</v>
      </c>
      <c r="BT96" s="559">
        <f>DFC!$C$71</f>
        <v>0.75</v>
      </c>
      <c r="BU96" s="560">
        <f>DFC!$C$70</f>
        <v>0.1</v>
      </c>
      <c r="BV96" s="24" t="str">
        <f t="shared" si="71"/>
        <v>OK</v>
      </c>
      <c r="BW96" s="25">
        <f t="shared" si="68"/>
        <v>90</v>
      </c>
      <c r="BX96" s="26">
        <f t="shared" si="68"/>
        <v>450</v>
      </c>
      <c r="BY96" s="27">
        <f t="shared" si="68"/>
        <v>60</v>
      </c>
      <c r="BZ96" s="28">
        <f t="shared" si="60"/>
        <v>0</v>
      </c>
      <c r="CA96" s="28">
        <f t="shared" si="60"/>
        <v>0</v>
      </c>
      <c r="CB96" s="28">
        <f t="shared" si="60"/>
        <v>0</v>
      </c>
      <c r="CC96" s="17">
        <f>DFC!$C$77</f>
        <v>42</v>
      </c>
      <c r="CD96" s="28">
        <f>DFC!$C$76</f>
        <v>35</v>
      </c>
      <c r="CE96" s="30">
        <f>DFC!$C$75</f>
        <v>40</v>
      </c>
      <c r="CF96" s="31">
        <f t="shared" si="52"/>
        <v>0</v>
      </c>
      <c r="CG96" s="31">
        <f t="shared" si="52"/>
        <v>0</v>
      </c>
      <c r="CH96" s="32">
        <f t="shared" si="52"/>
        <v>0</v>
      </c>
      <c r="CI96" s="11">
        <f>DFC!$C$68</f>
        <v>500</v>
      </c>
      <c r="CJ96" s="21">
        <f t="shared" si="78"/>
        <v>0</v>
      </c>
      <c r="CK96" s="21">
        <f t="shared" si="78"/>
        <v>0</v>
      </c>
      <c r="CL96" s="21">
        <f t="shared" si="78"/>
        <v>0</v>
      </c>
      <c r="CM96" s="423">
        <f t="shared" si="79"/>
        <v>0</v>
      </c>
    </row>
    <row r="97" spans="1:91" x14ac:dyDescent="0.35">
      <c r="A97" s="743"/>
      <c r="B97" s="572" t="s">
        <v>31</v>
      </c>
      <c r="C97" s="572">
        <v>31</v>
      </c>
      <c r="D97" s="572">
        <v>91</v>
      </c>
      <c r="E97" s="10">
        <f>DFC!C$58</f>
        <v>20</v>
      </c>
      <c r="F97" s="578">
        <f t="shared" si="56"/>
        <v>620</v>
      </c>
      <c r="G97" s="745"/>
      <c r="H97" s="49">
        <f>DFC!$C$45</f>
        <v>0.1</v>
      </c>
      <c r="I97" s="47">
        <f>DFC!$C$44</f>
        <v>0.7</v>
      </c>
      <c r="J97" s="48">
        <f>DFC!$C$43</f>
        <v>0.2</v>
      </c>
      <c r="K97" s="24" t="str">
        <f t="shared" si="61"/>
        <v>OK</v>
      </c>
      <c r="L97" s="25">
        <f t="shared" si="62"/>
        <v>62</v>
      </c>
      <c r="M97" s="26">
        <f t="shared" si="62"/>
        <v>434</v>
      </c>
      <c r="N97" s="27">
        <f t="shared" si="62"/>
        <v>124</v>
      </c>
      <c r="O97" s="28">
        <f t="shared" si="57"/>
        <v>434000</v>
      </c>
      <c r="P97" s="28">
        <f t="shared" si="57"/>
        <v>10329200</v>
      </c>
      <c r="Q97" s="28">
        <f t="shared" si="57"/>
        <v>3472000</v>
      </c>
      <c r="R97" s="29">
        <f>DFC!$C$50</f>
        <v>152</v>
      </c>
      <c r="S97" s="28">
        <f>DFC!$C$49</f>
        <v>146.19999999999999</v>
      </c>
      <c r="T97" s="30">
        <f>DFC!$C$48</f>
        <v>150</v>
      </c>
      <c r="U97" s="31">
        <f t="shared" si="63"/>
        <v>65.968000000000004</v>
      </c>
      <c r="V97" s="31">
        <f t="shared" si="63"/>
        <v>1510.12904</v>
      </c>
      <c r="W97" s="32">
        <f t="shared" si="63"/>
        <v>520.79999999999995</v>
      </c>
      <c r="X97" s="296">
        <f>DFC!$C$41</f>
        <v>370</v>
      </c>
      <c r="Y97" s="33">
        <f t="shared" si="64"/>
        <v>24408.16</v>
      </c>
      <c r="Z97" s="31">
        <f t="shared" si="64"/>
        <v>558747.74479999999</v>
      </c>
      <c r="AA97" s="31">
        <f t="shared" si="64"/>
        <v>192695.99999999997</v>
      </c>
      <c r="AB97" s="423">
        <f t="shared" si="72"/>
        <v>775851.90480000002</v>
      </c>
      <c r="AC97" s="295">
        <f>DFC!$C$45</f>
        <v>0.1</v>
      </c>
      <c r="AD97" s="291">
        <f>DFC!$C$44</f>
        <v>0.7</v>
      </c>
      <c r="AE97" s="292">
        <f>DFC!$C$43</f>
        <v>0.2</v>
      </c>
      <c r="AF97" s="24" t="str">
        <f t="shared" si="65"/>
        <v>OK</v>
      </c>
      <c r="AG97" s="25">
        <f t="shared" si="66"/>
        <v>62</v>
      </c>
      <c r="AH97" s="26">
        <f t="shared" si="66"/>
        <v>434</v>
      </c>
      <c r="AI97" s="27">
        <f t="shared" si="66"/>
        <v>124</v>
      </c>
      <c r="AJ97" s="28">
        <f t="shared" si="58"/>
        <v>0</v>
      </c>
      <c r="AK97" s="28">
        <f t="shared" si="58"/>
        <v>0</v>
      </c>
      <c r="AL97" s="28">
        <f t="shared" si="58"/>
        <v>0</v>
      </c>
      <c r="AM97" s="17">
        <f>DFC!$C$50</f>
        <v>152</v>
      </c>
      <c r="AN97" s="16">
        <f>DFC!$C$49</f>
        <v>146.19999999999999</v>
      </c>
      <c r="AO97" s="18">
        <f>DFC!$C$48</f>
        <v>150</v>
      </c>
      <c r="AP97" s="31">
        <f t="shared" si="50"/>
        <v>0</v>
      </c>
      <c r="AQ97" s="31">
        <f t="shared" si="50"/>
        <v>0</v>
      </c>
      <c r="AR97" s="32">
        <f t="shared" si="50"/>
        <v>0</v>
      </c>
      <c r="AS97" s="23">
        <f>DFC!$C$41</f>
        <v>370</v>
      </c>
      <c r="AT97" s="33">
        <f t="shared" ref="AT97:AV160" si="81">AP97*$X97</f>
        <v>0</v>
      </c>
      <c r="AU97" s="31">
        <f t="shared" si="81"/>
        <v>0</v>
      </c>
      <c r="AV97" s="31">
        <f t="shared" si="81"/>
        <v>0</v>
      </c>
      <c r="AW97" s="423">
        <f t="shared" si="73"/>
        <v>0</v>
      </c>
      <c r="AX97" s="561">
        <f>DFC!$C$72</f>
        <v>0.15</v>
      </c>
      <c r="AY97" s="559">
        <f>DFC!$C$71</f>
        <v>0.75</v>
      </c>
      <c r="AZ97" s="560">
        <f>DFC!$C$70</f>
        <v>0.1</v>
      </c>
      <c r="BA97" s="24" t="str">
        <f t="shared" si="70"/>
        <v>OK</v>
      </c>
      <c r="BB97" s="25">
        <f t="shared" si="67"/>
        <v>93</v>
      </c>
      <c r="BC97" s="26">
        <f t="shared" si="67"/>
        <v>465</v>
      </c>
      <c r="BD97" s="27">
        <f t="shared" si="67"/>
        <v>62</v>
      </c>
      <c r="BE97" s="28">
        <f t="shared" si="59"/>
        <v>116250</v>
      </c>
      <c r="BF97" s="28">
        <f t="shared" si="59"/>
        <v>1976250</v>
      </c>
      <c r="BG97" s="28">
        <f t="shared" si="59"/>
        <v>310000</v>
      </c>
      <c r="BH97" s="17">
        <f>DFC!$C$77</f>
        <v>42</v>
      </c>
      <c r="BI97" s="28">
        <f>DFC!$C$76</f>
        <v>35</v>
      </c>
      <c r="BJ97" s="30">
        <f>DFC!$C$75</f>
        <v>40</v>
      </c>
      <c r="BK97" s="31">
        <f t="shared" si="51"/>
        <v>4.8825000000000003</v>
      </c>
      <c r="BL97" s="31">
        <f t="shared" si="51"/>
        <v>69.168750000000003</v>
      </c>
      <c r="BM97" s="32">
        <f t="shared" si="51"/>
        <v>12.4</v>
      </c>
      <c r="BN97" s="11">
        <f>DFC!$C$68</f>
        <v>500</v>
      </c>
      <c r="BO97" s="21">
        <f t="shared" si="74"/>
        <v>2441.25</v>
      </c>
      <c r="BP97" s="19">
        <f t="shared" si="75"/>
        <v>34584.375</v>
      </c>
      <c r="BQ97" s="19">
        <f t="shared" si="76"/>
        <v>6200</v>
      </c>
      <c r="BR97" s="423">
        <f t="shared" si="77"/>
        <v>43225.625</v>
      </c>
      <c r="BS97" s="561">
        <f>DFC!$C$72</f>
        <v>0.15</v>
      </c>
      <c r="BT97" s="559">
        <f>DFC!$C$71</f>
        <v>0.75</v>
      </c>
      <c r="BU97" s="560">
        <f>DFC!$C$70</f>
        <v>0.1</v>
      </c>
      <c r="BV97" s="24" t="str">
        <f t="shared" si="71"/>
        <v>OK</v>
      </c>
      <c r="BW97" s="25">
        <f t="shared" si="68"/>
        <v>93</v>
      </c>
      <c r="BX97" s="26">
        <f t="shared" si="68"/>
        <v>465</v>
      </c>
      <c r="BY97" s="27">
        <f t="shared" si="68"/>
        <v>62</v>
      </c>
      <c r="BZ97" s="28">
        <f t="shared" si="60"/>
        <v>0</v>
      </c>
      <c r="CA97" s="28">
        <f t="shared" si="60"/>
        <v>0</v>
      </c>
      <c r="CB97" s="28">
        <f t="shared" si="60"/>
        <v>0</v>
      </c>
      <c r="CC97" s="17">
        <f>DFC!$C$77</f>
        <v>42</v>
      </c>
      <c r="CD97" s="28">
        <f>DFC!$C$76</f>
        <v>35</v>
      </c>
      <c r="CE97" s="30">
        <f>DFC!$C$75</f>
        <v>40</v>
      </c>
      <c r="CF97" s="31">
        <f t="shared" si="52"/>
        <v>0</v>
      </c>
      <c r="CG97" s="31">
        <f t="shared" si="52"/>
        <v>0</v>
      </c>
      <c r="CH97" s="32">
        <f t="shared" si="52"/>
        <v>0</v>
      </c>
      <c r="CI97" s="11">
        <f>DFC!$C$68</f>
        <v>500</v>
      </c>
      <c r="CJ97" s="21">
        <f t="shared" si="78"/>
        <v>0</v>
      </c>
      <c r="CK97" s="21">
        <f t="shared" si="78"/>
        <v>0</v>
      </c>
      <c r="CL97" s="21">
        <f t="shared" si="78"/>
        <v>0</v>
      </c>
      <c r="CM97" s="423">
        <f t="shared" si="79"/>
        <v>0</v>
      </c>
    </row>
    <row r="98" spans="1:91" x14ac:dyDescent="0.35">
      <c r="A98" s="743"/>
      <c r="B98" s="572" t="s">
        <v>32</v>
      </c>
      <c r="C98" s="572">
        <v>31</v>
      </c>
      <c r="D98" s="572">
        <v>92</v>
      </c>
      <c r="E98" s="10">
        <f>DFC!C$59</f>
        <v>20</v>
      </c>
      <c r="F98" s="578">
        <f t="shared" si="56"/>
        <v>620</v>
      </c>
      <c r="G98" s="745"/>
      <c r="H98" s="49">
        <f>DFC!$C$45</f>
        <v>0.1</v>
      </c>
      <c r="I98" s="47">
        <f>DFC!$C$44</f>
        <v>0.7</v>
      </c>
      <c r="J98" s="48">
        <f>DFC!$C$43</f>
        <v>0.2</v>
      </c>
      <c r="K98" s="24" t="str">
        <f t="shared" si="61"/>
        <v>OK</v>
      </c>
      <c r="L98" s="25">
        <f t="shared" si="62"/>
        <v>62</v>
      </c>
      <c r="M98" s="26">
        <f t="shared" si="62"/>
        <v>434</v>
      </c>
      <c r="N98" s="27">
        <f t="shared" si="62"/>
        <v>124</v>
      </c>
      <c r="O98" s="28">
        <f t="shared" si="57"/>
        <v>434000</v>
      </c>
      <c r="P98" s="28">
        <f t="shared" si="57"/>
        <v>10329200</v>
      </c>
      <c r="Q98" s="28">
        <f t="shared" si="57"/>
        <v>3472000</v>
      </c>
      <c r="R98" s="29">
        <f>DFC!$C$50</f>
        <v>152</v>
      </c>
      <c r="S98" s="28">
        <f>DFC!$C$49</f>
        <v>146.19999999999999</v>
      </c>
      <c r="T98" s="30">
        <f>DFC!$C$48</f>
        <v>150</v>
      </c>
      <c r="U98" s="31">
        <f t="shared" si="63"/>
        <v>65.968000000000004</v>
      </c>
      <c r="V98" s="31">
        <f t="shared" si="63"/>
        <v>1510.12904</v>
      </c>
      <c r="W98" s="32">
        <f t="shared" si="63"/>
        <v>520.79999999999995</v>
      </c>
      <c r="X98" s="296">
        <f>DFC!$C$41</f>
        <v>370</v>
      </c>
      <c r="Y98" s="33">
        <f t="shared" si="64"/>
        <v>24408.16</v>
      </c>
      <c r="Z98" s="31">
        <f t="shared" si="64"/>
        <v>558747.74479999999</v>
      </c>
      <c r="AA98" s="31">
        <f t="shared" si="64"/>
        <v>192695.99999999997</v>
      </c>
      <c r="AB98" s="423">
        <f t="shared" si="72"/>
        <v>775851.90480000002</v>
      </c>
      <c r="AC98" s="295">
        <f>DFC!$C$45</f>
        <v>0.1</v>
      </c>
      <c r="AD98" s="291">
        <f>DFC!$C$44</f>
        <v>0.7</v>
      </c>
      <c r="AE98" s="292">
        <f>DFC!$C$43</f>
        <v>0.2</v>
      </c>
      <c r="AF98" s="24" t="str">
        <f t="shared" si="65"/>
        <v>OK</v>
      </c>
      <c r="AG98" s="25">
        <f t="shared" si="66"/>
        <v>62</v>
      </c>
      <c r="AH98" s="26">
        <f t="shared" si="66"/>
        <v>434</v>
      </c>
      <c r="AI98" s="27">
        <f t="shared" si="66"/>
        <v>124</v>
      </c>
      <c r="AJ98" s="28">
        <f t="shared" si="58"/>
        <v>0</v>
      </c>
      <c r="AK98" s="28">
        <f t="shared" si="58"/>
        <v>0</v>
      </c>
      <c r="AL98" s="28">
        <f t="shared" si="58"/>
        <v>0</v>
      </c>
      <c r="AM98" s="17">
        <f>DFC!$C$50</f>
        <v>152</v>
      </c>
      <c r="AN98" s="16">
        <f>DFC!$C$49</f>
        <v>146.19999999999999</v>
      </c>
      <c r="AO98" s="18">
        <f>DFC!$C$48</f>
        <v>150</v>
      </c>
      <c r="AP98" s="31">
        <f t="shared" ref="AP98:AR161" si="82">AJ98*AM98/10^6</f>
        <v>0</v>
      </c>
      <c r="AQ98" s="31">
        <f t="shared" si="82"/>
        <v>0</v>
      </c>
      <c r="AR98" s="32">
        <f t="shared" si="82"/>
        <v>0</v>
      </c>
      <c r="AS98" s="23">
        <f>DFC!$C$41</f>
        <v>370</v>
      </c>
      <c r="AT98" s="33">
        <f t="shared" si="81"/>
        <v>0</v>
      </c>
      <c r="AU98" s="31">
        <f t="shared" si="81"/>
        <v>0</v>
      </c>
      <c r="AV98" s="31">
        <f t="shared" si="81"/>
        <v>0</v>
      </c>
      <c r="AW98" s="423">
        <f t="shared" si="73"/>
        <v>0</v>
      </c>
      <c r="AX98" s="561">
        <f>DFC!$C$72</f>
        <v>0.15</v>
      </c>
      <c r="AY98" s="559">
        <f>DFC!$C$71</f>
        <v>0.75</v>
      </c>
      <c r="AZ98" s="560">
        <f>DFC!$C$70</f>
        <v>0.1</v>
      </c>
      <c r="BA98" s="24" t="str">
        <f t="shared" si="70"/>
        <v>OK</v>
      </c>
      <c r="BB98" s="25">
        <f t="shared" si="67"/>
        <v>93</v>
      </c>
      <c r="BC98" s="26">
        <f t="shared" si="67"/>
        <v>465</v>
      </c>
      <c r="BD98" s="27">
        <f t="shared" si="67"/>
        <v>62</v>
      </c>
      <c r="BE98" s="28">
        <f t="shared" si="59"/>
        <v>116250</v>
      </c>
      <c r="BF98" s="28">
        <f t="shared" si="59"/>
        <v>1976250</v>
      </c>
      <c r="BG98" s="28">
        <f t="shared" si="59"/>
        <v>310000</v>
      </c>
      <c r="BH98" s="17">
        <f>DFC!$C$77</f>
        <v>42</v>
      </c>
      <c r="BI98" s="28">
        <f>DFC!$C$76</f>
        <v>35</v>
      </c>
      <c r="BJ98" s="30">
        <f>DFC!$C$75</f>
        <v>40</v>
      </c>
      <c r="BK98" s="31">
        <f t="shared" ref="BK98:BM161" si="83">BE98*BH98/10^6</f>
        <v>4.8825000000000003</v>
      </c>
      <c r="BL98" s="31">
        <f t="shared" si="83"/>
        <v>69.168750000000003</v>
      </c>
      <c r="BM98" s="32">
        <f t="shared" si="83"/>
        <v>12.4</v>
      </c>
      <c r="BN98" s="11">
        <f>DFC!$C$68</f>
        <v>500</v>
      </c>
      <c r="BO98" s="21">
        <f t="shared" si="74"/>
        <v>2441.25</v>
      </c>
      <c r="BP98" s="19">
        <f t="shared" si="75"/>
        <v>34584.375</v>
      </c>
      <c r="BQ98" s="19">
        <f t="shared" si="76"/>
        <v>6200</v>
      </c>
      <c r="BR98" s="423">
        <f t="shared" si="77"/>
        <v>43225.625</v>
      </c>
      <c r="BS98" s="561">
        <f>DFC!$C$72</f>
        <v>0.15</v>
      </c>
      <c r="BT98" s="559">
        <f>DFC!$C$71</f>
        <v>0.75</v>
      </c>
      <c r="BU98" s="560">
        <f>DFC!$C$70</f>
        <v>0.1</v>
      </c>
      <c r="BV98" s="24" t="str">
        <f t="shared" si="71"/>
        <v>OK</v>
      </c>
      <c r="BW98" s="25">
        <f t="shared" si="68"/>
        <v>93</v>
      </c>
      <c r="BX98" s="26">
        <f t="shared" si="68"/>
        <v>465</v>
      </c>
      <c r="BY98" s="27">
        <f t="shared" si="68"/>
        <v>62</v>
      </c>
      <c r="BZ98" s="28">
        <f t="shared" si="60"/>
        <v>0</v>
      </c>
      <c r="CA98" s="28">
        <f t="shared" si="60"/>
        <v>0</v>
      </c>
      <c r="CB98" s="28">
        <f t="shared" si="60"/>
        <v>0</v>
      </c>
      <c r="CC98" s="17">
        <f>DFC!$C$77</f>
        <v>42</v>
      </c>
      <c r="CD98" s="28">
        <f>DFC!$C$76</f>
        <v>35</v>
      </c>
      <c r="CE98" s="30">
        <f>DFC!$C$75</f>
        <v>40</v>
      </c>
      <c r="CF98" s="31">
        <f t="shared" ref="CF98:CH161" si="84">BZ98*CC98/10^6</f>
        <v>0</v>
      </c>
      <c r="CG98" s="31">
        <f t="shared" si="84"/>
        <v>0</v>
      </c>
      <c r="CH98" s="32">
        <f t="shared" si="84"/>
        <v>0</v>
      </c>
      <c r="CI98" s="11">
        <f>DFC!$C$68</f>
        <v>500</v>
      </c>
      <c r="CJ98" s="21">
        <f t="shared" si="78"/>
        <v>0</v>
      </c>
      <c r="CK98" s="21">
        <f t="shared" si="78"/>
        <v>0</v>
      </c>
      <c r="CL98" s="21">
        <f t="shared" si="78"/>
        <v>0</v>
      </c>
      <c r="CM98" s="423">
        <f t="shared" si="79"/>
        <v>0</v>
      </c>
    </row>
    <row r="99" spans="1:91" x14ac:dyDescent="0.35">
      <c r="A99" s="743"/>
      <c r="B99" s="572" t="s">
        <v>33</v>
      </c>
      <c r="C99" s="572">
        <v>30</v>
      </c>
      <c r="D99" s="572">
        <v>93</v>
      </c>
      <c r="E99" s="10">
        <f>DFC!C$60</f>
        <v>20</v>
      </c>
      <c r="F99" s="578">
        <f t="shared" si="56"/>
        <v>600</v>
      </c>
      <c r="G99" s="745"/>
      <c r="H99" s="49">
        <f>DFC!$C$45</f>
        <v>0.1</v>
      </c>
      <c r="I99" s="47">
        <f>DFC!$C$44</f>
        <v>0.7</v>
      </c>
      <c r="J99" s="48">
        <f>DFC!$C$43</f>
        <v>0.2</v>
      </c>
      <c r="K99" s="24" t="str">
        <f t="shared" si="61"/>
        <v>OK</v>
      </c>
      <c r="L99" s="25">
        <f t="shared" si="62"/>
        <v>60</v>
      </c>
      <c r="M99" s="26">
        <f t="shared" si="62"/>
        <v>420</v>
      </c>
      <c r="N99" s="27">
        <f t="shared" si="62"/>
        <v>120</v>
      </c>
      <c r="O99" s="28">
        <f t="shared" si="57"/>
        <v>420000</v>
      </c>
      <c r="P99" s="28">
        <f t="shared" si="57"/>
        <v>9996000</v>
      </c>
      <c r="Q99" s="28">
        <f t="shared" si="57"/>
        <v>3360000</v>
      </c>
      <c r="R99" s="29">
        <f>DFC!$C$50</f>
        <v>152</v>
      </c>
      <c r="S99" s="28">
        <f>DFC!$C$49</f>
        <v>146.19999999999999</v>
      </c>
      <c r="T99" s="30">
        <f>DFC!$C$48</f>
        <v>150</v>
      </c>
      <c r="U99" s="31">
        <f t="shared" si="63"/>
        <v>63.84</v>
      </c>
      <c r="V99" s="31">
        <f t="shared" si="63"/>
        <v>1461.4151999999999</v>
      </c>
      <c r="W99" s="32">
        <f t="shared" si="63"/>
        <v>504</v>
      </c>
      <c r="X99" s="296">
        <f>DFC!$C$41</f>
        <v>370</v>
      </c>
      <c r="Y99" s="33">
        <f t="shared" si="64"/>
        <v>23620.800000000003</v>
      </c>
      <c r="Z99" s="31">
        <f t="shared" si="64"/>
        <v>540723.62399999995</v>
      </c>
      <c r="AA99" s="31">
        <f t="shared" si="64"/>
        <v>186480</v>
      </c>
      <c r="AB99" s="423">
        <f t="shared" si="72"/>
        <v>750824.424</v>
      </c>
      <c r="AC99" s="295">
        <f>DFC!$C$45</f>
        <v>0.1</v>
      </c>
      <c r="AD99" s="291">
        <f>DFC!$C$44</f>
        <v>0.7</v>
      </c>
      <c r="AE99" s="292">
        <f>DFC!$C$43</f>
        <v>0.2</v>
      </c>
      <c r="AF99" s="24" t="str">
        <f t="shared" si="65"/>
        <v>OK</v>
      </c>
      <c r="AG99" s="25">
        <f t="shared" si="66"/>
        <v>60</v>
      </c>
      <c r="AH99" s="26">
        <f t="shared" si="66"/>
        <v>420</v>
      </c>
      <c r="AI99" s="27">
        <f t="shared" si="66"/>
        <v>120</v>
      </c>
      <c r="AJ99" s="28">
        <f t="shared" si="58"/>
        <v>0</v>
      </c>
      <c r="AK99" s="28">
        <f t="shared" si="58"/>
        <v>0</v>
      </c>
      <c r="AL99" s="28">
        <f t="shared" si="58"/>
        <v>0</v>
      </c>
      <c r="AM99" s="17">
        <f>DFC!$C$50</f>
        <v>152</v>
      </c>
      <c r="AN99" s="16">
        <f>DFC!$C$49</f>
        <v>146.19999999999999</v>
      </c>
      <c r="AO99" s="18">
        <f>DFC!$C$48</f>
        <v>150</v>
      </c>
      <c r="AP99" s="31">
        <f t="shared" si="82"/>
        <v>0</v>
      </c>
      <c r="AQ99" s="31">
        <f t="shared" si="82"/>
        <v>0</v>
      </c>
      <c r="AR99" s="32">
        <f t="shared" si="82"/>
        <v>0</v>
      </c>
      <c r="AS99" s="23">
        <f>DFC!$C$41</f>
        <v>370</v>
      </c>
      <c r="AT99" s="33">
        <f t="shared" si="81"/>
        <v>0</v>
      </c>
      <c r="AU99" s="31">
        <f t="shared" si="81"/>
        <v>0</v>
      </c>
      <c r="AV99" s="31">
        <f t="shared" si="81"/>
        <v>0</v>
      </c>
      <c r="AW99" s="423">
        <f t="shared" si="73"/>
        <v>0</v>
      </c>
      <c r="AX99" s="561">
        <f>DFC!$C$72</f>
        <v>0.15</v>
      </c>
      <c r="AY99" s="559">
        <f>DFC!$C$71</f>
        <v>0.75</v>
      </c>
      <c r="AZ99" s="560">
        <f>DFC!$C$70</f>
        <v>0.1</v>
      </c>
      <c r="BA99" s="24" t="str">
        <f t="shared" si="70"/>
        <v>OK</v>
      </c>
      <c r="BB99" s="25">
        <f t="shared" si="67"/>
        <v>90</v>
      </c>
      <c r="BC99" s="26">
        <f t="shared" si="67"/>
        <v>450</v>
      </c>
      <c r="BD99" s="27">
        <f t="shared" si="67"/>
        <v>60</v>
      </c>
      <c r="BE99" s="28">
        <f t="shared" si="59"/>
        <v>112500</v>
      </c>
      <c r="BF99" s="28">
        <f t="shared" si="59"/>
        <v>1912500</v>
      </c>
      <c r="BG99" s="28">
        <f t="shared" si="59"/>
        <v>300000</v>
      </c>
      <c r="BH99" s="17">
        <f>DFC!$C$77</f>
        <v>42</v>
      </c>
      <c r="BI99" s="28">
        <f>DFC!$C$76</f>
        <v>35</v>
      </c>
      <c r="BJ99" s="30">
        <f>DFC!$C$75</f>
        <v>40</v>
      </c>
      <c r="BK99" s="31">
        <f t="shared" si="83"/>
        <v>4.7249999999999996</v>
      </c>
      <c r="BL99" s="31">
        <f t="shared" si="83"/>
        <v>66.9375</v>
      </c>
      <c r="BM99" s="32">
        <f t="shared" si="83"/>
        <v>12</v>
      </c>
      <c r="BN99" s="11">
        <f>DFC!$C$68</f>
        <v>500</v>
      </c>
      <c r="BO99" s="21">
        <f t="shared" si="74"/>
        <v>2362.5</v>
      </c>
      <c r="BP99" s="19">
        <f t="shared" si="75"/>
        <v>33468.75</v>
      </c>
      <c r="BQ99" s="19">
        <f t="shared" si="76"/>
        <v>6000</v>
      </c>
      <c r="BR99" s="423">
        <f t="shared" si="77"/>
        <v>41831.25</v>
      </c>
      <c r="BS99" s="561">
        <f>DFC!$C$72</f>
        <v>0.15</v>
      </c>
      <c r="BT99" s="559">
        <f>DFC!$C$71</f>
        <v>0.75</v>
      </c>
      <c r="BU99" s="560">
        <f>DFC!$C$70</f>
        <v>0.1</v>
      </c>
      <c r="BV99" s="24" t="str">
        <f t="shared" si="71"/>
        <v>OK</v>
      </c>
      <c r="BW99" s="25">
        <f t="shared" si="68"/>
        <v>90</v>
      </c>
      <c r="BX99" s="26">
        <f t="shared" si="68"/>
        <v>450</v>
      </c>
      <c r="BY99" s="27">
        <f t="shared" si="68"/>
        <v>60</v>
      </c>
      <c r="BZ99" s="28">
        <f t="shared" si="60"/>
        <v>0</v>
      </c>
      <c r="CA99" s="28">
        <f t="shared" si="60"/>
        <v>0</v>
      </c>
      <c r="CB99" s="28">
        <f t="shared" si="60"/>
        <v>0</v>
      </c>
      <c r="CC99" s="17">
        <f>DFC!$C$77</f>
        <v>42</v>
      </c>
      <c r="CD99" s="28">
        <f>DFC!$C$76</f>
        <v>35</v>
      </c>
      <c r="CE99" s="30">
        <f>DFC!$C$75</f>
        <v>40</v>
      </c>
      <c r="CF99" s="31">
        <f t="shared" si="84"/>
        <v>0</v>
      </c>
      <c r="CG99" s="31">
        <f t="shared" si="84"/>
        <v>0</v>
      </c>
      <c r="CH99" s="32">
        <f t="shared" si="84"/>
        <v>0</v>
      </c>
      <c r="CI99" s="11">
        <f>DFC!$C$68</f>
        <v>500</v>
      </c>
      <c r="CJ99" s="21">
        <f t="shared" si="78"/>
        <v>0</v>
      </c>
      <c r="CK99" s="21">
        <f t="shared" si="78"/>
        <v>0</v>
      </c>
      <c r="CL99" s="21">
        <f t="shared" si="78"/>
        <v>0</v>
      </c>
      <c r="CM99" s="423">
        <f t="shared" si="79"/>
        <v>0</v>
      </c>
    </row>
    <row r="100" spans="1:91" x14ac:dyDescent="0.35">
      <c r="A100" s="743"/>
      <c r="B100" s="572" t="s">
        <v>34</v>
      </c>
      <c r="C100" s="572">
        <v>31</v>
      </c>
      <c r="D100" s="572">
        <v>94</v>
      </c>
      <c r="E100" s="10">
        <f>DFC!C$61</f>
        <v>20</v>
      </c>
      <c r="F100" s="578">
        <f t="shared" si="56"/>
        <v>620</v>
      </c>
      <c r="G100" s="745"/>
      <c r="H100" s="49">
        <f>DFC!$C$45</f>
        <v>0.1</v>
      </c>
      <c r="I100" s="47">
        <f>DFC!$C$44</f>
        <v>0.7</v>
      </c>
      <c r="J100" s="48">
        <f>DFC!$C$43</f>
        <v>0.2</v>
      </c>
      <c r="K100" s="24" t="str">
        <f t="shared" si="61"/>
        <v>OK</v>
      </c>
      <c r="L100" s="25">
        <f t="shared" si="62"/>
        <v>62</v>
      </c>
      <c r="M100" s="26">
        <f t="shared" si="62"/>
        <v>434</v>
      </c>
      <c r="N100" s="27">
        <f t="shared" si="62"/>
        <v>124</v>
      </c>
      <c r="O100" s="28">
        <f t="shared" si="57"/>
        <v>434000</v>
      </c>
      <c r="P100" s="28">
        <f t="shared" si="57"/>
        <v>10329200</v>
      </c>
      <c r="Q100" s="28">
        <f t="shared" si="57"/>
        <v>3472000</v>
      </c>
      <c r="R100" s="29">
        <f>DFC!$C$50</f>
        <v>152</v>
      </c>
      <c r="S100" s="28">
        <f>DFC!$C$49</f>
        <v>146.19999999999999</v>
      </c>
      <c r="T100" s="30">
        <f>DFC!$C$48</f>
        <v>150</v>
      </c>
      <c r="U100" s="31">
        <f t="shared" si="63"/>
        <v>65.968000000000004</v>
      </c>
      <c r="V100" s="31">
        <f t="shared" si="63"/>
        <v>1510.12904</v>
      </c>
      <c r="W100" s="32">
        <f t="shared" si="63"/>
        <v>520.79999999999995</v>
      </c>
      <c r="X100" s="296">
        <f>DFC!$C$41</f>
        <v>370</v>
      </c>
      <c r="Y100" s="33">
        <f t="shared" si="64"/>
        <v>24408.16</v>
      </c>
      <c r="Z100" s="31">
        <f t="shared" si="64"/>
        <v>558747.74479999999</v>
      </c>
      <c r="AA100" s="31">
        <f t="shared" si="64"/>
        <v>192695.99999999997</v>
      </c>
      <c r="AB100" s="423">
        <f t="shared" si="72"/>
        <v>775851.90480000002</v>
      </c>
      <c r="AC100" s="295">
        <f>DFC!$C$45</f>
        <v>0.1</v>
      </c>
      <c r="AD100" s="291">
        <f>DFC!$C$44</f>
        <v>0.7</v>
      </c>
      <c r="AE100" s="292">
        <f>DFC!$C$43</f>
        <v>0.2</v>
      </c>
      <c r="AF100" s="24" t="str">
        <f t="shared" si="65"/>
        <v>OK</v>
      </c>
      <c r="AG100" s="25">
        <f t="shared" si="66"/>
        <v>62</v>
      </c>
      <c r="AH100" s="26">
        <f t="shared" si="66"/>
        <v>434</v>
      </c>
      <c r="AI100" s="27">
        <f t="shared" si="66"/>
        <v>124</v>
      </c>
      <c r="AJ100" s="28">
        <f t="shared" si="58"/>
        <v>0</v>
      </c>
      <c r="AK100" s="28">
        <f t="shared" si="58"/>
        <v>0</v>
      </c>
      <c r="AL100" s="28">
        <f t="shared" si="58"/>
        <v>0</v>
      </c>
      <c r="AM100" s="17">
        <f>DFC!$C$50</f>
        <v>152</v>
      </c>
      <c r="AN100" s="16">
        <f>DFC!$C$49</f>
        <v>146.19999999999999</v>
      </c>
      <c r="AO100" s="18">
        <f>DFC!$C$48</f>
        <v>150</v>
      </c>
      <c r="AP100" s="31">
        <f t="shared" si="82"/>
        <v>0</v>
      </c>
      <c r="AQ100" s="31">
        <f t="shared" si="82"/>
        <v>0</v>
      </c>
      <c r="AR100" s="32">
        <f t="shared" si="82"/>
        <v>0</v>
      </c>
      <c r="AS100" s="23">
        <f>DFC!$C$41</f>
        <v>370</v>
      </c>
      <c r="AT100" s="33">
        <f t="shared" si="81"/>
        <v>0</v>
      </c>
      <c r="AU100" s="31">
        <f t="shared" si="81"/>
        <v>0</v>
      </c>
      <c r="AV100" s="31">
        <f t="shared" si="81"/>
        <v>0</v>
      </c>
      <c r="AW100" s="423">
        <f t="shared" si="73"/>
        <v>0</v>
      </c>
      <c r="AX100" s="561">
        <f>DFC!$C$72</f>
        <v>0.15</v>
      </c>
      <c r="AY100" s="559">
        <f>DFC!$C$71</f>
        <v>0.75</v>
      </c>
      <c r="AZ100" s="560">
        <f>DFC!$C$70</f>
        <v>0.1</v>
      </c>
      <c r="BA100" s="24" t="str">
        <f t="shared" si="70"/>
        <v>OK</v>
      </c>
      <c r="BB100" s="25">
        <f t="shared" si="67"/>
        <v>93</v>
      </c>
      <c r="BC100" s="26">
        <f t="shared" si="67"/>
        <v>465</v>
      </c>
      <c r="BD100" s="27">
        <f t="shared" si="67"/>
        <v>62</v>
      </c>
      <c r="BE100" s="28">
        <f t="shared" si="59"/>
        <v>116250</v>
      </c>
      <c r="BF100" s="28">
        <f t="shared" si="59"/>
        <v>1976250</v>
      </c>
      <c r="BG100" s="28">
        <f t="shared" si="59"/>
        <v>310000</v>
      </c>
      <c r="BH100" s="17">
        <f>DFC!$C$77</f>
        <v>42</v>
      </c>
      <c r="BI100" s="28">
        <f>DFC!$C$76</f>
        <v>35</v>
      </c>
      <c r="BJ100" s="30">
        <f>DFC!$C$75</f>
        <v>40</v>
      </c>
      <c r="BK100" s="31">
        <f t="shared" si="83"/>
        <v>4.8825000000000003</v>
      </c>
      <c r="BL100" s="31">
        <f t="shared" si="83"/>
        <v>69.168750000000003</v>
      </c>
      <c r="BM100" s="32">
        <f t="shared" si="83"/>
        <v>12.4</v>
      </c>
      <c r="BN100" s="11">
        <f>DFC!$C$68</f>
        <v>500</v>
      </c>
      <c r="BO100" s="21">
        <f t="shared" si="74"/>
        <v>2441.25</v>
      </c>
      <c r="BP100" s="19">
        <f t="shared" si="75"/>
        <v>34584.375</v>
      </c>
      <c r="BQ100" s="19">
        <f t="shared" si="76"/>
        <v>6200</v>
      </c>
      <c r="BR100" s="423">
        <f t="shared" si="77"/>
        <v>43225.625</v>
      </c>
      <c r="BS100" s="561">
        <f>DFC!$C$72</f>
        <v>0.15</v>
      </c>
      <c r="BT100" s="559">
        <f>DFC!$C$71</f>
        <v>0.75</v>
      </c>
      <c r="BU100" s="560">
        <f>DFC!$C$70</f>
        <v>0.1</v>
      </c>
      <c r="BV100" s="24" t="str">
        <f t="shared" si="71"/>
        <v>OK</v>
      </c>
      <c r="BW100" s="25">
        <f t="shared" si="68"/>
        <v>93</v>
      </c>
      <c r="BX100" s="26">
        <f t="shared" si="68"/>
        <v>465</v>
      </c>
      <c r="BY100" s="27">
        <f t="shared" si="68"/>
        <v>62</v>
      </c>
      <c r="BZ100" s="28">
        <f t="shared" si="60"/>
        <v>0</v>
      </c>
      <c r="CA100" s="28">
        <f t="shared" si="60"/>
        <v>0</v>
      </c>
      <c r="CB100" s="28">
        <f t="shared" si="60"/>
        <v>0</v>
      </c>
      <c r="CC100" s="17">
        <f>DFC!$C$77</f>
        <v>42</v>
      </c>
      <c r="CD100" s="28">
        <f>DFC!$C$76</f>
        <v>35</v>
      </c>
      <c r="CE100" s="30">
        <f>DFC!$C$75</f>
        <v>40</v>
      </c>
      <c r="CF100" s="31">
        <f t="shared" si="84"/>
        <v>0</v>
      </c>
      <c r="CG100" s="31">
        <f t="shared" si="84"/>
        <v>0</v>
      </c>
      <c r="CH100" s="32">
        <f t="shared" si="84"/>
        <v>0</v>
      </c>
      <c r="CI100" s="11">
        <f>DFC!$C$68</f>
        <v>500</v>
      </c>
      <c r="CJ100" s="21">
        <f t="shared" si="78"/>
        <v>0</v>
      </c>
      <c r="CK100" s="21">
        <f t="shared" si="78"/>
        <v>0</v>
      </c>
      <c r="CL100" s="21">
        <f t="shared" si="78"/>
        <v>0</v>
      </c>
      <c r="CM100" s="423">
        <f t="shared" si="79"/>
        <v>0</v>
      </c>
    </row>
    <row r="101" spans="1:91" x14ac:dyDescent="0.35">
      <c r="A101" s="743"/>
      <c r="B101" s="572" t="s">
        <v>35</v>
      </c>
      <c r="C101" s="572">
        <v>30</v>
      </c>
      <c r="D101" s="572">
        <v>95</v>
      </c>
      <c r="E101" s="10">
        <f>DFC!C$62</f>
        <v>20</v>
      </c>
      <c r="F101" s="578">
        <f t="shared" si="56"/>
        <v>600</v>
      </c>
      <c r="G101" s="745"/>
      <c r="H101" s="49">
        <f>DFC!$C$45</f>
        <v>0.1</v>
      </c>
      <c r="I101" s="47">
        <f>DFC!$C$44</f>
        <v>0.7</v>
      </c>
      <c r="J101" s="48">
        <f>DFC!$C$43</f>
        <v>0.2</v>
      </c>
      <c r="K101" s="24" t="str">
        <f t="shared" si="61"/>
        <v>OK</v>
      </c>
      <c r="L101" s="25">
        <f t="shared" si="62"/>
        <v>60</v>
      </c>
      <c r="M101" s="26">
        <f t="shared" si="62"/>
        <v>420</v>
      </c>
      <c r="N101" s="27">
        <f t="shared" si="62"/>
        <v>120</v>
      </c>
      <c r="O101" s="28">
        <f t="shared" si="57"/>
        <v>420000</v>
      </c>
      <c r="P101" s="28">
        <f t="shared" si="57"/>
        <v>9996000</v>
      </c>
      <c r="Q101" s="28">
        <f t="shared" si="57"/>
        <v>3360000</v>
      </c>
      <c r="R101" s="29">
        <f>DFC!$C$50</f>
        <v>152</v>
      </c>
      <c r="S101" s="28">
        <f>DFC!$C$49</f>
        <v>146.19999999999999</v>
      </c>
      <c r="T101" s="30">
        <f>DFC!$C$48</f>
        <v>150</v>
      </c>
      <c r="U101" s="31">
        <f t="shared" si="63"/>
        <v>63.84</v>
      </c>
      <c r="V101" s="31">
        <f t="shared" si="63"/>
        <v>1461.4151999999999</v>
      </c>
      <c r="W101" s="32">
        <f t="shared" si="63"/>
        <v>504</v>
      </c>
      <c r="X101" s="296">
        <f>DFC!$C$41</f>
        <v>370</v>
      </c>
      <c r="Y101" s="33">
        <f t="shared" si="64"/>
        <v>23620.800000000003</v>
      </c>
      <c r="Z101" s="31">
        <f t="shared" si="64"/>
        <v>540723.62399999995</v>
      </c>
      <c r="AA101" s="31">
        <f t="shared" si="64"/>
        <v>186480</v>
      </c>
      <c r="AB101" s="423">
        <f t="shared" si="72"/>
        <v>750824.424</v>
      </c>
      <c r="AC101" s="295">
        <f>DFC!$C$45</f>
        <v>0.1</v>
      </c>
      <c r="AD101" s="291">
        <f>DFC!$C$44</f>
        <v>0.7</v>
      </c>
      <c r="AE101" s="292">
        <f>DFC!$C$43</f>
        <v>0.2</v>
      </c>
      <c r="AF101" s="24" t="str">
        <f t="shared" si="65"/>
        <v>OK</v>
      </c>
      <c r="AG101" s="25">
        <f t="shared" si="66"/>
        <v>60</v>
      </c>
      <c r="AH101" s="26">
        <f t="shared" si="66"/>
        <v>420</v>
      </c>
      <c r="AI101" s="27">
        <f t="shared" si="66"/>
        <v>120</v>
      </c>
      <c r="AJ101" s="28">
        <f t="shared" si="58"/>
        <v>0</v>
      </c>
      <c r="AK101" s="28">
        <f t="shared" si="58"/>
        <v>0</v>
      </c>
      <c r="AL101" s="28">
        <f t="shared" si="58"/>
        <v>0</v>
      </c>
      <c r="AM101" s="17">
        <f>DFC!$C$50</f>
        <v>152</v>
      </c>
      <c r="AN101" s="16">
        <f>DFC!$C$49</f>
        <v>146.19999999999999</v>
      </c>
      <c r="AO101" s="18">
        <f>DFC!$C$48</f>
        <v>150</v>
      </c>
      <c r="AP101" s="31">
        <f t="shared" si="82"/>
        <v>0</v>
      </c>
      <c r="AQ101" s="31">
        <f t="shared" si="82"/>
        <v>0</v>
      </c>
      <c r="AR101" s="32">
        <f t="shared" si="82"/>
        <v>0</v>
      </c>
      <c r="AS101" s="23">
        <f>DFC!$C$41</f>
        <v>370</v>
      </c>
      <c r="AT101" s="33">
        <f t="shared" si="81"/>
        <v>0</v>
      </c>
      <c r="AU101" s="31">
        <f t="shared" si="81"/>
        <v>0</v>
      </c>
      <c r="AV101" s="31">
        <f t="shared" si="81"/>
        <v>0</v>
      </c>
      <c r="AW101" s="423">
        <f t="shared" si="73"/>
        <v>0</v>
      </c>
      <c r="AX101" s="561">
        <f>DFC!$C$72</f>
        <v>0.15</v>
      </c>
      <c r="AY101" s="559">
        <f>DFC!$C$71</f>
        <v>0.75</v>
      </c>
      <c r="AZ101" s="560">
        <f>DFC!$C$70</f>
        <v>0.1</v>
      </c>
      <c r="BA101" s="24" t="str">
        <f t="shared" si="70"/>
        <v>OK</v>
      </c>
      <c r="BB101" s="25">
        <f t="shared" si="67"/>
        <v>90</v>
      </c>
      <c r="BC101" s="26">
        <f t="shared" si="67"/>
        <v>450</v>
      </c>
      <c r="BD101" s="27">
        <f t="shared" si="67"/>
        <v>60</v>
      </c>
      <c r="BE101" s="28">
        <f t="shared" si="59"/>
        <v>112500</v>
      </c>
      <c r="BF101" s="28">
        <f t="shared" si="59"/>
        <v>1912500</v>
      </c>
      <c r="BG101" s="28">
        <f t="shared" si="59"/>
        <v>300000</v>
      </c>
      <c r="BH101" s="17">
        <f>DFC!$C$77</f>
        <v>42</v>
      </c>
      <c r="BI101" s="28">
        <f>DFC!$C$76</f>
        <v>35</v>
      </c>
      <c r="BJ101" s="30">
        <f>DFC!$C$75</f>
        <v>40</v>
      </c>
      <c r="BK101" s="31">
        <f t="shared" si="83"/>
        <v>4.7249999999999996</v>
      </c>
      <c r="BL101" s="31">
        <f t="shared" si="83"/>
        <v>66.9375</v>
      </c>
      <c r="BM101" s="32">
        <f t="shared" si="83"/>
        <v>12</v>
      </c>
      <c r="BN101" s="11">
        <f>DFC!$C$68</f>
        <v>500</v>
      </c>
      <c r="BO101" s="21">
        <f t="shared" si="74"/>
        <v>2362.5</v>
      </c>
      <c r="BP101" s="19">
        <f t="shared" si="75"/>
        <v>33468.75</v>
      </c>
      <c r="BQ101" s="19">
        <f t="shared" si="76"/>
        <v>6000</v>
      </c>
      <c r="BR101" s="423">
        <f t="shared" si="77"/>
        <v>41831.25</v>
      </c>
      <c r="BS101" s="561">
        <f>DFC!$C$72</f>
        <v>0.15</v>
      </c>
      <c r="BT101" s="559">
        <f>DFC!$C$71</f>
        <v>0.75</v>
      </c>
      <c r="BU101" s="560">
        <f>DFC!$C$70</f>
        <v>0.1</v>
      </c>
      <c r="BV101" s="24" t="str">
        <f t="shared" si="71"/>
        <v>OK</v>
      </c>
      <c r="BW101" s="25">
        <f t="shared" si="68"/>
        <v>90</v>
      </c>
      <c r="BX101" s="26">
        <f t="shared" si="68"/>
        <v>450</v>
      </c>
      <c r="BY101" s="27">
        <f t="shared" si="68"/>
        <v>60</v>
      </c>
      <c r="BZ101" s="28">
        <f t="shared" si="60"/>
        <v>0</v>
      </c>
      <c r="CA101" s="28">
        <f t="shared" si="60"/>
        <v>0</v>
      </c>
      <c r="CB101" s="28">
        <f t="shared" si="60"/>
        <v>0</v>
      </c>
      <c r="CC101" s="17">
        <f>DFC!$C$77</f>
        <v>42</v>
      </c>
      <c r="CD101" s="28">
        <f>DFC!$C$76</f>
        <v>35</v>
      </c>
      <c r="CE101" s="30">
        <f>DFC!$C$75</f>
        <v>40</v>
      </c>
      <c r="CF101" s="31">
        <f t="shared" si="84"/>
        <v>0</v>
      </c>
      <c r="CG101" s="31">
        <f t="shared" si="84"/>
        <v>0</v>
      </c>
      <c r="CH101" s="32">
        <f t="shared" si="84"/>
        <v>0</v>
      </c>
      <c r="CI101" s="11">
        <f>DFC!$C$68</f>
        <v>500</v>
      </c>
      <c r="CJ101" s="21">
        <f t="shared" si="78"/>
        <v>0</v>
      </c>
      <c r="CK101" s="21">
        <f t="shared" si="78"/>
        <v>0</v>
      </c>
      <c r="CL101" s="21">
        <f t="shared" si="78"/>
        <v>0</v>
      </c>
      <c r="CM101" s="423">
        <f t="shared" si="79"/>
        <v>0</v>
      </c>
    </row>
    <row r="102" spans="1:91" x14ac:dyDescent="0.35">
      <c r="A102" s="744"/>
      <c r="B102" s="576" t="s">
        <v>36</v>
      </c>
      <c r="C102" s="576">
        <v>31</v>
      </c>
      <c r="D102" s="576">
        <v>96</v>
      </c>
      <c r="E102" s="10">
        <f>DFC!C$63</f>
        <v>20</v>
      </c>
      <c r="F102" s="35">
        <f t="shared" si="56"/>
        <v>620</v>
      </c>
      <c r="G102" s="746"/>
      <c r="H102" s="49">
        <f>DFC!$C$45</f>
        <v>0.1</v>
      </c>
      <c r="I102" s="47">
        <f>DFC!$C$44</f>
        <v>0.7</v>
      </c>
      <c r="J102" s="48">
        <f>DFC!$C$43</f>
        <v>0.2</v>
      </c>
      <c r="K102" s="8" t="str">
        <f t="shared" si="61"/>
        <v>OK</v>
      </c>
      <c r="L102" s="37">
        <f t="shared" si="62"/>
        <v>62</v>
      </c>
      <c r="M102" s="38">
        <f t="shared" si="62"/>
        <v>434</v>
      </c>
      <c r="N102" s="39">
        <f t="shared" si="62"/>
        <v>124</v>
      </c>
      <c r="O102" s="40">
        <f t="shared" si="57"/>
        <v>434000</v>
      </c>
      <c r="P102" s="40">
        <f t="shared" si="57"/>
        <v>10329200</v>
      </c>
      <c r="Q102" s="40">
        <f t="shared" si="57"/>
        <v>3472000</v>
      </c>
      <c r="R102" s="29">
        <f>DFC!$C$50</f>
        <v>152</v>
      </c>
      <c r="S102" s="28">
        <f>DFC!$C$49</f>
        <v>146.19999999999999</v>
      </c>
      <c r="T102" s="30">
        <f>DFC!$C$48</f>
        <v>150</v>
      </c>
      <c r="U102" s="43">
        <f t="shared" si="63"/>
        <v>65.968000000000004</v>
      </c>
      <c r="V102" s="43">
        <f t="shared" si="63"/>
        <v>1510.12904</v>
      </c>
      <c r="W102" s="44">
        <f t="shared" si="63"/>
        <v>520.79999999999995</v>
      </c>
      <c r="X102" s="297">
        <f>DFC!$C$41</f>
        <v>370</v>
      </c>
      <c r="Y102" s="45">
        <f t="shared" si="64"/>
        <v>24408.16</v>
      </c>
      <c r="Z102" s="43">
        <f t="shared" si="64"/>
        <v>558747.74479999999</v>
      </c>
      <c r="AA102" s="43">
        <f t="shared" si="64"/>
        <v>192695.99999999997</v>
      </c>
      <c r="AB102" s="423">
        <f t="shared" si="72"/>
        <v>775851.90480000002</v>
      </c>
      <c r="AC102" s="295">
        <f>DFC!$C$45</f>
        <v>0.1</v>
      </c>
      <c r="AD102" s="291">
        <f>DFC!$C$44</f>
        <v>0.7</v>
      </c>
      <c r="AE102" s="292">
        <f>DFC!$C$43</f>
        <v>0.2</v>
      </c>
      <c r="AF102" s="8" t="str">
        <f t="shared" si="65"/>
        <v>OK</v>
      </c>
      <c r="AG102" s="37">
        <f t="shared" si="66"/>
        <v>62</v>
      </c>
      <c r="AH102" s="38">
        <f t="shared" si="66"/>
        <v>434</v>
      </c>
      <c r="AI102" s="39">
        <f t="shared" si="66"/>
        <v>124</v>
      </c>
      <c r="AJ102" s="40">
        <f t="shared" si="58"/>
        <v>0</v>
      </c>
      <c r="AK102" s="40">
        <f t="shared" si="58"/>
        <v>0</v>
      </c>
      <c r="AL102" s="40">
        <f t="shared" si="58"/>
        <v>0</v>
      </c>
      <c r="AM102" s="17">
        <f>DFC!$C$50</f>
        <v>152</v>
      </c>
      <c r="AN102" s="16">
        <f>DFC!$C$49</f>
        <v>146.19999999999999</v>
      </c>
      <c r="AO102" s="18">
        <f>DFC!$C$48</f>
        <v>150</v>
      </c>
      <c r="AP102" s="43">
        <f t="shared" si="82"/>
        <v>0</v>
      </c>
      <c r="AQ102" s="43">
        <f t="shared" si="82"/>
        <v>0</v>
      </c>
      <c r="AR102" s="44">
        <f t="shared" si="82"/>
        <v>0</v>
      </c>
      <c r="AS102" s="23">
        <f>DFC!$C$41</f>
        <v>370</v>
      </c>
      <c r="AT102" s="45">
        <f t="shared" si="81"/>
        <v>0</v>
      </c>
      <c r="AU102" s="43">
        <f t="shared" si="81"/>
        <v>0</v>
      </c>
      <c r="AV102" s="43">
        <f t="shared" si="81"/>
        <v>0</v>
      </c>
      <c r="AW102" s="423">
        <f t="shared" si="73"/>
        <v>0</v>
      </c>
      <c r="AX102" s="561">
        <f>DFC!$C$72</f>
        <v>0.15</v>
      </c>
      <c r="AY102" s="559">
        <f>DFC!$C$71</f>
        <v>0.75</v>
      </c>
      <c r="AZ102" s="560">
        <f>DFC!$C$70</f>
        <v>0.1</v>
      </c>
      <c r="BA102" s="8" t="str">
        <f t="shared" si="70"/>
        <v>OK</v>
      </c>
      <c r="BB102" s="37">
        <f t="shared" si="67"/>
        <v>93</v>
      </c>
      <c r="BC102" s="38">
        <f t="shared" si="67"/>
        <v>465</v>
      </c>
      <c r="BD102" s="39">
        <f t="shared" si="67"/>
        <v>62</v>
      </c>
      <c r="BE102" s="40">
        <f t="shared" si="59"/>
        <v>116250</v>
      </c>
      <c r="BF102" s="40">
        <f t="shared" si="59"/>
        <v>1976250</v>
      </c>
      <c r="BG102" s="40">
        <f t="shared" si="59"/>
        <v>310000</v>
      </c>
      <c r="BH102" s="17">
        <f>DFC!$C$77</f>
        <v>42</v>
      </c>
      <c r="BI102" s="28">
        <f>DFC!$C$76</f>
        <v>35</v>
      </c>
      <c r="BJ102" s="30">
        <f>DFC!$C$75</f>
        <v>40</v>
      </c>
      <c r="BK102" s="43">
        <f t="shared" si="83"/>
        <v>4.8825000000000003</v>
      </c>
      <c r="BL102" s="43">
        <f t="shared" si="83"/>
        <v>69.168750000000003</v>
      </c>
      <c r="BM102" s="44">
        <f t="shared" si="83"/>
        <v>12.4</v>
      </c>
      <c r="BN102" s="11">
        <f>DFC!$C$68</f>
        <v>500</v>
      </c>
      <c r="BO102" s="21">
        <f t="shared" si="74"/>
        <v>2441.25</v>
      </c>
      <c r="BP102" s="19">
        <f t="shared" si="75"/>
        <v>34584.375</v>
      </c>
      <c r="BQ102" s="19">
        <f t="shared" si="76"/>
        <v>6200</v>
      </c>
      <c r="BR102" s="423">
        <f t="shared" si="77"/>
        <v>43225.625</v>
      </c>
      <c r="BS102" s="561">
        <f>DFC!$C$72</f>
        <v>0.15</v>
      </c>
      <c r="BT102" s="559">
        <f>DFC!$C$71</f>
        <v>0.75</v>
      </c>
      <c r="BU102" s="560">
        <f>DFC!$C$70</f>
        <v>0.1</v>
      </c>
      <c r="BV102" s="8" t="str">
        <f t="shared" si="71"/>
        <v>OK</v>
      </c>
      <c r="BW102" s="37">
        <f t="shared" si="68"/>
        <v>93</v>
      </c>
      <c r="BX102" s="38">
        <f t="shared" si="68"/>
        <v>465</v>
      </c>
      <c r="BY102" s="39">
        <f t="shared" si="68"/>
        <v>62</v>
      </c>
      <c r="BZ102" s="40">
        <f t="shared" si="60"/>
        <v>0</v>
      </c>
      <c r="CA102" s="40">
        <f t="shared" si="60"/>
        <v>0</v>
      </c>
      <c r="CB102" s="40">
        <f t="shared" si="60"/>
        <v>0</v>
      </c>
      <c r="CC102" s="17">
        <f>DFC!$C$77</f>
        <v>42</v>
      </c>
      <c r="CD102" s="28">
        <f>DFC!$C$76</f>
        <v>35</v>
      </c>
      <c r="CE102" s="30">
        <f>DFC!$C$75</f>
        <v>40</v>
      </c>
      <c r="CF102" s="43">
        <f t="shared" si="84"/>
        <v>0</v>
      </c>
      <c r="CG102" s="43">
        <f t="shared" si="84"/>
        <v>0</v>
      </c>
      <c r="CH102" s="44">
        <f t="shared" si="84"/>
        <v>0</v>
      </c>
      <c r="CI102" s="11">
        <f>DFC!$C$68</f>
        <v>500</v>
      </c>
      <c r="CJ102" s="21">
        <f t="shared" si="78"/>
        <v>0</v>
      </c>
      <c r="CK102" s="21">
        <f t="shared" si="78"/>
        <v>0</v>
      </c>
      <c r="CL102" s="21">
        <f t="shared" si="78"/>
        <v>0</v>
      </c>
      <c r="CM102" s="423">
        <f t="shared" si="79"/>
        <v>0</v>
      </c>
    </row>
    <row r="103" spans="1:91" x14ac:dyDescent="0.35">
      <c r="A103" s="731">
        <v>9</v>
      </c>
      <c r="B103" s="575" t="s">
        <v>25</v>
      </c>
      <c r="C103" s="575">
        <v>31</v>
      </c>
      <c r="D103" s="575">
        <v>97</v>
      </c>
      <c r="E103" s="10">
        <f>DFC!C$52</f>
        <v>8</v>
      </c>
      <c r="F103" s="10">
        <f t="shared" si="56"/>
        <v>248</v>
      </c>
      <c r="G103" s="732">
        <f>SUM(F103:F114)</f>
        <v>6928</v>
      </c>
      <c r="H103" s="49">
        <f>DFC!$C$45</f>
        <v>0.1</v>
      </c>
      <c r="I103" s="47">
        <f>DFC!$C$44</f>
        <v>0.7</v>
      </c>
      <c r="J103" s="48">
        <f>DFC!$C$43</f>
        <v>0.2</v>
      </c>
      <c r="K103" s="12" t="str">
        <f t="shared" si="61"/>
        <v>OK</v>
      </c>
      <c r="L103" s="25">
        <f t="shared" si="62"/>
        <v>24.8</v>
      </c>
      <c r="M103" s="26">
        <f t="shared" si="62"/>
        <v>173.6</v>
      </c>
      <c r="N103" s="27">
        <f t="shared" si="62"/>
        <v>49.6</v>
      </c>
      <c r="O103" s="28">
        <f t="shared" si="57"/>
        <v>173600</v>
      </c>
      <c r="P103" s="28">
        <f t="shared" si="57"/>
        <v>4131680</v>
      </c>
      <c r="Q103" s="28">
        <f t="shared" si="57"/>
        <v>1388800</v>
      </c>
      <c r="R103" s="29">
        <f>DFC!$C$50</f>
        <v>152</v>
      </c>
      <c r="S103" s="28">
        <f>DFC!$C$49</f>
        <v>146.19999999999999</v>
      </c>
      <c r="T103" s="30">
        <f>DFC!$C$48</f>
        <v>150</v>
      </c>
      <c r="U103" s="31">
        <f t="shared" si="63"/>
        <v>26.3872</v>
      </c>
      <c r="V103" s="31">
        <f t="shared" si="63"/>
        <v>604.05161599999997</v>
      </c>
      <c r="W103" s="32">
        <f t="shared" si="63"/>
        <v>208.32</v>
      </c>
      <c r="X103" s="23">
        <f>DFC!$C$41</f>
        <v>370</v>
      </c>
      <c r="Y103" s="33">
        <f t="shared" si="64"/>
        <v>9763.2639999999992</v>
      </c>
      <c r="Z103" s="31">
        <f t="shared" si="64"/>
        <v>223499.09792</v>
      </c>
      <c r="AA103" s="31">
        <f t="shared" si="64"/>
        <v>77078.399999999994</v>
      </c>
      <c r="AB103" s="423">
        <f t="shared" ref="AB103" si="85">SUM(Y103:AA103)</f>
        <v>310340.76191999996</v>
      </c>
      <c r="AC103" s="295">
        <f>DFC!$C$45</f>
        <v>0.1</v>
      </c>
      <c r="AD103" s="291">
        <f>DFC!$C$44</f>
        <v>0.7</v>
      </c>
      <c r="AE103" s="292">
        <f>DFC!$C$43</f>
        <v>0.2</v>
      </c>
      <c r="AF103" s="12" t="str">
        <f t="shared" si="65"/>
        <v>OK</v>
      </c>
      <c r="AG103" s="13">
        <f t="shared" si="66"/>
        <v>24.8</v>
      </c>
      <c r="AH103" s="14">
        <f t="shared" si="66"/>
        <v>173.6</v>
      </c>
      <c r="AI103" s="15">
        <f t="shared" si="66"/>
        <v>49.6</v>
      </c>
      <c r="AJ103" s="16">
        <f t="shared" si="58"/>
        <v>0</v>
      </c>
      <c r="AK103" s="16">
        <f t="shared" si="58"/>
        <v>0</v>
      </c>
      <c r="AL103" s="16">
        <f t="shared" si="58"/>
        <v>0</v>
      </c>
      <c r="AM103" s="17">
        <f>DFC!$C$50</f>
        <v>152</v>
      </c>
      <c r="AN103" s="16">
        <f>DFC!$C$49</f>
        <v>146.19999999999999</v>
      </c>
      <c r="AO103" s="18">
        <f>DFC!$C$48</f>
        <v>150</v>
      </c>
      <c r="AP103" s="19">
        <f t="shared" si="82"/>
        <v>0</v>
      </c>
      <c r="AQ103" s="19">
        <f t="shared" si="82"/>
        <v>0</v>
      </c>
      <c r="AR103" s="20">
        <f t="shared" si="82"/>
        <v>0</v>
      </c>
      <c r="AS103" s="23">
        <f>DFC!$C$41</f>
        <v>370</v>
      </c>
      <c r="AT103" s="21">
        <f t="shared" si="81"/>
        <v>0</v>
      </c>
      <c r="AU103" s="19">
        <f t="shared" si="81"/>
        <v>0</v>
      </c>
      <c r="AV103" s="19">
        <f t="shared" si="81"/>
        <v>0</v>
      </c>
      <c r="AW103" s="423">
        <f t="shared" si="73"/>
        <v>0</v>
      </c>
      <c r="AX103" s="561">
        <f>DFC!$C$72</f>
        <v>0.15</v>
      </c>
      <c r="AY103" s="559">
        <f>DFC!$C$71</f>
        <v>0.75</v>
      </c>
      <c r="AZ103" s="560">
        <f>DFC!$C$70</f>
        <v>0.1</v>
      </c>
      <c r="BA103" s="12" t="str">
        <f t="shared" si="70"/>
        <v>OK</v>
      </c>
      <c r="BB103" s="13">
        <f t="shared" si="67"/>
        <v>37.199999999999996</v>
      </c>
      <c r="BC103" s="14">
        <f t="shared" si="67"/>
        <v>186</v>
      </c>
      <c r="BD103" s="15">
        <f t="shared" si="67"/>
        <v>24.8</v>
      </c>
      <c r="BE103" s="16">
        <f t="shared" si="59"/>
        <v>46499.999999999993</v>
      </c>
      <c r="BF103" s="16">
        <f t="shared" si="59"/>
        <v>790500</v>
      </c>
      <c r="BG103" s="16">
        <f t="shared" si="59"/>
        <v>124000</v>
      </c>
      <c r="BH103" s="17">
        <f>DFC!$C$77</f>
        <v>42</v>
      </c>
      <c r="BI103" s="28">
        <f>DFC!$C$76</f>
        <v>35</v>
      </c>
      <c r="BJ103" s="30">
        <f>DFC!$C$75</f>
        <v>40</v>
      </c>
      <c r="BK103" s="19">
        <f t="shared" si="83"/>
        <v>1.9529999999999998</v>
      </c>
      <c r="BL103" s="19">
        <f t="shared" si="83"/>
        <v>27.6675</v>
      </c>
      <c r="BM103" s="20">
        <f t="shared" si="83"/>
        <v>4.96</v>
      </c>
      <c r="BN103" s="11">
        <f>DFC!$C$68</f>
        <v>500</v>
      </c>
      <c r="BO103" s="21">
        <f t="shared" si="74"/>
        <v>976.49999999999989</v>
      </c>
      <c r="BP103" s="19">
        <f t="shared" si="75"/>
        <v>13833.75</v>
      </c>
      <c r="BQ103" s="19">
        <f t="shared" si="76"/>
        <v>2480</v>
      </c>
      <c r="BR103" s="423">
        <f t="shared" si="77"/>
        <v>17290.25</v>
      </c>
      <c r="BS103" s="561">
        <f>DFC!$C$72</f>
        <v>0.15</v>
      </c>
      <c r="BT103" s="559">
        <f>DFC!$C$71</f>
        <v>0.75</v>
      </c>
      <c r="BU103" s="560">
        <f>DFC!$C$70</f>
        <v>0.1</v>
      </c>
      <c r="BV103" s="12" t="str">
        <f t="shared" si="71"/>
        <v>OK</v>
      </c>
      <c r="BW103" s="13">
        <f t="shared" si="68"/>
        <v>37.199999999999996</v>
      </c>
      <c r="BX103" s="14">
        <f t="shared" si="68"/>
        <v>186</v>
      </c>
      <c r="BY103" s="15">
        <f t="shared" si="68"/>
        <v>24.8</v>
      </c>
      <c r="BZ103" s="16">
        <f t="shared" si="60"/>
        <v>0</v>
      </c>
      <c r="CA103" s="16">
        <f t="shared" si="60"/>
        <v>0</v>
      </c>
      <c r="CB103" s="16">
        <f t="shared" si="60"/>
        <v>0</v>
      </c>
      <c r="CC103" s="17">
        <f>DFC!$C$77</f>
        <v>42</v>
      </c>
      <c r="CD103" s="28">
        <f>DFC!$C$76</f>
        <v>35</v>
      </c>
      <c r="CE103" s="30">
        <f>DFC!$C$75</f>
        <v>40</v>
      </c>
      <c r="CF103" s="19">
        <f t="shared" si="84"/>
        <v>0</v>
      </c>
      <c r="CG103" s="19">
        <f t="shared" si="84"/>
        <v>0</v>
      </c>
      <c r="CH103" s="20">
        <f t="shared" si="84"/>
        <v>0</v>
      </c>
      <c r="CI103" s="11">
        <f>DFC!$C$68</f>
        <v>500</v>
      </c>
      <c r="CJ103" s="21">
        <f t="shared" si="78"/>
        <v>0</v>
      </c>
      <c r="CK103" s="21">
        <f t="shared" si="78"/>
        <v>0</v>
      </c>
      <c r="CL103" s="21">
        <f t="shared" si="78"/>
        <v>0</v>
      </c>
      <c r="CM103" s="423">
        <f t="shared" si="79"/>
        <v>0</v>
      </c>
    </row>
    <row r="104" spans="1:91" x14ac:dyDescent="0.35">
      <c r="A104" s="743"/>
      <c r="B104" s="572" t="s">
        <v>26</v>
      </c>
      <c r="C104" s="572">
        <v>28</v>
      </c>
      <c r="D104" s="572">
        <v>98</v>
      </c>
      <c r="E104" s="10">
        <f>DFC!C$53</f>
        <v>20</v>
      </c>
      <c r="F104" s="578">
        <f t="shared" si="56"/>
        <v>560</v>
      </c>
      <c r="G104" s="745"/>
      <c r="H104" s="49">
        <f>DFC!$C$45</f>
        <v>0.1</v>
      </c>
      <c r="I104" s="47">
        <f>DFC!$C$44</f>
        <v>0.7</v>
      </c>
      <c r="J104" s="48">
        <f>DFC!$C$43</f>
        <v>0.2</v>
      </c>
      <c r="K104" s="24" t="str">
        <f t="shared" si="61"/>
        <v>OK</v>
      </c>
      <c r="L104" s="25">
        <f t="shared" si="62"/>
        <v>56</v>
      </c>
      <c r="M104" s="26">
        <f t="shared" si="62"/>
        <v>392</v>
      </c>
      <c r="N104" s="27">
        <f t="shared" si="62"/>
        <v>112</v>
      </c>
      <c r="O104" s="28">
        <f t="shared" si="57"/>
        <v>392000</v>
      </c>
      <c r="P104" s="28">
        <f t="shared" si="57"/>
        <v>9329600</v>
      </c>
      <c r="Q104" s="28">
        <f t="shared" si="57"/>
        <v>3136000</v>
      </c>
      <c r="R104" s="29">
        <f>DFC!$C$50</f>
        <v>152</v>
      </c>
      <c r="S104" s="28">
        <f>DFC!$C$49</f>
        <v>146.19999999999999</v>
      </c>
      <c r="T104" s="30">
        <f>DFC!$C$48</f>
        <v>150</v>
      </c>
      <c r="U104" s="31">
        <f t="shared" si="63"/>
        <v>59.584000000000003</v>
      </c>
      <c r="V104" s="31">
        <f t="shared" si="63"/>
        <v>1363.9875199999999</v>
      </c>
      <c r="W104" s="32">
        <f t="shared" si="63"/>
        <v>470.4</v>
      </c>
      <c r="X104" s="23">
        <f>DFC!$C$41</f>
        <v>370</v>
      </c>
      <c r="Y104" s="33">
        <f t="shared" si="64"/>
        <v>22046.080000000002</v>
      </c>
      <c r="Z104" s="31">
        <f t="shared" si="64"/>
        <v>504675.38239999994</v>
      </c>
      <c r="AA104" s="31">
        <f t="shared" si="64"/>
        <v>174048</v>
      </c>
      <c r="AB104" s="423">
        <f t="shared" si="72"/>
        <v>700769.46239999996</v>
      </c>
      <c r="AC104" s="295">
        <f>DFC!$C$45</f>
        <v>0.1</v>
      </c>
      <c r="AD104" s="291">
        <f>DFC!$C$44</f>
        <v>0.7</v>
      </c>
      <c r="AE104" s="292">
        <f>DFC!$C$43</f>
        <v>0.2</v>
      </c>
      <c r="AF104" s="24" t="str">
        <f t="shared" si="65"/>
        <v>OK</v>
      </c>
      <c r="AG104" s="25">
        <f t="shared" si="66"/>
        <v>56</v>
      </c>
      <c r="AH104" s="26">
        <f t="shared" si="66"/>
        <v>392</v>
      </c>
      <c r="AI104" s="27">
        <f t="shared" si="66"/>
        <v>112</v>
      </c>
      <c r="AJ104" s="28">
        <f t="shared" si="58"/>
        <v>0</v>
      </c>
      <c r="AK104" s="28">
        <f t="shared" si="58"/>
        <v>0</v>
      </c>
      <c r="AL104" s="28">
        <f t="shared" si="58"/>
        <v>0</v>
      </c>
      <c r="AM104" s="17">
        <f>DFC!$C$50</f>
        <v>152</v>
      </c>
      <c r="AN104" s="16">
        <f>DFC!$C$49</f>
        <v>146.19999999999999</v>
      </c>
      <c r="AO104" s="18">
        <f>DFC!$C$48</f>
        <v>150</v>
      </c>
      <c r="AP104" s="31">
        <f t="shared" si="82"/>
        <v>0</v>
      </c>
      <c r="AQ104" s="31">
        <f t="shared" si="82"/>
        <v>0</v>
      </c>
      <c r="AR104" s="32">
        <f t="shared" si="82"/>
        <v>0</v>
      </c>
      <c r="AS104" s="23">
        <f>DFC!$C$41</f>
        <v>370</v>
      </c>
      <c r="AT104" s="33">
        <f t="shared" si="81"/>
        <v>0</v>
      </c>
      <c r="AU104" s="31">
        <f t="shared" si="81"/>
        <v>0</v>
      </c>
      <c r="AV104" s="31">
        <f t="shared" si="81"/>
        <v>0</v>
      </c>
      <c r="AW104" s="423">
        <f t="shared" si="73"/>
        <v>0</v>
      </c>
      <c r="AX104" s="561">
        <f>DFC!$C$72</f>
        <v>0.15</v>
      </c>
      <c r="AY104" s="559">
        <f>DFC!$C$71</f>
        <v>0.75</v>
      </c>
      <c r="AZ104" s="560">
        <f>DFC!$C$70</f>
        <v>0.1</v>
      </c>
      <c r="BA104" s="24" t="str">
        <f t="shared" si="70"/>
        <v>OK</v>
      </c>
      <c r="BB104" s="25">
        <f t="shared" si="67"/>
        <v>84</v>
      </c>
      <c r="BC104" s="26">
        <f t="shared" si="67"/>
        <v>420</v>
      </c>
      <c r="BD104" s="27">
        <f t="shared" si="67"/>
        <v>56</v>
      </c>
      <c r="BE104" s="28">
        <f t="shared" si="59"/>
        <v>105000</v>
      </c>
      <c r="BF104" s="28">
        <f t="shared" si="59"/>
        <v>1785000</v>
      </c>
      <c r="BG104" s="28">
        <f t="shared" si="59"/>
        <v>280000</v>
      </c>
      <c r="BH104" s="17">
        <f>DFC!$C$77</f>
        <v>42</v>
      </c>
      <c r="BI104" s="28">
        <f>DFC!$C$76</f>
        <v>35</v>
      </c>
      <c r="BJ104" s="30">
        <f>DFC!$C$75</f>
        <v>40</v>
      </c>
      <c r="BK104" s="31">
        <f t="shared" si="83"/>
        <v>4.41</v>
      </c>
      <c r="BL104" s="31">
        <f t="shared" si="83"/>
        <v>62.475000000000001</v>
      </c>
      <c r="BM104" s="32">
        <f t="shared" si="83"/>
        <v>11.2</v>
      </c>
      <c r="BN104" s="11">
        <f>DFC!$C$68</f>
        <v>500</v>
      </c>
      <c r="BO104" s="21">
        <f t="shared" si="74"/>
        <v>2205</v>
      </c>
      <c r="BP104" s="19">
        <f t="shared" si="75"/>
        <v>31237.5</v>
      </c>
      <c r="BQ104" s="19">
        <f t="shared" si="76"/>
        <v>5600</v>
      </c>
      <c r="BR104" s="423">
        <f t="shared" si="77"/>
        <v>39042.5</v>
      </c>
      <c r="BS104" s="561">
        <f>DFC!$C$72</f>
        <v>0.15</v>
      </c>
      <c r="BT104" s="559">
        <f>DFC!$C$71</f>
        <v>0.75</v>
      </c>
      <c r="BU104" s="560">
        <f>DFC!$C$70</f>
        <v>0.1</v>
      </c>
      <c r="BV104" s="24" t="str">
        <f t="shared" si="71"/>
        <v>OK</v>
      </c>
      <c r="BW104" s="25">
        <f t="shared" si="68"/>
        <v>84</v>
      </c>
      <c r="BX104" s="26">
        <f t="shared" si="68"/>
        <v>420</v>
      </c>
      <c r="BY104" s="27">
        <f t="shared" si="68"/>
        <v>56</v>
      </c>
      <c r="BZ104" s="28">
        <f t="shared" si="60"/>
        <v>0</v>
      </c>
      <c r="CA104" s="28">
        <f t="shared" si="60"/>
        <v>0</v>
      </c>
      <c r="CB104" s="28">
        <f t="shared" si="60"/>
        <v>0</v>
      </c>
      <c r="CC104" s="17">
        <f>DFC!$C$77</f>
        <v>42</v>
      </c>
      <c r="CD104" s="28">
        <f>DFC!$C$76</f>
        <v>35</v>
      </c>
      <c r="CE104" s="30">
        <f>DFC!$C$75</f>
        <v>40</v>
      </c>
      <c r="CF104" s="31">
        <f t="shared" si="84"/>
        <v>0</v>
      </c>
      <c r="CG104" s="31">
        <f t="shared" si="84"/>
        <v>0</v>
      </c>
      <c r="CH104" s="32">
        <f t="shared" si="84"/>
        <v>0</v>
      </c>
      <c r="CI104" s="11">
        <f>DFC!$C$68</f>
        <v>500</v>
      </c>
      <c r="CJ104" s="21">
        <f t="shared" si="78"/>
        <v>0</v>
      </c>
      <c r="CK104" s="21">
        <f t="shared" si="78"/>
        <v>0</v>
      </c>
      <c r="CL104" s="21">
        <f t="shared" si="78"/>
        <v>0</v>
      </c>
      <c r="CM104" s="423">
        <f t="shared" si="79"/>
        <v>0</v>
      </c>
    </row>
    <row r="105" spans="1:91" x14ac:dyDescent="0.35">
      <c r="A105" s="743"/>
      <c r="B105" s="572" t="s">
        <v>27</v>
      </c>
      <c r="C105" s="572">
        <v>31</v>
      </c>
      <c r="D105" s="572">
        <v>99</v>
      </c>
      <c r="E105" s="10">
        <f>DFC!C$54</f>
        <v>20</v>
      </c>
      <c r="F105" s="578">
        <f t="shared" si="56"/>
        <v>620</v>
      </c>
      <c r="G105" s="745"/>
      <c r="H105" s="49">
        <f>DFC!$C$45</f>
        <v>0.1</v>
      </c>
      <c r="I105" s="47">
        <f>DFC!$C$44</f>
        <v>0.7</v>
      </c>
      <c r="J105" s="48">
        <f>DFC!$C$43</f>
        <v>0.2</v>
      </c>
      <c r="K105" s="24" t="str">
        <f t="shared" si="61"/>
        <v>OK</v>
      </c>
      <c r="L105" s="25">
        <f t="shared" si="62"/>
        <v>62</v>
      </c>
      <c r="M105" s="26">
        <f t="shared" si="62"/>
        <v>434</v>
      </c>
      <c r="N105" s="27">
        <f t="shared" si="62"/>
        <v>124</v>
      </c>
      <c r="O105" s="28">
        <f t="shared" si="57"/>
        <v>434000</v>
      </c>
      <c r="P105" s="28">
        <f t="shared" si="57"/>
        <v>10329200</v>
      </c>
      <c r="Q105" s="28">
        <f t="shared" si="57"/>
        <v>3472000</v>
      </c>
      <c r="R105" s="29">
        <f>DFC!$C$50</f>
        <v>152</v>
      </c>
      <c r="S105" s="28">
        <f>DFC!$C$49</f>
        <v>146.19999999999999</v>
      </c>
      <c r="T105" s="30">
        <f>DFC!$C$48</f>
        <v>150</v>
      </c>
      <c r="U105" s="31">
        <f t="shared" si="63"/>
        <v>65.968000000000004</v>
      </c>
      <c r="V105" s="31">
        <f t="shared" si="63"/>
        <v>1510.12904</v>
      </c>
      <c r="W105" s="32">
        <f t="shared" si="63"/>
        <v>520.79999999999995</v>
      </c>
      <c r="X105" s="23">
        <f>DFC!$C$41</f>
        <v>370</v>
      </c>
      <c r="Y105" s="33">
        <f t="shared" si="64"/>
        <v>24408.16</v>
      </c>
      <c r="Z105" s="31">
        <f t="shared" si="64"/>
        <v>558747.74479999999</v>
      </c>
      <c r="AA105" s="31">
        <f t="shared" si="64"/>
        <v>192695.99999999997</v>
      </c>
      <c r="AB105" s="423">
        <f t="shared" si="72"/>
        <v>775851.90480000002</v>
      </c>
      <c r="AC105" s="295">
        <f>DFC!$C$45</f>
        <v>0.1</v>
      </c>
      <c r="AD105" s="291">
        <f>DFC!$C$44</f>
        <v>0.7</v>
      </c>
      <c r="AE105" s="292">
        <f>DFC!$C$43</f>
        <v>0.2</v>
      </c>
      <c r="AF105" s="24" t="str">
        <f t="shared" si="65"/>
        <v>OK</v>
      </c>
      <c r="AG105" s="25">
        <f t="shared" si="66"/>
        <v>62</v>
      </c>
      <c r="AH105" s="26">
        <f t="shared" si="66"/>
        <v>434</v>
      </c>
      <c r="AI105" s="27">
        <f t="shared" si="66"/>
        <v>124</v>
      </c>
      <c r="AJ105" s="28">
        <f t="shared" si="58"/>
        <v>0</v>
      </c>
      <c r="AK105" s="28">
        <f t="shared" si="58"/>
        <v>0</v>
      </c>
      <c r="AL105" s="28">
        <f t="shared" si="58"/>
        <v>0</v>
      </c>
      <c r="AM105" s="17">
        <f>DFC!$C$50</f>
        <v>152</v>
      </c>
      <c r="AN105" s="16">
        <f>DFC!$C$49</f>
        <v>146.19999999999999</v>
      </c>
      <c r="AO105" s="18">
        <f>DFC!$C$48</f>
        <v>150</v>
      </c>
      <c r="AP105" s="31">
        <f t="shared" si="82"/>
        <v>0</v>
      </c>
      <c r="AQ105" s="31">
        <f t="shared" si="82"/>
        <v>0</v>
      </c>
      <c r="AR105" s="32">
        <f t="shared" si="82"/>
        <v>0</v>
      </c>
      <c r="AS105" s="23">
        <f>DFC!$C$41</f>
        <v>370</v>
      </c>
      <c r="AT105" s="33">
        <f t="shared" si="81"/>
        <v>0</v>
      </c>
      <c r="AU105" s="31">
        <f t="shared" si="81"/>
        <v>0</v>
      </c>
      <c r="AV105" s="31">
        <f t="shared" si="81"/>
        <v>0</v>
      </c>
      <c r="AW105" s="423">
        <f t="shared" si="73"/>
        <v>0</v>
      </c>
      <c r="AX105" s="561">
        <f>DFC!$C$72</f>
        <v>0.15</v>
      </c>
      <c r="AY105" s="559">
        <f>DFC!$C$71</f>
        <v>0.75</v>
      </c>
      <c r="AZ105" s="560">
        <f>DFC!$C$70</f>
        <v>0.1</v>
      </c>
      <c r="BA105" s="24" t="str">
        <f t="shared" si="70"/>
        <v>OK</v>
      </c>
      <c r="BB105" s="25">
        <f t="shared" si="67"/>
        <v>93</v>
      </c>
      <c r="BC105" s="26">
        <f t="shared" si="67"/>
        <v>465</v>
      </c>
      <c r="BD105" s="27">
        <f t="shared" si="67"/>
        <v>62</v>
      </c>
      <c r="BE105" s="28">
        <f t="shared" si="59"/>
        <v>116250</v>
      </c>
      <c r="BF105" s="28">
        <f t="shared" si="59"/>
        <v>1976250</v>
      </c>
      <c r="BG105" s="28">
        <f t="shared" si="59"/>
        <v>310000</v>
      </c>
      <c r="BH105" s="17">
        <f>DFC!$C$77</f>
        <v>42</v>
      </c>
      <c r="BI105" s="28">
        <f>DFC!$C$76</f>
        <v>35</v>
      </c>
      <c r="BJ105" s="30">
        <f>DFC!$C$75</f>
        <v>40</v>
      </c>
      <c r="BK105" s="31">
        <f t="shared" si="83"/>
        <v>4.8825000000000003</v>
      </c>
      <c r="BL105" s="31">
        <f t="shared" si="83"/>
        <v>69.168750000000003</v>
      </c>
      <c r="BM105" s="32">
        <f t="shared" si="83"/>
        <v>12.4</v>
      </c>
      <c r="BN105" s="11">
        <f>DFC!$C$68</f>
        <v>500</v>
      </c>
      <c r="BO105" s="21">
        <f t="shared" si="74"/>
        <v>2441.25</v>
      </c>
      <c r="BP105" s="19">
        <f t="shared" si="75"/>
        <v>34584.375</v>
      </c>
      <c r="BQ105" s="19">
        <f t="shared" si="76"/>
        <v>6200</v>
      </c>
      <c r="BR105" s="423">
        <f t="shared" si="77"/>
        <v>43225.625</v>
      </c>
      <c r="BS105" s="561">
        <f>DFC!$C$72</f>
        <v>0.15</v>
      </c>
      <c r="BT105" s="559">
        <f>DFC!$C$71</f>
        <v>0.75</v>
      </c>
      <c r="BU105" s="560">
        <f>DFC!$C$70</f>
        <v>0.1</v>
      </c>
      <c r="BV105" s="24" t="str">
        <f t="shared" si="71"/>
        <v>OK</v>
      </c>
      <c r="BW105" s="25">
        <f t="shared" si="68"/>
        <v>93</v>
      </c>
      <c r="BX105" s="26">
        <f t="shared" si="68"/>
        <v>465</v>
      </c>
      <c r="BY105" s="27">
        <f t="shared" si="68"/>
        <v>62</v>
      </c>
      <c r="BZ105" s="28">
        <f t="shared" si="60"/>
        <v>0</v>
      </c>
      <c r="CA105" s="28">
        <f t="shared" si="60"/>
        <v>0</v>
      </c>
      <c r="CB105" s="28">
        <f t="shared" si="60"/>
        <v>0</v>
      </c>
      <c r="CC105" s="17">
        <f>DFC!$C$77</f>
        <v>42</v>
      </c>
      <c r="CD105" s="28">
        <f>DFC!$C$76</f>
        <v>35</v>
      </c>
      <c r="CE105" s="30">
        <f>DFC!$C$75</f>
        <v>40</v>
      </c>
      <c r="CF105" s="31">
        <f t="shared" si="84"/>
        <v>0</v>
      </c>
      <c r="CG105" s="31">
        <f t="shared" si="84"/>
        <v>0</v>
      </c>
      <c r="CH105" s="32">
        <f t="shared" si="84"/>
        <v>0</v>
      </c>
      <c r="CI105" s="11">
        <f>DFC!$C$68</f>
        <v>500</v>
      </c>
      <c r="CJ105" s="21">
        <f t="shared" si="78"/>
        <v>0</v>
      </c>
      <c r="CK105" s="21">
        <f t="shared" si="78"/>
        <v>0</v>
      </c>
      <c r="CL105" s="21">
        <f t="shared" si="78"/>
        <v>0</v>
      </c>
      <c r="CM105" s="423">
        <f t="shared" si="79"/>
        <v>0</v>
      </c>
    </row>
    <row r="106" spans="1:91" x14ac:dyDescent="0.35">
      <c r="A106" s="743"/>
      <c r="B106" s="572" t="s">
        <v>28</v>
      </c>
      <c r="C106" s="572">
        <v>30</v>
      </c>
      <c r="D106" s="572">
        <v>100</v>
      </c>
      <c r="E106" s="10">
        <f>DFC!C$55</f>
        <v>20</v>
      </c>
      <c r="F106" s="578">
        <f t="shared" si="56"/>
        <v>600</v>
      </c>
      <c r="G106" s="745"/>
      <c r="H106" s="49">
        <f>DFC!$C$45</f>
        <v>0.1</v>
      </c>
      <c r="I106" s="47">
        <f>DFC!$C$44</f>
        <v>0.7</v>
      </c>
      <c r="J106" s="48">
        <f>DFC!$C$43</f>
        <v>0.2</v>
      </c>
      <c r="K106" s="24" t="str">
        <f t="shared" si="61"/>
        <v>OK</v>
      </c>
      <c r="L106" s="25">
        <f t="shared" si="62"/>
        <v>60</v>
      </c>
      <c r="M106" s="26">
        <f t="shared" si="62"/>
        <v>420</v>
      </c>
      <c r="N106" s="27">
        <f t="shared" si="62"/>
        <v>120</v>
      </c>
      <c r="O106" s="28">
        <f t="shared" si="57"/>
        <v>420000</v>
      </c>
      <c r="P106" s="28">
        <f t="shared" si="57"/>
        <v>9996000</v>
      </c>
      <c r="Q106" s="28">
        <f t="shared" si="57"/>
        <v>3360000</v>
      </c>
      <c r="R106" s="29">
        <f>DFC!$C$50</f>
        <v>152</v>
      </c>
      <c r="S106" s="28">
        <f>DFC!$C$49</f>
        <v>146.19999999999999</v>
      </c>
      <c r="T106" s="30">
        <f>DFC!$C$48</f>
        <v>150</v>
      </c>
      <c r="U106" s="31">
        <f t="shared" si="63"/>
        <v>63.84</v>
      </c>
      <c r="V106" s="31">
        <f t="shared" si="63"/>
        <v>1461.4151999999999</v>
      </c>
      <c r="W106" s="32">
        <f t="shared" si="63"/>
        <v>504</v>
      </c>
      <c r="X106" s="23">
        <f>DFC!$C$41</f>
        <v>370</v>
      </c>
      <c r="Y106" s="33">
        <f t="shared" si="64"/>
        <v>23620.800000000003</v>
      </c>
      <c r="Z106" s="31">
        <f t="shared" si="64"/>
        <v>540723.62399999995</v>
      </c>
      <c r="AA106" s="31">
        <f t="shared" si="64"/>
        <v>186480</v>
      </c>
      <c r="AB106" s="423">
        <f t="shared" si="72"/>
        <v>750824.424</v>
      </c>
      <c r="AC106" s="295">
        <f>DFC!$C$45</f>
        <v>0.1</v>
      </c>
      <c r="AD106" s="291">
        <f>DFC!$C$44</f>
        <v>0.7</v>
      </c>
      <c r="AE106" s="292">
        <f>DFC!$C$43</f>
        <v>0.2</v>
      </c>
      <c r="AF106" s="24" t="str">
        <f t="shared" si="65"/>
        <v>OK</v>
      </c>
      <c r="AG106" s="25">
        <f t="shared" si="66"/>
        <v>60</v>
      </c>
      <c r="AH106" s="26">
        <f t="shared" si="66"/>
        <v>420</v>
      </c>
      <c r="AI106" s="27">
        <f t="shared" si="66"/>
        <v>120</v>
      </c>
      <c r="AJ106" s="28">
        <f t="shared" si="58"/>
        <v>0</v>
      </c>
      <c r="AK106" s="28">
        <f t="shared" si="58"/>
        <v>0</v>
      </c>
      <c r="AL106" s="28">
        <f t="shared" si="58"/>
        <v>0</v>
      </c>
      <c r="AM106" s="17">
        <f>DFC!$C$50</f>
        <v>152</v>
      </c>
      <c r="AN106" s="16">
        <f>DFC!$C$49</f>
        <v>146.19999999999999</v>
      </c>
      <c r="AO106" s="18">
        <f>DFC!$C$48</f>
        <v>150</v>
      </c>
      <c r="AP106" s="31">
        <f t="shared" si="82"/>
        <v>0</v>
      </c>
      <c r="AQ106" s="31">
        <f t="shared" si="82"/>
        <v>0</v>
      </c>
      <c r="AR106" s="32">
        <f t="shared" si="82"/>
        <v>0</v>
      </c>
      <c r="AS106" s="23">
        <f>DFC!$C$41</f>
        <v>370</v>
      </c>
      <c r="AT106" s="33">
        <f t="shared" si="81"/>
        <v>0</v>
      </c>
      <c r="AU106" s="31">
        <f t="shared" si="81"/>
        <v>0</v>
      </c>
      <c r="AV106" s="31">
        <f t="shared" si="81"/>
        <v>0</v>
      </c>
      <c r="AW106" s="423">
        <f t="shared" si="73"/>
        <v>0</v>
      </c>
      <c r="AX106" s="561">
        <f>DFC!$C$72</f>
        <v>0.15</v>
      </c>
      <c r="AY106" s="559">
        <f>DFC!$C$71</f>
        <v>0.75</v>
      </c>
      <c r="AZ106" s="560">
        <f>DFC!$C$70</f>
        <v>0.1</v>
      </c>
      <c r="BA106" s="24" t="str">
        <f t="shared" si="70"/>
        <v>OK</v>
      </c>
      <c r="BB106" s="25">
        <f t="shared" si="67"/>
        <v>90</v>
      </c>
      <c r="BC106" s="26">
        <f t="shared" si="67"/>
        <v>450</v>
      </c>
      <c r="BD106" s="27">
        <f t="shared" si="67"/>
        <v>60</v>
      </c>
      <c r="BE106" s="28">
        <f t="shared" si="59"/>
        <v>112500</v>
      </c>
      <c r="BF106" s="28">
        <f t="shared" si="59"/>
        <v>1912500</v>
      </c>
      <c r="BG106" s="28">
        <f t="shared" si="59"/>
        <v>300000</v>
      </c>
      <c r="BH106" s="17">
        <f>DFC!$C$77</f>
        <v>42</v>
      </c>
      <c r="BI106" s="28">
        <f>DFC!$C$76</f>
        <v>35</v>
      </c>
      <c r="BJ106" s="30">
        <f>DFC!$C$75</f>
        <v>40</v>
      </c>
      <c r="BK106" s="31">
        <f t="shared" si="83"/>
        <v>4.7249999999999996</v>
      </c>
      <c r="BL106" s="31">
        <f t="shared" si="83"/>
        <v>66.9375</v>
      </c>
      <c r="BM106" s="32">
        <f t="shared" si="83"/>
        <v>12</v>
      </c>
      <c r="BN106" s="11">
        <f>DFC!$C$68</f>
        <v>500</v>
      </c>
      <c r="BO106" s="21">
        <f t="shared" si="74"/>
        <v>2362.5</v>
      </c>
      <c r="BP106" s="19">
        <f t="shared" si="75"/>
        <v>33468.75</v>
      </c>
      <c r="BQ106" s="19">
        <f t="shared" si="76"/>
        <v>6000</v>
      </c>
      <c r="BR106" s="423">
        <f t="shared" si="77"/>
        <v>41831.25</v>
      </c>
      <c r="BS106" s="561">
        <f>DFC!$C$72</f>
        <v>0.15</v>
      </c>
      <c r="BT106" s="559">
        <f>DFC!$C$71</f>
        <v>0.75</v>
      </c>
      <c r="BU106" s="560">
        <f>DFC!$C$70</f>
        <v>0.1</v>
      </c>
      <c r="BV106" s="24" t="str">
        <f t="shared" si="71"/>
        <v>OK</v>
      </c>
      <c r="BW106" s="25">
        <f t="shared" si="68"/>
        <v>90</v>
      </c>
      <c r="BX106" s="26">
        <f t="shared" si="68"/>
        <v>450</v>
      </c>
      <c r="BY106" s="27">
        <f t="shared" si="68"/>
        <v>60</v>
      </c>
      <c r="BZ106" s="28">
        <f t="shared" si="60"/>
        <v>0</v>
      </c>
      <c r="CA106" s="28">
        <f t="shared" si="60"/>
        <v>0</v>
      </c>
      <c r="CB106" s="28">
        <f t="shared" si="60"/>
        <v>0</v>
      </c>
      <c r="CC106" s="17">
        <f>DFC!$C$77</f>
        <v>42</v>
      </c>
      <c r="CD106" s="28">
        <f>DFC!$C$76</f>
        <v>35</v>
      </c>
      <c r="CE106" s="30">
        <f>DFC!$C$75</f>
        <v>40</v>
      </c>
      <c r="CF106" s="31">
        <f t="shared" si="84"/>
        <v>0</v>
      </c>
      <c r="CG106" s="31">
        <f t="shared" si="84"/>
        <v>0</v>
      </c>
      <c r="CH106" s="32">
        <f t="shared" si="84"/>
        <v>0</v>
      </c>
      <c r="CI106" s="11">
        <f>DFC!$C$68</f>
        <v>500</v>
      </c>
      <c r="CJ106" s="21">
        <f t="shared" si="78"/>
        <v>0</v>
      </c>
      <c r="CK106" s="21">
        <f t="shared" si="78"/>
        <v>0</v>
      </c>
      <c r="CL106" s="21">
        <f t="shared" si="78"/>
        <v>0</v>
      </c>
      <c r="CM106" s="423">
        <f t="shared" si="79"/>
        <v>0</v>
      </c>
    </row>
    <row r="107" spans="1:91" x14ac:dyDescent="0.35">
      <c r="A107" s="743"/>
      <c r="B107" s="572" t="s">
        <v>29</v>
      </c>
      <c r="C107" s="572">
        <v>31</v>
      </c>
      <c r="D107" s="572">
        <v>101</v>
      </c>
      <c r="E107" s="10">
        <f>DFC!C$56</f>
        <v>20</v>
      </c>
      <c r="F107" s="578">
        <f t="shared" si="56"/>
        <v>620</v>
      </c>
      <c r="G107" s="745"/>
      <c r="H107" s="49">
        <f>DFC!$C$45</f>
        <v>0.1</v>
      </c>
      <c r="I107" s="47">
        <f>DFC!$C$44</f>
        <v>0.7</v>
      </c>
      <c r="J107" s="48">
        <f>DFC!$C$43</f>
        <v>0.2</v>
      </c>
      <c r="K107" s="24" t="str">
        <f t="shared" si="61"/>
        <v>OK</v>
      </c>
      <c r="L107" s="25">
        <f t="shared" si="62"/>
        <v>62</v>
      </c>
      <c r="M107" s="26">
        <f t="shared" si="62"/>
        <v>434</v>
      </c>
      <c r="N107" s="27">
        <f t="shared" si="62"/>
        <v>124</v>
      </c>
      <c r="O107" s="28">
        <f t="shared" si="57"/>
        <v>434000</v>
      </c>
      <c r="P107" s="28">
        <f t="shared" si="57"/>
        <v>10329200</v>
      </c>
      <c r="Q107" s="28">
        <f t="shared" si="57"/>
        <v>3472000</v>
      </c>
      <c r="R107" s="29">
        <f>DFC!$C$50</f>
        <v>152</v>
      </c>
      <c r="S107" s="28">
        <f>DFC!$C$49</f>
        <v>146.19999999999999</v>
      </c>
      <c r="T107" s="30">
        <f>DFC!$C$48</f>
        <v>150</v>
      </c>
      <c r="U107" s="31">
        <f t="shared" si="63"/>
        <v>65.968000000000004</v>
      </c>
      <c r="V107" s="31">
        <f t="shared" si="63"/>
        <v>1510.12904</v>
      </c>
      <c r="W107" s="32">
        <f t="shared" si="63"/>
        <v>520.79999999999995</v>
      </c>
      <c r="X107" s="23">
        <f>DFC!$C$41</f>
        <v>370</v>
      </c>
      <c r="Y107" s="33">
        <f t="shared" si="64"/>
        <v>24408.16</v>
      </c>
      <c r="Z107" s="31">
        <f t="shared" si="64"/>
        <v>558747.74479999999</v>
      </c>
      <c r="AA107" s="31">
        <f t="shared" si="64"/>
        <v>192695.99999999997</v>
      </c>
      <c r="AB107" s="423">
        <f t="shared" si="72"/>
        <v>775851.90480000002</v>
      </c>
      <c r="AC107" s="295">
        <f>DFC!$C$45</f>
        <v>0.1</v>
      </c>
      <c r="AD107" s="291">
        <f>DFC!$C$44</f>
        <v>0.7</v>
      </c>
      <c r="AE107" s="292">
        <f>DFC!$C$43</f>
        <v>0.2</v>
      </c>
      <c r="AF107" s="24" t="str">
        <f t="shared" si="65"/>
        <v>OK</v>
      </c>
      <c r="AG107" s="25">
        <f t="shared" si="66"/>
        <v>62</v>
      </c>
      <c r="AH107" s="26">
        <f t="shared" si="66"/>
        <v>434</v>
      </c>
      <c r="AI107" s="27">
        <f t="shared" si="66"/>
        <v>124</v>
      </c>
      <c r="AJ107" s="28">
        <f t="shared" si="58"/>
        <v>0</v>
      </c>
      <c r="AK107" s="28">
        <f t="shared" si="58"/>
        <v>0</v>
      </c>
      <c r="AL107" s="28">
        <f t="shared" si="58"/>
        <v>0</v>
      </c>
      <c r="AM107" s="17">
        <f>DFC!$C$50</f>
        <v>152</v>
      </c>
      <c r="AN107" s="16">
        <f>DFC!$C$49</f>
        <v>146.19999999999999</v>
      </c>
      <c r="AO107" s="18">
        <f>DFC!$C$48</f>
        <v>150</v>
      </c>
      <c r="AP107" s="31">
        <f t="shared" si="82"/>
        <v>0</v>
      </c>
      <c r="AQ107" s="31">
        <f t="shared" si="82"/>
        <v>0</v>
      </c>
      <c r="AR107" s="32">
        <f t="shared" si="82"/>
        <v>0</v>
      </c>
      <c r="AS107" s="23">
        <f>DFC!$C$41</f>
        <v>370</v>
      </c>
      <c r="AT107" s="33">
        <f t="shared" si="81"/>
        <v>0</v>
      </c>
      <c r="AU107" s="31">
        <f t="shared" si="81"/>
        <v>0</v>
      </c>
      <c r="AV107" s="31">
        <f t="shared" si="81"/>
        <v>0</v>
      </c>
      <c r="AW107" s="423">
        <f t="shared" si="73"/>
        <v>0</v>
      </c>
      <c r="AX107" s="561">
        <f>DFC!$C$72</f>
        <v>0.15</v>
      </c>
      <c r="AY107" s="559">
        <f>DFC!$C$71</f>
        <v>0.75</v>
      </c>
      <c r="AZ107" s="560">
        <f>DFC!$C$70</f>
        <v>0.1</v>
      </c>
      <c r="BA107" s="24" t="str">
        <f t="shared" si="70"/>
        <v>OK</v>
      </c>
      <c r="BB107" s="25">
        <f t="shared" si="67"/>
        <v>93</v>
      </c>
      <c r="BC107" s="26">
        <f t="shared" si="67"/>
        <v>465</v>
      </c>
      <c r="BD107" s="27">
        <f t="shared" si="67"/>
        <v>62</v>
      </c>
      <c r="BE107" s="28">
        <f t="shared" si="59"/>
        <v>116250</v>
      </c>
      <c r="BF107" s="28">
        <f t="shared" si="59"/>
        <v>1976250</v>
      </c>
      <c r="BG107" s="28">
        <f t="shared" si="59"/>
        <v>310000</v>
      </c>
      <c r="BH107" s="17">
        <f>DFC!$C$77</f>
        <v>42</v>
      </c>
      <c r="BI107" s="28">
        <f>DFC!$C$76</f>
        <v>35</v>
      </c>
      <c r="BJ107" s="30">
        <f>DFC!$C$75</f>
        <v>40</v>
      </c>
      <c r="BK107" s="31">
        <f t="shared" si="83"/>
        <v>4.8825000000000003</v>
      </c>
      <c r="BL107" s="31">
        <f t="shared" si="83"/>
        <v>69.168750000000003</v>
      </c>
      <c r="BM107" s="32">
        <f t="shared" si="83"/>
        <v>12.4</v>
      </c>
      <c r="BN107" s="11">
        <f>DFC!$C$68</f>
        <v>500</v>
      </c>
      <c r="BO107" s="21">
        <f t="shared" si="74"/>
        <v>2441.25</v>
      </c>
      <c r="BP107" s="19">
        <f t="shared" si="75"/>
        <v>34584.375</v>
      </c>
      <c r="BQ107" s="19">
        <f t="shared" si="76"/>
        <v>6200</v>
      </c>
      <c r="BR107" s="423">
        <f t="shared" si="77"/>
        <v>43225.625</v>
      </c>
      <c r="BS107" s="561">
        <f>DFC!$C$72</f>
        <v>0.15</v>
      </c>
      <c r="BT107" s="559">
        <f>DFC!$C$71</f>
        <v>0.75</v>
      </c>
      <c r="BU107" s="560">
        <f>DFC!$C$70</f>
        <v>0.1</v>
      </c>
      <c r="BV107" s="24" t="str">
        <f t="shared" si="71"/>
        <v>OK</v>
      </c>
      <c r="BW107" s="25">
        <f t="shared" si="68"/>
        <v>93</v>
      </c>
      <c r="BX107" s="26">
        <f t="shared" si="68"/>
        <v>465</v>
      </c>
      <c r="BY107" s="27">
        <f t="shared" si="68"/>
        <v>62</v>
      </c>
      <c r="BZ107" s="28">
        <f t="shared" si="60"/>
        <v>0</v>
      </c>
      <c r="CA107" s="28">
        <f t="shared" si="60"/>
        <v>0</v>
      </c>
      <c r="CB107" s="28">
        <f t="shared" si="60"/>
        <v>0</v>
      </c>
      <c r="CC107" s="17">
        <f>DFC!$C$77</f>
        <v>42</v>
      </c>
      <c r="CD107" s="28">
        <f>DFC!$C$76</f>
        <v>35</v>
      </c>
      <c r="CE107" s="30">
        <f>DFC!$C$75</f>
        <v>40</v>
      </c>
      <c r="CF107" s="31">
        <f t="shared" si="84"/>
        <v>0</v>
      </c>
      <c r="CG107" s="31">
        <f t="shared" si="84"/>
        <v>0</v>
      </c>
      <c r="CH107" s="32">
        <f t="shared" si="84"/>
        <v>0</v>
      </c>
      <c r="CI107" s="11">
        <f>DFC!$C$68</f>
        <v>500</v>
      </c>
      <c r="CJ107" s="21">
        <f t="shared" si="78"/>
        <v>0</v>
      </c>
      <c r="CK107" s="21">
        <f t="shared" si="78"/>
        <v>0</v>
      </c>
      <c r="CL107" s="21">
        <f t="shared" si="78"/>
        <v>0</v>
      </c>
      <c r="CM107" s="423">
        <f t="shared" si="79"/>
        <v>0</v>
      </c>
    </row>
    <row r="108" spans="1:91" x14ac:dyDescent="0.35">
      <c r="A108" s="743"/>
      <c r="B108" s="572" t="s">
        <v>30</v>
      </c>
      <c r="C108" s="572">
        <v>30</v>
      </c>
      <c r="D108" s="572">
        <v>102</v>
      </c>
      <c r="E108" s="10">
        <f>DFC!C$57</f>
        <v>20</v>
      </c>
      <c r="F108" s="578">
        <f t="shared" si="56"/>
        <v>600</v>
      </c>
      <c r="G108" s="745"/>
      <c r="H108" s="49">
        <f>DFC!$C$45</f>
        <v>0.1</v>
      </c>
      <c r="I108" s="47">
        <f>DFC!$C$44</f>
        <v>0.7</v>
      </c>
      <c r="J108" s="48">
        <f>DFC!$C$43</f>
        <v>0.2</v>
      </c>
      <c r="K108" s="24" t="str">
        <f t="shared" si="61"/>
        <v>OK</v>
      </c>
      <c r="L108" s="25">
        <f t="shared" si="62"/>
        <v>60</v>
      </c>
      <c r="M108" s="26">
        <f t="shared" si="62"/>
        <v>420</v>
      </c>
      <c r="N108" s="27">
        <f t="shared" si="62"/>
        <v>120</v>
      </c>
      <c r="O108" s="28">
        <f t="shared" si="57"/>
        <v>420000</v>
      </c>
      <c r="P108" s="28">
        <f t="shared" si="57"/>
        <v>9996000</v>
      </c>
      <c r="Q108" s="28">
        <f t="shared" si="57"/>
        <v>3360000</v>
      </c>
      <c r="R108" s="29">
        <f>DFC!$C$50</f>
        <v>152</v>
      </c>
      <c r="S108" s="28">
        <f>DFC!$C$49</f>
        <v>146.19999999999999</v>
      </c>
      <c r="T108" s="30">
        <f>DFC!$C$48</f>
        <v>150</v>
      </c>
      <c r="U108" s="31">
        <f t="shared" si="63"/>
        <v>63.84</v>
      </c>
      <c r="V108" s="31">
        <f t="shared" si="63"/>
        <v>1461.4151999999999</v>
      </c>
      <c r="W108" s="32">
        <f t="shared" si="63"/>
        <v>504</v>
      </c>
      <c r="X108" s="23">
        <f>DFC!$C$41</f>
        <v>370</v>
      </c>
      <c r="Y108" s="33">
        <f t="shared" si="64"/>
        <v>23620.800000000003</v>
      </c>
      <c r="Z108" s="31">
        <f t="shared" si="64"/>
        <v>540723.62399999995</v>
      </c>
      <c r="AA108" s="31">
        <f t="shared" si="64"/>
        <v>186480</v>
      </c>
      <c r="AB108" s="423">
        <f t="shared" si="72"/>
        <v>750824.424</v>
      </c>
      <c r="AC108" s="295">
        <f>DFC!$C$45</f>
        <v>0.1</v>
      </c>
      <c r="AD108" s="291">
        <f>DFC!$C$44</f>
        <v>0.7</v>
      </c>
      <c r="AE108" s="292">
        <f>DFC!$C$43</f>
        <v>0.2</v>
      </c>
      <c r="AF108" s="24" t="str">
        <f t="shared" si="65"/>
        <v>OK</v>
      </c>
      <c r="AG108" s="25">
        <f t="shared" si="66"/>
        <v>60</v>
      </c>
      <c r="AH108" s="26">
        <f t="shared" si="66"/>
        <v>420</v>
      </c>
      <c r="AI108" s="27">
        <f t="shared" si="66"/>
        <v>120</v>
      </c>
      <c r="AJ108" s="28">
        <f t="shared" si="58"/>
        <v>0</v>
      </c>
      <c r="AK108" s="28">
        <f t="shared" si="58"/>
        <v>0</v>
      </c>
      <c r="AL108" s="28">
        <f t="shared" si="58"/>
        <v>0</v>
      </c>
      <c r="AM108" s="17">
        <f>DFC!$C$50</f>
        <v>152</v>
      </c>
      <c r="AN108" s="16">
        <f>DFC!$C$49</f>
        <v>146.19999999999999</v>
      </c>
      <c r="AO108" s="18">
        <f>DFC!$C$48</f>
        <v>150</v>
      </c>
      <c r="AP108" s="31">
        <f t="shared" si="82"/>
        <v>0</v>
      </c>
      <c r="AQ108" s="31">
        <f t="shared" si="82"/>
        <v>0</v>
      </c>
      <c r="AR108" s="32">
        <f t="shared" si="82"/>
        <v>0</v>
      </c>
      <c r="AS108" s="23">
        <f>DFC!$C$41</f>
        <v>370</v>
      </c>
      <c r="AT108" s="33">
        <f t="shared" si="81"/>
        <v>0</v>
      </c>
      <c r="AU108" s="31">
        <f t="shared" si="81"/>
        <v>0</v>
      </c>
      <c r="AV108" s="31">
        <f t="shared" si="81"/>
        <v>0</v>
      </c>
      <c r="AW108" s="423">
        <f t="shared" si="73"/>
        <v>0</v>
      </c>
      <c r="AX108" s="561">
        <f>DFC!$C$72</f>
        <v>0.15</v>
      </c>
      <c r="AY108" s="559">
        <f>DFC!$C$71</f>
        <v>0.75</v>
      </c>
      <c r="AZ108" s="560">
        <f>DFC!$C$70</f>
        <v>0.1</v>
      </c>
      <c r="BA108" s="24" t="str">
        <f t="shared" si="70"/>
        <v>OK</v>
      </c>
      <c r="BB108" s="25">
        <f t="shared" si="67"/>
        <v>90</v>
      </c>
      <c r="BC108" s="26">
        <f t="shared" si="67"/>
        <v>450</v>
      </c>
      <c r="BD108" s="27">
        <f t="shared" si="67"/>
        <v>60</v>
      </c>
      <c r="BE108" s="28">
        <f t="shared" si="59"/>
        <v>112500</v>
      </c>
      <c r="BF108" s="28">
        <f t="shared" si="59"/>
        <v>1912500</v>
      </c>
      <c r="BG108" s="28">
        <f t="shared" si="59"/>
        <v>300000</v>
      </c>
      <c r="BH108" s="17">
        <f>DFC!$C$77</f>
        <v>42</v>
      </c>
      <c r="BI108" s="28">
        <f>DFC!$C$76</f>
        <v>35</v>
      </c>
      <c r="BJ108" s="30">
        <f>DFC!$C$75</f>
        <v>40</v>
      </c>
      <c r="BK108" s="31">
        <f t="shared" si="83"/>
        <v>4.7249999999999996</v>
      </c>
      <c r="BL108" s="31">
        <f t="shared" si="83"/>
        <v>66.9375</v>
      </c>
      <c r="BM108" s="32">
        <f t="shared" si="83"/>
        <v>12</v>
      </c>
      <c r="BN108" s="11">
        <f>DFC!$C$68</f>
        <v>500</v>
      </c>
      <c r="BO108" s="21">
        <f t="shared" si="74"/>
        <v>2362.5</v>
      </c>
      <c r="BP108" s="19">
        <f t="shared" si="75"/>
        <v>33468.75</v>
      </c>
      <c r="BQ108" s="19">
        <f t="shared" si="76"/>
        <v>6000</v>
      </c>
      <c r="BR108" s="423">
        <f t="shared" si="77"/>
        <v>41831.25</v>
      </c>
      <c r="BS108" s="561">
        <f>DFC!$C$72</f>
        <v>0.15</v>
      </c>
      <c r="BT108" s="559">
        <f>DFC!$C$71</f>
        <v>0.75</v>
      </c>
      <c r="BU108" s="560">
        <f>DFC!$C$70</f>
        <v>0.1</v>
      </c>
      <c r="BV108" s="24" t="str">
        <f t="shared" si="71"/>
        <v>OK</v>
      </c>
      <c r="BW108" s="25">
        <f t="shared" si="68"/>
        <v>90</v>
      </c>
      <c r="BX108" s="26">
        <f t="shared" si="68"/>
        <v>450</v>
      </c>
      <c r="BY108" s="27">
        <f t="shared" si="68"/>
        <v>60</v>
      </c>
      <c r="BZ108" s="28">
        <f t="shared" si="60"/>
        <v>0</v>
      </c>
      <c r="CA108" s="28">
        <f t="shared" si="60"/>
        <v>0</v>
      </c>
      <c r="CB108" s="28">
        <f t="shared" si="60"/>
        <v>0</v>
      </c>
      <c r="CC108" s="17">
        <f>DFC!$C$77</f>
        <v>42</v>
      </c>
      <c r="CD108" s="28">
        <f>DFC!$C$76</f>
        <v>35</v>
      </c>
      <c r="CE108" s="30">
        <f>DFC!$C$75</f>
        <v>40</v>
      </c>
      <c r="CF108" s="31">
        <f t="shared" si="84"/>
        <v>0</v>
      </c>
      <c r="CG108" s="31">
        <f t="shared" si="84"/>
        <v>0</v>
      </c>
      <c r="CH108" s="32">
        <f t="shared" si="84"/>
        <v>0</v>
      </c>
      <c r="CI108" s="11">
        <f>DFC!$C$68</f>
        <v>500</v>
      </c>
      <c r="CJ108" s="21">
        <f t="shared" si="78"/>
        <v>0</v>
      </c>
      <c r="CK108" s="21">
        <f t="shared" si="78"/>
        <v>0</v>
      </c>
      <c r="CL108" s="21">
        <f t="shared" si="78"/>
        <v>0</v>
      </c>
      <c r="CM108" s="423">
        <f t="shared" si="79"/>
        <v>0</v>
      </c>
    </row>
    <row r="109" spans="1:91" x14ac:dyDescent="0.35">
      <c r="A109" s="743"/>
      <c r="B109" s="572" t="s">
        <v>31</v>
      </c>
      <c r="C109" s="572">
        <v>31</v>
      </c>
      <c r="D109" s="572">
        <v>103</v>
      </c>
      <c r="E109" s="10">
        <f>DFC!C$58</f>
        <v>20</v>
      </c>
      <c r="F109" s="578">
        <f t="shared" si="56"/>
        <v>620</v>
      </c>
      <c r="G109" s="745"/>
      <c r="H109" s="49">
        <f>DFC!$C$45</f>
        <v>0.1</v>
      </c>
      <c r="I109" s="47">
        <f>DFC!$C$44</f>
        <v>0.7</v>
      </c>
      <c r="J109" s="48">
        <f>DFC!$C$43</f>
        <v>0.2</v>
      </c>
      <c r="K109" s="24" t="str">
        <f t="shared" si="61"/>
        <v>OK</v>
      </c>
      <c r="L109" s="25">
        <f t="shared" si="62"/>
        <v>62</v>
      </c>
      <c r="M109" s="26">
        <f t="shared" si="62"/>
        <v>434</v>
      </c>
      <c r="N109" s="27">
        <f t="shared" si="62"/>
        <v>124</v>
      </c>
      <c r="O109" s="28">
        <f t="shared" si="57"/>
        <v>434000</v>
      </c>
      <c r="P109" s="28">
        <f t="shared" si="57"/>
        <v>10329200</v>
      </c>
      <c r="Q109" s="28">
        <f t="shared" si="57"/>
        <v>3472000</v>
      </c>
      <c r="R109" s="29">
        <f>DFC!$C$50</f>
        <v>152</v>
      </c>
      <c r="S109" s="28">
        <f>DFC!$C$49</f>
        <v>146.19999999999999</v>
      </c>
      <c r="T109" s="30">
        <f>DFC!$C$48</f>
        <v>150</v>
      </c>
      <c r="U109" s="31">
        <f t="shared" si="63"/>
        <v>65.968000000000004</v>
      </c>
      <c r="V109" s="31">
        <f t="shared" si="63"/>
        <v>1510.12904</v>
      </c>
      <c r="W109" s="32">
        <f t="shared" si="63"/>
        <v>520.79999999999995</v>
      </c>
      <c r="X109" s="23">
        <f>DFC!$C$41</f>
        <v>370</v>
      </c>
      <c r="Y109" s="33">
        <f t="shared" si="64"/>
        <v>24408.16</v>
      </c>
      <c r="Z109" s="31">
        <f t="shared" si="64"/>
        <v>558747.74479999999</v>
      </c>
      <c r="AA109" s="31">
        <f t="shared" si="64"/>
        <v>192695.99999999997</v>
      </c>
      <c r="AB109" s="423">
        <f t="shared" si="72"/>
        <v>775851.90480000002</v>
      </c>
      <c r="AC109" s="295">
        <f>DFC!$C$45</f>
        <v>0.1</v>
      </c>
      <c r="AD109" s="291">
        <f>DFC!$C$44</f>
        <v>0.7</v>
      </c>
      <c r="AE109" s="292">
        <f>DFC!$C$43</f>
        <v>0.2</v>
      </c>
      <c r="AF109" s="24" t="str">
        <f t="shared" si="65"/>
        <v>OK</v>
      </c>
      <c r="AG109" s="25">
        <f t="shared" si="66"/>
        <v>62</v>
      </c>
      <c r="AH109" s="26">
        <f t="shared" si="66"/>
        <v>434</v>
      </c>
      <c r="AI109" s="27">
        <f t="shared" si="66"/>
        <v>124</v>
      </c>
      <c r="AJ109" s="28">
        <f t="shared" si="58"/>
        <v>0</v>
      </c>
      <c r="AK109" s="28">
        <f t="shared" si="58"/>
        <v>0</v>
      </c>
      <c r="AL109" s="28">
        <f t="shared" si="58"/>
        <v>0</v>
      </c>
      <c r="AM109" s="17">
        <f>DFC!$C$50</f>
        <v>152</v>
      </c>
      <c r="AN109" s="16">
        <f>DFC!$C$49</f>
        <v>146.19999999999999</v>
      </c>
      <c r="AO109" s="18">
        <f>DFC!$C$48</f>
        <v>150</v>
      </c>
      <c r="AP109" s="31">
        <f t="shared" si="82"/>
        <v>0</v>
      </c>
      <c r="AQ109" s="31">
        <f t="shared" si="82"/>
        <v>0</v>
      </c>
      <c r="AR109" s="32">
        <f t="shared" si="82"/>
        <v>0</v>
      </c>
      <c r="AS109" s="23">
        <f>DFC!$C$41</f>
        <v>370</v>
      </c>
      <c r="AT109" s="33">
        <f t="shared" si="81"/>
        <v>0</v>
      </c>
      <c r="AU109" s="31">
        <f t="shared" si="81"/>
        <v>0</v>
      </c>
      <c r="AV109" s="31">
        <f t="shared" si="81"/>
        <v>0</v>
      </c>
      <c r="AW109" s="423">
        <f t="shared" si="73"/>
        <v>0</v>
      </c>
      <c r="AX109" s="561">
        <f>DFC!$C$72</f>
        <v>0.15</v>
      </c>
      <c r="AY109" s="559">
        <f>DFC!$C$71</f>
        <v>0.75</v>
      </c>
      <c r="AZ109" s="560">
        <f>DFC!$C$70</f>
        <v>0.1</v>
      </c>
      <c r="BA109" s="24" t="str">
        <f t="shared" si="70"/>
        <v>OK</v>
      </c>
      <c r="BB109" s="25">
        <f t="shared" si="67"/>
        <v>93</v>
      </c>
      <c r="BC109" s="26">
        <f t="shared" si="67"/>
        <v>465</v>
      </c>
      <c r="BD109" s="27">
        <f t="shared" si="67"/>
        <v>62</v>
      </c>
      <c r="BE109" s="28">
        <f t="shared" si="59"/>
        <v>116250</v>
      </c>
      <c r="BF109" s="28">
        <f t="shared" si="59"/>
        <v>1976250</v>
      </c>
      <c r="BG109" s="28">
        <f t="shared" si="59"/>
        <v>310000</v>
      </c>
      <c r="BH109" s="17">
        <f>DFC!$C$77</f>
        <v>42</v>
      </c>
      <c r="BI109" s="28">
        <f>DFC!$C$76</f>
        <v>35</v>
      </c>
      <c r="BJ109" s="30">
        <f>DFC!$C$75</f>
        <v>40</v>
      </c>
      <c r="BK109" s="31">
        <f t="shared" si="83"/>
        <v>4.8825000000000003</v>
      </c>
      <c r="BL109" s="31">
        <f t="shared" si="83"/>
        <v>69.168750000000003</v>
      </c>
      <c r="BM109" s="32">
        <f t="shared" si="83"/>
        <v>12.4</v>
      </c>
      <c r="BN109" s="11">
        <f>DFC!$C$68</f>
        <v>500</v>
      </c>
      <c r="BO109" s="21">
        <f t="shared" si="74"/>
        <v>2441.25</v>
      </c>
      <c r="BP109" s="19">
        <f t="shared" si="75"/>
        <v>34584.375</v>
      </c>
      <c r="BQ109" s="19">
        <f t="shared" si="76"/>
        <v>6200</v>
      </c>
      <c r="BR109" s="423">
        <f t="shared" si="77"/>
        <v>43225.625</v>
      </c>
      <c r="BS109" s="561">
        <f>DFC!$C$72</f>
        <v>0.15</v>
      </c>
      <c r="BT109" s="559">
        <f>DFC!$C$71</f>
        <v>0.75</v>
      </c>
      <c r="BU109" s="560">
        <f>DFC!$C$70</f>
        <v>0.1</v>
      </c>
      <c r="BV109" s="24" t="str">
        <f t="shared" si="71"/>
        <v>OK</v>
      </c>
      <c r="BW109" s="25">
        <f t="shared" si="68"/>
        <v>93</v>
      </c>
      <c r="BX109" s="26">
        <f t="shared" si="68"/>
        <v>465</v>
      </c>
      <c r="BY109" s="27">
        <f t="shared" si="68"/>
        <v>62</v>
      </c>
      <c r="BZ109" s="28">
        <f t="shared" si="60"/>
        <v>0</v>
      </c>
      <c r="CA109" s="28">
        <f t="shared" si="60"/>
        <v>0</v>
      </c>
      <c r="CB109" s="28">
        <f t="shared" si="60"/>
        <v>0</v>
      </c>
      <c r="CC109" s="17">
        <f>DFC!$C$77</f>
        <v>42</v>
      </c>
      <c r="CD109" s="28">
        <f>DFC!$C$76</f>
        <v>35</v>
      </c>
      <c r="CE109" s="30">
        <f>DFC!$C$75</f>
        <v>40</v>
      </c>
      <c r="CF109" s="31">
        <f t="shared" si="84"/>
        <v>0</v>
      </c>
      <c r="CG109" s="31">
        <f t="shared" si="84"/>
        <v>0</v>
      </c>
      <c r="CH109" s="32">
        <f t="shared" si="84"/>
        <v>0</v>
      </c>
      <c r="CI109" s="11">
        <f>DFC!$C$68</f>
        <v>500</v>
      </c>
      <c r="CJ109" s="21">
        <f t="shared" si="78"/>
        <v>0</v>
      </c>
      <c r="CK109" s="21">
        <f t="shared" si="78"/>
        <v>0</v>
      </c>
      <c r="CL109" s="21">
        <f t="shared" si="78"/>
        <v>0</v>
      </c>
      <c r="CM109" s="423">
        <f t="shared" si="79"/>
        <v>0</v>
      </c>
    </row>
    <row r="110" spans="1:91" x14ac:dyDescent="0.35">
      <c r="A110" s="743"/>
      <c r="B110" s="572" t="s">
        <v>32</v>
      </c>
      <c r="C110" s="572">
        <v>31</v>
      </c>
      <c r="D110" s="572">
        <v>104</v>
      </c>
      <c r="E110" s="10">
        <f>DFC!C$59</f>
        <v>20</v>
      </c>
      <c r="F110" s="578">
        <f t="shared" si="56"/>
        <v>620</v>
      </c>
      <c r="G110" s="745"/>
      <c r="H110" s="49">
        <f>DFC!$C$45</f>
        <v>0.1</v>
      </c>
      <c r="I110" s="47">
        <f>DFC!$C$44</f>
        <v>0.7</v>
      </c>
      <c r="J110" s="48">
        <f>DFC!$C$43</f>
        <v>0.2</v>
      </c>
      <c r="K110" s="24" t="str">
        <f t="shared" si="61"/>
        <v>OK</v>
      </c>
      <c r="L110" s="25">
        <f t="shared" si="62"/>
        <v>62</v>
      </c>
      <c r="M110" s="26">
        <f t="shared" si="62"/>
        <v>434</v>
      </c>
      <c r="N110" s="27">
        <f t="shared" si="62"/>
        <v>124</v>
      </c>
      <c r="O110" s="28">
        <f t="shared" si="57"/>
        <v>434000</v>
      </c>
      <c r="P110" s="28">
        <f t="shared" si="57"/>
        <v>10329200</v>
      </c>
      <c r="Q110" s="28">
        <f t="shared" si="57"/>
        <v>3472000</v>
      </c>
      <c r="R110" s="29">
        <f>DFC!$C$50</f>
        <v>152</v>
      </c>
      <c r="S110" s="28">
        <f>DFC!$C$49</f>
        <v>146.19999999999999</v>
      </c>
      <c r="T110" s="30">
        <f>DFC!$C$48</f>
        <v>150</v>
      </c>
      <c r="U110" s="31">
        <f t="shared" si="63"/>
        <v>65.968000000000004</v>
      </c>
      <c r="V110" s="31">
        <f t="shared" si="63"/>
        <v>1510.12904</v>
      </c>
      <c r="W110" s="32">
        <f t="shared" si="63"/>
        <v>520.79999999999995</v>
      </c>
      <c r="X110" s="23">
        <f>DFC!$C$41</f>
        <v>370</v>
      </c>
      <c r="Y110" s="33">
        <f t="shared" si="64"/>
        <v>24408.16</v>
      </c>
      <c r="Z110" s="31">
        <f t="shared" si="64"/>
        <v>558747.74479999999</v>
      </c>
      <c r="AA110" s="31">
        <f t="shared" si="64"/>
        <v>192695.99999999997</v>
      </c>
      <c r="AB110" s="423">
        <f t="shared" si="72"/>
        <v>775851.90480000002</v>
      </c>
      <c r="AC110" s="295">
        <f>DFC!$C$45</f>
        <v>0.1</v>
      </c>
      <c r="AD110" s="291">
        <f>DFC!$C$44</f>
        <v>0.7</v>
      </c>
      <c r="AE110" s="292">
        <f>DFC!$C$43</f>
        <v>0.2</v>
      </c>
      <c r="AF110" s="24" t="str">
        <f t="shared" si="65"/>
        <v>OK</v>
      </c>
      <c r="AG110" s="25">
        <f t="shared" si="66"/>
        <v>62</v>
      </c>
      <c r="AH110" s="26">
        <f t="shared" si="66"/>
        <v>434</v>
      </c>
      <c r="AI110" s="27">
        <f t="shared" si="66"/>
        <v>124</v>
      </c>
      <c r="AJ110" s="28">
        <f t="shared" si="58"/>
        <v>0</v>
      </c>
      <c r="AK110" s="28">
        <f t="shared" si="58"/>
        <v>0</v>
      </c>
      <c r="AL110" s="28">
        <f t="shared" si="58"/>
        <v>0</v>
      </c>
      <c r="AM110" s="17">
        <f>DFC!$C$50</f>
        <v>152</v>
      </c>
      <c r="AN110" s="16">
        <f>DFC!$C$49</f>
        <v>146.19999999999999</v>
      </c>
      <c r="AO110" s="18">
        <f>DFC!$C$48</f>
        <v>150</v>
      </c>
      <c r="AP110" s="31">
        <f t="shared" si="82"/>
        <v>0</v>
      </c>
      <c r="AQ110" s="31">
        <f t="shared" si="82"/>
        <v>0</v>
      </c>
      <c r="AR110" s="32">
        <f t="shared" si="82"/>
        <v>0</v>
      </c>
      <c r="AS110" s="23">
        <f>DFC!$C$41</f>
        <v>370</v>
      </c>
      <c r="AT110" s="33">
        <f t="shared" si="81"/>
        <v>0</v>
      </c>
      <c r="AU110" s="31">
        <f t="shared" si="81"/>
        <v>0</v>
      </c>
      <c r="AV110" s="31">
        <f t="shared" si="81"/>
        <v>0</v>
      </c>
      <c r="AW110" s="423">
        <f t="shared" si="73"/>
        <v>0</v>
      </c>
      <c r="AX110" s="561">
        <f>DFC!$C$72</f>
        <v>0.15</v>
      </c>
      <c r="AY110" s="559">
        <f>DFC!$C$71</f>
        <v>0.75</v>
      </c>
      <c r="AZ110" s="560">
        <f>DFC!$C$70</f>
        <v>0.1</v>
      </c>
      <c r="BA110" s="24" t="str">
        <f t="shared" si="70"/>
        <v>OK</v>
      </c>
      <c r="BB110" s="25">
        <f t="shared" si="67"/>
        <v>93</v>
      </c>
      <c r="BC110" s="26">
        <f t="shared" si="67"/>
        <v>465</v>
      </c>
      <c r="BD110" s="27">
        <f t="shared" si="67"/>
        <v>62</v>
      </c>
      <c r="BE110" s="28">
        <f t="shared" si="59"/>
        <v>116250</v>
      </c>
      <c r="BF110" s="28">
        <f t="shared" si="59"/>
        <v>1976250</v>
      </c>
      <c r="BG110" s="28">
        <f t="shared" si="59"/>
        <v>310000</v>
      </c>
      <c r="BH110" s="17">
        <f>DFC!$C$77</f>
        <v>42</v>
      </c>
      <c r="BI110" s="28">
        <f>DFC!$C$76</f>
        <v>35</v>
      </c>
      <c r="BJ110" s="30">
        <f>DFC!$C$75</f>
        <v>40</v>
      </c>
      <c r="BK110" s="31">
        <f t="shared" si="83"/>
        <v>4.8825000000000003</v>
      </c>
      <c r="BL110" s="31">
        <f t="shared" si="83"/>
        <v>69.168750000000003</v>
      </c>
      <c r="BM110" s="32">
        <f t="shared" si="83"/>
        <v>12.4</v>
      </c>
      <c r="BN110" s="11">
        <f>DFC!$C$68</f>
        <v>500</v>
      </c>
      <c r="BO110" s="21">
        <f t="shared" si="74"/>
        <v>2441.25</v>
      </c>
      <c r="BP110" s="19">
        <f t="shared" si="75"/>
        <v>34584.375</v>
      </c>
      <c r="BQ110" s="19">
        <f t="shared" si="76"/>
        <v>6200</v>
      </c>
      <c r="BR110" s="423">
        <f t="shared" si="77"/>
        <v>43225.625</v>
      </c>
      <c r="BS110" s="561">
        <f>DFC!$C$72</f>
        <v>0.15</v>
      </c>
      <c r="BT110" s="559">
        <f>DFC!$C$71</f>
        <v>0.75</v>
      </c>
      <c r="BU110" s="560">
        <f>DFC!$C$70</f>
        <v>0.1</v>
      </c>
      <c r="BV110" s="24" t="str">
        <f t="shared" si="71"/>
        <v>OK</v>
      </c>
      <c r="BW110" s="25">
        <f t="shared" si="68"/>
        <v>93</v>
      </c>
      <c r="BX110" s="26">
        <f t="shared" si="68"/>
        <v>465</v>
      </c>
      <c r="BY110" s="27">
        <f t="shared" si="68"/>
        <v>62</v>
      </c>
      <c r="BZ110" s="28">
        <f t="shared" si="60"/>
        <v>0</v>
      </c>
      <c r="CA110" s="28">
        <f t="shared" si="60"/>
        <v>0</v>
      </c>
      <c r="CB110" s="28">
        <f t="shared" si="60"/>
        <v>0</v>
      </c>
      <c r="CC110" s="17">
        <f>DFC!$C$77</f>
        <v>42</v>
      </c>
      <c r="CD110" s="28">
        <f>DFC!$C$76</f>
        <v>35</v>
      </c>
      <c r="CE110" s="30">
        <f>DFC!$C$75</f>
        <v>40</v>
      </c>
      <c r="CF110" s="31">
        <f t="shared" si="84"/>
        <v>0</v>
      </c>
      <c r="CG110" s="31">
        <f t="shared" si="84"/>
        <v>0</v>
      </c>
      <c r="CH110" s="32">
        <f t="shared" si="84"/>
        <v>0</v>
      </c>
      <c r="CI110" s="11">
        <f>DFC!$C$68</f>
        <v>500</v>
      </c>
      <c r="CJ110" s="21">
        <f t="shared" si="78"/>
        <v>0</v>
      </c>
      <c r="CK110" s="21">
        <f t="shared" si="78"/>
        <v>0</v>
      </c>
      <c r="CL110" s="21">
        <f t="shared" si="78"/>
        <v>0</v>
      </c>
      <c r="CM110" s="423">
        <f t="shared" si="79"/>
        <v>0</v>
      </c>
    </row>
    <row r="111" spans="1:91" x14ac:dyDescent="0.35">
      <c r="A111" s="743"/>
      <c r="B111" s="572" t="s">
        <v>33</v>
      </c>
      <c r="C111" s="572">
        <v>30</v>
      </c>
      <c r="D111" s="572">
        <v>105</v>
      </c>
      <c r="E111" s="10">
        <f>DFC!C$60</f>
        <v>20</v>
      </c>
      <c r="F111" s="578">
        <f t="shared" si="56"/>
        <v>600</v>
      </c>
      <c r="G111" s="745"/>
      <c r="H111" s="49">
        <f>DFC!$C$45</f>
        <v>0.1</v>
      </c>
      <c r="I111" s="47">
        <f>DFC!$C$44</f>
        <v>0.7</v>
      </c>
      <c r="J111" s="48">
        <f>DFC!$C$43</f>
        <v>0.2</v>
      </c>
      <c r="K111" s="24" t="str">
        <f t="shared" si="61"/>
        <v>OK</v>
      </c>
      <c r="L111" s="25">
        <f t="shared" si="62"/>
        <v>60</v>
      </c>
      <c r="M111" s="26">
        <f t="shared" si="62"/>
        <v>420</v>
      </c>
      <c r="N111" s="27">
        <f t="shared" si="62"/>
        <v>120</v>
      </c>
      <c r="O111" s="28">
        <f t="shared" si="57"/>
        <v>420000</v>
      </c>
      <c r="P111" s="28">
        <f t="shared" si="57"/>
        <v>9996000</v>
      </c>
      <c r="Q111" s="28">
        <f t="shared" si="57"/>
        <v>3360000</v>
      </c>
      <c r="R111" s="29">
        <f>DFC!$C$50</f>
        <v>152</v>
      </c>
      <c r="S111" s="28">
        <f>DFC!$C$49</f>
        <v>146.19999999999999</v>
      </c>
      <c r="T111" s="30">
        <f>DFC!$C$48</f>
        <v>150</v>
      </c>
      <c r="U111" s="31">
        <f t="shared" si="63"/>
        <v>63.84</v>
      </c>
      <c r="V111" s="31">
        <f t="shared" si="63"/>
        <v>1461.4151999999999</v>
      </c>
      <c r="W111" s="32">
        <f t="shared" si="63"/>
        <v>504</v>
      </c>
      <c r="X111" s="23">
        <f>DFC!$C$41</f>
        <v>370</v>
      </c>
      <c r="Y111" s="33">
        <f t="shared" si="64"/>
        <v>23620.800000000003</v>
      </c>
      <c r="Z111" s="31">
        <f t="shared" si="64"/>
        <v>540723.62399999995</v>
      </c>
      <c r="AA111" s="31">
        <f t="shared" si="64"/>
        <v>186480</v>
      </c>
      <c r="AB111" s="423">
        <f t="shared" si="72"/>
        <v>750824.424</v>
      </c>
      <c r="AC111" s="295">
        <f>DFC!$C$45</f>
        <v>0.1</v>
      </c>
      <c r="AD111" s="291">
        <f>DFC!$C$44</f>
        <v>0.7</v>
      </c>
      <c r="AE111" s="292">
        <f>DFC!$C$43</f>
        <v>0.2</v>
      </c>
      <c r="AF111" s="24" t="str">
        <f t="shared" si="65"/>
        <v>OK</v>
      </c>
      <c r="AG111" s="25">
        <f t="shared" si="66"/>
        <v>60</v>
      </c>
      <c r="AH111" s="26">
        <f t="shared" si="66"/>
        <v>420</v>
      </c>
      <c r="AI111" s="27">
        <f t="shared" si="66"/>
        <v>120</v>
      </c>
      <c r="AJ111" s="28">
        <f t="shared" si="58"/>
        <v>0</v>
      </c>
      <c r="AK111" s="28">
        <f t="shared" si="58"/>
        <v>0</v>
      </c>
      <c r="AL111" s="28">
        <f t="shared" si="58"/>
        <v>0</v>
      </c>
      <c r="AM111" s="17">
        <f>DFC!$C$50</f>
        <v>152</v>
      </c>
      <c r="AN111" s="16">
        <f>DFC!$C$49</f>
        <v>146.19999999999999</v>
      </c>
      <c r="AO111" s="18">
        <f>DFC!$C$48</f>
        <v>150</v>
      </c>
      <c r="AP111" s="31">
        <f t="shared" si="82"/>
        <v>0</v>
      </c>
      <c r="AQ111" s="31">
        <f t="shared" si="82"/>
        <v>0</v>
      </c>
      <c r="AR111" s="32">
        <f t="shared" si="82"/>
        <v>0</v>
      </c>
      <c r="AS111" s="23">
        <f>DFC!$C$41</f>
        <v>370</v>
      </c>
      <c r="AT111" s="33">
        <f t="shared" si="81"/>
        <v>0</v>
      </c>
      <c r="AU111" s="31">
        <f t="shared" si="81"/>
        <v>0</v>
      </c>
      <c r="AV111" s="31">
        <f t="shared" si="81"/>
        <v>0</v>
      </c>
      <c r="AW111" s="423">
        <f t="shared" si="73"/>
        <v>0</v>
      </c>
      <c r="AX111" s="561">
        <f>DFC!$C$72</f>
        <v>0.15</v>
      </c>
      <c r="AY111" s="559">
        <f>DFC!$C$71</f>
        <v>0.75</v>
      </c>
      <c r="AZ111" s="560">
        <f>DFC!$C$70</f>
        <v>0.1</v>
      </c>
      <c r="BA111" s="24" t="str">
        <f t="shared" si="70"/>
        <v>OK</v>
      </c>
      <c r="BB111" s="25">
        <f t="shared" si="67"/>
        <v>90</v>
      </c>
      <c r="BC111" s="26">
        <f t="shared" si="67"/>
        <v>450</v>
      </c>
      <c r="BD111" s="27">
        <f t="shared" si="67"/>
        <v>60</v>
      </c>
      <c r="BE111" s="28">
        <f t="shared" si="59"/>
        <v>112500</v>
      </c>
      <c r="BF111" s="28">
        <f t="shared" si="59"/>
        <v>1912500</v>
      </c>
      <c r="BG111" s="28">
        <f t="shared" si="59"/>
        <v>300000</v>
      </c>
      <c r="BH111" s="17">
        <f>DFC!$C$77</f>
        <v>42</v>
      </c>
      <c r="BI111" s="28">
        <f>DFC!$C$76</f>
        <v>35</v>
      </c>
      <c r="BJ111" s="30">
        <f>DFC!$C$75</f>
        <v>40</v>
      </c>
      <c r="BK111" s="31">
        <f t="shared" si="83"/>
        <v>4.7249999999999996</v>
      </c>
      <c r="BL111" s="31">
        <f t="shared" si="83"/>
        <v>66.9375</v>
      </c>
      <c r="BM111" s="32">
        <f t="shared" si="83"/>
        <v>12</v>
      </c>
      <c r="BN111" s="11">
        <f>DFC!$C$68</f>
        <v>500</v>
      </c>
      <c r="BO111" s="21">
        <f t="shared" si="74"/>
        <v>2362.5</v>
      </c>
      <c r="BP111" s="19">
        <f t="shared" si="75"/>
        <v>33468.75</v>
      </c>
      <c r="BQ111" s="19">
        <f t="shared" si="76"/>
        <v>6000</v>
      </c>
      <c r="BR111" s="423">
        <f t="shared" si="77"/>
        <v>41831.25</v>
      </c>
      <c r="BS111" s="561">
        <f>DFC!$C$72</f>
        <v>0.15</v>
      </c>
      <c r="BT111" s="559">
        <f>DFC!$C$71</f>
        <v>0.75</v>
      </c>
      <c r="BU111" s="560">
        <f>DFC!$C$70</f>
        <v>0.1</v>
      </c>
      <c r="BV111" s="24" t="str">
        <f t="shared" si="71"/>
        <v>OK</v>
      </c>
      <c r="BW111" s="25">
        <f t="shared" si="68"/>
        <v>90</v>
      </c>
      <c r="BX111" s="26">
        <f t="shared" si="68"/>
        <v>450</v>
      </c>
      <c r="BY111" s="27">
        <f t="shared" si="68"/>
        <v>60</v>
      </c>
      <c r="BZ111" s="28">
        <f t="shared" si="60"/>
        <v>0</v>
      </c>
      <c r="CA111" s="28">
        <f t="shared" si="60"/>
        <v>0</v>
      </c>
      <c r="CB111" s="28">
        <f t="shared" si="60"/>
        <v>0</v>
      </c>
      <c r="CC111" s="17">
        <f>DFC!$C$77</f>
        <v>42</v>
      </c>
      <c r="CD111" s="28">
        <f>DFC!$C$76</f>
        <v>35</v>
      </c>
      <c r="CE111" s="30">
        <f>DFC!$C$75</f>
        <v>40</v>
      </c>
      <c r="CF111" s="31">
        <f t="shared" si="84"/>
        <v>0</v>
      </c>
      <c r="CG111" s="31">
        <f t="shared" si="84"/>
        <v>0</v>
      </c>
      <c r="CH111" s="32">
        <f t="shared" si="84"/>
        <v>0</v>
      </c>
      <c r="CI111" s="11">
        <f>DFC!$C$68</f>
        <v>500</v>
      </c>
      <c r="CJ111" s="21">
        <f t="shared" si="78"/>
        <v>0</v>
      </c>
      <c r="CK111" s="21">
        <f t="shared" si="78"/>
        <v>0</v>
      </c>
      <c r="CL111" s="21">
        <f t="shared" si="78"/>
        <v>0</v>
      </c>
      <c r="CM111" s="423">
        <f t="shared" si="79"/>
        <v>0</v>
      </c>
    </row>
    <row r="112" spans="1:91" x14ac:dyDescent="0.35">
      <c r="A112" s="743"/>
      <c r="B112" s="572" t="s">
        <v>34</v>
      </c>
      <c r="C112" s="572">
        <v>31</v>
      </c>
      <c r="D112" s="572">
        <v>106</v>
      </c>
      <c r="E112" s="10">
        <f>DFC!C$61</f>
        <v>20</v>
      </c>
      <c r="F112" s="578">
        <f t="shared" si="56"/>
        <v>620</v>
      </c>
      <c r="G112" s="745"/>
      <c r="H112" s="49">
        <f>DFC!$C$45</f>
        <v>0.1</v>
      </c>
      <c r="I112" s="47">
        <f>DFC!$C$44</f>
        <v>0.7</v>
      </c>
      <c r="J112" s="48">
        <f>DFC!$C$43</f>
        <v>0.2</v>
      </c>
      <c r="K112" s="24" t="str">
        <f t="shared" si="61"/>
        <v>OK</v>
      </c>
      <c r="L112" s="25">
        <f t="shared" si="62"/>
        <v>62</v>
      </c>
      <c r="M112" s="26">
        <f t="shared" si="62"/>
        <v>434</v>
      </c>
      <c r="N112" s="27">
        <f t="shared" si="62"/>
        <v>124</v>
      </c>
      <c r="O112" s="28">
        <f t="shared" si="57"/>
        <v>434000</v>
      </c>
      <c r="P112" s="28">
        <f t="shared" si="57"/>
        <v>10329200</v>
      </c>
      <c r="Q112" s="28">
        <f t="shared" si="57"/>
        <v>3472000</v>
      </c>
      <c r="R112" s="29">
        <f>DFC!$C$50</f>
        <v>152</v>
      </c>
      <c r="S112" s="28">
        <f>DFC!$C$49</f>
        <v>146.19999999999999</v>
      </c>
      <c r="T112" s="30">
        <f>DFC!$C$48</f>
        <v>150</v>
      </c>
      <c r="U112" s="31">
        <f t="shared" si="63"/>
        <v>65.968000000000004</v>
      </c>
      <c r="V112" s="31">
        <f t="shared" si="63"/>
        <v>1510.12904</v>
      </c>
      <c r="W112" s="32">
        <f t="shared" si="63"/>
        <v>520.79999999999995</v>
      </c>
      <c r="X112" s="23">
        <f>DFC!$C$41</f>
        <v>370</v>
      </c>
      <c r="Y112" s="33">
        <f t="shared" si="64"/>
        <v>24408.16</v>
      </c>
      <c r="Z112" s="31">
        <f t="shared" si="64"/>
        <v>558747.74479999999</v>
      </c>
      <c r="AA112" s="31">
        <f t="shared" si="64"/>
        <v>192695.99999999997</v>
      </c>
      <c r="AB112" s="423">
        <f t="shared" si="72"/>
        <v>775851.90480000002</v>
      </c>
      <c r="AC112" s="295">
        <f>DFC!$C$45</f>
        <v>0.1</v>
      </c>
      <c r="AD112" s="291">
        <f>DFC!$C$44</f>
        <v>0.7</v>
      </c>
      <c r="AE112" s="292">
        <f>DFC!$C$43</f>
        <v>0.2</v>
      </c>
      <c r="AF112" s="24" t="str">
        <f t="shared" si="65"/>
        <v>OK</v>
      </c>
      <c r="AG112" s="25">
        <f t="shared" si="66"/>
        <v>62</v>
      </c>
      <c r="AH112" s="26">
        <f t="shared" si="66"/>
        <v>434</v>
      </c>
      <c r="AI112" s="27">
        <f t="shared" si="66"/>
        <v>124</v>
      </c>
      <c r="AJ112" s="28">
        <f t="shared" si="58"/>
        <v>0</v>
      </c>
      <c r="AK112" s="28">
        <f t="shared" si="58"/>
        <v>0</v>
      </c>
      <c r="AL112" s="28">
        <f t="shared" si="58"/>
        <v>0</v>
      </c>
      <c r="AM112" s="17">
        <f>DFC!$C$50</f>
        <v>152</v>
      </c>
      <c r="AN112" s="16">
        <f>DFC!$C$49</f>
        <v>146.19999999999999</v>
      </c>
      <c r="AO112" s="18">
        <f>DFC!$C$48</f>
        <v>150</v>
      </c>
      <c r="AP112" s="31">
        <f t="shared" si="82"/>
        <v>0</v>
      </c>
      <c r="AQ112" s="31">
        <f t="shared" si="82"/>
        <v>0</v>
      </c>
      <c r="AR112" s="32">
        <f t="shared" si="82"/>
        <v>0</v>
      </c>
      <c r="AS112" s="23">
        <f>DFC!$C$41</f>
        <v>370</v>
      </c>
      <c r="AT112" s="33">
        <f t="shared" si="81"/>
        <v>0</v>
      </c>
      <c r="AU112" s="31">
        <f t="shared" si="81"/>
        <v>0</v>
      </c>
      <c r="AV112" s="31">
        <f t="shared" si="81"/>
        <v>0</v>
      </c>
      <c r="AW112" s="423">
        <f t="shared" si="73"/>
        <v>0</v>
      </c>
      <c r="AX112" s="561">
        <f>DFC!$C$72</f>
        <v>0.15</v>
      </c>
      <c r="AY112" s="559">
        <f>DFC!$C$71</f>
        <v>0.75</v>
      </c>
      <c r="AZ112" s="560">
        <f>DFC!$C$70</f>
        <v>0.1</v>
      </c>
      <c r="BA112" s="24" t="str">
        <f t="shared" si="70"/>
        <v>OK</v>
      </c>
      <c r="BB112" s="25">
        <f t="shared" si="67"/>
        <v>93</v>
      </c>
      <c r="BC112" s="26">
        <f t="shared" si="67"/>
        <v>465</v>
      </c>
      <c r="BD112" s="27">
        <f t="shared" si="67"/>
        <v>62</v>
      </c>
      <c r="BE112" s="28">
        <f t="shared" si="59"/>
        <v>116250</v>
      </c>
      <c r="BF112" s="28">
        <f t="shared" si="59"/>
        <v>1976250</v>
      </c>
      <c r="BG112" s="28">
        <f t="shared" si="59"/>
        <v>310000</v>
      </c>
      <c r="BH112" s="17">
        <f>DFC!$C$77</f>
        <v>42</v>
      </c>
      <c r="BI112" s="28">
        <f>DFC!$C$76</f>
        <v>35</v>
      </c>
      <c r="BJ112" s="30">
        <f>DFC!$C$75</f>
        <v>40</v>
      </c>
      <c r="BK112" s="31">
        <f t="shared" si="83"/>
        <v>4.8825000000000003</v>
      </c>
      <c r="BL112" s="31">
        <f t="shared" si="83"/>
        <v>69.168750000000003</v>
      </c>
      <c r="BM112" s="32">
        <f t="shared" si="83"/>
        <v>12.4</v>
      </c>
      <c r="BN112" s="11">
        <f>DFC!$C$68</f>
        <v>500</v>
      </c>
      <c r="BO112" s="21">
        <f t="shared" si="74"/>
        <v>2441.25</v>
      </c>
      <c r="BP112" s="19">
        <f t="shared" si="75"/>
        <v>34584.375</v>
      </c>
      <c r="BQ112" s="19">
        <f t="shared" si="76"/>
        <v>6200</v>
      </c>
      <c r="BR112" s="423">
        <f t="shared" si="77"/>
        <v>43225.625</v>
      </c>
      <c r="BS112" s="561">
        <f>DFC!$C$72</f>
        <v>0.15</v>
      </c>
      <c r="BT112" s="559">
        <f>DFC!$C$71</f>
        <v>0.75</v>
      </c>
      <c r="BU112" s="560">
        <f>DFC!$C$70</f>
        <v>0.1</v>
      </c>
      <c r="BV112" s="24" t="str">
        <f t="shared" si="71"/>
        <v>OK</v>
      </c>
      <c r="BW112" s="25">
        <f t="shared" si="68"/>
        <v>93</v>
      </c>
      <c r="BX112" s="26">
        <f t="shared" si="68"/>
        <v>465</v>
      </c>
      <c r="BY112" s="27">
        <f t="shared" si="68"/>
        <v>62</v>
      </c>
      <c r="BZ112" s="28">
        <f t="shared" si="60"/>
        <v>0</v>
      </c>
      <c r="CA112" s="28">
        <f t="shared" si="60"/>
        <v>0</v>
      </c>
      <c r="CB112" s="28">
        <f t="shared" si="60"/>
        <v>0</v>
      </c>
      <c r="CC112" s="17">
        <f>DFC!$C$77</f>
        <v>42</v>
      </c>
      <c r="CD112" s="28">
        <f>DFC!$C$76</f>
        <v>35</v>
      </c>
      <c r="CE112" s="30">
        <f>DFC!$C$75</f>
        <v>40</v>
      </c>
      <c r="CF112" s="31">
        <f t="shared" si="84"/>
        <v>0</v>
      </c>
      <c r="CG112" s="31">
        <f t="shared" si="84"/>
        <v>0</v>
      </c>
      <c r="CH112" s="32">
        <f t="shared" si="84"/>
        <v>0</v>
      </c>
      <c r="CI112" s="11">
        <f>DFC!$C$68</f>
        <v>500</v>
      </c>
      <c r="CJ112" s="21">
        <f t="shared" si="78"/>
        <v>0</v>
      </c>
      <c r="CK112" s="21">
        <f t="shared" si="78"/>
        <v>0</v>
      </c>
      <c r="CL112" s="21">
        <f t="shared" si="78"/>
        <v>0</v>
      </c>
      <c r="CM112" s="423">
        <f t="shared" si="79"/>
        <v>0</v>
      </c>
    </row>
    <row r="113" spans="1:91" x14ac:dyDescent="0.35">
      <c r="A113" s="743"/>
      <c r="B113" s="572" t="s">
        <v>35</v>
      </c>
      <c r="C113" s="572">
        <v>30</v>
      </c>
      <c r="D113" s="572">
        <v>107</v>
      </c>
      <c r="E113" s="10">
        <f>DFC!C$62</f>
        <v>20</v>
      </c>
      <c r="F113" s="578">
        <f t="shared" si="56"/>
        <v>600</v>
      </c>
      <c r="G113" s="745"/>
      <c r="H113" s="49">
        <f>DFC!$C$45</f>
        <v>0.1</v>
      </c>
      <c r="I113" s="47">
        <f>DFC!$C$44</f>
        <v>0.7</v>
      </c>
      <c r="J113" s="48">
        <f>DFC!$C$43</f>
        <v>0.2</v>
      </c>
      <c r="K113" s="24" t="str">
        <f t="shared" si="61"/>
        <v>OK</v>
      </c>
      <c r="L113" s="25">
        <f t="shared" si="62"/>
        <v>60</v>
      </c>
      <c r="M113" s="26">
        <f t="shared" si="62"/>
        <v>420</v>
      </c>
      <c r="N113" s="27">
        <f t="shared" si="62"/>
        <v>120</v>
      </c>
      <c r="O113" s="28">
        <f t="shared" si="57"/>
        <v>420000</v>
      </c>
      <c r="P113" s="28">
        <f t="shared" si="57"/>
        <v>9996000</v>
      </c>
      <c r="Q113" s="28">
        <f t="shared" si="57"/>
        <v>3360000</v>
      </c>
      <c r="R113" s="29">
        <f>DFC!$C$50</f>
        <v>152</v>
      </c>
      <c r="S113" s="28">
        <f>DFC!$C$49</f>
        <v>146.19999999999999</v>
      </c>
      <c r="T113" s="30">
        <f>DFC!$C$48</f>
        <v>150</v>
      </c>
      <c r="U113" s="31">
        <f t="shared" si="63"/>
        <v>63.84</v>
      </c>
      <c r="V113" s="31">
        <f t="shared" si="63"/>
        <v>1461.4151999999999</v>
      </c>
      <c r="W113" s="32">
        <f t="shared" si="63"/>
        <v>504</v>
      </c>
      <c r="X113" s="23">
        <f>DFC!$C$41</f>
        <v>370</v>
      </c>
      <c r="Y113" s="33">
        <f t="shared" si="64"/>
        <v>23620.800000000003</v>
      </c>
      <c r="Z113" s="31">
        <f t="shared" si="64"/>
        <v>540723.62399999995</v>
      </c>
      <c r="AA113" s="31">
        <f t="shared" si="64"/>
        <v>186480</v>
      </c>
      <c r="AB113" s="423">
        <f t="shared" si="72"/>
        <v>750824.424</v>
      </c>
      <c r="AC113" s="295">
        <f>DFC!$C$45</f>
        <v>0.1</v>
      </c>
      <c r="AD113" s="291">
        <f>DFC!$C$44</f>
        <v>0.7</v>
      </c>
      <c r="AE113" s="292">
        <f>DFC!$C$43</f>
        <v>0.2</v>
      </c>
      <c r="AF113" s="24" t="str">
        <f t="shared" si="65"/>
        <v>OK</v>
      </c>
      <c r="AG113" s="25">
        <f t="shared" si="66"/>
        <v>60</v>
      </c>
      <c r="AH113" s="26">
        <f t="shared" si="66"/>
        <v>420</v>
      </c>
      <c r="AI113" s="27">
        <f t="shared" si="66"/>
        <v>120</v>
      </c>
      <c r="AJ113" s="28">
        <f t="shared" si="58"/>
        <v>0</v>
      </c>
      <c r="AK113" s="28">
        <f t="shared" si="58"/>
        <v>0</v>
      </c>
      <c r="AL113" s="28">
        <f t="shared" si="58"/>
        <v>0</v>
      </c>
      <c r="AM113" s="17">
        <f>DFC!$C$50</f>
        <v>152</v>
      </c>
      <c r="AN113" s="16">
        <f>DFC!$C$49</f>
        <v>146.19999999999999</v>
      </c>
      <c r="AO113" s="18">
        <f>DFC!$C$48</f>
        <v>150</v>
      </c>
      <c r="AP113" s="31">
        <f t="shared" si="82"/>
        <v>0</v>
      </c>
      <c r="AQ113" s="31">
        <f t="shared" si="82"/>
        <v>0</v>
      </c>
      <c r="AR113" s="32">
        <f t="shared" si="82"/>
        <v>0</v>
      </c>
      <c r="AS113" s="23">
        <f>DFC!$C$41</f>
        <v>370</v>
      </c>
      <c r="AT113" s="33">
        <f t="shared" si="81"/>
        <v>0</v>
      </c>
      <c r="AU113" s="31">
        <f t="shared" si="81"/>
        <v>0</v>
      </c>
      <c r="AV113" s="31">
        <f t="shared" si="81"/>
        <v>0</v>
      </c>
      <c r="AW113" s="423">
        <f t="shared" si="73"/>
        <v>0</v>
      </c>
      <c r="AX113" s="561">
        <f>DFC!$C$72</f>
        <v>0.15</v>
      </c>
      <c r="AY113" s="559">
        <f>DFC!$C$71</f>
        <v>0.75</v>
      </c>
      <c r="AZ113" s="560">
        <f>DFC!$C$70</f>
        <v>0.1</v>
      </c>
      <c r="BA113" s="24" t="str">
        <f t="shared" si="70"/>
        <v>OK</v>
      </c>
      <c r="BB113" s="25">
        <f t="shared" si="67"/>
        <v>90</v>
      </c>
      <c r="BC113" s="26">
        <f t="shared" si="67"/>
        <v>450</v>
      </c>
      <c r="BD113" s="27">
        <f t="shared" si="67"/>
        <v>60</v>
      </c>
      <c r="BE113" s="28">
        <f t="shared" si="59"/>
        <v>112500</v>
      </c>
      <c r="BF113" s="28">
        <f t="shared" si="59"/>
        <v>1912500</v>
      </c>
      <c r="BG113" s="28">
        <f t="shared" si="59"/>
        <v>300000</v>
      </c>
      <c r="BH113" s="17">
        <f>DFC!$C$77</f>
        <v>42</v>
      </c>
      <c r="BI113" s="28">
        <f>DFC!$C$76</f>
        <v>35</v>
      </c>
      <c r="BJ113" s="30">
        <f>DFC!$C$75</f>
        <v>40</v>
      </c>
      <c r="BK113" s="31">
        <f t="shared" si="83"/>
        <v>4.7249999999999996</v>
      </c>
      <c r="BL113" s="31">
        <f t="shared" si="83"/>
        <v>66.9375</v>
      </c>
      <c r="BM113" s="32">
        <f t="shared" si="83"/>
        <v>12</v>
      </c>
      <c r="BN113" s="11">
        <f>DFC!$C$68</f>
        <v>500</v>
      </c>
      <c r="BO113" s="21">
        <f t="shared" si="74"/>
        <v>2362.5</v>
      </c>
      <c r="BP113" s="19">
        <f t="shared" si="75"/>
        <v>33468.75</v>
      </c>
      <c r="BQ113" s="19">
        <f t="shared" si="76"/>
        <v>6000</v>
      </c>
      <c r="BR113" s="423">
        <f t="shared" si="77"/>
        <v>41831.25</v>
      </c>
      <c r="BS113" s="561">
        <f>DFC!$C$72</f>
        <v>0.15</v>
      </c>
      <c r="BT113" s="559">
        <f>DFC!$C$71</f>
        <v>0.75</v>
      </c>
      <c r="BU113" s="560">
        <f>DFC!$C$70</f>
        <v>0.1</v>
      </c>
      <c r="BV113" s="24" t="str">
        <f t="shared" si="71"/>
        <v>OK</v>
      </c>
      <c r="BW113" s="25">
        <f t="shared" si="68"/>
        <v>90</v>
      </c>
      <c r="BX113" s="26">
        <f t="shared" si="68"/>
        <v>450</v>
      </c>
      <c r="BY113" s="27">
        <f t="shared" si="68"/>
        <v>60</v>
      </c>
      <c r="BZ113" s="28">
        <f t="shared" si="60"/>
        <v>0</v>
      </c>
      <c r="CA113" s="28">
        <f t="shared" si="60"/>
        <v>0</v>
      </c>
      <c r="CB113" s="28">
        <f t="shared" si="60"/>
        <v>0</v>
      </c>
      <c r="CC113" s="17">
        <f>DFC!$C$77</f>
        <v>42</v>
      </c>
      <c r="CD113" s="28">
        <f>DFC!$C$76</f>
        <v>35</v>
      </c>
      <c r="CE113" s="30">
        <f>DFC!$C$75</f>
        <v>40</v>
      </c>
      <c r="CF113" s="31">
        <f t="shared" si="84"/>
        <v>0</v>
      </c>
      <c r="CG113" s="31">
        <f t="shared" si="84"/>
        <v>0</v>
      </c>
      <c r="CH113" s="32">
        <f t="shared" si="84"/>
        <v>0</v>
      </c>
      <c r="CI113" s="11">
        <f>DFC!$C$68</f>
        <v>500</v>
      </c>
      <c r="CJ113" s="21">
        <f t="shared" si="78"/>
        <v>0</v>
      </c>
      <c r="CK113" s="21">
        <f t="shared" si="78"/>
        <v>0</v>
      </c>
      <c r="CL113" s="21">
        <f t="shared" si="78"/>
        <v>0</v>
      </c>
      <c r="CM113" s="423">
        <f t="shared" si="79"/>
        <v>0</v>
      </c>
    </row>
    <row r="114" spans="1:91" x14ac:dyDescent="0.35">
      <c r="A114" s="744"/>
      <c r="B114" s="576" t="s">
        <v>36</v>
      </c>
      <c r="C114" s="576">
        <v>31</v>
      </c>
      <c r="D114" s="576">
        <v>108</v>
      </c>
      <c r="E114" s="10">
        <f>DFC!C$63</f>
        <v>20</v>
      </c>
      <c r="F114" s="35">
        <f t="shared" si="56"/>
        <v>620</v>
      </c>
      <c r="G114" s="746"/>
      <c r="H114" s="49">
        <f>DFC!$C$45</f>
        <v>0.1</v>
      </c>
      <c r="I114" s="47">
        <f>DFC!$C$44</f>
        <v>0.7</v>
      </c>
      <c r="J114" s="48">
        <f>DFC!$C$43</f>
        <v>0.2</v>
      </c>
      <c r="K114" s="8" t="str">
        <f t="shared" si="61"/>
        <v>OK</v>
      </c>
      <c r="L114" s="37">
        <f t="shared" si="62"/>
        <v>62</v>
      </c>
      <c r="M114" s="38">
        <f t="shared" si="62"/>
        <v>434</v>
      </c>
      <c r="N114" s="39">
        <f t="shared" si="62"/>
        <v>124</v>
      </c>
      <c r="O114" s="40">
        <f t="shared" si="57"/>
        <v>434000</v>
      </c>
      <c r="P114" s="40">
        <f t="shared" si="57"/>
        <v>10329200</v>
      </c>
      <c r="Q114" s="40">
        <f t="shared" si="57"/>
        <v>3472000</v>
      </c>
      <c r="R114" s="41">
        <f>DFC!$C$50</f>
        <v>152</v>
      </c>
      <c r="S114" s="40">
        <f>DFC!$C$49</f>
        <v>146.19999999999999</v>
      </c>
      <c r="T114" s="42">
        <f>DFC!$C$48</f>
        <v>150</v>
      </c>
      <c r="U114" s="43">
        <f t="shared" si="63"/>
        <v>65.968000000000004</v>
      </c>
      <c r="V114" s="43">
        <f t="shared" si="63"/>
        <v>1510.12904</v>
      </c>
      <c r="W114" s="44">
        <f t="shared" si="63"/>
        <v>520.79999999999995</v>
      </c>
      <c r="X114" s="23">
        <f>DFC!$C$41</f>
        <v>370</v>
      </c>
      <c r="Y114" s="45">
        <f t="shared" si="64"/>
        <v>24408.16</v>
      </c>
      <c r="Z114" s="43">
        <f t="shared" si="64"/>
        <v>558747.74479999999</v>
      </c>
      <c r="AA114" s="43">
        <f t="shared" si="64"/>
        <v>192695.99999999997</v>
      </c>
      <c r="AB114" s="423">
        <f t="shared" si="72"/>
        <v>775851.90480000002</v>
      </c>
      <c r="AC114" s="295">
        <f>DFC!$C$45</f>
        <v>0.1</v>
      </c>
      <c r="AD114" s="291">
        <f>DFC!$C$44</f>
        <v>0.7</v>
      </c>
      <c r="AE114" s="292">
        <f>DFC!$C$43</f>
        <v>0.2</v>
      </c>
      <c r="AF114" s="8" t="str">
        <f t="shared" si="65"/>
        <v>OK</v>
      </c>
      <c r="AG114" s="37">
        <f t="shared" si="66"/>
        <v>62</v>
      </c>
      <c r="AH114" s="38">
        <f t="shared" si="66"/>
        <v>434</v>
      </c>
      <c r="AI114" s="39">
        <f t="shared" si="66"/>
        <v>124</v>
      </c>
      <c r="AJ114" s="40">
        <f t="shared" si="58"/>
        <v>0</v>
      </c>
      <c r="AK114" s="40">
        <f t="shared" si="58"/>
        <v>0</v>
      </c>
      <c r="AL114" s="40">
        <f t="shared" si="58"/>
        <v>0</v>
      </c>
      <c r="AM114" s="17">
        <f>DFC!$C$50</f>
        <v>152</v>
      </c>
      <c r="AN114" s="16">
        <f>DFC!$C$49</f>
        <v>146.19999999999999</v>
      </c>
      <c r="AO114" s="18">
        <f>DFC!$C$48</f>
        <v>150</v>
      </c>
      <c r="AP114" s="43">
        <f t="shared" si="82"/>
        <v>0</v>
      </c>
      <c r="AQ114" s="43">
        <f t="shared" si="82"/>
        <v>0</v>
      </c>
      <c r="AR114" s="44">
        <f t="shared" si="82"/>
        <v>0</v>
      </c>
      <c r="AS114" s="23">
        <f>DFC!$C$41</f>
        <v>370</v>
      </c>
      <c r="AT114" s="45">
        <f t="shared" si="81"/>
        <v>0</v>
      </c>
      <c r="AU114" s="43">
        <f t="shared" si="81"/>
        <v>0</v>
      </c>
      <c r="AV114" s="43">
        <f t="shared" si="81"/>
        <v>0</v>
      </c>
      <c r="AW114" s="423">
        <f t="shared" si="73"/>
        <v>0</v>
      </c>
      <c r="AX114" s="561">
        <f>DFC!$C$72</f>
        <v>0.15</v>
      </c>
      <c r="AY114" s="559">
        <f>DFC!$C$71</f>
        <v>0.75</v>
      </c>
      <c r="AZ114" s="560">
        <f>DFC!$C$70</f>
        <v>0.1</v>
      </c>
      <c r="BA114" s="8" t="str">
        <f t="shared" si="70"/>
        <v>OK</v>
      </c>
      <c r="BB114" s="37">
        <f t="shared" si="67"/>
        <v>93</v>
      </c>
      <c r="BC114" s="38">
        <f t="shared" si="67"/>
        <v>465</v>
      </c>
      <c r="BD114" s="39">
        <f t="shared" si="67"/>
        <v>62</v>
      </c>
      <c r="BE114" s="40">
        <f t="shared" si="59"/>
        <v>116250</v>
      </c>
      <c r="BF114" s="40">
        <f t="shared" si="59"/>
        <v>1976250</v>
      </c>
      <c r="BG114" s="40">
        <f t="shared" si="59"/>
        <v>310000</v>
      </c>
      <c r="BH114" s="17">
        <f>DFC!$C$77</f>
        <v>42</v>
      </c>
      <c r="BI114" s="28">
        <f>DFC!$C$76</f>
        <v>35</v>
      </c>
      <c r="BJ114" s="30">
        <f>DFC!$C$75</f>
        <v>40</v>
      </c>
      <c r="BK114" s="43">
        <f t="shared" si="83"/>
        <v>4.8825000000000003</v>
      </c>
      <c r="BL114" s="43">
        <f t="shared" si="83"/>
        <v>69.168750000000003</v>
      </c>
      <c r="BM114" s="44">
        <f t="shared" si="83"/>
        <v>12.4</v>
      </c>
      <c r="BN114" s="11">
        <f>DFC!$C$68</f>
        <v>500</v>
      </c>
      <c r="BO114" s="21">
        <f t="shared" si="74"/>
        <v>2441.25</v>
      </c>
      <c r="BP114" s="19">
        <f t="shared" si="75"/>
        <v>34584.375</v>
      </c>
      <c r="BQ114" s="19">
        <f t="shared" si="76"/>
        <v>6200</v>
      </c>
      <c r="BR114" s="423">
        <f t="shared" si="77"/>
        <v>43225.625</v>
      </c>
      <c r="BS114" s="561">
        <f>DFC!$C$72</f>
        <v>0.15</v>
      </c>
      <c r="BT114" s="559">
        <f>DFC!$C$71</f>
        <v>0.75</v>
      </c>
      <c r="BU114" s="560">
        <f>DFC!$C$70</f>
        <v>0.1</v>
      </c>
      <c r="BV114" s="8" t="str">
        <f t="shared" si="71"/>
        <v>OK</v>
      </c>
      <c r="BW114" s="37">
        <f t="shared" si="68"/>
        <v>93</v>
      </c>
      <c r="BX114" s="38">
        <f t="shared" si="68"/>
        <v>465</v>
      </c>
      <c r="BY114" s="39">
        <f t="shared" si="68"/>
        <v>62</v>
      </c>
      <c r="BZ114" s="40">
        <f t="shared" si="60"/>
        <v>0</v>
      </c>
      <c r="CA114" s="40">
        <f t="shared" si="60"/>
        <v>0</v>
      </c>
      <c r="CB114" s="40">
        <f t="shared" si="60"/>
        <v>0</v>
      </c>
      <c r="CC114" s="17">
        <f>DFC!$C$77</f>
        <v>42</v>
      </c>
      <c r="CD114" s="28">
        <f>DFC!$C$76</f>
        <v>35</v>
      </c>
      <c r="CE114" s="30">
        <f>DFC!$C$75</f>
        <v>40</v>
      </c>
      <c r="CF114" s="43">
        <f t="shared" si="84"/>
        <v>0</v>
      </c>
      <c r="CG114" s="43">
        <f t="shared" si="84"/>
        <v>0</v>
      </c>
      <c r="CH114" s="44">
        <f t="shared" si="84"/>
        <v>0</v>
      </c>
      <c r="CI114" s="11">
        <f>DFC!$C$68</f>
        <v>500</v>
      </c>
      <c r="CJ114" s="21">
        <f t="shared" si="78"/>
        <v>0</v>
      </c>
      <c r="CK114" s="21">
        <f t="shared" si="78"/>
        <v>0</v>
      </c>
      <c r="CL114" s="21">
        <f t="shared" si="78"/>
        <v>0</v>
      </c>
      <c r="CM114" s="423">
        <f t="shared" si="79"/>
        <v>0</v>
      </c>
    </row>
    <row r="115" spans="1:91" x14ac:dyDescent="0.35">
      <c r="A115" s="731">
        <v>10</v>
      </c>
      <c r="B115" s="575" t="s">
        <v>25</v>
      </c>
      <c r="C115" s="575">
        <v>31</v>
      </c>
      <c r="D115" s="575">
        <v>109</v>
      </c>
      <c r="E115" s="10">
        <f>DFC!C$52</f>
        <v>8</v>
      </c>
      <c r="F115" s="10">
        <f t="shared" si="56"/>
        <v>248</v>
      </c>
      <c r="G115" s="732">
        <f>SUM(F115:F126)</f>
        <v>6928</v>
      </c>
      <c r="H115" s="49">
        <f>DFC!$C$45</f>
        <v>0.1</v>
      </c>
      <c r="I115" s="47">
        <f>DFC!$C$44</f>
        <v>0.7</v>
      </c>
      <c r="J115" s="48">
        <f>DFC!$C$43</f>
        <v>0.2</v>
      </c>
      <c r="K115" s="12" t="str">
        <f t="shared" si="61"/>
        <v>OK</v>
      </c>
      <c r="L115" s="25">
        <f t="shared" si="62"/>
        <v>24.8</v>
      </c>
      <c r="M115" s="26">
        <f t="shared" si="62"/>
        <v>173.6</v>
      </c>
      <c r="N115" s="27">
        <f t="shared" si="62"/>
        <v>49.6</v>
      </c>
      <c r="O115" s="28">
        <f t="shared" si="57"/>
        <v>173600</v>
      </c>
      <c r="P115" s="28">
        <f t="shared" si="57"/>
        <v>4131680</v>
      </c>
      <c r="Q115" s="28">
        <f t="shared" si="57"/>
        <v>1388800</v>
      </c>
      <c r="R115" s="29">
        <f>DFC!$C$50</f>
        <v>152</v>
      </c>
      <c r="S115" s="28">
        <f>DFC!$C$49</f>
        <v>146.19999999999999</v>
      </c>
      <c r="T115" s="30">
        <f>DFC!$C$48</f>
        <v>150</v>
      </c>
      <c r="U115" s="31">
        <f t="shared" si="63"/>
        <v>26.3872</v>
      </c>
      <c r="V115" s="31">
        <f t="shared" si="63"/>
        <v>604.05161599999997</v>
      </c>
      <c r="W115" s="32">
        <f t="shared" si="63"/>
        <v>208.32</v>
      </c>
      <c r="X115" s="296">
        <f>DFC!$C$41</f>
        <v>370</v>
      </c>
      <c r="Y115" s="33">
        <f t="shared" si="64"/>
        <v>9763.2639999999992</v>
      </c>
      <c r="Z115" s="31">
        <f t="shared" si="64"/>
        <v>223499.09792</v>
      </c>
      <c r="AA115" s="31">
        <f t="shared" si="64"/>
        <v>77078.399999999994</v>
      </c>
      <c r="AB115" s="423">
        <f t="shared" ref="AB115" si="86">SUM(Y115:AA115)</f>
        <v>310340.76191999996</v>
      </c>
      <c r="AC115" s="295">
        <f>DFC!$C$45</f>
        <v>0.1</v>
      </c>
      <c r="AD115" s="291">
        <f>DFC!$C$44</f>
        <v>0.7</v>
      </c>
      <c r="AE115" s="292">
        <f>DFC!$C$43</f>
        <v>0.2</v>
      </c>
      <c r="AF115" s="12" t="str">
        <f t="shared" si="65"/>
        <v>OK</v>
      </c>
      <c r="AG115" s="13">
        <f t="shared" si="66"/>
        <v>24.8</v>
      </c>
      <c r="AH115" s="14">
        <f t="shared" si="66"/>
        <v>173.6</v>
      </c>
      <c r="AI115" s="15">
        <f t="shared" si="66"/>
        <v>49.6</v>
      </c>
      <c r="AJ115" s="16">
        <f t="shared" si="58"/>
        <v>0</v>
      </c>
      <c r="AK115" s="16">
        <f t="shared" si="58"/>
        <v>0</v>
      </c>
      <c r="AL115" s="16">
        <f t="shared" si="58"/>
        <v>0</v>
      </c>
      <c r="AM115" s="17">
        <f>DFC!$C$50</f>
        <v>152</v>
      </c>
      <c r="AN115" s="16">
        <f>DFC!$C$49</f>
        <v>146.19999999999999</v>
      </c>
      <c r="AO115" s="18">
        <f>DFC!$C$48</f>
        <v>150</v>
      </c>
      <c r="AP115" s="19">
        <f t="shared" si="82"/>
        <v>0</v>
      </c>
      <c r="AQ115" s="19">
        <f t="shared" si="82"/>
        <v>0</v>
      </c>
      <c r="AR115" s="20">
        <f t="shared" si="82"/>
        <v>0</v>
      </c>
      <c r="AS115" s="23">
        <f>DFC!$C$41</f>
        <v>370</v>
      </c>
      <c r="AT115" s="21">
        <f t="shared" si="81"/>
        <v>0</v>
      </c>
      <c r="AU115" s="19">
        <f t="shared" si="81"/>
        <v>0</v>
      </c>
      <c r="AV115" s="19">
        <f t="shared" si="81"/>
        <v>0</v>
      </c>
      <c r="AW115" s="423">
        <f t="shared" si="73"/>
        <v>0</v>
      </c>
      <c r="AX115" s="561">
        <f>DFC!$C$72</f>
        <v>0.15</v>
      </c>
      <c r="AY115" s="559">
        <f>DFC!$C$71</f>
        <v>0.75</v>
      </c>
      <c r="AZ115" s="560">
        <f>DFC!$C$70</f>
        <v>0.1</v>
      </c>
      <c r="BA115" s="12" t="str">
        <f t="shared" si="70"/>
        <v>OK</v>
      </c>
      <c r="BB115" s="13">
        <f t="shared" si="67"/>
        <v>37.199999999999996</v>
      </c>
      <c r="BC115" s="14">
        <f t="shared" si="67"/>
        <v>186</v>
      </c>
      <c r="BD115" s="15">
        <f t="shared" si="67"/>
        <v>24.8</v>
      </c>
      <c r="BE115" s="16">
        <f t="shared" si="59"/>
        <v>46499.999999999993</v>
      </c>
      <c r="BF115" s="16">
        <f t="shared" si="59"/>
        <v>790500</v>
      </c>
      <c r="BG115" s="16">
        <f t="shared" si="59"/>
        <v>124000</v>
      </c>
      <c r="BH115" s="17">
        <f>DFC!$C$77</f>
        <v>42</v>
      </c>
      <c r="BI115" s="28">
        <f>DFC!$C$76</f>
        <v>35</v>
      </c>
      <c r="BJ115" s="30">
        <f>DFC!$C$75</f>
        <v>40</v>
      </c>
      <c r="BK115" s="19">
        <f t="shared" si="83"/>
        <v>1.9529999999999998</v>
      </c>
      <c r="BL115" s="19">
        <f t="shared" si="83"/>
        <v>27.6675</v>
      </c>
      <c r="BM115" s="20">
        <f t="shared" si="83"/>
        <v>4.96</v>
      </c>
      <c r="BN115" s="11">
        <f>DFC!$C$68</f>
        <v>500</v>
      </c>
      <c r="BO115" s="21">
        <f t="shared" si="74"/>
        <v>976.49999999999989</v>
      </c>
      <c r="BP115" s="19">
        <f t="shared" si="75"/>
        <v>13833.75</v>
      </c>
      <c r="BQ115" s="19">
        <f t="shared" si="76"/>
        <v>2480</v>
      </c>
      <c r="BR115" s="423">
        <f t="shared" si="77"/>
        <v>17290.25</v>
      </c>
      <c r="BS115" s="561">
        <f>DFC!$C$72</f>
        <v>0.15</v>
      </c>
      <c r="BT115" s="559">
        <f>DFC!$C$71</f>
        <v>0.75</v>
      </c>
      <c r="BU115" s="560">
        <f>DFC!$C$70</f>
        <v>0.1</v>
      </c>
      <c r="BV115" s="12" t="str">
        <f t="shared" si="71"/>
        <v>OK</v>
      </c>
      <c r="BW115" s="13">
        <f t="shared" si="68"/>
        <v>37.199999999999996</v>
      </c>
      <c r="BX115" s="14">
        <f t="shared" si="68"/>
        <v>186</v>
      </c>
      <c r="BY115" s="15">
        <f t="shared" si="68"/>
        <v>24.8</v>
      </c>
      <c r="BZ115" s="16">
        <f t="shared" si="60"/>
        <v>0</v>
      </c>
      <c r="CA115" s="16">
        <f t="shared" si="60"/>
        <v>0</v>
      </c>
      <c r="CB115" s="16">
        <f t="shared" si="60"/>
        <v>0</v>
      </c>
      <c r="CC115" s="17">
        <f>DFC!$C$77</f>
        <v>42</v>
      </c>
      <c r="CD115" s="28">
        <f>DFC!$C$76</f>
        <v>35</v>
      </c>
      <c r="CE115" s="30">
        <f>DFC!$C$75</f>
        <v>40</v>
      </c>
      <c r="CF115" s="19">
        <f t="shared" si="84"/>
        <v>0</v>
      </c>
      <c r="CG115" s="19">
        <f t="shared" si="84"/>
        <v>0</v>
      </c>
      <c r="CH115" s="20">
        <f t="shared" si="84"/>
        <v>0</v>
      </c>
      <c r="CI115" s="11">
        <f>DFC!$C$68</f>
        <v>500</v>
      </c>
      <c r="CJ115" s="21">
        <f t="shared" si="78"/>
        <v>0</v>
      </c>
      <c r="CK115" s="21">
        <f t="shared" si="78"/>
        <v>0</v>
      </c>
      <c r="CL115" s="21">
        <f t="shared" si="78"/>
        <v>0</v>
      </c>
      <c r="CM115" s="423">
        <f t="shared" si="79"/>
        <v>0</v>
      </c>
    </row>
    <row r="116" spans="1:91" x14ac:dyDescent="0.35">
      <c r="A116" s="743"/>
      <c r="B116" s="572" t="s">
        <v>26</v>
      </c>
      <c r="C116" s="572">
        <v>28</v>
      </c>
      <c r="D116" s="572">
        <v>110</v>
      </c>
      <c r="E116" s="10">
        <f>DFC!C$53</f>
        <v>20</v>
      </c>
      <c r="F116" s="578">
        <f t="shared" si="56"/>
        <v>560</v>
      </c>
      <c r="G116" s="745"/>
      <c r="H116" s="49">
        <f>DFC!$C$45</f>
        <v>0.1</v>
      </c>
      <c r="I116" s="47">
        <f>DFC!$C$44</f>
        <v>0.7</v>
      </c>
      <c r="J116" s="48">
        <f>DFC!$C$43</f>
        <v>0.2</v>
      </c>
      <c r="K116" s="24" t="str">
        <f t="shared" si="61"/>
        <v>OK</v>
      </c>
      <c r="L116" s="25">
        <f t="shared" si="62"/>
        <v>56</v>
      </c>
      <c r="M116" s="26">
        <f t="shared" si="62"/>
        <v>392</v>
      </c>
      <c r="N116" s="27">
        <f t="shared" si="62"/>
        <v>112</v>
      </c>
      <c r="O116" s="28">
        <f t="shared" si="57"/>
        <v>392000</v>
      </c>
      <c r="P116" s="28">
        <f t="shared" si="57"/>
        <v>9329600</v>
      </c>
      <c r="Q116" s="28">
        <f t="shared" si="57"/>
        <v>3136000</v>
      </c>
      <c r="R116" s="29">
        <f>DFC!$C$50</f>
        <v>152</v>
      </c>
      <c r="S116" s="28">
        <f>DFC!$C$49</f>
        <v>146.19999999999999</v>
      </c>
      <c r="T116" s="30">
        <f>DFC!$C$48</f>
        <v>150</v>
      </c>
      <c r="U116" s="31">
        <f t="shared" si="63"/>
        <v>59.584000000000003</v>
      </c>
      <c r="V116" s="31">
        <f t="shared" si="63"/>
        <v>1363.9875199999999</v>
      </c>
      <c r="W116" s="32">
        <f t="shared" si="63"/>
        <v>470.4</v>
      </c>
      <c r="X116" s="296">
        <f>DFC!$C$41</f>
        <v>370</v>
      </c>
      <c r="Y116" s="33">
        <f t="shared" si="64"/>
        <v>22046.080000000002</v>
      </c>
      <c r="Z116" s="31">
        <f t="shared" si="64"/>
        <v>504675.38239999994</v>
      </c>
      <c r="AA116" s="31">
        <f t="shared" si="64"/>
        <v>174048</v>
      </c>
      <c r="AB116" s="423">
        <f t="shared" si="72"/>
        <v>700769.46239999996</v>
      </c>
      <c r="AC116" s="295">
        <f>DFC!$C$45</f>
        <v>0.1</v>
      </c>
      <c r="AD116" s="291">
        <f>DFC!$C$44</f>
        <v>0.7</v>
      </c>
      <c r="AE116" s="292">
        <f>DFC!$C$43</f>
        <v>0.2</v>
      </c>
      <c r="AF116" s="24" t="str">
        <f t="shared" si="65"/>
        <v>OK</v>
      </c>
      <c r="AG116" s="25">
        <f t="shared" si="66"/>
        <v>56</v>
      </c>
      <c r="AH116" s="26">
        <f t="shared" si="66"/>
        <v>392</v>
      </c>
      <c r="AI116" s="27">
        <f t="shared" si="66"/>
        <v>112</v>
      </c>
      <c r="AJ116" s="28">
        <f t="shared" si="58"/>
        <v>0</v>
      </c>
      <c r="AK116" s="28">
        <f t="shared" si="58"/>
        <v>0</v>
      </c>
      <c r="AL116" s="28">
        <f t="shared" si="58"/>
        <v>0</v>
      </c>
      <c r="AM116" s="17">
        <f>DFC!$C$50</f>
        <v>152</v>
      </c>
      <c r="AN116" s="16">
        <f>DFC!$C$49</f>
        <v>146.19999999999999</v>
      </c>
      <c r="AO116" s="18">
        <f>DFC!$C$48</f>
        <v>150</v>
      </c>
      <c r="AP116" s="31">
        <f t="shared" si="82"/>
        <v>0</v>
      </c>
      <c r="AQ116" s="31">
        <f t="shared" si="82"/>
        <v>0</v>
      </c>
      <c r="AR116" s="32">
        <f t="shared" si="82"/>
        <v>0</v>
      </c>
      <c r="AS116" s="23">
        <f>DFC!$C$41</f>
        <v>370</v>
      </c>
      <c r="AT116" s="33">
        <f t="shared" si="81"/>
        <v>0</v>
      </c>
      <c r="AU116" s="31">
        <f t="shared" si="81"/>
        <v>0</v>
      </c>
      <c r="AV116" s="31">
        <f t="shared" si="81"/>
        <v>0</v>
      </c>
      <c r="AW116" s="423">
        <f t="shared" si="73"/>
        <v>0</v>
      </c>
      <c r="AX116" s="561">
        <f>DFC!$C$72</f>
        <v>0.15</v>
      </c>
      <c r="AY116" s="559">
        <f>DFC!$C$71</f>
        <v>0.75</v>
      </c>
      <c r="AZ116" s="560">
        <f>DFC!$C$70</f>
        <v>0.1</v>
      </c>
      <c r="BA116" s="24" t="str">
        <f t="shared" si="70"/>
        <v>OK</v>
      </c>
      <c r="BB116" s="25">
        <f t="shared" si="67"/>
        <v>84</v>
      </c>
      <c r="BC116" s="26">
        <f t="shared" si="67"/>
        <v>420</v>
      </c>
      <c r="BD116" s="27">
        <f t="shared" si="67"/>
        <v>56</v>
      </c>
      <c r="BE116" s="28">
        <f t="shared" si="59"/>
        <v>105000</v>
      </c>
      <c r="BF116" s="28">
        <f t="shared" si="59"/>
        <v>1785000</v>
      </c>
      <c r="BG116" s="28">
        <f t="shared" si="59"/>
        <v>280000</v>
      </c>
      <c r="BH116" s="17">
        <f>DFC!$C$77</f>
        <v>42</v>
      </c>
      <c r="BI116" s="28">
        <f>DFC!$C$76</f>
        <v>35</v>
      </c>
      <c r="BJ116" s="30">
        <f>DFC!$C$75</f>
        <v>40</v>
      </c>
      <c r="BK116" s="31">
        <f t="shared" si="83"/>
        <v>4.41</v>
      </c>
      <c r="BL116" s="31">
        <f t="shared" si="83"/>
        <v>62.475000000000001</v>
      </c>
      <c r="BM116" s="32">
        <f t="shared" si="83"/>
        <v>11.2</v>
      </c>
      <c r="BN116" s="11">
        <f>DFC!$C$68</f>
        <v>500</v>
      </c>
      <c r="BO116" s="21">
        <f t="shared" si="74"/>
        <v>2205</v>
      </c>
      <c r="BP116" s="19">
        <f t="shared" si="75"/>
        <v>31237.5</v>
      </c>
      <c r="BQ116" s="19">
        <f t="shared" si="76"/>
        <v>5600</v>
      </c>
      <c r="BR116" s="423">
        <f t="shared" si="77"/>
        <v>39042.5</v>
      </c>
      <c r="BS116" s="561">
        <f>DFC!$C$72</f>
        <v>0.15</v>
      </c>
      <c r="BT116" s="559">
        <f>DFC!$C$71</f>
        <v>0.75</v>
      </c>
      <c r="BU116" s="560">
        <f>DFC!$C$70</f>
        <v>0.1</v>
      </c>
      <c r="BV116" s="24" t="str">
        <f t="shared" si="71"/>
        <v>OK</v>
      </c>
      <c r="BW116" s="25">
        <f t="shared" si="68"/>
        <v>84</v>
      </c>
      <c r="BX116" s="26">
        <f t="shared" si="68"/>
        <v>420</v>
      </c>
      <c r="BY116" s="27">
        <f t="shared" si="68"/>
        <v>56</v>
      </c>
      <c r="BZ116" s="28">
        <f t="shared" si="60"/>
        <v>0</v>
      </c>
      <c r="CA116" s="28">
        <f t="shared" si="60"/>
        <v>0</v>
      </c>
      <c r="CB116" s="28">
        <f t="shared" si="60"/>
        <v>0</v>
      </c>
      <c r="CC116" s="17">
        <f>DFC!$C$77</f>
        <v>42</v>
      </c>
      <c r="CD116" s="28">
        <f>DFC!$C$76</f>
        <v>35</v>
      </c>
      <c r="CE116" s="30">
        <f>DFC!$C$75</f>
        <v>40</v>
      </c>
      <c r="CF116" s="31">
        <f t="shared" si="84"/>
        <v>0</v>
      </c>
      <c r="CG116" s="31">
        <f t="shared" si="84"/>
        <v>0</v>
      </c>
      <c r="CH116" s="32">
        <f t="shared" si="84"/>
        <v>0</v>
      </c>
      <c r="CI116" s="11">
        <f>DFC!$C$68</f>
        <v>500</v>
      </c>
      <c r="CJ116" s="21">
        <f t="shared" si="78"/>
        <v>0</v>
      </c>
      <c r="CK116" s="21">
        <f t="shared" si="78"/>
        <v>0</v>
      </c>
      <c r="CL116" s="21">
        <f t="shared" si="78"/>
        <v>0</v>
      </c>
      <c r="CM116" s="423">
        <f t="shared" si="79"/>
        <v>0</v>
      </c>
    </row>
    <row r="117" spans="1:91" x14ac:dyDescent="0.35">
      <c r="A117" s="743"/>
      <c r="B117" s="572" t="s">
        <v>27</v>
      </c>
      <c r="C117" s="572">
        <v>31</v>
      </c>
      <c r="D117" s="572">
        <v>111</v>
      </c>
      <c r="E117" s="10">
        <f>DFC!C$54</f>
        <v>20</v>
      </c>
      <c r="F117" s="578">
        <f t="shared" si="56"/>
        <v>620</v>
      </c>
      <c r="G117" s="745"/>
      <c r="H117" s="49">
        <f>DFC!$C$45</f>
        <v>0.1</v>
      </c>
      <c r="I117" s="47">
        <f>DFC!$C$44</f>
        <v>0.7</v>
      </c>
      <c r="J117" s="48">
        <f>DFC!$C$43</f>
        <v>0.2</v>
      </c>
      <c r="K117" s="24" t="str">
        <f t="shared" si="61"/>
        <v>OK</v>
      </c>
      <c r="L117" s="25">
        <f t="shared" si="62"/>
        <v>62</v>
      </c>
      <c r="M117" s="26">
        <f t="shared" si="62"/>
        <v>434</v>
      </c>
      <c r="N117" s="27">
        <f t="shared" si="62"/>
        <v>124</v>
      </c>
      <c r="O117" s="28">
        <f t="shared" si="57"/>
        <v>434000</v>
      </c>
      <c r="P117" s="28">
        <f t="shared" si="57"/>
        <v>10329200</v>
      </c>
      <c r="Q117" s="28">
        <f t="shared" si="57"/>
        <v>3472000</v>
      </c>
      <c r="R117" s="29">
        <f>DFC!$C$50</f>
        <v>152</v>
      </c>
      <c r="S117" s="28">
        <f>DFC!$C$49</f>
        <v>146.19999999999999</v>
      </c>
      <c r="T117" s="30">
        <f>DFC!$C$48</f>
        <v>150</v>
      </c>
      <c r="U117" s="31">
        <f t="shared" si="63"/>
        <v>65.968000000000004</v>
      </c>
      <c r="V117" s="31">
        <f t="shared" si="63"/>
        <v>1510.12904</v>
      </c>
      <c r="W117" s="32">
        <f t="shared" si="63"/>
        <v>520.79999999999995</v>
      </c>
      <c r="X117" s="296">
        <f>DFC!$C$41</f>
        <v>370</v>
      </c>
      <c r="Y117" s="33">
        <f t="shared" si="64"/>
        <v>24408.16</v>
      </c>
      <c r="Z117" s="31">
        <f t="shared" si="64"/>
        <v>558747.74479999999</v>
      </c>
      <c r="AA117" s="31">
        <f t="shared" si="64"/>
        <v>192695.99999999997</v>
      </c>
      <c r="AB117" s="423">
        <f t="shared" si="72"/>
        <v>775851.90480000002</v>
      </c>
      <c r="AC117" s="295">
        <f>DFC!$C$45</f>
        <v>0.1</v>
      </c>
      <c r="AD117" s="291">
        <f>DFC!$C$44</f>
        <v>0.7</v>
      </c>
      <c r="AE117" s="292">
        <f>DFC!$C$43</f>
        <v>0.2</v>
      </c>
      <c r="AF117" s="24" t="str">
        <f t="shared" si="65"/>
        <v>OK</v>
      </c>
      <c r="AG117" s="25">
        <f t="shared" si="66"/>
        <v>62</v>
      </c>
      <c r="AH117" s="26">
        <f t="shared" si="66"/>
        <v>434</v>
      </c>
      <c r="AI117" s="27">
        <f t="shared" si="66"/>
        <v>124</v>
      </c>
      <c r="AJ117" s="28">
        <f t="shared" si="58"/>
        <v>0</v>
      </c>
      <c r="AK117" s="28">
        <f t="shared" si="58"/>
        <v>0</v>
      </c>
      <c r="AL117" s="28">
        <f t="shared" si="58"/>
        <v>0</v>
      </c>
      <c r="AM117" s="17">
        <f>DFC!$C$50</f>
        <v>152</v>
      </c>
      <c r="AN117" s="16">
        <f>DFC!$C$49</f>
        <v>146.19999999999999</v>
      </c>
      <c r="AO117" s="18">
        <f>DFC!$C$48</f>
        <v>150</v>
      </c>
      <c r="AP117" s="31">
        <f t="shared" si="82"/>
        <v>0</v>
      </c>
      <c r="AQ117" s="31">
        <f t="shared" si="82"/>
        <v>0</v>
      </c>
      <c r="AR117" s="32">
        <f t="shared" si="82"/>
        <v>0</v>
      </c>
      <c r="AS117" s="23">
        <f>DFC!$C$41</f>
        <v>370</v>
      </c>
      <c r="AT117" s="33">
        <f t="shared" si="81"/>
        <v>0</v>
      </c>
      <c r="AU117" s="31">
        <f t="shared" si="81"/>
        <v>0</v>
      </c>
      <c r="AV117" s="31">
        <f t="shared" si="81"/>
        <v>0</v>
      </c>
      <c r="AW117" s="423">
        <f t="shared" si="73"/>
        <v>0</v>
      </c>
      <c r="AX117" s="561">
        <f>DFC!$C$72</f>
        <v>0.15</v>
      </c>
      <c r="AY117" s="559">
        <f>DFC!$C$71</f>
        <v>0.75</v>
      </c>
      <c r="AZ117" s="560">
        <f>DFC!$C$70</f>
        <v>0.1</v>
      </c>
      <c r="BA117" s="24" t="str">
        <f t="shared" si="70"/>
        <v>OK</v>
      </c>
      <c r="BB117" s="25">
        <f t="shared" si="67"/>
        <v>93</v>
      </c>
      <c r="BC117" s="26">
        <f t="shared" si="67"/>
        <v>465</v>
      </c>
      <c r="BD117" s="27">
        <f t="shared" si="67"/>
        <v>62</v>
      </c>
      <c r="BE117" s="28">
        <f t="shared" si="59"/>
        <v>116250</v>
      </c>
      <c r="BF117" s="28">
        <f t="shared" si="59"/>
        <v>1976250</v>
      </c>
      <c r="BG117" s="28">
        <f t="shared" si="59"/>
        <v>310000</v>
      </c>
      <c r="BH117" s="17">
        <f>DFC!$C$77</f>
        <v>42</v>
      </c>
      <c r="BI117" s="28">
        <f>DFC!$C$76</f>
        <v>35</v>
      </c>
      <c r="BJ117" s="30">
        <f>DFC!$C$75</f>
        <v>40</v>
      </c>
      <c r="BK117" s="31">
        <f t="shared" si="83"/>
        <v>4.8825000000000003</v>
      </c>
      <c r="BL117" s="31">
        <f t="shared" si="83"/>
        <v>69.168750000000003</v>
      </c>
      <c r="BM117" s="32">
        <f t="shared" si="83"/>
        <v>12.4</v>
      </c>
      <c r="BN117" s="11">
        <f>DFC!$C$68</f>
        <v>500</v>
      </c>
      <c r="BO117" s="21">
        <f t="shared" si="74"/>
        <v>2441.25</v>
      </c>
      <c r="BP117" s="19">
        <f t="shared" si="75"/>
        <v>34584.375</v>
      </c>
      <c r="BQ117" s="19">
        <f t="shared" si="76"/>
        <v>6200</v>
      </c>
      <c r="BR117" s="423">
        <f t="shared" si="77"/>
        <v>43225.625</v>
      </c>
      <c r="BS117" s="561">
        <f>DFC!$C$72</f>
        <v>0.15</v>
      </c>
      <c r="BT117" s="559">
        <f>DFC!$C$71</f>
        <v>0.75</v>
      </c>
      <c r="BU117" s="560">
        <f>DFC!$C$70</f>
        <v>0.1</v>
      </c>
      <c r="BV117" s="24" t="str">
        <f t="shared" si="71"/>
        <v>OK</v>
      </c>
      <c r="BW117" s="25">
        <f t="shared" si="68"/>
        <v>93</v>
      </c>
      <c r="BX117" s="26">
        <f t="shared" si="68"/>
        <v>465</v>
      </c>
      <c r="BY117" s="27">
        <f t="shared" si="68"/>
        <v>62</v>
      </c>
      <c r="BZ117" s="28">
        <f t="shared" si="60"/>
        <v>0</v>
      </c>
      <c r="CA117" s="28">
        <f t="shared" si="60"/>
        <v>0</v>
      </c>
      <c r="CB117" s="28">
        <f t="shared" si="60"/>
        <v>0</v>
      </c>
      <c r="CC117" s="17">
        <f>DFC!$C$77</f>
        <v>42</v>
      </c>
      <c r="CD117" s="28">
        <f>DFC!$C$76</f>
        <v>35</v>
      </c>
      <c r="CE117" s="30">
        <f>DFC!$C$75</f>
        <v>40</v>
      </c>
      <c r="CF117" s="31">
        <f t="shared" si="84"/>
        <v>0</v>
      </c>
      <c r="CG117" s="31">
        <f t="shared" si="84"/>
        <v>0</v>
      </c>
      <c r="CH117" s="32">
        <f t="shared" si="84"/>
        <v>0</v>
      </c>
      <c r="CI117" s="11">
        <f>DFC!$C$68</f>
        <v>500</v>
      </c>
      <c r="CJ117" s="21">
        <f t="shared" si="78"/>
        <v>0</v>
      </c>
      <c r="CK117" s="21">
        <f t="shared" si="78"/>
        <v>0</v>
      </c>
      <c r="CL117" s="21">
        <f t="shared" si="78"/>
        <v>0</v>
      </c>
      <c r="CM117" s="423">
        <f t="shared" si="79"/>
        <v>0</v>
      </c>
    </row>
    <row r="118" spans="1:91" x14ac:dyDescent="0.35">
      <c r="A118" s="743"/>
      <c r="B118" s="572" t="s">
        <v>28</v>
      </c>
      <c r="C118" s="572">
        <v>30</v>
      </c>
      <c r="D118" s="572">
        <v>112</v>
      </c>
      <c r="E118" s="10">
        <f>DFC!C$55</f>
        <v>20</v>
      </c>
      <c r="F118" s="578">
        <f t="shared" si="56"/>
        <v>600</v>
      </c>
      <c r="G118" s="745"/>
      <c r="H118" s="49">
        <f>DFC!$C$45</f>
        <v>0.1</v>
      </c>
      <c r="I118" s="47">
        <f>DFC!$C$44</f>
        <v>0.7</v>
      </c>
      <c r="J118" s="48">
        <f>DFC!$C$43</f>
        <v>0.2</v>
      </c>
      <c r="K118" s="24" t="str">
        <f t="shared" si="61"/>
        <v>OK</v>
      </c>
      <c r="L118" s="25">
        <f t="shared" si="62"/>
        <v>60</v>
      </c>
      <c r="M118" s="26">
        <f t="shared" si="62"/>
        <v>420</v>
      </c>
      <c r="N118" s="27">
        <f t="shared" si="62"/>
        <v>120</v>
      </c>
      <c r="O118" s="28">
        <f t="shared" si="57"/>
        <v>420000</v>
      </c>
      <c r="P118" s="28">
        <f t="shared" si="57"/>
        <v>9996000</v>
      </c>
      <c r="Q118" s="28">
        <f t="shared" si="57"/>
        <v>3360000</v>
      </c>
      <c r="R118" s="29">
        <f>DFC!$C$50</f>
        <v>152</v>
      </c>
      <c r="S118" s="28">
        <f>DFC!$C$49</f>
        <v>146.19999999999999</v>
      </c>
      <c r="T118" s="30">
        <f>DFC!$C$48</f>
        <v>150</v>
      </c>
      <c r="U118" s="31">
        <f t="shared" si="63"/>
        <v>63.84</v>
      </c>
      <c r="V118" s="31">
        <f t="shared" si="63"/>
        <v>1461.4151999999999</v>
      </c>
      <c r="W118" s="32">
        <f t="shared" si="63"/>
        <v>504</v>
      </c>
      <c r="X118" s="296">
        <f>DFC!$C$41</f>
        <v>370</v>
      </c>
      <c r="Y118" s="33">
        <f t="shared" si="64"/>
        <v>23620.800000000003</v>
      </c>
      <c r="Z118" s="31">
        <f t="shared" si="64"/>
        <v>540723.62399999995</v>
      </c>
      <c r="AA118" s="31">
        <f t="shared" si="64"/>
        <v>186480</v>
      </c>
      <c r="AB118" s="423">
        <f t="shared" si="72"/>
        <v>750824.424</v>
      </c>
      <c r="AC118" s="295">
        <f>DFC!$C$45</f>
        <v>0.1</v>
      </c>
      <c r="AD118" s="291">
        <f>DFC!$C$44</f>
        <v>0.7</v>
      </c>
      <c r="AE118" s="292">
        <f>DFC!$C$43</f>
        <v>0.2</v>
      </c>
      <c r="AF118" s="24" t="str">
        <f t="shared" si="65"/>
        <v>OK</v>
      </c>
      <c r="AG118" s="25">
        <f t="shared" si="66"/>
        <v>60</v>
      </c>
      <c r="AH118" s="26">
        <f t="shared" si="66"/>
        <v>420</v>
      </c>
      <c r="AI118" s="27">
        <f t="shared" si="66"/>
        <v>120</v>
      </c>
      <c r="AJ118" s="28">
        <f t="shared" si="58"/>
        <v>0</v>
      </c>
      <c r="AK118" s="28">
        <f t="shared" si="58"/>
        <v>0</v>
      </c>
      <c r="AL118" s="28">
        <f t="shared" si="58"/>
        <v>0</v>
      </c>
      <c r="AM118" s="17">
        <f>DFC!$C$50</f>
        <v>152</v>
      </c>
      <c r="AN118" s="16">
        <f>DFC!$C$49</f>
        <v>146.19999999999999</v>
      </c>
      <c r="AO118" s="18">
        <f>DFC!$C$48</f>
        <v>150</v>
      </c>
      <c r="AP118" s="31">
        <f t="shared" si="82"/>
        <v>0</v>
      </c>
      <c r="AQ118" s="31">
        <f t="shared" si="82"/>
        <v>0</v>
      </c>
      <c r="AR118" s="32">
        <f t="shared" si="82"/>
        <v>0</v>
      </c>
      <c r="AS118" s="23">
        <f>DFC!$C$41</f>
        <v>370</v>
      </c>
      <c r="AT118" s="33">
        <f t="shared" si="81"/>
        <v>0</v>
      </c>
      <c r="AU118" s="31">
        <f t="shared" si="81"/>
        <v>0</v>
      </c>
      <c r="AV118" s="31">
        <f t="shared" si="81"/>
        <v>0</v>
      </c>
      <c r="AW118" s="423">
        <f t="shared" si="73"/>
        <v>0</v>
      </c>
      <c r="AX118" s="561">
        <f>DFC!$C$72</f>
        <v>0.15</v>
      </c>
      <c r="AY118" s="559">
        <f>DFC!$C$71</f>
        <v>0.75</v>
      </c>
      <c r="AZ118" s="560">
        <f>DFC!$C$70</f>
        <v>0.1</v>
      </c>
      <c r="BA118" s="24" t="str">
        <f t="shared" si="70"/>
        <v>OK</v>
      </c>
      <c r="BB118" s="25">
        <f t="shared" si="67"/>
        <v>90</v>
      </c>
      <c r="BC118" s="26">
        <f t="shared" si="67"/>
        <v>450</v>
      </c>
      <c r="BD118" s="27">
        <f t="shared" si="67"/>
        <v>60</v>
      </c>
      <c r="BE118" s="28">
        <f t="shared" si="59"/>
        <v>112500</v>
      </c>
      <c r="BF118" s="28">
        <f t="shared" si="59"/>
        <v>1912500</v>
      </c>
      <c r="BG118" s="28">
        <f t="shared" si="59"/>
        <v>300000</v>
      </c>
      <c r="BH118" s="17">
        <f>DFC!$C$77</f>
        <v>42</v>
      </c>
      <c r="BI118" s="28">
        <f>DFC!$C$76</f>
        <v>35</v>
      </c>
      <c r="BJ118" s="30">
        <f>DFC!$C$75</f>
        <v>40</v>
      </c>
      <c r="BK118" s="31">
        <f t="shared" si="83"/>
        <v>4.7249999999999996</v>
      </c>
      <c r="BL118" s="31">
        <f t="shared" si="83"/>
        <v>66.9375</v>
      </c>
      <c r="BM118" s="32">
        <f t="shared" si="83"/>
        <v>12</v>
      </c>
      <c r="BN118" s="11">
        <f>DFC!$C$68</f>
        <v>500</v>
      </c>
      <c r="BO118" s="21">
        <f t="shared" si="74"/>
        <v>2362.5</v>
      </c>
      <c r="BP118" s="19">
        <f t="shared" si="75"/>
        <v>33468.75</v>
      </c>
      <c r="BQ118" s="19">
        <f t="shared" si="76"/>
        <v>6000</v>
      </c>
      <c r="BR118" s="423">
        <f t="shared" si="77"/>
        <v>41831.25</v>
      </c>
      <c r="BS118" s="561">
        <f>DFC!$C$72</f>
        <v>0.15</v>
      </c>
      <c r="BT118" s="559">
        <f>DFC!$C$71</f>
        <v>0.75</v>
      </c>
      <c r="BU118" s="560">
        <f>DFC!$C$70</f>
        <v>0.1</v>
      </c>
      <c r="BV118" s="24" t="str">
        <f t="shared" si="71"/>
        <v>OK</v>
      </c>
      <c r="BW118" s="25">
        <f t="shared" si="68"/>
        <v>90</v>
      </c>
      <c r="BX118" s="26">
        <f t="shared" si="68"/>
        <v>450</v>
      </c>
      <c r="BY118" s="27">
        <f t="shared" si="68"/>
        <v>60</v>
      </c>
      <c r="BZ118" s="28">
        <f t="shared" si="60"/>
        <v>0</v>
      </c>
      <c r="CA118" s="28">
        <f t="shared" si="60"/>
        <v>0</v>
      </c>
      <c r="CB118" s="28">
        <f t="shared" si="60"/>
        <v>0</v>
      </c>
      <c r="CC118" s="17">
        <f>DFC!$C$77</f>
        <v>42</v>
      </c>
      <c r="CD118" s="28">
        <f>DFC!$C$76</f>
        <v>35</v>
      </c>
      <c r="CE118" s="30">
        <f>DFC!$C$75</f>
        <v>40</v>
      </c>
      <c r="CF118" s="31">
        <f t="shared" si="84"/>
        <v>0</v>
      </c>
      <c r="CG118" s="31">
        <f t="shared" si="84"/>
        <v>0</v>
      </c>
      <c r="CH118" s="32">
        <f t="shared" si="84"/>
        <v>0</v>
      </c>
      <c r="CI118" s="11">
        <f>DFC!$C$68</f>
        <v>500</v>
      </c>
      <c r="CJ118" s="21">
        <f t="shared" si="78"/>
        <v>0</v>
      </c>
      <c r="CK118" s="21">
        <f t="shared" si="78"/>
        <v>0</v>
      </c>
      <c r="CL118" s="21">
        <f t="shared" si="78"/>
        <v>0</v>
      </c>
      <c r="CM118" s="423">
        <f t="shared" si="79"/>
        <v>0</v>
      </c>
    </row>
    <row r="119" spans="1:91" x14ac:dyDescent="0.35">
      <c r="A119" s="743"/>
      <c r="B119" s="572" t="s">
        <v>29</v>
      </c>
      <c r="C119" s="572">
        <v>31</v>
      </c>
      <c r="D119" s="572">
        <v>113</v>
      </c>
      <c r="E119" s="10">
        <f>DFC!C$56</f>
        <v>20</v>
      </c>
      <c r="F119" s="578">
        <f t="shared" si="56"/>
        <v>620</v>
      </c>
      <c r="G119" s="745"/>
      <c r="H119" s="49">
        <f>DFC!$C$45</f>
        <v>0.1</v>
      </c>
      <c r="I119" s="47">
        <f>DFC!$C$44</f>
        <v>0.7</v>
      </c>
      <c r="J119" s="48">
        <f>DFC!$C$43</f>
        <v>0.2</v>
      </c>
      <c r="K119" s="24" t="str">
        <f t="shared" si="61"/>
        <v>OK</v>
      </c>
      <c r="L119" s="25">
        <f t="shared" si="62"/>
        <v>62</v>
      </c>
      <c r="M119" s="26">
        <f t="shared" si="62"/>
        <v>434</v>
      </c>
      <c r="N119" s="27">
        <f t="shared" si="62"/>
        <v>124</v>
      </c>
      <c r="O119" s="28">
        <f t="shared" si="57"/>
        <v>434000</v>
      </c>
      <c r="P119" s="28">
        <f t="shared" si="57"/>
        <v>10329200</v>
      </c>
      <c r="Q119" s="28">
        <f t="shared" si="57"/>
        <v>3472000</v>
      </c>
      <c r="R119" s="29">
        <f>DFC!$C$50</f>
        <v>152</v>
      </c>
      <c r="S119" s="28">
        <f>DFC!$C$49</f>
        <v>146.19999999999999</v>
      </c>
      <c r="T119" s="30">
        <f>DFC!$C$48</f>
        <v>150</v>
      </c>
      <c r="U119" s="31">
        <f t="shared" si="63"/>
        <v>65.968000000000004</v>
      </c>
      <c r="V119" s="31">
        <f t="shared" si="63"/>
        <v>1510.12904</v>
      </c>
      <c r="W119" s="32">
        <f t="shared" si="63"/>
        <v>520.79999999999995</v>
      </c>
      <c r="X119" s="296">
        <f>DFC!$C$41</f>
        <v>370</v>
      </c>
      <c r="Y119" s="33">
        <f t="shared" si="64"/>
        <v>24408.16</v>
      </c>
      <c r="Z119" s="31">
        <f t="shared" si="64"/>
        <v>558747.74479999999</v>
      </c>
      <c r="AA119" s="31">
        <f t="shared" si="64"/>
        <v>192695.99999999997</v>
      </c>
      <c r="AB119" s="423">
        <f t="shared" si="72"/>
        <v>775851.90480000002</v>
      </c>
      <c r="AC119" s="295">
        <f>DFC!$C$45</f>
        <v>0.1</v>
      </c>
      <c r="AD119" s="291">
        <f>DFC!$C$44</f>
        <v>0.7</v>
      </c>
      <c r="AE119" s="292">
        <f>DFC!$C$43</f>
        <v>0.2</v>
      </c>
      <c r="AF119" s="24" t="str">
        <f t="shared" si="65"/>
        <v>OK</v>
      </c>
      <c r="AG119" s="25">
        <f t="shared" si="66"/>
        <v>62</v>
      </c>
      <c r="AH119" s="26">
        <f t="shared" si="66"/>
        <v>434</v>
      </c>
      <c r="AI119" s="27">
        <f t="shared" si="66"/>
        <v>124</v>
      </c>
      <c r="AJ119" s="28">
        <f t="shared" si="58"/>
        <v>0</v>
      </c>
      <c r="AK119" s="28">
        <f t="shared" si="58"/>
        <v>0</v>
      </c>
      <c r="AL119" s="28">
        <f t="shared" si="58"/>
        <v>0</v>
      </c>
      <c r="AM119" s="17">
        <f>DFC!$C$50</f>
        <v>152</v>
      </c>
      <c r="AN119" s="16">
        <f>DFC!$C$49</f>
        <v>146.19999999999999</v>
      </c>
      <c r="AO119" s="18">
        <f>DFC!$C$48</f>
        <v>150</v>
      </c>
      <c r="AP119" s="31">
        <f t="shared" si="82"/>
        <v>0</v>
      </c>
      <c r="AQ119" s="31">
        <f t="shared" si="82"/>
        <v>0</v>
      </c>
      <c r="AR119" s="32">
        <f t="shared" si="82"/>
        <v>0</v>
      </c>
      <c r="AS119" s="23">
        <f>DFC!$C$41</f>
        <v>370</v>
      </c>
      <c r="AT119" s="33">
        <f t="shared" si="81"/>
        <v>0</v>
      </c>
      <c r="AU119" s="31">
        <f t="shared" si="81"/>
        <v>0</v>
      </c>
      <c r="AV119" s="31">
        <f t="shared" si="81"/>
        <v>0</v>
      </c>
      <c r="AW119" s="423">
        <f t="shared" si="73"/>
        <v>0</v>
      </c>
      <c r="AX119" s="561">
        <f>DFC!$C$72</f>
        <v>0.15</v>
      </c>
      <c r="AY119" s="559">
        <f>DFC!$C$71</f>
        <v>0.75</v>
      </c>
      <c r="AZ119" s="560">
        <f>DFC!$C$70</f>
        <v>0.1</v>
      </c>
      <c r="BA119" s="24" t="str">
        <f t="shared" si="70"/>
        <v>OK</v>
      </c>
      <c r="BB119" s="25">
        <f t="shared" si="67"/>
        <v>93</v>
      </c>
      <c r="BC119" s="26">
        <f t="shared" si="67"/>
        <v>465</v>
      </c>
      <c r="BD119" s="27">
        <f t="shared" si="67"/>
        <v>62</v>
      </c>
      <c r="BE119" s="28">
        <f t="shared" si="59"/>
        <v>116250</v>
      </c>
      <c r="BF119" s="28">
        <f t="shared" si="59"/>
        <v>1976250</v>
      </c>
      <c r="BG119" s="28">
        <f t="shared" si="59"/>
        <v>310000</v>
      </c>
      <c r="BH119" s="17">
        <f>DFC!$C$77</f>
        <v>42</v>
      </c>
      <c r="BI119" s="28">
        <f>DFC!$C$76</f>
        <v>35</v>
      </c>
      <c r="BJ119" s="30">
        <f>DFC!$C$75</f>
        <v>40</v>
      </c>
      <c r="BK119" s="31">
        <f t="shared" si="83"/>
        <v>4.8825000000000003</v>
      </c>
      <c r="BL119" s="31">
        <f t="shared" si="83"/>
        <v>69.168750000000003</v>
      </c>
      <c r="BM119" s="32">
        <f t="shared" si="83"/>
        <v>12.4</v>
      </c>
      <c r="BN119" s="11">
        <f>DFC!$C$68</f>
        <v>500</v>
      </c>
      <c r="BO119" s="21">
        <f t="shared" si="74"/>
        <v>2441.25</v>
      </c>
      <c r="BP119" s="19">
        <f t="shared" si="75"/>
        <v>34584.375</v>
      </c>
      <c r="BQ119" s="19">
        <f t="shared" si="76"/>
        <v>6200</v>
      </c>
      <c r="BR119" s="423">
        <f t="shared" si="77"/>
        <v>43225.625</v>
      </c>
      <c r="BS119" s="561">
        <f>DFC!$C$72</f>
        <v>0.15</v>
      </c>
      <c r="BT119" s="559">
        <f>DFC!$C$71</f>
        <v>0.75</v>
      </c>
      <c r="BU119" s="560">
        <f>DFC!$C$70</f>
        <v>0.1</v>
      </c>
      <c r="BV119" s="24" t="str">
        <f t="shared" si="71"/>
        <v>OK</v>
      </c>
      <c r="BW119" s="25">
        <f t="shared" si="68"/>
        <v>93</v>
      </c>
      <c r="BX119" s="26">
        <f t="shared" si="68"/>
        <v>465</v>
      </c>
      <c r="BY119" s="27">
        <f t="shared" si="68"/>
        <v>62</v>
      </c>
      <c r="BZ119" s="28">
        <f t="shared" si="60"/>
        <v>0</v>
      </c>
      <c r="CA119" s="28">
        <f t="shared" si="60"/>
        <v>0</v>
      </c>
      <c r="CB119" s="28">
        <f t="shared" si="60"/>
        <v>0</v>
      </c>
      <c r="CC119" s="17">
        <f>DFC!$C$77</f>
        <v>42</v>
      </c>
      <c r="CD119" s="28">
        <f>DFC!$C$76</f>
        <v>35</v>
      </c>
      <c r="CE119" s="30">
        <f>DFC!$C$75</f>
        <v>40</v>
      </c>
      <c r="CF119" s="31">
        <f t="shared" si="84"/>
        <v>0</v>
      </c>
      <c r="CG119" s="31">
        <f t="shared" si="84"/>
        <v>0</v>
      </c>
      <c r="CH119" s="32">
        <f t="shared" si="84"/>
        <v>0</v>
      </c>
      <c r="CI119" s="11">
        <f>DFC!$C$68</f>
        <v>500</v>
      </c>
      <c r="CJ119" s="21">
        <f t="shared" si="78"/>
        <v>0</v>
      </c>
      <c r="CK119" s="21">
        <f t="shared" si="78"/>
        <v>0</v>
      </c>
      <c r="CL119" s="21">
        <f t="shared" si="78"/>
        <v>0</v>
      </c>
      <c r="CM119" s="423">
        <f t="shared" si="79"/>
        <v>0</v>
      </c>
    </row>
    <row r="120" spans="1:91" x14ac:dyDescent="0.35">
      <c r="A120" s="743"/>
      <c r="B120" s="572" t="s">
        <v>30</v>
      </c>
      <c r="C120" s="572">
        <v>30</v>
      </c>
      <c r="D120" s="572">
        <v>114</v>
      </c>
      <c r="E120" s="10">
        <f>DFC!C$57</f>
        <v>20</v>
      </c>
      <c r="F120" s="578">
        <f t="shared" si="56"/>
        <v>600</v>
      </c>
      <c r="G120" s="745"/>
      <c r="H120" s="49">
        <f>DFC!$C$45</f>
        <v>0.1</v>
      </c>
      <c r="I120" s="47">
        <f>DFC!$C$44</f>
        <v>0.7</v>
      </c>
      <c r="J120" s="48">
        <f>DFC!$C$43</f>
        <v>0.2</v>
      </c>
      <c r="K120" s="24" t="str">
        <f t="shared" si="61"/>
        <v>OK</v>
      </c>
      <c r="L120" s="25">
        <f t="shared" si="62"/>
        <v>60</v>
      </c>
      <c r="M120" s="26">
        <f t="shared" si="62"/>
        <v>420</v>
      </c>
      <c r="N120" s="27">
        <f t="shared" si="62"/>
        <v>120</v>
      </c>
      <c r="O120" s="28">
        <f t="shared" si="57"/>
        <v>420000</v>
      </c>
      <c r="P120" s="28">
        <f t="shared" si="57"/>
        <v>9996000</v>
      </c>
      <c r="Q120" s="28">
        <f t="shared" si="57"/>
        <v>3360000</v>
      </c>
      <c r="R120" s="29">
        <f>DFC!$C$50</f>
        <v>152</v>
      </c>
      <c r="S120" s="28">
        <f>DFC!$C$49</f>
        <v>146.19999999999999</v>
      </c>
      <c r="T120" s="30">
        <f>DFC!$C$48</f>
        <v>150</v>
      </c>
      <c r="U120" s="31">
        <f t="shared" si="63"/>
        <v>63.84</v>
      </c>
      <c r="V120" s="31">
        <f t="shared" si="63"/>
        <v>1461.4151999999999</v>
      </c>
      <c r="W120" s="32">
        <f t="shared" si="63"/>
        <v>504</v>
      </c>
      <c r="X120" s="296">
        <f>DFC!$C$41</f>
        <v>370</v>
      </c>
      <c r="Y120" s="33">
        <f t="shared" si="64"/>
        <v>23620.800000000003</v>
      </c>
      <c r="Z120" s="31">
        <f t="shared" si="64"/>
        <v>540723.62399999995</v>
      </c>
      <c r="AA120" s="31">
        <f t="shared" si="64"/>
        <v>186480</v>
      </c>
      <c r="AB120" s="423">
        <f t="shared" si="72"/>
        <v>750824.424</v>
      </c>
      <c r="AC120" s="295">
        <f>DFC!$C$45</f>
        <v>0.1</v>
      </c>
      <c r="AD120" s="291">
        <f>DFC!$C$44</f>
        <v>0.7</v>
      </c>
      <c r="AE120" s="292">
        <f>DFC!$C$43</f>
        <v>0.2</v>
      </c>
      <c r="AF120" s="24" t="str">
        <f t="shared" si="65"/>
        <v>OK</v>
      </c>
      <c r="AG120" s="25">
        <f t="shared" si="66"/>
        <v>60</v>
      </c>
      <c r="AH120" s="26">
        <f t="shared" si="66"/>
        <v>420</v>
      </c>
      <c r="AI120" s="27">
        <f t="shared" si="66"/>
        <v>120</v>
      </c>
      <c r="AJ120" s="28">
        <f t="shared" si="58"/>
        <v>0</v>
      </c>
      <c r="AK120" s="28">
        <f t="shared" si="58"/>
        <v>0</v>
      </c>
      <c r="AL120" s="28">
        <f t="shared" si="58"/>
        <v>0</v>
      </c>
      <c r="AM120" s="17">
        <f>DFC!$C$50</f>
        <v>152</v>
      </c>
      <c r="AN120" s="16">
        <f>DFC!$C$49</f>
        <v>146.19999999999999</v>
      </c>
      <c r="AO120" s="18">
        <f>DFC!$C$48</f>
        <v>150</v>
      </c>
      <c r="AP120" s="31">
        <f t="shared" si="82"/>
        <v>0</v>
      </c>
      <c r="AQ120" s="31">
        <f t="shared" si="82"/>
        <v>0</v>
      </c>
      <c r="AR120" s="32">
        <f t="shared" si="82"/>
        <v>0</v>
      </c>
      <c r="AS120" s="23">
        <f>DFC!$C$41</f>
        <v>370</v>
      </c>
      <c r="AT120" s="33">
        <f t="shared" si="81"/>
        <v>0</v>
      </c>
      <c r="AU120" s="31">
        <f t="shared" si="81"/>
        <v>0</v>
      </c>
      <c r="AV120" s="31">
        <f t="shared" si="81"/>
        <v>0</v>
      </c>
      <c r="AW120" s="423">
        <f t="shared" si="73"/>
        <v>0</v>
      </c>
      <c r="AX120" s="561">
        <f>DFC!$C$72</f>
        <v>0.15</v>
      </c>
      <c r="AY120" s="559">
        <f>DFC!$C$71</f>
        <v>0.75</v>
      </c>
      <c r="AZ120" s="560">
        <f>DFC!$C$70</f>
        <v>0.1</v>
      </c>
      <c r="BA120" s="24" t="str">
        <f t="shared" si="70"/>
        <v>OK</v>
      </c>
      <c r="BB120" s="25">
        <f t="shared" si="67"/>
        <v>90</v>
      </c>
      <c r="BC120" s="26">
        <f t="shared" si="67"/>
        <v>450</v>
      </c>
      <c r="BD120" s="27">
        <f t="shared" si="67"/>
        <v>60</v>
      </c>
      <c r="BE120" s="28">
        <f t="shared" si="59"/>
        <v>112500</v>
      </c>
      <c r="BF120" s="28">
        <f t="shared" si="59"/>
        <v>1912500</v>
      </c>
      <c r="BG120" s="28">
        <f t="shared" si="59"/>
        <v>300000</v>
      </c>
      <c r="BH120" s="17">
        <f>DFC!$C$77</f>
        <v>42</v>
      </c>
      <c r="BI120" s="28">
        <f>DFC!$C$76</f>
        <v>35</v>
      </c>
      <c r="BJ120" s="30">
        <f>DFC!$C$75</f>
        <v>40</v>
      </c>
      <c r="BK120" s="31">
        <f t="shared" si="83"/>
        <v>4.7249999999999996</v>
      </c>
      <c r="BL120" s="31">
        <f t="shared" si="83"/>
        <v>66.9375</v>
      </c>
      <c r="BM120" s="32">
        <f t="shared" si="83"/>
        <v>12</v>
      </c>
      <c r="BN120" s="11">
        <f>DFC!$C$68</f>
        <v>500</v>
      </c>
      <c r="BO120" s="21">
        <f t="shared" si="74"/>
        <v>2362.5</v>
      </c>
      <c r="BP120" s="19">
        <f t="shared" si="75"/>
        <v>33468.75</v>
      </c>
      <c r="BQ120" s="19">
        <f t="shared" si="76"/>
        <v>6000</v>
      </c>
      <c r="BR120" s="423">
        <f t="shared" si="77"/>
        <v>41831.25</v>
      </c>
      <c r="BS120" s="561">
        <f>DFC!$C$72</f>
        <v>0.15</v>
      </c>
      <c r="BT120" s="559">
        <f>DFC!$C$71</f>
        <v>0.75</v>
      </c>
      <c r="BU120" s="560">
        <f>DFC!$C$70</f>
        <v>0.1</v>
      </c>
      <c r="BV120" s="24" t="str">
        <f t="shared" si="71"/>
        <v>OK</v>
      </c>
      <c r="BW120" s="25">
        <f t="shared" si="68"/>
        <v>90</v>
      </c>
      <c r="BX120" s="26">
        <f t="shared" si="68"/>
        <v>450</v>
      </c>
      <c r="BY120" s="27">
        <f t="shared" si="68"/>
        <v>60</v>
      </c>
      <c r="BZ120" s="28">
        <f t="shared" si="60"/>
        <v>0</v>
      </c>
      <c r="CA120" s="28">
        <f t="shared" si="60"/>
        <v>0</v>
      </c>
      <c r="CB120" s="28">
        <f t="shared" si="60"/>
        <v>0</v>
      </c>
      <c r="CC120" s="17">
        <f>DFC!$C$77</f>
        <v>42</v>
      </c>
      <c r="CD120" s="28">
        <f>DFC!$C$76</f>
        <v>35</v>
      </c>
      <c r="CE120" s="30">
        <f>DFC!$C$75</f>
        <v>40</v>
      </c>
      <c r="CF120" s="31">
        <f t="shared" si="84"/>
        <v>0</v>
      </c>
      <c r="CG120" s="31">
        <f t="shared" si="84"/>
        <v>0</v>
      </c>
      <c r="CH120" s="32">
        <f t="shared" si="84"/>
        <v>0</v>
      </c>
      <c r="CI120" s="11">
        <f>DFC!$C$68</f>
        <v>500</v>
      </c>
      <c r="CJ120" s="21">
        <f t="shared" si="78"/>
        <v>0</v>
      </c>
      <c r="CK120" s="21">
        <f t="shared" si="78"/>
        <v>0</v>
      </c>
      <c r="CL120" s="21">
        <f t="shared" si="78"/>
        <v>0</v>
      </c>
      <c r="CM120" s="423">
        <f t="shared" si="79"/>
        <v>0</v>
      </c>
    </row>
    <row r="121" spans="1:91" x14ac:dyDescent="0.35">
      <c r="A121" s="743"/>
      <c r="B121" s="572" t="s">
        <v>31</v>
      </c>
      <c r="C121" s="572">
        <v>31</v>
      </c>
      <c r="D121" s="572">
        <v>115</v>
      </c>
      <c r="E121" s="10">
        <f>DFC!C$58</f>
        <v>20</v>
      </c>
      <c r="F121" s="578">
        <f t="shared" si="56"/>
        <v>620</v>
      </c>
      <c r="G121" s="745"/>
      <c r="H121" s="49">
        <f>DFC!$C$45</f>
        <v>0.1</v>
      </c>
      <c r="I121" s="47">
        <f>DFC!$C$44</f>
        <v>0.7</v>
      </c>
      <c r="J121" s="48">
        <f>DFC!$C$43</f>
        <v>0.2</v>
      </c>
      <c r="K121" s="24" t="str">
        <f t="shared" si="61"/>
        <v>OK</v>
      </c>
      <c r="L121" s="25">
        <f t="shared" si="62"/>
        <v>62</v>
      </c>
      <c r="M121" s="26">
        <f t="shared" si="62"/>
        <v>434</v>
      </c>
      <c r="N121" s="27">
        <f t="shared" si="62"/>
        <v>124</v>
      </c>
      <c r="O121" s="28">
        <f t="shared" si="57"/>
        <v>434000</v>
      </c>
      <c r="P121" s="28">
        <f t="shared" si="57"/>
        <v>10329200</v>
      </c>
      <c r="Q121" s="28">
        <f t="shared" si="57"/>
        <v>3472000</v>
      </c>
      <c r="R121" s="29">
        <f>DFC!$C$50</f>
        <v>152</v>
      </c>
      <c r="S121" s="28">
        <f>DFC!$C$49</f>
        <v>146.19999999999999</v>
      </c>
      <c r="T121" s="30">
        <f>DFC!$C$48</f>
        <v>150</v>
      </c>
      <c r="U121" s="31">
        <f t="shared" si="63"/>
        <v>65.968000000000004</v>
      </c>
      <c r="V121" s="31">
        <f t="shared" si="63"/>
        <v>1510.12904</v>
      </c>
      <c r="W121" s="32">
        <f t="shared" si="63"/>
        <v>520.79999999999995</v>
      </c>
      <c r="X121" s="296">
        <f>DFC!$C$41</f>
        <v>370</v>
      </c>
      <c r="Y121" s="33">
        <f t="shared" si="64"/>
        <v>24408.16</v>
      </c>
      <c r="Z121" s="31">
        <f t="shared" si="64"/>
        <v>558747.74479999999</v>
      </c>
      <c r="AA121" s="31">
        <f t="shared" si="64"/>
        <v>192695.99999999997</v>
      </c>
      <c r="AB121" s="423">
        <f t="shared" si="72"/>
        <v>775851.90480000002</v>
      </c>
      <c r="AC121" s="295">
        <f>DFC!$C$45</f>
        <v>0.1</v>
      </c>
      <c r="AD121" s="291">
        <f>DFC!$C$44</f>
        <v>0.7</v>
      </c>
      <c r="AE121" s="292">
        <f>DFC!$C$43</f>
        <v>0.2</v>
      </c>
      <c r="AF121" s="24" t="str">
        <f t="shared" si="65"/>
        <v>OK</v>
      </c>
      <c r="AG121" s="25">
        <f t="shared" si="66"/>
        <v>62</v>
      </c>
      <c r="AH121" s="26">
        <f t="shared" si="66"/>
        <v>434</v>
      </c>
      <c r="AI121" s="27">
        <f t="shared" si="66"/>
        <v>124</v>
      </c>
      <c r="AJ121" s="28">
        <f t="shared" si="58"/>
        <v>0</v>
      </c>
      <c r="AK121" s="28">
        <f t="shared" si="58"/>
        <v>0</v>
      </c>
      <c r="AL121" s="28">
        <f t="shared" si="58"/>
        <v>0</v>
      </c>
      <c r="AM121" s="17">
        <f>DFC!$C$50</f>
        <v>152</v>
      </c>
      <c r="AN121" s="16">
        <f>DFC!$C$49</f>
        <v>146.19999999999999</v>
      </c>
      <c r="AO121" s="18">
        <f>DFC!$C$48</f>
        <v>150</v>
      </c>
      <c r="AP121" s="31">
        <f t="shared" si="82"/>
        <v>0</v>
      </c>
      <c r="AQ121" s="31">
        <f t="shared" si="82"/>
        <v>0</v>
      </c>
      <c r="AR121" s="32">
        <f t="shared" si="82"/>
        <v>0</v>
      </c>
      <c r="AS121" s="23">
        <f>DFC!$C$41</f>
        <v>370</v>
      </c>
      <c r="AT121" s="33">
        <f t="shared" si="81"/>
        <v>0</v>
      </c>
      <c r="AU121" s="31">
        <f t="shared" si="81"/>
        <v>0</v>
      </c>
      <c r="AV121" s="31">
        <f t="shared" si="81"/>
        <v>0</v>
      </c>
      <c r="AW121" s="423">
        <f t="shared" si="73"/>
        <v>0</v>
      </c>
      <c r="AX121" s="561">
        <f>DFC!$C$72</f>
        <v>0.15</v>
      </c>
      <c r="AY121" s="559">
        <f>DFC!$C$71</f>
        <v>0.75</v>
      </c>
      <c r="AZ121" s="560">
        <f>DFC!$C$70</f>
        <v>0.1</v>
      </c>
      <c r="BA121" s="24" t="str">
        <f t="shared" si="70"/>
        <v>OK</v>
      </c>
      <c r="BB121" s="25">
        <f t="shared" si="67"/>
        <v>93</v>
      </c>
      <c r="BC121" s="26">
        <f t="shared" si="67"/>
        <v>465</v>
      </c>
      <c r="BD121" s="27">
        <f t="shared" si="67"/>
        <v>62</v>
      </c>
      <c r="BE121" s="28">
        <f t="shared" si="59"/>
        <v>116250</v>
      </c>
      <c r="BF121" s="28">
        <f t="shared" si="59"/>
        <v>1976250</v>
      </c>
      <c r="BG121" s="28">
        <f t="shared" si="59"/>
        <v>310000</v>
      </c>
      <c r="BH121" s="17">
        <f>DFC!$C$77</f>
        <v>42</v>
      </c>
      <c r="BI121" s="28">
        <f>DFC!$C$76</f>
        <v>35</v>
      </c>
      <c r="BJ121" s="30">
        <f>DFC!$C$75</f>
        <v>40</v>
      </c>
      <c r="BK121" s="31">
        <f t="shared" si="83"/>
        <v>4.8825000000000003</v>
      </c>
      <c r="BL121" s="31">
        <f t="shared" si="83"/>
        <v>69.168750000000003</v>
      </c>
      <c r="BM121" s="32">
        <f t="shared" si="83"/>
        <v>12.4</v>
      </c>
      <c r="BN121" s="11">
        <f>DFC!$C$68</f>
        <v>500</v>
      </c>
      <c r="BO121" s="21">
        <f t="shared" si="74"/>
        <v>2441.25</v>
      </c>
      <c r="BP121" s="19">
        <f t="shared" si="75"/>
        <v>34584.375</v>
      </c>
      <c r="BQ121" s="19">
        <f t="shared" si="76"/>
        <v>6200</v>
      </c>
      <c r="BR121" s="423">
        <f t="shared" si="77"/>
        <v>43225.625</v>
      </c>
      <c r="BS121" s="561">
        <f>DFC!$C$72</f>
        <v>0.15</v>
      </c>
      <c r="BT121" s="559">
        <f>DFC!$C$71</f>
        <v>0.75</v>
      </c>
      <c r="BU121" s="560">
        <f>DFC!$C$70</f>
        <v>0.1</v>
      </c>
      <c r="BV121" s="24" t="str">
        <f t="shared" si="71"/>
        <v>OK</v>
      </c>
      <c r="BW121" s="25">
        <f t="shared" si="68"/>
        <v>93</v>
      </c>
      <c r="BX121" s="26">
        <f t="shared" si="68"/>
        <v>465</v>
      </c>
      <c r="BY121" s="27">
        <f t="shared" si="68"/>
        <v>62</v>
      </c>
      <c r="BZ121" s="28">
        <f t="shared" si="60"/>
        <v>0</v>
      </c>
      <c r="CA121" s="28">
        <f t="shared" si="60"/>
        <v>0</v>
      </c>
      <c r="CB121" s="28">
        <f t="shared" si="60"/>
        <v>0</v>
      </c>
      <c r="CC121" s="17">
        <f>DFC!$C$77</f>
        <v>42</v>
      </c>
      <c r="CD121" s="28">
        <f>DFC!$C$76</f>
        <v>35</v>
      </c>
      <c r="CE121" s="30">
        <f>DFC!$C$75</f>
        <v>40</v>
      </c>
      <c r="CF121" s="31">
        <f t="shared" si="84"/>
        <v>0</v>
      </c>
      <c r="CG121" s="31">
        <f t="shared" si="84"/>
        <v>0</v>
      </c>
      <c r="CH121" s="32">
        <f t="shared" si="84"/>
        <v>0</v>
      </c>
      <c r="CI121" s="11">
        <f>DFC!$C$68</f>
        <v>500</v>
      </c>
      <c r="CJ121" s="21">
        <f t="shared" si="78"/>
        <v>0</v>
      </c>
      <c r="CK121" s="21">
        <f t="shared" si="78"/>
        <v>0</v>
      </c>
      <c r="CL121" s="21">
        <f t="shared" si="78"/>
        <v>0</v>
      </c>
      <c r="CM121" s="423">
        <f t="shared" si="79"/>
        <v>0</v>
      </c>
    </row>
    <row r="122" spans="1:91" x14ac:dyDescent="0.35">
      <c r="A122" s="743"/>
      <c r="B122" s="572" t="s">
        <v>32</v>
      </c>
      <c r="C122" s="572">
        <v>31</v>
      </c>
      <c r="D122" s="572">
        <v>116</v>
      </c>
      <c r="E122" s="10">
        <f>DFC!C$59</f>
        <v>20</v>
      </c>
      <c r="F122" s="578">
        <f t="shared" si="56"/>
        <v>620</v>
      </c>
      <c r="G122" s="745"/>
      <c r="H122" s="49">
        <f>DFC!$C$45</f>
        <v>0.1</v>
      </c>
      <c r="I122" s="47">
        <f>DFC!$C$44</f>
        <v>0.7</v>
      </c>
      <c r="J122" s="48">
        <f>DFC!$C$43</f>
        <v>0.2</v>
      </c>
      <c r="K122" s="24" t="str">
        <f t="shared" si="61"/>
        <v>OK</v>
      </c>
      <c r="L122" s="25">
        <f t="shared" si="62"/>
        <v>62</v>
      </c>
      <c r="M122" s="26">
        <f t="shared" si="62"/>
        <v>434</v>
      </c>
      <c r="N122" s="27">
        <f t="shared" si="62"/>
        <v>124</v>
      </c>
      <c r="O122" s="28">
        <f t="shared" si="57"/>
        <v>434000</v>
      </c>
      <c r="P122" s="28">
        <f t="shared" si="57"/>
        <v>10329200</v>
      </c>
      <c r="Q122" s="28">
        <f t="shared" si="57"/>
        <v>3472000</v>
      </c>
      <c r="R122" s="29">
        <f>DFC!$C$50</f>
        <v>152</v>
      </c>
      <c r="S122" s="28">
        <f>DFC!$C$49</f>
        <v>146.19999999999999</v>
      </c>
      <c r="T122" s="30">
        <f>DFC!$C$48</f>
        <v>150</v>
      </c>
      <c r="U122" s="31">
        <f t="shared" si="63"/>
        <v>65.968000000000004</v>
      </c>
      <c r="V122" s="31">
        <f t="shared" si="63"/>
        <v>1510.12904</v>
      </c>
      <c r="W122" s="32">
        <f t="shared" si="63"/>
        <v>520.79999999999995</v>
      </c>
      <c r="X122" s="296">
        <f>DFC!$C$41</f>
        <v>370</v>
      </c>
      <c r="Y122" s="33">
        <f t="shared" si="64"/>
        <v>24408.16</v>
      </c>
      <c r="Z122" s="31">
        <f t="shared" si="64"/>
        <v>558747.74479999999</v>
      </c>
      <c r="AA122" s="31">
        <f t="shared" si="64"/>
        <v>192695.99999999997</v>
      </c>
      <c r="AB122" s="423">
        <f t="shared" si="72"/>
        <v>775851.90480000002</v>
      </c>
      <c r="AC122" s="295">
        <f>DFC!$C$45</f>
        <v>0.1</v>
      </c>
      <c r="AD122" s="291">
        <f>DFC!$C$44</f>
        <v>0.7</v>
      </c>
      <c r="AE122" s="292">
        <f>DFC!$C$43</f>
        <v>0.2</v>
      </c>
      <c r="AF122" s="24" t="str">
        <f t="shared" si="65"/>
        <v>OK</v>
      </c>
      <c r="AG122" s="25">
        <f t="shared" si="66"/>
        <v>62</v>
      </c>
      <c r="AH122" s="26">
        <f t="shared" si="66"/>
        <v>434</v>
      </c>
      <c r="AI122" s="27">
        <f t="shared" si="66"/>
        <v>124</v>
      </c>
      <c r="AJ122" s="28">
        <f t="shared" si="58"/>
        <v>0</v>
      </c>
      <c r="AK122" s="28">
        <f t="shared" si="58"/>
        <v>0</v>
      </c>
      <c r="AL122" s="28">
        <f t="shared" si="58"/>
        <v>0</v>
      </c>
      <c r="AM122" s="17">
        <f>DFC!$C$50</f>
        <v>152</v>
      </c>
      <c r="AN122" s="16">
        <f>DFC!$C$49</f>
        <v>146.19999999999999</v>
      </c>
      <c r="AO122" s="18">
        <f>DFC!$C$48</f>
        <v>150</v>
      </c>
      <c r="AP122" s="31">
        <f t="shared" si="82"/>
        <v>0</v>
      </c>
      <c r="AQ122" s="31">
        <f t="shared" si="82"/>
        <v>0</v>
      </c>
      <c r="AR122" s="32">
        <f t="shared" si="82"/>
        <v>0</v>
      </c>
      <c r="AS122" s="23">
        <f>DFC!$C$41</f>
        <v>370</v>
      </c>
      <c r="AT122" s="33">
        <f t="shared" si="81"/>
        <v>0</v>
      </c>
      <c r="AU122" s="31">
        <f t="shared" si="81"/>
        <v>0</v>
      </c>
      <c r="AV122" s="31">
        <f t="shared" si="81"/>
        <v>0</v>
      </c>
      <c r="AW122" s="423">
        <f t="shared" si="73"/>
        <v>0</v>
      </c>
      <c r="AX122" s="561">
        <f>DFC!$C$72</f>
        <v>0.15</v>
      </c>
      <c r="AY122" s="559">
        <f>DFC!$C$71</f>
        <v>0.75</v>
      </c>
      <c r="AZ122" s="560">
        <f>DFC!$C$70</f>
        <v>0.1</v>
      </c>
      <c r="BA122" s="24" t="str">
        <f t="shared" si="70"/>
        <v>OK</v>
      </c>
      <c r="BB122" s="25">
        <f t="shared" si="67"/>
        <v>93</v>
      </c>
      <c r="BC122" s="26">
        <f t="shared" si="67"/>
        <v>465</v>
      </c>
      <c r="BD122" s="27">
        <f t="shared" si="67"/>
        <v>62</v>
      </c>
      <c r="BE122" s="28">
        <f t="shared" si="59"/>
        <v>116250</v>
      </c>
      <c r="BF122" s="28">
        <f t="shared" si="59"/>
        <v>1976250</v>
      </c>
      <c r="BG122" s="28">
        <f t="shared" si="59"/>
        <v>310000</v>
      </c>
      <c r="BH122" s="17">
        <f>DFC!$C$77</f>
        <v>42</v>
      </c>
      <c r="BI122" s="28">
        <f>DFC!$C$76</f>
        <v>35</v>
      </c>
      <c r="BJ122" s="30">
        <f>DFC!$C$75</f>
        <v>40</v>
      </c>
      <c r="BK122" s="31">
        <f t="shared" si="83"/>
        <v>4.8825000000000003</v>
      </c>
      <c r="BL122" s="31">
        <f t="shared" si="83"/>
        <v>69.168750000000003</v>
      </c>
      <c r="BM122" s="32">
        <f t="shared" si="83"/>
        <v>12.4</v>
      </c>
      <c r="BN122" s="11">
        <f>DFC!$C$68</f>
        <v>500</v>
      </c>
      <c r="BO122" s="21">
        <f t="shared" si="74"/>
        <v>2441.25</v>
      </c>
      <c r="BP122" s="19">
        <f t="shared" si="75"/>
        <v>34584.375</v>
      </c>
      <c r="BQ122" s="19">
        <f t="shared" si="76"/>
        <v>6200</v>
      </c>
      <c r="BR122" s="423">
        <f t="shared" si="77"/>
        <v>43225.625</v>
      </c>
      <c r="BS122" s="561">
        <f>DFC!$C$72</f>
        <v>0.15</v>
      </c>
      <c r="BT122" s="559">
        <f>DFC!$C$71</f>
        <v>0.75</v>
      </c>
      <c r="BU122" s="560">
        <f>DFC!$C$70</f>
        <v>0.1</v>
      </c>
      <c r="BV122" s="24" t="str">
        <f t="shared" si="71"/>
        <v>OK</v>
      </c>
      <c r="BW122" s="25">
        <f t="shared" si="68"/>
        <v>93</v>
      </c>
      <c r="BX122" s="26">
        <f t="shared" si="68"/>
        <v>465</v>
      </c>
      <c r="BY122" s="27">
        <f t="shared" si="68"/>
        <v>62</v>
      </c>
      <c r="BZ122" s="28">
        <f t="shared" si="60"/>
        <v>0</v>
      </c>
      <c r="CA122" s="28">
        <f t="shared" si="60"/>
        <v>0</v>
      </c>
      <c r="CB122" s="28">
        <f t="shared" si="60"/>
        <v>0</v>
      </c>
      <c r="CC122" s="17">
        <f>DFC!$C$77</f>
        <v>42</v>
      </c>
      <c r="CD122" s="28">
        <f>DFC!$C$76</f>
        <v>35</v>
      </c>
      <c r="CE122" s="30">
        <f>DFC!$C$75</f>
        <v>40</v>
      </c>
      <c r="CF122" s="31">
        <f t="shared" si="84"/>
        <v>0</v>
      </c>
      <c r="CG122" s="31">
        <f t="shared" si="84"/>
        <v>0</v>
      </c>
      <c r="CH122" s="32">
        <f t="shared" si="84"/>
        <v>0</v>
      </c>
      <c r="CI122" s="11">
        <f>DFC!$C$68</f>
        <v>500</v>
      </c>
      <c r="CJ122" s="21">
        <f t="shared" si="78"/>
        <v>0</v>
      </c>
      <c r="CK122" s="21">
        <f t="shared" si="78"/>
        <v>0</v>
      </c>
      <c r="CL122" s="21">
        <f t="shared" si="78"/>
        <v>0</v>
      </c>
      <c r="CM122" s="423">
        <f t="shared" si="79"/>
        <v>0</v>
      </c>
    </row>
    <row r="123" spans="1:91" x14ac:dyDescent="0.35">
      <c r="A123" s="743"/>
      <c r="B123" s="572" t="s">
        <v>33</v>
      </c>
      <c r="C123" s="572">
        <v>30</v>
      </c>
      <c r="D123" s="572">
        <v>117</v>
      </c>
      <c r="E123" s="10">
        <f>DFC!C$60</f>
        <v>20</v>
      </c>
      <c r="F123" s="578">
        <f t="shared" si="56"/>
        <v>600</v>
      </c>
      <c r="G123" s="745"/>
      <c r="H123" s="49">
        <f>DFC!$C$45</f>
        <v>0.1</v>
      </c>
      <c r="I123" s="47">
        <f>DFC!$C$44</f>
        <v>0.7</v>
      </c>
      <c r="J123" s="48">
        <f>DFC!$C$43</f>
        <v>0.2</v>
      </c>
      <c r="K123" s="24" t="str">
        <f t="shared" si="61"/>
        <v>OK</v>
      </c>
      <c r="L123" s="25">
        <f t="shared" si="62"/>
        <v>60</v>
      </c>
      <c r="M123" s="26">
        <f t="shared" si="62"/>
        <v>420</v>
      </c>
      <c r="N123" s="27">
        <f t="shared" si="62"/>
        <v>120</v>
      </c>
      <c r="O123" s="28">
        <f t="shared" si="57"/>
        <v>420000</v>
      </c>
      <c r="P123" s="28">
        <f t="shared" si="57"/>
        <v>9996000</v>
      </c>
      <c r="Q123" s="28">
        <f t="shared" si="57"/>
        <v>3360000</v>
      </c>
      <c r="R123" s="29">
        <f>DFC!$C$50</f>
        <v>152</v>
      </c>
      <c r="S123" s="28">
        <f>DFC!$C$49</f>
        <v>146.19999999999999</v>
      </c>
      <c r="T123" s="30">
        <f>DFC!$C$48</f>
        <v>150</v>
      </c>
      <c r="U123" s="31">
        <f t="shared" si="63"/>
        <v>63.84</v>
      </c>
      <c r="V123" s="31">
        <f t="shared" si="63"/>
        <v>1461.4151999999999</v>
      </c>
      <c r="W123" s="32">
        <f t="shared" si="63"/>
        <v>504</v>
      </c>
      <c r="X123" s="296">
        <f>DFC!$C$41</f>
        <v>370</v>
      </c>
      <c r="Y123" s="33">
        <f t="shared" si="64"/>
        <v>23620.800000000003</v>
      </c>
      <c r="Z123" s="31">
        <f t="shared" si="64"/>
        <v>540723.62399999995</v>
      </c>
      <c r="AA123" s="31">
        <f t="shared" si="64"/>
        <v>186480</v>
      </c>
      <c r="AB123" s="423">
        <f t="shared" si="72"/>
        <v>750824.424</v>
      </c>
      <c r="AC123" s="295">
        <f>DFC!$C$45</f>
        <v>0.1</v>
      </c>
      <c r="AD123" s="291">
        <f>DFC!$C$44</f>
        <v>0.7</v>
      </c>
      <c r="AE123" s="292">
        <f>DFC!$C$43</f>
        <v>0.2</v>
      </c>
      <c r="AF123" s="24" t="str">
        <f t="shared" si="65"/>
        <v>OK</v>
      </c>
      <c r="AG123" s="25">
        <f t="shared" si="66"/>
        <v>60</v>
      </c>
      <c r="AH123" s="26">
        <f t="shared" si="66"/>
        <v>420</v>
      </c>
      <c r="AI123" s="27">
        <f t="shared" si="66"/>
        <v>120</v>
      </c>
      <c r="AJ123" s="28">
        <f t="shared" si="58"/>
        <v>0</v>
      </c>
      <c r="AK123" s="28">
        <f t="shared" si="58"/>
        <v>0</v>
      </c>
      <c r="AL123" s="28">
        <f t="shared" si="58"/>
        <v>0</v>
      </c>
      <c r="AM123" s="17">
        <f>DFC!$C$50</f>
        <v>152</v>
      </c>
      <c r="AN123" s="16">
        <f>DFC!$C$49</f>
        <v>146.19999999999999</v>
      </c>
      <c r="AO123" s="18">
        <f>DFC!$C$48</f>
        <v>150</v>
      </c>
      <c r="AP123" s="31">
        <f t="shared" si="82"/>
        <v>0</v>
      </c>
      <c r="AQ123" s="31">
        <f t="shared" si="82"/>
        <v>0</v>
      </c>
      <c r="AR123" s="32">
        <f t="shared" si="82"/>
        <v>0</v>
      </c>
      <c r="AS123" s="23">
        <f>DFC!$C$41</f>
        <v>370</v>
      </c>
      <c r="AT123" s="33">
        <f t="shared" si="81"/>
        <v>0</v>
      </c>
      <c r="AU123" s="31">
        <f t="shared" si="81"/>
        <v>0</v>
      </c>
      <c r="AV123" s="31">
        <f t="shared" si="81"/>
        <v>0</v>
      </c>
      <c r="AW123" s="423">
        <f t="shared" si="73"/>
        <v>0</v>
      </c>
      <c r="AX123" s="561">
        <f>DFC!$C$72</f>
        <v>0.15</v>
      </c>
      <c r="AY123" s="559">
        <f>DFC!$C$71</f>
        <v>0.75</v>
      </c>
      <c r="AZ123" s="560">
        <f>DFC!$C$70</f>
        <v>0.1</v>
      </c>
      <c r="BA123" s="24" t="str">
        <f t="shared" si="70"/>
        <v>OK</v>
      </c>
      <c r="BB123" s="25">
        <f t="shared" si="67"/>
        <v>90</v>
      </c>
      <c r="BC123" s="26">
        <f t="shared" si="67"/>
        <v>450</v>
      </c>
      <c r="BD123" s="27">
        <f t="shared" si="67"/>
        <v>60</v>
      </c>
      <c r="BE123" s="28">
        <f t="shared" si="59"/>
        <v>112500</v>
      </c>
      <c r="BF123" s="28">
        <f t="shared" si="59"/>
        <v>1912500</v>
      </c>
      <c r="BG123" s="28">
        <f t="shared" si="59"/>
        <v>300000</v>
      </c>
      <c r="BH123" s="17">
        <f>DFC!$C$77</f>
        <v>42</v>
      </c>
      <c r="BI123" s="28">
        <f>DFC!$C$76</f>
        <v>35</v>
      </c>
      <c r="BJ123" s="30">
        <f>DFC!$C$75</f>
        <v>40</v>
      </c>
      <c r="BK123" s="31">
        <f t="shared" si="83"/>
        <v>4.7249999999999996</v>
      </c>
      <c r="BL123" s="31">
        <f t="shared" si="83"/>
        <v>66.9375</v>
      </c>
      <c r="BM123" s="32">
        <f t="shared" si="83"/>
        <v>12</v>
      </c>
      <c r="BN123" s="11">
        <f>DFC!$C$68</f>
        <v>500</v>
      </c>
      <c r="BO123" s="21">
        <f t="shared" si="74"/>
        <v>2362.5</v>
      </c>
      <c r="BP123" s="19">
        <f t="shared" si="75"/>
        <v>33468.75</v>
      </c>
      <c r="BQ123" s="19">
        <f t="shared" si="76"/>
        <v>6000</v>
      </c>
      <c r="BR123" s="423">
        <f t="shared" si="77"/>
        <v>41831.25</v>
      </c>
      <c r="BS123" s="561">
        <f>DFC!$C$72</f>
        <v>0.15</v>
      </c>
      <c r="BT123" s="559">
        <f>DFC!$C$71</f>
        <v>0.75</v>
      </c>
      <c r="BU123" s="560">
        <f>DFC!$C$70</f>
        <v>0.1</v>
      </c>
      <c r="BV123" s="24" t="str">
        <f t="shared" si="71"/>
        <v>OK</v>
      </c>
      <c r="BW123" s="25">
        <f t="shared" si="68"/>
        <v>90</v>
      </c>
      <c r="BX123" s="26">
        <f t="shared" si="68"/>
        <v>450</v>
      </c>
      <c r="BY123" s="27">
        <f t="shared" si="68"/>
        <v>60</v>
      </c>
      <c r="BZ123" s="28">
        <f t="shared" si="60"/>
        <v>0</v>
      </c>
      <c r="CA123" s="28">
        <f t="shared" si="60"/>
        <v>0</v>
      </c>
      <c r="CB123" s="28">
        <f t="shared" si="60"/>
        <v>0</v>
      </c>
      <c r="CC123" s="17">
        <f>DFC!$C$77</f>
        <v>42</v>
      </c>
      <c r="CD123" s="28">
        <f>DFC!$C$76</f>
        <v>35</v>
      </c>
      <c r="CE123" s="30">
        <f>DFC!$C$75</f>
        <v>40</v>
      </c>
      <c r="CF123" s="31">
        <f t="shared" si="84"/>
        <v>0</v>
      </c>
      <c r="CG123" s="31">
        <f t="shared" si="84"/>
        <v>0</v>
      </c>
      <c r="CH123" s="32">
        <f t="shared" si="84"/>
        <v>0</v>
      </c>
      <c r="CI123" s="11">
        <f>DFC!$C$68</f>
        <v>500</v>
      </c>
      <c r="CJ123" s="21">
        <f t="shared" si="78"/>
        <v>0</v>
      </c>
      <c r="CK123" s="21">
        <f t="shared" si="78"/>
        <v>0</v>
      </c>
      <c r="CL123" s="21">
        <f t="shared" si="78"/>
        <v>0</v>
      </c>
      <c r="CM123" s="423">
        <f t="shared" si="79"/>
        <v>0</v>
      </c>
    </row>
    <row r="124" spans="1:91" x14ac:dyDescent="0.35">
      <c r="A124" s="743"/>
      <c r="B124" s="572" t="s">
        <v>34</v>
      </c>
      <c r="C124" s="572">
        <v>31</v>
      </c>
      <c r="D124" s="572">
        <v>118</v>
      </c>
      <c r="E124" s="10">
        <f>DFC!C$61</f>
        <v>20</v>
      </c>
      <c r="F124" s="578">
        <f t="shared" si="56"/>
        <v>620</v>
      </c>
      <c r="G124" s="745"/>
      <c r="H124" s="49">
        <f>DFC!$C$45</f>
        <v>0.1</v>
      </c>
      <c r="I124" s="47">
        <f>DFC!$C$44</f>
        <v>0.7</v>
      </c>
      <c r="J124" s="48">
        <f>DFC!$C$43</f>
        <v>0.2</v>
      </c>
      <c r="K124" s="24" t="str">
        <f t="shared" si="61"/>
        <v>OK</v>
      </c>
      <c r="L124" s="25">
        <f t="shared" si="62"/>
        <v>62</v>
      </c>
      <c r="M124" s="26">
        <f t="shared" si="62"/>
        <v>434</v>
      </c>
      <c r="N124" s="27">
        <f t="shared" si="62"/>
        <v>124</v>
      </c>
      <c r="O124" s="28">
        <f t="shared" si="57"/>
        <v>434000</v>
      </c>
      <c r="P124" s="28">
        <f t="shared" si="57"/>
        <v>10329200</v>
      </c>
      <c r="Q124" s="28">
        <f t="shared" si="57"/>
        <v>3472000</v>
      </c>
      <c r="R124" s="29">
        <f>DFC!$C$50</f>
        <v>152</v>
      </c>
      <c r="S124" s="28">
        <f>DFC!$C$49</f>
        <v>146.19999999999999</v>
      </c>
      <c r="T124" s="30">
        <f>DFC!$C$48</f>
        <v>150</v>
      </c>
      <c r="U124" s="31">
        <f t="shared" si="63"/>
        <v>65.968000000000004</v>
      </c>
      <c r="V124" s="31">
        <f t="shared" si="63"/>
        <v>1510.12904</v>
      </c>
      <c r="W124" s="32">
        <f t="shared" si="63"/>
        <v>520.79999999999995</v>
      </c>
      <c r="X124" s="296">
        <f>DFC!$C$41</f>
        <v>370</v>
      </c>
      <c r="Y124" s="33">
        <f t="shared" si="64"/>
        <v>24408.16</v>
      </c>
      <c r="Z124" s="31">
        <f t="shared" si="64"/>
        <v>558747.74479999999</v>
      </c>
      <c r="AA124" s="31">
        <f t="shared" si="64"/>
        <v>192695.99999999997</v>
      </c>
      <c r="AB124" s="423">
        <f t="shared" si="72"/>
        <v>775851.90480000002</v>
      </c>
      <c r="AC124" s="295">
        <f>DFC!$C$45</f>
        <v>0.1</v>
      </c>
      <c r="AD124" s="291">
        <f>DFC!$C$44</f>
        <v>0.7</v>
      </c>
      <c r="AE124" s="292">
        <f>DFC!$C$43</f>
        <v>0.2</v>
      </c>
      <c r="AF124" s="24" t="str">
        <f t="shared" si="65"/>
        <v>OK</v>
      </c>
      <c r="AG124" s="25">
        <f t="shared" si="66"/>
        <v>62</v>
      </c>
      <c r="AH124" s="26">
        <f t="shared" si="66"/>
        <v>434</v>
      </c>
      <c r="AI124" s="27">
        <f t="shared" si="66"/>
        <v>124</v>
      </c>
      <c r="AJ124" s="28">
        <f t="shared" si="58"/>
        <v>0</v>
      </c>
      <c r="AK124" s="28">
        <f t="shared" si="58"/>
        <v>0</v>
      </c>
      <c r="AL124" s="28">
        <f t="shared" si="58"/>
        <v>0</v>
      </c>
      <c r="AM124" s="17">
        <f>DFC!$C$50</f>
        <v>152</v>
      </c>
      <c r="AN124" s="16">
        <f>DFC!$C$49</f>
        <v>146.19999999999999</v>
      </c>
      <c r="AO124" s="18">
        <f>DFC!$C$48</f>
        <v>150</v>
      </c>
      <c r="AP124" s="31">
        <f t="shared" si="82"/>
        <v>0</v>
      </c>
      <c r="AQ124" s="31">
        <f t="shared" si="82"/>
        <v>0</v>
      </c>
      <c r="AR124" s="32">
        <f t="shared" si="82"/>
        <v>0</v>
      </c>
      <c r="AS124" s="23">
        <f>DFC!$C$41</f>
        <v>370</v>
      </c>
      <c r="AT124" s="33">
        <f t="shared" si="81"/>
        <v>0</v>
      </c>
      <c r="AU124" s="31">
        <f t="shared" si="81"/>
        <v>0</v>
      </c>
      <c r="AV124" s="31">
        <f t="shared" si="81"/>
        <v>0</v>
      </c>
      <c r="AW124" s="423">
        <f t="shared" si="73"/>
        <v>0</v>
      </c>
      <c r="AX124" s="561">
        <f>DFC!$C$72</f>
        <v>0.15</v>
      </c>
      <c r="AY124" s="559">
        <f>DFC!$C$71</f>
        <v>0.75</v>
      </c>
      <c r="AZ124" s="560">
        <f>DFC!$C$70</f>
        <v>0.1</v>
      </c>
      <c r="BA124" s="24" t="str">
        <f t="shared" si="70"/>
        <v>OK</v>
      </c>
      <c r="BB124" s="25">
        <f t="shared" si="67"/>
        <v>93</v>
      </c>
      <c r="BC124" s="26">
        <f t="shared" si="67"/>
        <v>465</v>
      </c>
      <c r="BD124" s="27">
        <f t="shared" si="67"/>
        <v>62</v>
      </c>
      <c r="BE124" s="28">
        <f t="shared" si="59"/>
        <v>116250</v>
      </c>
      <c r="BF124" s="28">
        <f t="shared" si="59"/>
        <v>1976250</v>
      </c>
      <c r="BG124" s="28">
        <f t="shared" si="59"/>
        <v>310000</v>
      </c>
      <c r="BH124" s="17">
        <f>DFC!$C$77</f>
        <v>42</v>
      </c>
      <c r="BI124" s="28">
        <f>DFC!$C$76</f>
        <v>35</v>
      </c>
      <c r="BJ124" s="30">
        <f>DFC!$C$75</f>
        <v>40</v>
      </c>
      <c r="BK124" s="31">
        <f t="shared" si="83"/>
        <v>4.8825000000000003</v>
      </c>
      <c r="BL124" s="31">
        <f t="shared" si="83"/>
        <v>69.168750000000003</v>
      </c>
      <c r="BM124" s="32">
        <f t="shared" si="83"/>
        <v>12.4</v>
      </c>
      <c r="BN124" s="11">
        <f>DFC!$C$68</f>
        <v>500</v>
      </c>
      <c r="BO124" s="21">
        <f t="shared" si="74"/>
        <v>2441.25</v>
      </c>
      <c r="BP124" s="19">
        <f t="shared" si="75"/>
        <v>34584.375</v>
      </c>
      <c r="BQ124" s="19">
        <f t="shared" si="76"/>
        <v>6200</v>
      </c>
      <c r="BR124" s="423">
        <f t="shared" si="77"/>
        <v>43225.625</v>
      </c>
      <c r="BS124" s="561">
        <f>DFC!$C$72</f>
        <v>0.15</v>
      </c>
      <c r="BT124" s="559">
        <f>DFC!$C$71</f>
        <v>0.75</v>
      </c>
      <c r="BU124" s="560">
        <f>DFC!$C$70</f>
        <v>0.1</v>
      </c>
      <c r="BV124" s="24" t="str">
        <f t="shared" si="71"/>
        <v>OK</v>
      </c>
      <c r="BW124" s="25">
        <f t="shared" si="68"/>
        <v>93</v>
      </c>
      <c r="BX124" s="26">
        <f t="shared" si="68"/>
        <v>465</v>
      </c>
      <c r="BY124" s="27">
        <f t="shared" si="68"/>
        <v>62</v>
      </c>
      <c r="BZ124" s="28">
        <f t="shared" si="60"/>
        <v>0</v>
      </c>
      <c r="CA124" s="28">
        <f t="shared" si="60"/>
        <v>0</v>
      </c>
      <c r="CB124" s="28">
        <f t="shared" si="60"/>
        <v>0</v>
      </c>
      <c r="CC124" s="17">
        <f>DFC!$C$77</f>
        <v>42</v>
      </c>
      <c r="CD124" s="28">
        <f>DFC!$C$76</f>
        <v>35</v>
      </c>
      <c r="CE124" s="30">
        <f>DFC!$C$75</f>
        <v>40</v>
      </c>
      <c r="CF124" s="31">
        <f t="shared" si="84"/>
        <v>0</v>
      </c>
      <c r="CG124" s="31">
        <f t="shared" si="84"/>
        <v>0</v>
      </c>
      <c r="CH124" s="32">
        <f t="shared" si="84"/>
        <v>0</v>
      </c>
      <c r="CI124" s="11">
        <f>DFC!$C$68</f>
        <v>500</v>
      </c>
      <c r="CJ124" s="21">
        <f t="shared" si="78"/>
        <v>0</v>
      </c>
      <c r="CK124" s="21">
        <f t="shared" si="78"/>
        <v>0</v>
      </c>
      <c r="CL124" s="21">
        <f t="shared" si="78"/>
        <v>0</v>
      </c>
      <c r="CM124" s="423">
        <f t="shared" si="79"/>
        <v>0</v>
      </c>
    </row>
    <row r="125" spans="1:91" x14ac:dyDescent="0.35">
      <c r="A125" s="743"/>
      <c r="B125" s="572" t="s">
        <v>35</v>
      </c>
      <c r="C125" s="572">
        <v>30</v>
      </c>
      <c r="D125" s="572">
        <v>119</v>
      </c>
      <c r="E125" s="10">
        <f>DFC!C$62</f>
        <v>20</v>
      </c>
      <c r="F125" s="578">
        <f t="shared" si="56"/>
        <v>600</v>
      </c>
      <c r="G125" s="745"/>
      <c r="H125" s="49">
        <f>DFC!$C$45</f>
        <v>0.1</v>
      </c>
      <c r="I125" s="47">
        <f>DFC!$C$44</f>
        <v>0.7</v>
      </c>
      <c r="J125" s="48">
        <f>DFC!$C$43</f>
        <v>0.2</v>
      </c>
      <c r="K125" s="24" t="str">
        <f t="shared" si="61"/>
        <v>OK</v>
      </c>
      <c r="L125" s="25">
        <f t="shared" si="62"/>
        <v>60</v>
      </c>
      <c r="M125" s="26">
        <f t="shared" si="62"/>
        <v>420</v>
      </c>
      <c r="N125" s="27">
        <f t="shared" si="62"/>
        <v>120</v>
      </c>
      <c r="O125" s="28">
        <f t="shared" si="57"/>
        <v>420000</v>
      </c>
      <c r="P125" s="28">
        <f t="shared" si="57"/>
        <v>9996000</v>
      </c>
      <c r="Q125" s="28">
        <f t="shared" si="57"/>
        <v>3360000</v>
      </c>
      <c r="R125" s="29">
        <f>DFC!$C$50</f>
        <v>152</v>
      </c>
      <c r="S125" s="28">
        <f>DFC!$C$49</f>
        <v>146.19999999999999</v>
      </c>
      <c r="T125" s="30">
        <f>DFC!$C$48</f>
        <v>150</v>
      </c>
      <c r="U125" s="31">
        <f t="shared" si="63"/>
        <v>63.84</v>
      </c>
      <c r="V125" s="31">
        <f t="shared" si="63"/>
        <v>1461.4151999999999</v>
      </c>
      <c r="W125" s="32">
        <f t="shared" si="63"/>
        <v>504</v>
      </c>
      <c r="X125" s="296">
        <f>DFC!$C$41</f>
        <v>370</v>
      </c>
      <c r="Y125" s="33">
        <f t="shared" si="64"/>
        <v>23620.800000000003</v>
      </c>
      <c r="Z125" s="31">
        <f t="shared" si="64"/>
        <v>540723.62399999995</v>
      </c>
      <c r="AA125" s="31">
        <f t="shared" si="64"/>
        <v>186480</v>
      </c>
      <c r="AB125" s="423">
        <f t="shared" si="72"/>
        <v>750824.424</v>
      </c>
      <c r="AC125" s="295">
        <f>DFC!$C$45</f>
        <v>0.1</v>
      </c>
      <c r="AD125" s="291">
        <f>DFC!$C$44</f>
        <v>0.7</v>
      </c>
      <c r="AE125" s="292">
        <f>DFC!$C$43</f>
        <v>0.2</v>
      </c>
      <c r="AF125" s="24" t="str">
        <f t="shared" si="65"/>
        <v>OK</v>
      </c>
      <c r="AG125" s="25">
        <f t="shared" si="66"/>
        <v>60</v>
      </c>
      <c r="AH125" s="26">
        <f t="shared" si="66"/>
        <v>420</v>
      </c>
      <c r="AI125" s="27">
        <f t="shared" si="66"/>
        <v>120</v>
      </c>
      <c r="AJ125" s="28">
        <f t="shared" si="58"/>
        <v>0</v>
      </c>
      <c r="AK125" s="28">
        <f t="shared" si="58"/>
        <v>0</v>
      </c>
      <c r="AL125" s="28">
        <f t="shared" si="58"/>
        <v>0</v>
      </c>
      <c r="AM125" s="17">
        <f>DFC!$C$50</f>
        <v>152</v>
      </c>
      <c r="AN125" s="16">
        <f>DFC!$C$49</f>
        <v>146.19999999999999</v>
      </c>
      <c r="AO125" s="18">
        <f>DFC!$C$48</f>
        <v>150</v>
      </c>
      <c r="AP125" s="31">
        <f t="shared" si="82"/>
        <v>0</v>
      </c>
      <c r="AQ125" s="31">
        <f t="shared" si="82"/>
        <v>0</v>
      </c>
      <c r="AR125" s="32">
        <f t="shared" si="82"/>
        <v>0</v>
      </c>
      <c r="AS125" s="23">
        <f>DFC!$C$41</f>
        <v>370</v>
      </c>
      <c r="AT125" s="33">
        <f t="shared" si="81"/>
        <v>0</v>
      </c>
      <c r="AU125" s="31">
        <f t="shared" si="81"/>
        <v>0</v>
      </c>
      <c r="AV125" s="31">
        <f t="shared" si="81"/>
        <v>0</v>
      </c>
      <c r="AW125" s="423">
        <f t="shared" si="73"/>
        <v>0</v>
      </c>
      <c r="AX125" s="561">
        <f>DFC!$C$72</f>
        <v>0.15</v>
      </c>
      <c r="AY125" s="559">
        <f>DFC!$C$71</f>
        <v>0.75</v>
      </c>
      <c r="AZ125" s="560">
        <f>DFC!$C$70</f>
        <v>0.1</v>
      </c>
      <c r="BA125" s="24" t="str">
        <f t="shared" si="70"/>
        <v>OK</v>
      </c>
      <c r="BB125" s="25">
        <f t="shared" si="67"/>
        <v>90</v>
      </c>
      <c r="BC125" s="26">
        <f t="shared" si="67"/>
        <v>450</v>
      </c>
      <c r="BD125" s="27">
        <f t="shared" si="67"/>
        <v>60</v>
      </c>
      <c r="BE125" s="28">
        <f t="shared" si="59"/>
        <v>112500</v>
      </c>
      <c r="BF125" s="28">
        <f t="shared" si="59"/>
        <v>1912500</v>
      </c>
      <c r="BG125" s="28">
        <f t="shared" si="59"/>
        <v>300000</v>
      </c>
      <c r="BH125" s="17">
        <f>DFC!$C$77</f>
        <v>42</v>
      </c>
      <c r="BI125" s="28">
        <f>DFC!$C$76</f>
        <v>35</v>
      </c>
      <c r="BJ125" s="30">
        <f>DFC!$C$75</f>
        <v>40</v>
      </c>
      <c r="BK125" s="31">
        <f t="shared" si="83"/>
        <v>4.7249999999999996</v>
      </c>
      <c r="BL125" s="31">
        <f t="shared" si="83"/>
        <v>66.9375</v>
      </c>
      <c r="BM125" s="32">
        <f t="shared" si="83"/>
        <v>12</v>
      </c>
      <c r="BN125" s="11">
        <f>DFC!$C$68</f>
        <v>500</v>
      </c>
      <c r="BO125" s="21">
        <f t="shared" si="74"/>
        <v>2362.5</v>
      </c>
      <c r="BP125" s="19">
        <f t="shared" si="75"/>
        <v>33468.75</v>
      </c>
      <c r="BQ125" s="19">
        <f t="shared" si="76"/>
        <v>6000</v>
      </c>
      <c r="BR125" s="423">
        <f t="shared" si="77"/>
        <v>41831.25</v>
      </c>
      <c r="BS125" s="561">
        <f>DFC!$C$72</f>
        <v>0.15</v>
      </c>
      <c r="BT125" s="559">
        <f>DFC!$C$71</f>
        <v>0.75</v>
      </c>
      <c r="BU125" s="560">
        <f>DFC!$C$70</f>
        <v>0.1</v>
      </c>
      <c r="BV125" s="24" t="str">
        <f t="shared" si="71"/>
        <v>OK</v>
      </c>
      <c r="BW125" s="25">
        <f t="shared" si="68"/>
        <v>90</v>
      </c>
      <c r="BX125" s="26">
        <f t="shared" si="68"/>
        <v>450</v>
      </c>
      <c r="BY125" s="27">
        <f t="shared" si="68"/>
        <v>60</v>
      </c>
      <c r="BZ125" s="28">
        <f t="shared" si="60"/>
        <v>0</v>
      </c>
      <c r="CA125" s="28">
        <f t="shared" si="60"/>
        <v>0</v>
      </c>
      <c r="CB125" s="28">
        <f t="shared" si="60"/>
        <v>0</v>
      </c>
      <c r="CC125" s="17">
        <f>DFC!$C$77</f>
        <v>42</v>
      </c>
      <c r="CD125" s="28">
        <f>DFC!$C$76</f>
        <v>35</v>
      </c>
      <c r="CE125" s="30">
        <f>DFC!$C$75</f>
        <v>40</v>
      </c>
      <c r="CF125" s="31">
        <f t="shared" si="84"/>
        <v>0</v>
      </c>
      <c r="CG125" s="31">
        <f t="shared" si="84"/>
        <v>0</v>
      </c>
      <c r="CH125" s="32">
        <f t="shared" si="84"/>
        <v>0</v>
      </c>
      <c r="CI125" s="11">
        <f>DFC!$C$68</f>
        <v>500</v>
      </c>
      <c r="CJ125" s="21">
        <f t="shared" si="78"/>
        <v>0</v>
      </c>
      <c r="CK125" s="21">
        <f t="shared" si="78"/>
        <v>0</v>
      </c>
      <c r="CL125" s="21">
        <f t="shared" si="78"/>
        <v>0</v>
      </c>
      <c r="CM125" s="423">
        <f t="shared" si="79"/>
        <v>0</v>
      </c>
    </row>
    <row r="126" spans="1:91" x14ac:dyDescent="0.35">
      <c r="A126" s="744"/>
      <c r="B126" s="576" t="s">
        <v>36</v>
      </c>
      <c r="C126" s="576">
        <v>31</v>
      </c>
      <c r="D126" s="576">
        <v>120</v>
      </c>
      <c r="E126" s="10">
        <f>DFC!C$63</f>
        <v>20</v>
      </c>
      <c r="F126" s="35">
        <f t="shared" si="56"/>
        <v>620</v>
      </c>
      <c r="G126" s="746"/>
      <c r="H126" s="49">
        <f>DFC!$C$45</f>
        <v>0.1</v>
      </c>
      <c r="I126" s="47">
        <f>DFC!$C$44</f>
        <v>0.7</v>
      </c>
      <c r="J126" s="48">
        <f>DFC!$C$43</f>
        <v>0.2</v>
      </c>
      <c r="K126" s="8" t="str">
        <f t="shared" si="61"/>
        <v>OK</v>
      </c>
      <c r="L126" s="37">
        <f t="shared" si="62"/>
        <v>62</v>
      </c>
      <c r="M126" s="38">
        <f t="shared" si="62"/>
        <v>434</v>
      </c>
      <c r="N126" s="39">
        <f t="shared" si="62"/>
        <v>124</v>
      </c>
      <c r="O126" s="40">
        <f t="shared" si="57"/>
        <v>434000</v>
      </c>
      <c r="P126" s="40">
        <f t="shared" si="57"/>
        <v>10329200</v>
      </c>
      <c r="Q126" s="40">
        <f t="shared" si="57"/>
        <v>3472000</v>
      </c>
      <c r="R126" s="29">
        <f>DFC!$C$50</f>
        <v>152</v>
      </c>
      <c r="S126" s="28">
        <f>DFC!$C$49</f>
        <v>146.19999999999999</v>
      </c>
      <c r="T126" s="30">
        <f>DFC!$C$48</f>
        <v>150</v>
      </c>
      <c r="U126" s="43">
        <f t="shared" si="63"/>
        <v>65.968000000000004</v>
      </c>
      <c r="V126" s="43">
        <f t="shared" si="63"/>
        <v>1510.12904</v>
      </c>
      <c r="W126" s="44">
        <f t="shared" si="63"/>
        <v>520.79999999999995</v>
      </c>
      <c r="X126" s="297">
        <f>DFC!$C$41</f>
        <v>370</v>
      </c>
      <c r="Y126" s="45">
        <f t="shared" si="64"/>
        <v>24408.16</v>
      </c>
      <c r="Z126" s="43">
        <f t="shared" si="64"/>
        <v>558747.74479999999</v>
      </c>
      <c r="AA126" s="43">
        <f t="shared" si="64"/>
        <v>192695.99999999997</v>
      </c>
      <c r="AB126" s="423">
        <f t="shared" si="72"/>
        <v>775851.90480000002</v>
      </c>
      <c r="AC126" s="295">
        <f>DFC!$C$45</f>
        <v>0.1</v>
      </c>
      <c r="AD126" s="291">
        <f>DFC!$C$44</f>
        <v>0.7</v>
      </c>
      <c r="AE126" s="292">
        <f>DFC!$C$43</f>
        <v>0.2</v>
      </c>
      <c r="AF126" s="8" t="str">
        <f t="shared" si="65"/>
        <v>OK</v>
      </c>
      <c r="AG126" s="37">
        <f t="shared" si="66"/>
        <v>62</v>
      </c>
      <c r="AH126" s="38">
        <f t="shared" si="66"/>
        <v>434</v>
      </c>
      <c r="AI126" s="39">
        <f t="shared" si="66"/>
        <v>124</v>
      </c>
      <c r="AJ126" s="40">
        <f t="shared" si="58"/>
        <v>0</v>
      </c>
      <c r="AK126" s="40">
        <f t="shared" si="58"/>
        <v>0</v>
      </c>
      <c r="AL126" s="40">
        <f t="shared" si="58"/>
        <v>0</v>
      </c>
      <c r="AM126" s="17">
        <f>DFC!$C$50</f>
        <v>152</v>
      </c>
      <c r="AN126" s="16">
        <f>DFC!$C$49</f>
        <v>146.19999999999999</v>
      </c>
      <c r="AO126" s="18">
        <f>DFC!$C$48</f>
        <v>150</v>
      </c>
      <c r="AP126" s="43">
        <f t="shared" si="82"/>
        <v>0</v>
      </c>
      <c r="AQ126" s="43">
        <f t="shared" si="82"/>
        <v>0</v>
      </c>
      <c r="AR126" s="44">
        <f t="shared" si="82"/>
        <v>0</v>
      </c>
      <c r="AS126" s="23">
        <f>DFC!$C$41</f>
        <v>370</v>
      </c>
      <c r="AT126" s="45">
        <f t="shared" si="81"/>
        <v>0</v>
      </c>
      <c r="AU126" s="43">
        <f t="shared" si="81"/>
        <v>0</v>
      </c>
      <c r="AV126" s="43">
        <f t="shared" si="81"/>
        <v>0</v>
      </c>
      <c r="AW126" s="423">
        <f t="shared" si="73"/>
        <v>0</v>
      </c>
      <c r="AX126" s="561">
        <f>DFC!$C$72</f>
        <v>0.15</v>
      </c>
      <c r="AY126" s="559">
        <f>DFC!$C$71</f>
        <v>0.75</v>
      </c>
      <c r="AZ126" s="560">
        <f>DFC!$C$70</f>
        <v>0.1</v>
      </c>
      <c r="BA126" s="8" t="str">
        <f t="shared" si="70"/>
        <v>OK</v>
      </c>
      <c r="BB126" s="37">
        <f t="shared" si="67"/>
        <v>93</v>
      </c>
      <c r="BC126" s="38">
        <f t="shared" si="67"/>
        <v>465</v>
      </c>
      <c r="BD126" s="39">
        <f t="shared" si="67"/>
        <v>62</v>
      </c>
      <c r="BE126" s="40">
        <f t="shared" si="59"/>
        <v>116250</v>
      </c>
      <c r="BF126" s="40">
        <f t="shared" si="59"/>
        <v>1976250</v>
      </c>
      <c r="BG126" s="40">
        <f t="shared" si="59"/>
        <v>310000</v>
      </c>
      <c r="BH126" s="17">
        <f>DFC!$C$77</f>
        <v>42</v>
      </c>
      <c r="BI126" s="28">
        <f>DFC!$C$76</f>
        <v>35</v>
      </c>
      <c r="BJ126" s="30">
        <f>DFC!$C$75</f>
        <v>40</v>
      </c>
      <c r="BK126" s="43">
        <f t="shared" si="83"/>
        <v>4.8825000000000003</v>
      </c>
      <c r="BL126" s="43">
        <f t="shared" si="83"/>
        <v>69.168750000000003</v>
      </c>
      <c r="BM126" s="44">
        <f t="shared" si="83"/>
        <v>12.4</v>
      </c>
      <c r="BN126" s="11">
        <f>DFC!$C$68</f>
        <v>500</v>
      </c>
      <c r="BO126" s="21">
        <f t="shared" si="74"/>
        <v>2441.25</v>
      </c>
      <c r="BP126" s="19">
        <f t="shared" si="75"/>
        <v>34584.375</v>
      </c>
      <c r="BQ126" s="19">
        <f t="shared" si="76"/>
        <v>6200</v>
      </c>
      <c r="BR126" s="423">
        <f t="shared" si="77"/>
        <v>43225.625</v>
      </c>
      <c r="BS126" s="561">
        <f>DFC!$C$72</f>
        <v>0.15</v>
      </c>
      <c r="BT126" s="559">
        <f>DFC!$C$71</f>
        <v>0.75</v>
      </c>
      <c r="BU126" s="560">
        <f>DFC!$C$70</f>
        <v>0.1</v>
      </c>
      <c r="BV126" s="8" t="str">
        <f t="shared" si="71"/>
        <v>OK</v>
      </c>
      <c r="BW126" s="37">
        <f t="shared" si="68"/>
        <v>93</v>
      </c>
      <c r="BX126" s="38">
        <f t="shared" si="68"/>
        <v>465</v>
      </c>
      <c r="BY126" s="39">
        <f t="shared" si="68"/>
        <v>62</v>
      </c>
      <c r="BZ126" s="40">
        <f t="shared" si="60"/>
        <v>0</v>
      </c>
      <c r="CA126" s="40">
        <f t="shared" si="60"/>
        <v>0</v>
      </c>
      <c r="CB126" s="40">
        <f t="shared" si="60"/>
        <v>0</v>
      </c>
      <c r="CC126" s="17">
        <f>DFC!$C$77</f>
        <v>42</v>
      </c>
      <c r="CD126" s="28">
        <f>DFC!$C$76</f>
        <v>35</v>
      </c>
      <c r="CE126" s="30">
        <f>DFC!$C$75</f>
        <v>40</v>
      </c>
      <c r="CF126" s="43">
        <f t="shared" si="84"/>
        <v>0</v>
      </c>
      <c r="CG126" s="43">
        <f t="shared" si="84"/>
        <v>0</v>
      </c>
      <c r="CH126" s="44">
        <f t="shared" si="84"/>
        <v>0</v>
      </c>
      <c r="CI126" s="11">
        <f>DFC!$C$68</f>
        <v>500</v>
      </c>
      <c r="CJ126" s="21">
        <f t="shared" si="78"/>
        <v>0</v>
      </c>
      <c r="CK126" s="21">
        <f t="shared" si="78"/>
        <v>0</v>
      </c>
      <c r="CL126" s="21">
        <f t="shared" si="78"/>
        <v>0</v>
      </c>
      <c r="CM126" s="423">
        <f t="shared" si="79"/>
        <v>0</v>
      </c>
    </row>
    <row r="127" spans="1:91" x14ac:dyDescent="0.35">
      <c r="A127" s="731">
        <v>11</v>
      </c>
      <c r="B127" s="575" t="s">
        <v>25</v>
      </c>
      <c r="C127" s="575">
        <v>31</v>
      </c>
      <c r="D127" s="575">
        <v>121</v>
      </c>
      <c r="E127" s="10">
        <f>DFC!C$52</f>
        <v>8</v>
      </c>
      <c r="F127" s="10">
        <f t="shared" si="56"/>
        <v>248</v>
      </c>
      <c r="G127" s="732">
        <f>SUM(F127:F138)</f>
        <v>6928</v>
      </c>
      <c r="H127" s="49">
        <f>DFC!$C$45</f>
        <v>0.1</v>
      </c>
      <c r="I127" s="47">
        <f>DFC!$C$44</f>
        <v>0.7</v>
      </c>
      <c r="J127" s="48">
        <f>DFC!$C$43</f>
        <v>0.2</v>
      </c>
      <c r="K127" s="12" t="str">
        <f t="shared" si="61"/>
        <v>OK</v>
      </c>
      <c r="L127" s="25">
        <f t="shared" si="62"/>
        <v>24.8</v>
      </c>
      <c r="M127" s="26">
        <f t="shared" si="62"/>
        <v>173.6</v>
      </c>
      <c r="N127" s="27">
        <f t="shared" si="62"/>
        <v>49.6</v>
      </c>
      <c r="O127" s="28">
        <f t="shared" si="57"/>
        <v>173600</v>
      </c>
      <c r="P127" s="28">
        <f t="shared" si="57"/>
        <v>4131680</v>
      </c>
      <c r="Q127" s="28">
        <f t="shared" si="57"/>
        <v>1388800</v>
      </c>
      <c r="R127" s="29">
        <f>DFC!$C$50</f>
        <v>152</v>
      </c>
      <c r="S127" s="28">
        <f>DFC!$C$49</f>
        <v>146.19999999999999</v>
      </c>
      <c r="T127" s="30">
        <f>DFC!$C$48</f>
        <v>150</v>
      </c>
      <c r="U127" s="31">
        <f t="shared" si="63"/>
        <v>26.3872</v>
      </c>
      <c r="V127" s="31">
        <f t="shared" si="63"/>
        <v>604.05161599999997</v>
      </c>
      <c r="W127" s="32">
        <f t="shared" si="63"/>
        <v>208.32</v>
      </c>
      <c r="X127" s="23">
        <f>DFC!$C$41</f>
        <v>370</v>
      </c>
      <c r="Y127" s="33">
        <f t="shared" si="64"/>
        <v>9763.2639999999992</v>
      </c>
      <c r="Z127" s="31">
        <f t="shared" si="64"/>
        <v>223499.09792</v>
      </c>
      <c r="AA127" s="31">
        <f t="shared" si="64"/>
        <v>77078.399999999994</v>
      </c>
      <c r="AB127" s="423">
        <f t="shared" ref="AB127" si="87">SUM(Y127:AA127)</f>
        <v>310340.76191999996</v>
      </c>
      <c r="AC127" s="295">
        <f>DFC!$C$45</f>
        <v>0.1</v>
      </c>
      <c r="AD127" s="291">
        <f>DFC!$C$44</f>
        <v>0.7</v>
      </c>
      <c r="AE127" s="292">
        <f>DFC!$C$43</f>
        <v>0.2</v>
      </c>
      <c r="AF127" s="12" t="str">
        <f t="shared" si="65"/>
        <v>OK</v>
      </c>
      <c r="AG127" s="13">
        <f t="shared" si="66"/>
        <v>24.8</v>
      </c>
      <c r="AH127" s="14">
        <f t="shared" si="66"/>
        <v>173.6</v>
      </c>
      <c r="AI127" s="15">
        <f t="shared" si="66"/>
        <v>49.6</v>
      </c>
      <c r="AJ127" s="16">
        <f t="shared" si="58"/>
        <v>0</v>
      </c>
      <c r="AK127" s="16">
        <f t="shared" si="58"/>
        <v>0</v>
      </c>
      <c r="AL127" s="16">
        <f t="shared" si="58"/>
        <v>0</v>
      </c>
      <c r="AM127" s="17">
        <f>DFC!$C$50</f>
        <v>152</v>
      </c>
      <c r="AN127" s="16">
        <f>DFC!$C$49</f>
        <v>146.19999999999999</v>
      </c>
      <c r="AO127" s="18">
        <f>DFC!$C$48</f>
        <v>150</v>
      </c>
      <c r="AP127" s="19">
        <f t="shared" si="82"/>
        <v>0</v>
      </c>
      <c r="AQ127" s="19">
        <f t="shared" si="82"/>
        <v>0</v>
      </c>
      <c r="AR127" s="20">
        <f t="shared" si="82"/>
        <v>0</v>
      </c>
      <c r="AS127" s="23">
        <f>DFC!$C$41</f>
        <v>370</v>
      </c>
      <c r="AT127" s="21">
        <f t="shared" si="81"/>
        <v>0</v>
      </c>
      <c r="AU127" s="19">
        <f t="shared" si="81"/>
        <v>0</v>
      </c>
      <c r="AV127" s="19">
        <f t="shared" si="81"/>
        <v>0</v>
      </c>
      <c r="AW127" s="423">
        <f t="shared" si="73"/>
        <v>0</v>
      </c>
      <c r="AX127" s="561">
        <f>DFC!$C$72</f>
        <v>0.15</v>
      </c>
      <c r="AY127" s="559">
        <f>DFC!$C$71</f>
        <v>0.75</v>
      </c>
      <c r="AZ127" s="560">
        <f>DFC!$C$70</f>
        <v>0.1</v>
      </c>
      <c r="BA127" s="12" t="str">
        <f t="shared" si="70"/>
        <v>OK</v>
      </c>
      <c r="BB127" s="13">
        <f t="shared" si="67"/>
        <v>37.199999999999996</v>
      </c>
      <c r="BC127" s="14">
        <f t="shared" si="67"/>
        <v>186</v>
      </c>
      <c r="BD127" s="15">
        <f t="shared" si="67"/>
        <v>24.8</v>
      </c>
      <c r="BE127" s="16">
        <f t="shared" si="59"/>
        <v>46499.999999999993</v>
      </c>
      <c r="BF127" s="16">
        <f t="shared" si="59"/>
        <v>790500</v>
      </c>
      <c r="BG127" s="16">
        <f t="shared" si="59"/>
        <v>124000</v>
      </c>
      <c r="BH127" s="17">
        <f>DFC!$C$77</f>
        <v>42</v>
      </c>
      <c r="BI127" s="28">
        <f>DFC!$C$76</f>
        <v>35</v>
      </c>
      <c r="BJ127" s="30">
        <f>DFC!$C$75</f>
        <v>40</v>
      </c>
      <c r="BK127" s="19">
        <f t="shared" si="83"/>
        <v>1.9529999999999998</v>
      </c>
      <c r="BL127" s="19">
        <f t="shared" si="83"/>
        <v>27.6675</v>
      </c>
      <c r="BM127" s="20">
        <f t="shared" si="83"/>
        <v>4.96</v>
      </c>
      <c r="BN127" s="11">
        <f>DFC!$C$68</f>
        <v>500</v>
      </c>
      <c r="BO127" s="21">
        <f t="shared" si="74"/>
        <v>976.49999999999989</v>
      </c>
      <c r="BP127" s="19">
        <f t="shared" si="75"/>
        <v>13833.75</v>
      </c>
      <c r="BQ127" s="19">
        <f t="shared" si="76"/>
        <v>2480</v>
      </c>
      <c r="BR127" s="423">
        <f t="shared" si="77"/>
        <v>17290.25</v>
      </c>
      <c r="BS127" s="561">
        <f>DFC!$C$72</f>
        <v>0.15</v>
      </c>
      <c r="BT127" s="559">
        <f>DFC!$C$71</f>
        <v>0.75</v>
      </c>
      <c r="BU127" s="560">
        <f>DFC!$C$70</f>
        <v>0.1</v>
      </c>
      <c r="BV127" s="12" t="str">
        <f t="shared" si="71"/>
        <v>OK</v>
      </c>
      <c r="BW127" s="13">
        <f t="shared" si="68"/>
        <v>37.199999999999996</v>
      </c>
      <c r="BX127" s="14">
        <f t="shared" si="68"/>
        <v>186</v>
      </c>
      <c r="BY127" s="15">
        <f t="shared" si="68"/>
        <v>24.8</v>
      </c>
      <c r="BZ127" s="16">
        <f t="shared" si="60"/>
        <v>0</v>
      </c>
      <c r="CA127" s="16">
        <f t="shared" si="60"/>
        <v>0</v>
      </c>
      <c r="CB127" s="16">
        <f t="shared" si="60"/>
        <v>0</v>
      </c>
      <c r="CC127" s="17">
        <f>DFC!$C$77</f>
        <v>42</v>
      </c>
      <c r="CD127" s="28">
        <f>DFC!$C$76</f>
        <v>35</v>
      </c>
      <c r="CE127" s="30">
        <f>DFC!$C$75</f>
        <v>40</v>
      </c>
      <c r="CF127" s="19">
        <f t="shared" si="84"/>
        <v>0</v>
      </c>
      <c r="CG127" s="19">
        <f t="shared" si="84"/>
        <v>0</v>
      </c>
      <c r="CH127" s="20">
        <f t="shared" si="84"/>
        <v>0</v>
      </c>
      <c r="CI127" s="11">
        <f>DFC!$C$68</f>
        <v>500</v>
      </c>
      <c r="CJ127" s="21">
        <f t="shared" si="78"/>
        <v>0</v>
      </c>
      <c r="CK127" s="21">
        <f t="shared" si="78"/>
        <v>0</v>
      </c>
      <c r="CL127" s="21">
        <f t="shared" si="78"/>
        <v>0</v>
      </c>
      <c r="CM127" s="423">
        <f t="shared" si="79"/>
        <v>0</v>
      </c>
    </row>
    <row r="128" spans="1:91" x14ac:dyDescent="0.35">
      <c r="A128" s="743"/>
      <c r="B128" s="572" t="s">
        <v>26</v>
      </c>
      <c r="C128" s="572">
        <v>28</v>
      </c>
      <c r="D128" s="572">
        <v>122</v>
      </c>
      <c r="E128" s="10">
        <f>DFC!C$53</f>
        <v>20</v>
      </c>
      <c r="F128" s="578">
        <f t="shared" si="56"/>
        <v>560</v>
      </c>
      <c r="G128" s="745"/>
      <c r="H128" s="49">
        <f>DFC!$C$45</f>
        <v>0.1</v>
      </c>
      <c r="I128" s="47">
        <f>DFC!$C$44</f>
        <v>0.7</v>
      </c>
      <c r="J128" s="48">
        <f>DFC!$C$43</f>
        <v>0.2</v>
      </c>
      <c r="K128" s="24" t="str">
        <f t="shared" si="61"/>
        <v>OK</v>
      </c>
      <c r="L128" s="25">
        <f t="shared" si="62"/>
        <v>56</v>
      </c>
      <c r="M128" s="26">
        <f t="shared" si="62"/>
        <v>392</v>
      </c>
      <c r="N128" s="27">
        <f t="shared" si="62"/>
        <v>112</v>
      </c>
      <c r="O128" s="28">
        <f t="shared" si="57"/>
        <v>392000</v>
      </c>
      <c r="P128" s="28">
        <f t="shared" si="57"/>
        <v>9329600</v>
      </c>
      <c r="Q128" s="28">
        <f t="shared" si="57"/>
        <v>3136000</v>
      </c>
      <c r="R128" s="29">
        <f>DFC!$C$50</f>
        <v>152</v>
      </c>
      <c r="S128" s="28">
        <f>DFC!$C$49</f>
        <v>146.19999999999999</v>
      </c>
      <c r="T128" s="30">
        <f>DFC!$C$48</f>
        <v>150</v>
      </c>
      <c r="U128" s="31">
        <f t="shared" si="63"/>
        <v>59.584000000000003</v>
      </c>
      <c r="V128" s="31">
        <f t="shared" si="63"/>
        <v>1363.9875199999999</v>
      </c>
      <c r="W128" s="32">
        <f t="shared" si="63"/>
        <v>470.4</v>
      </c>
      <c r="X128" s="23">
        <f>DFC!$C$41</f>
        <v>370</v>
      </c>
      <c r="Y128" s="33">
        <f t="shared" si="64"/>
        <v>22046.080000000002</v>
      </c>
      <c r="Z128" s="31">
        <f t="shared" si="64"/>
        <v>504675.38239999994</v>
      </c>
      <c r="AA128" s="31">
        <f t="shared" si="64"/>
        <v>174048</v>
      </c>
      <c r="AB128" s="423">
        <f t="shared" si="72"/>
        <v>700769.46239999996</v>
      </c>
      <c r="AC128" s="295">
        <f>DFC!$C$45</f>
        <v>0.1</v>
      </c>
      <c r="AD128" s="291">
        <f>DFC!$C$44</f>
        <v>0.7</v>
      </c>
      <c r="AE128" s="292">
        <f>DFC!$C$43</f>
        <v>0.2</v>
      </c>
      <c r="AF128" s="24" t="str">
        <f t="shared" si="65"/>
        <v>OK</v>
      </c>
      <c r="AG128" s="25">
        <f t="shared" si="66"/>
        <v>56</v>
      </c>
      <c r="AH128" s="26">
        <f t="shared" si="66"/>
        <v>392</v>
      </c>
      <c r="AI128" s="27">
        <f t="shared" si="66"/>
        <v>112</v>
      </c>
      <c r="AJ128" s="28">
        <f t="shared" si="58"/>
        <v>0</v>
      </c>
      <c r="AK128" s="28">
        <f t="shared" si="58"/>
        <v>0</v>
      </c>
      <c r="AL128" s="28">
        <f t="shared" si="58"/>
        <v>0</v>
      </c>
      <c r="AM128" s="17">
        <f>DFC!$C$50</f>
        <v>152</v>
      </c>
      <c r="AN128" s="16">
        <f>DFC!$C$49</f>
        <v>146.19999999999999</v>
      </c>
      <c r="AO128" s="18">
        <f>DFC!$C$48</f>
        <v>150</v>
      </c>
      <c r="AP128" s="31">
        <f t="shared" si="82"/>
        <v>0</v>
      </c>
      <c r="AQ128" s="31">
        <f t="shared" si="82"/>
        <v>0</v>
      </c>
      <c r="AR128" s="32">
        <f t="shared" si="82"/>
        <v>0</v>
      </c>
      <c r="AS128" s="23">
        <f>DFC!$C$41</f>
        <v>370</v>
      </c>
      <c r="AT128" s="33">
        <f t="shared" si="81"/>
        <v>0</v>
      </c>
      <c r="AU128" s="31">
        <f t="shared" si="81"/>
        <v>0</v>
      </c>
      <c r="AV128" s="31">
        <f t="shared" si="81"/>
        <v>0</v>
      </c>
      <c r="AW128" s="423">
        <f t="shared" si="73"/>
        <v>0</v>
      </c>
      <c r="AX128" s="561">
        <f>DFC!$C$72</f>
        <v>0.15</v>
      </c>
      <c r="AY128" s="559">
        <f>DFC!$C$71</f>
        <v>0.75</v>
      </c>
      <c r="AZ128" s="560">
        <f>DFC!$C$70</f>
        <v>0.1</v>
      </c>
      <c r="BA128" s="24" t="str">
        <f t="shared" si="70"/>
        <v>OK</v>
      </c>
      <c r="BB128" s="25">
        <f t="shared" si="67"/>
        <v>84</v>
      </c>
      <c r="BC128" s="26">
        <f t="shared" si="67"/>
        <v>420</v>
      </c>
      <c r="BD128" s="27">
        <f t="shared" si="67"/>
        <v>56</v>
      </c>
      <c r="BE128" s="28">
        <f t="shared" si="59"/>
        <v>105000</v>
      </c>
      <c r="BF128" s="28">
        <f t="shared" si="59"/>
        <v>1785000</v>
      </c>
      <c r="BG128" s="28">
        <f t="shared" si="59"/>
        <v>280000</v>
      </c>
      <c r="BH128" s="17">
        <f>DFC!$C$77</f>
        <v>42</v>
      </c>
      <c r="BI128" s="28">
        <f>DFC!$C$76</f>
        <v>35</v>
      </c>
      <c r="BJ128" s="30">
        <f>DFC!$C$75</f>
        <v>40</v>
      </c>
      <c r="BK128" s="31">
        <f t="shared" si="83"/>
        <v>4.41</v>
      </c>
      <c r="BL128" s="31">
        <f t="shared" si="83"/>
        <v>62.475000000000001</v>
      </c>
      <c r="BM128" s="32">
        <f t="shared" si="83"/>
        <v>11.2</v>
      </c>
      <c r="BN128" s="11">
        <f>DFC!$C$68</f>
        <v>500</v>
      </c>
      <c r="BO128" s="21">
        <f t="shared" si="74"/>
        <v>2205</v>
      </c>
      <c r="BP128" s="19">
        <f t="shared" si="75"/>
        <v>31237.5</v>
      </c>
      <c r="BQ128" s="19">
        <f t="shared" si="76"/>
        <v>5600</v>
      </c>
      <c r="BR128" s="423">
        <f t="shared" si="77"/>
        <v>39042.5</v>
      </c>
      <c r="BS128" s="561">
        <f>DFC!$C$72</f>
        <v>0.15</v>
      </c>
      <c r="BT128" s="559">
        <f>DFC!$C$71</f>
        <v>0.75</v>
      </c>
      <c r="BU128" s="560">
        <f>DFC!$C$70</f>
        <v>0.1</v>
      </c>
      <c r="BV128" s="24" t="str">
        <f t="shared" si="71"/>
        <v>OK</v>
      </c>
      <c r="BW128" s="25">
        <f t="shared" si="68"/>
        <v>84</v>
      </c>
      <c r="BX128" s="26">
        <f t="shared" si="68"/>
        <v>420</v>
      </c>
      <c r="BY128" s="27">
        <f t="shared" si="68"/>
        <v>56</v>
      </c>
      <c r="BZ128" s="28">
        <f t="shared" si="60"/>
        <v>0</v>
      </c>
      <c r="CA128" s="28">
        <f t="shared" si="60"/>
        <v>0</v>
      </c>
      <c r="CB128" s="28">
        <f t="shared" si="60"/>
        <v>0</v>
      </c>
      <c r="CC128" s="17">
        <f>DFC!$C$77</f>
        <v>42</v>
      </c>
      <c r="CD128" s="28">
        <f>DFC!$C$76</f>
        <v>35</v>
      </c>
      <c r="CE128" s="30">
        <f>DFC!$C$75</f>
        <v>40</v>
      </c>
      <c r="CF128" s="31">
        <f t="shared" si="84"/>
        <v>0</v>
      </c>
      <c r="CG128" s="31">
        <f t="shared" si="84"/>
        <v>0</v>
      </c>
      <c r="CH128" s="32">
        <f t="shared" si="84"/>
        <v>0</v>
      </c>
      <c r="CI128" s="11">
        <f>DFC!$C$68</f>
        <v>500</v>
      </c>
      <c r="CJ128" s="21">
        <f t="shared" si="78"/>
        <v>0</v>
      </c>
      <c r="CK128" s="21">
        <f t="shared" si="78"/>
        <v>0</v>
      </c>
      <c r="CL128" s="21">
        <f t="shared" si="78"/>
        <v>0</v>
      </c>
      <c r="CM128" s="423">
        <f t="shared" si="79"/>
        <v>0</v>
      </c>
    </row>
    <row r="129" spans="1:91" x14ac:dyDescent="0.35">
      <c r="A129" s="743"/>
      <c r="B129" s="572" t="s">
        <v>27</v>
      </c>
      <c r="C129" s="572">
        <v>31</v>
      </c>
      <c r="D129" s="572">
        <v>123</v>
      </c>
      <c r="E129" s="10">
        <f>DFC!C$54</f>
        <v>20</v>
      </c>
      <c r="F129" s="578">
        <f t="shared" si="56"/>
        <v>620</v>
      </c>
      <c r="G129" s="745"/>
      <c r="H129" s="49">
        <f>DFC!$C$45</f>
        <v>0.1</v>
      </c>
      <c r="I129" s="47">
        <f>DFC!$C$44</f>
        <v>0.7</v>
      </c>
      <c r="J129" s="48">
        <f>DFC!$C$43</f>
        <v>0.2</v>
      </c>
      <c r="K129" s="24" t="str">
        <f t="shared" si="61"/>
        <v>OK</v>
      </c>
      <c r="L129" s="25">
        <f t="shared" si="62"/>
        <v>62</v>
      </c>
      <c r="M129" s="26">
        <f t="shared" si="62"/>
        <v>434</v>
      </c>
      <c r="N129" s="27">
        <f t="shared" si="62"/>
        <v>124</v>
      </c>
      <c r="O129" s="28">
        <f t="shared" si="57"/>
        <v>434000</v>
      </c>
      <c r="P129" s="28">
        <f t="shared" si="57"/>
        <v>10329200</v>
      </c>
      <c r="Q129" s="28">
        <f t="shared" si="57"/>
        <v>3472000</v>
      </c>
      <c r="R129" s="29">
        <f>DFC!$C$50</f>
        <v>152</v>
      </c>
      <c r="S129" s="28">
        <f>DFC!$C$49</f>
        <v>146.19999999999999</v>
      </c>
      <c r="T129" s="30">
        <f>DFC!$C$48</f>
        <v>150</v>
      </c>
      <c r="U129" s="31">
        <f t="shared" si="63"/>
        <v>65.968000000000004</v>
      </c>
      <c r="V129" s="31">
        <f t="shared" si="63"/>
        <v>1510.12904</v>
      </c>
      <c r="W129" s="32">
        <f t="shared" si="63"/>
        <v>520.79999999999995</v>
      </c>
      <c r="X129" s="23">
        <f>DFC!$C$41</f>
        <v>370</v>
      </c>
      <c r="Y129" s="33">
        <f t="shared" si="64"/>
        <v>24408.16</v>
      </c>
      <c r="Z129" s="31">
        <f t="shared" si="64"/>
        <v>558747.74479999999</v>
      </c>
      <c r="AA129" s="31">
        <f t="shared" si="64"/>
        <v>192695.99999999997</v>
      </c>
      <c r="AB129" s="423">
        <f t="shared" si="72"/>
        <v>775851.90480000002</v>
      </c>
      <c r="AC129" s="295">
        <f>DFC!$C$45</f>
        <v>0.1</v>
      </c>
      <c r="AD129" s="291">
        <f>DFC!$C$44</f>
        <v>0.7</v>
      </c>
      <c r="AE129" s="292">
        <f>DFC!$C$43</f>
        <v>0.2</v>
      </c>
      <c r="AF129" s="24" t="str">
        <f t="shared" si="65"/>
        <v>OK</v>
      </c>
      <c r="AG129" s="25">
        <f t="shared" si="66"/>
        <v>62</v>
      </c>
      <c r="AH129" s="26">
        <f t="shared" si="66"/>
        <v>434</v>
      </c>
      <c r="AI129" s="27">
        <f t="shared" si="66"/>
        <v>124</v>
      </c>
      <c r="AJ129" s="28">
        <f t="shared" si="58"/>
        <v>0</v>
      </c>
      <c r="AK129" s="28">
        <f t="shared" si="58"/>
        <v>0</v>
      </c>
      <c r="AL129" s="28">
        <f t="shared" si="58"/>
        <v>0</v>
      </c>
      <c r="AM129" s="17">
        <f>DFC!$C$50</f>
        <v>152</v>
      </c>
      <c r="AN129" s="16">
        <f>DFC!$C$49</f>
        <v>146.19999999999999</v>
      </c>
      <c r="AO129" s="18">
        <f>DFC!$C$48</f>
        <v>150</v>
      </c>
      <c r="AP129" s="31">
        <f t="shared" si="82"/>
        <v>0</v>
      </c>
      <c r="AQ129" s="31">
        <f t="shared" si="82"/>
        <v>0</v>
      </c>
      <c r="AR129" s="32">
        <f t="shared" si="82"/>
        <v>0</v>
      </c>
      <c r="AS129" s="23">
        <f>DFC!$C$41</f>
        <v>370</v>
      </c>
      <c r="AT129" s="33">
        <f t="shared" si="81"/>
        <v>0</v>
      </c>
      <c r="AU129" s="31">
        <f t="shared" si="81"/>
        <v>0</v>
      </c>
      <c r="AV129" s="31">
        <f t="shared" si="81"/>
        <v>0</v>
      </c>
      <c r="AW129" s="423">
        <f t="shared" si="73"/>
        <v>0</v>
      </c>
      <c r="AX129" s="561">
        <f>DFC!$C$72</f>
        <v>0.15</v>
      </c>
      <c r="AY129" s="559">
        <f>DFC!$C$71</f>
        <v>0.75</v>
      </c>
      <c r="AZ129" s="560">
        <f>DFC!$C$70</f>
        <v>0.1</v>
      </c>
      <c r="BA129" s="24" t="str">
        <f t="shared" si="70"/>
        <v>OK</v>
      </c>
      <c r="BB129" s="25">
        <f t="shared" si="67"/>
        <v>93</v>
      </c>
      <c r="BC129" s="26">
        <f t="shared" si="67"/>
        <v>465</v>
      </c>
      <c r="BD129" s="27">
        <f t="shared" si="67"/>
        <v>62</v>
      </c>
      <c r="BE129" s="28">
        <f t="shared" si="59"/>
        <v>116250</v>
      </c>
      <c r="BF129" s="28">
        <f t="shared" si="59"/>
        <v>1976250</v>
      </c>
      <c r="BG129" s="28">
        <f t="shared" si="59"/>
        <v>310000</v>
      </c>
      <c r="BH129" s="17">
        <f>DFC!$C$77</f>
        <v>42</v>
      </c>
      <c r="BI129" s="28">
        <f>DFC!$C$76</f>
        <v>35</v>
      </c>
      <c r="BJ129" s="30">
        <f>DFC!$C$75</f>
        <v>40</v>
      </c>
      <c r="BK129" s="31">
        <f t="shared" si="83"/>
        <v>4.8825000000000003</v>
      </c>
      <c r="BL129" s="31">
        <f t="shared" si="83"/>
        <v>69.168750000000003</v>
      </c>
      <c r="BM129" s="32">
        <f t="shared" si="83"/>
        <v>12.4</v>
      </c>
      <c r="BN129" s="11">
        <f>DFC!$C$68</f>
        <v>500</v>
      </c>
      <c r="BO129" s="21">
        <f t="shared" si="74"/>
        <v>2441.25</v>
      </c>
      <c r="BP129" s="19">
        <f t="shared" si="75"/>
        <v>34584.375</v>
      </c>
      <c r="BQ129" s="19">
        <f t="shared" si="76"/>
        <v>6200</v>
      </c>
      <c r="BR129" s="423">
        <f t="shared" si="77"/>
        <v>43225.625</v>
      </c>
      <c r="BS129" s="561">
        <f>DFC!$C$72</f>
        <v>0.15</v>
      </c>
      <c r="BT129" s="559">
        <f>DFC!$C$71</f>
        <v>0.75</v>
      </c>
      <c r="BU129" s="560">
        <f>DFC!$C$70</f>
        <v>0.1</v>
      </c>
      <c r="BV129" s="24" t="str">
        <f t="shared" si="71"/>
        <v>OK</v>
      </c>
      <c r="BW129" s="25">
        <f t="shared" si="68"/>
        <v>93</v>
      </c>
      <c r="BX129" s="26">
        <f t="shared" si="68"/>
        <v>465</v>
      </c>
      <c r="BY129" s="27">
        <f t="shared" si="68"/>
        <v>62</v>
      </c>
      <c r="BZ129" s="28">
        <f t="shared" si="60"/>
        <v>0</v>
      </c>
      <c r="CA129" s="28">
        <f t="shared" si="60"/>
        <v>0</v>
      </c>
      <c r="CB129" s="28">
        <f t="shared" si="60"/>
        <v>0</v>
      </c>
      <c r="CC129" s="17">
        <f>DFC!$C$77</f>
        <v>42</v>
      </c>
      <c r="CD129" s="28">
        <f>DFC!$C$76</f>
        <v>35</v>
      </c>
      <c r="CE129" s="30">
        <f>DFC!$C$75</f>
        <v>40</v>
      </c>
      <c r="CF129" s="31">
        <f t="shared" si="84"/>
        <v>0</v>
      </c>
      <c r="CG129" s="31">
        <f t="shared" si="84"/>
        <v>0</v>
      </c>
      <c r="CH129" s="32">
        <f t="shared" si="84"/>
        <v>0</v>
      </c>
      <c r="CI129" s="11">
        <f>DFC!$C$68</f>
        <v>500</v>
      </c>
      <c r="CJ129" s="21">
        <f t="shared" si="78"/>
        <v>0</v>
      </c>
      <c r="CK129" s="21">
        <f t="shared" si="78"/>
        <v>0</v>
      </c>
      <c r="CL129" s="21">
        <f t="shared" si="78"/>
        <v>0</v>
      </c>
      <c r="CM129" s="423">
        <f t="shared" si="79"/>
        <v>0</v>
      </c>
    </row>
    <row r="130" spans="1:91" x14ac:dyDescent="0.35">
      <c r="A130" s="743"/>
      <c r="B130" s="572" t="s">
        <v>28</v>
      </c>
      <c r="C130" s="572">
        <v>30</v>
      </c>
      <c r="D130" s="572">
        <v>124</v>
      </c>
      <c r="E130" s="10">
        <f>DFC!C$55</f>
        <v>20</v>
      </c>
      <c r="F130" s="578">
        <f t="shared" si="56"/>
        <v>600</v>
      </c>
      <c r="G130" s="745"/>
      <c r="H130" s="49">
        <f>DFC!$C$45</f>
        <v>0.1</v>
      </c>
      <c r="I130" s="47">
        <f>DFC!$C$44</f>
        <v>0.7</v>
      </c>
      <c r="J130" s="48">
        <f>DFC!$C$43</f>
        <v>0.2</v>
      </c>
      <c r="K130" s="24" t="str">
        <f t="shared" si="61"/>
        <v>OK</v>
      </c>
      <c r="L130" s="25">
        <f t="shared" si="62"/>
        <v>60</v>
      </c>
      <c r="M130" s="26">
        <f t="shared" si="62"/>
        <v>420</v>
      </c>
      <c r="N130" s="27">
        <f t="shared" si="62"/>
        <v>120</v>
      </c>
      <c r="O130" s="28">
        <f t="shared" si="57"/>
        <v>420000</v>
      </c>
      <c r="P130" s="28">
        <f t="shared" si="57"/>
        <v>9996000</v>
      </c>
      <c r="Q130" s="28">
        <f t="shared" si="57"/>
        <v>3360000</v>
      </c>
      <c r="R130" s="29">
        <f>DFC!$C$50</f>
        <v>152</v>
      </c>
      <c r="S130" s="28">
        <f>DFC!$C$49</f>
        <v>146.19999999999999</v>
      </c>
      <c r="T130" s="30">
        <f>DFC!$C$48</f>
        <v>150</v>
      </c>
      <c r="U130" s="31">
        <f t="shared" si="63"/>
        <v>63.84</v>
      </c>
      <c r="V130" s="31">
        <f t="shared" si="63"/>
        <v>1461.4151999999999</v>
      </c>
      <c r="W130" s="32">
        <f t="shared" si="63"/>
        <v>504</v>
      </c>
      <c r="X130" s="23">
        <f>DFC!$C$41</f>
        <v>370</v>
      </c>
      <c r="Y130" s="33">
        <f t="shared" si="64"/>
        <v>23620.800000000003</v>
      </c>
      <c r="Z130" s="31">
        <f t="shared" si="64"/>
        <v>540723.62399999995</v>
      </c>
      <c r="AA130" s="31">
        <f t="shared" si="64"/>
        <v>186480</v>
      </c>
      <c r="AB130" s="423">
        <f t="shared" si="72"/>
        <v>750824.424</v>
      </c>
      <c r="AC130" s="295">
        <f>DFC!$C$45</f>
        <v>0.1</v>
      </c>
      <c r="AD130" s="291">
        <f>DFC!$C$44</f>
        <v>0.7</v>
      </c>
      <c r="AE130" s="292">
        <f>DFC!$C$43</f>
        <v>0.2</v>
      </c>
      <c r="AF130" s="24" t="str">
        <f t="shared" si="65"/>
        <v>OK</v>
      </c>
      <c r="AG130" s="25">
        <f t="shared" si="66"/>
        <v>60</v>
      </c>
      <c r="AH130" s="26">
        <f t="shared" si="66"/>
        <v>420</v>
      </c>
      <c r="AI130" s="27">
        <f t="shared" si="66"/>
        <v>120</v>
      </c>
      <c r="AJ130" s="28">
        <f t="shared" si="58"/>
        <v>0</v>
      </c>
      <c r="AK130" s="28">
        <f t="shared" si="58"/>
        <v>0</v>
      </c>
      <c r="AL130" s="28">
        <f t="shared" si="58"/>
        <v>0</v>
      </c>
      <c r="AM130" s="17">
        <f>DFC!$C$50</f>
        <v>152</v>
      </c>
      <c r="AN130" s="16">
        <f>DFC!$C$49</f>
        <v>146.19999999999999</v>
      </c>
      <c r="AO130" s="18">
        <f>DFC!$C$48</f>
        <v>150</v>
      </c>
      <c r="AP130" s="31">
        <f t="shared" si="82"/>
        <v>0</v>
      </c>
      <c r="AQ130" s="31">
        <f t="shared" si="82"/>
        <v>0</v>
      </c>
      <c r="AR130" s="32">
        <f t="shared" si="82"/>
        <v>0</v>
      </c>
      <c r="AS130" s="23">
        <f>DFC!$C$41</f>
        <v>370</v>
      </c>
      <c r="AT130" s="33">
        <f t="shared" si="81"/>
        <v>0</v>
      </c>
      <c r="AU130" s="31">
        <f t="shared" si="81"/>
        <v>0</v>
      </c>
      <c r="AV130" s="31">
        <f t="shared" si="81"/>
        <v>0</v>
      </c>
      <c r="AW130" s="423">
        <f t="shared" si="73"/>
        <v>0</v>
      </c>
      <c r="AX130" s="561">
        <f>DFC!$C$72</f>
        <v>0.15</v>
      </c>
      <c r="AY130" s="559">
        <f>DFC!$C$71</f>
        <v>0.75</v>
      </c>
      <c r="AZ130" s="560">
        <f>DFC!$C$70</f>
        <v>0.1</v>
      </c>
      <c r="BA130" s="24" t="str">
        <f t="shared" si="70"/>
        <v>OK</v>
      </c>
      <c r="BB130" s="25">
        <f t="shared" si="67"/>
        <v>90</v>
      </c>
      <c r="BC130" s="26">
        <f t="shared" si="67"/>
        <v>450</v>
      </c>
      <c r="BD130" s="27">
        <f t="shared" si="67"/>
        <v>60</v>
      </c>
      <c r="BE130" s="28">
        <f t="shared" si="59"/>
        <v>112500</v>
      </c>
      <c r="BF130" s="28">
        <f t="shared" si="59"/>
        <v>1912500</v>
      </c>
      <c r="BG130" s="28">
        <f t="shared" si="59"/>
        <v>300000</v>
      </c>
      <c r="BH130" s="17">
        <f>DFC!$C$77</f>
        <v>42</v>
      </c>
      <c r="BI130" s="28">
        <f>DFC!$C$76</f>
        <v>35</v>
      </c>
      <c r="BJ130" s="30">
        <f>DFC!$C$75</f>
        <v>40</v>
      </c>
      <c r="BK130" s="31">
        <f t="shared" si="83"/>
        <v>4.7249999999999996</v>
      </c>
      <c r="BL130" s="31">
        <f t="shared" si="83"/>
        <v>66.9375</v>
      </c>
      <c r="BM130" s="32">
        <f t="shared" si="83"/>
        <v>12</v>
      </c>
      <c r="BN130" s="11">
        <f>DFC!$C$68</f>
        <v>500</v>
      </c>
      <c r="BO130" s="21">
        <f t="shared" si="74"/>
        <v>2362.5</v>
      </c>
      <c r="BP130" s="19">
        <f t="shared" si="75"/>
        <v>33468.75</v>
      </c>
      <c r="BQ130" s="19">
        <f t="shared" si="76"/>
        <v>6000</v>
      </c>
      <c r="BR130" s="423">
        <f t="shared" si="77"/>
        <v>41831.25</v>
      </c>
      <c r="BS130" s="561">
        <f>DFC!$C$72</f>
        <v>0.15</v>
      </c>
      <c r="BT130" s="559">
        <f>DFC!$C$71</f>
        <v>0.75</v>
      </c>
      <c r="BU130" s="560">
        <f>DFC!$C$70</f>
        <v>0.1</v>
      </c>
      <c r="BV130" s="24" t="str">
        <f t="shared" si="71"/>
        <v>OK</v>
      </c>
      <c r="BW130" s="25">
        <f t="shared" si="68"/>
        <v>90</v>
      </c>
      <c r="BX130" s="26">
        <f t="shared" si="68"/>
        <v>450</v>
      </c>
      <c r="BY130" s="27">
        <f t="shared" si="68"/>
        <v>60</v>
      </c>
      <c r="BZ130" s="28">
        <f t="shared" si="60"/>
        <v>0</v>
      </c>
      <c r="CA130" s="28">
        <f t="shared" si="60"/>
        <v>0</v>
      </c>
      <c r="CB130" s="28">
        <f t="shared" si="60"/>
        <v>0</v>
      </c>
      <c r="CC130" s="17">
        <f>DFC!$C$77</f>
        <v>42</v>
      </c>
      <c r="CD130" s="28">
        <f>DFC!$C$76</f>
        <v>35</v>
      </c>
      <c r="CE130" s="30">
        <f>DFC!$C$75</f>
        <v>40</v>
      </c>
      <c r="CF130" s="31">
        <f t="shared" si="84"/>
        <v>0</v>
      </c>
      <c r="CG130" s="31">
        <f t="shared" si="84"/>
        <v>0</v>
      </c>
      <c r="CH130" s="32">
        <f t="shared" si="84"/>
        <v>0</v>
      </c>
      <c r="CI130" s="11">
        <f>DFC!$C$68</f>
        <v>500</v>
      </c>
      <c r="CJ130" s="21">
        <f t="shared" si="78"/>
        <v>0</v>
      </c>
      <c r="CK130" s="21">
        <f t="shared" si="78"/>
        <v>0</v>
      </c>
      <c r="CL130" s="21">
        <f t="shared" si="78"/>
        <v>0</v>
      </c>
      <c r="CM130" s="423">
        <f t="shared" si="79"/>
        <v>0</v>
      </c>
    </row>
    <row r="131" spans="1:91" x14ac:dyDescent="0.35">
      <c r="A131" s="743"/>
      <c r="B131" s="572" t="s">
        <v>29</v>
      </c>
      <c r="C131" s="572">
        <v>31</v>
      </c>
      <c r="D131" s="572">
        <v>125</v>
      </c>
      <c r="E131" s="10">
        <f>DFC!C$56</f>
        <v>20</v>
      </c>
      <c r="F131" s="578">
        <f t="shared" si="56"/>
        <v>620</v>
      </c>
      <c r="G131" s="745"/>
      <c r="H131" s="49">
        <f>DFC!$C$45</f>
        <v>0.1</v>
      </c>
      <c r="I131" s="47">
        <f>DFC!$C$44</f>
        <v>0.7</v>
      </c>
      <c r="J131" s="48">
        <f>DFC!$C$43</f>
        <v>0.2</v>
      </c>
      <c r="K131" s="24" t="str">
        <f t="shared" si="61"/>
        <v>OK</v>
      </c>
      <c r="L131" s="25">
        <f t="shared" si="62"/>
        <v>62</v>
      </c>
      <c r="M131" s="26">
        <f t="shared" si="62"/>
        <v>434</v>
      </c>
      <c r="N131" s="27">
        <f t="shared" si="62"/>
        <v>124</v>
      </c>
      <c r="O131" s="28">
        <f t="shared" si="57"/>
        <v>434000</v>
      </c>
      <c r="P131" s="28">
        <f t="shared" si="57"/>
        <v>10329200</v>
      </c>
      <c r="Q131" s="28">
        <f t="shared" si="57"/>
        <v>3472000</v>
      </c>
      <c r="R131" s="29">
        <f>DFC!$C$50</f>
        <v>152</v>
      </c>
      <c r="S131" s="28">
        <f>DFC!$C$49</f>
        <v>146.19999999999999</v>
      </c>
      <c r="T131" s="30">
        <f>DFC!$C$48</f>
        <v>150</v>
      </c>
      <c r="U131" s="31">
        <f t="shared" si="63"/>
        <v>65.968000000000004</v>
      </c>
      <c r="V131" s="31">
        <f t="shared" si="63"/>
        <v>1510.12904</v>
      </c>
      <c r="W131" s="32">
        <f t="shared" si="63"/>
        <v>520.79999999999995</v>
      </c>
      <c r="X131" s="23">
        <f>DFC!$C$41</f>
        <v>370</v>
      </c>
      <c r="Y131" s="33">
        <f t="shared" si="64"/>
        <v>24408.16</v>
      </c>
      <c r="Z131" s="31">
        <f t="shared" si="64"/>
        <v>558747.74479999999</v>
      </c>
      <c r="AA131" s="31">
        <f t="shared" si="64"/>
        <v>192695.99999999997</v>
      </c>
      <c r="AB131" s="423">
        <f t="shared" si="72"/>
        <v>775851.90480000002</v>
      </c>
      <c r="AC131" s="295">
        <f>DFC!$C$45</f>
        <v>0.1</v>
      </c>
      <c r="AD131" s="291">
        <f>DFC!$C$44</f>
        <v>0.7</v>
      </c>
      <c r="AE131" s="292">
        <f>DFC!$C$43</f>
        <v>0.2</v>
      </c>
      <c r="AF131" s="24" t="str">
        <f t="shared" si="65"/>
        <v>OK</v>
      </c>
      <c r="AG131" s="25">
        <f t="shared" si="66"/>
        <v>62</v>
      </c>
      <c r="AH131" s="26">
        <f t="shared" si="66"/>
        <v>434</v>
      </c>
      <c r="AI131" s="27">
        <f t="shared" si="66"/>
        <v>124</v>
      </c>
      <c r="AJ131" s="28">
        <f t="shared" si="58"/>
        <v>0</v>
      </c>
      <c r="AK131" s="28">
        <f t="shared" si="58"/>
        <v>0</v>
      </c>
      <c r="AL131" s="28">
        <f t="shared" si="58"/>
        <v>0</v>
      </c>
      <c r="AM131" s="17">
        <f>DFC!$C$50</f>
        <v>152</v>
      </c>
      <c r="AN131" s="16">
        <f>DFC!$C$49</f>
        <v>146.19999999999999</v>
      </c>
      <c r="AO131" s="18">
        <f>DFC!$C$48</f>
        <v>150</v>
      </c>
      <c r="AP131" s="31">
        <f t="shared" si="82"/>
        <v>0</v>
      </c>
      <c r="AQ131" s="31">
        <f t="shared" si="82"/>
        <v>0</v>
      </c>
      <c r="AR131" s="32">
        <f t="shared" si="82"/>
        <v>0</v>
      </c>
      <c r="AS131" s="23">
        <f>DFC!$C$41</f>
        <v>370</v>
      </c>
      <c r="AT131" s="33">
        <f t="shared" si="81"/>
        <v>0</v>
      </c>
      <c r="AU131" s="31">
        <f t="shared" si="81"/>
        <v>0</v>
      </c>
      <c r="AV131" s="31">
        <f t="shared" si="81"/>
        <v>0</v>
      </c>
      <c r="AW131" s="423">
        <f t="shared" si="73"/>
        <v>0</v>
      </c>
      <c r="AX131" s="561">
        <f>DFC!$C$72</f>
        <v>0.15</v>
      </c>
      <c r="AY131" s="559">
        <f>DFC!$C$71</f>
        <v>0.75</v>
      </c>
      <c r="AZ131" s="560">
        <f>DFC!$C$70</f>
        <v>0.1</v>
      </c>
      <c r="BA131" s="24" t="str">
        <f t="shared" si="70"/>
        <v>OK</v>
      </c>
      <c r="BB131" s="25">
        <f t="shared" si="67"/>
        <v>93</v>
      </c>
      <c r="BC131" s="26">
        <f t="shared" si="67"/>
        <v>465</v>
      </c>
      <c r="BD131" s="27">
        <f t="shared" si="67"/>
        <v>62</v>
      </c>
      <c r="BE131" s="28">
        <f t="shared" si="59"/>
        <v>116250</v>
      </c>
      <c r="BF131" s="28">
        <f t="shared" si="59"/>
        <v>1976250</v>
      </c>
      <c r="BG131" s="28">
        <f t="shared" si="59"/>
        <v>310000</v>
      </c>
      <c r="BH131" s="17">
        <f>DFC!$C$77</f>
        <v>42</v>
      </c>
      <c r="BI131" s="28">
        <f>DFC!$C$76</f>
        <v>35</v>
      </c>
      <c r="BJ131" s="30">
        <f>DFC!$C$75</f>
        <v>40</v>
      </c>
      <c r="BK131" s="31">
        <f t="shared" si="83"/>
        <v>4.8825000000000003</v>
      </c>
      <c r="BL131" s="31">
        <f t="shared" si="83"/>
        <v>69.168750000000003</v>
      </c>
      <c r="BM131" s="32">
        <f t="shared" si="83"/>
        <v>12.4</v>
      </c>
      <c r="BN131" s="11">
        <f>DFC!$C$68</f>
        <v>500</v>
      </c>
      <c r="BO131" s="21">
        <f t="shared" si="74"/>
        <v>2441.25</v>
      </c>
      <c r="BP131" s="19">
        <f t="shared" si="75"/>
        <v>34584.375</v>
      </c>
      <c r="BQ131" s="19">
        <f t="shared" si="76"/>
        <v>6200</v>
      </c>
      <c r="BR131" s="423">
        <f t="shared" si="77"/>
        <v>43225.625</v>
      </c>
      <c r="BS131" s="561">
        <f>DFC!$C$72</f>
        <v>0.15</v>
      </c>
      <c r="BT131" s="559">
        <f>DFC!$C$71</f>
        <v>0.75</v>
      </c>
      <c r="BU131" s="560">
        <f>DFC!$C$70</f>
        <v>0.1</v>
      </c>
      <c r="BV131" s="24" t="str">
        <f t="shared" si="71"/>
        <v>OK</v>
      </c>
      <c r="BW131" s="25">
        <f t="shared" si="68"/>
        <v>93</v>
      </c>
      <c r="BX131" s="26">
        <f t="shared" si="68"/>
        <v>465</v>
      </c>
      <c r="BY131" s="27">
        <f t="shared" si="68"/>
        <v>62</v>
      </c>
      <c r="BZ131" s="28">
        <f t="shared" si="60"/>
        <v>0</v>
      </c>
      <c r="CA131" s="28">
        <f t="shared" si="60"/>
        <v>0</v>
      </c>
      <c r="CB131" s="28">
        <f t="shared" si="60"/>
        <v>0</v>
      </c>
      <c r="CC131" s="17">
        <f>DFC!$C$77</f>
        <v>42</v>
      </c>
      <c r="CD131" s="28">
        <f>DFC!$C$76</f>
        <v>35</v>
      </c>
      <c r="CE131" s="30">
        <f>DFC!$C$75</f>
        <v>40</v>
      </c>
      <c r="CF131" s="31">
        <f t="shared" si="84"/>
        <v>0</v>
      </c>
      <c r="CG131" s="31">
        <f t="shared" si="84"/>
        <v>0</v>
      </c>
      <c r="CH131" s="32">
        <f t="shared" si="84"/>
        <v>0</v>
      </c>
      <c r="CI131" s="11">
        <f>DFC!$C$68</f>
        <v>500</v>
      </c>
      <c r="CJ131" s="21">
        <f t="shared" si="78"/>
        <v>0</v>
      </c>
      <c r="CK131" s="21">
        <f t="shared" si="78"/>
        <v>0</v>
      </c>
      <c r="CL131" s="21">
        <f t="shared" si="78"/>
        <v>0</v>
      </c>
      <c r="CM131" s="423">
        <f t="shared" si="79"/>
        <v>0</v>
      </c>
    </row>
    <row r="132" spans="1:91" x14ac:dyDescent="0.35">
      <c r="A132" s="743"/>
      <c r="B132" s="572" t="s">
        <v>30</v>
      </c>
      <c r="C132" s="572">
        <v>30</v>
      </c>
      <c r="D132" s="572">
        <v>126</v>
      </c>
      <c r="E132" s="10">
        <f>DFC!C$57</f>
        <v>20</v>
      </c>
      <c r="F132" s="578">
        <f t="shared" si="56"/>
        <v>600</v>
      </c>
      <c r="G132" s="745"/>
      <c r="H132" s="49">
        <f>DFC!$C$45</f>
        <v>0.1</v>
      </c>
      <c r="I132" s="47">
        <f>DFC!$C$44</f>
        <v>0.7</v>
      </c>
      <c r="J132" s="48">
        <f>DFC!$C$43</f>
        <v>0.2</v>
      </c>
      <c r="K132" s="24" t="str">
        <f t="shared" si="61"/>
        <v>OK</v>
      </c>
      <c r="L132" s="25">
        <f t="shared" si="62"/>
        <v>60</v>
      </c>
      <c r="M132" s="26">
        <f t="shared" si="62"/>
        <v>420</v>
      </c>
      <c r="N132" s="27">
        <f t="shared" si="62"/>
        <v>120</v>
      </c>
      <c r="O132" s="28">
        <f t="shared" si="57"/>
        <v>420000</v>
      </c>
      <c r="P132" s="28">
        <f t="shared" si="57"/>
        <v>9996000</v>
      </c>
      <c r="Q132" s="28">
        <f t="shared" si="57"/>
        <v>3360000</v>
      </c>
      <c r="R132" s="29">
        <f>DFC!$C$50</f>
        <v>152</v>
      </c>
      <c r="S132" s="28">
        <f>DFC!$C$49</f>
        <v>146.19999999999999</v>
      </c>
      <c r="T132" s="30">
        <f>DFC!$C$48</f>
        <v>150</v>
      </c>
      <c r="U132" s="31">
        <f t="shared" si="63"/>
        <v>63.84</v>
      </c>
      <c r="V132" s="31">
        <f t="shared" si="63"/>
        <v>1461.4151999999999</v>
      </c>
      <c r="W132" s="32">
        <f t="shared" si="63"/>
        <v>504</v>
      </c>
      <c r="X132" s="23">
        <f>DFC!$C$41</f>
        <v>370</v>
      </c>
      <c r="Y132" s="33">
        <f t="shared" si="64"/>
        <v>23620.800000000003</v>
      </c>
      <c r="Z132" s="31">
        <f t="shared" si="64"/>
        <v>540723.62399999995</v>
      </c>
      <c r="AA132" s="31">
        <f t="shared" si="64"/>
        <v>186480</v>
      </c>
      <c r="AB132" s="423">
        <f t="shared" si="72"/>
        <v>750824.424</v>
      </c>
      <c r="AC132" s="295">
        <f>DFC!$C$45</f>
        <v>0.1</v>
      </c>
      <c r="AD132" s="291">
        <f>DFC!$C$44</f>
        <v>0.7</v>
      </c>
      <c r="AE132" s="292">
        <f>DFC!$C$43</f>
        <v>0.2</v>
      </c>
      <c r="AF132" s="24" t="str">
        <f t="shared" si="65"/>
        <v>OK</v>
      </c>
      <c r="AG132" s="25">
        <f t="shared" si="66"/>
        <v>60</v>
      </c>
      <c r="AH132" s="26">
        <f t="shared" si="66"/>
        <v>420</v>
      </c>
      <c r="AI132" s="27">
        <f t="shared" si="66"/>
        <v>120</v>
      </c>
      <c r="AJ132" s="28">
        <f t="shared" si="58"/>
        <v>0</v>
      </c>
      <c r="AK132" s="28">
        <f t="shared" si="58"/>
        <v>0</v>
      </c>
      <c r="AL132" s="28">
        <f t="shared" si="58"/>
        <v>0</v>
      </c>
      <c r="AM132" s="17">
        <f>DFC!$C$50</f>
        <v>152</v>
      </c>
      <c r="AN132" s="16">
        <f>DFC!$C$49</f>
        <v>146.19999999999999</v>
      </c>
      <c r="AO132" s="18">
        <f>DFC!$C$48</f>
        <v>150</v>
      </c>
      <c r="AP132" s="31">
        <f t="shared" si="82"/>
        <v>0</v>
      </c>
      <c r="AQ132" s="31">
        <f t="shared" si="82"/>
        <v>0</v>
      </c>
      <c r="AR132" s="32">
        <f t="shared" si="82"/>
        <v>0</v>
      </c>
      <c r="AS132" s="23">
        <f>DFC!$C$41</f>
        <v>370</v>
      </c>
      <c r="AT132" s="33">
        <f t="shared" si="81"/>
        <v>0</v>
      </c>
      <c r="AU132" s="31">
        <f t="shared" si="81"/>
        <v>0</v>
      </c>
      <c r="AV132" s="31">
        <f t="shared" si="81"/>
        <v>0</v>
      </c>
      <c r="AW132" s="423">
        <f t="shared" si="73"/>
        <v>0</v>
      </c>
      <c r="AX132" s="561">
        <f>DFC!$C$72</f>
        <v>0.15</v>
      </c>
      <c r="AY132" s="559">
        <f>DFC!$C$71</f>
        <v>0.75</v>
      </c>
      <c r="AZ132" s="560">
        <f>DFC!$C$70</f>
        <v>0.1</v>
      </c>
      <c r="BA132" s="24" t="str">
        <f t="shared" si="70"/>
        <v>OK</v>
      </c>
      <c r="BB132" s="25">
        <f t="shared" si="67"/>
        <v>90</v>
      </c>
      <c r="BC132" s="26">
        <f t="shared" si="67"/>
        <v>450</v>
      </c>
      <c r="BD132" s="27">
        <f t="shared" si="67"/>
        <v>60</v>
      </c>
      <c r="BE132" s="28">
        <f t="shared" si="59"/>
        <v>112500</v>
      </c>
      <c r="BF132" s="28">
        <f t="shared" si="59"/>
        <v>1912500</v>
      </c>
      <c r="BG132" s="28">
        <f t="shared" si="59"/>
        <v>300000</v>
      </c>
      <c r="BH132" s="17">
        <f>DFC!$C$77</f>
        <v>42</v>
      </c>
      <c r="BI132" s="28">
        <f>DFC!$C$76</f>
        <v>35</v>
      </c>
      <c r="BJ132" s="30">
        <f>DFC!$C$75</f>
        <v>40</v>
      </c>
      <c r="BK132" s="31">
        <f t="shared" si="83"/>
        <v>4.7249999999999996</v>
      </c>
      <c r="BL132" s="31">
        <f t="shared" si="83"/>
        <v>66.9375</v>
      </c>
      <c r="BM132" s="32">
        <f t="shared" si="83"/>
        <v>12</v>
      </c>
      <c r="BN132" s="11">
        <f>DFC!$C$68</f>
        <v>500</v>
      </c>
      <c r="BO132" s="21">
        <f t="shared" si="74"/>
        <v>2362.5</v>
      </c>
      <c r="BP132" s="19">
        <f t="shared" si="75"/>
        <v>33468.75</v>
      </c>
      <c r="BQ132" s="19">
        <f t="shared" si="76"/>
        <v>6000</v>
      </c>
      <c r="BR132" s="423">
        <f t="shared" si="77"/>
        <v>41831.25</v>
      </c>
      <c r="BS132" s="561">
        <f>DFC!$C$72</f>
        <v>0.15</v>
      </c>
      <c r="BT132" s="559">
        <f>DFC!$C$71</f>
        <v>0.75</v>
      </c>
      <c r="BU132" s="560">
        <f>DFC!$C$70</f>
        <v>0.1</v>
      </c>
      <c r="BV132" s="24" t="str">
        <f t="shared" si="71"/>
        <v>OK</v>
      </c>
      <c r="BW132" s="25">
        <f t="shared" si="68"/>
        <v>90</v>
      </c>
      <c r="BX132" s="26">
        <f t="shared" si="68"/>
        <v>450</v>
      </c>
      <c r="BY132" s="27">
        <f t="shared" si="68"/>
        <v>60</v>
      </c>
      <c r="BZ132" s="28">
        <f t="shared" si="60"/>
        <v>0</v>
      </c>
      <c r="CA132" s="28">
        <f t="shared" si="60"/>
        <v>0</v>
      </c>
      <c r="CB132" s="28">
        <f t="shared" si="60"/>
        <v>0</v>
      </c>
      <c r="CC132" s="17">
        <f>DFC!$C$77</f>
        <v>42</v>
      </c>
      <c r="CD132" s="28">
        <f>DFC!$C$76</f>
        <v>35</v>
      </c>
      <c r="CE132" s="30">
        <f>DFC!$C$75</f>
        <v>40</v>
      </c>
      <c r="CF132" s="31">
        <f t="shared" si="84"/>
        <v>0</v>
      </c>
      <c r="CG132" s="31">
        <f t="shared" si="84"/>
        <v>0</v>
      </c>
      <c r="CH132" s="32">
        <f t="shared" si="84"/>
        <v>0</v>
      </c>
      <c r="CI132" s="11">
        <f>DFC!$C$68</f>
        <v>500</v>
      </c>
      <c r="CJ132" s="21">
        <f t="shared" si="78"/>
        <v>0</v>
      </c>
      <c r="CK132" s="21">
        <f t="shared" si="78"/>
        <v>0</v>
      </c>
      <c r="CL132" s="21">
        <f t="shared" si="78"/>
        <v>0</v>
      </c>
      <c r="CM132" s="423">
        <f t="shared" si="79"/>
        <v>0</v>
      </c>
    </row>
    <row r="133" spans="1:91" x14ac:dyDescent="0.35">
      <c r="A133" s="743"/>
      <c r="B133" s="572" t="s">
        <v>31</v>
      </c>
      <c r="C133" s="572">
        <v>31</v>
      </c>
      <c r="D133" s="572">
        <v>127</v>
      </c>
      <c r="E133" s="10">
        <f>DFC!C$58</f>
        <v>20</v>
      </c>
      <c r="F133" s="578">
        <f t="shared" si="56"/>
        <v>620</v>
      </c>
      <c r="G133" s="745"/>
      <c r="H133" s="49">
        <f>DFC!$C$45</f>
        <v>0.1</v>
      </c>
      <c r="I133" s="47">
        <f>DFC!$C$44</f>
        <v>0.7</v>
      </c>
      <c r="J133" s="48">
        <f>DFC!$C$43</f>
        <v>0.2</v>
      </c>
      <c r="K133" s="24" t="str">
        <f t="shared" si="61"/>
        <v>OK</v>
      </c>
      <c r="L133" s="25">
        <f t="shared" si="62"/>
        <v>62</v>
      </c>
      <c r="M133" s="26">
        <f t="shared" si="62"/>
        <v>434</v>
      </c>
      <c r="N133" s="27">
        <f t="shared" si="62"/>
        <v>124</v>
      </c>
      <c r="O133" s="28">
        <f t="shared" si="57"/>
        <v>434000</v>
      </c>
      <c r="P133" s="28">
        <f t="shared" si="57"/>
        <v>10329200</v>
      </c>
      <c r="Q133" s="28">
        <f t="shared" si="57"/>
        <v>3472000</v>
      </c>
      <c r="R133" s="29">
        <f>DFC!$C$50</f>
        <v>152</v>
      </c>
      <c r="S133" s="28">
        <f>DFC!$C$49</f>
        <v>146.19999999999999</v>
      </c>
      <c r="T133" s="30">
        <f>DFC!$C$48</f>
        <v>150</v>
      </c>
      <c r="U133" s="31">
        <f t="shared" si="63"/>
        <v>65.968000000000004</v>
      </c>
      <c r="V133" s="31">
        <f t="shared" si="63"/>
        <v>1510.12904</v>
      </c>
      <c r="W133" s="32">
        <f t="shared" si="63"/>
        <v>520.79999999999995</v>
      </c>
      <c r="X133" s="23">
        <f>DFC!$C$41</f>
        <v>370</v>
      </c>
      <c r="Y133" s="33">
        <f t="shared" si="64"/>
        <v>24408.16</v>
      </c>
      <c r="Z133" s="31">
        <f t="shared" si="64"/>
        <v>558747.74479999999</v>
      </c>
      <c r="AA133" s="31">
        <f t="shared" si="64"/>
        <v>192695.99999999997</v>
      </c>
      <c r="AB133" s="423">
        <f t="shared" si="72"/>
        <v>775851.90480000002</v>
      </c>
      <c r="AC133" s="295">
        <f>DFC!$C$45</f>
        <v>0.1</v>
      </c>
      <c r="AD133" s="291">
        <f>DFC!$C$44</f>
        <v>0.7</v>
      </c>
      <c r="AE133" s="292">
        <f>DFC!$C$43</f>
        <v>0.2</v>
      </c>
      <c r="AF133" s="24" t="str">
        <f t="shared" si="65"/>
        <v>OK</v>
      </c>
      <c r="AG133" s="25">
        <f t="shared" si="66"/>
        <v>62</v>
      </c>
      <c r="AH133" s="26">
        <f t="shared" si="66"/>
        <v>434</v>
      </c>
      <c r="AI133" s="27">
        <f t="shared" si="66"/>
        <v>124</v>
      </c>
      <c r="AJ133" s="28">
        <f t="shared" si="58"/>
        <v>0</v>
      </c>
      <c r="AK133" s="28">
        <f t="shared" si="58"/>
        <v>0</v>
      </c>
      <c r="AL133" s="28">
        <f t="shared" si="58"/>
        <v>0</v>
      </c>
      <c r="AM133" s="17">
        <f>DFC!$C$50</f>
        <v>152</v>
      </c>
      <c r="AN133" s="16">
        <f>DFC!$C$49</f>
        <v>146.19999999999999</v>
      </c>
      <c r="AO133" s="18">
        <f>DFC!$C$48</f>
        <v>150</v>
      </c>
      <c r="AP133" s="31">
        <f t="shared" si="82"/>
        <v>0</v>
      </c>
      <c r="AQ133" s="31">
        <f t="shared" si="82"/>
        <v>0</v>
      </c>
      <c r="AR133" s="32">
        <f t="shared" si="82"/>
        <v>0</v>
      </c>
      <c r="AS133" s="23">
        <f>DFC!$C$41</f>
        <v>370</v>
      </c>
      <c r="AT133" s="33">
        <f t="shared" si="81"/>
        <v>0</v>
      </c>
      <c r="AU133" s="31">
        <f t="shared" si="81"/>
        <v>0</v>
      </c>
      <c r="AV133" s="31">
        <f t="shared" si="81"/>
        <v>0</v>
      </c>
      <c r="AW133" s="423">
        <f t="shared" si="73"/>
        <v>0</v>
      </c>
      <c r="AX133" s="561">
        <f>DFC!$C$72</f>
        <v>0.15</v>
      </c>
      <c r="AY133" s="559">
        <f>DFC!$C$71</f>
        <v>0.75</v>
      </c>
      <c r="AZ133" s="560">
        <f>DFC!$C$70</f>
        <v>0.1</v>
      </c>
      <c r="BA133" s="24" t="str">
        <f t="shared" si="70"/>
        <v>OK</v>
      </c>
      <c r="BB133" s="25">
        <f t="shared" si="67"/>
        <v>93</v>
      </c>
      <c r="BC133" s="26">
        <f t="shared" si="67"/>
        <v>465</v>
      </c>
      <c r="BD133" s="27">
        <f t="shared" si="67"/>
        <v>62</v>
      </c>
      <c r="BE133" s="28">
        <f t="shared" si="59"/>
        <v>116250</v>
      </c>
      <c r="BF133" s="28">
        <f t="shared" si="59"/>
        <v>1976250</v>
      </c>
      <c r="BG133" s="28">
        <f t="shared" si="59"/>
        <v>310000</v>
      </c>
      <c r="BH133" s="17">
        <f>DFC!$C$77</f>
        <v>42</v>
      </c>
      <c r="BI133" s="28">
        <f>DFC!$C$76</f>
        <v>35</v>
      </c>
      <c r="BJ133" s="30">
        <f>DFC!$C$75</f>
        <v>40</v>
      </c>
      <c r="BK133" s="31">
        <f t="shared" si="83"/>
        <v>4.8825000000000003</v>
      </c>
      <c r="BL133" s="31">
        <f t="shared" si="83"/>
        <v>69.168750000000003</v>
      </c>
      <c r="BM133" s="32">
        <f t="shared" si="83"/>
        <v>12.4</v>
      </c>
      <c r="BN133" s="11">
        <f>DFC!$C$68</f>
        <v>500</v>
      </c>
      <c r="BO133" s="21">
        <f t="shared" si="74"/>
        <v>2441.25</v>
      </c>
      <c r="BP133" s="19">
        <f t="shared" si="75"/>
        <v>34584.375</v>
      </c>
      <c r="BQ133" s="19">
        <f t="shared" si="76"/>
        <v>6200</v>
      </c>
      <c r="BR133" s="423">
        <f t="shared" si="77"/>
        <v>43225.625</v>
      </c>
      <c r="BS133" s="561">
        <f>DFC!$C$72</f>
        <v>0.15</v>
      </c>
      <c r="BT133" s="559">
        <f>DFC!$C$71</f>
        <v>0.75</v>
      </c>
      <c r="BU133" s="560">
        <f>DFC!$C$70</f>
        <v>0.1</v>
      </c>
      <c r="BV133" s="24" t="str">
        <f t="shared" si="71"/>
        <v>OK</v>
      </c>
      <c r="BW133" s="25">
        <f t="shared" si="68"/>
        <v>93</v>
      </c>
      <c r="BX133" s="26">
        <f t="shared" si="68"/>
        <v>465</v>
      </c>
      <c r="BY133" s="27">
        <f t="shared" si="68"/>
        <v>62</v>
      </c>
      <c r="BZ133" s="28">
        <f t="shared" si="60"/>
        <v>0</v>
      </c>
      <c r="CA133" s="28">
        <f t="shared" si="60"/>
        <v>0</v>
      </c>
      <c r="CB133" s="28">
        <f t="shared" si="60"/>
        <v>0</v>
      </c>
      <c r="CC133" s="17">
        <f>DFC!$C$77</f>
        <v>42</v>
      </c>
      <c r="CD133" s="28">
        <f>DFC!$C$76</f>
        <v>35</v>
      </c>
      <c r="CE133" s="30">
        <f>DFC!$C$75</f>
        <v>40</v>
      </c>
      <c r="CF133" s="31">
        <f t="shared" si="84"/>
        <v>0</v>
      </c>
      <c r="CG133" s="31">
        <f t="shared" si="84"/>
        <v>0</v>
      </c>
      <c r="CH133" s="32">
        <f t="shared" si="84"/>
        <v>0</v>
      </c>
      <c r="CI133" s="11">
        <f>DFC!$C$68</f>
        <v>500</v>
      </c>
      <c r="CJ133" s="21">
        <f t="shared" si="78"/>
        <v>0</v>
      </c>
      <c r="CK133" s="21">
        <f t="shared" si="78"/>
        <v>0</v>
      </c>
      <c r="CL133" s="21">
        <f t="shared" si="78"/>
        <v>0</v>
      </c>
      <c r="CM133" s="423">
        <f t="shared" si="79"/>
        <v>0</v>
      </c>
    </row>
    <row r="134" spans="1:91" x14ac:dyDescent="0.35">
      <c r="A134" s="743"/>
      <c r="B134" s="572" t="s">
        <v>32</v>
      </c>
      <c r="C134" s="572">
        <v>31</v>
      </c>
      <c r="D134" s="572">
        <v>128</v>
      </c>
      <c r="E134" s="10">
        <f>DFC!C$59</f>
        <v>20</v>
      </c>
      <c r="F134" s="578">
        <f t="shared" si="56"/>
        <v>620</v>
      </c>
      <c r="G134" s="745"/>
      <c r="H134" s="49">
        <f>DFC!$C$45</f>
        <v>0.1</v>
      </c>
      <c r="I134" s="47">
        <f>DFC!$C$44</f>
        <v>0.7</v>
      </c>
      <c r="J134" s="48">
        <f>DFC!$C$43</f>
        <v>0.2</v>
      </c>
      <c r="K134" s="24" t="str">
        <f t="shared" si="61"/>
        <v>OK</v>
      </c>
      <c r="L134" s="25">
        <f t="shared" si="62"/>
        <v>62</v>
      </c>
      <c r="M134" s="26">
        <f t="shared" si="62"/>
        <v>434</v>
      </c>
      <c r="N134" s="27">
        <f t="shared" si="62"/>
        <v>124</v>
      </c>
      <c r="O134" s="28">
        <f t="shared" si="57"/>
        <v>434000</v>
      </c>
      <c r="P134" s="28">
        <f t="shared" si="57"/>
        <v>10329200</v>
      </c>
      <c r="Q134" s="28">
        <f t="shared" si="57"/>
        <v>3472000</v>
      </c>
      <c r="R134" s="29">
        <f>DFC!$C$50</f>
        <v>152</v>
      </c>
      <c r="S134" s="28">
        <f>DFC!$C$49</f>
        <v>146.19999999999999</v>
      </c>
      <c r="T134" s="30">
        <f>DFC!$C$48</f>
        <v>150</v>
      </c>
      <c r="U134" s="31">
        <f t="shared" si="63"/>
        <v>65.968000000000004</v>
      </c>
      <c r="V134" s="31">
        <f t="shared" si="63"/>
        <v>1510.12904</v>
      </c>
      <c r="W134" s="32">
        <f t="shared" si="63"/>
        <v>520.79999999999995</v>
      </c>
      <c r="X134" s="23">
        <f>DFC!$C$41</f>
        <v>370</v>
      </c>
      <c r="Y134" s="33">
        <f t="shared" si="64"/>
        <v>24408.16</v>
      </c>
      <c r="Z134" s="31">
        <f t="shared" si="64"/>
        <v>558747.74479999999</v>
      </c>
      <c r="AA134" s="31">
        <f t="shared" si="64"/>
        <v>192695.99999999997</v>
      </c>
      <c r="AB134" s="423">
        <f t="shared" si="72"/>
        <v>775851.90480000002</v>
      </c>
      <c r="AC134" s="295">
        <f>DFC!$C$45</f>
        <v>0.1</v>
      </c>
      <c r="AD134" s="291">
        <f>DFC!$C$44</f>
        <v>0.7</v>
      </c>
      <c r="AE134" s="292">
        <f>DFC!$C$43</f>
        <v>0.2</v>
      </c>
      <c r="AF134" s="24" t="str">
        <f t="shared" si="65"/>
        <v>OK</v>
      </c>
      <c r="AG134" s="25">
        <f t="shared" si="66"/>
        <v>62</v>
      </c>
      <c r="AH134" s="26">
        <f t="shared" si="66"/>
        <v>434</v>
      </c>
      <c r="AI134" s="27">
        <f t="shared" si="66"/>
        <v>124</v>
      </c>
      <c r="AJ134" s="28">
        <f t="shared" si="58"/>
        <v>0</v>
      </c>
      <c r="AK134" s="28">
        <f t="shared" si="58"/>
        <v>0</v>
      </c>
      <c r="AL134" s="28">
        <f t="shared" si="58"/>
        <v>0</v>
      </c>
      <c r="AM134" s="17">
        <f>DFC!$C$50</f>
        <v>152</v>
      </c>
      <c r="AN134" s="16">
        <f>DFC!$C$49</f>
        <v>146.19999999999999</v>
      </c>
      <c r="AO134" s="18">
        <f>DFC!$C$48</f>
        <v>150</v>
      </c>
      <c r="AP134" s="31">
        <f t="shared" si="82"/>
        <v>0</v>
      </c>
      <c r="AQ134" s="31">
        <f t="shared" si="82"/>
        <v>0</v>
      </c>
      <c r="AR134" s="32">
        <f t="shared" si="82"/>
        <v>0</v>
      </c>
      <c r="AS134" s="23">
        <f>DFC!$C$41</f>
        <v>370</v>
      </c>
      <c r="AT134" s="33">
        <f t="shared" si="81"/>
        <v>0</v>
      </c>
      <c r="AU134" s="31">
        <f t="shared" si="81"/>
        <v>0</v>
      </c>
      <c r="AV134" s="31">
        <f t="shared" si="81"/>
        <v>0</v>
      </c>
      <c r="AW134" s="423">
        <f t="shared" si="73"/>
        <v>0</v>
      </c>
      <c r="AX134" s="561">
        <f>DFC!$C$72</f>
        <v>0.15</v>
      </c>
      <c r="AY134" s="559">
        <f>DFC!$C$71</f>
        <v>0.75</v>
      </c>
      <c r="AZ134" s="560">
        <f>DFC!$C$70</f>
        <v>0.1</v>
      </c>
      <c r="BA134" s="24" t="str">
        <f t="shared" si="70"/>
        <v>OK</v>
      </c>
      <c r="BB134" s="25">
        <f t="shared" si="67"/>
        <v>93</v>
      </c>
      <c r="BC134" s="26">
        <f t="shared" si="67"/>
        <v>465</v>
      </c>
      <c r="BD134" s="27">
        <f t="shared" si="67"/>
        <v>62</v>
      </c>
      <c r="BE134" s="28">
        <f t="shared" si="59"/>
        <v>116250</v>
      </c>
      <c r="BF134" s="28">
        <f t="shared" si="59"/>
        <v>1976250</v>
      </c>
      <c r="BG134" s="28">
        <f t="shared" si="59"/>
        <v>310000</v>
      </c>
      <c r="BH134" s="17">
        <f>DFC!$C$77</f>
        <v>42</v>
      </c>
      <c r="BI134" s="28">
        <f>DFC!$C$76</f>
        <v>35</v>
      </c>
      <c r="BJ134" s="30">
        <f>DFC!$C$75</f>
        <v>40</v>
      </c>
      <c r="BK134" s="31">
        <f t="shared" si="83"/>
        <v>4.8825000000000003</v>
      </c>
      <c r="BL134" s="31">
        <f t="shared" si="83"/>
        <v>69.168750000000003</v>
      </c>
      <c r="BM134" s="32">
        <f t="shared" si="83"/>
        <v>12.4</v>
      </c>
      <c r="BN134" s="11">
        <f>DFC!$C$68</f>
        <v>500</v>
      </c>
      <c r="BO134" s="21">
        <f t="shared" si="74"/>
        <v>2441.25</v>
      </c>
      <c r="BP134" s="19">
        <f t="shared" si="75"/>
        <v>34584.375</v>
      </c>
      <c r="BQ134" s="19">
        <f t="shared" si="76"/>
        <v>6200</v>
      </c>
      <c r="BR134" s="423">
        <f t="shared" si="77"/>
        <v>43225.625</v>
      </c>
      <c r="BS134" s="561">
        <f>DFC!$C$72</f>
        <v>0.15</v>
      </c>
      <c r="BT134" s="559">
        <f>DFC!$C$71</f>
        <v>0.75</v>
      </c>
      <c r="BU134" s="560">
        <f>DFC!$C$70</f>
        <v>0.1</v>
      </c>
      <c r="BV134" s="24" t="str">
        <f t="shared" si="71"/>
        <v>OK</v>
      </c>
      <c r="BW134" s="25">
        <f t="shared" si="68"/>
        <v>93</v>
      </c>
      <c r="BX134" s="26">
        <f t="shared" si="68"/>
        <v>465</v>
      </c>
      <c r="BY134" s="27">
        <f t="shared" si="68"/>
        <v>62</v>
      </c>
      <c r="BZ134" s="28">
        <f t="shared" si="60"/>
        <v>0</v>
      </c>
      <c r="CA134" s="28">
        <f t="shared" si="60"/>
        <v>0</v>
      </c>
      <c r="CB134" s="28">
        <f t="shared" si="60"/>
        <v>0</v>
      </c>
      <c r="CC134" s="17">
        <f>DFC!$C$77</f>
        <v>42</v>
      </c>
      <c r="CD134" s="28">
        <f>DFC!$C$76</f>
        <v>35</v>
      </c>
      <c r="CE134" s="30">
        <f>DFC!$C$75</f>
        <v>40</v>
      </c>
      <c r="CF134" s="31">
        <f t="shared" si="84"/>
        <v>0</v>
      </c>
      <c r="CG134" s="31">
        <f t="shared" si="84"/>
        <v>0</v>
      </c>
      <c r="CH134" s="32">
        <f t="shared" si="84"/>
        <v>0</v>
      </c>
      <c r="CI134" s="11">
        <f>DFC!$C$68</f>
        <v>500</v>
      </c>
      <c r="CJ134" s="21">
        <f t="shared" si="78"/>
        <v>0</v>
      </c>
      <c r="CK134" s="21">
        <f t="shared" si="78"/>
        <v>0</v>
      </c>
      <c r="CL134" s="21">
        <f t="shared" si="78"/>
        <v>0</v>
      </c>
      <c r="CM134" s="423">
        <f t="shared" si="79"/>
        <v>0</v>
      </c>
    </row>
    <row r="135" spans="1:91" x14ac:dyDescent="0.35">
      <c r="A135" s="743"/>
      <c r="B135" s="572" t="s">
        <v>33</v>
      </c>
      <c r="C135" s="572">
        <v>30</v>
      </c>
      <c r="D135" s="572">
        <v>129</v>
      </c>
      <c r="E135" s="10">
        <f>DFC!C$60</f>
        <v>20</v>
      </c>
      <c r="F135" s="578">
        <f t="shared" ref="F135:F198" si="88">C135*E135</f>
        <v>600</v>
      </c>
      <c r="G135" s="745"/>
      <c r="H135" s="49">
        <f>DFC!$C$45</f>
        <v>0.1</v>
      </c>
      <c r="I135" s="47">
        <f>DFC!$C$44</f>
        <v>0.7</v>
      </c>
      <c r="J135" s="48">
        <f>DFC!$C$43</f>
        <v>0.2</v>
      </c>
      <c r="K135" s="24" t="str">
        <f t="shared" si="61"/>
        <v>OK</v>
      </c>
      <c r="L135" s="25">
        <f t="shared" si="62"/>
        <v>60</v>
      </c>
      <c r="M135" s="26">
        <f t="shared" si="62"/>
        <v>420</v>
      </c>
      <c r="N135" s="27">
        <f t="shared" si="62"/>
        <v>120</v>
      </c>
      <c r="O135" s="28">
        <f t="shared" ref="O135:Q198" si="89">O$6*L135</f>
        <v>420000</v>
      </c>
      <c r="P135" s="28">
        <f t="shared" si="89"/>
        <v>9996000</v>
      </c>
      <c r="Q135" s="28">
        <f t="shared" si="89"/>
        <v>3360000</v>
      </c>
      <c r="R135" s="29">
        <f>DFC!$C$50</f>
        <v>152</v>
      </c>
      <c r="S135" s="28">
        <f>DFC!$C$49</f>
        <v>146.19999999999999</v>
      </c>
      <c r="T135" s="30">
        <f>DFC!$C$48</f>
        <v>150</v>
      </c>
      <c r="U135" s="31">
        <f t="shared" si="63"/>
        <v>63.84</v>
      </c>
      <c r="V135" s="31">
        <f t="shared" si="63"/>
        <v>1461.4151999999999</v>
      </c>
      <c r="W135" s="32">
        <f t="shared" si="63"/>
        <v>504</v>
      </c>
      <c r="X135" s="23">
        <f>DFC!$C$41</f>
        <v>370</v>
      </c>
      <c r="Y135" s="33">
        <f t="shared" si="64"/>
        <v>23620.800000000003</v>
      </c>
      <c r="Z135" s="31">
        <f t="shared" si="64"/>
        <v>540723.62399999995</v>
      </c>
      <c r="AA135" s="31">
        <f t="shared" si="64"/>
        <v>186480</v>
      </c>
      <c r="AB135" s="423">
        <f t="shared" si="72"/>
        <v>750824.424</v>
      </c>
      <c r="AC135" s="295">
        <f>DFC!$C$45</f>
        <v>0.1</v>
      </c>
      <c r="AD135" s="291">
        <f>DFC!$C$44</f>
        <v>0.7</v>
      </c>
      <c r="AE135" s="292">
        <f>DFC!$C$43</f>
        <v>0.2</v>
      </c>
      <c r="AF135" s="24" t="str">
        <f t="shared" si="65"/>
        <v>OK</v>
      </c>
      <c r="AG135" s="25">
        <f t="shared" si="66"/>
        <v>60</v>
      </c>
      <c r="AH135" s="26">
        <f t="shared" si="66"/>
        <v>420</v>
      </c>
      <c r="AI135" s="27">
        <f t="shared" si="66"/>
        <v>120</v>
      </c>
      <c r="AJ135" s="28">
        <f t="shared" ref="AJ135:AL198" si="90">AJ$6*AG135</f>
        <v>0</v>
      </c>
      <c r="AK135" s="28">
        <f t="shared" si="90"/>
        <v>0</v>
      </c>
      <c r="AL135" s="28">
        <f t="shared" si="90"/>
        <v>0</v>
      </c>
      <c r="AM135" s="17">
        <f>DFC!$C$50</f>
        <v>152</v>
      </c>
      <c r="AN135" s="16">
        <f>DFC!$C$49</f>
        <v>146.19999999999999</v>
      </c>
      <c r="AO135" s="18">
        <f>DFC!$C$48</f>
        <v>150</v>
      </c>
      <c r="AP135" s="31">
        <f t="shared" si="82"/>
        <v>0</v>
      </c>
      <c r="AQ135" s="31">
        <f t="shared" si="82"/>
        <v>0</v>
      </c>
      <c r="AR135" s="32">
        <f t="shared" si="82"/>
        <v>0</v>
      </c>
      <c r="AS135" s="23">
        <f>DFC!$C$41</f>
        <v>370</v>
      </c>
      <c r="AT135" s="33">
        <f t="shared" si="81"/>
        <v>0</v>
      </c>
      <c r="AU135" s="31">
        <f t="shared" si="81"/>
        <v>0</v>
      </c>
      <c r="AV135" s="31">
        <f t="shared" si="81"/>
        <v>0</v>
      </c>
      <c r="AW135" s="423">
        <f t="shared" si="73"/>
        <v>0</v>
      </c>
      <c r="AX135" s="561">
        <f>DFC!$C$72</f>
        <v>0.15</v>
      </c>
      <c r="AY135" s="559">
        <f>DFC!$C$71</f>
        <v>0.75</v>
      </c>
      <c r="AZ135" s="560">
        <f>DFC!$C$70</f>
        <v>0.1</v>
      </c>
      <c r="BA135" s="24" t="str">
        <f t="shared" si="70"/>
        <v>OK</v>
      </c>
      <c r="BB135" s="25">
        <f t="shared" si="67"/>
        <v>90</v>
      </c>
      <c r="BC135" s="26">
        <f t="shared" si="67"/>
        <v>450</v>
      </c>
      <c r="BD135" s="27">
        <f t="shared" si="67"/>
        <v>60</v>
      </c>
      <c r="BE135" s="28">
        <f t="shared" ref="BE135:BG198" si="91">BE$6*BB135</f>
        <v>112500</v>
      </c>
      <c r="BF135" s="28">
        <f t="shared" si="91"/>
        <v>1912500</v>
      </c>
      <c r="BG135" s="28">
        <f t="shared" si="91"/>
        <v>300000</v>
      </c>
      <c r="BH135" s="17">
        <f>DFC!$C$77</f>
        <v>42</v>
      </c>
      <c r="BI135" s="28">
        <f>DFC!$C$76</f>
        <v>35</v>
      </c>
      <c r="BJ135" s="30">
        <f>DFC!$C$75</f>
        <v>40</v>
      </c>
      <c r="BK135" s="31">
        <f t="shared" si="83"/>
        <v>4.7249999999999996</v>
      </c>
      <c r="BL135" s="31">
        <f t="shared" si="83"/>
        <v>66.9375</v>
      </c>
      <c r="BM135" s="32">
        <f t="shared" si="83"/>
        <v>12</v>
      </c>
      <c r="BN135" s="11">
        <f>DFC!$C$68</f>
        <v>500</v>
      </c>
      <c r="BO135" s="21">
        <f t="shared" si="74"/>
        <v>2362.5</v>
      </c>
      <c r="BP135" s="19">
        <f t="shared" si="75"/>
        <v>33468.75</v>
      </c>
      <c r="BQ135" s="19">
        <f t="shared" si="76"/>
        <v>6000</v>
      </c>
      <c r="BR135" s="423">
        <f t="shared" si="77"/>
        <v>41831.25</v>
      </c>
      <c r="BS135" s="561">
        <f>DFC!$C$72</f>
        <v>0.15</v>
      </c>
      <c r="BT135" s="559">
        <f>DFC!$C$71</f>
        <v>0.75</v>
      </c>
      <c r="BU135" s="560">
        <f>DFC!$C$70</f>
        <v>0.1</v>
      </c>
      <c r="BV135" s="24" t="str">
        <f t="shared" si="71"/>
        <v>OK</v>
      </c>
      <c r="BW135" s="25">
        <f t="shared" si="68"/>
        <v>90</v>
      </c>
      <c r="BX135" s="26">
        <f t="shared" si="68"/>
        <v>450</v>
      </c>
      <c r="BY135" s="27">
        <f t="shared" si="68"/>
        <v>60</v>
      </c>
      <c r="BZ135" s="28">
        <f t="shared" ref="BZ135:CB198" si="92">BZ$6*BW135</f>
        <v>0</v>
      </c>
      <c r="CA135" s="28">
        <f t="shared" si="92"/>
        <v>0</v>
      </c>
      <c r="CB135" s="28">
        <f t="shared" si="92"/>
        <v>0</v>
      </c>
      <c r="CC135" s="17">
        <f>DFC!$C$77</f>
        <v>42</v>
      </c>
      <c r="CD135" s="28">
        <f>DFC!$C$76</f>
        <v>35</v>
      </c>
      <c r="CE135" s="30">
        <f>DFC!$C$75</f>
        <v>40</v>
      </c>
      <c r="CF135" s="31">
        <f t="shared" si="84"/>
        <v>0</v>
      </c>
      <c r="CG135" s="31">
        <f t="shared" si="84"/>
        <v>0</v>
      </c>
      <c r="CH135" s="32">
        <f t="shared" si="84"/>
        <v>0</v>
      </c>
      <c r="CI135" s="11">
        <f>DFC!$C$68</f>
        <v>500</v>
      </c>
      <c r="CJ135" s="21">
        <f t="shared" si="78"/>
        <v>0</v>
      </c>
      <c r="CK135" s="21">
        <f t="shared" si="78"/>
        <v>0</v>
      </c>
      <c r="CL135" s="21">
        <f t="shared" si="78"/>
        <v>0</v>
      </c>
      <c r="CM135" s="423">
        <f t="shared" si="79"/>
        <v>0</v>
      </c>
    </row>
    <row r="136" spans="1:91" x14ac:dyDescent="0.35">
      <c r="A136" s="743"/>
      <c r="B136" s="572" t="s">
        <v>34</v>
      </c>
      <c r="C136" s="572">
        <v>31</v>
      </c>
      <c r="D136" s="572">
        <v>130</v>
      </c>
      <c r="E136" s="10">
        <f>DFC!C$61</f>
        <v>20</v>
      </c>
      <c r="F136" s="578">
        <f t="shared" si="88"/>
        <v>620</v>
      </c>
      <c r="G136" s="745"/>
      <c r="H136" s="49">
        <f>DFC!$C$45</f>
        <v>0.1</v>
      </c>
      <c r="I136" s="47">
        <f>DFC!$C$44</f>
        <v>0.7</v>
      </c>
      <c r="J136" s="48">
        <f>DFC!$C$43</f>
        <v>0.2</v>
      </c>
      <c r="K136" s="24" t="str">
        <f t="shared" ref="K136:K199" si="93">IF(SUM(H136:J136)=1,"OK","X")</f>
        <v>OK</v>
      </c>
      <c r="L136" s="25">
        <f t="shared" ref="L136:N199" si="94">$F136*H136</f>
        <v>62</v>
      </c>
      <c r="M136" s="26">
        <f t="shared" si="94"/>
        <v>434</v>
      </c>
      <c r="N136" s="27">
        <f t="shared" si="94"/>
        <v>124</v>
      </c>
      <c r="O136" s="28">
        <f t="shared" si="89"/>
        <v>434000</v>
      </c>
      <c r="P136" s="28">
        <f t="shared" si="89"/>
        <v>10329200</v>
      </c>
      <c r="Q136" s="28">
        <f t="shared" si="89"/>
        <v>3472000</v>
      </c>
      <c r="R136" s="29">
        <f>DFC!$C$50</f>
        <v>152</v>
      </c>
      <c r="S136" s="28">
        <f>DFC!$C$49</f>
        <v>146.19999999999999</v>
      </c>
      <c r="T136" s="30">
        <f>DFC!$C$48</f>
        <v>150</v>
      </c>
      <c r="U136" s="31">
        <f t="shared" ref="U136:W199" si="95">O136*R136/10^6</f>
        <v>65.968000000000004</v>
      </c>
      <c r="V136" s="31">
        <f t="shared" si="95"/>
        <v>1510.12904</v>
      </c>
      <c r="W136" s="32">
        <f t="shared" si="95"/>
        <v>520.79999999999995</v>
      </c>
      <c r="X136" s="23">
        <f>DFC!$C$41</f>
        <v>370</v>
      </c>
      <c r="Y136" s="33">
        <f t="shared" ref="Y136:AA199" si="96">U136*$X136</f>
        <v>24408.16</v>
      </c>
      <c r="Z136" s="31">
        <f t="shared" si="96"/>
        <v>558747.74479999999</v>
      </c>
      <c r="AA136" s="31">
        <f t="shared" si="96"/>
        <v>192695.99999999997</v>
      </c>
      <c r="AB136" s="423">
        <f t="shared" si="72"/>
        <v>775851.90480000002</v>
      </c>
      <c r="AC136" s="295">
        <f>DFC!$C$45</f>
        <v>0.1</v>
      </c>
      <c r="AD136" s="291">
        <f>DFC!$C$44</f>
        <v>0.7</v>
      </c>
      <c r="AE136" s="292">
        <f>DFC!$C$43</f>
        <v>0.2</v>
      </c>
      <c r="AF136" s="24" t="str">
        <f t="shared" ref="AF136:AF199" si="97">IF(SUM(AC136:AE136)=1,"OK","X")</f>
        <v>OK</v>
      </c>
      <c r="AG136" s="25">
        <f t="shared" ref="AG136:AI199" si="98">$F136*AC136</f>
        <v>62</v>
      </c>
      <c r="AH136" s="26">
        <f t="shared" si="98"/>
        <v>434</v>
      </c>
      <c r="AI136" s="27">
        <f t="shared" si="98"/>
        <v>124</v>
      </c>
      <c r="AJ136" s="28">
        <f t="shared" si="90"/>
        <v>0</v>
      </c>
      <c r="AK136" s="28">
        <f t="shared" si="90"/>
        <v>0</v>
      </c>
      <c r="AL136" s="28">
        <f t="shared" si="90"/>
        <v>0</v>
      </c>
      <c r="AM136" s="17">
        <f>DFC!$C$50</f>
        <v>152</v>
      </c>
      <c r="AN136" s="16">
        <f>DFC!$C$49</f>
        <v>146.19999999999999</v>
      </c>
      <c r="AO136" s="18">
        <f>DFC!$C$48</f>
        <v>150</v>
      </c>
      <c r="AP136" s="31">
        <f t="shared" si="82"/>
        <v>0</v>
      </c>
      <c r="AQ136" s="31">
        <f t="shared" si="82"/>
        <v>0</v>
      </c>
      <c r="AR136" s="32">
        <f t="shared" si="82"/>
        <v>0</v>
      </c>
      <c r="AS136" s="23">
        <f>DFC!$C$41</f>
        <v>370</v>
      </c>
      <c r="AT136" s="33">
        <f t="shared" si="81"/>
        <v>0</v>
      </c>
      <c r="AU136" s="31">
        <f t="shared" si="81"/>
        <v>0</v>
      </c>
      <c r="AV136" s="31">
        <f t="shared" si="81"/>
        <v>0</v>
      </c>
      <c r="AW136" s="423">
        <f t="shared" si="73"/>
        <v>0</v>
      </c>
      <c r="AX136" s="561">
        <f>DFC!$C$72</f>
        <v>0.15</v>
      </c>
      <c r="AY136" s="559">
        <f>DFC!$C$71</f>
        <v>0.75</v>
      </c>
      <c r="AZ136" s="560">
        <f>DFC!$C$70</f>
        <v>0.1</v>
      </c>
      <c r="BA136" s="24" t="str">
        <f t="shared" si="70"/>
        <v>OK</v>
      </c>
      <c r="BB136" s="25">
        <f t="shared" ref="BB136:BD199" si="99">$F136*AX136</f>
        <v>93</v>
      </c>
      <c r="BC136" s="26">
        <f t="shared" si="99"/>
        <v>465</v>
      </c>
      <c r="BD136" s="27">
        <f t="shared" si="99"/>
        <v>62</v>
      </c>
      <c r="BE136" s="28">
        <f t="shared" si="91"/>
        <v>116250</v>
      </c>
      <c r="BF136" s="28">
        <f t="shared" si="91"/>
        <v>1976250</v>
      </c>
      <c r="BG136" s="28">
        <f t="shared" si="91"/>
        <v>310000</v>
      </c>
      <c r="BH136" s="17">
        <f>DFC!$C$77</f>
        <v>42</v>
      </c>
      <c r="BI136" s="28">
        <f>DFC!$C$76</f>
        <v>35</v>
      </c>
      <c r="BJ136" s="30">
        <f>DFC!$C$75</f>
        <v>40</v>
      </c>
      <c r="BK136" s="31">
        <f t="shared" si="83"/>
        <v>4.8825000000000003</v>
      </c>
      <c r="BL136" s="31">
        <f t="shared" si="83"/>
        <v>69.168750000000003</v>
      </c>
      <c r="BM136" s="32">
        <f t="shared" si="83"/>
        <v>12.4</v>
      </c>
      <c r="BN136" s="11">
        <f>DFC!$C$68</f>
        <v>500</v>
      </c>
      <c r="BO136" s="21">
        <f t="shared" si="74"/>
        <v>2441.25</v>
      </c>
      <c r="BP136" s="19">
        <f t="shared" si="75"/>
        <v>34584.375</v>
      </c>
      <c r="BQ136" s="19">
        <f t="shared" si="76"/>
        <v>6200</v>
      </c>
      <c r="BR136" s="423">
        <f t="shared" si="77"/>
        <v>43225.625</v>
      </c>
      <c r="BS136" s="561">
        <f>DFC!$C$72</f>
        <v>0.15</v>
      </c>
      <c r="BT136" s="559">
        <f>DFC!$C$71</f>
        <v>0.75</v>
      </c>
      <c r="BU136" s="560">
        <f>DFC!$C$70</f>
        <v>0.1</v>
      </c>
      <c r="BV136" s="24" t="str">
        <f t="shared" si="71"/>
        <v>OK</v>
      </c>
      <c r="BW136" s="25">
        <f t="shared" ref="BW136:BY199" si="100">$F136*BS136</f>
        <v>93</v>
      </c>
      <c r="BX136" s="26">
        <f t="shared" si="100"/>
        <v>465</v>
      </c>
      <c r="BY136" s="27">
        <f t="shared" si="100"/>
        <v>62</v>
      </c>
      <c r="BZ136" s="28">
        <f t="shared" si="92"/>
        <v>0</v>
      </c>
      <c r="CA136" s="28">
        <f t="shared" si="92"/>
        <v>0</v>
      </c>
      <c r="CB136" s="28">
        <f t="shared" si="92"/>
        <v>0</v>
      </c>
      <c r="CC136" s="17">
        <f>DFC!$C$77</f>
        <v>42</v>
      </c>
      <c r="CD136" s="28">
        <f>DFC!$C$76</f>
        <v>35</v>
      </c>
      <c r="CE136" s="30">
        <f>DFC!$C$75</f>
        <v>40</v>
      </c>
      <c r="CF136" s="31">
        <f t="shared" si="84"/>
        <v>0</v>
      </c>
      <c r="CG136" s="31">
        <f t="shared" si="84"/>
        <v>0</v>
      </c>
      <c r="CH136" s="32">
        <f t="shared" si="84"/>
        <v>0</v>
      </c>
      <c r="CI136" s="11">
        <f>DFC!$C$68</f>
        <v>500</v>
      </c>
      <c r="CJ136" s="21">
        <f t="shared" si="78"/>
        <v>0</v>
      </c>
      <c r="CK136" s="21">
        <f t="shared" si="78"/>
        <v>0</v>
      </c>
      <c r="CL136" s="21">
        <f t="shared" si="78"/>
        <v>0</v>
      </c>
      <c r="CM136" s="423">
        <f t="shared" si="79"/>
        <v>0</v>
      </c>
    </row>
    <row r="137" spans="1:91" x14ac:dyDescent="0.35">
      <c r="A137" s="743"/>
      <c r="B137" s="572" t="s">
        <v>35</v>
      </c>
      <c r="C137" s="572">
        <v>30</v>
      </c>
      <c r="D137" s="572">
        <v>131</v>
      </c>
      <c r="E137" s="10">
        <f>DFC!C$62</f>
        <v>20</v>
      </c>
      <c r="F137" s="578">
        <f t="shared" si="88"/>
        <v>600</v>
      </c>
      <c r="G137" s="745"/>
      <c r="H137" s="49">
        <f>DFC!$C$45</f>
        <v>0.1</v>
      </c>
      <c r="I137" s="47">
        <f>DFC!$C$44</f>
        <v>0.7</v>
      </c>
      <c r="J137" s="48">
        <f>DFC!$C$43</f>
        <v>0.2</v>
      </c>
      <c r="K137" s="24" t="str">
        <f t="shared" si="93"/>
        <v>OK</v>
      </c>
      <c r="L137" s="25">
        <f t="shared" si="94"/>
        <v>60</v>
      </c>
      <c r="M137" s="26">
        <f t="shared" si="94"/>
        <v>420</v>
      </c>
      <c r="N137" s="27">
        <f t="shared" si="94"/>
        <v>120</v>
      </c>
      <c r="O137" s="28">
        <f t="shared" si="89"/>
        <v>420000</v>
      </c>
      <c r="P137" s="28">
        <f t="shared" si="89"/>
        <v>9996000</v>
      </c>
      <c r="Q137" s="28">
        <f t="shared" si="89"/>
        <v>3360000</v>
      </c>
      <c r="R137" s="29">
        <f>DFC!$C$50</f>
        <v>152</v>
      </c>
      <c r="S137" s="28">
        <f>DFC!$C$49</f>
        <v>146.19999999999999</v>
      </c>
      <c r="T137" s="30">
        <f>DFC!$C$48</f>
        <v>150</v>
      </c>
      <c r="U137" s="31">
        <f t="shared" si="95"/>
        <v>63.84</v>
      </c>
      <c r="V137" s="31">
        <f t="shared" si="95"/>
        <v>1461.4151999999999</v>
      </c>
      <c r="W137" s="32">
        <f t="shared" si="95"/>
        <v>504</v>
      </c>
      <c r="X137" s="23">
        <f>DFC!$C$41</f>
        <v>370</v>
      </c>
      <c r="Y137" s="33">
        <f t="shared" si="96"/>
        <v>23620.800000000003</v>
      </c>
      <c r="Z137" s="31">
        <f t="shared" si="96"/>
        <v>540723.62399999995</v>
      </c>
      <c r="AA137" s="31">
        <f t="shared" si="96"/>
        <v>186480</v>
      </c>
      <c r="AB137" s="423">
        <f t="shared" si="72"/>
        <v>750824.424</v>
      </c>
      <c r="AC137" s="295">
        <f>DFC!$C$45</f>
        <v>0.1</v>
      </c>
      <c r="AD137" s="291">
        <f>DFC!$C$44</f>
        <v>0.7</v>
      </c>
      <c r="AE137" s="292">
        <f>DFC!$C$43</f>
        <v>0.2</v>
      </c>
      <c r="AF137" s="24" t="str">
        <f t="shared" si="97"/>
        <v>OK</v>
      </c>
      <c r="AG137" s="25">
        <f t="shared" si="98"/>
        <v>60</v>
      </c>
      <c r="AH137" s="26">
        <f t="shared" si="98"/>
        <v>420</v>
      </c>
      <c r="AI137" s="27">
        <f t="shared" si="98"/>
        <v>120</v>
      </c>
      <c r="AJ137" s="28">
        <f t="shared" si="90"/>
        <v>0</v>
      </c>
      <c r="AK137" s="28">
        <f t="shared" si="90"/>
        <v>0</v>
      </c>
      <c r="AL137" s="28">
        <f t="shared" si="90"/>
        <v>0</v>
      </c>
      <c r="AM137" s="17">
        <f>DFC!$C$50</f>
        <v>152</v>
      </c>
      <c r="AN137" s="16">
        <f>DFC!$C$49</f>
        <v>146.19999999999999</v>
      </c>
      <c r="AO137" s="18">
        <f>DFC!$C$48</f>
        <v>150</v>
      </c>
      <c r="AP137" s="31">
        <f t="shared" si="82"/>
        <v>0</v>
      </c>
      <c r="AQ137" s="31">
        <f t="shared" si="82"/>
        <v>0</v>
      </c>
      <c r="AR137" s="32">
        <f t="shared" si="82"/>
        <v>0</v>
      </c>
      <c r="AS137" s="23">
        <f>DFC!$C$41</f>
        <v>370</v>
      </c>
      <c r="AT137" s="33">
        <f t="shared" si="81"/>
        <v>0</v>
      </c>
      <c r="AU137" s="31">
        <f t="shared" si="81"/>
        <v>0</v>
      </c>
      <c r="AV137" s="31">
        <f t="shared" si="81"/>
        <v>0</v>
      </c>
      <c r="AW137" s="423">
        <f t="shared" si="73"/>
        <v>0</v>
      </c>
      <c r="AX137" s="561">
        <f>DFC!$C$72</f>
        <v>0.15</v>
      </c>
      <c r="AY137" s="559">
        <f>DFC!$C$71</f>
        <v>0.75</v>
      </c>
      <c r="AZ137" s="560">
        <f>DFC!$C$70</f>
        <v>0.1</v>
      </c>
      <c r="BA137" s="24" t="str">
        <f t="shared" si="70"/>
        <v>OK</v>
      </c>
      <c r="BB137" s="25">
        <f t="shared" si="99"/>
        <v>90</v>
      </c>
      <c r="BC137" s="26">
        <f t="shared" si="99"/>
        <v>450</v>
      </c>
      <c r="BD137" s="27">
        <f t="shared" si="99"/>
        <v>60</v>
      </c>
      <c r="BE137" s="28">
        <f t="shared" si="91"/>
        <v>112500</v>
      </c>
      <c r="BF137" s="28">
        <f t="shared" si="91"/>
        <v>1912500</v>
      </c>
      <c r="BG137" s="28">
        <f t="shared" si="91"/>
        <v>300000</v>
      </c>
      <c r="BH137" s="17">
        <f>DFC!$C$77</f>
        <v>42</v>
      </c>
      <c r="BI137" s="28">
        <f>DFC!$C$76</f>
        <v>35</v>
      </c>
      <c r="BJ137" s="30">
        <f>DFC!$C$75</f>
        <v>40</v>
      </c>
      <c r="BK137" s="31">
        <f t="shared" si="83"/>
        <v>4.7249999999999996</v>
      </c>
      <c r="BL137" s="31">
        <f t="shared" si="83"/>
        <v>66.9375</v>
      </c>
      <c r="BM137" s="32">
        <f t="shared" si="83"/>
        <v>12</v>
      </c>
      <c r="BN137" s="11">
        <f>DFC!$C$68</f>
        <v>500</v>
      </c>
      <c r="BO137" s="21">
        <f t="shared" si="74"/>
        <v>2362.5</v>
      </c>
      <c r="BP137" s="19">
        <f t="shared" si="75"/>
        <v>33468.75</v>
      </c>
      <c r="BQ137" s="19">
        <f t="shared" si="76"/>
        <v>6000</v>
      </c>
      <c r="BR137" s="423">
        <f t="shared" si="77"/>
        <v>41831.25</v>
      </c>
      <c r="BS137" s="561">
        <f>DFC!$C$72</f>
        <v>0.15</v>
      </c>
      <c r="BT137" s="559">
        <f>DFC!$C$71</f>
        <v>0.75</v>
      </c>
      <c r="BU137" s="560">
        <f>DFC!$C$70</f>
        <v>0.1</v>
      </c>
      <c r="BV137" s="24" t="str">
        <f t="shared" si="71"/>
        <v>OK</v>
      </c>
      <c r="BW137" s="25">
        <f t="shared" si="100"/>
        <v>90</v>
      </c>
      <c r="BX137" s="26">
        <f t="shared" si="100"/>
        <v>450</v>
      </c>
      <c r="BY137" s="27">
        <f t="shared" si="100"/>
        <v>60</v>
      </c>
      <c r="BZ137" s="28">
        <f t="shared" si="92"/>
        <v>0</v>
      </c>
      <c r="CA137" s="28">
        <f t="shared" si="92"/>
        <v>0</v>
      </c>
      <c r="CB137" s="28">
        <f t="shared" si="92"/>
        <v>0</v>
      </c>
      <c r="CC137" s="17">
        <f>DFC!$C$77</f>
        <v>42</v>
      </c>
      <c r="CD137" s="28">
        <f>DFC!$C$76</f>
        <v>35</v>
      </c>
      <c r="CE137" s="30">
        <f>DFC!$C$75</f>
        <v>40</v>
      </c>
      <c r="CF137" s="31">
        <f t="shared" si="84"/>
        <v>0</v>
      </c>
      <c r="CG137" s="31">
        <f t="shared" si="84"/>
        <v>0</v>
      </c>
      <c r="CH137" s="32">
        <f t="shared" si="84"/>
        <v>0</v>
      </c>
      <c r="CI137" s="11">
        <f>DFC!$C$68</f>
        <v>500</v>
      </c>
      <c r="CJ137" s="21">
        <f t="shared" si="78"/>
        <v>0</v>
      </c>
      <c r="CK137" s="21">
        <f t="shared" si="78"/>
        <v>0</v>
      </c>
      <c r="CL137" s="21">
        <f t="shared" si="78"/>
        <v>0</v>
      </c>
      <c r="CM137" s="423">
        <f t="shared" si="79"/>
        <v>0</v>
      </c>
    </row>
    <row r="138" spans="1:91" x14ac:dyDescent="0.35">
      <c r="A138" s="744"/>
      <c r="B138" s="576" t="s">
        <v>36</v>
      </c>
      <c r="C138" s="576">
        <v>31</v>
      </c>
      <c r="D138" s="576">
        <v>132</v>
      </c>
      <c r="E138" s="10">
        <f>DFC!C$63</f>
        <v>20</v>
      </c>
      <c r="F138" s="35">
        <f t="shared" si="88"/>
        <v>620</v>
      </c>
      <c r="G138" s="746"/>
      <c r="H138" s="49">
        <f>DFC!$C$45</f>
        <v>0.1</v>
      </c>
      <c r="I138" s="47">
        <f>DFC!$C$44</f>
        <v>0.7</v>
      </c>
      <c r="J138" s="48">
        <f>DFC!$C$43</f>
        <v>0.2</v>
      </c>
      <c r="K138" s="8" t="str">
        <f t="shared" si="93"/>
        <v>OK</v>
      </c>
      <c r="L138" s="37">
        <f t="shared" si="94"/>
        <v>62</v>
      </c>
      <c r="M138" s="38">
        <f t="shared" si="94"/>
        <v>434</v>
      </c>
      <c r="N138" s="39">
        <f t="shared" si="94"/>
        <v>124</v>
      </c>
      <c r="O138" s="40">
        <f t="shared" si="89"/>
        <v>434000</v>
      </c>
      <c r="P138" s="40">
        <f t="shared" si="89"/>
        <v>10329200</v>
      </c>
      <c r="Q138" s="40">
        <f t="shared" si="89"/>
        <v>3472000</v>
      </c>
      <c r="R138" s="41">
        <f>DFC!$C$50</f>
        <v>152</v>
      </c>
      <c r="S138" s="40">
        <f>DFC!$C$49</f>
        <v>146.19999999999999</v>
      </c>
      <c r="T138" s="42">
        <f>DFC!$C$48</f>
        <v>150</v>
      </c>
      <c r="U138" s="43">
        <f t="shared" si="95"/>
        <v>65.968000000000004</v>
      </c>
      <c r="V138" s="43">
        <f t="shared" si="95"/>
        <v>1510.12904</v>
      </c>
      <c r="W138" s="44">
        <f t="shared" si="95"/>
        <v>520.79999999999995</v>
      </c>
      <c r="X138" s="23">
        <f>DFC!$C$41</f>
        <v>370</v>
      </c>
      <c r="Y138" s="45">
        <f t="shared" si="96"/>
        <v>24408.16</v>
      </c>
      <c r="Z138" s="43">
        <f t="shared" si="96"/>
        <v>558747.74479999999</v>
      </c>
      <c r="AA138" s="43">
        <f t="shared" si="96"/>
        <v>192695.99999999997</v>
      </c>
      <c r="AB138" s="423">
        <f t="shared" si="72"/>
        <v>775851.90480000002</v>
      </c>
      <c r="AC138" s="295">
        <f>DFC!$C$45</f>
        <v>0.1</v>
      </c>
      <c r="AD138" s="291">
        <f>DFC!$C$44</f>
        <v>0.7</v>
      </c>
      <c r="AE138" s="292">
        <f>DFC!$C$43</f>
        <v>0.2</v>
      </c>
      <c r="AF138" s="8" t="str">
        <f t="shared" si="97"/>
        <v>OK</v>
      </c>
      <c r="AG138" s="37">
        <f t="shared" si="98"/>
        <v>62</v>
      </c>
      <c r="AH138" s="38">
        <f t="shared" si="98"/>
        <v>434</v>
      </c>
      <c r="AI138" s="39">
        <f t="shared" si="98"/>
        <v>124</v>
      </c>
      <c r="AJ138" s="40">
        <f t="shared" si="90"/>
        <v>0</v>
      </c>
      <c r="AK138" s="40">
        <f t="shared" si="90"/>
        <v>0</v>
      </c>
      <c r="AL138" s="40">
        <f t="shared" si="90"/>
        <v>0</v>
      </c>
      <c r="AM138" s="17">
        <f>DFC!$C$50</f>
        <v>152</v>
      </c>
      <c r="AN138" s="16">
        <f>DFC!$C$49</f>
        <v>146.19999999999999</v>
      </c>
      <c r="AO138" s="18">
        <f>DFC!$C$48</f>
        <v>150</v>
      </c>
      <c r="AP138" s="43">
        <f t="shared" si="82"/>
        <v>0</v>
      </c>
      <c r="AQ138" s="43">
        <f t="shared" si="82"/>
        <v>0</v>
      </c>
      <c r="AR138" s="44">
        <f t="shared" si="82"/>
        <v>0</v>
      </c>
      <c r="AS138" s="23">
        <f>DFC!$C$41</f>
        <v>370</v>
      </c>
      <c r="AT138" s="45">
        <f t="shared" si="81"/>
        <v>0</v>
      </c>
      <c r="AU138" s="43">
        <f t="shared" si="81"/>
        <v>0</v>
      </c>
      <c r="AV138" s="43">
        <f t="shared" si="81"/>
        <v>0</v>
      </c>
      <c r="AW138" s="423">
        <f t="shared" si="73"/>
        <v>0</v>
      </c>
      <c r="AX138" s="561">
        <f>DFC!$C$72</f>
        <v>0.15</v>
      </c>
      <c r="AY138" s="559">
        <f>DFC!$C$71</f>
        <v>0.75</v>
      </c>
      <c r="AZ138" s="560">
        <f>DFC!$C$70</f>
        <v>0.1</v>
      </c>
      <c r="BA138" s="8" t="str">
        <f t="shared" si="70"/>
        <v>OK</v>
      </c>
      <c r="BB138" s="37">
        <f t="shared" si="99"/>
        <v>93</v>
      </c>
      <c r="BC138" s="38">
        <f t="shared" si="99"/>
        <v>465</v>
      </c>
      <c r="BD138" s="39">
        <f t="shared" si="99"/>
        <v>62</v>
      </c>
      <c r="BE138" s="40">
        <f t="shared" si="91"/>
        <v>116250</v>
      </c>
      <c r="BF138" s="40">
        <f t="shared" si="91"/>
        <v>1976250</v>
      </c>
      <c r="BG138" s="40">
        <f t="shared" si="91"/>
        <v>310000</v>
      </c>
      <c r="BH138" s="17">
        <f>DFC!$C$77</f>
        <v>42</v>
      </c>
      <c r="BI138" s="28">
        <f>DFC!$C$76</f>
        <v>35</v>
      </c>
      <c r="BJ138" s="30">
        <f>DFC!$C$75</f>
        <v>40</v>
      </c>
      <c r="BK138" s="43">
        <f t="shared" si="83"/>
        <v>4.8825000000000003</v>
      </c>
      <c r="BL138" s="43">
        <f t="shared" si="83"/>
        <v>69.168750000000003</v>
      </c>
      <c r="BM138" s="44">
        <f t="shared" si="83"/>
        <v>12.4</v>
      </c>
      <c r="BN138" s="11">
        <f>DFC!$C$68</f>
        <v>500</v>
      </c>
      <c r="BO138" s="21">
        <f t="shared" si="74"/>
        <v>2441.25</v>
      </c>
      <c r="BP138" s="19">
        <f t="shared" si="75"/>
        <v>34584.375</v>
      </c>
      <c r="BQ138" s="19">
        <f t="shared" si="76"/>
        <v>6200</v>
      </c>
      <c r="BR138" s="423">
        <f t="shared" si="77"/>
        <v>43225.625</v>
      </c>
      <c r="BS138" s="561">
        <f>DFC!$C$72</f>
        <v>0.15</v>
      </c>
      <c r="BT138" s="559">
        <f>DFC!$C$71</f>
        <v>0.75</v>
      </c>
      <c r="BU138" s="560">
        <f>DFC!$C$70</f>
        <v>0.1</v>
      </c>
      <c r="BV138" s="8" t="str">
        <f t="shared" si="71"/>
        <v>OK</v>
      </c>
      <c r="BW138" s="37">
        <f t="shared" si="100"/>
        <v>93</v>
      </c>
      <c r="BX138" s="38">
        <f t="shared" si="100"/>
        <v>465</v>
      </c>
      <c r="BY138" s="39">
        <f t="shared" si="100"/>
        <v>62</v>
      </c>
      <c r="BZ138" s="40">
        <f t="shared" si="92"/>
        <v>0</v>
      </c>
      <c r="CA138" s="40">
        <f t="shared" si="92"/>
        <v>0</v>
      </c>
      <c r="CB138" s="40">
        <f t="shared" si="92"/>
        <v>0</v>
      </c>
      <c r="CC138" s="17">
        <f>DFC!$C$77</f>
        <v>42</v>
      </c>
      <c r="CD138" s="28">
        <f>DFC!$C$76</f>
        <v>35</v>
      </c>
      <c r="CE138" s="30">
        <f>DFC!$C$75</f>
        <v>40</v>
      </c>
      <c r="CF138" s="43">
        <f t="shared" si="84"/>
        <v>0</v>
      </c>
      <c r="CG138" s="43">
        <f t="shared" si="84"/>
        <v>0</v>
      </c>
      <c r="CH138" s="44">
        <f t="shared" si="84"/>
        <v>0</v>
      </c>
      <c r="CI138" s="11">
        <f>DFC!$C$68</f>
        <v>500</v>
      </c>
      <c r="CJ138" s="21">
        <f t="shared" si="78"/>
        <v>0</v>
      </c>
      <c r="CK138" s="21">
        <f t="shared" si="78"/>
        <v>0</v>
      </c>
      <c r="CL138" s="21">
        <f t="shared" si="78"/>
        <v>0</v>
      </c>
      <c r="CM138" s="423">
        <f t="shared" si="79"/>
        <v>0</v>
      </c>
    </row>
    <row r="139" spans="1:91" x14ac:dyDescent="0.35">
      <c r="A139" s="731">
        <v>12</v>
      </c>
      <c r="B139" s="575" t="s">
        <v>25</v>
      </c>
      <c r="C139" s="575">
        <v>31</v>
      </c>
      <c r="D139" s="575">
        <v>133</v>
      </c>
      <c r="E139" s="10">
        <f>DFC!C$52</f>
        <v>8</v>
      </c>
      <c r="F139" s="10">
        <f t="shared" si="88"/>
        <v>248</v>
      </c>
      <c r="G139" s="732">
        <f>SUM(F139:F150)</f>
        <v>6928</v>
      </c>
      <c r="H139" s="49">
        <f>DFC!$C$45</f>
        <v>0.1</v>
      </c>
      <c r="I139" s="47">
        <f>DFC!$C$44</f>
        <v>0.7</v>
      </c>
      <c r="J139" s="48">
        <f>DFC!$C$43</f>
        <v>0.2</v>
      </c>
      <c r="K139" s="12" t="str">
        <f t="shared" si="93"/>
        <v>OK</v>
      </c>
      <c r="L139" s="25">
        <f t="shared" si="94"/>
        <v>24.8</v>
      </c>
      <c r="M139" s="26">
        <f t="shared" si="94"/>
        <v>173.6</v>
      </c>
      <c r="N139" s="27">
        <f t="shared" si="94"/>
        <v>49.6</v>
      </c>
      <c r="O139" s="28">
        <f t="shared" si="89"/>
        <v>173600</v>
      </c>
      <c r="P139" s="28">
        <f t="shared" si="89"/>
        <v>4131680</v>
      </c>
      <c r="Q139" s="28">
        <f t="shared" si="89"/>
        <v>1388800</v>
      </c>
      <c r="R139" s="29">
        <f>DFC!$C$50</f>
        <v>152</v>
      </c>
      <c r="S139" s="28">
        <f>DFC!$C$49</f>
        <v>146.19999999999999</v>
      </c>
      <c r="T139" s="30">
        <f>DFC!$C$48</f>
        <v>150</v>
      </c>
      <c r="U139" s="31">
        <f t="shared" si="95"/>
        <v>26.3872</v>
      </c>
      <c r="V139" s="31">
        <f t="shared" si="95"/>
        <v>604.05161599999997</v>
      </c>
      <c r="W139" s="32">
        <f t="shared" si="95"/>
        <v>208.32</v>
      </c>
      <c r="X139" s="23">
        <f>DFC!$C$41</f>
        <v>370</v>
      </c>
      <c r="Y139" s="33">
        <f t="shared" si="96"/>
        <v>9763.2639999999992</v>
      </c>
      <c r="Z139" s="31">
        <f t="shared" si="96"/>
        <v>223499.09792</v>
      </c>
      <c r="AA139" s="31">
        <f t="shared" si="96"/>
        <v>77078.399999999994</v>
      </c>
      <c r="AB139" s="423">
        <f t="shared" ref="AB139" si="101">SUM(Y139:AA139)</f>
        <v>310340.76191999996</v>
      </c>
      <c r="AC139" s="295">
        <f>DFC!$C$45</f>
        <v>0.1</v>
      </c>
      <c r="AD139" s="291">
        <f>DFC!$C$44</f>
        <v>0.7</v>
      </c>
      <c r="AE139" s="292">
        <f>DFC!$C$43</f>
        <v>0.2</v>
      </c>
      <c r="AF139" s="12" t="str">
        <f t="shared" si="97"/>
        <v>OK</v>
      </c>
      <c r="AG139" s="13">
        <f t="shared" si="98"/>
        <v>24.8</v>
      </c>
      <c r="AH139" s="14">
        <f t="shared" si="98"/>
        <v>173.6</v>
      </c>
      <c r="AI139" s="15">
        <f t="shared" si="98"/>
        <v>49.6</v>
      </c>
      <c r="AJ139" s="16">
        <f t="shared" si="90"/>
        <v>0</v>
      </c>
      <c r="AK139" s="16">
        <f t="shared" si="90"/>
        <v>0</v>
      </c>
      <c r="AL139" s="16">
        <f t="shared" si="90"/>
        <v>0</v>
      </c>
      <c r="AM139" s="17">
        <f>DFC!$C$50</f>
        <v>152</v>
      </c>
      <c r="AN139" s="16">
        <f>DFC!$C$49</f>
        <v>146.19999999999999</v>
      </c>
      <c r="AO139" s="18">
        <f>DFC!$C$48</f>
        <v>150</v>
      </c>
      <c r="AP139" s="19">
        <f t="shared" si="82"/>
        <v>0</v>
      </c>
      <c r="AQ139" s="19">
        <f t="shared" si="82"/>
        <v>0</v>
      </c>
      <c r="AR139" s="20">
        <f t="shared" si="82"/>
        <v>0</v>
      </c>
      <c r="AS139" s="23">
        <f>DFC!$C$41</f>
        <v>370</v>
      </c>
      <c r="AT139" s="21">
        <f t="shared" si="81"/>
        <v>0</v>
      </c>
      <c r="AU139" s="19">
        <f t="shared" si="81"/>
        <v>0</v>
      </c>
      <c r="AV139" s="19">
        <f t="shared" si="81"/>
        <v>0</v>
      </c>
      <c r="AW139" s="423">
        <f t="shared" si="73"/>
        <v>0</v>
      </c>
      <c r="AX139" s="561">
        <f>DFC!$C$72</f>
        <v>0.15</v>
      </c>
      <c r="AY139" s="559">
        <f>DFC!$C$71</f>
        <v>0.75</v>
      </c>
      <c r="AZ139" s="560">
        <f>DFC!$C$70</f>
        <v>0.1</v>
      </c>
      <c r="BA139" s="12" t="str">
        <f t="shared" si="70"/>
        <v>OK</v>
      </c>
      <c r="BB139" s="13">
        <f t="shared" si="99"/>
        <v>37.199999999999996</v>
      </c>
      <c r="BC139" s="14">
        <f t="shared" si="99"/>
        <v>186</v>
      </c>
      <c r="BD139" s="15">
        <f t="shared" si="99"/>
        <v>24.8</v>
      </c>
      <c r="BE139" s="16">
        <f t="shared" si="91"/>
        <v>46499.999999999993</v>
      </c>
      <c r="BF139" s="16">
        <f t="shared" si="91"/>
        <v>790500</v>
      </c>
      <c r="BG139" s="16">
        <f t="shared" si="91"/>
        <v>124000</v>
      </c>
      <c r="BH139" s="17">
        <f>DFC!$C$77</f>
        <v>42</v>
      </c>
      <c r="BI139" s="28">
        <f>DFC!$C$76</f>
        <v>35</v>
      </c>
      <c r="BJ139" s="30">
        <f>DFC!$C$75</f>
        <v>40</v>
      </c>
      <c r="BK139" s="19">
        <f t="shared" si="83"/>
        <v>1.9529999999999998</v>
      </c>
      <c r="BL139" s="19">
        <f t="shared" si="83"/>
        <v>27.6675</v>
      </c>
      <c r="BM139" s="20">
        <f t="shared" si="83"/>
        <v>4.96</v>
      </c>
      <c r="BN139" s="11">
        <f>DFC!$C$68</f>
        <v>500</v>
      </c>
      <c r="BO139" s="21">
        <f t="shared" si="74"/>
        <v>976.49999999999989</v>
      </c>
      <c r="BP139" s="19">
        <f t="shared" si="75"/>
        <v>13833.75</v>
      </c>
      <c r="BQ139" s="19">
        <f t="shared" si="76"/>
        <v>2480</v>
      </c>
      <c r="BR139" s="423">
        <f t="shared" si="77"/>
        <v>17290.25</v>
      </c>
      <c r="BS139" s="561">
        <f>DFC!$C$72</f>
        <v>0.15</v>
      </c>
      <c r="BT139" s="559">
        <f>DFC!$C$71</f>
        <v>0.75</v>
      </c>
      <c r="BU139" s="560">
        <f>DFC!$C$70</f>
        <v>0.1</v>
      </c>
      <c r="BV139" s="12" t="str">
        <f t="shared" si="71"/>
        <v>OK</v>
      </c>
      <c r="BW139" s="13">
        <f t="shared" si="100"/>
        <v>37.199999999999996</v>
      </c>
      <c r="BX139" s="14">
        <f t="shared" si="100"/>
        <v>186</v>
      </c>
      <c r="BY139" s="15">
        <f t="shared" si="100"/>
        <v>24.8</v>
      </c>
      <c r="BZ139" s="16">
        <f t="shared" si="92"/>
        <v>0</v>
      </c>
      <c r="CA139" s="16">
        <f t="shared" si="92"/>
        <v>0</v>
      </c>
      <c r="CB139" s="16">
        <f t="shared" si="92"/>
        <v>0</v>
      </c>
      <c r="CC139" s="17">
        <f>DFC!$C$77</f>
        <v>42</v>
      </c>
      <c r="CD139" s="28">
        <f>DFC!$C$76</f>
        <v>35</v>
      </c>
      <c r="CE139" s="30">
        <f>DFC!$C$75</f>
        <v>40</v>
      </c>
      <c r="CF139" s="19">
        <f t="shared" si="84"/>
        <v>0</v>
      </c>
      <c r="CG139" s="19">
        <f t="shared" si="84"/>
        <v>0</v>
      </c>
      <c r="CH139" s="20">
        <f t="shared" si="84"/>
        <v>0</v>
      </c>
      <c r="CI139" s="11">
        <f>DFC!$C$68</f>
        <v>500</v>
      </c>
      <c r="CJ139" s="21">
        <f t="shared" si="78"/>
        <v>0</v>
      </c>
      <c r="CK139" s="21">
        <f t="shared" si="78"/>
        <v>0</v>
      </c>
      <c r="CL139" s="21">
        <f t="shared" si="78"/>
        <v>0</v>
      </c>
      <c r="CM139" s="423">
        <f t="shared" si="79"/>
        <v>0</v>
      </c>
    </row>
    <row r="140" spans="1:91" x14ac:dyDescent="0.35">
      <c r="A140" s="743"/>
      <c r="B140" s="572" t="s">
        <v>26</v>
      </c>
      <c r="C140" s="572">
        <v>28</v>
      </c>
      <c r="D140" s="572">
        <v>134</v>
      </c>
      <c r="E140" s="10">
        <f>DFC!C$53</f>
        <v>20</v>
      </c>
      <c r="F140" s="578">
        <f t="shared" si="88"/>
        <v>560</v>
      </c>
      <c r="G140" s="745"/>
      <c r="H140" s="49">
        <f>DFC!$C$45</f>
        <v>0.1</v>
      </c>
      <c r="I140" s="47">
        <f>DFC!$C$44</f>
        <v>0.7</v>
      </c>
      <c r="J140" s="48">
        <f>DFC!$C$43</f>
        <v>0.2</v>
      </c>
      <c r="K140" s="24" t="str">
        <f t="shared" si="93"/>
        <v>OK</v>
      </c>
      <c r="L140" s="25">
        <f t="shared" si="94"/>
        <v>56</v>
      </c>
      <c r="M140" s="26">
        <f t="shared" si="94"/>
        <v>392</v>
      </c>
      <c r="N140" s="27">
        <f t="shared" si="94"/>
        <v>112</v>
      </c>
      <c r="O140" s="28">
        <f t="shared" si="89"/>
        <v>392000</v>
      </c>
      <c r="P140" s="28">
        <f t="shared" si="89"/>
        <v>9329600</v>
      </c>
      <c r="Q140" s="28">
        <f t="shared" si="89"/>
        <v>3136000</v>
      </c>
      <c r="R140" s="29">
        <f>DFC!$C$50</f>
        <v>152</v>
      </c>
      <c r="S140" s="28">
        <f>DFC!$C$49</f>
        <v>146.19999999999999</v>
      </c>
      <c r="T140" s="30">
        <f>DFC!$C$48</f>
        <v>150</v>
      </c>
      <c r="U140" s="31">
        <f t="shared" si="95"/>
        <v>59.584000000000003</v>
      </c>
      <c r="V140" s="31">
        <f t="shared" si="95"/>
        <v>1363.9875199999999</v>
      </c>
      <c r="W140" s="32">
        <f t="shared" si="95"/>
        <v>470.4</v>
      </c>
      <c r="X140" s="23">
        <f>DFC!$C$41</f>
        <v>370</v>
      </c>
      <c r="Y140" s="33">
        <f t="shared" si="96"/>
        <v>22046.080000000002</v>
      </c>
      <c r="Z140" s="31">
        <f t="shared" si="96"/>
        <v>504675.38239999994</v>
      </c>
      <c r="AA140" s="31">
        <f t="shared" si="96"/>
        <v>174048</v>
      </c>
      <c r="AB140" s="423">
        <f t="shared" si="72"/>
        <v>700769.46239999996</v>
      </c>
      <c r="AC140" s="295">
        <f>DFC!$C$45</f>
        <v>0.1</v>
      </c>
      <c r="AD140" s="291">
        <f>DFC!$C$44</f>
        <v>0.7</v>
      </c>
      <c r="AE140" s="292">
        <f>DFC!$C$43</f>
        <v>0.2</v>
      </c>
      <c r="AF140" s="24" t="str">
        <f t="shared" si="97"/>
        <v>OK</v>
      </c>
      <c r="AG140" s="25">
        <f t="shared" si="98"/>
        <v>56</v>
      </c>
      <c r="AH140" s="26">
        <f t="shared" si="98"/>
        <v>392</v>
      </c>
      <c r="AI140" s="27">
        <f t="shared" si="98"/>
        <v>112</v>
      </c>
      <c r="AJ140" s="28">
        <f t="shared" si="90"/>
        <v>0</v>
      </c>
      <c r="AK140" s="28">
        <f t="shared" si="90"/>
        <v>0</v>
      </c>
      <c r="AL140" s="28">
        <f t="shared" si="90"/>
        <v>0</v>
      </c>
      <c r="AM140" s="17">
        <f>DFC!$C$50</f>
        <v>152</v>
      </c>
      <c r="AN140" s="16">
        <f>DFC!$C$49</f>
        <v>146.19999999999999</v>
      </c>
      <c r="AO140" s="18">
        <f>DFC!$C$48</f>
        <v>150</v>
      </c>
      <c r="AP140" s="31">
        <f t="shared" si="82"/>
        <v>0</v>
      </c>
      <c r="AQ140" s="31">
        <f t="shared" si="82"/>
        <v>0</v>
      </c>
      <c r="AR140" s="32">
        <f t="shared" si="82"/>
        <v>0</v>
      </c>
      <c r="AS140" s="23">
        <f>DFC!$C$41</f>
        <v>370</v>
      </c>
      <c r="AT140" s="33">
        <f t="shared" si="81"/>
        <v>0</v>
      </c>
      <c r="AU140" s="31">
        <f t="shared" si="81"/>
        <v>0</v>
      </c>
      <c r="AV140" s="31">
        <f t="shared" si="81"/>
        <v>0</v>
      </c>
      <c r="AW140" s="423">
        <f t="shared" si="73"/>
        <v>0</v>
      </c>
      <c r="AX140" s="561">
        <f>DFC!$C$72</f>
        <v>0.15</v>
      </c>
      <c r="AY140" s="559">
        <f>DFC!$C$71</f>
        <v>0.75</v>
      </c>
      <c r="AZ140" s="560">
        <f>DFC!$C$70</f>
        <v>0.1</v>
      </c>
      <c r="BA140" s="24" t="str">
        <f t="shared" si="70"/>
        <v>OK</v>
      </c>
      <c r="BB140" s="25">
        <f t="shared" si="99"/>
        <v>84</v>
      </c>
      <c r="BC140" s="26">
        <f t="shared" si="99"/>
        <v>420</v>
      </c>
      <c r="BD140" s="27">
        <f t="shared" si="99"/>
        <v>56</v>
      </c>
      <c r="BE140" s="28">
        <f t="shared" si="91"/>
        <v>105000</v>
      </c>
      <c r="BF140" s="28">
        <f t="shared" si="91"/>
        <v>1785000</v>
      </c>
      <c r="BG140" s="28">
        <f t="shared" si="91"/>
        <v>280000</v>
      </c>
      <c r="BH140" s="17">
        <f>DFC!$C$77</f>
        <v>42</v>
      </c>
      <c r="BI140" s="28">
        <f>DFC!$C$76</f>
        <v>35</v>
      </c>
      <c r="BJ140" s="30">
        <f>DFC!$C$75</f>
        <v>40</v>
      </c>
      <c r="BK140" s="31">
        <f t="shared" si="83"/>
        <v>4.41</v>
      </c>
      <c r="BL140" s="31">
        <f t="shared" si="83"/>
        <v>62.475000000000001</v>
      </c>
      <c r="BM140" s="32">
        <f t="shared" si="83"/>
        <v>11.2</v>
      </c>
      <c r="BN140" s="11">
        <f>DFC!$C$68</f>
        <v>500</v>
      </c>
      <c r="BO140" s="21">
        <f t="shared" si="74"/>
        <v>2205</v>
      </c>
      <c r="BP140" s="19">
        <f t="shared" si="75"/>
        <v>31237.5</v>
      </c>
      <c r="BQ140" s="19">
        <f t="shared" si="76"/>
        <v>5600</v>
      </c>
      <c r="BR140" s="423">
        <f t="shared" si="77"/>
        <v>39042.5</v>
      </c>
      <c r="BS140" s="561">
        <f>DFC!$C$72</f>
        <v>0.15</v>
      </c>
      <c r="BT140" s="559">
        <f>DFC!$C$71</f>
        <v>0.75</v>
      </c>
      <c r="BU140" s="560">
        <f>DFC!$C$70</f>
        <v>0.1</v>
      </c>
      <c r="BV140" s="24" t="str">
        <f t="shared" si="71"/>
        <v>OK</v>
      </c>
      <c r="BW140" s="25">
        <f t="shared" si="100"/>
        <v>84</v>
      </c>
      <c r="BX140" s="26">
        <f t="shared" si="100"/>
        <v>420</v>
      </c>
      <c r="BY140" s="27">
        <f t="shared" si="100"/>
        <v>56</v>
      </c>
      <c r="BZ140" s="28">
        <f t="shared" si="92"/>
        <v>0</v>
      </c>
      <c r="CA140" s="28">
        <f t="shared" si="92"/>
        <v>0</v>
      </c>
      <c r="CB140" s="28">
        <f t="shared" si="92"/>
        <v>0</v>
      </c>
      <c r="CC140" s="17">
        <f>DFC!$C$77</f>
        <v>42</v>
      </c>
      <c r="CD140" s="28">
        <f>DFC!$C$76</f>
        <v>35</v>
      </c>
      <c r="CE140" s="30">
        <f>DFC!$C$75</f>
        <v>40</v>
      </c>
      <c r="CF140" s="31">
        <f t="shared" si="84"/>
        <v>0</v>
      </c>
      <c r="CG140" s="31">
        <f t="shared" si="84"/>
        <v>0</v>
      </c>
      <c r="CH140" s="32">
        <f t="shared" si="84"/>
        <v>0</v>
      </c>
      <c r="CI140" s="11">
        <f>DFC!$C$68</f>
        <v>500</v>
      </c>
      <c r="CJ140" s="21">
        <f t="shared" si="78"/>
        <v>0</v>
      </c>
      <c r="CK140" s="21">
        <f t="shared" si="78"/>
        <v>0</v>
      </c>
      <c r="CL140" s="21">
        <f t="shared" si="78"/>
        <v>0</v>
      </c>
      <c r="CM140" s="423">
        <f t="shared" si="79"/>
        <v>0</v>
      </c>
    </row>
    <row r="141" spans="1:91" x14ac:dyDescent="0.35">
      <c r="A141" s="743"/>
      <c r="B141" s="572" t="s">
        <v>27</v>
      </c>
      <c r="C141" s="572">
        <v>31</v>
      </c>
      <c r="D141" s="572">
        <v>135</v>
      </c>
      <c r="E141" s="10">
        <f>DFC!C$54</f>
        <v>20</v>
      </c>
      <c r="F141" s="578">
        <f t="shared" si="88"/>
        <v>620</v>
      </c>
      <c r="G141" s="745"/>
      <c r="H141" s="49">
        <f>DFC!$C$45</f>
        <v>0.1</v>
      </c>
      <c r="I141" s="47">
        <f>DFC!$C$44</f>
        <v>0.7</v>
      </c>
      <c r="J141" s="48">
        <f>DFC!$C$43</f>
        <v>0.2</v>
      </c>
      <c r="K141" s="24" t="str">
        <f t="shared" si="93"/>
        <v>OK</v>
      </c>
      <c r="L141" s="25">
        <f t="shared" si="94"/>
        <v>62</v>
      </c>
      <c r="M141" s="26">
        <f t="shared" si="94"/>
        <v>434</v>
      </c>
      <c r="N141" s="27">
        <f t="shared" si="94"/>
        <v>124</v>
      </c>
      <c r="O141" s="28">
        <f t="shared" si="89"/>
        <v>434000</v>
      </c>
      <c r="P141" s="28">
        <f t="shared" si="89"/>
        <v>10329200</v>
      </c>
      <c r="Q141" s="28">
        <f t="shared" si="89"/>
        <v>3472000</v>
      </c>
      <c r="R141" s="29">
        <f>DFC!$C$50</f>
        <v>152</v>
      </c>
      <c r="S141" s="28">
        <f>DFC!$C$49</f>
        <v>146.19999999999999</v>
      </c>
      <c r="T141" s="30">
        <f>DFC!$C$48</f>
        <v>150</v>
      </c>
      <c r="U141" s="31">
        <f t="shared" si="95"/>
        <v>65.968000000000004</v>
      </c>
      <c r="V141" s="31">
        <f t="shared" si="95"/>
        <v>1510.12904</v>
      </c>
      <c r="W141" s="32">
        <f t="shared" si="95"/>
        <v>520.79999999999995</v>
      </c>
      <c r="X141" s="23">
        <f>DFC!$C$41</f>
        <v>370</v>
      </c>
      <c r="Y141" s="33">
        <f t="shared" si="96"/>
        <v>24408.16</v>
      </c>
      <c r="Z141" s="31">
        <f t="shared" si="96"/>
        <v>558747.74479999999</v>
      </c>
      <c r="AA141" s="31">
        <f t="shared" si="96"/>
        <v>192695.99999999997</v>
      </c>
      <c r="AB141" s="423">
        <f t="shared" si="72"/>
        <v>775851.90480000002</v>
      </c>
      <c r="AC141" s="295">
        <f>DFC!$C$45</f>
        <v>0.1</v>
      </c>
      <c r="AD141" s="291">
        <f>DFC!$C$44</f>
        <v>0.7</v>
      </c>
      <c r="AE141" s="292">
        <f>DFC!$C$43</f>
        <v>0.2</v>
      </c>
      <c r="AF141" s="24" t="str">
        <f t="shared" si="97"/>
        <v>OK</v>
      </c>
      <c r="AG141" s="25">
        <f t="shared" si="98"/>
        <v>62</v>
      </c>
      <c r="AH141" s="26">
        <f t="shared" si="98"/>
        <v>434</v>
      </c>
      <c r="AI141" s="27">
        <f t="shared" si="98"/>
        <v>124</v>
      </c>
      <c r="AJ141" s="28">
        <f t="shared" si="90"/>
        <v>0</v>
      </c>
      <c r="AK141" s="28">
        <f t="shared" si="90"/>
        <v>0</v>
      </c>
      <c r="AL141" s="28">
        <f t="shared" si="90"/>
        <v>0</v>
      </c>
      <c r="AM141" s="17">
        <f>DFC!$C$50</f>
        <v>152</v>
      </c>
      <c r="AN141" s="16">
        <f>DFC!$C$49</f>
        <v>146.19999999999999</v>
      </c>
      <c r="AO141" s="18">
        <f>DFC!$C$48</f>
        <v>150</v>
      </c>
      <c r="AP141" s="31">
        <f t="shared" si="82"/>
        <v>0</v>
      </c>
      <c r="AQ141" s="31">
        <f t="shared" si="82"/>
        <v>0</v>
      </c>
      <c r="AR141" s="32">
        <f t="shared" si="82"/>
        <v>0</v>
      </c>
      <c r="AS141" s="23">
        <f>DFC!$C$41</f>
        <v>370</v>
      </c>
      <c r="AT141" s="33">
        <f t="shared" si="81"/>
        <v>0</v>
      </c>
      <c r="AU141" s="31">
        <f t="shared" si="81"/>
        <v>0</v>
      </c>
      <c r="AV141" s="31">
        <f t="shared" si="81"/>
        <v>0</v>
      </c>
      <c r="AW141" s="423">
        <f t="shared" si="73"/>
        <v>0</v>
      </c>
      <c r="AX141" s="561">
        <f>DFC!$C$72</f>
        <v>0.15</v>
      </c>
      <c r="AY141" s="559">
        <f>DFC!$C$71</f>
        <v>0.75</v>
      </c>
      <c r="AZ141" s="560">
        <f>DFC!$C$70</f>
        <v>0.1</v>
      </c>
      <c r="BA141" s="24" t="str">
        <f t="shared" si="70"/>
        <v>OK</v>
      </c>
      <c r="BB141" s="25">
        <f t="shared" si="99"/>
        <v>93</v>
      </c>
      <c r="BC141" s="26">
        <f t="shared" si="99"/>
        <v>465</v>
      </c>
      <c r="BD141" s="27">
        <f t="shared" si="99"/>
        <v>62</v>
      </c>
      <c r="BE141" s="28">
        <f t="shared" si="91"/>
        <v>116250</v>
      </c>
      <c r="BF141" s="28">
        <f t="shared" si="91"/>
        <v>1976250</v>
      </c>
      <c r="BG141" s="28">
        <f t="shared" si="91"/>
        <v>310000</v>
      </c>
      <c r="BH141" s="17">
        <f>DFC!$C$77</f>
        <v>42</v>
      </c>
      <c r="BI141" s="28">
        <f>DFC!$C$76</f>
        <v>35</v>
      </c>
      <c r="BJ141" s="30">
        <f>DFC!$C$75</f>
        <v>40</v>
      </c>
      <c r="BK141" s="31">
        <f t="shared" si="83"/>
        <v>4.8825000000000003</v>
      </c>
      <c r="BL141" s="31">
        <f t="shared" si="83"/>
        <v>69.168750000000003</v>
      </c>
      <c r="BM141" s="32">
        <f t="shared" si="83"/>
        <v>12.4</v>
      </c>
      <c r="BN141" s="11">
        <f>DFC!$C$68</f>
        <v>500</v>
      </c>
      <c r="BO141" s="21">
        <f t="shared" si="74"/>
        <v>2441.25</v>
      </c>
      <c r="BP141" s="19">
        <f t="shared" si="75"/>
        <v>34584.375</v>
      </c>
      <c r="BQ141" s="19">
        <f t="shared" si="76"/>
        <v>6200</v>
      </c>
      <c r="BR141" s="423">
        <f t="shared" si="77"/>
        <v>43225.625</v>
      </c>
      <c r="BS141" s="561">
        <f>DFC!$C$72</f>
        <v>0.15</v>
      </c>
      <c r="BT141" s="559">
        <f>DFC!$C$71</f>
        <v>0.75</v>
      </c>
      <c r="BU141" s="560">
        <f>DFC!$C$70</f>
        <v>0.1</v>
      </c>
      <c r="BV141" s="24" t="str">
        <f t="shared" si="71"/>
        <v>OK</v>
      </c>
      <c r="BW141" s="25">
        <f t="shared" si="100"/>
        <v>93</v>
      </c>
      <c r="BX141" s="26">
        <f t="shared" si="100"/>
        <v>465</v>
      </c>
      <c r="BY141" s="27">
        <f t="shared" si="100"/>
        <v>62</v>
      </c>
      <c r="BZ141" s="28">
        <f t="shared" si="92"/>
        <v>0</v>
      </c>
      <c r="CA141" s="28">
        <f t="shared" si="92"/>
        <v>0</v>
      </c>
      <c r="CB141" s="28">
        <f t="shared" si="92"/>
        <v>0</v>
      </c>
      <c r="CC141" s="17">
        <f>DFC!$C$77</f>
        <v>42</v>
      </c>
      <c r="CD141" s="28">
        <f>DFC!$C$76</f>
        <v>35</v>
      </c>
      <c r="CE141" s="30">
        <f>DFC!$C$75</f>
        <v>40</v>
      </c>
      <c r="CF141" s="31">
        <f t="shared" si="84"/>
        <v>0</v>
      </c>
      <c r="CG141" s="31">
        <f t="shared" si="84"/>
        <v>0</v>
      </c>
      <c r="CH141" s="32">
        <f t="shared" si="84"/>
        <v>0</v>
      </c>
      <c r="CI141" s="11">
        <f>DFC!$C$68</f>
        <v>500</v>
      </c>
      <c r="CJ141" s="21">
        <f t="shared" si="78"/>
        <v>0</v>
      </c>
      <c r="CK141" s="21">
        <f t="shared" si="78"/>
        <v>0</v>
      </c>
      <c r="CL141" s="21">
        <f t="shared" si="78"/>
        <v>0</v>
      </c>
      <c r="CM141" s="423">
        <f t="shared" si="79"/>
        <v>0</v>
      </c>
    </row>
    <row r="142" spans="1:91" x14ac:dyDescent="0.35">
      <c r="A142" s="743"/>
      <c r="B142" s="572" t="s">
        <v>28</v>
      </c>
      <c r="C142" s="572">
        <v>30</v>
      </c>
      <c r="D142" s="572">
        <v>136</v>
      </c>
      <c r="E142" s="10">
        <f>DFC!C$55</f>
        <v>20</v>
      </c>
      <c r="F142" s="578">
        <f t="shared" si="88"/>
        <v>600</v>
      </c>
      <c r="G142" s="745"/>
      <c r="H142" s="49">
        <f>DFC!$C$45</f>
        <v>0.1</v>
      </c>
      <c r="I142" s="47">
        <f>DFC!$C$44</f>
        <v>0.7</v>
      </c>
      <c r="J142" s="48">
        <f>DFC!$C$43</f>
        <v>0.2</v>
      </c>
      <c r="K142" s="24" t="str">
        <f t="shared" si="93"/>
        <v>OK</v>
      </c>
      <c r="L142" s="25">
        <f t="shared" si="94"/>
        <v>60</v>
      </c>
      <c r="M142" s="26">
        <f t="shared" si="94"/>
        <v>420</v>
      </c>
      <c r="N142" s="27">
        <f t="shared" si="94"/>
        <v>120</v>
      </c>
      <c r="O142" s="28">
        <f t="shared" si="89"/>
        <v>420000</v>
      </c>
      <c r="P142" s="28">
        <f t="shared" si="89"/>
        <v>9996000</v>
      </c>
      <c r="Q142" s="28">
        <f t="shared" si="89"/>
        <v>3360000</v>
      </c>
      <c r="R142" s="29">
        <f>DFC!$C$50</f>
        <v>152</v>
      </c>
      <c r="S142" s="28">
        <f>DFC!$C$49</f>
        <v>146.19999999999999</v>
      </c>
      <c r="T142" s="30">
        <f>DFC!$C$48</f>
        <v>150</v>
      </c>
      <c r="U142" s="31">
        <f t="shared" si="95"/>
        <v>63.84</v>
      </c>
      <c r="V142" s="31">
        <f t="shared" si="95"/>
        <v>1461.4151999999999</v>
      </c>
      <c r="W142" s="32">
        <f t="shared" si="95"/>
        <v>504</v>
      </c>
      <c r="X142" s="23">
        <f>DFC!$C$41</f>
        <v>370</v>
      </c>
      <c r="Y142" s="33">
        <f t="shared" si="96"/>
        <v>23620.800000000003</v>
      </c>
      <c r="Z142" s="31">
        <f t="shared" si="96"/>
        <v>540723.62399999995</v>
      </c>
      <c r="AA142" s="31">
        <f t="shared" si="96"/>
        <v>186480</v>
      </c>
      <c r="AB142" s="423">
        <f t="shared" si="72"/>
        <v>750824.424</v>
      </c>
      <c r="AC142" s="295">
        <f>DFC!$C$45</f>
        <v>0.1</v>
      </c>
      <c r="AD142" s="291">
        <f>DFC!$C$44</f>
        <v>0.7</v>
      </c>
      <c r="AE142" s="292">
        <f>DFC!$C$43</f>
        <v>0.2</v>
      </c>
      <c r="AF142" s="24" t="str">
        <f t="shared" si="97"/>
        <v>OK</v>
      </c>
      <c r="AG142" s="25">
        <f t="shared" si="98"/>
        <v>60</v>
      </c>
      <c r="AH142" s="26">
        <f t="shared" si="98"/>
        <v>420</v>
      </c>
      <c r="AI142" s="27">
        <f t="shared" si="98"/>
        <v>120</v>
      </c>
      <c r="AJ142" s="28">
        <f t="shared" si="90"/>
        <v>0</v>
      </c>
      <c r="AK142" s="28">
        <f t="shared" si="90"/>
        <v>0</v>
      </c>
      <c r="AL142" s="28">
        <f t="shared" si="90"/>
        <v>0</v>
      </c>
      <c r="AM142" s="17">
        <f>DFC!$C$50</f>
        <v>152</v>
      </c>
      <c r="AN142" s="16">
        <f>DFC!$C$49</f>
        <v>146.19999999999999</v>
      </c>
      <c r="AO142" s="18">
        <f>DFC!$C$48</f>
        <v>150</v>
      </c>
      <c r="AP142" s="31">
        <f t="shared" si="82"/>
        <v>0</v>
      </c>
      <c r="AQ142" s="31">
        <f t="shared" si="82"/>
        <v>0</v>
      </c>
      <c r="AR142" s="32">
        <f t="shared" si="82"/>
        <v>0</v>
      </c>
      <c r="AS142" s="23">
        <f>DFC!$C$41</f>
        <v>370</v>
      </c>
      <c r="AT142" s="33">
        <f t="shared" si="81"/>
        <v>0</v>
      </c>
      <c r="AU142" s="31">
        <f t="shared" si="81"/>
        <v>0</v>
      </c>
      <c r="AV142" s="31">
        <f t="shared" si="81"/>
        <v>0</v>
      </c>
      <c r="AW142" s="423">
        <f t="shared" si="73"/>
        <v>0</v>
      </c>
      <c r="AX142" s="561">
        <f>DFC!$C$72</f>
        <v>0.15</v>
      </c>
      <c r="AY142" s="559">
        <f>DFC!$C$71</f>
        <v>0.75</v>
      </c>
      <c r="AZ142" s="560">
        <f>DFC!$C$70</f>
        <v>0.1</v>
      </c>
      <c r="BA142" s="24" t="str">
        <f t="shared" si="70"/>
        <v>OK</v>
      </c>
      <c r="BB142" s="25">
        <f t="shared" si="99"/>
        <v>90</v>
      </c>
      <c r="BC142" s="26">
        <f t="shared" si="99"/>
        <v>450</v>
      </c>
      <c r="BD142" s="27">
        <f t="shared" si="99"/>
        <v>60</v>
      </c>
      <c r="BE142" s="28">
        <f t="shared" si="91"/>
        <v>112500</v>
      </c>
      <c r="BF142" s="28">
        <f t="shared" si="91"/>
        <v>1912500</v>
      </c>
      <c r="BG142" s="28">
        <f t="shared" si="91"/>
        <v>300000</v>
      </c>
      <c r="BH142" s="17">
        <f>DFC!$C$77</f>
        <v>42</v>
      </c>
      <c r="BI142" s="28">
        <f>DFC!$C$76</f>
        <v>35</v>
      </c>
      <c r="BJ142" s="30">
        <f>DFC!$C$75</f>
        <v>40</v>
      </c>
      <c r="BK142" s="31">
        <f t="shared" si="83"/>
        <v>4.7249999999999996</v>
      </c>
      <c r="BL142" s="31">
        <f t="shared" si="83"/>
        <v>66.9375</v>
      </c>
      <c r="BM142" s="32">
        <f t="shared" si="83"/>
        <v>12</v>
      </c>
      <c r="BN142" s="11">
        <f>DFC!$C$68</f>
        <v>500</v>
      </c>
      <c r="BO142" s="21">
        <f t="shared" si="74"/>
        <v>2362.5</v>
      </c>
      <c r="BP142" s="19">
        <f t="shared" si="75"/>
        <v>33468.75</v>
      </c>
      <c r="BQ142" s="19">
        <f t="shared" si="76"/>
        <v>6000</v>
      </c>
      <c r="BR142" s="423">
        <f t="shared" si="77"/>
        <v>41831.25</v>
      </c>
      <c r="BS142" s="561">
        <f>DFC!$C$72</f>
        <v>0.15</v>
      </c>
      <c r="BT142" s="559">
        <f>DFC!$C$71</f>
        <v>0.75</v>
      </c>
      <c r="BU142" s="560">
        <f>DFC!$C$70</f>
        <v>0.1</v>
      </c>
      <c r="BV142" s="24" t="str">
        <f t="shared" si="71"/>
        <v>OK</v>
      </c>
      <c r="BW142" s="25">
        <f t="shared" si="100"/>
        <v>90</v>
      </c>
      <c r="BX142" s="26">
        <f t="shared" si="100"/>
        <v>450</v>
      </c>
      <c r="BY142" s="27">
        <f t="shared" si="100"/>
        <v>60</v>
      </c>
      <c r="BZ142" s="28">
        <f t="shared" si="92"/>
        <v>0</v>
      </c>
      <c r="CA142" s="28">
        <f t="shared" si="92"/>
        <v>0</v>
      </c>
      <c r="CB142" s="28">
        <f t="shared" si="92"/>
        <v>0</v>
      </c>
      <c r="CC142" s="17">
        <f>DFC!$C$77</f>
        <v>42</v>
      </c>
      <c r="CD142" s="28">
        <f>DFC!$C$76</f>
        <v>35</v>
      </c>
      <c r="CE142" s="30">
        <f>DFC!$C$75</f>
        <v>40</v>
      </c>
      <c r="CF142" s="31">
        <f t="shared" si="84"/>
        <v>0</v>
      </c>
      <c r="CG142" s="31">
        <f t="shared" si="84"/>
        <v>0</v>
      </c>
      <c r="CH142" s="32">
        <f t="shared" si="84"/>
        <v>0</v>
      </c>
      <c r="CI142" s="11">
        <f>DFC!$C$68</f>
        <v>500</v>
      </c>
      <c r="CJ142" s="21">
        <f t="shared" si="78"/>
        <v>0</v>
      </c>
      <c r="CK142" s="21">
        <f t="shared" si="78"/>
        <v>0</v>
      </c>
      <c r="CL142" s="21">
        <f t="shared" si="78"/>
        <v>0</v>
      </c>
      <c r="CM142" s="423">
        <f t="shared" si="79"/>
        <v>0</v>
      </c>
    </row>
    <row r="143" spans="1:91" x14ac:dyDescent="0.35">
      <c r="A143" s="743"/>
      <c r="B143" s="572" t="s">
        <v>29</v>
      </c>
      <c r="C143" s="572">
        <v>31</v>
      </c>
      <c r="D143" s="572">
        <v>137</v>
      </c>
      <c r="E143" s="10">
        <f>DFC!C$56</f>
        <v>20</v>
      </c>
      <c r="F143" s="578">
        <f t="shared" si="88"/>
        <v>620</v>
      </c>
      <c r="G143" s="745"/>
      <c r="H143" s="49">
        <f>DFC!$C$45</f>
        <v>0.1</v>
      </c>
      <c r="I143" s="47">
        <f>DFC!$C$44</f>
        <v>0.7</v>
      </c>
      <c r="J143" s="48">
        <f>DFC!$C$43</f>
        <v>0.2</v>
      </c>
      <c r="K143" s="24" t="str">
        <f t="shared" si="93"/>
        <v>OK</v>
      </c>
      <c r="L143" s="25">
        <f t="shared" si="94"/>
        <v>62</v>
      </c>
      <c r="M143" s="26">
        <f t="shared" si="94"/>
        <v>434</v>
      </c>
      <c r="N143" s="27">
        <f t="shared" si="94"/>
        <v>124</v>
      </c>
      <c r="O143" s="28">
        <f t="shared" si="89"/>
        <v>434000</v>
      </c>
      <c r="P143" s="28">
        <f t="shared" si="89"/>
        <v>10329200</v>
      </c>
      <c r="Q143" s="28">
        <f t="shared" si="89"/>
        <v>3472000</v>
      </c>
      <c r="R143" s="29">
        <f>DFC!$C$50</f>
        <v>152</v>
      </c>
      <c r="S143" s="28">
        <f>DFC!$C$49</f>
        <v>146.19999999999999</v>
      </c>
      <c r="T143" s="30">
        <f>DFC!$C$48</f>
        <v>150</v>
      </c>
      <c r="U143" s="31">
        <f t="shared" si="95"/>
        <v>65.968000000000004</v>
      </c>
      <c r="V143" s="31">
        <f t="shared" si="95"/>
        <v>1510.12904</v>
      </c>
      <c r="W143" s="32">
        <f t="shared" si="95"/>
        <v>520.79999999999995</v>
      </c>
      <c r="X143" s="23">
        <f>DFC!$C$41</f>
        <v>370</v>
      </c>
      <c r="Y143" s="33">
        <f t="shared" si="96"/>
        <v>24408.16</v>
      </c>
      <c r="Z143" s="31">
        <f t="shared" si="96"/>
        <v>558747.74479999999</v>
      </c>
      <c r="AA143" s="31">
        <f t="shared" si="96"/>
        <v>192695.99999999997</v>
      </c>
      <c r="AB143" s="423">
        <f t="shared" si="72"/>
        <v>775851.90480000002</v>
      </c>
      <c r="AC143" s="295">
        <f>DFC!$C$45</f>
        <v>0.1</v>
      </c>
      <c r="AD143" s="291">
        <f>DFC!$C$44</f>
        <v>0.7</v>
      </c>
      <c r="AE143" s="292">
        <f>DFC!$C$43</f>
        <v>0.2</v>
      </c>
      <c r="AF143" s="24" t="str">
        <f t="shared" si="97"/>
        <v>OK</v>
      </c>
      <c r="AG143" s="25">
        <f t="shared" si="98"/>
        <v>62</v>
      </c>
      <c r="AH143" s="26">
        <f t="shared" si="98"/>
        <v>434</v>
      </c>
      <c r="AI143" s="27">
        <f t="shared" si="98"/>
        <v>124</v>
      </c>
      <c r="AJ143" s="28">
        <f t="shared" si="90"/>
        <v>0</v>
      </c>
      <c r="AK143" s="28">
        <f t="shared" si="90"/>
        <v>0</v>
      </c>
      <c r="AL143" s="28">
        <f t="shared" si="90"/>
        <v>0</v>
      </c>
      <c r="AM143" s="17">
        <f>DFC!$C$50</f>
        <v>152</v>
      </c>
      <c r="AN143" s="16">
        <f>DFC!$C$49</f>
        <v>146.19999999999999</v>
      </c>
      <c r="AO143" s="18">
        <f>DFC!$C$48</f>
        <v>150</v>
      </c>
      <c r="AP143" s="31">
        <f t="shared" si="82"/>
        <v>0</v>
      </c>
      <c r="AQ143" s="31">
        <f t="shared" si="82"/>
        <v>0</v>
      </c>
      <c r="AR143" s="32">
        <f t="shared" si="82"/>
        <v>0</v>
      </c>
      <c r="AS143" s="23">
        <f>DFC!$C$41</f>
        <v>370</v>
      </c>
      <c r="AT143" s="33">
        <f t="shared" si="81"/>
        <v>0</v>
      </c>
      <c r="AU143" s="31">
        <f t="shared" si="81"/>
        <v>0</v>
      </c>
      <c r="AV143" s="31">
        <f t="shared" si="81"/>
        <v>0</v>
      </c>
      <c r="AW143" s="423">
        <f t="shared" si="73"/>
        <v>0</v>
      </c>
      <c r="AX143" s="561">
        <f>DFC!$C$72</f>
        <v>0.15</v>
      </c>
      <c r="AY143" s="559">
        <f>DFC!$C$71</f>
        <v>0.75</v>
      </c>
      <c r="AZ143" s="560">
        <f>DFC!$C$70</f>
        <v>0.1</v>
      </c>
      <c r="BA143" s="24" t="str">
        <f t="shared" si="70"/>
        <v>OK</v>
      </c>
      <c r="BB143" s="25">
        <f t="shared" si="99"/>
        <v>93</v>
      </c>
      <c r="BC143" s="26">
        <f t="shared" si="99"/>
        <v>465</v>
      </c>
      <c r="BD143" s="27">
        <f t="shared" si="99"/>
        <v>62</v>
      </c>
      <c r="BE143" s="28">
        <f t="shared" si="91"/>
        <v>116250</v>
      </c>
      <c r="BF143" s="28">
        <f t="shared" si="91"/>
        <v>1976250</v>
      </c>
      <c r="BG143" s="28">
        <f t="shared" si="91"/>
        <v>310000</v>
      </c>
      <c r="BH143" s="17">
        <f>DFC!$C$77</f>
        <v>42</v>
      </c>
      <c r="BI143" s="28">
        <f>DFC!$C$76</f>
        <v>35</v>
      </c>
      <c r="BJ143" s="30">
        <f>DFC!$C$75</f>
        <v>40</v>
      </c>
      <c r="BK143" s="31">
        <f t="shared" si="83"/>
        <v>4.8825000000000003</v>
      </c>
      <c r="BL143" s="31">
        <f t="shared" si="83"/>
        <v>69.168750000000003</v>
      </c>
      <c r="BM143" s="32">
        <f t="shared" si="83"/>
        <v>12.4</v>
      </c>
      <c r="BN143" s="11">
        <f>DFC!$C$68</f>
        <v>500</v>
      </c>
      <c r="BO143" s="21">
        <f t="shared" si="74"/>
        <v>2441.25</v>
      </c>
      <c r="BP143" s="19">
        <f t="shared" si="75"/>
        <v>34584.375</v>
      </c>
      <c r="BQ143" s="19">
        <f t="shared" si="76"/>
        <v>6200</v>
      </c>
      <c r="BR143" s="423">
        <f t="shared" si="77"/>
        <v>43225.625</v>
      </c>
      <c r="BS143" s="561">
        <f>DFC!$C$72</f>
        <v>0.15</v>
      </c>
      <c r="BT143" s="559">
        <f>DFC!$C$71</f>
        <v>0.75</v>
      </c>
      <c r="BU143" s="560">
        <f>DFC!$C$70</f>
        <v>0.1</v>
      </c>
      <c r="BV143" s="24" t="str">
        <f t="shared" si="71"/>
        <v>OK</v>
      </c>
      <c r="BW143" s="25">
        <f t="shared" si="100"/>
        <v>93</v>
      </c>
      <c r="BX143" s="26">
        <f t="shared" si="100"/>
        <v>465</v>
      </c>
      <c r="BY143" s="27">
        <f t="shared" si="100"/>
        <v>62</v>
      </c>
      <c r="BZ143" s="28">
        <f t="shared" si="92"/>
        <v>0</v>
      </c>
      <c r="CA143" s="28">
        <f t="shared" si="92"/>
        <v>0</v>
      </c>
      <c r="CB143" s="28">
        <f t="shared" si="92"/>
        <v>0</v>
      </c>
      <c r="CC143" s="17">
        <f>DFC!$C$77</f>
        <v>42</v>
      </c>
      <c r="CD143" s="28">
        <f>DFC!$C$76</f>
        <v>35</v>
      </c>
      <c r="CE143" s="30">
        <f>DFC!$C$75</f>
        <v>40</v>
      </c>
      <c r="CF143" s="31">
        <f t="shared" si="84"/>
        <v>0</v>
      </c>
      <c r="CG143" s="31">
        <f t="shared" si="84"/>
        <v>0</v>
      </c>
      <c r="CH143" s="32">
        <f t="shared" si="84"/>
        <v>0</v>
      </c>
      <c r="CI143" s="11">
        <f>DFC!$C$68</f>
        <v>500</v>
      </c>
      <c r="CJ143" s="21">
        <f t="shared" si="78"/>
        <v>0</v>
      </c>
      <c r="CK143" s="21">
        <f t="shared" si="78"/>
        <v>0</v>
      </c>
      <c r="CL143" s="21">
        <f t="shared" si="78"/>
        <v>0</v>
      </c>
      <c r="CM143" s="423">
        <f t="shared" si="79"/>
        <v>0</v>
      </c>
    </row>
    <row r="144" spans="1:91" x14ac:dyDescent="0.35">
      <c r="A144" s="743"/>
      <c r="B144" s="572" t="s">
        <v>30</v>
      </c>
      <c r="C144" s="572">
        <v>30</v>
      </c>
      <c r="D144" s="572">
        <v>138</v>
      </c>
      <c r="E144" s="10">
        <f>DFC!C$57</f>
        <v>20</v>
      </c>
      <c r="F144" s="578">
        <f t="shared" si="88"/>
        <v>600</v>
      </c>
      <c r="G144" s="745"/>
      <c r="H144" s="49">
        <f>DFC!$C$45</f>
        <v>0.1</v>
      </c>
      <c r="I144" s="47">
        <f>DFC!$C$44</f>
        <v>0.7</v>
      </c>
      <c r="J144" s="48">
        <f>DFC!$C$43</f>
        <v>0.2</v>
      </c>
      <c r="K144" s="24" t="str">
        <f t="shared" si="93"/>
        <v>OK</v>
      </c>
      <c r="L144" s="25">
        <f t="shared" si="94"/>
        <v>60</v>
      </c>
      <c r="M144" s="26">
        <f t="shared" si="94"/>
        <v>420</v>
      </c>
      <c r="N144" s="27">
        <f t="shared" si="94"/>
        <v>120</v>
      </c>
      <c r="O144" s="28">
        <f t="shared" si="89"/>
        <v>420000</v>
      </c>
      <c r="P144" s="28">
        <f t="shared" si="89"/>
        <v>9996000</v>
      </c>
      <c r="Q144" s="28">
        <f t="shared" si="89"/>
        <v>3360000</v>
      </c>
      <c r="R144" s="29">
        <f>DFC!$C$50</f>
        <v>152</v>
      </c>
      <c r="S144" s="28">
        <f>DFC!$C$49</f>
        <v>146.19999999999999</v>
      </c>
      <c r="T144" s="30">
        <f>DFC!$C$48</f>
        <v>150</v>
      </c>
      <c r="U144" s="31">
        <f t="shared" si="95"/>
        <v>63.84</v>
      </c>
      <c r="V144" s="31">
        <f t="shared" si="95"/>
        <v>1461.4151999999999</v>
      </c>
      <c r="W144" s="32">
        <f t="shared" si="95"/>
        <v>504</v>
      </c>
      <c r="X144" s="23">
        <f>DFC!$C$41</f>
        <v>370</v>
      </c>
      <c r="Y144" s="33">
        <f t="shared" si="96"/>
        <v>23620.800000000003</v>
      </c>
      <c r="Z144" s="31">
        <f t="shared" si="96"/>
        <v>540723.62399999995</v>
      </c>
      <c r="AA144" s="31">
        <f t="shared" si="96"/>
        <v>186480</v>
      </c>
      <c r="AB144" s="423">
        <f t="shared" si="72"/>
        <v>750824.424</v>
      </c>
      <c r="AC144" s="295">
        <f>DFC!$C$45</f>
        <v>0.1</v>
      </c>
      <c r="AD144" s="291">
        <f>DFC!$C$44</f>
        <v>0.7</v>
      </c>
      <c r="AE144" s="292">
        <f>DFC!$C$43</f>
        <v>0.2</v>
      </c>
      <c r="AF144" s="24" t="str">
        <f t="shared" si="97"/>
        <v>OK</v>
      </c>
      <c r="AG144" s="25">
        <f t="shared" si="98"/>
        <v>60</v>
      </c>
      <c r="AH144" s="26">
        <f t="shared" si="98"/>
        <v>420</v>
      </c>
      <c r="AI144" s="27">
        <f t="shared" si="98"/>
        <v>120</v>
      </c>
      <c r="AJ144" s="28">
        <f t="shared" si="90"/>
        <v>0</v>
      </c>
      <c r="AK144" s="28">
        <f t="shared" si="90"/>
        <v>0</v>
      </c>
      <c r="AL144" s="28">
        <f t="shared" si="90"/>
        <v>0</v>
      </c>
      <c r="AM144" s="17">
        <f>DFC!$C$50</f>
        <v>152</v>
      </c>
      <c r="AN144" s="16">
        <f>DFC!$C$49</f>
        <v>146.19999999999999</v>
      </c>
      <c r="AO144" s="18">
        <f>DFC!$C$48</f>
        <v>150</v>
      </c>
      <c r="AP144" s="31">
        <f t="shared" si="82"/>
        <v>0</v>
      </c>
      <c r="AQ144" s="31">
        <f t="shared" si="82"/>
        <v>0</v>
      </c>
      <c r="AR144" s="32">
        <f t="shared" si="82"/>
        <v>0</v>
      </c>
      <c r="AS144" s="23">
        <f>DFC!$C$41</f>
        <v>370</v>
      </c>
      <c r="AT144" s="33">
        <f t="shared" si="81"/>
        <v>0</v>
      </c>
      <c r="AU144" s="31">
        <f t="shared" si="81"/>
        <v>0</v>
      </c>
      <c r="AV144" s="31">
        <f t="shared" si="81"/>
        <v>0</v>
      </c>
      <c r="AW144" s="423">
        <f t="shared" si="73"/>
        <v>0</v>
      </c>
      <c r="AX144" s="561">
        <f>DFC!$C$72</f>
        <v>0.15</v>
      </c>
      <c r="AY144" s="559">
        <f>DFC!$C$71</f>
        <v>0.75</v>
      </c>
      <c r="AZ144" s="560">
        <f>DFC!$C$70</f>
        <v>0.1</v>
      </c>
      <c r="BA144" s="24" t="str">
        <f t="shared" si="70"/>
        <v>OK</v>
      </c>
      <c r="BB144" s="25">
        <f t="shared" si="99"/>
        <v>90</v>
      </c>
      <c r="BC144" s="26">
        <f t="shared" si="99"/>
        <v>450</v>
      </c>
      <c r="BD144" s="27">
        <f t="shared" si="99"/>
        <v>60</v>
      </c>
      <c r="BE144" s="28">
        <f t="shared" si="91"/>
        <v>112500</v>
      </c>
      <c r="BF144" s="28">
        <f t="shared" si="91"/>
        <v>1912500</v>
      </c>
      <c r="BG144" s="28">
        <f t="shared" si="91"/>
        <v>300000</v>
      </c>
      <c r="BH144" s="17">
        <f>DFC!$C$77</f>
        <v>42</v>
      </c>
      <c r="BI144" s="28">
        <f>DFC!$C$76</f>
        <v>35</v>
      </c>
      <c r="BJ144" s="30">
        <f>DFC!$C$75</f>
        <v>40</v>
      </c>
      <c r="BK144" s="31">
        <f t="shared" si="83"/>
        <v>4.7249999999999996</v>
      </c>
      <c r="BL144" s="31">
        <f t="shared" si="83"/>
        <v>66.9375</v>
      </c>
      <c r="BM144" s="32">
        <f t="shared" si="83"/>
        <v>12</v>
      </c>
      <c r="BN144" s="11">
        <f>DFC!$C$68</f>
        <v>500</v>
      </c>
      <c r="BO144" s="21">
        <f t="shared" si="74"/>
        <v>2362.5</v>
      </c>
      <c r="BP144" s="19">
        <f t="shared" si="75"/>
        <v>33468.75</v>
      </c>
      <c r="BQ144" s="19">
        <f t="shared" si="76"/>
        <v>6000</v>
      </c>
      <c r="BR144" s="423">
        <f t="shared" si="77"/>
        <v>41831.25</v>
      </c>
      <c r="BS144" s="561">
        <f>DFC!$C$72</f>
        <v>0.15</v>
      </c>
      <c r="BT144" s="559">
        <f>DFC!$C$71</f>
        <v>0.75</v>
      </c>
      <c r="BU144" s="560">
        <f>DFC!$C$70</f>
        <v>0.1</v>
      </c>
      <c r="BV144" s="24" t="str">
        <f t="shared" si="71"/>
        <v>OK</v>
      </c>
      <c r="BW144" s="25">
        <f t="shared" si="100"/>
        <v>90</v>
      </c>
      <c r="BX144" s="26">
        <f t="shared" si="100"/>
        <v>450</v>
      </c>
      <c r="BY144" s="27">
        <f t="shared" si="100"/>
        <v>60</v>
      </c>
      <c r="BZ144" s="28">
        <f t="shared" si="92"/>
        <v>0</v>
      </c>
      <c r="CA144" s="28">
        <f t="shared" si="92"/>
        <v>0</v>
      </c>
      <c r="CB144" s="28">
        <f t="shared" si="92"/>
        <v>0</v>
      </c>
      <c r="CC144" s="17">
        <f>DFC!$C$77</f>
        <v>42</v>
      </c>
      <c r="CD144" s="28">
        <f>DFC!$C$76</f>
        <v>35</v>
      </c>
      <c r="CE144" s="30">
        <f>DFC!$C$75</f>
        <v>40</v>
      </c>
      <c r="CF144" s="31">
        <f t="shared" si="84"/>
        <v>0</v>
      </c>
      <c r="CG144" s="31">
        <f t="shared" si="84"/>
        <v>0</v>
      </c>
      <c r="CH144" s="32">
        <f t="shared" si="84"/>
        <v>0</v>
      </c>
      <c r="CI144" s="11">
        <f>DFC!$C$68</f>
        <v>500</v>
      </c>
      <c r="CJ144" s="21">
        <f t="shared" si="78"/>
        <v>0</v>
      </c>
      <c r="CK144" s="21">
        <f t="shared" si="78"/>
        <v>0</v>
      </c>
      <c r="CL144" s="21">
        <f t="shared" si="78"/>
        <v>0</v>
      </c>
      <c r="CM144" s="423">
        <f t="shared" si="79"/>
        <v>0</v>
      </c>
    </row>
    <row r="145" spans="1:91" x14ac:dyDescent="0.35">
      <c r="A145" s="743"/>
      <c r="B145" s="572" t="s">
        <v>31</v>
      </c>
      <c r="C145" s="572">
        <v>31</v>
      </c>
      <c r="D145" s="572">
        <v>139</v>
      </c>
      <c r="E145" s="10">
        <f>DFC!C$58</f>
        <v>20</v>
      </c>
      <c r="F145" s="578">
        <f t="shared" si="88"/>
        <v>620</v>
      </c>
      <c r="G145" s="745"/>
      <c r="H145" s="49">
        <f>DFC!$C$45</f>
        <v>0.1</v>
      </c>
      <c r="I145" s="47">
        <f>DFC!$C$44</f>
        <v>0.7</v>
      </c>
      <c r="J145" s="48">
        <f>DFC!$C$43</f>
        <v>0.2</v>
      </c>
      <c r="K145" s="24" t="str">
        <f t="shared" si="93"/>
        <v>OK</v>
      </c>
      <c r="L145" s="25">
        <f t="shared" si="94"/>
        <v>62</v>
      </c>
      <c r="M145" s="26">
        <f t="shared" si="94"/>
        <v>434</v>
      </c>
      <c r="N145" s="27">
        <f t="shared" si="94"/>
        <v>124</v>
      </c>
      <c r="O145" s="28">
        <f t="shared" si="89"/>
        <v>434000</v>
      </c>
      <c r="P145" s="28">
        <f t="shared" si="89"/>
        <v>10329200</v>
      </c>
      <c r="Q145" s="28">
        <f t="shared" si="89"/>
        <v>3472000</v>
      </c>
      <c r="R145" s="29">
        <f>DFC!$C$50</f>
        <v>152</v>
      </c>
      <c r="S145" s="28">
        <f>DFC!$C$49</f>
        <v>146.19999999999999</v>
      </c>
      <c r="T145" s="30">
        <f>DFC!$C$48</f>
        <v>150</v>
      </c>
      <c r="U145" s="31">
        <f t="shared" si="95"/>
        <v>65.968000000000004</v>
      </c>
      <c r="V145" s="31">
        <f t="shared" si="95"/>
        <v>1510.12904</v>
      </c>
      <c r="W145" s="32">
        <f t="shared" si="95"/>
        <v>520.79999999999995</v>
      </c>
      <c r="X145" s="23">
        <f>DFC!$C$41</f>
        <v>370</v>
      </c>
      <c r="Y145" s="33">
        <f t="shared" si="96"/>
        <v>24408.16</v>
      </c>
      <c r="Z145" s="31">
        <f t="shared" si="96"/>
        <v>558747.74479999999</v>
      </c>
      <c r="AA145" s="31">
        <f t="shared" si="96"/>
        <v>192695.99999999997</v>
      </c>
      <c r="AB145" s="423">
        <f t="shared" si="72"/>
        <v>775851.90480000002</v>
      </c>
      <c r="AC145" s="295">
        <f>DFC!$C$45</f>
        <v>0.1</v>
      </c>
      <c r="AD145" s="291">
        <f>DFC!$C$44</f>
        <v>0.7</v>
      </c>
      <c r="AE145" s="292">
        <f>DFC!$C$43</f>
        <v>0.2</v>
      </c>
      <c r="AF145" s="24" t="str">
        <f t="shared" si="97"/>
        <v>OK</v>
      </c>
      <c r="AG145" s="25">
        <f t="shared" si="98"/>
        <v>62</v>
      </c>
      <c r="AH145" s="26">
        <f t="shared" si="98"/>
        <v>434</v>
      </c>
      <c r="AI145" s="27">
        <f t="shared" si="98"/>
        <v>124</v>
      </c>
      <c r="AJ145" s="28">
        <f t="shared" si="90"/>
        <v>0</v>
      </c>
      <c r="AK145" s="28">
        <f t="shared" si="90"/>
        <v>0</v>
      </c>
      <c r="AL145" s="28">
        <f t="shared" si="90"/>
        <v>0</v>
      </c>
      <c r="AM145" s="17">
        <f>DFC!$C$50</f>
        <v>152</v>
      </c>
      <c r="AN145" s="16">
        <f>DFC!$C$49</f>
        <v>146.19999999999999</v>
      </c>
      <c r="AO145" s="18">
        <f>DFC!$C$48</f>
        <v>150</v>
      </c>
      <c r="AP145" s="31">
        <f t="shared" si="82"/>
        <v>0</v>
      </c>
      <c r="AQ145" s="31">
        <f t="shared" si="82"/>
        <v>0</v>
      </c>
      <c r="AR145" s="32">
        <f t="shared" si="82"/>
        <v>0</v>
      </c>
      <c r="AS145" s="23">
        <f>DFC!$C$41</f>
        <v>370</v>
      </c>
      <c r="AT145" s="33">
        <f t="shared" si="81"/>
        <v>0</v>
      </c>
      <c r="AU145" s="31">
        <f t="shared" si="81"/>
        <v>0</v>
      </c>
      <c r="AV145" s="31">
        <f t="shared" si="81"/>
        <v>0</v>
      </c>
      <c r="AW145" s="423">
        <f t="shared" si="73"/>
        <v>0</v>
      </c>
      <c r="AX145" s="561">
        <f>DFC!$C$72</f>
        <v>0.15</v>
      </c>
      <c r="AY145" s="559">
        <f>DFC!$C$71</f>
        <v>0.75</v>
      </c>
      <c r="AZ145" s="560">
        <f>DFC!$C$70</f>
        <v>0.1</v>
      </c>
      <c r="BA145" s="24" t="str">
        <f t="shared" ref="BA145:BA208" si="102">IF(SUM(AX145:AZ145)=1,"OK","X")</f>
        <v>OK</v>
      </c>
      <c r="BB145" s="25">
        <f t="shared" si="99"/>
        <v>93</v>
      </c>
      <c r="BC145" s="26">
        <f t="shared" si="99"/>
        <v>465</v>
      </c>
      <c r="BD145" s="27">
        <f t="shared" si="99"/>
        <v>62</v>
      </c>
      <c r="BE145" s="28">
        <f t="shared" si="91"/>
        <v>116250</v>
      </c>
      <c r="BF145" s="28">
        <f t="shared" si="91"/>
        <v>1976250</v>
      </c>
      <c r="BG145" s="28">
        <f t="shared" si="91"/>
        <v>310000</v>
      </c>
      <c r="BH145" s="17">
        <f>DFC!$C$77</f>
        <v>42</v>
      </c>
      <c r="BI145" s="28">
        <f>DFC!$C$76</f>
        <v>35</v>
      </c>
      <c r="BJ145" s="30">
        <f>DFC!$C$75</f>
        <v>40</v>
      </c>
      <c r="BK145" s="31">
        <f t="shared" si="83"/>
        <v>4.8825000000000003</v>
      </c>
      <c r="BL145" s="31">
        <f t="shared" si="83"/>
        <v>69.168750000000003</v>
      </c>
      <c r="BM145" s="32">
        <f t="shared" si="83"/>
        <v>12.4</v>
      </c>
      <c r="BN145" s="11">
        <f>DFC!$C$68</f>
        <v>500</v>
      </c>
      <c r="BO145" s="21">
        <f t="shared" si="74"/>
        <v>2441.25</v>
      </c>
      <c r="BP145" s="19">
        <f t="shared" si="75"/>
        <v>34584.375</v>
      </c>
      <c r="BQ145" s="19">
        <f t="shared" si="76"/>
        <v>6200</v>
      </c>
      <c r="BR145" s="423">
        <f t="shared" si="77"/>
        <v>43225.625</v>
      </c>
      <c r="BS145" s="561">
        <f>DFC!$C$72</f>
        <v>0.15</v>
      </c>
      <c r="BT145" s="559">
        <f>DFC!$C$71</f>
        <v>0.75</v>
      </c>
      <c r="BU145" s="560">
        <f>DFC!$C$70</f>
        <v>0.1</v>
      </c>
      <c r="BV145" s="24" t="str">
        <f t="shared" ref="BV145:BV208" si="103">IF(SUM(BS145:BU145)=1,"OK","X")</f>
        <v>OK</v>
      </c>
      <c r="BW145" s="25">
        <f t="shared" si="100"/>
        <v>93</v>
      </c>
      <c r="BX145" s="26">
        <f t="shared" si="100"/>
        <v>465</v>
      </c>
      <c r="BY145" s="27">
        <f t="shared" si="100"/>
        <v>62</v>
      </c>
      <c r="BZ145" s="28">
        <f t="shared" si="92"/>
        <v>0</v>
      </c>
      <c r="CA145" s="28">
        <f t="shared" si="92"/>
        <v>0</v>
      </c>
      <c r="CB145" s="28">
        <f t="shared" si="92"/>
        <v>0</v>
      </c>
      <c r="CC145" s="17">
        <f>DFC!$C$77</f>
        <v>42</v>
      </c>
      <c r="CD145" s="28">
        <f>DFC!$C$76</f>
        <v>35</v>
      </c>
      <c r="CE145" s="30">
        <f>DFC!$C$75</f>
        <v>40</v>
      </c>
      <c r="CF145" s="31">
        <f t="shared" si="84"/>
        <v>0</v>
      </c>
      <c r="CG145" s="31">
        <f t="shared" si="84"/>
        <v>0</v>
      </c>
      <c r="CH145" s="32">
        <f t="shared" si="84"/>
        <v>0</v>
      </c>
      <c r="CI145" s="11">
        <f>DFC!$C$68</f>
        <v>500</v>
      </c>
      <c r="CJ145" s="21">
        <f t="shared" si="78"/>
        <v>0</v>
      </c>
      <c r="CK145" s="21">
        <f t="shared" si="78"/>
        <v>0</v>
      </c>
      <c r="CL145" s="21">
        <f t="shared" si="78"/>
        <v>0</v>
      </c>
      <c r="CM145" s="423">
        <f t="shared" si="79"/>
        <v>0</v>
      </c>
    </row>
    <row r="146" spans="1:91" x14ac:dyDescent="0.35">
      <c r="A146" s="743"/>
      <c r="B146" s="572" t="s">
        <v>32</v>
      </c>
      <c r="C146" s="572">
        <v>31</v>
      </c>
      <c r="D146" s="572">
        <v>140</v>
      </c>
      <c r="E146" s="10">
        <f>DFC!C$59</f>
        <v>20</v>
      </c>
      <c r="F146" s="578">
        <f t="shared" si="88"/>
        <v>620</v>
      </c>
      <c r="G146" s="745"/>
      <c r="H146" s="49">
        <f>DFC!$C$45</f>
        <v>0.1</v>
      </c>
      <c r="I146" s="47">
        <f>DFC!$C$44</f>
        <v>0.7</v>
      </c>
      <c r="J146" s="48">
        <f>DFC!$C$43</f>
        <v>0.2</v>
      </c>
      <c r="K146" s="24" t="str">
        <f t="shared" si="93"/>
        <v>OK</v>
      </c>
      <c r="L146" s="25">
        <f t="shared" si="94"/>
        <v>62</v>
      </c>
      <c r="M146" s="26">
        <f t="shared" si="94"/>
        <v>434</v>
      </c>
      <c r="N146" s="27">
        <f t="shared" si="94"/>
        <v>124</v>
      </c>
      <c r="O146" s="28">
        <f t="shared" si="89"/>
        <v>434000</v>
      </c>
      <c r="P146" s="28">
        <f t="shared" si="89"/>
        <v>10329200</v>
      </c>
      <c r="Q146" s="28">
        <f t="shared" si="89"/>
        <v>3472000</v>
      </c>
      <c r="R146" s="29">
        <f>DFC!$C$50</f>
        <v>152</v>
      </c>
      <c r="S146" s="28">
        <f>DFC!$C$49</f>
        <v>146.19999999999999</v>
      </c>
      <c r="T146" s="30">
        <f>DFC!$C$48</f>
        <v>150</v>
      </c>
      <c r="U146" s="31">
        <f t="shared" si="95"/>
        <v>65.968000000000004</v>
      </c>
      <c r="V146" s="31">
        <f t="shared" si="95"/>
        <v>1510.12904</v>
      </c>
      <c r="W146" s="32">
        <f t="shared" si="95"/>
        <v>520.79999999999995</v>
      </c>
      <c r="X146" s="23">
        <f>DFC!$C$41</f>
        <v>370</v>
      </c>
      <c r="Y146" s="33">
        <f t="shared" si="96"/>
        <v>24408.16</v>
      </c>
      <c r="Z146" s="31">
        <f t="shared" si="96"/>
        <v>558747.74479999999</v>
      </c>
      <c r="AA146" s="31">
        <f t="shared" si="96"/>
        <v>192695.99999999997</v>
      </c>
      <c r="AB146" s="423">
        <f t="shared" si="72"/>
        <v>775851.90480000002</v>
      </c>
      <c r="AC146" s="295">
        <f>DFC!$C$45</f>
        <v>0.1</v>
      </c>
      <c r="AD146" s="291">
        <f>DFC!$C$44</f>
        <v>0.7</v>
      </c>
      <c r="AE146" s="292">
        <f>DFC!$C$43</f>
        <v>0.2</v>
      </c>
      <c r="AF146" s="24" t="str">
        <f t="shared" si="97"/>
        <v>OK</v>
      </c>
      <c r="AG146" s="25">
        <f t="shared" si="98"/>
        <v>62</v>
      </c>
      <c r="AH146" s="26">
        <f t="shared" si="98"/>
        <v>434</v>
      </c>
      <c r="AI146" s="27">
        <f t="shared" si="98"/>
        <v>124</v>
      </c>
      <c r="AJ146" s="28">
        <f t="shared" si="90"/>
        <v>0</v>
      </c>
      <c r="AK146" s="28">
        <f t="shared" si="90"/>
        <v>0</v>
      </c>
      <c r="AL146" s="28">
        <f t="shared" si="90"/>
        <v>0</v>
      </c>
      <c r="AM146" s="17">
        <f>DFC!$C$50</f>
        <v>152</v>
      </c>
      <c r="AN146" s="16">
        <f>DFC!$C$49</f>
        <v>146.19999999999999</v>
      </c>
      <c r="AO146" s="18">
        <f>DFC!$C$48</f>
        <v>150</v>
      </c>
      <c r="AP146" s="31">
        <f t="shared" si="82"/>
        <v>0</v>
      </c>
      <c r="AQ146" s="31">
        <f t="shared" si="82"/>
        <v>0</v>
      </c>
      <c r="AR146" s="32">
        <f t="shared" si="82"/>
        <v>0</v>
      </c>
      <c r="AS146" s="23">
        <f>DFC!$C$41</f>
        <v>370</v>
      </c>
      <c r="AT146" s="33">
        <f t="shared" si="81"/>
        <v>0</v>
      </c>
      <c r="AU146" s="31">
        <f t="shared" si="81"/>
        <v>0</v>
      </c>
      <c r="AV146" s="31">
        <f t="shared" si="81"/>
        <v>0</v>
      </c>
      <c r="AW146" s="423">
        <f t="shared" si="73"/>
        <v>0</v>
      </c>
      <c r="AX146" s="561">
        <f>DFC!$C$72</f>
        <v>0.15</v>
      </c>
      <c r="AY146" s="559">
        <f>DFC!$C$71</f>
        <v>0.75</v>
      </c>
      <c r="AZ146" s="560">
        <f>DFC!$C$70</f>
        <v>0.1</v>
      </c>
      <c r="BA146" s="24" t="str">
        <f t="shared" si="102"/>
        <v>OK</v>
      </c>
      <c r="BB146" s="25">
        <f t="shared" si="99"/>
        <v>93</v>
      </c>
      <c r="BC146" s="26">
        <f t="shared" si="99"/>
        <v>465</v>
      </c>
      <c r="BD146" s="27">
        <f t="shared" si="99"/>
        <v>62</v>
      </c>
      <c r="BE146" s="28">
        <f t="shared" si="91"/>
        <v>116250</v>
      </c>
      <c r="BF146" s="28">
        <f t="shared" si="91"/>
        <v>1976250</v>
      </c>
      <c r="BG146" s="28">
        <f t="shared" si="91"/>
        <v>310000</v>
      </c>
      <c r="BH146" s="17">
        <f>DFC!$C$77</f>
        <v>42</v>
      </c>
      <c r="BI146" s="28">
        <f>DFC!$C$76</f>
        <v>35</v>
      </c>
      <c r="BJ146" s="30">
        <f>DFC!$C$75</f>
        <v>40</v>
      </c>
      <c r="BK146" s="31">
        <f t="shared" si="83"/>
        <v>4.8825000000000003</v>
      </c>
      <c r="BL146" s="31">
        <f t="shared" si="83"/>
        <v>69.168750000000003</v>
      </c>
      <c r="BM146" s="32">
        <f t="shared" si="83"/>
        <v>12.4</v>
      </c>
      <c r="BN146" s="11">
        <f>DFC!$C$68</f>
        <v>500</v>
      </c>
      <c r="BO146" s="21">
        <f t="shared" si="74"/>
        <v>2441.25</v>
      </c>
      <c r="BP146" s="19">
        <f t="shared" si="75"/>
        <v>34584.375</v>
      </c>
      <c r="BQ146" s="19">
        <f t="shared" si="76"/>
        <v>6200</v>
      </c>
      <c r="BR146" s="423">
        <f t="shared" si="77"/>
        <v>43225.625</v>
      </c>
      <c r="BS146" s="561">
        <f>DFC!$C$72</f>
        <v>0.15</v>
      </c>
      <c r="BT146" s="559">
        <f>DFC!$C$71</f>
        <v>0.75</v>
      </c>
      <c r="BU146" s="560">
        <f>DFC!$C$70</f>
        <v>0.1</v>
      </c>
      <c r="BV146" s="24" t="str">
        <f t="shared" si="103"/>
        <v>OK</v>
      </c>
      <c r="BW146" s="25">
        <f t="shared" si="100"/>
        <v>93</v>
      </c>
      <c r="BX146" s="26">
        <f t="shared" si="100"/>
        <v>465</v>
      </c>
      <c r="BY146" s="27">
        <f t="shared" si="100"/>
        <v>62</v>
      </c>
      <c r="BZ146" s="28">
        <f t="shared" si="92"/>
        <v>0</v>
      </c>
      <c r="CA146" s="28">
        <f t="shared" si="92"/>
        <v>0</v>
      </c>
      <c r="CB146" s="28">
        <f t="shared" si="92"/>
        <v>0</v>
      </c>
      <c r="CC146" s="17">
        <f>DFC!$C$77</f>
        <v>42</v>
      </c>
      <c r="CD146" s="28">
        <f>DFC!$C$76</f>
        <v>35</v>
      </c>
      <c r="CE146" s="30">
        <f>DFC!$C$75</f>
        <v>40</v>
      </c>
      <c r="CF146" s="31">
        <f t="shared" si="84"/>
        <v>0</v>
      </c>
      <c r="CG146" s="31">
        <f t="shared" si="84"/>
        <v>0</v>
      </c>
      <c r="CH146" s="32">
        <f t="shared" si="84"/>
        <v>0</v>
      </c>
      <c r="CI146" s="11">
        <f>DFC!$C$68</f>
        <v>500</v>
      </c>
      <c r="CJ146" s="21">
        <f t="shared" si="78"/>
        <v>0</v>
      </c>
      <c r="CK146" s="21">
        <f t="shared" si="78"/>
        <v>0</v>
      </c>
      <c r="CL146" s="21">
        <f t="shared" si="78"/>
        <v>0</v>
      </c>
      <c r="CM146" s="423">
        <f t="shared" si="79"/>
        <v>0</v>
      </c>
    </row>
    <row r="147" spans="1:91" x14ac:dyDescent="0.35">
      <c r="A147" s="743"/>
      <c r="B147" s="572" t="s">
        <v>33</v>
      </c>
      <c r="C147" s="572">
        <v>30</v>
      </c>
      <c r="D147" s="572">
        <v>141</v>
      </c>
      <c r="E147" s="10">
        <f>DFC!C$60</f>
        <v>20</v>
      </c>
      <c r="F147" s="578">
        <f t="shared" si="88"/>
        <v>600</v>
      </c>
      <c r="G147" s="745"/>
      <c r="H147" s="49">
        <f>DFC!$C$45</f>
        <v>0.1</v>
      </c>
      <c r="I147" s="47">
        <f>DFC!$C$44</f>
        <v>0.7</v>
      </c>
      <c r="J147" s="48">
        <f>DFC!$C$43</f>
        <v>0.2</v>
      </c>
      <c r="K147" s="24" t="str">
        <f t="shared" si="93"/>
        <v>OK</v>
      </c>
      <c r="L147" s="25">
        <f t="shared" si="94"/>
        <v>60</v>
      </c>
      <c r="M147" s="26">
        <f t="shared" si="94"/>
        <v>420</v>
      </c>
      <c r="N147" s="27">
        <f t="shared" si="94"/>
        <v>120</v>
      </c>
      <c r="O147" s="28">
        <f t="shared" si="89"/>
        <v>420000</v>
      </c>
      <c r="P147" s="28">
        <f t="shared" si="89"/>
        <v>9996000</v>
      </c>
      <c r="Q147" s="28">
        <f t="shared" si="89"/>
        <v>3360000</v>
      </c>
      <c r="R147" s="29">
        <f>DFC!$C$50</f>
        <v>152</v>
      </c>
      <c r="S147" s="28">
        <f>DFC!$C$49</f>
        <v>146.19999999999999</v>
      </c>
      <c r="T147" s="30">
        <f>DFC!$C$48</f>
        <v>150</v>
      </c>
      <c r="U147" s="31">
        <f t="shared" si="95"/>
        <v>63.84</v>
      </c>
      <c r="V147" s="31">
        <f t="shared" si="95"/>
        <v>1461.4151999999999</v>
      </c>
      <c r="W147" s="32">
        <f t="shared" si="95"/>
        <v>504</v>
      </c>
      <c r="X147" s="23">
        <f>DFC!$C$41</f>
        <v>370</v>
      </c>
      <c r="Y147" s="33">
        <f t="shared" si="96"/>
        <v>23620.800000000003</v>
      </c>
      <c r="Z147" s="31">
        <f t="shared" si="96"/>
        <v>540723.62399999995</v>
      </c>
      <c r="AA147" s="31">
        <f t="shared" si="96"/>
        <v>186480</v>
      </c>
      <c r="AB147" s="423">
        <f t="shared" si="72"/>
        <v>750824.424</v>
      </c>
      <c r="AC147" s="295">
        <f>DFC!$C$45</f>
        <v>0.1</v>
      </c>
      <c r="AD147" s="291">
        <f>DFC!$C$44</f>
        <v>0.7</v>
      </c>
      <c r="AE147" s="292">
        <f>DFC!$C$43</f>
        <v>0.2</v>
      </c>
      <c r="AF147" s="24" t="str">
        <f t="shared" si="97"/>
        <v>OK</v>
      </c>
      <c r="AG147" s="25">
        <f t="shared" si="98"/>
        <v>60</v>
      </c>
      <c r="AH147" s="26">
        <f t="shared" si="98"/>
        <v>420</v>
      </c>
      <c r="AI147" s="27">
        <f t="shared" si="98"/>
        <v>120</v>
      </c>
      <c r="AJ147" s="28">
        <f t="shared" si="90"/>
        <v>0</v>
      </c>
      <c r="AK147" s="28">
        <f t="shared" si="90"/>
        <v>0</v>
      </c>
      <c r="AL147" s="28">
        <f t="shared" si="90"/>
        <v>0</v>
      </c>
      <c r="AM147" s="17">
        <f>DFC!$C$50</f>
        <v>152</v>
      </c>
      <c r="AN147" s="16">
        <f>DFC!$C$49</f>
        <v>146.19999999999999</v>
      </c>
      <c r="AO147" s="18">
        <f>DFC!$C$48</f>
        <v>150</v>
      </c>
      <c r="AP147" s="31">
        <f t="shared" si="82"/>
        <v>0</v>
      </c>
      <c r="AQ147" s="31">
        <f t="shared" si="82"/>
        <v>0</v>
      </c>
      <c r="AR147" s="32">
        <f t="shared" si="82"/>
        <v>0</v>
      </c>
      <c r="AS147" s="23">
        <f>DFC!$C$41</f>
        <v>370</v>
      </c>
      <c r="AT147" s="33">
        <f t="shared" si="81"/>
        <v>0</v>
      </c>
      <c r="AU147" s="31">
        <f t="shared" si="81"/>
        <v>0</v>
      </c>
      <c r="AV147" s="31">
        <f t="shared" si="81"/>
        <v>0</v>
      </c>
      <c r="AW147" s="423">
        <f t="shared" si="73"/>
        <v>0</v>
      </c>
      <c r="AX147" s="561">
        <f>DFC!$C$72</f>
        <v>0.15</v>
      </c>
      <c r="AY147" s="559">
        <f>DFC!$C$71</f>
        <v>0.75</v>
      </c>
      <c r="AZ147" s="560">
        <f>DFC!$C$70</f>
        <v>0.1</v>
      </c>
      <c r="BA147" s="24" t="str">
        <f t="shared" si="102"/>
        <v>OK</v>
      </c>
      <c r="BB147" s="25">
        <f t="shared" si="99"/>
        <v>90</v>
      </c>
      <c r="BC147" s="26">
        <f t="shared" si="99"/>
        <v>450</v>
      </c>
      <c r="BD147" s="27">
        <f t="shared" si="99"/>
        <v>60</v>
      </c>
      <c r="BE147" s="28">
        <f t="shared" si="91"/>
        <v>112500</v>
      </c>
      <c r="BF147" s="28">
        <f t="shared" si="91"/>
        <v>1912500</v>
      </c>
      <c r="BG147" s="28">
        <f t="shared" si="91"/>
        <v>300000</v>
      </c>
      <c r="BH147" s="17">
        <f>DFC!$C$77</f>
        <v>42</v>
      </c>
      <c r="BI147" s="28">
        <f>DFC!$C$76</f>
        <v>35</v>
      </c>
      <c r="BJ147" s="30">
        <f>DFC!$C$75</f>
        <v>40</v>
      </c>
      <c r="BK147" s="31">
        <f t="shared" si="83"/>
        <v>4.7249999999999996</v>
      </c>
      <c r="BL147" s="31">
        <f t="shared" si="83"/>
        <v>66.9375</v>
      </c>
      <c r="BM147" s="32">
        <f t="shared" si="83"/>
        <v>12</v>
      </c>
      <c r="BN147" s="11">
        <f>DFC!$C$68</f>
        <v>500</v>
      </c>
      <c r="BO147" s="21">
        <f t="shared" si="74"/>
        <v>2362.5</v>
      </c>
      <c r="BP147" s="19">
        <f t="shared" si="75"/>
        <v>33468.75</v>
      </c>
      <c r="BQ147" s="19">
        <f t="shared" si="76"/>
        <v>6000</v>
      </c>
      <c r="BR147" s="423">
        <f t="shared" si="77"/>
        <v>41831.25</v>
      </c>
      <c r="BS147" s="561">
        <f>DFC!$C$72</f>
        <v>0.15</v>
      </c>
      <c r="BT147" s="559">
        <f>DFC!$C$71</f>
        <v>0.75</v>
      </c>
      <c r="BU147" s="560">
        <f>DFC!$C$70</f>
        <v>0.1</v>
      </c>
      <c r="BV147" s="24" t="str">
        <f t="shared" si="103"/>
        <v>OK</v>
      </c>
      <c r="BW147" s="25">
        <f t="shared" si="100"/>
        <v>90</v>
      </c>
      <c r="BX147" s="26">
        <f t="shared" si="100"/>
        <v>450</v>
      </c>
      <c r="BY147" s="27">
        <f t="shared" si="100"/>
        <v>60</v>
      </c>
      <c r="BZ147" s="28">
        <f t="shared" si="92"/>
        <v>0</v>
      </c>
      <c r="CA147" s="28">
        <f t="shared" si="92"/>
        <v>0</v>
      </c>
      <c r="CB147" s="28">
        <f t="shared" si="92"/>
        <v>0</v>
      </c>
      <c r="CC147" s="17">
        <f>DFC!$C$77</f>
        <v>42</v>
      </c>
      <c r="CD147" s="28">
        <f>DFC!$C$76</f>
        <v>35</v>
      </c>
      <c r="CE147" s="30">
        <f>DFC!$C$75</f>
        <v>40</v>
      </c>
      <c r="CF147" s="31">
        <f t="shared" si="84"/>
        <v>0</v>
      </c>
      <c r="CG147" s="31">
        <f t="shared" si="84"/>
        <v>0</v>
      </c>
      <c r="CH147" s="32">
        <f t="shared" si="84"/>
        <v>0</v>
      </c>
      <c r="CI147" s="11">
        <f>DFC!$C$68</f>
        <v>500</v>
      </c>
      <c r="CJ147" s="21">
        <f t="shared" si="78"/>
        <v>0</v>
      </c>
      <c r="CK147" s="21">
        <f t="shared" si="78"/>
        <v>0</v>
      </c>
      <c r="CL147" s="21">
        <f t="shared" si="78"/>
        <v>0</v>
      </c>
      <c r="CM147" s="423">
        <f t="shared" si="79"/>
        <v>0</v>
      </c>
    </row>
    <row r="148" spans="1:91" x14ac:dyDescent="0.35">
      <c r="A148" s="743"/>
      <c r="B148" s="572" t="s">
        <v>34</v>
      </c>
      <c r="C148" s="572">
        <v>31</v>
      </c>
      <c r="D148" s="572">
        <v>142</v>
      </c>
      <c r="E148" s="10">
        <f>DFC!C$61</f>
        <v>20</v>
      </c>
      <c r="F148" s="578">
        <f t="shared" si="88"/>
        <v>620</v>
      </c>
      <c r="G148" s="745"/>
      <c r="H148" s="49">
        <f>DFC!$C$45</f>
        <v>0.1</v>
      </c>
      <c r="I148" s="47">
        <f>DFC!$C$44</f>
        <v>0.7</v>
      </c>
      <c r="J148" s="48">
        <f>DFC!$C$43</f>
        <v>0.2</v>
      </c>
      <c r="K148" s="24" t="str">
        <f t="shared" si="93"/>
        <v>OK</v>
      </c>
      <c r="L148" s="25">
        <f t="shared" si="94"/>
        <v>62</v>
      </c>
      <c r="M148" s="26">
        <f t="shared" si="94"/>
        <v>434</v>
      </c>
      <c r="N148" s="27">
        <f t="shared" si="94"/>
        <v>124</v>
      </c>
      <c r="O148" s="28">
        <f t="shared" si="89"/>
        <v>434000</v>
      </c>
      <c r="P148" s="28">
        <f t="shared" si="89"/>
        <v>10329200</v>
      </c>
      <c r="Q148" s="28">
        <f t="shared" si="89"/>
        <v>3472000</v>
      </c>
      <c r="R148" s="29">
        <f>DFC!$C$50</f>
        <v>152</v>
      </c>
      <c r="S148" s="28">
        <f>DFC!$C$49</f>
        <v>146.19999999999999</v>
      </c>
      <c r="T148" s="30">
        <f>DFC!$C$48</f>
        <v>150</v>
      </c>
      <c r="U148" s="31">
        <f t="shared" si="95"/>
        <v>65.968000000000004</v>
      </c>
      <c r="V148" s="31">
        <f t="shared" si="95"/>
        <v>1510.12904</v>
      </c>
      <c r="W148" s="32">
        <f t="shared" si="95"/>
        <v>520.79999999999995</v>
      </c>
      <c r="X148" s="23">
        <f>DFC!$C$41</f>
        <v>370</v>
      </c>
      <c r="Y148" s="33">
        <f t="shared" si="96"/>
        <v>24408.16</v>
      </c>
      <c r="Z148" s="31">
        <f t="shared" si="96"/>
        <v>558747.74479999999</v>
      </c>
      <c r="AA148" s="31">
        <f t="shared" si="96"/>
        <v>192695.99999999997</v>
      </c>
      <c r="AB148" s="423">
        <f t="shared" ref="AB148:AB211" si="104">SUM(Y148:AA148)</f>
        <v>775851.90480000002</v>
      </c>
      <c r="AC148" s="295">
        <f>DFC!$C$45</f>
        <v>0.1</v>
      </c>
      <c r="AD148" s="291">
        <f>DFC!$C$44</f>
        <v>0.7</v>
      </c>
      <c r="AE148" s="292">
        <f>DFC!$C$43</f>
        <v>0.2</v>
      </c>
      <c r="AF148" s="24" t="str">
        <f t="shared" si="97"/>
        <v>OK</v>
      </c>
      <c r="AG148" s="25">
        <f t="shared" si="98"/>
        <v>62</v>
      </c>
      <c r="AH148" s="26">
        <f t="shared" si="98"/>
        <v>434</v>
      </c>
      <c r="AI148" s="27">
        <f t="shared" si="98"/>
        <v>124</v>
      </c>
      <c r="AJ148" s="28">
        <f t="shared" si="90"/>
        <v>0</v>
      </c>
      <c r="AK148" s="28">
        <f t="shared" si="90"/>
        <v>0</v>
      </c>
      <c r="AL148" s="28">
        <f t="shared" si="90"/>
        <v>0</v>
      </c>
      <c r="AM148" s="17">
        <f>DFC!$C$50</f>
        <v>152</v>
      </c>
      <c r="AN148" s="16">
        <f>DFC!$C$49</f>
        <v>146.19999999999999</v>
      </c>
      <c r="AO148" s="18">
        <f>DFC!$C$48</f>
        <v>150</v>
      </c>
      <c r="AP148" s="31">
        <f t="shared" si="82"/>
        <v>0</v>
      </c>
      <c r="AQ148" s="31">
        <f t="shared" si="82"/>
        <v>0</v>
      </c>
      <c r="AR148" s="32">
        <f t="shared" si="82"/>
        <v>0</v>
      </c>
      <c r="AS148" s="23">
        <f>DFC!$C$41</f>
        <v>370</v>
      </c>
      <c r="AT148" s="33">
        <f t="shared" si="81"/>
        <v>0</v>
      </c>
      <c r="AU148" s="31">
        <f t="shared" si="81"/>
        <v>0</v>
      </c>
      <c r="AV148" s="31">
        <f t="shared" si="81"/>
        <v>0</v>
      </c>
      <c r="AW148" s="423">
        <f t="shared" ref="AW148:AW211" si="105">SUM(AT148:AV148)</f>
        <v>0</v>
      </c>
      <c r="AX148" s="561">
        <f>DFC!$C$72</f>
        <v>0.15</v>
      </c>
      <c r="AY148" s="559">
        <f>DFC!$C$71</f>
        <v>0.75</v>
      </c>
      <c r="AZ148" s="560">
        <f>DFC!$C$70</f>
        <v>0.1</v>
      </c>
      <c r="BA148" s="24" t="str">
        <f t="shared" si="102"/>
        <v>OK</v>
      </c>
      <c r="BB148" s="25">
        <f t="shared" si="99"/>
        <v>93</v>
      </c>
      <c r="BC148" s="26">
        <f t="shared" si="99"/>
        <v>465</v>
      </c>
      <c r="BD148" s="27">
        <f t="shared" si="99"/>
        <v>62</v>
      </c>
      <c r="BE148" s="28">
        <f t="shared" si="91"/>
        <v>116250</v>
      </c>
      <c r="BF148" s="28">
        <f t="shared" si="91"/>
        <v>1976250</v>
      </c>
      <c r="BG148" s="28">
        <f t="shared" si="91"/>
        <v>310000</v>
      </c>
      <c r="BH148" s="17">
        <f>DFC!$C$77</f>
        <v>42</v>
      </c>
      <c r="BI148" s="28">
        <f>DFC!$C$76</f>
        <v>35</v>
      </c>
      <c r="BJ148" s="30">
        <f>DFC!$C$75</f>
        <v>40</v>
      </c>
      <c r="BK148" s="31">
        <f t="shared" si="83"/>
        <v>4.8825000000000003</v>
      </c>
      <c r="BL148" s="31">
        <f t="shared" si="83"/>
        <v>69.168750000000003</v>
      </c>
      <c r="BM148" s="32">
        <f t="shared" si="83"/>
        <v>12.4</v>
      </c>
      <c r="BN148" s="11">
        <f>DFC!$C$68</f>
        <v>500</v>
      </c>
      <c r="BO148" s="21">
        <f t="shared" ref="BO148:BO211" si="106">BK148*BN148</f>
        <v>2441.25</v>
      </c>
      <c r="BP148" s="19">
        <f t="shared" ref="BP148:BP211" si="107">BL148*BN148</f>
        <v>34584.375</v>
      </c>
      <c r="BQ148" s="19">
        <f t="shared" ref="BQ148:BQ211" si="108">BM148*BN148</f>
        <v>6200</v>
      </c>
      <c r="BR148" s="423">
        <f t="shared" ref="BR148:BR211" si="109">SUM(BO148:BQ148)</f>
        <v>43225.625</v>
      </c>
      <c r="BS148" s="561">
        <f>DFC!$C$72</f>
        <v>0.15</v>
      </c>
      <c r="BT148" s="559">
        <f>DFC!$C$71</f>
        <v>0.75</v>
      </c>
      <c r="BU148" s="560">
        <f>DFC!$C$70</f>
        <v>0.1</v>
      </c>
      <c r="BV148" s="24" t="str">
        <f t="shared" si="103"/>
        <v>OK</v>
      </c>
      <c r="BW148" s="25">
        <f t="shared" si="100"/>
        <v>93</v>
      </c>
      <c r="BX148" s="26">
        <f t="shared" si="100"/>
        <v>465</v>
      </c>
      <c r="BY148" s="27">
        <f t="shared" si="100"/>
        <v>62</v>
      </c>
      <c r="BZ148" s="28">
        <f t="shared" si="92"/>
        <v>0</v>
      </c>
      <c r="CA148" s="28">
        <f t="shared" si="92"/>
        <v>0</v>
      </c>
      <c r="CB148" s="28">
        <f t="shared" si="92"/>
        <v>0</v>
      </c>
      <c r="CC148" s="17">
        <f>DFC!$C$77</f>
        <v>42</v>
      </c>
      <c r="CD148" s="28">
        <f>DFC!$C$76</f>
        <v>35</v>
      </c>
      <c r="CE148" s="30">
        <f>DFC!$C$75</f>
        <v>40</v>
      </c>
      <c r="CF148" s="31">
        <f t="shared" si="84"/>
        <v>0</v>
      </c>
      <c r="CG148" s="31">
        <f t="shared" si="84"/>
        <v>0</v>
      </c>
      <c r="CH148" s="32">
        <f t="shared" si="84"/>
        <v>0</v>
      </c>
      <c r="CI148" s="11">
        <f>DFC!$C$68</f>
        <v>500</v>
      </c>
      <c r="CJ148" s="21">
        <f t="shared" ref="CJ148:CL211" si="110">CF148*$CI148</f>
        <v>0</v>
      </c>
      <c r="CK148" s="21">
        <f t="shared" si="110"/>
        <v>0</v>
      </c>
      <c r="CL148" s="21">
        <f t="shared" si="110"/>
        <v>0</v>
      </c>
      <c r="CM148" s="423">
        <f t="shared" ref="CM148:CM211" si="111">SUM(CJ148:CL148)</f>
        <v>0</v>
      </c>
    </row>
    <row r="149" spans="1:91" x14ac:dyDescent="0.35">
      <c r="A149" s="743"/>
      <c r="B149" s="572" t="s">
        <v>35</v>
      </c>
      <c r="C149" s="572">
        <v>30</v>
      </c>
      <c r="D149" s="572">
        <v>143</v>
      </c>
      <c r="E149" s="10">
        <f>DFC!C$62</f>
        <v>20</v>
      </c>
      <c r="F149" s="578">
        <f t="shared" si="88"/>
        <v>600</v>
      </c>
      <c r="G149" s="745"/>
      <c r="H149" s="49">
        <f>DFC!$C$45</f>
        <v>0.1</v>
      </c>
      <c r="I149" s="47">
        <f>DFC!$C$44</f>
        <v>0.7</v>
      </c>
      <c r="J149" s="48">
        <f>DFC!$C$43</f>
        <v>0.2</v>
      </c>
      <c r="K149" s="24" t="str">
        <f t="shared" si="93"/>
        <v>OK</v>
      </c>
      <c r="L149" s="25">
        <f t="shared" si="94"/>
        <v>60</v>
      </c>
      <c r="M149" s="26">
        <f t="shared" si="94"/>
        <v>420</v>
      </c>
      <c r="N149" s="27">
        <f t="shared" si="94"/>
        <v>120</v>
      </c>
      <c r="O149" s="28">
        <f t="shared" si="89"/>
        <v>420000</v>
      </c>
      <c r="P149" s="28">
        <f t="shared" si="89"/>
        <v>9996000</v>
      </c>
      <c r="Q149" s="28">
        <f t="shared" si="89"/>
        <v>3360000</v>
      </c>
      <c r="R149" s="29">
        <f>DFC!$C$50</f>
        <v>152</v>
      </c>
      <c r="S149" s="28">
        <f>DFC!$C$49</f>
        <v>146.19999999999999</v>
      </c>
      <c r="T149" s="30">
        <f>DFC!$C$48</f>
        <v>150</v>
      </c>
      <c r="U149" s="31">
        <f t="shared" si="95"/>
        <v>63.84</v>
      </c>
      <c r="V149" s="31">
        <f t="shared" si="95"/>
        <v>1461.4151999999999</v>
      </c>
      <c r="W149" s="32">
        <f t="shared" si="95"/>
        <v>504</v>
      </c>
      <c r="X149" s="23">
        <f>DFC!$C$41</f>
        <v>370</v>
      </c>
      <c r="Y149" s="33">
        <f t="shared" si="96"/>
        <v>23620.800000000003</v>
      </c>
      <c r="Z149" s="31">
        <f t="shared" si="96"/>
        <v>540723.62399999995</v>
      </c>
      <c r="AA149" s="31">
        <f t="shared" si="96"/>
        <v>186480</v>
      </c>
      <c r="AB149" s="423">
        <f t="shared" si="104"/>
        <v>750824.424</v>
      </c>
      <c r="AC149" s="295">
        <f>DFC!$C$45</f>
        <v>0.1</v>
      </c>
      <c r="AD149" s="291">
        <f>DFC!$C$44</f>
        <v>0.7</v>
      </c>
      <c r="AE149" s="292">
        <f>DFC!$C$43</f>
        <v>0.2</v>
      </c>
      <c r="AF149" s="24" t="str">
        <f t="shared" si="97"/>
        <v>OK</v>
      </c>
      <c r="AG149" s="25">
        <f t="shared" si="98"/>
        <v>60</v>
      </c>
      <c r="AH149" s="26">
        <f t="shared" si="98"/>
        <v>420</v>
      </c>
      <c r="AI149" s="27">
        <f t="shared" si="98"/>
        <v>120</v>
      </c>
      <c r="AJ149" s="28">
        <f t="shared" si="90"/>
        <v>0</v>
      </c>
      <c r="AK149" s="28">
        <f t="shared" si="90"/>
        <v>0</v>
      </c>
      <c r="AL149" s="28">
        <f t="shared" si="90"/>
        <v>0</v>
      </c>
      <c r="AM149" s="17">
        <f>DFC!$C$50</f>
        <v>152</v>
      </c>
      <c r="AN149" s="16">
        <f>DFC!$C$49</f>
        <v>146.19999999999999</v>
      </c>
      <c r="AO149" s="18">
        <f>DFC!$C$48</f>
        <v>150</v>
      </c>
      <c r="AP149" s="31">
        <f t="shared" si="82"/>
        <v>0</v>
      </c>
      <c r="AQ149" s="31">
        <f t="shared" si="82"/>
        <v>0</v>
      </c>
      <c r="AR149" s="32">
        <f t="shared" si="82"/>
        <v>0</v>
      </c>
      <c r="AS149" s="23">
        <f>DFC!$C$41</f>
        <v>370</v>
      </c>
      <c r="AT149" s="33">
        <f t="shared" si="81"/>
        <v>0</v>
      </c>
      <c r="AU149" s="31">
        <f t="shared" si="81"/>
        <v>0</v>
      </c>
      <c r="AV149" s="31">
        <f t="shared" si="81"/>
        <v>0</v>
      </c>
      <c r="AW149" s="423">
        <f t="shared" si="105"/>
        <v>0</v>
      </c>
      <c r="AX149" s="561">
        <f>DFC!$C$72</f>
        <v>0.15</v>
      </c>
      <c r="AY149" s="559">
        <f>DFC!$C$71</f>
        <v>0.75</v>
      </c>
      <c r="AZ149" s="560">
        <f>DFC!$C$70</f>
        <v>0.1</v>
      </c>
      <c r="BA149" s="24" t="str">
        <f t="shared" si="102"/>
        <v>OK</v>
      </c>
      <c r="BB149" s="25">
        <f t="shared" si="99"/>
        <v>90</v>
      </c>
      <c r="BC149" s="26">
        <f t="shared" si="99"/>
        <v>450</v>
      </c>
      <c r="BD149" s="27">
        <f t="shared" si="99"/>
        <v>60</v>
      </c>
      <c r="BE149" s="28">
        <f t="shared" si="91"/>
        <v>112500</v>
      </c>
      <c r="BF149" s="28">
        <f t="shared" si="91"/>
        <v>1912500</v>
      </c>
      <c r="BG149" s="28">
        <f t="shared" si="91"/>
        <v>300000</v>
      </c>
      <c r="BH149" s="17">
        <f>DFC!$C$77</f>
        <v>42</v>
      </c>
      <c r="BI149" s="28">
        <f>DFC!$C$76</f>
        <v>35</v>
      </c>
      <c r="BJ149" s="30">
        <f>DFC!$C$75</f>
        <v>40</v>
      </c>
      <c r="BK149" s="31">
        <f t="shared" si="83"/>
        <v>4.7249999999999996</v>
      </c>
      <c r="BL149" s="31">
        <f t="shared" si="83"/>
        <v>66.9375</v>
      </c>
      <c r="BM149" s="32">
        <f t="shared" si="83"/>
        <v>12</v>
      </c>
      <c r="BN149" s="11">
        <f>DFC!$C$68</f>
        <v>500</v>
      </c>
      <c r="BO149" s="21">
        <f t="shared" si="106"/>
        <v>2362.5</v>
      </c>
      <c r="BP149" s="19">
        <f t="shared" si="107"/>
        <v>33468.75</v>
      </c>
      <c r="BQ149" s="19">
        <f t="shared" si="108"/>
        <v>6000</v>
      </c>
      <c r="BR149" s="423">
        <f t="shared" si="109"/>
        <v>41831.25</v>
      </c>
      <c r="BS149" s="561">
        <f>DFC!$C$72</f>
        <v>0.15</v>
      </c>
      <c r="BT149" s="559">
        <f>DFC!$C$71</f>
        <v>0.75</v>
      </c>
      <c r="BU149" s="560">
        <f>DFC!$C$70</f>
        <v>0.1</v>
      </c>
      <c r="BV149" s="24" t="str">
        <f t="shared" si="103"/>
        <v>OK</v>
      </c>
      <c r="BW149" s="25">
        <f t="shared" si="100"/>
        <v>90</v>
      </c>
      <c r="BX149" s="26">
        <f t="shared" si="100"/>
        <v>450</v>
      </c>
      <c r="BY149" s="27">
        <f t="shared" si="100"/>
        <v>60</v>
      </c>
      <c r="BZ149" s="28">
        <f t="shared" si="92"/>
        <v>0</v>
      </c>
      <c r="CA149" s="28">
        <f t="shared" si="92"/>
        <v>0</v>
      </c>
      <c r="CB149" s="28">
        <f t="shared" si="92"/>
        <v>0</v>
      </c>
      <c r="CC149" s="17">
        <f>DFC!$C$77</f>
        <v>42</v>
      </c>
      <c r="CD149" s="28">
        <f>DFC!$C$76</f>
        <v>35</v>
      </c>
      <c r="CE149" s="30">
        <f>DFC!$C$75</f>
        <v>40</v>
      </c>
      <c r="CF149" s="31">
        <f t="shared" si="84"/>
        <v>0</v>
      </c>
      <c r="CG149" s="31">
        <f t="shared" si="84"/>
        <v>0</v>
      </c>
      <c r="CH149" s="32">
        <f t="shared" si="84"/>
        <v>0</v>
      </c>
      <c r="CI149" s="11">
        <f>DFC!$C$68</f>
        <v>500</v>
      </c>
      <c r="CJ149" s="21">
        <f t="shared" si="110"/>
        <v>0</v>
      </c>
      <c r="CK149" s="21">
        <f t="shared" si="110"/>
        <v>0</v>
      </c>
      <c r="CL149" s="21">
        <f t="shared" si="110"/>
        <v>0</v>
      </c>
      <c r="CM149" s="423">
        <f t="shared" si="111"/>
        <v>0</v>
      </c>
    </row>
    <row r="150" spans="1:91" x14ac:dyDescent="0.35">
      <c r="A150" s="744"/>
      <c r="B150" s="576" t="s">
        <v>36</v>
      </c>
      <c r="C150" s="576">
        <v>31</v>
      </c>
      <c r="D150" s="576">
        <v>144</v>
      </c>
      <c r="E150" s="10">
        <f>DFC!C$63</f>
        <v>20</v>
      </c>
      <c r="F150" s="35">
        <f t="shared" si="88"/>
        <v>620</v>
      </c>
      <c r="G150" s="746"/>
      <c r="H150" s="49">
        <f>DFC!$C$45</f>
        <v>0.1</v>
      </c>
      <c r="I150" s="47">
        <f>DFC!$C$44</f>
        <v>0.7</v>
      </c>
      <c r="J150" s="48">
        <f>DFC!$C$43</f>
        <v>0.2</v>
      </c>
      <c r="K150" s="8" t="str">
        <f t="shared" si="93"/>
        <v>OK</v>
      </c>
      <c r="L150" s="37">
        <f t="shared" si="94"/>
        <v>62</v>
      </c>
      <c r="M150" s="38">
        <f t="shared" si="94"/>
        <v>434</v>
      </c>
      <c r="N150" s="39">
        <f t="shared" si="94"/>
        <v>124</v>
      </c>
      <c r="O150" s="40">
        <f t="shared" si="89"/>
        <v>434000</v>
      </c>
      <c r="P150" s="40">
        <f t="shared" si="89"/>
        <v>10329200</v>
      </c>
      <c r="Q150" s="40">
        <f t="shared" si="89"/>
        <v>3472000</v>
      </c>
      <c r="R150" s="29">
        <f>DFC!$C$50</f>
        <v>152</v>
      </c>
      <c r="S150" s="28">
        <f>DFC!$C$49</f>
        <v>146.19999999999999</v>
      </c>
      <c r="T150" s="30">
        <f>DFC!$C$48</f>
        <v>150</v>
      </c>
      <c r="U150" s="43">
        <f t="shared" si="95"/>
        <v>65.968000000000004</v>
      </c>
      <c r="V150" s="43">
        <f t="shared" si="95"/>
        <v>1510.12904</v>
      </c>
      <c r="W150" s="44">
        <f t="shared" si="95"/>
        <v>520.79999999999995</v>
      </c>
      <c r="X150" s="23">
        <f>DFC!$C$41</f>
        <v>370</v>
      </c>
      <c r="Y150" s="45">
        <f t="shared" si="96"/>
        <v>24408.16</v>
      </c>
      <c r="Z150" s="43">
        <f t="shared" si="96"/>
        <v>558747.74479999999</v>
      </c>
      <c r="AA150" s="43">
        <f t="shared" si="96"/>
        <v>192695.99999999997</v>
      </c>
      <c r="AB150" s="423">
        <f t="shared" si="104"/>
        <v>775851.90480000002</v>
      </c>
      <c r="AC150" s="295">
        <f>DFC!$C$45</f>
        <v>0.1</v>
      </c>
      <c r="AD150" s="291">
        <f>DFC!$C$44</f>
        <v>0.7</v>
      </c>
      <c r="AE150" s="292">
        <f>DFC!$C$43</f>
        <v>0.2</v>
      </c>
      <c r="AF150" s="8" t="str">
        <f t="shared" si="97"/>
        <v>OK</v>
      </c>
      <c r="AG150" s="37">
        <f t="shared" si="98"/>
        <v>62</v>
      </c>
      <c r="AH150" s="38">
        <f t="shared" si="98"/>
        <v>434</v>
      </c>
      <c r="AI150" s="39">
        <f t="shared" si="98"/>
        <v>124</v>
      </c>
      <c r="AJ150" s="40">
        <f t="shared" si="90"/>
        <v>0</v>
      </c>
      <c r="AK150" s="40">
        <f t="shared" si="90"/>
        <v>0</v>
      </c>
      <c r="AL150" s="40">
        <f t="shared" si="90"/>
        <v>0</v>
      </c>
      <c r="AM150" s="17">
        <f>DFC!$C$50</f>
        <v>152</v>
      </c>
      <c r="AN150" s="16">
        <f>DFC!$C$49</f>
        <v>146.19999999999999</v>
      </c>
      <c r="AO150" s="18">
        <f>DFC!$C$48</f>
        <v>150</v>
      </c>
      <c r="AP150" s="43">
        <f t="shared" si="82"/>
        <v>0</v>
      </c>
      <c r="AQ150" s="43">
        <f t="shared" si="82"/>
        <v>0</v>
      </c>
      <c r="AR150" s="44">
        <f t="shared" si="82"/>
        <v>0</v>
      </c>
      <c r="AS150" s="23">
        <f>DFC!$C$41</f>
        <v>370</v>
      </c>
      <c r="AT150" s="45">
        <f t="shared" si="81"/>
        <v>0</v>
      </c>
      <c r="AU150" s="43">
        <f t="shared" si="81"/>
        <v>0</v>
      </c>
      <c r="AV150" s="43">
        <f t="shared" si="81"/>
        <v>0</v>
      </c>
      <c r="AW150" s="423">
        <f t="shared" si="105"/>
        <v>0</v>
      </c>
      <c r="AX150" s="561">
        <f>DFC!$C$72</f>
        <v>0.15</v>
      </c>
      <c r="AY150" s="559">
        <f>DFC!$C$71</f>
        <v>0.75</v>
      </c>
      <c r="AZ150" s="560">
        <f>DFC!$C$70</f>
        <v>0.1</v>
      </c>
      <c r="BA150" s="8" t="str">
        <f t="shared" si="102"/>
        <v>OK</v>
      </c>
      <c r="BB150" s="37">
        <f t="shared" si="99"/>
        <v>93</v>
      </c>
      <c r="BC150" s="38">
        <f t="shared" si="99"/>
        <v>465</v>
      </c>
      <c r="BD150" s="39">
        <f t="shared" si="99"/>
        <v>62</v>
      </c>
      <c r="BE150" s="40">
        <f t="shared" si="91"/>
        <v>116250</v>
      </c>
      <c r="BF150" s="40">
        <f t="shared" si="91"/>
        <v>1976250</v>
      </c>
      <c r="BG150" s="40">
        <f t="shared" si="91"/>
        <v>310000</v>
      </c>
      <c r="BH150" s="17">
        <f>DFC!$C$77</f>
        <v>42</v>
      </c>
      <c r="BI150" s="28">
        <f>DFC!$C$76</f>
        <v>35</v>
      </c>
      <c r="BJ150" s="30">
        <f>DFC!$C$75</f>
        <v>40</v>
      </c>
      <c r="BK150" s="43">
        <f t="shared" si="83"/>
        <v>4.8825000000000003</v>
      </c>
      <c r="BL150" s="43">
        <f t="shared" si="83"/>
        <v>69.168750000000003</v>
      </c>
      <c r="BM150" s="44">
        <f t="shared" si="83"/>
        <v>12.4</v>
      </c>
      <c r="BN150" s="11">
        <f>DFC!$C$68</f>
        <v>500</v>
      </c>
      <c r="BO150" s="21">
        <f t="shared" si="106"/>
        <v>2441.25</v>
      </c>
      <c r="BP150" s="19">
        <f t="shared" si="107"/>
        <v>34584.375</v>
      </c>
      <c r="BQ150" s="19">
        <f t="shared" si="108"/>
        <v>6200</v>
      </c>
      <c r="BR150" s="423">
        <f t="shared" si="109"/>
        <v>43225.625</v>
      </c>
      <c r="BS150" s="561">
        <f>DFC!$C$72</f>
        <v>0.15</v>
      </c>
      <c r="BT150" s="559">
        <f>DFC!$C$71</f>
        <v>0.75</v>
      </c>
      <c r="BU150" s="560">
        <f>DFC!$C$70</f>
        <v>0.1</v>
      </c>
      <c r="BV150" s="8" t="str">
        <f t="shared" si="103"/>
        <v>OK</v>
      </c>
      <c r="BW150" s="37">
        <f t="shared" si="100"/>
        <v>93</v>
      </c>
      <c r="BX150" s="38">
        <f t="shared" si="100"/>
        <v>465</v>
      </c>
      <c r="BY150" s="39">
        <f t="shared" si="100"/>
        <v>62</v>
      </c>
      <c r="BZ150" s="40">
        <f t="shared" si="92"/>
        <v>0</v>
      </c>
      <c r="CA150" s="40">
        <f t="shared" si="92"/>
        <v>0</v>
      </c>
      <c r="CB150" s="40">
        <f t="shared" si="92"/>
        <v>0</v>
      </c>
      <c r="CC150" s="17">
        <f>DFC!$C$77</f>
        <v>42</v>
      </c>
      <c r="CD150" s="28">
        <f>DFC!$C$76</f>
        <v>35</v>
      </c>
      <c r="CE150" s="30">
        <f>DFC!$C$75</f>
        <v>40</v>
      </c>
      <c r="CF150" s="43">
        <f t="shared" si="84"/>
        <v>0</v>
      </c>
      <c r="CG150" s="43">
        <f t="shared" si="84"/>
        <v>0</v>
      </c>
      <c r="CH150" s="44">
        <f t="shared" si="84"/>
        <v>0</v>
      </c>
      <c r="CI150" s="11">
        <f>DFC!$C$68</f>
        <v>500</v>
      </c>
      <c r="CJ150" s="21">
        <f t="shared" si="110"/>
        <v>0</v>
      </c>
      <c r="CK150" s="21">
        <f t="shared" si="110"/>
        <v>0</v>
      </c>
      <c r="CL150" s="21">
        <f t="shared" si="110"/>
        <v>0</v>
      </c>
      <c r="CM150" s="423">
        <f t="shared" si="111"/>
        <v>0</v>
      </c>
    </row>
    <row r="151" spans="1:91" x14ac:dyDescent="0.35">
      <c r="A151" s="731">
        <v>13</v>
      </c>
      <c r="B151" s="575" t="s">
        <v>25</v>
      </c>
      <c r="C151" s="575">
        <v>31</v>
      </c>
      <c r="D151" s="575">
        <v>145</v>
      </c>
      <c r="E151" s="10">
        <f>DFC!C$52</f>
        <v>8</v>
      </c>
      <c r="F151" s="10">
        <f t="shared" si="88"/>
        <v>248</v>
      </c>
      <c r="G151" s="732">
        <f>SUM(F151:F162)</f>
        <v>6928</v>
      </c>
      <c r="H151" s="49">
        <f>DFC!$C$45</f>
        <v>0.1</v>
      </c>
      <c r="I151" s="47">
        <f>DFC!$C$44</f>
        <v>0.7</v>
      </c>
      <c r="J151" s="48">
        <f>DFC!$C$43</f>
        <v>0.2</v>
      </c>
      <c r="K151" s="12" t="str">
        <f t="shared" si="93"/>
        <v>OK</v>
      </c>
      <c r="L151" s="25">
        <f t="shared" si="94"/>
        <v>24.8</v>
      </c>
      <c r="M151" s="26">
        <f t="shared" si="94"/>
        <v>173.6</v>
      </c>
      <c r="N151" s="27">
        <f t="shared" si="94"/>
        <v>49.6</v>
      </c>
      <c r="O151" s="28">
        <f t="shared" si="89"/>
        <v>173600</v>
      </c>
      <c r="P151" s="28">
        <f t="shared" si="89"/>
        <v>4131680</v>
      </c>
      <c r="Q151" s="28">
        <f t="shared" si="89"/>
        <v>1388800</v>
      </c>
      <c r="R151" s="29">
        <f>DFC!$C$50</f>
        <v>152</v>
      </c>
      <c r="S151" s="28">
        <f>DFC!$C$49</f>
        <v>146.19999999999999</v>
      </c>
      <c r="T151" s="30">
        <f>DFC!$C$48</f>
        <v>150</v>
      </c>
      <c r="U151" s="31">
        <f t="shared" si="95"/>
        <v>26.3872</v>
      </c>
      <c r="V151" s="31">
        <f t="shared" si="95"/>
        <v>604.05161599999997</v>
      </c>
      <c r="W151" s="32">
        <f t="shared" si="95"/>
        <v>208.32</v>
      </c>
      <c r="X151" s="23">
        <f>DFC!$C$41</f>
        <v>370</v>
      </c>
      <c r="Y151" s="33">
        <f t="shared" si="96"/>
        <v>9763.2639999999992</v>
      </c>
      <c r="Z151" s="31">
        <f t="shared" si="96"/>
        <v>223499.09792</v>
      </c>
      <c r="AA151" s="31">
        <f t="shared" si="96"/>
        <v>77078.399999999994</v>
      </c>
      <c r="AB151" s="423">
        <f t="shared" ref="AB151" si="112">SUM(Y151:AA151)</f>
        <v>310340.76191999996</v>
      </c>
      <c r="AC151" s="295">
        <f>DFC!$C$45</f>
        <v>0.1</v>
      </c>
      <c r="AD151" s="291">
        <f>DFC!$C$44</f>
        <v>0.7</v>
      </c>
      <c r="AE151" s="292">
        <f>DFC!$C$43</f>
        <v>0.2</v>
      </c>
      <c r="AF151" s="12" t="str">
        <f t="shared" si="97"/>
        <v>OK</v>
      </c>
      <c r="AG151" s="13">
        <f t="shared" si="98"/>
        <v>24.8</v>
      </c>
      <c r="AH151" s="14">
        <f t="shared" si="98"/>
        <v>173.6</v>
      </c>
      <c r="AI151" s="15">
        <f t="shared" si="98"/>
        <v>49.6</v>
      </c>
      <c r="AJ151" s="16">
        <f t="shared" si="90"/>
        <v>0</v>
      </c>
      <c r="AK151" s="16">
        <f t="shared" si="90"/>
        <v>0</v>
      </c>
      <c r="AL151" s="16">
        <f t="shared" si="90"/>
        <v>0</v>
      </c>
      <c r="AM151" s="17">
        <f>DFC!$C$50</f>
        <v>152</v>
      </c>
      <c r="AN151" s="16">
        <f>DFC!$C$49</f>
        <v>146.19999999999999</v>
      </c>
      <c r="AO151" s="18">
        <f>DFC!$C$48</f>
        <v>150</v>
      </c>
      <c r="AP151" s="19">
        <f t="shared" si="82"/>
        <v>0</v>
      </c>
      <c r="AQ151" s="19">
        <f t="shared" si="82"/>
        <v>0</v>
      </c>
      <c r="AR151" s="20">
        <f t="shared" si="82"/>
        <v>0</v>
      </c>
      <c r="AS151" s="23">
        <f>DFC!$C$41</f>
        <v>370</v>
      </c>
      <c r="AT151" s="21">
        <f t="shared" si="81"/>
        <v>0</v>
      </c>
      <c r="AU151" s="19">
        <f t="shared" si="81"/>
        <v>0</v>
      </c>
      <c r="AV151" s="19">
        <f t="shared" si="81"/>
        <v>0</v>
      </c>
      <c r="AW151" s="423">
        <f t="shared" si="105"/>
        <v>0</v>
      </c>
      <c r="AX151" s="561">
        <f>DFC!$C$72</f>
        <v>0.15</v>
      </c>
      <c r="AY151" s="559">
        <f>DFC!$C$71</f>
        <v>0.75</v>
      </c>
      <c r="AZ151" s="560">
        <f>DFC!$C$70</f>
        <v>0.1</v>
      </c>
      <c r="BA151" s="12" t="str">
        <f t="shared" si="102"/>
        <v>OK</v>
      </c>
      <c r="BB151" s="13">
        <f t="shared" si="99"/>
        <v>37.199999999999996</v>
      </c>
      <c r="BC151" s="14">
        <f t="shared" si="99"/>
        <v>186</v>
      </c>
      <c r="BD151" s="15">
        <f t="shared" si="99"/>
        <v>24.8</v>
      </c>
      <c r="BE151" s="16">
        <f t="shared" si="91"/>
        <v>46499.999999999993</v>
      </c>
      <c r="BF151" s="16">
        <f t="shared" si="91"/>
        <v>790500</v>
      </c>
      <c r="BG151" s="16">
        <f t="shared" si="91"/>
        <v>124000</v>
      </c>
      <c r="BH151" s="17">
        <f>DFC!$C$77</f>
        <v>42</v>
      </c>
      <c r="BI151" s="28">
        <f>DFC!$C$76</f>
        <v>35</v>
      </c>
      <c r="BJ151" s="30">
        <f>DFC!$C$75</f>
        <v>40</v>
      </c>
      <c r="BK151" s="19">
        <f t="shared" si="83"/>
        <v>1.9529999999999998</v>
      </c>
      <c r="BL151" s="19">
        <f t="shared" si="83"/>
        <v>27.6675</v>
      </c>
      <c r="BM151" s="20">
        <f t="shared" si="83"/>
        <v>4.96</v>
      </c>
      <c r="BN151" s="11">
        <f>DFC!$C$68</f>
        <v>500</v>
      </c>
      <c r="BO151" s="21">
        <f t="shared" si="106"/>
        <v>976.49999999999989</v>
      </c>
      <c r="BP151" s="19">
        <f t="shared" si="107"/>
        <v>13833.75</v>
      </c>
      <c r="BQ151" s="19">
        <f t="shared" si="108"/>
        <v>2480</v>
      </c>
      <c r="BR151" s="423">
        <f t="shared" si="109"/>
        <v>17290.25</v>
      </c>
      <c r="BS151" s="561">
        <f>DFC!$C$72</f>
        <v>0.15</v>
      </c>
      <c r="BT151" s="559">
        <f>DFC!$C$71</f>
        <v>0.75</v>
      </c>
      <c r="BU151" s="560">
        <f>DFC!$C$70</f>
        <v>0.1</v>
      </c>
      <c r="BV151" s="12" t="str">
        <f t="shared" si="103"/>
        <v>OK</v>
      </c>
      <c r="BW151" s="13">
        <f t="shared" si="100"/>
        <v>37.199999999999996</v>
      </c>
      <c r="BX151" s="14">
        <f t="shared" si="100"/>
        <v>186</v>
      </c>
      <c r="BY151" s="15">
        <f t="shared" si="100"/>
        <v>24.8</v>
      </c>
      <c r="BZ151" s="16">
        <f t="shared" si="92"/>
        <v>0</v>
      </c>
      <c r="CA151" s="16">
        <f t="shared" si="92"/>
        <v>0</v>
      </c>
      <c r="CB151" s="16">
        <f t="shared" si="92"/>
        <v>0</v>
      </c>
      <c r="CC151" s="17">
        <f>DFC!$C$77</f>
        <v>42</v>
      </c>
      <c r="CD151" s="28">
        <f>DFC!$C$76</f>
        <v>35</v>
      </c>
      <c r="CE151" s="30">
        <f>DFC!$C$75</f>
        <v>40</v>
      </c>
      <c r="CF151" s="19">
        <f t="shared" si="84"/>
        <v>0</v>
      </c>
      <c r="CG151" s="19">
        <f t="shared" si="84"/>
        <v>0</v>
      </c>
      <c r="CH151" s="20">
        <f t="shared" si="84"/>
        <v>0</v>
      </c>
      <c r="CI151" s="11">
        <f>DFC!$C$68</f>
        <v>500</v>
      </c>
      <c r="CJ151" s="21">
        <f t="shared" si="110"/>
        <v>0</v>
      </c>
      <c r="CK151" s="21">
        <f t="shared" si="110"/>
        <v>0</v>
      </c>
      <c r="CL151" s="21">
        <f t="shared" si="110"/>
        <v>0</v>
      </c>
      <c r="CM151" s="423">
        <f t="shared" si="111"/>
        <v>0</v>
      </c>
    </row>
    <row r="152" spans="1:91" x14ac:dyDescent="0.35">
      <c r="A152" s="743"/>
      <c r="B152" s="572" t="s">
        <v>26</v>
      </c>
      <c r="C152" s="572">
        <v>28</v>
      </c>
      <c r="D152" s="572">
        <v>146</v>
      </c>
      <c r="E152" s="10">
        <f>DFC!C$53</f>
        <v>20</v>
      </c>
      <c r="F152" s="578">
        <f t="shared" si="88"/>
        <v>560</v>
      </c>
      <c r="G152" s="745"/>
      <c r="H152" s="49">
        <f>DFC!$C$45</f>
        <v>0.1</v>
      </c>
      <c r="I152" s="47">
        <f>DFC!$C$44</f>
        <v>0.7</v>
      </c>
      <c r="J152" s="48">
        <f>DFC!$C$43</f>
        <v>0.2</v>
      </c>
      <c r="K152" s="24" t="str">
        <f t="shared" si="93"/>
        <v>OK</v>
      </c>
      <c r="L152" s="25">
        <f t="shared" si="94"/>
        <v>56</v>
      </c>
      <c r="M152" s="26">
        <f t="shared" si="94"/>
        <v>392</v>
      </c>
      <c r="N152" s="27">
        <f t="shared" si="94"/>
        <v>112</v>
      </c>
      <c r="O152" s="28">
        <f t="shared" si="89"/>
        <v>392000</v>
      </c>
      <c r="P152" s="28">
        <f t="shared" si="89"/>
        <v>9329600</v>
      </c>
      <c r="Q152" s="28">
        <f t="shared" si="89"/>
        <v>3136000</v>
      </c>
      <c r="R152" s="29">
        <f>DFC!$C$50</f>
        <v>152</v>
      </c>
      <c r="S152" s="28">
        <f>DFC!$C$49</f>
        <v>146.19999999999999</v>
      </c>
      <c r="T152" s="30">
        <f>DFC!$C$48</f>
        <v>150</v>
      </c>
      <c r="U152" s="31">
        <f t="shared" si="95"/>
        <v>59.584000000000003</v>
      </c>
      <c r="V152" s="31">
        <f t="shared" si="95"/>
        <v>1363.9875199999999</v>
      </c>
      <c r="W152" s="32">
        <f t="shared" si="95"/>
        <v>470.4</v>
      </c>
      <c r="X152" s="23">
        <f>DFC!$C$41</f>
        <v>370</v>
      </c>
      <c r="Y152" s="33">
        <f t="shared" si="96"/>
        <v>22046.080000000002</v>
      </c>
      <c r="Z152" s="31">
        <f t="shared" si="96"/>
        <v>504675.38239999994</v>
      </c>
      <c r="AA152" s="31">
        <f t="shared" si="96"/>
        <v>174048</v>
      </c>
      <c r="AB152" s="423">
        <f t="shared" si="104"/>
        <v>700769.46239999996</v>
      </c>
      <c r="AC152" s="295">
        <f>DFC!$C$45</f>
        <v>0.1</v>
      </c>
      <c r="AD152" s="291">
        <f>DFC!$C$44</f>
        <v>0.7</v>
      </c>
      <c r="AE152" s="292">
        <f>DFC!$C$43</f>
        <v>0.2</v>
      </c>
      <c r="AF152" s="24" t="str">
        <f t="shared" si="97"/>
        <v>OK</v>
      </c>
      <c r="AG152" s="25">
        <f t="shared" si="98"/>
        <v>56</v>
      </c>
      <c r="AH152" s="26">
        <f t="shared" si="98"/>
        <v>392</v>
      </c>
      <c r="AI152" s="27">
        <f t="shared" si="98"/>
        <v>112</v>
      </c>
      <c r="AJ152" s="28">
        <f t="shared" si="90"/>
        <v>0</v>
      </c>
      <c r="AK152" s="28">
        <f t="shared" si="90"/>
        <v>0</v>
      </c>
      <c r="AL152" s="28">
        <f t="shared" si="90"/>
        <v>0</v>
      </c>
      <c r="AM152" s="17">
        <f>DFC!$C$50</f>
        <v>152</v>
      </c>
      <c r="AN152" s="16">
        <f>DFC!$C$49</f>
        <v>146.19999999999999</v>
      </c>
      <c r="AO152" s="18">
        <f>DFC!$C$48</f>
        <v>150</v>
      </c>
      <c r="AP152" s="31">
        <f t="shared" si="82"/>
        <v>0</v>
      </c>
      <c r="AQ152" s="31">
        <f t="shared" si="82"/>
        <v>0</v>
      </c>
      <c r="AR152" s="32">
        <f t="shared" si="82"/>
        <v>0</v>
      </c>
      <c r="AS152" s="23">
        <f>DFC!$C$41</f>
        <v>370</v>
      </c>
      <c r="AT152" s="33">
        <f t="shared" si="81"/>
        <v>0</v>
      </c>
      <c r="AU152" s="31">
        <f t="shared" si="81"/>
        <v>0</v>
      </c>
      <c r="AV152" s="31">
        <f t="shared" si="81"/>
        <v>0</v>
      </c>
      <c r="AW152" s="423">
        <f t="shared" si="105"/>
        <v>0</v>
      </c>
      <c r="AX152" s="561">
        <f>DFC!$C$72</f>
        <v>0.15</v>
      </c>
      <c r="AY152" s="559">
        <f>DFC!$C$71</f>
        <v>0.75</v>
      </c>
      <c r="AZ152" s="560">
        <f>DFC!$C$70</f>
        <v>0.1</v>
      </c>
      <c r="BA152" s="24" t="str">
        <f t="shared" si="102"/>
        <v>OK</v>
      </c>
      <c r="BB152" s="25">
        <f t="shared" si="99"/>
        <v>84</v>
      </c>
      <c r="BC152" s="26">
        <f t="shared" si="99"/>
        <v>420</v>
      </c>
      <c r="BD152" s="27">
        <f t="shared" si="99"/>
        <v>56</v>
      </c>
      <c r="BE152" s="28">
        <f t="shared" si="91"/>
        <v>105000</v>
      </c>
      <c r="BF152" s="28">
        <f t="shared" si="91"/>
        <v>1785000</v>
      </c>
      <c r="BG152" s="28">
        <f t="shared" si="91"/>
        <v>280000</v>
      </c>
      <c r="BH152" s="17">
        <f>DFC!$C$77</f>
        <v>42</v>
      </c>
      <c r="BI152" s="28">
        <f>DFC!$C$76</f>
        <v>35</v>
      </c>
      <c r="BJ152" s="30">
        <f>DFC!$C$75</f>
        <v>40</v>
      </c>
      <c r="BK152" s="31">
        <f t="shared" si="83"/>
        <v>4.41</v>
      </c>
      <c r="BL152" s="31">
        <f t="shared" si="83"/>
        <v>62.475000000000001</v>
      </c>
      <c r="BM152" s="32">
        <f t="shared" si="83"/>
        <v>11.2</v>
      </c>
      <c r="BN152" s="11">
        <f>DFC!$C$68</f>
        <v>500</v>
      </c>
      <c r="BO152" s="21">
        <f t="shared" si="106"/>
        <v>2205</v>
      </c>
      <c r="BP152" s="19">
        <f t="shared" si="107"/>
        <v>31237.5</v>
      </c>
      <c r="BQ152" s="19">
        <f t="shared" si="108"/>
        <v>5600</v>
      </c>
      <c r="BR152" s="423">
        <f t="shared" si="109"/>
        <v>39042.5</v>
      </c>
      <c r="BS152" s="561">
        <f>DFC!$C$72</f>
        <v>0.15</v>
      </c>
      <c r="BT152" s="559">
        <f>DFC!$C$71</f>
        <v>0.75</v>
      </c>
      <c r="BU152" s="560">
        <f>DFC!$C$70</f>
        <v>0.1</v>
      </c>
      <c r="BV152" s="24" t="str">
        <f t="shared" si="103"/>
        <v>OK</v>
      </c>
      <c r="BW152" s="25">
        <f t="shared" si="100"/>
        <v>84</v>
      </c>
      <c r="BX152" s="26">
        <f t="shared" si="100"/>
        <v>420</v>
      </c>
      <c r="BY152" s="27">
        <f t="shared" si="100"/>
        <v>56</v>
      </c>
      <c r="BZ152" s="28">
        <f t="shared" si="92"/>
        <v>0</v>
      </c>
      <c r="CA152" s="28">
        <f t="shared" si="92"/>
        <v>0</v>
      </c>
      <c r="CB152" s="28">
        <f t="shared" si="92"/>
        <v>0</v>
      </c>
      <c r="CC152" s="17">
        <f>DFC!$C$77</f>
        <v>42</v>
      </c>
      <c r="CD152" s="28">
        <f>DFC!$C$76</f>
        <v>35</v>
      </c>
      <c r="CE152" s="30">
        <f>DFC!$C$75</f>
        <v>40</v>
      </c>
      <c r="CF152" s="31">
        <f t="shared" si="84"/>
        <v>0</v>
      </c>
      <c r="CG152" s="31">
        <f t="shared" si="84"/>
        <v>0</v>
      </c>
      <c r="CH152" s="32">
        <f t="shared" si="84"/>
        <v>0</v>
      </c>
      <c r="CI152" s="11">
        <f>DFC!$C$68</f>
        <v>500</v>
      </c>
      <c r="CJ152" s="21">
        <f t="shared" si="110"/>
        <v>0</v>
      </c>
      <c r="CK152" s="21">
        <f t="shared" si="110"/>
        <v>0</v>
      </c>
      <c r="CL152" s="21">
        <f t="shared" si="110"/>
        <v>0</v>
      </c>
      <c r="CM152" s="423">
        <f t="shared" si="111"/>
        <v>0</v>
      </c>
    </row>
    <row r="153" spans="1:91" x14ac:dyDescent="0.35">
      <c r="A153" s="743"/>
      <c r="B153" s="572" t="s">
        <v>27</v>
      </c>
      <c r="C153" s="572">
        <v>31</v>
      </c>
      <c r="D153" s="572">
        <v>147</v>
      </c>
      <c r="E153" s="10">
        <f>DFC!C$54</f>
        <v>20</v>
      </c>
      <c r="F153" s="578">
        <f t="shared" si="88"/>
        <v>620</v>
      </c>
      <c r="G153" s="745"/>
      <c r="H153" s="49">
        <f>DFC!$C$45</f>
        <v>0.1</v>
      </c>
      <c r="I153" s="47">
        <f>DFC!$C$44</f>
        <v>0.7</v>
      </c>
      <c r="J153" s="48">
        <f>DFC!$C$43</f>
        <v>0.2</v>
      </c>
      <c r="K153" s="24" t="str">
        <f t="shared" si="93"/>
        <v>OK</v>
      </c>
      <c r="L153" s="25">
        <f t="shared" si="94"/>
        <v>62</v>
      </c>
      <c r="M153" s="26">
        <f t="shared" si="94"/>
        <v>434</v>
      </c>
      <c r="N153" s="27">
        <f t="shared" si="94"/>
        <v>124</v>
      </c>
      <c r="O153" s="28">
        <f t="shared" si="89"/>
        <v>434000</v>
      </c>
      <c r="P153" s="28">
        <f t="shared" si="89"/>
        <v>10329200</v>
      </c>
      <c r="Q153" s="28">
        <f t="shared" si="89"/>
        <v>3472000</v>
      </c>
      <c r="R153" s="29">
        <f>DFC!$C$50</f>
        <v>152</v>
      </c>
      <c r="S153" s="28">
        <f>DFC!$C$49</f>
        <v>146.19999999999999</v>
      </c>
      <c r="T153" s="30">
        <f>DFC!$C$48</f>
        <v>150</v>
      </c>
      <c r="U153" s="31">
        <f t="shared" si="95"/>
        <v>65.968000000000004</v>
      </c>
      <c r="V153" s="31">
        <f t="shared" si="95"/>
        <v>1510.12904</v>
      </c>
      <c r="W153" s="32">
        <f t="shared" si="95"/>
        <v>520.79999999999995</v>
      </c>
      <c r="X153" s="23">
        <f>DFC!$C$41</f>
        <v>370</v>
      </c>
      <c r="Y153" s="33">
        <f t="shared" si="96"/>
        <v>24408.16</v>
      </c>
      <c r="Z153" s="31">
        <f t="shared" si="96"/>
        <v>558747.74479999999</v>
      </c>
      <c r="AA153" s="31">
        <f t="shared" si="96"/>
        <v>192695.99999999997</v>
      </c>
      <c r="AB153" s="423">
        <f t="shared" si="104"/>
        <v>775851.90480000002</v>
      </c>
      <c r="AC153" s="295">
        <f>DFC!$C$45</f>
        <v>0.1</v>
      </c>
      <c r="AD153" s="291">
        <f>DFC!$C$44</f>
        <v>0.7</v>
      </c>
      <c r="AE153" s="292">
        <f>DFC!$C$43</f>
        <v>0.2</v>
      </c>
      <c r="AF153" s="24" t="str">
        <f t="shared" si="97"/>
        <v>OK</v>
      </c>
      <c r="AG153" s="25">
        <f t="shared" si="98"/>
        <v>62</v>
      </c>
      <c r="AH153" s="26">
        <f t="shared" si="98"/>
        <v>434</v>
      </c>
      <c r="AI153" s="27">
        <f t="shared" si="98"/>
        <v>124</v>
      </c>
      <c r="AJ153" s="28">
        <f t="shared" si="90"/>
        <v>0</v>
      </c>
      <c r="AK153" s="28">
        <f t="shared" si="90"/>
        <v>0</v>
      </c>
      <c r="AL153" s="28">
        <f t="shared" si="90"/>
        <v>0</v>
      </c>
      <c r="AM153" s="17">
        <f>DFC!$C$50</f>
        <v>152</v>
      </c>
      <c r="AN153" s="16">
        <f>DFC!$C$49</f>
        <v>146.19999999999999</v>
      </c>
      <c r="AO153" s="18">
        <f>DFC!$C$48</f>
        <v>150</v>
      </c>
      <c r="AP153" s="31">
        <f t="shared" si="82"/>
        <v>0</v>
      </c>
      <c r="AQ153" s="31">
        <f t="shared" si="82"/>
        <v>0</v>
      </c>
      <c r="AR153" s="32">
        <f t="shared" si="82"/>
        <v>0</v>
      </c>
      <c r="AS153" s="23">
        <f>DFC!$C$41</f>
        <v>370</v>
      </c>
      <c r="AT153" s="33">
        <f t="shared" si="81"/>
        <v>0</v>
      </c>
      <c r="AU153" s="31">
        <f t="shared" si="81"/>
        <v>0</v>
      </c>
      <c r="AV153" s="31">
        <f t="shared" si="81"/>
        <v>0</v>
      </c>
      <c r="AW153" s="423">
        <f t="shared" si="105"/>
        <v>0</v>
      </c>
      <c r="AX153" s="561">
        <f>DFC!$C$72</f>
        <v>0.15</v>
      </c>
      <c r="AY153" s="559">
        <f>DFC!$C$71</f>
        <v>0.75</v>
      </c>
      <c r="AZ153" s="560">
        <f>DFC!$C$70</f>
        <v>0.1</v>
      </c>
      <c r="BA153" s="24" t="str">
        <f t="shared" si="102"/>
        <v>OK</v>
      </c>
      <c r="BB153" s="25">
        <f t="shared" si="99"/>
        <v>93</v>
      </c>
      <c r="BC153" s="26">
        <f t="shared" si="99"/>
        <v>465</v>
      </c>
      <c r="BD153" s="27">
        <f t="shared" si="99"/>
        <v>62</v>
      </c>
      <c r="BE153" s="28">
        <f t="shared" si="91"/>
        <v>116250</v>
      </c>
      <c r="BF153" s="28">
        <f t="shared" si="91"/>
        <v>1976250</v>
      </c>
      <c r="BG153" s="28">
        <f t="shared" si="91"/>
        <v>310000</v>
      </c>
      <c r="BH153" s="17">
        <f>DFC!$C$77</f>
        <v>42</v>
      </c>
      <c r="BI153" s="28">
        <f>DFC!$C$76</f>
        <v>35</v>
      </c>
      <c r="BJ153" s="30">
        <f>DFC!$C$75</f>
        <v>40</v>
      </c>
      <c r="BK153" s="31">
        <f t="shared" si="83"/>
        <v>4.8825000000000003</v>
      </c>
      <c r="BL153" s="31">
        <f t="shared" si="83"/>
        <v>69.168750000000003</v>
      </c>
      <c r="BM153" s="32">
        <f t="shared" si="83"/>
        <v>12.4</v>
      </c>
      <c r="BN153" s="11">
        <f>DFC!$C$68</f>
        <v>500</v>
      </c>
      <c r="BO153" s="21">
        <f t="shared" si="106"/>
        <v>2441.25</v>
      </c>
      <c r="BP153" s="19">
        <f t="shared" si="107"/>
        <v>34584.375</v>
      </c>
      <c r="BQ153" s="19">
        <f t="shared" si="108"/>
        <v>6200</v>
      </c>
      <c r="BR153" s="423">
        <f t="shared" si="109"/>
        <v>43225.625</v>
      </c>
      <c r="BS153" s="561">
        <f>DFC!$C$72</f>
        <v>0.15</v>
      </c>
      <c r="BT153" s="559">
        <f>DFC!$C$71</f>
        <v>0.75</v>
      </c>
      <c r="BU153" s="560">
        <f>DFC!$C$70</f>
        <v>0.1</v>
      </c>
      <c r="BV153" s="24" t="str">
        <f t="shared" si="103"/>
        <v>OK</v>
      </c>
      <c r="BW153" s="25">
        <f t="shared" si="100"/>
        <v>93</v>
      </c>
      <c r="BX153" s="26">
        <f t="shared" si="100"/>
        <v>465</v>
      </c>
      <c r="BY153" s="27">
        <f t="shared" si="100"/>
        <v>62</v>
      </c>
      <c r="BZ153" s="28">
        <f t="shared" si="92"/>
        <v>0</v>
      </c>
      <c r="CA153" s="28">
        <f t="shared" si="92"/>
        <v>0</v>
      </c>
      <c r="CB153" s="28">
        <f t="shared" si="92"/>
        <v>0</v>
      </c>
      <c r="CC153" s="17">
        <f>DFC!$C$77</f>
        <v>42</v>
      </c>
      <c r="CD153" s="28">
        <f>DFC!$C$76</f>
        <v>35</v>
      </c>
      <c r="CE153" s="30">
        <f>DFC!$C$75</f>
        <v>40</v>
      </c>
      <c r="CF153" s="31">
        <f t="shared" si="84"/>
        <v>0</v>
      </c>
      <c r="CG153" s="31">
        <f t="shared" si="84"/>
        <v>0</v>
      </c>
      <c r="CH153" s="32">
        <f t="shared" si="84"/>
        <v>0</v>
      </c>
      <c r="CI153" s="11">
        <f>DFC!$C$68</f>
        <v>500</v>
      </c>
      <c r="CJ153" s="21">
        <f t="shared" si="110"/>
        <v>0</v>
      </c>
      <c r="CK153" s="21">
        <f t="shared" si="110"/>
        <v>0</v>
      </c>
      <c r="CL153" s="21">
        <f t="shared" si="110"/>
        <v>0</v>
      </c>
      <c r="CM153" s="423">
        <f t="shared" si="111"/>
        <v>0</v>
      </c>
    </row>
    <row r="154" spans="1:91" x14ac:dyDescent="0.35">
      <c r="A154" s="743"/>
      <c r="B154" s="572" t="s">
        <v>28</v>
      </c>
      <c r="C154" s="572">
        <v>30</v>
      </c>
      <c r="D154" s="572">
        <v>148</v>
      </c>
      <c r="E154" s="10">
        <f>DFC!C$55</f>
        <v>20</v>
      </c>
      <c r="F154" s="578">
        <f t="shared" si="88"/>
        <v>600</v>
      </c>
      <c r="G154" s="745"/>
      <c r="H154" s="49">
        <f>DFC!$C$45</f>
        <v>0.1</v>
      </c>
      <c r="I154" s="47">
        <f>DFC!$C$44</f>
        <v>0.7</v>
      </c>
      <c r="J154" s="48">
        <f>DFC!$C$43</f>
        <v>0.2</v>
      </c>
      <c r="K154" s="24" t="str">
        <f t="shared" si="93"/>
        <v>OK</v>
      </c>
      <c r="L154" s="25">
        <f t="shared" si="94"/>
        <v>60</v>
      </c>
      <c r="M154" s="26">
        <f t="shared" si="94"/>
        <v>420</v>
      </c>
      <c r="N154" s="27">
        <f t="shared" si="94"/>
        <v>120</v>
      </c>
      <c r="O154" s="28">
        <f t="shared" si="89"/>
        <v>420000</v>
      </c>
      <c r="P154" s="28">
        <f t="shared" si="89"/>
        <v>9996000</v>
      </c>
      <c r="Q154" s="28">
        <f t="shared" si="89"/>
        <v>3360000</v>
      </c>
      <c r="R154" s="29">
        <f>DFC!$C$50</f>
        <v>152</v>
      </c>
      <c r="S154" s="28">
        <f>DFC!$C$49</f>
        <v>146.19999999999999</v>
      </c>
      <c r="T154" s="30">
        <f>DFC!$C$48</f>
        <v>150</v>
      </c>
      <c r="U154" s="31">
        <f t="shared" si="95"/>
        <v>63.84</v>
      </c>
      <c r="V154" s="31">
        <f t="shared" si="95"/>
        <v>1461.4151999999999</v>
      </c>
      <c r="W154" s="32">
        <f t="shared" si="95"/>
        <v>504</v>
      </c>
      <c r="X154" s="23">
        <f>DFC!$C$41</f>
        <v>370</v>
      </c>
      <c r="Y154" s="33">
        <f t="shared" si="96"/>
        <v>23620.800000000003</v>
      </c>
      <c r="Z154" s="31">
        <f t="shared" si="96"/>
        <v>540723.62399999995</v>
      </c>
      <c r="AA154" s="31">
        <f t="shared" si="96"/>
        <v>186480</v>
      </c>
      <c r="AB154" s="423">
        <f t="shared" si="104"/>
        <v>750824.424</v>
      </c>
      <c r="AC154" s="295">
        <f>DFC!$C$45</f>
        <v>0.1</v>
      </c>
      <c r="AD154" s="291">
        <f>DFC!$C$44</f>
        <v>0.7</v>
      </c>
      <c r="AE154" s="292">
        <f>DFC!$C$43</f>
        <v>0.2</v>
      </c>
      <c r="AF154" s="24" t="str">
        <f t="shared" si="97"/>
        <v>OK</v>
      </c>
      <c r="AG154" s="25">
        <f t="shared" si="98"/>
        <v>60</v>
      </c>
      <c r="AH154" s="26">
        <f t="shared" si="98"/>
        <v>420</v>
      </c>
      <c r="AI154" s="27">
        <f t="shared" si="98"/>
        <v>120</v>
      </c>
      <c r="AJ154" s="28">
        <f t="shared" si="90"/>
        <v>0</v>
      </c>
      <c r="AK154" s="28">
        <f t="shared" si="90"/>
        <v>0</v>
      </c>
      <c r="AL154" s="28">
        <f t="shared" si="90"/>
        <v>0</v>
      </c>
      <c r="AM154" s="17">
        <f>DFC!$C$50</f>
        <v>152</v>
      </c>
      <c r="AN154" s="16">
        <f>DFC!$C$49</f>
        <v>146.19999999999999</v>
      </c>
      <c r="AO154" s="18">
        <f>DFC!$C$48</f>
        <v>150</v>
      </c>
      <c r="AP154" s="31">
        <f t="shared" si="82"/>
        <v>0</v>
      </c>
      <c r="AQ154" s="31">
        <f t="shared" si="82"/>
        <v>0</v>
      </c>
      <c r="AR154" s="32">
        <f t="shared" si="82"/>
        <v>0</v>
      </c>
      <c r="AS154" s="23">
        <f>DFC!$C$41</f>
        <v>370</v>
      </c>
      <c r="AT154" s="33">
        <f t="shared" si="81"/>
        <v>0</v>
      </c>
      <c r="AU154" s="31">
        <f t="shared" si="81"/>
        <v>0</v>
      </c>
      <c r="AV154" s="31">
        <f t="shared" si="81"/>
        <v>0</v>
      </c>
      <c r="AW154" s="423">
        <f t="shared" si="105"/>
        <v>0</v>
      </c>
      <c r="AX154" s="561">
        <f>DFC!$C$72</f>
        <v>0.15</v>
      </c>
      <c r="AY154" s="559">
        <f>DFC!$C$71</f>
        <v>0.75</v>
      </c>
      <c r="AZ154" s="560">
        <f>DFC!$C$70</f>
        <v>0.1</v>
      </c>
      <c r="BA154" s="24" t="str">
        <f t="shared" si="102"/>
        <v>OK</v>
      </c>
      <c r="BB154" s="25">
        <f t="shared" si="99"/>
        <v>90</v>
      </c>
      <c r="BC154" s="26">
        <f t="shared" si="99"/>
        <v>450</v>
      </c>
      <c r="BD154" s="27">
        <f t="shared" si="99"/>
        <v>60</v>
      </c>
      <c r="BE154" s="28">
        <f t="shared" si="91"/>
        <v>112500</v>
      </c>
      <c r="BF154" s="28">
        <f t="shared" si="91"/>
        <v>1912500</v>
      </c>
      <c r="BG154" s="28">
        <f t="shared" si="91"/>
        <v>300000</v>
      </c>
      <c r="BH154" s="17">
        <f>DFC!$C$77</f>
        <v>42</v>
      </c>
      <c r="BI154" s="28">
        <f>DFC!$C$76</f>
        <v>35</v>
      </c>
      <c r="BJ154" s="30">
        <f>DFC!$C$75</f>
        <v>40</v>
      </c>
      <c r="BK154" s="31">
        <f t="shared" si="83"/>
        <v>4.7249999999999996</v>
      </c>
      <c r="BL154" s="31">
        <f t="shared" si="83"/>
        <v>66.9375</v>
      </c>
      <c r="BM154" s="32">
        <f t="shared" si="83"/>
        <v>12</v>
      </c>
      <c r="BN154" s="11">
        <f>DFC!$C$68</f>
        <v>500</v>
      </c>
      <c r="BO154" s="21">
        <f t="shared" si="106"/>
        <v>2362.5</v>
      </c>
      <c r="BP154" s="19">
        <f t="shared" si="107"/>
        <v>33468.75</v>
      </c>
      <c r="BQ154" s="19">
        <f t="shared" si="108"/>
        <v>6000</v>
      </c>
      <c r="BR154" s="423">
        <f t="shared" si="109"/>
        <v>41831.25</v>
      </c>
      <c r="BS154" s="561">
        <f>DFC!$C$72</f>
        <v>0.15</v>
      </c>
      <c r="BT154" s="559">
        <f>DFC!$C$71</f>
        <v>0.75</v>
      </c>
      <c r="BU154" s="560">
        <f>DFC!$C$70</f>
        <v>0.1</v>
      </c>
      <c r="BV154" s="24" t="str">
        <f t="shared" si="103"/>
        <v>OK</v>
      </c>
      <c r="BW154" s="25">
        <f t="shared" si="100"/>
        <v>90</v>
      </c>
      <c r="BX154" s="26">
        <f t="shared" si="100"/>
        <v>450</v>
      </c>
      <c r="BY154" s="27">
        <f t="shared" si="100"/>
        <v>60</v>
      </c>
      <c r="BZ154" s="28">
        <f t="shared" si="92"/>
        <v>0</v>
      </c>
      <c r="CA154" s="28">
        <f t="shared" si="92"/>
        <v>0</v>
      </c>
      <c r="CB154" s="28">
        <f t="shared" si="92"/>
        <v>0</v>
      </c>
      <c r="CC154" s="17">
        <f>DFC!$C$77</f>
        <v>42</v>
      </c>
      <c r="CD154" s="28">
        <f>DFC!$C$76</f>
        <v>35</v>
      </c>
      <c r="CE154" s="30">
        <f>DFC!$C$75</f>
        <v>40</v>
      </c>
      <c r="CF154" s="31">
        <f t="shared" si="84"/>
        <v>0</v>
      </c>
      <c r="CG154" s="31">
        <f t="shared" si="84"/>
        <v>0</v>
      </c>
      <c r="CH154" s="32">
        <f t="shared" si="84"/>
        <v>0</v>
      </c>
      <c r="CI154" s="11">
        <f>DFC!$C$68</f>
        <v>500</v>
      </c>
      <c r="CJ154" s="21">
        <f t="shared" si="110"/>
        <v>0</v>
      </c>
      <c r="CK154" s="21">
        <f t="shared" si="110"/>
        <v>0</v>
      </c>
      <c r="CL154" s="21">
        <f t="shared" si="110"/>
        <v>0</v>
      </c>
      <c r="CM154" s="423">
        <f t="shared" si="111"/>
        <v>0</v>
      </c>
    </row>
    <row r="155" spans="1:91" x14ac:dyDescent="0.35">
      <c r="A155" s="743"/>
      <c r="B155" s="572" t="s">
        <v>29</v>
      </c>
      <c r="C155" s="572">
        <v>31</v>
      </c>
      <c r="D155" s="572">
        <v>149</v>
      </c>
      <c r="E155" s="10">
        <f>DFC!C$56</f>
        <v>20</v>
      </c>
      <c r="F155" s="578">
        <f t="shared" si="88"/>
        <v>620</v>
      </c>
      <c r="G155" s="745"/>
      <c r="H155" s="49">
        <f>DFC!$C$45</f>
        <v>0.1</v>
      </c>
      <c r="I155" s="47">
        <f>DFC!$C$44</f>
        <v>0.7</v>
      </c>
      <c r="J155" s="48">
        <f>DFC!$C$43</f>
        <v>0.2</v>
      </c>
      <c r="K155" s="24" t="str">
        <f t="shared" si="93"/>
        <v>OK</v>
      </c>
      <c r="L155" s="25">
        <f t="shared" si="94"/>
        <v>62</v>
      </c>
      <c r="M155" s="26">
        <f t="shared" si="94"/>
        <v>434</v>
      </c>
      <c r="N155" s="27">
        <f t="shared" si="94"/>
        <v>124</v>
      </c>
      <c r="O155" s="28">
        <f t="shared" si="89"/>
        <v>434000</v>
      </c>
      <c r="P155" s="28">
        <f t="shared" si="89"/>
        <v>10329200</v>
      </c>
      <c r="Q155" s="28">
        <f t="shared" si="89"/>
        <v>3472000</v>
      </c>
      <c r="R155" s="29">
        <f>DFC!$C$50</f>
        <v>152</v>
      </c>
      <c r="S155" s="28">
        <f>DFC!$C$49</f>
        <v>146.19999999999999</v>
      </c>
      <c r="T155" s="30">
        <f>DFC!$C$48</f>
        <v>150</v>
      </c>
      <c r="U155" s="31">
        <f t="shared" si="95"/>
        <v>65.968000000000004</v>
      </c>
      <c r="V155" s="31">
        <f t="shared" si="95"/>
        <v>1510.12904</v>
      </c>
      <c r="W155" s="32">
        <f t="shared" si="95"/>
        <v>520.79999999999995</v>
      </c>
      <c r="X155" s="23">
        <f>DFC!$C$41</f>
        <v>370</v>
      </c>
      <c r="Y155" s="33">
        <f t="shared" si="96"/>
        <v>24408.16</v>
      </c>
      <c r="Z155" s="31">
        <f t="shared" si="96"/>
        <v>558747.74479999999</v>
      </c>
      <c r="AA155" s="31">
        <f t="shared" si="96"/>
        <v>192695.99999999997</v>
      </c>
      <c r="AB155" s="423">
        <f t="shared" si="104"/>
        <v>775851.90480000002</v>
      </c>
      <c r="AC155" s="295">
        <f>DFC!$C$45</f>
        <v>0.1</v>
      </c>
      <c r="AD155" s="291">
        <f>DFC!$C$44</f>
        <v>0.7</v>
      </c>
      <c r="AE155" s="292">
        <f>DFC!$C$43</f>
        <v>0.2</v>
      </c>
      <c r="AF155" s="24" t="str">
        <f t="shared" si="97"/>
        <v>OK</v>
      </c>
      <c r="AG155" s="25">
        <f t="shared" si="98"/>
        <v>62</v>
      </c>
      <c r="AH155" s="26">
        <f t="shared" si="98"/>
        <v>434</v>
      </c>
      <c r="AI155" s="27">
        <f t="shared" si="98"/>
        <v>124</v>
      </c>
      <c r="AJ155" s="28">
        <f t="shared" si="90"/>
        <v>0</v>
      </c>
      <c r="AK155" s="28">
        <f t="shared" si="90"/>
        <v>0</v>
      </c>
      <c r="AL155" s="28">
        <f t="shared" si="90"/>
        <v>0</v>
      </c>
      <c r="AM155" s="17">
        <f>DFC!$C$50</f>
        <v>152</v>
      </c>
      <c r="AN155" s="16">
        <f>DFC!$C$49</f>
        <v>146.19999999999999</v>
      </c>
      <c r="AO155" s="18">
        <f>DFC!$C$48</f>
        <v>150</v>
      </c>
      <c r="AP155" s="31">
        <f t="shared" si="82"/>
        <v>0</v>
      </c>
      <c r="AQ155" s="31">
        <f t="shared" si="82"/>
        <v>0</v>
      </c>
      <c r="AR155" s="32">
        <f t="shared" si="82"/>
        <v>0</v>
      </c>
      <c r="AS155" s="23">
        <f>DFC!$C$41</f>
        <v>370</v>
      </c>
      <c r="AT155" s="33">
        <f t="shared" si="81"/>
        <v>0</v>
      </c>
      <c r="AU155" s="31">
        <f t="shared" si="81"/>
        <v>0</v>
      </c>
      <c r="AV155" s="31">
        <f t="shared" si="81"/>
        <v>0</v>
      </c>
      <c r="AW155" s="423">
        <f t="shared" si="105"/>
        <v>0</v>
      </c>
      <c r="AX155" s="561">
        <f>DFC!$C$72</f>
        <v>0.15</v>
      </c>
      <c r="AY155" s="559">
        <f>DFC!$C$71</f>
        <v>0.75</v>
      </c>
      <c r="AZ155" s="560">
        <f>DFC!$C$70</f>
        <v>0.1</v>
      </c>
      <c r="BA155" s="24" t="str">
        <f t="shared" si="102"/>
        <v>OK</v>
      </c>
      <c r="BB155" s="25">
        <f t="shared" si="99"/>
        <v>93</v>
      </c>
      <c r="BC155" s="26">
        <f t="shared" si="99"/>
        <v>465</v>
      </c>
      <c r="BD155" s="27">
        <f t="shared" si="99"/>
        <v>62</v>
      </c>
      <c r="BE155" s="28">
        <f t="shared" si="91"/>
        <v>116250</v>
      </c>
      <c r="BF155" s="28">
        <f t="shared" si="91"/>
        <v>1976250</v>
      </c>
      <c r="BG155" s="28">
        <f t="shared" si="91"/>
        <v>310000</v>
      </c>
      <c r="BH155" s="17">
        <f>DFC!$C$77</f>
        <v>42</v>
      </c>
      <c r="BI155" s="28">
        <f>DFC!$C$76</f>
        <v>35</v>
      </c>
      <c r="BJ155" s="30">
        <f>DFC!$C$75</f>
        <v>40</v>
      </c>
      <c r="BK155" s="31">
        <f t="shared" si="83"/>
        <v>4.8825000000000003</v>
      </c>
      <c r="BL155" s="31">
        <f t="shared" si="83"/>
        <v>69.168750000000003</v>
      </c>
      <c r="BM155" s="32">
        <f t="shared" si="83"/>
        <v>12.4</v>
      </c>
      <c r="BN155" s="11">
        <f>DFC!$C$68</f>
        <v>500</v>
      </c>
      <c r="BO155" s="21">
        <f t="shared" si="106"/>
        <v>2441.25</v>
      </c>
      <c r="BP155" s="19">
        <f t="shared" si="107"/>
        <v>34584.375</v>
      </c>
      <c r="BQ155" s="19">
        <f t="shared" si="108"/>
        <v>6200</v>
      </c>
      <c r="BR155" s="423">
        <f t="shared" si="109"/>
        <v>43225.625</v>
      </c>
      <c r="BS155" s="561">
        <f>DFC!$C$72</f>
        <v>0.15</v>
      </c>
      <c r="BT155" s="559">
        <f>DFC!$C$71</f>
        <v>0.75</v>
      </c>
      <c r="BU155" s="560">
        <f>DFC!$C$70</f>
        <v>0.1</v>
      </c>
      <c r="BV155" s="24" t="str">
        <f t="shared" si="103"/>
        <v>OK</v>
      </c>
      <c r="BW155" s="25">
        <f t="shared" si="100"/>
        <v>93</v>
      </c>
      <c r="BX155" s="26">
        <f t="shared" si="100"/>
        <v>465</v>
      </c>
      <c r="BY155" s="27">
        <f t="shared" si="100"/>
        <v>62</v>
      </c>
      <c r="BZ155" s="28">
        <f t="shared" si="92"/>
        <v>0</v>
      </c>
      <c r="CA155" s="28">
        <f t="shared" si="92"/>
        <v>0</v>
      </c>
      <c r="CB155" s="28">
        <f t="shared" si="92"/>
        <v>0</v>
      </c>
      <c r="CC155" s="17">
        <f>DFC!$C$77</f>
        <v>42</v>
      </c>
      <c r="CD155" s="28">
        <f>DFC!$C$76</f>
        <v>35</v>
      </c>
      <c r="CE155" s="30">
        <f>DFC!$C$75</f>
        <v>40</v>
      </c>
      <c r="CF155" s="31">
        <f t="shared" si="84"/>
        <v>0</v>
      </c>
      <c r="CG155" s="31">
        <f t="shared" si="84"/>
        <v>0</v>
      </c>
      <c r="CH155" s="32">
        <f t="shared" si="84"/>
        <v>0</v>
      </c>
      <c r="CI155" s="11">
        <f>DFC!$C$68</f>
        <v>500</v>
      </c>
      <c r="CJ155" s="21">
        <f t="shared" si="110"/>
        <v>0</v>
      </c>
      <c r="CK155" s="21">
        <f t="shared" si="110"/>
        <v>0</v>
      </c>
      <c r="CL155" s="21">
        <f t="shared" si="110"/>
        <v>0</v>
      </c>
      <c r="CM155" s="423">
        <f t="shared" si="111"/>
        <v>0</v>
      </c>
    </row>
    <row r="156" spans="1:91" x14ac:dyDescent="0.35">
      <c r="A156" s="743"/>
      <c r="B156" s="572" t="s">
        <v>30</v>
      </c>
      <c r="C156" s="572">
        <v>30</v>
      </c>
      <c r="D156" s="572">
        <v>150</v>
      </c>
      <c r="E156" s="10">
        <f>DFC!C$57</f>
        <v>20</v>
      </c>
      <c r="F156" s="578">
        <f t="shared" si="88"/>
        <v>600</v>
      </c>
      <c r="G156" s="745"/>
      <c r="H156" s="49">
        <f>DFC!$C$45</f>
        <v>0.1</v>
      </c>
      <c r="I156" s="47">
        <f>DFC!$C$44</f>
        <v>0.7</v>
      </c>
      <c r="J156" s="48">
        <f>DFC!$C$43</f>
        <v>0.2</v>
      </c>
      <c r="K156" s="24" t="str">
        <f t="shared" si="93"/>
        <v>OK</v>
      </c>
      <c r="L156" s="25">
        <f t="shared" si="94"/>
        <v>60</v>
      </c>
      <c r="M156" s="26">
        <f t="shared" si="94"/>
        <v>420</v>
      </c>
      <c r="N156" s="27">
        <f t="shared" si="94"/>
        <v>120</v>
      </c>
      <c r="O156" s="28">
        <f t="shared" si="89"/>
        <v>420000</v>
      </c>
      <c r="P156" s="28">
        <f t="shared" si="89"/>
        <v>9996000</v>
      </c>
      <c r="Q156" s="28">
        <f t="shared" si="89"/>
        <v>3360000</v>
      </c>
      <c r="R156" s="29">
        <f>DFC!$C$50</f>
        <v>152</v>
      </c>
      <c r="S156" s="28">
        <f>DFC!$C$49</f>
        <v>146.19999999999999</v>
      </c>
      <c r="T156" s="30">
        <f>DFC!$C$48</f>
        <v>150</v>
      </c>
      <c r="U156" s="31">
        <f t="shared" si="95"/>
        <v>63.84</v>
      </c>
      <c r="V156" s="31">
        <f t="shared" si="95"/>
        <v>1461.4151999999999</v>
      </c>
      <c r="W156" s="32">
        <f t="shared" si="95"/>
        <v>504</v>
      </c>
      <c r="X156" s="23">
        <f>DFC!$C$41</f>
        <v>370</v>
      </c>
      <c r="Y156" s="33">
        <f t="shared" si="96"/>
        <v>23620.800000000003</v>
      </c>
      <c r="Z156" s="31">
        <f t="shared" si="96"/>
        <v>540723.62399999995</v>
      </c>
      <c r="AA156" s="31">
        <f t="shared" si="96"/>
        <v>186480</v>
      </c>
      <c r="AB156" s="423">
        <f t="shared" si="104"/>
        <v>750824.424</v>
      </c>
      <c r="AC156" s="295">
        <f>DFC!$C$45</f>
        <v>0.1</v>
      </c>
      <c r="AD156" s="291">
        <f>DFC!$C$44</f>
        <v>0.7</v>
      </c>
      <c r="AE156" s="292">
        <f>DFC!$C$43</f>
        <v>0.2</v>
      </c>
      <c r="AF156" s="24" t="str">
        <f t="shared" si="97"/>
        <v>OK</v>
      </c>
      <c r="AG156" s="25">
        <f t="shared" si="98"/>
        <v>60</v>
      </c>
      <c r="AH156" s="26">
        <f t="shared" si="98"/>
        <v>420</v>
      </c>
      <c r="AI156" s="27">
        <f t="shared" si="98"/>
        <v>120</v>
      </c>
      <c r="AJ156" s="28">
        <f t="shared" si="90"/>
        <v>0</v>
      </c>
      <c r="AK156" s="28">
        <f t="shared" si="90"/>
        <v>0</v>
      </c>
      <c r="AL156" s="28">
        <f t="shared" si="90"/>
        <v>0</v>
      </c>
      <c r="AM156" s="17">
        <f>DFC!$C$50</f>
        <v>152</v>
      </c>
      <c r="AN156" s="16">
        <f>DFC!$C$49</f>
        <v>146.19999999999999</v>
      </c>
      <c r="AO156" s="18">
        <f>DFC!$C$48</f>
        <v>150</v>
      </c>
      <c r="AP156" s="31">
        <f t="shared" si="82"/>
        <v>0</v>
      </c>
      <c r="AQ156" s="31">
        <f t="shared" si="82"/>
        <v>0</v>
      </c>
      <c r="AR156" s="32">
        <f t="shared" si="82"/>
        <v>0</v>
      </c>
      <c r="AS156" s="23">
        <f>DFC!$C$41</f>
        <v>370</v>
      </c>
      <c r="AT156" s="33">
        <f t="shared" si="81"/>
        <v>0</v>
      </c>
      <c r="AU156" s="31">
        <f t="shared" si="81"/>
        <v>0</v>
      </c>
      <c r="AV156" s="31">
        <f t="shared" si="81"/>
        <v>0</v>
      </c>
      <c r="AW156" s="423">
        <f t="shared" si="105"/>
        <v>0</v>
      </c>
      <c r="AX156" s="561">
        <f>DFC!$C$72</f>
        <v>0.15</v>
      </c>
      <c r="AY156" s="559">
        <f>DFC!$C$71</f>
        <v>0.75</v>
      </c>
      <c r="AZ156" s="560">
        <f>DFC!$C$70</f>
        <v>0.1</v>
      </c>
      <c r="BA156" s="24" t="str">
        <f t="shared" si="102"/>
        <v>OK</v>
      </c>
      <c r="BB156" s="25">
        <f t="shared" si="99"/>
        <v>90</v>
      </c>
      <c r="BC156" s="26">
        <f t="shared" si="99"/>
        <v>450</v>
      </c>
      <c r="BD156" s="27">
        <f t="shared" si="99"/>
        <v>60</v>
      </c>
      <c r="BE156" s="28">
        <f t="shared" si="91"/>
        <v>112500</v>
      </c>
      <c r="BF156" s="28">
        <f t="shared" si="91"/>
        <v>1912500</v>
      </c>
      <c r="BG156" s="28">
        <f t="shared" si="91"/>
        <v>300000</v>
      </c>
      <c r="BH156" s="17">
        <f>DFC!$C$77</f>
        <v>42</v>
      </c>
      <c r="BI156" s="28">
        <f>DFC!$C$76</f>
        <v>35</v>
      </c>
      <c r="BJ156" s="30">
        <f>DFC!$C$75</f>
        <v>40</v>
      </c>
      <c r="BK156" s="31">
        <f t="shared" si="83"/>
        <v>4.7249999999999996</v>
      </c>
      <c r="BL156" s="31">
        <f t="shared" si="83"/>
        <v>66.9375</v>
      </c>
      <c r="BM156" s="32">
        <f t="shared" si="83"/>
        <v>12</v>
      </c>
      <c r="BN156" s="11">
        <f>DFC!$C$68</f>
        <v>500</v>
      </c>
      <c r="BO156" s="21">
        <f t="shared" si="106"/>
        <v>2362.5</v>
      </c>
      <c r="BP156" s="19">
        <f t="shared" si="107"/>
        <v>33468.75</v>
      </c>
      <c r="BQ156" s="19">
        <f t="shared" si="108"/>
        <v>6000</v>
      </c>
      <c r="BR156" s="423">
        <f t="shared" si="109"/>
        <v>41831.25</v>
      </c>
      <c r="BS156" s="561">
        <f>DFC!$C$72</f>
        <v>0.15</v>
      </c>
      <c r="BT156" s="559">
        <f>DFC!$C$71</f>
        <v>0.75</v>
      </c>
      <c r="BU156" s="560">
        <f>DFC!$C$70</f>
        <v>0.1</v>
      </c>
      <c r="BV156" s="24" t="str">
        <f t="shared" si="103"/>
        <v>OK</v>
      </c>
      <c r="BW156" s="25">
        <f t="shared" si="100"/>
        <v>90</v>
      </c>
      <c r="BX156" s="26">
        <f t="shared" si="100"/>
        <v>450</v>
      </c>
      <c r="BY156" s="27">
        <f t="shared" si="100"/>
        <v>60</v>
      </c>
      <c r="BZ156" s="28">
        <f t="shared" si="92"/>
        <v>0</v>
      </c>
      <c r="CA156" s="28">
        <f t="shared" si="92"/>
        <v>0</v>
      </c>
      <c r="CB156" s="28">
        <f t="shared" si="92"/>
        <v>0</v>
      </c>
      <c r="CC156" s="17">
        <f>DFC!$C$77</f>
        <v>42</v>
      </c>
      <c r="CD156" s="28">
        <f>DFC!$C$76</f>
        <v>35</v>
      </c>
      <c r="CE156" s="30">
        <f>DFC!$C$75</f>
        <v>40</v>
      </c>
      <c r="CF156" s="31">
        <f t="shared" si="84"/>
        <v>0</v>
      </c>
      <c r="CG156" s="31">
        <f t="shared" si="84"/>
        <v>0</v>
      </c>
      <c r="CH156" s="32">
        <f t="shared" si="84"/>
        <v>0</v>
      </c>
      <c r="CI156" s="11">
        <f>DFC!$C$68</f>
        <v>500</v>
      </c>
      <c r="CJ156" s="21">
        <f t="shared" si="110"/>
        <v>0</v>
      </c>
      <c r="CK156" s="21">
        <f t="shared" si="110"/>
        <v>0</v>
      </c>
      <c r="CL156" s="21">
        <f t="shared" si="110"/>
        <v>0</v>
      </c>
      <c r="CM156" s="423">
        <f t="shared" si="111"/>
        <v>0</v>
      </c>
    </row>
    <row r="157" spans="1:91" x14ac:dyDescent="0.35">
      <c r="A157" s="743"/>
      <c r="B157" s="572" t="s">
        <v>31</v>
      </c>
      <c r="C157" s="572">
        <v>31</v>
      </c>
      <c r="D157" s="572">
        <v>151</v>
      </c>
      <c r="E157" s="10">
        <f>DFC!C$58</f>
        <v>20</v>
      </c>
      <c r="F157" s="578">
        <f t="shared" si="88"/>
        <v>620</v>
      </c>
      <c r="G157" s="745"/>
      <c r="H157" s="49">
        <f>DFC!$C$45</f>
        <v>0.1</v>
      </c>
      <c r="I157" s="47">
        <f>DFC!$C$44</f>
        <v>0.7</v>
      </c>
      <c r="J157" s="48">
        <f>DFC!$C$43</f>
        <v>0.2</v>
      </c>
      <c r="K157" s="24" t="str">
        <f t="shared" si="93"/>
        <v>OK</v>
      </c>
      <c r="L157" s="25">
        <f t="shared" si="94"/>
        <v>62</v>
      </c>
      <c r="M157" s="26">
        <f t="shared" si="94"/>
        <v>434</v>
      </c>
      <c r="N157" s="27">
        <f t="shared" si="94"/>
        <v>124</v>
      </c>
      <c r="O157" s="28">
        <f t="shared" si="89"/>
        <v>434000</v>
      </c>
      <c r="P157" s="28">
        <f t="shared" si="89"/>
        <v>10329200</v>
      </c>
      <c r="Q157" s="28">
        <f t="shared" si="89"/>
        <v>3472000</v>
      </c>
      <c r="R157" s="29">
        <f>DFC!$C$50</f>
        <v>152</v>
      </c>
      <c r="S157" s="28">
        <f>DFC!$C$49</f>
        <v>146.19999999999999</v>
      </c>
      <c r="T157" s="30">
        <f>DFC!$C$48</f>
        <v>150</v>
      </c>
      <c r="U157" s="31">
        <f t="shared" si="95"/>
        <v>65.968000000000004</v>
      </c>
      <c r="V157" s="31">
        <f t="shared" si="95"/>
        <v>1510.12904</v>
      </c>
      <c r="W157" s="32">
        <f t="shared" si="95"/>
        <v>520.79999999999995</v>
      </c>
      <c r="X157" s="23">
        <f>DFC!$C$41</f>
        <v>370</v>
      </c>
      <c r="Y157" s="33">
        <f t="shared" si="96"/>
        <v>24408.16</v>
      </c>
      <c r="Z157" s="31">
        <f t="shared" si="96"/>
        <v>558747.74479999999</v>
      </c>
      <c r="AA157" s="31">
        <f t="shared" si="96"/>
        <v>192695.99999999997</v>
      </c>
      <c r="AB157" s="423">
        <f t="shared" si="104"/>
        <v>775851.90480000002</v>
      </c>
      <c r="AC157" s="295">
        <f>DFC!$C$45</f>
        <v>0.1</v>
      </c>
      <c r="AD157" s="291">
        <f>DFC!$C$44</f>
        <v>0.7</v>
      </c>
      <c r="AE157" s="292">
        <f>DFC!$C$43</f>
        <v>0.2</v>
      </c>
      <c r="AF157" s="24" t="str">
        <f t="shared" si="97"/>
        <v>OK</v>
      </c>
      <c r="AG157" s="25">
        <f t="shared" si="98"/>
        <v>62</v>
      </c>
      <c r="AH157" s="26">
        <f t="shared" si="98"/>
        <v>434</v>
      </c>
      <c r="AI157" s="27">
        <f t="shared" si="98"/>
        <v>124</v>
      </c>
      <c r="AJ157" s="28">
        <f t="shared" si="90"/>
        <v>0</v>
      </c>
      <c r="AK157" s="28">
        <f t="shared" si="90"/>
        <v>0</v>
      </c>
      <c r="AL157" s="28">
        <f t="shared" si="90"/>
        <v>0</v>
      </c>
      <c r="AM157" s="17">
        <f>DFC!$C$50</f>
        <v>152</v>
      </c>
      <c r="AN157" s="16">
        <f>DFC!$C$49</f>
        <v>146.19999999999999</v>
      </c>
      <c r="AO157" s="18">
        <f>DFC!$C$48</f>
        <v>150</v>
      </c>
      <c r="AP157" s="31">
        <f t="shared" si="82"/>
        <v>0</v>
      </c>
      <c r="AQ157" s="31">
        <f t="shared" si="82"/>
        <v>0</v>
      </c>
      <c r="AR157" s="32">
        <f t="shared" si="82"/>
        <v>0</v>
      </c>
      <c r="AS157" s="23">
        <f>DFC!$C$41</f>
        <v>370</v>
      </c>
      <c r="AT157" s="33">
        <f t="shared" si="81"/>
        <v>0</v>
      </c>
      <c r="AU157" s="31">
        <f t="shared" si="81"/>
        <v>0</v>
      </c>
      <c r="AV157" s="31">
        <f t="shared" si="81"/>
        <v>0</v>
      </c>
      <c r="AW157" s="423">
        <f t="shared" si="105"/>
        <v>0</v>
      </c>
      <c r="AX157" s="561">
        <f>DFC!$C$72</f>
        <v>0.15</v>
      </c>
      <c r="AY157" s="559">
        <f>DFC!$C$71</f>
        <v>0.75</v>
      </c>
      <c r="AZ157" s="560">
        <f>DFC!$C$70</f>
        <v>0.1</v>
      </c>
      <c r="BA157" s="24" t="str">
        <f t="shared" si="102"/>
        <v>OK</v>
      </c>
      <c r="BB157" s="25">
        <f t="shared" si="99"/>
        <v>93</v>
      </c>
      <c r="BC157" s="26">
        <f t="shared" si="99"/>
        <v>465</v>
      </c>
      <c r="BD157" s="27">
        <f t="shared" si="99"/>
        <v>62</v>
      </c>
      <c r="BE157" s="28">
        <f t="shared" si="91"/>
        <v>116250</v>
      </c>
      <c r="BF157" s="28">
        <f t="shared" si="91"/>
        <v>1976250</v>
      </c>
      <c r="BG157" s="28">
        <f t="shared" si="91"/>
        <v>310000</v>
      </c>
      <c r="BH157" s="17">
        <f>DFC!$C$77</f>
        <v>42</v>
      </c>
      <c r="BI157" s="28">
        <f>DFC!$C$76</f>
        <v>35</v>
      </c>
      <c r="BJ157" s="30">
        <f>DFC!$C$75</f>
        <v>40</v>
      </c>
      <c r="BK157" s="31">
        <f t="shared" si="83"/>
        <v>4.8825000000000003</v>
      </c>
      <c r="BL157" s="31">
        <f t="shared" si="83"/>
        <v>69.168750000000003</v>
      </c>
      <c r="BM157" s="32">
        <f t="shared" si="83"/>
        <v>12.4</v>
      </c>
      <c r="BN157" s="11">
        <f>DFC!$C$68</f>
        <v>500</v>
      </c>
      <c r="BO157" s="21">
        <f t="shared" si="106"/>
        <v>2441.25</v>
      </c>
      <c r="BP157" s="19">
        <f t="shared" si="107"/>
        <v>34584.375</v>
      </c>
      <c r="BQ157" s="19">
        <f t="shared" si="108"/>
        <v>6200</v>
      </c>
      <c r="BR157" s="423">
        <f t="shared" si="109"/>
        <v>43225.625</v>
      </c>
      <c r="BS157" s="561">
        <f>DFC!$C$72</f>
        <v>0.15</v>
      </c>
      <c r="BT157" s="559">
        <f>DFC!$C$71</f>
        <v>0.75</v>
      </c>
      <c r="BU157" s="560">
        <f>DFC!$C$70</f>
        <v>0.1</v>
      </c>
      <c r="BV157" s="24" t="str">
        <f t="shared" si="103"/>
        <v>OK</v>
      </c>
      <c r="BW157" s="25">
        <f t="shared" si="100"/>
        <v>93</v>
      </c>
      <c r="BX157" s="26">
        <f t="shared" si="100"/>
        <v>465</v>
      </c>
      <c r="BY157" s="27">
        <f t="shared" si="100"/>
        <v>62</v>
      </c>
      <c r="BZ157" s="28">
        <f t="shared" si="92"/>
        <v>0</v>
      </c>
      <c r="CA157" s="28">
        <f t="shared" si="92"/>
        <v>0</v>
      </c>
      <c r="CB157" s="28">
        <f t="shared" si="92"/>
        <v>0</v>
      </c>
      <c r="CC157" s="17">
        <f>DFC!$C$77</f>
        <v>42</v>
      </c>
      <c r="CD157" s="28">
        <f>DFC!$C$76</f>
        <v>35</v>
      </c>
      <c r="CE157" s="30">
        <f>DFC!$C$75</f>
        <v>40</v>
      </c>
      <c r="CF157" s="31">
        <f t="shared" si="84"/>
        <v>0</v>
      </c>
      <c r="CG157" s="31">
        <f t="shared" si="84"/>
        <v>0</v>
      </c>
      <c r="CH157" s="32">
        <f t="shared" si="84"/>
        <v>0</v>
      </c>
      <c r="CI157" s="11">
        <f>DFC!$C$68</f>
        <v>500</v>
      </c>
      <c r="CJ157" s="21">
        <f t="shared" si="110"/>
        <v>0</v>
      </c>
      <c r="CK157" s="21">
        <f t="shared" si="110"/>
        <v>0</v>
      </c>
      <c r="CL157" s="21">
        <f t="shared" si="110"/>
        <v>0</v>
      </c>
      <c r="CM157" s="423">
        <f t="shared" si="111"/>
        <v>0</v>
      </c>
    </row>
    <row r="158" spans="1:91" x14ac:dyDescent="0.35">
      <c r="A158" s="743"/>
      <c r="B158" s="572" t="s">
        <v>32</v>
      </c>
      <c r="C158" s="572">
        <v>31</v>
      </c>
      <c r="D158" s="572">
        <v>152</v>
      </c>
      <c r="E158" s="10">
        <f>DFC!C$59</f>
        <v>20</v>
      </c>
      <c r="F158" s="578">
        <f t="shared" si="88"/>
        <v>620</v>
      </c>
      <c r="G158" s="745"/>
      <c r="H158" s="49">
        <f>DFC!$C$45</f>
        <v>0.1</v>
      </c>
      <c r="I158" s="47">
        <f>DFC!$C$44</f>
        <v>0.7</v>
      </c>
      <c r="J158" s="48">
        <f>DFC!$C$43</f>
        <v>0.2</v>
      </c>
      <c r="K158" s="24" t="str">
        <f t="shared" si="93"/>
        <v>OK</v>
      </c>
      <c r="L158" s="25">
        <f t="shared" si="94"/>
        <v>62</v>
      </c>
      <c r="M158" s="26">
        <f t="shared" si="94"/>
        <v>434</v>
      </c>
      <c r="N158" s="27">
        <f t="shared" si="94"/>
        <v>124</v>
      </c>
      <c r="O158" s="28">
        <f t="shared" si="89"/>
        <v>434000</v>
      </c>
      <c r="P158" s="28">
        <f t="shared" si="89"/>
        <v>10329200</v>
      </c>
      <c r="Q158" s="28">
        <f t="shared" si="89"/>
        <v>3472000</v>
      </c>
      <c r="R158" s="29">
        <f>DFC!$C$50</f>
        <v>152</v>
      </c>
      <c r="S158" s="28">
        <f>DFC!$C$49</f>
        <v>146.19999999999999</v>
      </c>
      <c r="T158" s="30">
        <f>DFC!$C$48</f>
        <v>150</v>
      </c>
      <c r="U158" s="31">
        <f t="shared" si="95"/>
        <v>65.968000000000004</v>
      </c>
      <c r="V158" s="31">
        <f t="shared" si="95"/>
        <v>1510.12904</v>
      </c>
      <c r="W158" s="32">
        <f t="shared" si="95"/>
        <v>520.79999999999995</v>
      </c>
      <c r="X158" s="23">
        <f>DFC!$C$41</f>
        <v>370</v>
      </c>
      <c r="Y158" s="33">
        <f t="shared" si="96"/>
        <v>24408.16</v>
      </c>
      <c r="Z158" s="31">
        <f t="shared" si="96"/>
        <v>558747.74479999999</v>
      </c>
      <c r="AA158" s="31">
        <f t="shared" si="96"/>
        <v>192695.99999999997</v>
      </c>
      <c r="AB158" s="423">
        <f t="shared" si="104"/>
        <v>775851.90480000002</v>
      </c>
      <c r="AC158" s="295">
        <f>DFC!$C$45</f>
        <v>0.1</v>
      </c>
      <c r="AD158" s="291">
        <f>DFC!$C$44</f>
        <v>0.7</v>
      </c>
      <c r="AE158" s="292">
        <f>DFC!$C$43</f>
        <v>0.2</v>
      </c>
      <c r="AF158" s="24" t="str">
        <f t="shared" si="97"/>
        <v>OK</v>
      </c>
      <c r="AG158" s="25">
        <f t="shared" si="98"/>
        <v>62</v>
      </c>
      <c r="AH158" s="26">
        <f t="shared" si="98"/>
        <v>434</v>
      </c>
      <c r="AI158" s="27">
        <f t="shared" si="98"/>
        <v>124</v>
      </c>
      <c r="AJ158" s="28">
        <f t="shared" si="90"/>
        <v>0</v>
      </c>
      <c r="AK158" s="28">
        <f t="shared" si="90"/>
        <v>0</v>
      </c>
      <c r="AL158" s="28">
        <f t="shared" si="90"/>
        <v>0</v>
      </c>
      <c r="AM158" s="17">
        <f>DFC!$C$50</f>
        <v>152</v>
      </c>
      <c r="AN158" s="16">
        <f>DFC!$C$49</f>
        <v>146.19999999999999</v>
      </c>
      <c r="AO158" s="18">
        <f>DFC!$C$48</f>
        <v>150</v>
      </c>
      <c r="AP158" s="31">
        <f t="shared" si="82"/>
        <v>0</v>
      </c>
      <c r="AQ158" s="31">
        <f t="shared" si="82"/>
        <v>0</v>
      </c>
      <c r="AR158" s="32">
        <f t="shared" si="82"/>
        <v>0</v>
      </c>
      <c r="AS158" s="23">
        <f>DFC!$C$41</f>
        <v>370</v>
      </c>
      <c r="AT158" s="33">
        <f t="shared" si="81"/>
        <v>0</v>
      </c>
      <c r="AU158" s="31">
        <f t="shared" si="81"/>
        <v>0</v>
      </c>
      <c r="AV158" s="31">
        <f t="shared" si="81"/>
        <v>0</v>
      </c>
      <c r="AW158" s="423">
        <f t="shared" si="105"/>
        <v>0</v>
      </c>
      <c r="AX158" s="561">
        <f>DFC!$C$72</f>
        <v>0.15</v>
      </c>
      <c r="AY158" s="559">
        <f>DFC!$C$71</f>
        <v>0.75</v>
      </c>
      <c r="AZ158" s="560">
        <f>DFC!$C$70</f>
        <v>0.1</v>
      </c>
      <c r="BA158" s="24" t="str">
        <f t="shared" si="102"/>
        <v>OK</v>
      </c>
      <c r="BB158" s="25">
        <f t="shared" si="99"/>
        <v>93</v>
      </c>
      <c r="BC158" s="26">
        <f t="shared" si="99"/>
        <v>465</v>
      </c>
      <c r="BD158" s="27">
        <f t="shared" si="99"/>
        <v>62</v>
      </c>
      <c r="BE158" s="28">
        <f t="shared" si="91"/>
        <v>116250</v>
      </c>
      <c r="BF158" s="28">
        <f t="shared" si="91"/>
        <v>1976250</v>
      </c>
      <c r="BG158" s="28">
        <f t="shared" si="91"/>
        <v>310000</v>
      </c>
      <c r="BH158" s="17">
        <f>DFC!$C$77</f>
        <v>42</v>
      </c>
      <c r="BI158" s="28">
        <f>DFC!$C$76</f>
        <v>35</v>
      </c>
      <c r="BJ158" s="30">
        <f>DFC!$C$75</f>
        <v>40</v>
      </c>
      <c r="BK158" s="31">
        <f t="shared" si="83"/>
        <v>4.8825000000000003</v>
      </c>
      <c r="BL158" s="31">
        <f t="shared" si="83"/>
        <v>69.168750000000003</v>
      </c>
      <c r="BM158" s="32">
        <f t="shared" si="83"/>
        <v>12.4</v>
      </c>
      <c r="BN158" s="11">
        <f>DFC!$C$68</f>
        <v>500</v>
      </c>
      <c r="BO158" s="21">
        <f t="shared" si="106"/>
        <v>2441.25</v>
      </c>
      <c r="BP158" s="19">
        <f t="shared" si="107"/>
        <v>34584.375</v>
      </c>
      <c r="BQ158" s="19">
        <f t="shared" si="108"/>
        <v>6200</v>
      </c>
      <c r="BR158" s="423">
        <f t="shared" si="109"/>
        <v>43225.625</v>
      </c>
      <c r="BS158" s="561">
        <f>DFC!$C$72</f>
        <v>0.15</v>
      </c>
      <c r="BT158" s="559">
        <f>DFC!$C$71</f>
        <v>0.75</v>
      </c>
      <c r="BU158" s="560">
        <f>DFC!$C$70</f>
        <v>0.1</v>
      </c>
      <c r="BV158" s="24" t="str">
        <f t="shared" si="103"/>
        <v>OK</v>
      </c>
      <c r="BW158" s="25">
        <f t="shared" si="100"/>
        <v>93</v>
      </c>
      <c r="BX158" s="26">
        <f t="shared" si="100"/>
        <v>465</v>
      </c>
      <c r="BY158" s="27">
        <f t="shared" si="100"/>
        <v>62</v>
      </c>
      <c r="BZ158" s="28">
        <f t="shared" si="92"/>
        <v>0</v>
      </c>
      <c r="CA158" s="28">
        <f t="shared" si="92"/>
        <v>0</v>
      </c>
      <c r="CB158" s="28">
        <f t="shared" si="92"/>
        <v>0</v>
      </c>
      <c r="CC158" s="17">
        <f>DFC!$C$77</f>
        <v>42</v>
      </c>
      <c r="CD158" s="28">
        <f>DFC!$C$76</f>
        <v>35</v>
      </c>
      <c r="CE158" s="30">
        <f>DFC!$C$75</f>
        <v>40</v>
      </c>
      <c r="CF158" s="31">
        <f t="shared" si="84"/>
        <v>0</v>
      </c>
      <c r="CG158" s="31">
        <f t="shared" si="84"/>
        <v>0</v>
      </c>
      <c r="CH158" s="32">
        <f t="shared" si="84"/>
        <v>0</v>
      </c>
      <c r="CI158" s="11">
        <f>DFC!$C$68</f>
        <v>500</v>
      </c>
      <c r="CJ158" s="21">
        <f t="shared" si="110"/>
        <v>0</v>
      </c>
      <c r="CK158" s="21">
        <f t="shared" si="110"/>
        <v>0</v>
      </c>
      <c r="CL158" s="21">
        <f t="shared" si="110"/>
        <v>0</v>
      </c>
      <c r="CM158" s="423">
        <f t="shared" si="111"/>
        <v>0</v>
      </c>
    </row>
    <row r="159" spans="1:91" x14ac:dyDescent="0.35">
      <c r="A159" s="743"/>
      <c r="B159" s="572" t="s">
        <v>33</v>
      </c>
      <c r="C159" s="572">
        <v>30</v>
      </c>
      <c r="D159" s="572">
        <v>153</v>
      </c>
      <c r="E159" s="10">
        <f>DFC!C$60</f>
        <v>20</v>
      </c>
      <c r="F159" s="578">
        <f t="shared" si="88"/>
        <v>600</v>
      </c>
      <c r="G159" s="745"/>
      <c r="H159" s="49">
        <f>DFC!$C$45</f>
        <v>0.1</v>
      </c>
      <c r="I159" s="47">
        <f>DFC!$C$44</f>
        <v>0.7</v>
      </c>
      <c r="J159" s="48">
        <f>DFC!$C$43</f>
        <v>0.2</v>
      </c>
      <c r="K159" s="24" t="str">
        <f t="shared" si="93"/>
        <v>OK</v>
      </c>
      <c r="L159" s="25">
        <f t="shared" si="94"/>
        <v>60</v>
      </c>
      <c r="M159" s="26">
        <f t="shared" si="94"/>
        <v>420</v>
      </c>
      <c r="N159" s="27">
        <f t="shared" si="94"/>
        <v>120</v>
      </c>
      <c r="O159" s="28">
        <f t="shared" si="89"/>
        <v>420000</v>
      </c>
      <c r="P159" s="28">
        <f t="shared" si="89"/>
        <v>9996000</v>
      </c>
      <c r="Q159" s="28">
        <f t="shared" si="89"/>
        <v>3360000</v>
      </c>
      <c r="R159" s="29">
        <f>DFC!$C$50</f>
        <v>152</v>
      </c>
      <c r="S159" s="28">
        <f>DFC!$C$49</f>
        <v>146.19999999999999</v>
      </c>
      <c r="T159" s="30">
        <f>DFC!$C$48</f>
        <v>150</v>
      </c>
      <c r="U159" s="31">
        <f t="shared" si="95"/>
        <v>63.84</v>
      </c>
      <c r="V159" s="31">
        <f t="shared" si="95"/>
        <v>1461.4151999999999</v>
      </c>
      <c r="W159" s="32">
        <f t="shared" si="95"/>
        <v>504</v>
      </c>
      <c r="X159" s="23">
        <f>DFC!$C$41</f>
        <v>370</v>
      </c>
      <c r="Y159" s="33">
        <f t="shared" si="96"/>
        <v>23620.800000000003</v>
      </c>
      <c r="Z159" s="31">
        <f t="shared" si="96"/>
        <v>540723.62399999995</v>
      </c>
      <c r="AA159" s="31">
        <f t="shared" si="96"/>
        <v>186480</v>
      </c>
      <c r="AB159" s="423">
        <f t="shared" si="104"/>
        <v>750824.424</v>
      </c>
      <c r="AC159" s="295">
        <f>DFC!$C$45</f>
        <v>0.1</v>
      </c>
      <c r="AD159" s="291">
        <f>DFC!$C$44</f>
        <v>0.7</v>
      </c>
      <c r="AE159" s="292">
        <f>DFC!$C$43</f>
        <v>0.2</v>
      </c>
      <c r="AF159" s="24" t="str">
        <f t="shared" si="97"/>
        <v>OK</v>
      </c>
      <c r="AG159" s="25">
        <f t="shared" si="98"/>
        <v>60</v>
      </c>
      <c r="AH159" s="26">
        <f t="shared" si="98"/>
        <v>420</v>
      </c>
      <c r="AI159" s="27">
        <f t="shared" si="98"/>
        <v>120</v>
      </c>
      <c r="AJ159" s="28">
        <f t="shared" si="90"/>
        <v>0</v>
      </c>
      <c r="AK159" s="28">
        <f t="shared" si="90"/>
        <v>0</v>
      </c>
      <c r="AL159" s="28">
        <f t="shared" si="90"/>
        <v>0</v>
      </c>
      <c r="AM159" s="17">
        <f>DFC!$C$50</f>
        <v>152</v>
      </c>
      <c r="AN159" s="16">
        <f>DFC!$C$49</f>
        <v>146.19999999999999</v>
      </c>
      <c r="AO159" s="18">
        <f>DFC!$C$48</f>
        <v>150</v>
      </c>
      <c r="AP159" s="31">
        <f t="shared" si="82"/>
        <v>0</v>
      </c>
      <c r="AQ159" s="31">
        <f t="shared" si="82"/>
        <v>0</v>
      </c>
      <c r="AR159" s="32">
        <f t="shared" si="82"/>
        <v>0</v>
      </c>
      <c r="AS159" s="23">
        <f>DFC!$C$41</f>
        <v>370</v>
      </c>
      <c r="AT159" s="33">
        <f t="shared" si="81"/>
        <v>0</v>
      </c>
      <c r="AU159" s="31">
        <f t="shared" si="81"/>
        <v>0</v>
      </c>
      <c r="AV159" s="31">
        <f t="shared" si="81"/>
        <v>0</v>
      </c>
      <c r="AW159" s="423">
        <f t="shared" si="105"/>
        <v>0</v>
      </c>
      <c r="AX159" s="561">
        <f>DFC!$C$72</f>
        <v>0.15</v>
      </c>
      <c r="AY159" s="559">
        <f>DFC!$C$71</f>
        <v>0.75</v>
      </c>
      <c r="AZ159" s="560">
        <f>DFC!$C$70</f>
        <v>0.1</v>
      </c>
      <c r="BA159" s="24" t="str">
        <f t="shared" si="102"/>
        <v>OK</v>
      </c>
      <c r="BB159" s="25">
        <f t="shared" si="99"/>
        <v>90</v>
      </c>
      <c r="BC159" s="26">
        <f t="shared" si="99"/>
        <v>450</v>
      </c>
      <c r="BD159" s="27">
        <f t="shared" si="99"/>
        <v>60</v>
      </c>
      <c r="BE159" s="28">
        <f t="shared" si="91"/>
        <v>112500</v>
      </c>
      <c r="BF159" s="28">
        <f t="shared" si="91"/>
        <v>1912500</v>
      </c>
      <c r="BG159" s="28">
        <f t="shared" si="91"/>
        <v>300000</v>
      </c>
      <c r="BH159" s="17">
        <f>DFC!$C$77</f>
        <v>42</v>
      </c>
      <c r="BI159" s="28">
        <f>DFC!$C$76</f>
        <v>35</v>
      </c>
      <c r="BJ159" s="30">
        <f>DFC!$C$75</f>
        <v>40</v>
      </c>
      <c r="BK159" s="31">
        <f t="shared" si="83"/>
        <v>4.7249999999999996</v>
      </c>
      <c r="BL159" s="31">
        <f t="shared" si="83"/>
        <v>66.9375</v>
      </c>
      <c r="BM159" s="32">
        <f t="shared" si="83"/>
        <v>12</v>
      </c>
      <c r="BN159" s="11">
        <f>DFC!$C$68</f>
        <v>500</v>
      </c>
      <c r="BO159" s="21">
        <f t="shared" si="106"/>
        <v>2362.5</v>
      </c>
      <c r="BP159" s="19">
        <f t="shared" si="107"/>
        <v>33468.75</v>
      </c>
      <c r="BQ159" s="19">
        <f t="shared" si="108"/>
        <v>6000</v>
      </c>
      <c r="BR159" s="423">
        <f t="shared" si="109"/>
        <v>41831.25</v>
      </c>
      <c r="BS159" s="561">
        <f>DFC!$C$72</f>
        <v>0.15</v>
      </c>
      <c r="BT159" s="559">
        <f>DFC!$C$71</f>
        <v>0.75</v>
      </c>
      <c r="BU159" s="560">
        <f>DFC!$C$70</f>
        <v>0.1</v>
      </c>
      <c r="BV159" s="24" t="str">
        <f t="shared" si="103"/>
        <v>OK</v>
      </c>
      <c r="BW159" s="25">
        <f t="shared" si="100"/>
        <v>90</v>
      </c>
      <c r="BX159" s="26">
        <f t="shared" si="100"/>
        <v>450</v>
      </c>
      <c r="BY159" s="27">
        <f t="shared" si="100"/>
        <v>60</v>
      </c>
      <c r="BZ159" s="28">
        <f t="shared" si="92"/>
        <v>0</v>
      </c>
      <c r="CA159" s="28">
        <f t="shared" si="92"/>
        <v>0</v>
      </c>
      <c r="CB159" s="28">
        <f t="shared" si="92"/>
        <v>0</v>
      </c>
      <c r="CC159" s="17">
        <f>DFC!$C$77</f>
        <v>42</v>
      </c>
      <c r="CD159" s="28">
        <f>DFC!$C$76</f>
        <v>35</v>
      </c>
      <c r="CE159" s="30">
        <f>DFC!$C$75</f>
        <v>40</v>
      </c>
      <c r="CF159" s="31">
        <f t="shared" si="84"/>
        <v>0</v>
      </c>
      <c r="CG159" s="31">
        <f t="shared" si="84"/>
        <v>0</v>
      </c>
      <c r="CH159" s="32">
        <f t="shared" si="84"/>
        <v>0</v>
      </c>
      <c r="CI159" s="11">
        <f>DFC!$C$68</f>
        <v>500</v>
      </c>
      <c r="CJ159" s="21">
        <f t="shared" si="110"/>
        <v>0</v>
      </c>
      <c r="CK159" s="21">
        <f t="shared" si="110"/>
        <v>0</v>
      </c>
      <c r="CL159" s="21">
        <f t="shared" si="110"/>
        <v>0</v>
      </c>
      <c r="CM159" s="423">
        <f t="shared" si="111"/>
        <v>0</v>
      </c>
    </row>
    <row r="160" spans="1:91" x14ac:dyDescent="0.35">
      <c r="A160" s="743"/>
      <c r="B160" s="572" t="s">
        <v>34</v>
      </c>
      <c r="C160" s="572">
        <v>31</v>
      </c>
      <c r="D160" s="572">
        <v>154</v>
      </c>
      <c r="E160" s="10">
        <f>DFC!C$61</f>
        <v>20</v>
      </c>
      <c r="F160" s="578">
        <f t="shared" si="88"/>
        <v>620</v>
      </c>
      <c r="G160" s="745"/>
      <c r="H160" s="49">
        <f>DFC!$C$45</f>
        <v>0.1</v>
      </c>
      <c r="I160" s="47">
        <f>DFC!$C$44</f>
        <v>0.7</v>
      </c>
      <c r="J160" s="48">
        <f>DFC!$C$43</f>
        <v>0.2</v>
      </c>
      <c r="K160" s="24" t="str">
        <f t="shared" si="93"/>
        <v>OK</v>
      </c>
      <c r="L160" s="25">
        <f t="shared" si="94"/>
        <v>62</v>
      </c>
      <c r="M160" s="26">
        <f t="shared" si="94"/>
        <v>434</v>
      </c>
      <c r="N160" s="27">
        <f t="shared" si="94"/>
        <v>124</v>
      </c>
      <c r="O160" s="28">
        <f t="shared" si="89"/>
        <v>434000</v>
      </c>
      <c r="P160" s="28">
        <f t="shared" si="89"/>
        <v>10329200</v>
      </c>
      <c r="Q160" s="28">
        <f t="shared" si="89"/>
        <v>3472000</v>
      </c>
      <c r="R160" s="29">
        <f>DFC!$C$50</f>
        <v>152</v>
      </c>
      <c r="S160" s="28">
        <f>DFC!$C$49</f>
        <v>146.19999999999999</v>
      </c>
      <c r="T160" s="30">
        <f>DFC!$C$48</f>
        <v>150</v>
      </c>
      <c r="U160" s="31">
        <f t="shared" si="95"/>
        <v>65.968000000000004</v>
      </c>
      <c r="V160" s="31">
        <f t="shared" si="95"/>
        <v>1510.12904</v>
      </c>
      <c r="W160" s="32">
        <f t="shared" si="95"/>
        <v>520.79999999999995</v>
      </c>
      <c r="X160" s="23">
        <f>DFC!$C$41</f>
        <v>370</v>
      </c>
      <c r="Y160" s="33">
        <f t="shared" si="96"/>
        <v>24408.16</v>
      </c>
      <c r="Z160" s="31">
        <f t="shared" si="96"/>
        <v>558747.74479999999</v>
      </c>
      <c r="AA160" s="31">
        <f t="shared" si="96"/>
        <v>192695.99999999997</v>
      </c>
      <c r="AB160" s="423">
        <f t="shared" si="104"/>
        <v>775851.90480000002</v>
      </c>
      <c r="AC160" s="295">
        <f>DFC!$C$45</f>
        <v>0.1</v>
      </c>
      <c r="AD160" s="291">
        <f>DFC!$C$44</f>
        <v>0.7</v>
      </c>
      <c r="AE160" s="292">
        <f>DFC!$C$43</f>
        <v>0.2</v>
      </c>
      <c r="AF160" s="24" t="str">
        <f t="shared" si="97"/>
        <v>OK</v>
      </c>
      <c r="AG160" s="25">
        <f t="shared" si="98"/>
        <v>62</v>
      </c>
      <c r="AH160" s="26">
        <f t="shared" si="98"/>
        <v>434</v>
      </c>
      <c r="AI160" s="27">
        <f t="shared" si="98"/>
        <v>124</v>
      </c>
      <c r="AJ160" s="28">
        <f t="shared" si="90"/>
        <v>0</v>
      </c>
      <c r="AK160" s="28">
        <f t="shared" si="90"/>
        <v>0</v>
      </c>
      <c r="AL160" s="28">
        <f t="shared" si="90"/>
        <v>0</v>
      </c>
      <c r="AM160" s="17">
        <f>DFC!$C$50</f>
        <v>152</v>
      </c>
      <c r="AN160" s="16">
        <f>DFC!$C$49</f>
        <v>146.19999999999999</v>
      </c>
      <c r="AO160" s="18">
        <f>DFC!$C$48</f>
        <v>150</v>
      </c>
      <c r="AP160" s="31">
        <f t="shared" si="82"/>
        <v>0</v>
      </c>
      <c r="AQ160" s="31">
        <f t="shared" si="82"/>
        <v>0</v>
      </c>
      <c r="AR160" s="32">
        <f t="shared" si="82"/>
        <v>0</v>
      </c>
      <c r="AS160" s="23">
        <f>DFC!$C$41</f>
        <v>370</v>
      </c>
      <c r="AT160" s="33">
        <f t="shared" si="81"/>
        <v>0</v>
      </c>
      <c r="AU160" s="31">
        <f t="shared" si="81"/>
        <v>0</v>
      </c>
      <c r="AV160" s="31">
        <f t="shared" si="81"/>
        <v>0</v>
      </c>
      <c r="AW160" s="423">
        <f t="shared" si="105"/>
        <v>0</v>
      </c>
      <c r="AX160" s="561">
        <f>DFC!$C$72</f>
        <v>0.15</v>
      </c>
      <c r="AY160" s="559">
        <f>DFC!$C$71</f>
        <v>0.75</v>
      </c>
      <c r="AZ160" s="560">
        <f>DFC!$C$70</f>
        <v>0.1</v>
      </c>
      <c r="BA160" s="24" t="str">
        <f t="shared" si="102"/>
        <v>OK</v>
      </c>
      <c r="BB160" s="25">
        <f t="shared" si="99"/>
        <v>93</v>
      </c>
      <c r="BC160" s="26">
        <f t="shared" si="99"/>
        <v>465</v>
      </c>
      <c r="BD160" s="27">
        <f t="shared" si="99"/>
        <v>62</v>
      </c>
      <c r="BE160" s="28">
        <f t="shared" si="91"/>
        <v>116250</v>
      </c>
      <c r="BF160" s="28">
        <f t="shared" si="91"/>
        <v>1976250</v>
      </c>
      <c r="BG160" s="28">
        <f t="shared" si="91"/>
        <v>310000</v>
      </c>
      <c r="BH160" s="17">
        <f>DFC!$C$77</f>
        <v>42</v>
      </c>
      <c r="BI160" s="28">
        <f>DFC!$C$76</f>
        <v>35</v>
      </c>
      <c r="BJ160" s="30">
        <f>DFC!$C$75</f>
        <v>40</v>
      </c>
      <c r="BK160" s="31">
        <f t="shared" si="83"/>
        <v>4.8825000000000003</v>
      </c>
      <c r="BL160" s="31">
        <f t="shared" si="83"/>
        <v>69.168750000000003</v>
      </c>
      <c r="BM160" s="32">
        <f t="shared" si="83"/>
        <v>12.4</v>
      </c>
      <c r="BN160" s="11">
        <f>DFC!$C$68</f>
        <v>500</v>
      </c>
      <c r="BO160" s="21">
        <f t="shared" si="106"/>
        <v>2441.25</v>
      </c>
      <c r="BP160" s="19">
        <f t="shared" si="107"/>
        <v>34584.375</v>
      </c>
      <c r="BQ160" s="19">
        <f t="shared" si="108"/>
        <v>6200</v>
      </c>
      <c r="BR160" s="423">
        <f t="shared" si="109"/>
        <v>43225.625</v>
      </c>
      <c r="BS160" s="561">
        <f>DFC!$C$72</f>
        <v>0.15</v>
      </c>
      <c r="BT160" s="559">
        <f>DFC!$C$71</f>
        <v>0.75</v>
      </c>
      <c r="BU160" s="560">
        <f>DFC!$C$70</f>
        <v>0.1</v>
      </c>
      <c r="BV160" s="24" t="str">
        <f t="shared" si="103"/>
        <v>OK</v>
      </c>
      <c r="BW160" s="25">
        <f t="shared" si="100"/>
        <v>93</v>
      </c>
      <c r="BX160" s="26">
        <f t="shared" si="100"/>
        <v>465</v>
      </c>
      <c r="BY160" s="27">
        <f t="shared" si="100"/>
        <v>62</v>
      </c>
      <c r="BZ160" s="28">
        <f t="shared" si="92"/>
        <v>0</v>
      </c>
      <c r="CA160" s="28">
        <f t="shared" si="92"/>
        <v>0</v>
      </c>
      <c r="CB160" s="28">
        <f t="shared" si="92"/>
        <v>0</v>
      </c>
      <c r="CC160" s="17">
        <f>DFC!$C$77</f>
        <v>42</v>
      </c>
      <c r="CD160" s="28">
        <f>DFC!$C$76</f>
        <v>35</v>
      </c>
      <c r="CE160" s="30">
        <f>DFC!$C$75</f>
        <v>40</v>
      </c>
      <c r="CF160" s="31">
        <f t="shared" si="84"/>
        <v>0</v>
      </c>
      <c r="CG160" s="31">
        <f t="shared" si="84"/>
        <v>0</v>
      </c>
      <c r="CH160" s="32">
        <f t="shared" si="84"/>
        <v>0</v>
      </c>
      <c r="CI160" s="11">
        <f>DFC!$C$68</f>
        <v>500</v>
      </c>
      <c r="CJ160" s="21">
        <f t="shared" si="110"/>
        <v>0</v>
      </c>
      <c r="CK160" s="21">
        <f t="shared" si="110"/>
        <v>0</v>
      </c>
      <c r="CL160" s="21">
        <f t="shared" si="110"/>
        <v>0</v>
      </c>
      <c r="CM160" s="423">
        <f t="shared" si="111"/>
        <v>0</v>
      </c>
    </row>
    <row r="161" spans="1:91" x14ac:dyDescent="0.35">
      <c r="A161" s="743"/>
      <c r="B161" s="572" t="s">
        <v>35</v>
      </c>
      <c r="C161" s="572">
        <v>30</v>
      </c>
      <c r="D161" s="572">
        <v>155</v>
      </c>
      <c r="E161" s="10">
        <f>DFC!C$62</f>
        <v>20</v>
      </c>
      <c r="F161" s="578">
        <f t="shared" si="88"/>
        <v>600</v>
      </c>
      <c r="G161" s="745"/>
      <c r="H161" s="49">
        <f>DFC!$C$45</f>
        <v>0.1</v>
      </c>
      <c r="I161" s="47">
        <f>DFC!$C$44</f>
        <v>0.7</v>
      </c>
      <c r="J161" s="48">
        <f>DFC!$C$43</f>
        <v>0.2</v>
      </c>
      <c r="K161" s="24" t="str">
        <f t="shared" si="93"/>
        <v>OK</v>
      </c>
      <c r="L161" s="25">
        <f t="shared" si="94"/>
        <v>60</v>
      </c>
      <c r="M161" s="26">
        <f t="shared" si="94"/>
        <v>420</v>
      </c>
      <c r="N161" s="27">
        <f t="shared" si="94"/>
        <v>120</v>
      </c>
      <c r="O161" s="28">
        <f t="shared" si="89"/>
        <v>420000</v>
      </c>
      <c r="P161" s="28">
        <f t="shared" si="89"/>
        <v>9996000</v>
      </c>
      <c r="Q161" s="28">
        <f t="shared" si="89"/>
        <v>3360000</v>
      </c>
      <c r="R161" s="29">
        <f>DFC!$C$50</f>
        <v>152</v>
      </c>
      <c r="S161" s="28">
        <f>DFC!$C$49</f>
        <v>146.19999999999999</v>
      </c>
      <c r="T161" s="30">
        <f>DFC!$C$48</f>
        <v>150</v>
      </c>
      <c r="U161" s="31">
        <f t="shared" si="95"/>
        <v>63.84</v>
      </c>
      <c r="V161" s="31">
        <f t="shared" si="95"/>
        <v>1461.4151999999999</v>
      </c>
      <c r="W161" s="32">
        <f t="shared" si="95"/>
        <v>504</v>
      </c>
      <c r="X161" s="23">
        <f>DFC!$C$41</f>
        <v>370</v>
      </c>
      <c r="Y161" s="33">
        <f t="shared" si="96"/>
        <v>23620.800000000003</v>
      </c>
      <c r="Z161" s="31">
        <f t="shared" si="96"/>
        <v>540723.62399999995</v>
      </c>
      <c r="AA161" s="31">
        <f t="shared" si="96"/>
        <v>186480</v>
      </c>
      <c r="AB161" s="423">
        <f t="shared" si="104"/>
        <v>750824.424</v>
      </c>
      <c r="AC161" s="295">
        <f>DFC!$C$45</f>
        <v>0.1</v>
      </c>
      <c r="AD161" s="291">
        <f>DFC!$C$44</f>
        <v>0.7</v>
      </c>
      <c r="AE161" s="292">
        <f>DFC!$C$43</f>
        <v>0.2</v>
      </c>
      <c r="AF161" s="24" t="str">
        <f t="shared" si="97"/>
        <v>OK</v>
      </c>
      <c r="AG161" s="25">
        <f t="shared" si="98"/>
        <v>60</v>
      </c>
      <c r="AH161" s="26">
        <f t="shared" si="98"/>
        <v>420</v>
      </c>
      <c r="AI161" s="27">
        <f t="shared" si="98"/>
        <v>120</v>
      </c>
      <c r="AJ161" s="28">
        <f t="shared" si="90"/>
        <v>0</v>
      </c>
      <c r="AK161" s="28">
        <f t="shared" si="90"/>
        <v>0</v>
      </c>
      <c r="AL161" s="28">
        <f t="shared" si="90"/>
        <v>0</v>
      </c>
      <c r="AM161" s="17">
        <f>DFC!$C$50</f>
        <v>152</v>
      </c>
      <c r="AN161" s="16">
        <f>DFC!$C$49</f>
        <v>146.19999999999999</v>
      </c>
      <c r="AO161" s="18">
        <f>DFC!$C$48</f>
        <v>150</v>
      </c>
      <c r="AP161" s="31">
        <f t="shared" si="82"/>
        <v>0</v>
      </c>
      <c r="AQ161" s="31">
        <f t="shared" si="82"/>
        <v>0</v>
      </c>
      <c r="AR161" s="32">
        <f t="shared" si="82"/>
        <v>0</v>
      </c>
      <c r="AS161" s="23">
        <f>DFC!$C$41</f>
        <v>370</v>
      </c>
      <c r="AT161" s="33">
        <f t="shared" ref="AT161:AV224" si="113">AP161*$X161</f>
        <v>0</v>
      </c>
      <c r="AU161" s="31">
        <f t="shared" si="113"/>
        <v>0</v>
      </c>
      <c r="AV161" s="31">
        <f t="shared" si="113"/>
        <v>0</v>
      </c>
      <c r="AW161" s="423">
        <f t="shared" si="105"/>
        <v>0</v>
      </c>
      <c r="AX161" s="561">
        <f>DFC!$C$72</f>
        <v>0.15</v>
      </c>
      <c r="AY161" s="559">
        <f>DFC!$C$71</f>
        <v>0.75</v>
      </c>
      <c r="AZ161" s="560">
        <f>DFC!$C$70</f>
        <v>0.1</v>
      </c>
      <c r="BA161" s="24" t="str">
        <f t="shared" si="102"/>
        <v>OK</v>
      </c>
      <c r="BB161" s="25">
        <f t="shared" si="99"/>
        <v>90</v>
      </c>
      <c r="BC161" s="26">
        <f t="shared" si="99"/>
        <v>450</v>
      </c>
      <c r="BD161" s="27">
        <f t="shared" si="99"/>
        <v>60</v>
      </c>
      <c r="BE161" s="28">
        <f t="shared" si="91"/>
        <v>112500</v>
      </c>
      <c r="BF161" s="28">
        <f t="shared" si="91"/>
        <v>1912500</v>
      </c>
      <c r="BG161" s="28">
        <f t="shared" si="91"/>
        <v>300000</v>
      </c>
      <c r="BH161" s="17">
        <f>DFC!$C$77</f>
        <v>42</v>
      </c>
      <c r="BI161" s="28">
        <f>DFC!$C$76</f>
        <v>35</v>
      </c>
      <c r="BJ161" s="30">
        <f>DFC!$C$75</f>
        <v>40</v>
      </c>
      <c r="BK161" s="31">
        <f t="shared" si="83"/>
        <v>4.7249999999999996</v>
      </c>
      <c r="BL161" s="31">
        <f t="shared" si="83"/>
        <v>66.9375</v>
      </c>
      <c r="BM161" s="32">
        <f t="shared" si="83"/>
        <v>12</v>
      </c>
      <c r="BN161" s="11">
        <f>DFC!$C$68</f>
        <v>500</v>
      </c>
      <c r="BO161" s="21">
        <f t="shared" si="106"/>
        <v>2362.5</v>
      </c>
      <c r="BP161" s="19">
        <f t="shared" si="107"/>
        <v>33468.75</v>
      </c>
      <c r="BQ161" s="19">
        <f t="shared" si="108"/>
        <v>6000</v>
      </c>
      <c r="BR161" s="423">
        <f t="shared" si="109"/>
        <v>41831.25</v>
      </c>
      <c r="BS161" s="561">
        <f>DFC!$C$72</f>
        <v>0.15</v>
      </c>
      <c r="BT161" s="559">
        <f>DFC!$C$71</f>
        <v>0.75</v>
      </c>
      <c r="BU161" s="560">
        <f>DFC!$C$70</f>
        <v>0.1</v>
      </c>
      <c r="BV161" s="24" t="str">
        <f t="shared" si="103"/>
        <v>OK</v>
      </c>
      <c r="BW161" s="25">
        <f t="shared" si="100"/>
        <v>90</v>
      </c>
      <c r="BX161" s="26">
        <f t="shared" si="100"/>
        <v>450</v>
      </c>
      <c r="BY161" s="27">
        <f t="shared" si="100"/>
        <v>60</v>
      </c>
      <c r="BZ161" s="28">
        <f t="shared" si="92"/>
        <v>0</v>
      </c>
      <c r="CA161" s="28">
        <f t="shared" si="92"/>
        <v>0</v>
      </c>
      <c r="CB161" s="28">
        <f t="shared" si="92"/>
        <v>0</v>
      </c>
      <c r="CC161" s="17">
        <f>DFC!$C$77</f>
        <v>42</v>
      </c>
      <c r="CD161" s="28">
        <f>DFC!$C$76</f>
        <v>35</v>
      </c>
      <c r="CE161" s="30">
        <f>DFC!$C$75</f>
        <v>40</v>
      </c>
      <c r="CF161" s="31">
        <f t="shared" si="84"/>
        <v>0</v>
      </c>
      <c r="CG161" s="31">
        <f t="shared" si="84"/>
        <v>0</v>
      </c>
      <c r="CH161" s="32">
        <f t="shared" si="84"/>
        <v>0</v>
      </c>
      <c r="CI161" s="11">
        <f>DFC!$C$68</f>
        <v>500</v>
      </c>
      <c r="CJ161" s="21">
        <f t="shared" si="110"/>
        <v>0</v>
      </c>
      <c r="CK161" s="21">
        <f t="shared" si="110"/>
        <v>0</v>
      </c>
      <c r="CL161" s="21">
        <f t="shared" si="110"/>
        <v>0</v>
      </c>
      <c r="CM161" s="423">
        <f t="shared" si="111"/>
        <v>0</v>
      </c>
    </row>
    <row r="162" spans="1:91" x14ac:dyDescent="0.35">
      <c r="A162" s="744"/>
      <c r="B162" s="576" t="s">
        <v>36</v>
      </c>
      <c r="C162" s="576">
        <v>31</v>
      </c>
      <c r="D162" s="576">
        <v>156</v>
      </c>
      <c r="E162" s="10">
        <f>DFC!C$63</f>
        <v>20</v>
      </c>
      <c r="F162" s="35">
        <f t="shared" si="88"/>
        <v>620</v>
      </c>
      <c r="G162" s="746"/>
      <c r="H162" s="49">
        <f>DFC!$C$45</f>
        <v>0.1</v>
      </c>
      <c r="I162" s="47">
        <f>DFC!$C$44</f>
        <v>0.7</v>
      </c>
      <c r="J162" s="48">
        <f>DFC!$C$43</f>
        <v>0.2</v>
      </c>
      <c r="K162" s="8" t="str">
        <f t="shared" si="93"/>
        <v>OK</v>
      </c>
      <c r="L162" s="37">
        <f t="shared" si="94"/>
        <v>62</v>
      </c>
      <c r="M162" s="38">
        <f t="shared" si="94"/>
        <v>434</v>
      </c>
      <c r="N162" s="39">
        <f t="shared" si="94"/>
        <v>124</v>
      </c>
      <c r="O162" s="40">
        <f t="shared" si="89"/>
        <v>434000</v>
      </c>
      <c r="P162" s="40">
        <f t="shared" si="89"/>
        <v>10329200</v>
      </c>
      <c r="Q162" s="40">
        <f t="shared" si="89"/>
        <v>3472000</v>
      </c>
      <c r="R162" s="41">
        <f>DFC!$C$50</f>
        <v>152</v>
      </c>
      <c r="S162" s="40">
        <f>DFC!$C$49</f>
        <v>146.19999999999999</v>
      </c>
      <c r="T162" s="42">
        <f>DFC!$C$48</f>
        <v>150</v>
      </c>
      <c r="U162" s="43">
        <f t="shared" si="95"/>
        <v>65.968000000000004</v>
      </c>
      <c r="V162" s="43">
        <f t="shared" si="95"/>
        <v>1510.12904</v>
      </c>
      <c r="W162" s="44">
        <f t="shared" si="95"/>
        <v>520.79999999999995</v>
      </c>
      <c r="X162" s="23">
        <f>DFC!$C$41</f>
        <v>370</v>
      </c>
      <c r="Y162" s="45">
        <f t="shared" si="96"/>
        <v>24408.16</v>
      </c>
      <c r="Z162" s="43">
        <f t="shared" si="96"/>
        <v>558747.74479999999</v>
      </c>
      <c r="AA162" s="43">
        <f t="shared" si="96"/>
        <v>192695.99999999997</v>
      </c>
      <c r="AB162" s="423">
        <f t="shared" si="104"/>
        <v>775851.90480000002</v>
      </c>
      <c r="AC162" s="295">
        <f>DFC!$C$45</f>
        <v>0.1</v>
      </c>
      <c r="AD162" s="291">
        <f>DFC!$C$44</f>
        <v>0.7</v>
      </c>
      <c r="AE162" s="292">
        <f>DFC!$C$43</f>
        <v>0.2</v>
      </c>
      <c r="AF162" s="8" t="str">
        <f t="shared" si="97"/>
        <v>OK</v>
      </c>
      <c r="AG162" s="37">
        <f t="shared" si="98"/>
        <v>62</v>
      </c>
      <c r="AH162" s="38">
        <f t="shared" si="98"/>
        <v>434</v>
      </c>
      <c r="AI162" s="39">
        <f t="shared" si="98"/>
        <v>124</v>
      </c>
      <c r="AJ162" s="40">
        <f t="shared" si="90"/>
        <v>0</v>
      </c>
      <c r="AK162" s="40">
        <f t="shared" si="90"/>
        <v>0</v>
      </c>
      <c r="AL162" s="40">
        <f t="shared" si="90"/>
        <v>0</v>
      </c>
      <c r="AM162" s="17">
        <f>DFC!$C$50</f>
        <v>152</v>
      </c>
      <c r="AN162" s="16">
        <f>DFC!$C$49</f>
        <v>146.19999999999999</v>
      </c>
      <c r="AO162" s="18">
        <f>DFC!$C$48</f>
        <v>150</v>
      </c>
      <c r="AP162" s="43">
        <f t="shared" ref="AP162:AR225" si="114">AJ162*AM162/10^6</f>
        <v>0</v>
      </c>
      <c r="AQ162" s="43">
        <f t="shared" si="114"/>
        <v>0</v>
      </c>
      <c r="AR162" s="44">
        <f t="shared" si="114"/>
        <v>0</v>
      </c>
      <c r="AS162" s="23">
        <f>DFC!$C$41</f>
        <v>370</v>
      </c>
      <c r="AT162" s="45">
        <f t="shared" si="113"/>
        <v>0</v>
      </c>
      <c r="AU162" s="43">
        <f t="shared" si="113"/>
        <v>0</v>
      </c>
      <c r="AV162" s="43">
        <f t="shared" si="113"/>
        <v>0</v>
      </c>
      <c r="AW162" s="423">
        <f t="shared" si="105"/>
        <v>0</v>
      </c>
      <c r="AX162" s="561">
        <f>DFC!$C$72</f>
        <v>0.15</v>
      </c>
      <c r="AY162" s="559">
        <f>DFC!$C$71</f>
        <v>0.75</v>
      </c>
      <c r="AZ162" s="560">
        <f>DFC!$C$70</f>
        <v>0.1</v>
      </c>
      <c r="BA162" s="8" t="str">
        <f t="shared" si="102"/>
        <v>OK</v>
      </c>
      <c r="BB162" s="37">
        <f t="shared" si="99"/>
        <v>93</v>
      </c>
      <c r="BC162" s="38">
        <f t="shared" si="99"/>
        <v>465</v>
      </c>
      <c r="BD162" s="39">
        <f t="shared" si="99"/>
        <v>62</v>
      </c>
      <c r="BE162" s="40">
        <f t="shared" si="91"/>
        <v>116250</v>
      </c>
      <c r="BF162" s="40">
        <f t="shared" si="91"/>
        <v>1976250</v>
      </c>
      <c r="BG162" s="40">
        <f t="shared" si="91"/>
        <v>310000</v>
      </c>
      <c r="BH162" s="17">
        <f>DFC!$C$77</f>
        <v>42</v>
      </c>
      <c r="BI162" s="28">
        <f>DFC!$C$76</f>
        <v>35</v>
      </c>
      <c r="BJ162" s="30">
        <f>DFC!$C$75</f>
        <v>40</v>
      </c>
      <c r="BK162" s="43">
        <f t="shared" ref="BK162:BM225" si="115">BE162*BH162/10^6</f>
        <v>4.8825000000000003</v>
      </c>
      <c r="BL162" s="43">
        <f t="shared" si="115"/>
        <v>69.168750000000003</v>
      </c>
      <c r="BM162" s="44">
        <f t="shared" si="115"/>
        <v>12.4</v>
      </c>
      <c r="BN162" s="11">
        <f>DFC!$C$68</f>
        <v>500</v>
      </c>
      <c r="BO162" s="21">
        <f t="shared" si="106"/>
        <v>2441.25</v>
      </c>
      <c r="BP162" s="19">
        <f t="shared" si="107"/>
        <v>34584.375</v>
      </c>
      <c r="BQ162" s="19">
        <f t="shared" si="108"/>
        <v>6200</v>
      </c>
      <c r="BR162" s="423">
        <f t="shared" si="109"/>
        <v>43225.625</v>
      </c>
      <c r="BS162" s="561">
        <f>DFC!$C$72</f>
        <v>0.15</v>
      </c>
      <c r="BT162" s="559">
        <f>DFC!$C$71</f>
        <v>0.75</v>
      </c>
      <c r="BU162" s="560">
        <f>DFC!$C$70</f>
        <v>0.1</v>
      </c>
      <c r="BV162" s="8" t="str">
        <f t="shared" si="103"/>
        <v>OK</v>
      </c>
      <c r="BW162" s="37">
        <f t="shared" si="100"/>
        <v>93</v>
      </c>
      <c r="BX162" s="38">
        <f t="shared" si="100"/>
        <v>465</v>
      </c>
      <c r="BY162" s="39">
        <f t="shared" si="100"/>
        <v>62</v>
      </c>
      <c r="BZ162" s="40">
        <f t="shared" si="92"/>
        <v>0</v>
      </c>
      <c r="CA162" s="40">
        <f t="shared" si="92"/>
        <v>0</v>
      </c>
      <c r="CB162" s="40">
        <f t="shared" si="92"/>
        <v>0</v>
      </c>
      <c r="CC162" s="17">
        <f>DFC!$C$77</f>
        <v>42</v>
      </c>
      <c r="CD162" s="28">
        <f>DFC!$C$76</f>
        <v>35</v>
      </c>
      <c r="CE162" s="30">
        <f>DFC!$C$75</f>
        <v>40</v>
      </c>
      <c r="CF162" s="43">
        <f t="shared" ref="CF162:CH225" si="116">BZ162*CC162/10^6</f>
        <v>0</v>
      </c>
      <c r="CG162" s="43">
        <f t="shared" si="116"/>
        <v>0</v>
      </c>
      <c r="CH162" s="44">
        <f t="shared" si="116"/>
        <v>0</v>
      </c>
      <c r="CI162" s="11">
        <f>DFC!$C$68</f>
        <v>500</v>
      </c>
      <c r="CJ162" s="21">
        <f t="shared" si="110"/>
        <v>0</v>
      </c>
      <c r="CK162" s="21">
        <f t="shared" si="110"/>
        <v>0</v>
      </c>
      <c r="CL162" s="21">
        <f t="shared" si="110"/>
        <v>0</v>
      </c>
      <c r="CM162" s="423">
        <f t="shared" si="111"/>
        <v>0</v>
      </c>
    </row>
    <row r="163" spans="1:91" x14ac:dyDescent="0.35">
      <c r="A163" s="731">
        <v>14</v>
      </c>
      <c r="B163" s="575" t="s">
        <v>25</v>
      </c>
      <c r="C163" s="575">
        <v>31</v>
      </c>
      <c r="D163" s="575">
        <v>157</v>
      </c>
      <c r="E163" s="10">
        <f>DFC!C$52</f>
        <v>8</v>
      </c>
      <c r="F163" s="10">
        <f t="shared" si="88"/>
        <v>248</v>
      </c>
      <c r="G163" s="732">
        <f>SUM(F163:F174)</f>
        <v>6928</v>
      </c>
      <c r="H163" s="49">
        <f>DFC!$C$45</f>
        <v>0.1</v>
      </c>
      <c r="I163" s="47">
        <f>DFC!$C$44</f>
        <v>0.7</v>
      </c>
      <c r="J163" s="48">
        <f>DFC!$C$43</f>
        <v>0.2</v>
      </c>
      <c r="K163" s="12" t="str">
        <f t="shared" si="93"/>
        <v>OK</v>
      </c>
      <c r="L163" s="25">
        <f t="shared" si="94"/>
        <v>24.8</v>
      </c>
      <c r="M163" s="26">
        <f t="shared" si="94"/>
        <v>173.6</v>
      </c>
      <c r="N163" s="27">
        <f t="shared" si="94"/>
        <v>49.6</v>
      </c>
      <c r="O163" s="28">
        <f t="shared" si="89"/>
        <v>173600</v>
      </c>
      <c r="P163" s="28">
        <f t="shared" si="89"/>
        <v>4131680</v>
      </c>
      <c r="Q163" s="28">
        <f t="shared" si="89"/>
        <v>1388800</v>
      </c>
      <c r="R163" s="29">
        <f>DFC!$C$50</f>
        <v>152</v>
      </c>
      <c r="S163" s="28">
        <f>DFC!$C$49</f>
        <v>146.19999999999999</v>
      </c>
      <c r="T163" s="30">
        <f>DFC!$C$48</f>
        <v>150</v>
      </c>
      <c r="U163" s="31">
        <f t="shared" si="95"/>
        <v>26.3872</v>
      </c>
      <c r="V163" s="31">
        <f t="shared" si="95"/>
        <v>604.05161599999997</v>
      </c>
      <c r="W163" s="32">
        <f t="shared" si="95"/>
        <v>208.32</v>
      </c>
      <c r="X163" s="23">
        <f>DFC!$C$41</f>
        <v>370</v>
      </c>
      <c r="Y163" s="33">
        <f t="shared" si="96"/>
        <v>9763.2639999999992</v>
      </c>
      <c r="Z163" s="31">
        <f t="shared" si="96"/>
        <v>223499.09792</v>
      </c>
      <c r="AA163" s="31">
        <f t="shared" si="96"/>
        <v>77078.399999999994</v>
      </c>
      <c r="AB163" s="423">
        <f t="shared" ref="AB163" si="117">SUM(Y163:AA163)</f>
        <v>310340.76191999996</v>
      </c>
      <c r="AC163" s="295">
        <f>DFC!$C$45</f>
        <v>0.1</v>
      </c>
      <c r="AD163" s="291">
        <f>DFC!$C$44</f>
        <v>0.7</v>
      </c>
      <c r="AE163" s="292">
        <f>DFC!$C$43</f>
        <v>0.2</v>
      </c>
      <c r="AF163" s="12" t="str">
        <f t="shared" si="97"/>
        <v>OK</v>
      </c>
      <c r="AG163" s="13">
        <f t="shared" si="98"/>
        <v>24.8</v>
      </c>
      <c r="AH163" s="14">
        <f t="shared" si="98"/>
        <v>173.6</v>
      </c>
      <c r="AI163" s="15">
        <f t="shared" si="98"/>
        <v>49.6</v>
      </c>
      <c r="AJ163" s="16">
        <f t="shared" si="90"/>
        <v>0</v>
      </c>
      <c r="AK163" s="16">
        <f t="shared" si="90"/>
        <v>0</v>
      </c>
      <c r="AL163" s="16">
        <f t="shared" si="90"/>
        <v>0</v>
      </c>
      <c r="AM163" s="17">
        <f>DFC!$C$50</f>
        <v>152</v>
      </c>
      <c r="AN163" s="16">
        <f>DFC!$C$49</f>
        <v>146.19999999999999</v>
      </c>
      <c r="AO163" s="18">
        <f>DFC!$C$48</f>
        <v>150</v>
      </c>
      <c r="AP163" s="19">
        <f t="shared" si="114"/>
        <v>0</v>
      </c>
      <c r="AQ163" s="19">
        <f t="shared" si="114"/>
        <v>0</v>
      </c>
      <c r="AR163" s="20">
        <f t="shared" si="114"/>
        <v>0</v>
      </c>
      <c r="AS163" s="23">
        <f>DFC!$C$41</f>
        <v>370</v>
      </c>
      <c r="AT163" s="21">
        <f t="shared" si="113"/>
        <v>0</v>
      </c>
      <c r="AU163" s="19">
        <f t="shared" si="113"/>
        <v>0</v>
      </c>
      <c r="AV163" s="19">
        <f t="shared" si="113"/>
        <v>0</v>
      </c>
      <c r="AW163" s="423">
        <f t="shared" si="105"/>
        <v>0</v>
      </c>
      <c r="AX163" s="561">
        <f>DFC!$C$72</f>
        <v>0.15</v>
      </c>
      <c r="AY163" s="559">
        <f>DFC!$C$71</f>
        <v>0.75</v>
      </c>
      <c r="AZ163" s="560">
        <f>DFC!$C$70</f>
        <v>0.1</v>
      </c>
      <c r="BA163" s="12" t="str">
        <f t="shared" si="102"/>
        <v>OK</v>
      </c>
      <c r="BB163" s="13">
        <f t="shared" si="99"/>
        <v>37.199999999999996</v>
      </c>
      <c r="BC163" s="14">
        <f t="shared" si="99"/>
        <v>186</v>
      </c>
      <c r="BD163" s="15">
        <f t="shared" si="99"/>
        <v>24.8</v>
      </c>
      <c r="BE163" s="16">
        <f t="shared" si="91"/>
        <v>46499.999999999993</v>
      </c>
      <c r="BF163" s="16">
        <f t="shared" si="91"/>
        <v>790500</v>
      </c>
      <c r="BG163" s="16">
        <f t="shared" si="91"/>
        <v>124000</v>
      </c>
      <c r="BH163" s="17">
        <f>DFC!$C$77</f>
        <v>42</v>
      </c>
      <c r="BI163" s="28">
        <f>DFC!$C$76</f>
        <v>35</v>
      </c>
      <c r="BJ163" s="30">
        <f>DFC!$C$75</f>
        <v>40</v>
      </c>
      <c r="BK163" s="19">
        <f t="shared" si="115"/>
        <v>1.9529999999999998</v>
      </c>
      <c r="BL163" s="19">
        <f t="shared" si="115"/>
        <v>27.6675</v>
      </c>
      <c r="BM163" s="20">
        <f t="shared" si="115"/>
        <v>4.96</v>
      </c>
      <c r="BN163" s="11">
        <f>DFC!$C$68</f>
        <v>500</v>
      </c>
      <c r="BO163" s="21">
        <f t="shared" si="106"/>
        <v>976.49999999999989</v>
      </c>
      <c r="BP163" s="19">
        <f t="shared" si="107"/>
        <v>13833.75</v>
      </c>
      <c r="BQ163" s="19">
        <f t="shared" si="108"/>
        <v>2480</v>
      </c>
      <c r="BR163" s="423">
        <f t="shared" si="109"/>
        <v>17290.25</v>
      </c>
      <c r="BS163" s="561">
        <f>DFC!$C$72</f>
        <v>0.15</v>
      </c>
      <c r="BT163" s="559">
        <f>DFC!$C$71</f>
        <v>0.75</v>
      </c>
      <c r="BU163" s="560">
        <f>DFC!$C$70</f>
        <v>0.1</v>
      </c>
      <c r="BV163" s="12" t="str">
        <f t="shared" si="103"/>
        <v>OK</v>
      </c>
      <c r="BW163" s="13">
        <f t="shared" si="100"/>
        <v>37.199999999999996</v>
      </c>
      <c r="BX163" s="14">
        <f t="shared" si="100"/>
        <v>186</v>
      </c>
      <c r="BY163" s="15">
        <f t="shared" si="100"/>
        <v>24.8</v>
      </c>
      <c r="BZ163" s="16">
        <f t="shared" si="92"/>
        <v>0</v>
      </c>
      <c r="CA163" s="16">
        <f t="shared" si="92"/>
        <v>0</v>
      </c>
      <c r="CB163" s="16">
        <f t="shared" si="92"/>
        <v>0</v>
      </c>
      <c r="CC163" s="17">
        <f>DFC!$C$77</f>
        <v>42</v>
      </c>
      <c r="CD163" s="28">
        <f>DFC!$C$76</f>
        <v>35</v>
      </c>
      <c r="CE163" s="30">
        <f>DFC!$C$75</f>
        <v>40</v>
      </c>
      <c r="CF163" s="19">
        <f t="shared" si="116"/>
        <v>0</v>
      </c>
      <c r="CG163" s="19">
        <f t="shared" si="116"/>
        <v>0</v>
      </c>
      <c r="CH163" s="20">
        <f t="shared" si="116"/>
        <v>0</v>
      </c>
      <c r="CI163" s="11">
        <f>DFC!$C$68</f>
        <v>500</v>
      </c>
      <c r="CJ163" s="21">
        <f t="shared" si="110"/>
        <v>0</v>
      </c>
      <c r="CK163" s="21">
        <f t="shared" si="110"/>
        <v>0</v>
      </c>
      <c r="CL163" s="21">
        <f t="shared" si="110"/>
        <v>0</v>
      </c>
      <c r="CM163" s="423">
        <f t="shared" si="111"/>
        <v>0</v>
      </c>
    </row>
    <row r="164" spans="1:91" x14ac:dyDescent="0.35">
      <c r="A164" s="743"/>
      <c r="B164" s="572" t="s">
        <v>26</v>
      </c>
      <c r="C164" s="572">
        <v>28</v>
      </c>
      <c r="D164" s="572">
        <v>158</v>
      </c>
      <c r="E164" s="10">
        <f>DFC!C$53</f>
        <v>20</v>
      </c>
      <c r="F164" s="578">
        <f t="shared" si="88"/>
        <v>560</v>
      </c>
      <c r="G164" s="745"/>
      <c r="H164" s="49">
        <f>DFC!$C$45</f>
        <v>0.1</v>
      </c>
      <c r="I164" s="47">
        <f>DFC!$C$44</f>
        <v>0.7</v>
      </c>
      <c r="J164" s="48">
        <f>DFC!$C$43</f>
        <v>0.2</v>
      </c>
      <c r="K164" s="24" t="str">
        <f t="shared" si="93"/>
        <v>OK</v>
      </c>
      <c r="L164" s="25">
        <f t="shared" si="94"/>
        <v>56</v>
      </c>
      <c r="M164" s="26">
        <f t="shared" si="94"/>
        <v>392</v>
      </c>
      <c r="N164" s="27">
        <f t="shared" si="94"/>
        <v>112</v>
      </c>
      <c r="O164" s="28">
        <f t="shared" si="89"/>
        <v>392000</v>
      </c>
      <c r="P164" s="28">
        <f t="shared" si="89"/>
        <v>9329600</v>
      </c>
      <c r="Q164" s="28">
        <f t="shared" si="89"/>
        <v>3136000</v>
      </c>
      <c r="R164" s="29">
        <f>DFC!$C$50</f>
        <v>152</v>
      </c>
      <c r="S164" s="28">
        <f>DFC!$C$49</f>
        <v>146.19999999999999</v>
      </c>
      <c r="T164" s="30">
        <f>DFC!$C$48</f>
        <v>150</v>
      </c>
      <c r="U164" s="31">
        <f t="shared" si="95"/>
        <v>59.584000000000003</v>
      </c>
      <c r="V164" s="31">
        <f t="shared" si="95"/>
        <v>1363.9875199999999</v>
      </c>
      <c r="W164" s="32">
        <f t="shared" si="95"/>
        <v>470.4</v>
      </c>
      <c r="X164" s="23">
        <f>DFC!$C$41</f>
        <v>370</v>
      </c>
      <c r="Y164" s="33">
        <f t="shared" si="96"/>
        <v>22046.080000000002</v>
      </c>
      <c r="Z164" s="31">
        <f t="shared" si="96"/>
        <v>504675.38239999994</v>
      </c>
      <c r="AA164" s="31">
        <f t="shared" si="96"/>
        <v>174048</v>
      </c>
      <c r="AB164" s="423">
        <f t="shared" si="104"/>
        <v>700769.46239999996</v>
      </c>
      <c r="AC164" s="295">
        <f>DFC!$C$45</f>
        <v>0.1</v>
      </c>
      <c r="AD164" s="291">
        <f>DFC!$C$44</f>
        <v>0.7</v>
      </c>
      <c r="AE164" s="292">
        <f>DFC!$C$43</f>
        <v>0.2</v>
      </c>
      <c r="AF164" s="24" t="str">
        <f t="shared" si="97"/>
        <v>OK</v>
      </c>
      <c r="AG164" s="25">
        <f t="shared" si="98"/>
        <v>56</v>
      </c>
      <c r="AH164" s="26">
        <f t="shared" si="98"/>
        <v>392</v>
      </c>
      <c r="AI164" s="27">
        <f t="shared" si="98"/>
        <v>112</v>
      </c>
      <c r="AJ164" s="28">
        <f t="shared" si="90"/>
        <v>0</v>
      </c>
      <c r="AK164" s="28">
        <f t="shared" si="90"/>
        <v>0</v>
      </c>
      <c r="AL164" s="28">
        <f t="shared" si="90"/>
        <v>0</v>
      </c>
      <c r="AM164" s="17">
        <f>DFC!$C$50</f>
        <v>152</v>
      </c>
      <c r="AN164" s="16">
        <f>DFC!$C$49</f>
        <v>146.19999999999999</v>
      </c>
      <c r="AO164" s="18">
        <f>DFC!$C$48</f>
        <v>150</v>
      </c>
      <c r="AP164" s="31">
        <f t="shared" si="114"/>
        <v>0</v>
      </c>
      <c r="AQ164" s="31">
        <f t="shared" si="114"/>
        <v>0</v>
      </c>
      <c r="AR164" s="32">
        <f t="shared" si="114"/>
        <v>0</v>
      </c>
      <c r="AS164" s="23">
        <f>DFC!$C$41</f>
        <v>370</v>
      </c>
      <c r="AT164" s="33">
        <f t="shared" si="113"/>
        <v>0</v>
      </c>
      <c r="AU164" s="31">
        <f t="shared" si="113"/>
        <v>0</v>
      </c>
      <c r="AV164" s="31">
        <f t="shared" si="113"/>
        <v>0</v>
      </c>
      <c r="AW164" s="423">
        <f t="shared" si="105"/>
        <v>0</v>
      </c>
      <c r="AX164" s="561">
        <f>DFC!$C$72</f>
        <v>0.15</v>
      </c>
      <c r="AY164" s="559">
        <f>DFC!$C$71</f>
        <v>0.75</v>
      </c>
      <c r="AZ164" s="560">
        <f>DFC!$C$70</f>
        <v>0.1</v>
      </c>
      <c r="BA164" s="24" t="str">
        <f t="shared" si="102"/>
        <v>OK</v>
      </c>
      <c r="BB164" s="25">
        <f t="shared" si="99"/>
        <v>84</v>
      </c>
      <c r="BC164" s="26">
        <f t="shared" si="99"/>
        <v>420</v>
      </c>
      <c r="BD164" s="27">
        <f t="shared" si="99"/>
        <v>56</v>
      </c>
      <c r="BE164" s="28">
        <f t="shared" si="91"/>
        <v>105000</v>
      </c>
      <c r="BF164" s="28">
        <f t="shared" si="91"/>
        <v>1785000</v>
      </c>
      <c r="BG164" s="28">
        <f t="shared" si="91"/>
        <v>280000</v>
      </c>
      <c r="BH164" s="17">
        <f>DFC!$C$77</f>
        <v>42</v>
      </c>
      <c r="BI164" s="28">
        <f>DFC!$C$76</f>
        <v>35</v>
      </c>
      <c r="BJ164" s="30">
        <f>DFC!$C$75</f>
        <v>40</v>
      </c>
      <c r="BK164" s="31">
        <f t="shared" si="115"/>
        <v>4.41</v>
      </c>
      <c r="BL164" s="31">
        <f t="shared" si="115"/>
        <v>62.475000000000001</v>
      </c>
      <c r="BM164" s="32">
        <f t="shared" si="115"/>
        <v>11.2</v>
      </c>
      <c r="BN164" s="11">
        <f>DFC!$C$68</f>
        <v>500</v>
      </c>
      <c r="BO164" s="21">
        <f t="shared" si="106"/>
        <v>2205</v>
      </c>
      <c r="BP164" s="19">
        <f t="shared" si="107"/>
        <v>31237.5</v>
      </c>
      <c r="BQ164" s="19">
        <f t="shared" si="108"/>
        <v>5600</v>
      </c>
      <c r="BR164" s="423">
        <f t="shared" si="109"/>
        <v>39042.5</v>
      </c>
      <c r="BS164" s="561">
        <f>DFC!$C$72</f>
        <v>0.15</v>
      </c>
      <c r="BT164" s="559">
        <f>DFC!$C$71</f>
        <v>0.75</v>
      </c>
      <c r="BU164" s="560">
        <f>DFC!$C$70</f>
        <v>0.1</v>
      </c>
      <c r="BV164" s="24" t="str">
        <f t="shared" si="103"/>
        <v>OK</v>
      </c>
      <c r="BW164" s="25">
        <f t="shared" si="100"/>
        <v>84</v>
      </c>
      <c r="BX164" s="26">
        <f t="shared" si="100"/>
        <v>420</v>
      </c>
      <c r="BY164" s="27">
        <f t="shared" si="100"/>
        <v>56</v>
      </c>
      <c r="BZ164" s="28">
        <f t="shared" si="92"/>
        <v>0</v>
      </c>
      <c r="CA164" s="28">
        <f t="shared" si="92"/>
        <v>0</v>
      </c>
      <c r="CB164" s="28">
        <f t="shared" si="92"/>
        <v>0</v>
      </c>
      <c r="CC164" s="17">
        <f>DFC!$C$77</f>
        <v>42</v>
      </c>
      <c r="CD164" s="28">
        <f>DFC!$C$76</f>
        <v>35</v>
      </c>
      <c r="CE164" s="30">
        <f>DFC!$C$75</f>
        <v>40</v>
      </c>
      <c r="CF164" s="31">
        <f t="shared" si="116"/>
        <v>0</v>
      </c>
      <c r="CG164" s="31">
        <f t="shared" si="116"/>
        <v>0</v>
      </c>
      <c r="CH164" s="32">
        <f t="shared" si="116"/>
        <v>0</v>
      </c>
      <c r="CI164" s="11">
        <f>DFC!$C$68</f>
        <v>500</v>
      </c>
      <c r="CJ164" s="21">
        <f t="shared" si="110"/>
        <v>0</v>
      </c>
      <c r="CK164" s="21">
        <f t="shared" si="110"/>
        <v>0</v>
      </c>
      <c r="CL164" s="21">
        <f t="shared" si="110"/>
        <v>0</v>
      </c>
      <c r="CM164" s="423">
        <f t="shared" si="111"/>
        <v>0</v>
      </c>
    </row>
    <row r="165" spans="1:91" x14ac:dyDescent="0.35">
      <c r="A165" s="743"/>
      <c r="B165" s="572" t="s">
        <v>27</v>
      </c>
      <c r="C165" s="572">
        <v>31</v>
      </c>
      <c r="D165" s="572">
        <v>159</v>
      </c>
      <c r="E165" s="10">
        <f>DFC!C$54</f>
        <v>20</v>
      </c>
      <c r="F165" s="578">
        <f t="shared" si="88"/>
        <v>620</v>
      </c>
      <c r="G165" s="745"/>
      <c r="H165" s="49">
        <f>DFC!$C$45</f>
        <v>0.1</v>
      </c>
      <c r="I165" s="47">
        <f>DFC!$C$44</f>
        <v>0.7</v>
      </c>
      <c r="J165" s="48">
        <f>DFC!$C$43</f>
        <v>0.2</v>
      </c>
      <c r="K165" s="24" t="str">
        <f t="shared" si="93"/>
        <v>OK</v>
      </c>
      <c r="L165" s="25">
        <f t="shared" si="94"/>
        <v>62</v>
      </c>
      <c r="M165" s="26">
        <f t="shared" si="94"/>
        <v>434</v>
      </c>
      <c r="N165" s="27">
        <f t="shared" si="94"/>
        <v>124</v>
      </c>
      <c r="O165" s="28">
        <f t="shared" si="89"/>
        <v>434000</v>
      </c>
      <c r="P165" s="28">
        <f t="shared" si="89"/>
        <v>10329200</v>
      </c>
      <c r="Q165" s="28">
        <f t="shared" si="89"/>
        <v>3472000</v>
      </c>
      <c r="R165" s="29">
        <f>DFC!$C$50</f>
        <v>152</v>
      </c>
      <c r="S165" s="28">
        <f>DFC!$C$49</f>
        <v>146.19999999999999</v>
      </c>
      <c r="T165" s="30">
        <f>DFC!$C$48</f>
        <v>150</v>
      </c>
      <c r="U165" s="31">
        <f t="shared" si="95"/>
        <v>65.968000000000004</v>
      </c>
      <c r="V165" s="31">
        <f t="shared" si="95"/>
        <v>1510.12904</v>
      </c>
      <c r="W165" s="32">
        <f t="shared" si="95"/>
        <v>520.79999999999995</v>
      </c>
      <c r="X165" s="23">
        <f>DFC!$C$41</f>
        <v>370</v>
      </c>
      <c r="Y165" s="33">
        <f t="shared" si="96"/>
        <v>24408.16</v>
      </c>
      <c r="Z165" s="31">
        <f t="shared" si="96"/>
        <v>558747.74479999999</v>
      </c>
      <c r="AA165" s="31">
        <f t="shared" si="96"/>
        <v>192695.99999999997</v>
      </c>
      <c r="AB165" s="423">
        <f t="shared" si="104"/>
        <v>775851.90480000002</v>
      </c>
      <c r="AC165" s="295">
        <f>DFC!$C$45</f>
        <v>0.1</v>
      </c>
      <c r="AD165" s="291">
        <f>DFC!$C$44</f>
        <v>0.7</v>
      </c>
      <c r="AE165" s="292">
        <f>DFC!$C$43</f>
        <v>0.2</v>
      </c>
      <c r="AF165" s="24" t="str">
        <f t="shared" si="97"/>
        <v>OK</v>
      </c>
      <c r="AG165" s="25">
        <f t="shared" si="98"/>
        <v>62</v>
      </c>
      <c r="AH165" s="26">
        <f t="shared" si="98"/>
        <v>434</v>
      </c>
      <c r="AI165" s="27">
        <f t="shared" si="98"/>
        <v>124</v>
      </c>
      <c r="AJ165" s="28">
        <f t="shared" si="90"/>
        <v>0</v>
      </c>
      <c r="AK165" s="28">
        <f t="shared" si="90"/>
        <v>0</v>
      </c>
      <c r="AL165" s="28">
        <f t="shared" si="90"/>
        <v>0</v>
      </c>
      <c r="AM165" s="17">
        <f>DFC!$C$50</f>
        <v>152</v>
      </c>
      <c r="AN165" s="16">
        <f>DFC!$C$49</f>
        <v>146.19999999999999</v>
      </c>
      <c r="AO165" s="18">
        <f>DFC!$C$48</f>
        <v>150</v>
      </c>
      <c r="AP165" s="31">
        <f t="shared" si="114"/>
        <v>0</v>
      </c>
      <c r="AQ165" s="31">
        <f t="shared" si="114"/>
        <v>0</v>
      </c>
      <c r="AR165" s="32">
        <f t="shared" si="114"/>
        <v>0</v>
      </c>
      <c r="AS165" s="23">
        <f>DFC!$C$41</f>
        <v>370</v>
      </c>
      <c r="AT165" s="33">
        <f t="shared" si="113"/>
        <v>0</v>
      </c>
      <c r="AU165" s="31">
        <f t="shared" si="113"/>
        <v>0</v>
      </c>
      <c r="AV165" s="31">
        <f t="shared" si="113"/>
        <v>0</v>
      </c>
      <c r="AW165" s="423">
        <f t="shared" si="105"/>
        <v>0</v>
      </c>
      <c r="AX165" s="561">
        <f>DFC!$C$72</f>
        <v>0.15</v>
      </c>
      <c r="AY165" s="559">
        <f>DFC!$C$71</f>
        <v>0.75</v>
      </c>
      <c r="AZ165" s="560">
        <f>DFC!$C$70</f>
        <v>0.1</v>
      </c>
      <c r="BA165" s="24" t="str">
        <f t="shared" si="102"/>
        <v>OK</v>
      </c>
      <c r="BB165" s="25">
        <f t="shared" si="99"/>
        <v>93</v>
      </c>
      <c r="BC165" s="26">
        <f t="shared" si="99"/>
        <v>465</v>
      </c>
      <c r="BD165" s="27">
        <f t="shared" si="99"/>
        <v>62</v>
      </c>
      <c r="BE165" s="28">
        <f t="shared" si="91"/>
        <v>116250</v>
      </c>
      <c r="BF165" s="28">
        <f t="shared" si="91"/>
        <v>1976250</v>
      </c>
      <c r="BG165" s="28">
        <f t="shared" si="91"/>
        <v>310000</v>
      </c>
      <c r="BH165" s="17">
        <f>DFC!$C$77</f>
        <v>42</v>
      </c>
      <c r="BI165" s="28">
        <f>DFC!$C$76</f>
        <v>35</v>
      </c>
      <c r="BJ165" s="30">
        <f>DFC!$C$75</f>
        <v>40</v>
      </c>
      <c r="BK165" s="31">
        <f t="shared" si="115"/>
        <v>4.8825000000000003</v>
      </c>
      <c r="BL165" s="31">
        <f t="shared" si="115"/>
        <v>69.168750000000003</v>
      </c>
      <c r="BM165" s="32">
        <f t="shared" si="115"/>
        <v>12.4</v>
      </c>
      <c r="BN165" s="11">
        <f>DFC!$C$68</f>
        <v>500</v>
      </c>
      <c r="BO165" s="21">
        <f t="shared" si="106"/>
        <v>2441.25</v>
      </c>
      <c r="BP165" s="19">
        <f t="shared" si="107"/>
        <v>34584.375</v>
      </c>
      <c r="BQ165" s="19">
        <f t="shared" si="108"/>
        <v>6200</v>
      </c>
      <c r="BR165" s="423">
        <f t="shared" si="109"/>
        <v>43225.625</v>
      </c>
      <c r="BS165" s="561">
        <f>DFC!$C$72</f>
        <v>0.15</v>
      </c>
      <c r="BT165" s="559">
        <f>DFC!$C$71</f>
        <v>0.75</v>
      </c>
      <c r="BU165" s="560">
        <f>DFC!$C$70</f>
        <v>0.1</v>
      </c>
      <c r="BV165" s="24" t="str">
        <f t="shared" si="103"/>
        <v>OK</v>
      </c>
      <c r="BW165" s="25">
        <f t="shared" si="100"/>
        <v>93</v>
      </c>
      <c r="BX165" s="26">
        <f t="shared" si="100"/>
        <v>465</v>
      </c>
      <c r="BY165" s="27">
        <f t="shared" si="100"/>
        <v>62</v>
      </c>
      <c r="BZ165" s="28">
        <f t="shared" si="92"/>
        <v>0</v>
      </c>
      <c r="CA165" s="28">
        <f t="shared" si="92"/>
        <v>0</v>
      </c>
      <c r="CB165" s="28">
        <f t="shared" si="92"/>
        <v>0</v>
      </c>
      <c r="CC165" s="17">
        <f>DFC!$C$77</f>
        <v>42</v>
      </c>
      <c r="CD165" s="28">
        <f>DFC!$C$76</f>
        <v>35</v>
      </c>
      <c r="CE165" s="30">
        <f>DFC!$C$75</f>
        <v>40</v>
      </c>
      <c r="CF165" s="31">
        <f t="shared" si="116"/>
        <v>0</v>
      </c>
      <c r="CG165" s="31">
        <f t="shared" si="116"/>
        <v>0</v>
      </c>
      <c r="CH165" s="32">
        <f t="shared" si="116"/>
        <v>0</v>
      </c>
      <c r="CI165" s="11">
        <f>DFC!$C$68</f>
        <v>500</v>
      </c>
      <c r="CJ165" s="21">
        <f t="shared" si="110"/>
        <v>0</v>
      </c>
      <c r="CK165" s="21">
        <f t="shared" si="110"/>
        <v>0</v>
      </c>
      <c r="CL165" s="21">
        <f t="shared" si="110"/>
        <v>0</v>
      </c>
      <c r="CM165" s="423">
        <f t="shared" si="111"/>
        <v>0</v>
      </c>
    </row>
    <row r="166" spans="1:91" x14ac:dyDescent="0.35">
      <c r="A166" s="743"/>
      <c r="B166" s="572" t="s">
        <v>28</v>
      </c>
      <c r="C166" s="572">
        <v>30</v>
      </c>
      <c r="D166" s="572">
        <v>160</v>
      </c>
      <c r="E166" s="10">
        <f>DFC!C$55</f>
        <v>20</v>
      </c>
      <c r="F166" s="578">
        <f t="shared" si="88"/>
        <v>600</v>
      </c>
      <c r="G166" s="745"/>
      <c r="H166" s="49">
        <f>DFC!$C$45</f>
        <v>0.1</v>
      </c>
      <c r="I166" s="47">
        <f>DFC!$C$44</f>
        <v>0.7</v>
      </c>
      <c r="J166" s="48">
        <f>DFC!$C$43</f>
        <v>0.2</v>
      </c>
      <c r="K166" s="24" t="str">
        <f t="shared" si="93"/>
        <v>OK</v>
      </c>
      <c r="L166" s="25">
        <f t="shared" si="94"/>
        <v>60</v>
      </c>
      <c r="M166" s="26">
        <f t="shared" si="94"/>
        <v>420</v>
      </c>
      <c r="N166" s="27">
        <f t="shared" si="94"/>
        <v>120</v>
      </c>
      <c r="O166" s="28">
        <f t="shared" si="89"/>
        <v>420000</v>
      </c>
      <c r="P166" s="28">
        <f t="shared" si="89"/>
        <v>9996000</v>
      </c>
      <c r="Q166" s="28">
        <f t="shared" si="89"/>
        <v>3360000</v>
      </c>
      <c r="R166" s="29">
        <f>DFC!$C$50</f>
        <v>152</v>
      </c>
      <c r="S166" s="28">
        <f>DFC!$C$49</f>
        <v>146.19999999999999</v>
      </c>
      <c r="T166" s="30">
        <f>DFC!$C$48</f>
        <v>150</v>
      </c>
      <c r="U166" s="31">
        <f t="shared" si="95"/>
        <v>63.84</v>
      </c>
      <c r="V166" s="31">
        <f t="shared" si="95"/>
        <v>1461.4151999999999</v>
      </c>
      <c r="W166" s="32">
        <f t="shared" si="95"/>
        <v>504</v>
      </c>
      <c r="X166" s="23">
        <f>DFC!$C$41</f>
        <v>370</v>
      </c>
      <c r="Y166" s="33">
        <f t="shared" si="96"/>
        <v>23620.800000000003</v>
      </c>
      <c r="Z166" s="31">
        <f t="shared" si="96"/>
        <v>540723.62399999995</v>
      </c>
      <c r="AA166" s="31">
        <f t="shared" si="96"/>
        <v>186480</v>
      </c>
      <c r="AB166" s="423">
        <f t="shared" si="104"/>
        <v>750824.424</v>
      </c>
      <c r="AC166" s="295">
        <f>DFC!$C$45</f>
        <v>0.1</v>
      </c>
      <c r="AD166" s="291">
        <f>DFC!$C$44</f>
        <v>0.7</v>
      </c>
      <c r="AE166" s="292">
        <f>DFC!$C$43</f>
        <v>0.2</v>
      </c>
      <c r="AF166" s="24" t="str">
        <f t="shared" si="97"/>
        <v>OK</v>
      </c>
      <c r="AG166" s="25">
        <f t="shared" si="98"/>
        <v>60</v>
      </c>
      <c r="AH166" s="26">
        <f t="shared" si="98"/>
        <v>420</v>
      </c>
      <c r="AI166" s="27">
        <f t="shared" si="98"/>
        <v>120</v>
      </c>
      <c r="AJ166" s="28">
        <f t="shared" si="90"/>
        <v>0</v>
      </c>
      <c r="AK166" s="28">
        <f t="shared" si="90"/>
        <v>0</v>
      </c>
      <c r="AL166" s="28">
        <f t="shared" si="90"/>
        <v>0</v>
      </c>
      <c r="AM166" s="17">
        <f>DFC!$C$50</f>
        <v>152</v>
      </c>
      <c r="AN166" s="16">
        <f>DFC!$C$49</f>
        <v>146.19999999999999</v>
      </c>
      <c r="AO166" s="18">
        <f>DFC!$C$48</f>
        <v>150</v>
      </c>
      <c r="AP166" s="31">
        <f t="shared" si="114"/>
        <v>0</v>
      </c>
      <c r="AQ166" s="31">
        <f t="shared" si="114"/>
        <v>0</v>
      </c>
      <c r="AR166" s="32">
        <f t="shared" si="114"/>
        <v>0</v>
      </c>
      <c r="AS166" s="23">
        <f>DFC!$C$41</f>
        <v>370</v>
      </c>
      <c r="AT166" s="33">
        <f t="shared" si="113"/>
        <v>0</v>
      </c>
      <c r="AU166" s="31">
        <f t="shared" si="113"/>
        <v>0</v>
      </c>
      <c r="AV166" s="31">
        <f t="shared" si="113"/>
        <v>0</v>
      </c>
      <c r="AW166" s="423">
        <f t="shared" si="105"/>
        <v>0</v>
      </c>
      <c r="AX166" s="561">
        <f>DFC!$C$72</f>
        <v>0.15</v>
      </c>
      <c r="AY166" s="559">
        <f>DFC!$C$71</f>
        <v>0.75</v>
      </c>
      <c r="AZ166" s="560">
        <f>DFC!$C$70</f>
        <v>0.1</v>
      </c>
      <c r="BA166" s="24" t="str">
        <f t="shared" si="102"/>
        <v>OK</v>
      </c>
      <c r="BB166" s="25">
        <f t="shared" si="99"/>
        <v>90</v>
      </c>
      <c r="BC166" s="26">
        <f t="shared" si="99"/>
        <v>450</v>
      </c>
      <c r="BD166" s="27">
        <f t="shared" si="99"/>
        <v>60</v>
      </c>
      <c r="BE166" s="28">
        <f t="shared" si="91"/>
        <v>112500</v>
      </c>
      <c r="BF166" s="28">
        <f t="shared" si="91"/>
        <v>1912500</v>
      </c>
      <c r="BG166" s="28">
        <f t="shared" si="91"/>
        <v>300000</v>
      </c>
      <c r="BH166" s="17">
        <f>DFC!$C$77</f>
        <v>42</v>
      </c>
      <c r="BI166" s="28">
        <f>DFC!$C$76</f>
        <v>35</v>
      </c>
      <c r="BJ166" s="30">
        <f>DFC!$C$75</f>
        <v>40</v>
      </c>
      <c r="BK166" s="31">
        <f t="shared" si="115"/>
        <v>4.7249999999999996</v>
      </c>
      <c r="BL166" s="31">
        <f t="shared" si="115"/>
        <v>66.9375</v>
      </c>
      <c r="BM166" s="32">
        <f t="shared" si="115"/>
        <v>12</v>
      </c>
      <c r="BN166" s="11">
        <f>DFC!$C$68</f>
        <v>500</v>
      </c>
      <c r="BO166" s="21">
        <f t="shared" si="106"/>
        <v>2362.5</v>
      </c>
      <c r="BP166" s="19">
        <f t="shared" si="107"/>
        <v>33468.75</v>
      </c>
      <c r="BQ166" s="19">
        <f t="shared" si="108"/>
        <v>6000</v>
      </c>
      <c r="BR166" s="423">
        <f t="shared" si="109"/>
        <v>41831.25</v>
      </c>
      <c r="BS166" s="561">
        <f>DFC!$C$72</f>
        <v>0.15</v>
      </c>
      <c r="BT166" s="559">
        <f>DFC!$C$71</f>
        <v>0.75</v>
      </c>
      <c r="BU166" s="560">
        <f>DFC!$C$70</f>
        <v>0.1</v>
      </c>
      <c r="BV166" s="24" t="str">
        <f t="shared" si="103"/>
        <v>OK</v>
      </c>
      <c r="BW166" s="25">
        <f t="shared" si="100"/>
        <v>90</v>
      </c>
      <c r="BX166" s="26">
        <f t="shared" si="100"/>
        <v>450</v>
      </c>
      <c r="BY166" s="27">
        <f t="shared" si="100"/>
        <v>60</v>
      </c>
      <c r="BZ166" s="28">
        <f t="shared" si="92"/>
        <v>0</v>
      </c>
      <c r="CA166" s="28">
        <f t="shared" si="92"/>
        <v>0</v>
      </c>
      <c r="CB166" s="28">
        <f t="shared" si="92"/>
        <v>0</v>
      </c>
      <c r="CC166" s="17">
        <f>DFC!$C$77</f>
        <v>42</v>
      </c>
      <c r="CD166" s="28">
        <f>DFC!$C$76</f>
        <v>35</v>
      </c>
      <c r="CE166" s="30">
        <f>DFC!$C$75</f>
        <v>40</v>
      </c>
      <c r="CF166" s="31">
        <f t="shared" si="116"/>
        <v>0</v>
      </c>
      <c r="CG166" s="31">
        <f t="shared" si="116"/>
        <v>0</v>
      </c>
      <c r="CH166" s="32">
        <f t="shared" si="116"/>
        <v>0</v>
      </c>
      <c r="CI166" s="11">
        <f>DFC!$C$68</f>
        <v>500</v>
      </c>
      <c r="CJ166" s="21">
        <f t="shared" si="110"/>
        <v>0</v>
      </c>
      <c r="CK166" s="21">
        <f t="shared" si="110"/>
        <v>0</v>
      </c>
      <c r="CL166" s="21">
        <f t="shared" si="110"/>
        <v>0</v>
      </c>
      <c r="CM166" s="423">
        <f t="shared" si="111"/>
        <v>0</v>
      </c>
    </row>
    <row r="167" spans="1:91" x14ac:dyDescent="0.35">
      <c r="A167" s="743"/>
      <c r="B167" s="572" t="s">
        <v>29</v>
      </c>
      <c r="C167" s="572">
        <v>31</v>
      </c>
      <c r="D167" s="572">
        <v>161</v>
      </c>
      <c r="E167" s="10">
        <f>DFC!C$56</f>
        <v>20</v>
      </c>
      <c r="F167" s="578">
        <f t="shared" si="88"/>
        <v>620</v>
      </c>
      <c r="G167" s="745"/>
      <c r="H167" s="49">
        <f>DFC!$C$45</f>
        <v>0.1</v>
      </c>
      <c r="I167" s="47">
        <f>DFC!$C$44</f>
        <v>0.7</v>
      </c>
      <c r="J167" s="48">
        <f>DFC!$C$43</f>
        <v>0.2</v>
      </c>
      <c r="K167" s="24" t="str">
        <f t="shared" si="93"/>
        <v>OK</v>
      </c>
      <c r="L167" s="25">
        <f t="shared" si="94"/>
        <v>62</v>
      </c>
      <c r="M167" s="26">
        <f t="shared" si="94"/>
        <v>434</v>
      </c>
      <c r="N167" s="27">
        <f t="shared" si="94"/>
        <v>124</v>
      </c>
      <c r="O167" s="28">
        <f t="shared" si="89"/>
        <v>434000</v>
      </c>
      <c r="P167" s="28">
        <f t="shared" si="89"/>
        <v>10329200</v>
      </c>
      <c r="Q167" s="28">
        <f t="shared" si="89"/>
        <v>3472000</v>
      </c>
      <c r="R167" s="29">
        <f>DFC!$C$50</f>
        <v>152</v>
      </c>
      <c r="S167" s="28">
        <f>DFC!$C$49</f>
        <v>146.19999999999999</v>
      </c>
      <c r="T167" s="30">
        <f>DFC!$C$48</f>
        <v>150</v>
      </c>
      <c r="U167" s="31">
        <f t="shared" si="95"/>
        <v>65.968000000000004</v>
      </c>
      <c r="V167" s="31">
        <f t="shared" si="95"/>
        <v>1510.12904</v>
      </c>
      <c r="W167" s="32">
        <f t="shared" si="95"/>
        <v>520.79999999999995</v>
      </c>
      <c r="X167" s="23">
        <f>DFC!$C$41</f>
        <v>370</v>
      </c>
      <c r="Y167" s="33">
        <f t="shared" si="96"/>
        <v>24408.16</v>
      </c>
      <c r="Z167" s="31">
        <f t="shared" si="96"/>
        <v>558747.74479999999</v>
      </c>
      <c r="AA167" s="31">
        <f t="shared" si="96"/>
        <v>192695.99999999997</v>
      </c>
      <c r="AB167" s="423">
        <f t="shared" si="104"/>
        <v>775851.90480000002</v>
      </c>
      <c r="AC167" s="295">
        <f>DFC!$C$45</f>
        <v>0.1</v>
      </c>
      <c r="AD167" s="291">
        <f>DFC!$C$44</f>
        <v>0.7</v>
      </c>
      <c r="AE167" s="292">
        <f>DFC!$C$43</f>
        <v>0.2</v>
      </c>
      <c r="AF167" s="24" t="str">
        <f t="shared" si="97"/>
        <v>OK</v>
      </c>
      <c r="AG167" s="25">
        <f t="shared" si="98"/>
        <v>62</v>
      </c>
      <c r="AH167" s="26">
        <f t="shared" si="98"/>
        <v>434</v>
      </c>
      <c r="AI167" s="27">
        <f t="shared" si="98"/>
        <v>124</v>
      </c>
      <c r="AJ167" s="28">
        <f t="shared" si="90"/>
        <v>0</v>
      </c>
      <c r="AK167" s="28">
        <f t="shared" si="90"/>
        <v>0</v>
      </c>
      <c r="AL167" s="28">
        <f t="shared" si="90"/>
        <v>0</v>
      </c>
      <c r="AM167" s="17">
        <f>DFC!$C$50</f>
        <v>152</v>
      </c>
      <c r="AN167" s="16">
        <f>DFC!$C$49</f>
        <v>146.19999999999999</v>
      </c>
      <c r="AO167" s="18">
        <f>DFC!$C$48</f>
        <v>150</v>
      </c>
      <c r="AP167" s="31">
        <f t="shared" si="114"/>
        <v>0</v>
      </c>
      <c r="AQ167" s="31">
        <f t="shared" si="114"/>
        <v>0</v>
      </c>
      <c r="AR167" s="32">
        <f t="shared" si="114"/>
        <v>0</v>
      </c>
      <c r="AS167" s="23">
        <f>DFC!$C$41</f>
        <v>370</v>
      </c>
      <c r="AT167" s="33">
        <f t="shared" si="113"/>
        <v>0</v>
      </c>
      <c r="AU167" s="31">
        <f t="shared" si="113"/>
        <v>0</v>
      </c>
      <c r="AV167" s="31">
        <f t="shared" si="113"/>
        <v>0</v>
      </c>
      <c r="AW167" s="423">
        <f t="shared" si="105"/>
        <v>0</v>
      </c>
      <c r="AX167" s="561">
        <f>DFC!$C$72</f>
        <v>0.15</v>
      </c>
      <c r="AY167" s="559">
        <f>DFC!$C$71</f>
        <v>0.75</v>
      </c>
      <c r="AZ167" s="560">
        <f>DFC!$C$70</f>
        <v>0.1</v>
      </c>
      <c r="BA167" s="24" t="str">
        <f t="shared" si="102"/>
        <v>OK</v>
      </c>
      <c r="BB167" s="25">
        <f t="shared" si="99"/>
        <v>93</v>
      </c>
      <c r="BC167" s="26">
        <f t="shared" si="99"/>
        <v>465</v>
      </c>
      <c r="BD167" s="27">
        <f t="shared" si="99"/>
        <v>62</v>
      </c>
      <c r="BE167" s="28">
        <f t="shared" si="91"/>
        <v>116250</v>
      </c>
      <c r="BF167" s="28">
        <f t="shared" si="91"/>
        <v>1976250</v>
      </c>
      <c r="BG167" s="28">
        <f t="shared" si="91"/>
        <v>310000</v>
      </c>
      <c r="BH167" s="17">
        <f>DFC!$C$77</f>
        <v>42</v>
      </c>
      <c r="BI167" s="28">
        <f>DFC!$C$76</f>
        <v>35</v>
      </c>
      <c r="BJ167" s="30">
        <f>DFC!$C$75</f>
        <v>40</v>
      </c>
      <c r="BK167" s="31">
        <f t="shared" si="115"/>
        <v>4.8825000000000003</v>
      </c>
      <c r="BL167" s="31">
        <f t="shared" si="115"/>
        <v>69.168750000000003</v>
      </c>
      <c r="BM167" s="32">
        <f t="shared" si="115"/>
        <v>12.4</v>
      </c>
      <c r="BN167" s="11">
        <f>DFC!$C$68</f>
        <v>500</v>
      </c>
      <c r="BO167" s="21">
        <f t="shared" si="106"/>
        <v>2441.25</v>
      </c>
      <c r="BP167" s="19">
        <f t="shared" si="107"/>
        <v>34584.375</v>
      </c>
      <c r="BQ167" s="19">
        <f t="shared" si="108"/>
        <v>6200</v>
      </c>
      <c r="BR167" s="423">
        <f t="shared" si="109"/>
        <v>43225.625</v>
      </c>
      <c r="BS167" s="561">
        <f>DFC!$C$72</f>
        <v>0.15</v>
      </c>
      <c r="BT167" s="559">
        <f>DFC!$C$71</f>
        <v>0.75</v>
      </c>
      <c r="BU167" s="560">
        <f>DFC!$C$70</f>
        <v>0.1</v>
      </c>
      <c r="BV167" s="24" t="str">
        <f t="shared" si="103"/>
        <v>OK</v>
      </c>
      <c r="BW167" s="25">
        <f t="shared" si="100"/>
        <v>93</v>
      </c>
      <c r="BX167" s="26">
        <f t="shared" si="100"/>
        <v>465</v>
      </c>
      <c r="BY167" s="27">
        <f t="shared" si="100"/>
        <v>62</v>
      </c>
      <c r="BZ167" s="28">
        <f t="shared" si="92"/>
        <v>0</v>
      </c>
      <c r="CA167" s="28">
        <f t="shared" si="92"/>
        <v>0</v>
      </c>
      <c r="CB167" s="28">
        <f t="shared" si="92"/>
        <v>0</v>
      </c>
      <c r="CC167" s="17">
        <f>DFC!$C$77</f>
        <v>42</v>
      </c>
      <c r="CD167" s="28">
        <f>DFC!$C$76</f>
        <v>35</v>
      </c>
      <c r="CE167" s="30">
        <f>DFC!$C$75</f>
        <v>40</v>
      </c>
      <c r="CF167" s="31">
        <f t="shared" si="116"/>
        <v>0</v>
      </c>
      <c r="CG167" s="31">
        <f t="shared" si="116"/>
        <v>0</v>
      </c>
      <c r="CH167" s="32">
        <f t="shared" si="116"/>
        <v>0</v>
      </c>
      <c r="CI167" s="11">
        <f>DFC!$C$68</f>
        <v>500</v>
      </c>
      <c r="CJ167" s="21">
        <f t="shared" si="110"/>
        <v>0</v>
      </c>
      <c r="CK167" s="21">
        <f t="shared" si="110"/>
        <v>0</v>
      </c>
      <c r="CL167" s="21">
        <f t="shared" si="110"/>
        <v>0</v>
      </c>
      <c r="CM167" s="423">
        <f t="shared" si="111"/>
        <v>0</v>
      </c>
    </row>
    <row r="168" spans="1:91" x14ac:dyDescent="0.35">
      <c r="A168" s="743"/>
      <c r="B168" s="572" t="s">
        <v>30</v>
      </c>
      <c r="C168" s="572">
        <v>30</v>
      </c>
      <c r="D168" s="572">
        <v>162</v>
      </c>
      <c r="E168" s="10">
        <f>DFC!C$57</f>
        <v>20</v>
      </c>
      <c r="F168" s="578">
        <f t="shared" si="88"/>
        <v>600</v>
      </c>
      <c r="G168" s="745"/>
      <c r="H168" s="49">
        <f>DFC!$C$45</f>
        <v>0.1</v>
      </c>
      <c r="I168" s="47">
        <f>DFC!$C$44</f>
        <v>0.7</v>
      </c>
      <c r="J168" s="48">
        <f>DFC!$C$43</f>
        <v>0.2</v>
      </c>
      <c r="K168" s="24" t="str">
        <f t="shared" si="93"/>
        <v>OK</v>
      </c>
      <c r="L168" s="25">
        <f t="shared" si="94"/>
        <v>60</v>
      </c>
      <c r="M168" s="26">
        <f t="shared" si="94"/>
        <v>420</v>
      </c>
      <c r="N168" s="27">
        <f t="shared" si="94"/>
        <v>120</v>
      </c>
      <c r="O168" s="28">
        <f t="shared" si="89"/>
        <v>420000</v>
      </c>
      <c r="P168" s="28">
        <f t="shared" si="89"/>
        <v>9996000</v>
      </c>
      <c r="Q168" s="28">
        <f t="shared" si="89"/>
        <v>3360000</v>
      </c>
      <c r="R168" s="29">
        <f>DFC!$C$50</f>
        <v>152</v>
      </c>
      <c r="S168" s="28">
        <f>DFC!$C$49</f>
        <v>146.19999999999999</v>
      </c>
      <c r="T168" s="30">
        <f>DFC!$C$48</f>
        <v>150</v>
      </c>
      <c r="U168" s="31">
        <f t="shared" si="95"/>
        <v>63.84</v>
      </c>
      <c r="V168" s="31">
        <f t="shared" si="95"/>
        <v>1461.4151999999999</v>
      </c>
      <c r="W168" s="32">
        <f t="shared" si="95"/>
        <v>504</v>
      </c>
      <c r="X168" s="23">
        <f>DFC!$C$41</f>
        <v>370</v>
      </c>
      <c r="Y168" s="33">
        <f t="shared" si="96"/>
        <v>23620.800000000003</v>
      </c>
      <c r="Z168" s="31">
        <f t="shared" si="96"/>
        <v>540723.62399999995</v>
      </c>
      <c r="AA168" s="31">
        <f t="shared" si="96"/>
        <v>186480</v>
      </c>
      <c r="AB168" s="423">
        <f t="shared" si="104"/>
        <v>750824.424</v>
      </c>
      <c r="AC168" s="295">
        <f>DFC!$C$45</f>
        <v>0.1</v>
      </c>
      <c r="AD168" s="291">
        <f>DFC!$C$44</f>
        <v>0.7</v>
      </c>
      <c r="AE168" s="292">
        <f>DFC!$C$43</f>
        <v>0.2</v>
      </c>
      <c r="AF168" s="24" t="str">
        <f t="shared" si="97"/>
        <v>OK</v>
      </c>
      <c r="AG168" s="25">
        <f t="shared" si="98"/>
        <v>60</v>
      </c>
      <c r="AH168" s="26">
        <f t="shared" si="98"/>
        <v>420</v>
      </c>
      <c r="AI168" s="27">
        <f t="shared" si="98"/>
        <v>120</v>
      </c>
      <c r="AJ168" s="28">
        <f t="shared" si="90"/>
        <v>0</v>
      </c>
      <c r="AK168" s="28">
        <f t="shared" si="90"/>
        <v>0</v>
      </c>
      <c r="AL168" s="28">
        <f t="shared" si="90"/>
        <v>0</v>
      </c>
      <c r="AM168" s="17">
        <f>DFC!$C$50</f>
        <v>152</v>
      </c>
      <c r="AN168" s="16">
        <f>DFC!$C$49</f>
        <v>146.19999999999999</v>
      </c>
      <c r="AO168" s="18">
        <f>DFC!$C$48</f>
        <v>150</v>
      </c>
      <c r="AP168" s="31">
        <f t="shared" si="114"/>
        <v>0</v>
      </c>
      <c r="AQ168" s="31">
        <f t="shared" si="114"/>
        <v>0</v>
      </c>
      <c r="AR168" s="32">
        <f t="shared" si="114"/>
        <v>0</v>
      </c>
      <c r="AS168" s="23">
        <f>DFC!$C$41</f>
        <v>370</v>
      </c>
      <c r="AT168" s="33">
        <f t="shared" si="113"/>
        <v>0</v>
      </c>
      <c r="AU168" s="31">
        <f t="shared" si="113"/>
        <v>0</v>
      </c>
      <c r="AV168" s="31">
        <f t="shared" si="113"/>
        <v>0</v>
      </c>
      <c r="AW168" s="423">
        <f t="shared" si="105"/>
        <v>0</v>
      </c>
      <c r="AX168" s="561">
        <f>DFC!$C$72</f>
        <v>0.15</v>
      </c>
      <c r="AY168" s="559">
        <f>DFC!$C$71</f>
        <v>0.75</v>
      </c>
      <c r="AZ168" s="560">
        <f>DFC!$C$70</f>
        <v>0.1</v>
      </c>
      <c r="BA168" s="24" t="str">
        <f t="shared" si="102"/>
        <v>OK</v>
      </c>
      <c r="BB168" s="25">
        <f t="shared" si="99"/>
        <v>90</v>
      </c>
      <c r="BC168" s="26">
        <f t="shared" si="99"/>
        <v>450</v>
      </c>
      <c r="BD168" s="27">
        <f t="shared" si="99"/>
        <v>60</v>
      </c>
      <c r="BE168" s="28">
        <f t="shared" si="91"/>
        <v>112500</v>
      </c>
      <c r="BF168" s="28">
        <f t="shared" si="91"/>
        <v>1912500</v>
      </c>
      <c r="BG168" s="28">
        <f t="shared" si="91"/>
        <v>300000</v>
      </c>
      <c r="BH168" s="17">
        <f>DFC!$C$77</f>
        <v>42</v>
      </c>
      <c r="BI168" s="28">
        <f>DFC!$C$76</f>
        <v>35</v>
      </c>
      <c r="BJ168" s="30">
        <f>DFC!$C$75</f>
        <v>40</v>
      </c>
      <c r="BK168" s="31">
        <f t="shared" si="115"/>
        <v>4.7249999999999996</v>
      </c>
      <c r="BL168" s="31">
        <f t="shared" si="115"/>
        <v>66.9375</v>
      </c>
      <c r="BM168" s="32">
        <f t="shared" si="115"/>
        <v>12</v>
      </c>
      <c r="BN168" s="11">
        <f>DFC!$C$68</f>
        <v>500</v>
      </c>
      <c r="BO168" s="21">
        <f t="shared" si="106"/>
        <v>2362.5</v>
      </c>
      <c r="BP168" s="19">
        <f t="shared" si="107"/>
        <v>33468.75</v>
      </c>
      <c r="BQ168" s="19">
        <f t="shared" si="108"/>
        <v>6000</v>
      </c>
      <c r="BR168" s="423">
        <f t="shared" si="109"/>
        <v>41831.25</v>
      </c>
      <c r="BS168" s="561">
        <f>DFC!$C$72</f>
        <v>0.15</v>
      </c>
      <c r="BT168" s="559">
        <f>DFC!$C$71</f>
        <v>0.75</v>
      </c>
      <c r="BU168" s="560">
        <f>DFC!$C$70</f>
        <v>0.1</v>
      </c>
      <c r="BV168" s="24" t="str">
        <f t="shared" si="103"/>
        <v>OK</v>
      </c>
      <c r="BW168" s="25">
        <f t="shared" si="100"/>
        <v>90</v>
      </c>
      <c r="BX168" s="26">
        <f t="shared" si="100"/>
        <v>450</v>
      </c>
      <c r="BY168" s="27">
        <f t="shared" si="100"/>
        <v>60</v>
      </c>
      <c r="BZ168" s="28">
        <f t="shared" si="92"/>
        <v>0</v>
      </c>
      <c r="CA168" s="28">
        <f t="shared" si="92"/>
        <v>0</v>
      </c>
      <c r="CB168" s="28">
        <f t="shared" si="92"/>
        <v>0</v>
      </c>
      <c r="CC168" s="17">
        <f>DFC!$C$77</f>
        <v>42</v>
      </c>
      <c r="CD168" s="28">
        <f>DFC!$C$76</f>
        <v>35</v>
      </c>
      <c r="CE168" s="30">
        <f>DFC!$C$75</f>
        <v>40</v>
      </c>
      <c r="CF168" s="31">
        <f t="shared" si="116"/>
        <v>0</v>
      </c>
      <c r="CG168" s="31">
        <f t="shared" si="116"/>
        <v>0</v>
      </c>
      <c r="CH168" s="32">
        <f t="shared" si="116"/>
        <v>0</v>
      </c>
      <c r="CI168" s="11">
        <f>DFC!$C$68</f>
        <v>500</v>
      </c>
      <c r="CJ168" s="21">
        <f t="shared" si="110"/>
        <v>0</v>
      </c>
      <c r="CK168" s="21">
        <f t="shared" si="110"/>
        <v>0</v>
      </c>
      <c r="CL168" s="21">
        <f t="shared" si="110"/>
        <v>0</v>
      </c>
      <c r="CM168" s="423">
        <f t="shared" si="111"/>
        <v>0</v>
      </c>
    </row>
    <row r="169" spans="1:91" x14ac:dyDescent="0.35">
      <c r="A169" s="743"/>
      <c r="B169" s="572" t="s">
        <v>31</v>
      </c>
      <c r="C169" s="572">
        <v>31</v>
      </c>
      <c r="D169" s="572">
        <v>163</v>
      </c>
      <c r="E169" s="10">
        <f>DFC!C$58</f>
        <v>20</v>
      </c>
      <c r="F169" s="578">
        <f t="shared" si="88"/>
        <v>620</v>
      </c>
      <c r="G169" s="745"/>
      <c r="H169" s="49">
        <f>DFC!$C$45</f>
        <v>0.1</v>
      </c>
      <c r="I169" s="47">
        <f>DFC!$C$44</f>
        <v>0.7</v>
      </c>
      <c r="J169" s="48">
        <f>DFC!$C$43</f>
        <v>0.2</v>
      </c>
      <c r="K169" s="24" t="str">
        <f t="shared" si="93"/>
        <v>OK</v>
      </c>
      <c r="L169" s="25">
        <f t="shared" si="94"/>
        <v>62</v>
      </c>
      <c r="M169" s="26">
        <f t="shared" si="94"/>
        <v>434</v>
      </c>
      <c r="N169" s="27">
        <f t="shared" si="94"/>
        <v>124</v>
      </c>
      <c r="O169" s="28">
        <f t="shared" si="89"/>
        <v>434000</v>
      </c>
      <c r="P169" s="28">
        <f t="shared" si="89"/>
        <v>10329200</v>
      </c>
      <c r="Q169" s="28">
        <f t="shared" si="89"/>
        <v>3472000</v>
      </c>
      <c r="R169" s="29">
        <f>DFC!$C$50</f>
        <v>152</v>
      </c>
      <c r="S169" s="28">
        <f>DFC!$C$49</f>
        <v>146.19999999999999</v>
      </c>
      <c r="T169" s="30">
        <f>DFC!$C$48</f>
        <v>150</v>
      </c>
      <c r="U169" s="31">
        <f t="shared" si="95"/>
        <v>65.968000000000004</v>
      </c>
      <c r="V169" s="31">
        <f t="shared" si="95"/>
        <v>1510.12904</v>
      </c>
      <c r="W169" s="32">
        <f t="shared" si="95"/>
        <v>520.79999999999995</v>
      </c>
      <c r="X169" s="23">
        <f>DFC!$C$41</f>
        <v>370</v>
      </c>
      <c r="Y169" s="33">
        <f t="shared" si="96"/>
        <v>24408.16</v>
      </c>
      <c r="Z169" s="31">
        <f t="shared" si="96"/>
        <v>558747.74479999999</v>
      </c>
      <c r="AA169" s="31">
        <f t="shared" si="96"/>
        <v>192695.99999999997</v>
      </c>
      <c r="AB169" s="423">
        <f t="shared" si="104"/>
        <v>775851.90480000002</v>
      </c>
      <c r="AC169" s="295">
        <f>DFC!$C$45</f>
        <v>0.1</v>
      </c>
      <c r="AD169" s="291">
        <f>DFC!$C$44</f>
        <v>0.7</v>
      </c>
      <c r="AE169" s="292">
        <f>DFC!$C$43</f>
        <v>0.2</v>
      </c>
      <c r="AF169" s="24" t="str">
        <f t="shared" si="97"/>
        <v>OK</v>
      </c>
      <c r="AG169" s="25">
        <f t="shared" si="98"/>
        <v>62</v>
      </c>
      <c r="AH169" s="26">
        <f t="shared" si="98"/>
        <v>434</v>
      </c>
      <c r="AI169" s="27">
        <f t="shared" si="98"/>
        <v>124</v>
      </c>
      <c r="AJ169" s="28">
        <f t="shared" si="90"/>
        <v>0</v>
      </c>
      <c r="AK169" s="28">
        <f t="shared" si="90"/>
        <v>0</v>
      </c>
      <c r="AL169" s="28">
        <f t="shared" si="90"/>
        <v>0</v>
      </c>
      <c r="AM169" s="17">
        <f>DFC!$C$50</f>
        <v>152</v>
      </c>
      <c r="AN169" s="16">
        <f>DFC!$C$49</f>
        <v>146.19999999999999</v>
      </c>
      <c r="AO169" s="18">
        <f>DFC!$C$48</f>
        <v>150</v>
      </c>
      <c r="AP169" s="31">
        <f t="shared" si="114"/>
        <v>0</v>
      </c>
      <c r="AQ169" s="31">
        <f t="shared" si="114"/>
        <v>0</v>
      </c>
      <c r="AR169" s="32">
        <f t="shared" si="114"/>
        <v>0</v>
      </c>
      <c r="AS169" s="23">
        <f>DFC!$C$41</f>
        <v>370</v>
      </c>
      <c r="AT169" s="33">
        <f t="shared" si="113"/>
        <v>0</v>
      </c>
      <c r="AU169" s="31">
        <f t="shared" si="113"/>
        <v>0</v>
      </c>
      <c r="AV169" s="31">
        <f t="shared" si="113"/>
        <v>0</v>
      </c>
      <c r="AW169" s="423">
        <f t="shared" si="105"/>
        <v>0</v>
      </c>
      <c r="AX169" s="561">
        <f>DFC!$C$72</f>
        <v>0.15</v>
      </c>
      <c r="AY169" s="559">
        <f>DFC!$C$71</f>
        <v>0.75</v>
      </c>
      <c r="AZ169" s="560">
        <f>DFC!$C$70</f>
        <v>0.1</v>
      </c>
      <c r="BA169" s="24" t="str">
        <f t="shared" si="102"/>
        <v>OK</v>
      </c>
      <c r="BB169" s="25">
        <f t="shared" si="99"/>
        <v>93</v>
      </c>
      <c r="BC169" s="26">
        <f t="shared" si="99"/>
        <v>465</v>
      </c>
      <c r="BD169" s="27">
        <f t="shared" si="99"/>
        <v>62</v>
      </c>
      <c r="BE169" s="28">
        <f t="shared" si="91"/>
        <v>116250</v>
      </c>
      <c r="BF169" s="28">
        <f t="shared" si="91"/>
        <v>1976250</v>
      </c>
      <c r="BG169" s="28">
        <f t="shared" si="91"/>
        <v>310000</v>
      </c>
      <c r="BH169" s="17">
        <f>DFC!$C$77</f>
        <v>42</v>
      </c>
      <c r="BI169" s="28">
        <f>DFC!$C$76</f>
        <v>35</v>
      </c>
      <c r="BJ169" s="30">
        <f>DFC!$C$75</f>
        <v>40</v>
      </c>
      <c r="BK169" s="31">
        <f t="shared" si="115"/>
        <v>4.8825000000000003</v>
      </c>
      <c r="BL169" s="31">
        <f t="shared" si="115"/>
        <v>69.168750000000003</v>
      </c>
      <c r="BM169" s="32">
        <f t="shared" si="115"/>
        <v>12.4</v>
      </c>
      <c r="BN169" s="11">
        <f>DFC!$C$68</f>
        <v>500</v>
      </c>
      <c r="BO169" s="21">
        <f t="shared" si="106"/>
        <v>2441.25</v>
      </c>
      <c r="BP169" s="19">
        <f t="shared" si="107"/>
        <v>34584.375</v>
      </c>
      <c r="BQ169" s="19">
        <f t="shared" si="108"/>
        <v>6200</v>
      </c>
      <c r="BR169" s="423">
        <f t="shared" si="109"/>
        <v>43225.625</v>
      </c>
      <c r="BS169" s="561">
        <f>DFC!$C$72</f>
        <v>0.15</v>
      </c>
      <c r="BT169" s="559">
        <f>DFC!$C$71</f>
        <v>0.75</v>
      </c>
      <c r="BU169" s="560">
        <f>DFC!$C$70</f>
        <v>0.1</v>
      </c>
      <c r="BV169" s="24" t="str">
        <f t="shared" si="103"/>
        <v>OK</v>
      </c>
      <c r="BW169" s="25">
        <f t="shared" si="100"/>
        <v>93</v>
      </c>
      <c r="BX169" s="26">
        <f t="shared" si="100"/>
        <v>465</v>
      </c>
      <c r="BY169" s="27">
        <f t="shared" si="100"/>
        <v>62</v>
      </c>
      <c r="BZ169" s="28">
        <f t="shared" si="92"/>
        <v>0</v>
      </c>
      <c r="CA169" s="28">
        <f t="shared" si="92"/>
        <v>0</v>
      </c>
      <c r="CB169" s="28">
        <f t="shared" si="92"/>
        <v>0</v>
      </c>
      <c r="CC169" s="17">
        <f>DFC!$C$77</f>
        <v>42</v>
      </c>
      <c r="CD169" s="28">
        <f>DFC!$C$76</f>
        <v>35</v>
      </c>
      <c r="CE169" s="30">
        <f>DFC!$C$75</f>
        <v>40</v>
      </c>
      <c r="CF169" s="31">
        <f t="shared" si="116"/>
        <v>0</v>
      </c>
      <c r="CG169" s="31">
        <f t="shared" si="116"/>
        <v>0</v>
      </c>
      <c r="CH169" s="32">
        <f t="shared" si="116"/>
        <v>0</v>
      </c>
      <c r="CI169" s="11">
        <f>DFC!$C$68</f>
        <v>500</v>
      </c>
      <c r="CJ169" s="21">
        <f t="shared" si="110"/>
        <v>0</v>
      </c>
      <c r="CK169" s="21">
        <f t="shared" si="110"/>
        <v>0</v>
      </c>
      <c r="CL169" s="21">
        <f t="shared" si="110"/>
        <v>0</v>
      </c>
      <c r="CM169" s="423">
        <f t="shared" si="111"/>
        <v>0</v>
      </c>
    </row>
    <row r="170" spans="1:91" x14ac:dyDescent="0.35">
      <c r="A170" s="743"/>
      <c r="B170" s="572" t="s">
        <v>32</v>
      </c>
      <c r="C170" s="572">
        <v>31</v>
      </c>
      <c r="D170" s="572">
        <v>164</v>
      </c>
      <c r="E170" s="10">
        <f>DFC!C$59</f>
        <v>20</v>
      </c>
      <c r="F170" s="578">
        <f t="shared" si="88"/>
        <v>620</v>
      </c>
      <c r="G170" s="745"/>
      <c r="H170" s="49">
        <f>DFC!$C$45</f>
        <v>0.1</v>
      </c>
      <c r="I170" s="47">
        <f>DFC!$C$44</f>
        <v>0.7</v>
      </c>
      <c r="J170" s="48">
        <f>DFC!$C$43</f>
        <v>0.2</v>
      </c>
      <c r="K170" s="24" t="str">
        <f t="shared" si="93"/>
        <v>OK</v>
      </c>
      <c r="L170" s="25">
        <f t="shared" si="94"/>
        <v>62</v>
      </c>
      <c r="M170" s="26">
        <f t="shared" si="94"/>
        <v>434</v>
      </c>
      <c r="N170" s="27">
        <f t="shared" si="94"/>
        <v>124</v>
      </c>
      <c r="O170" s="28">
        <f t="shared" si="89"/>
        <v>434000</v>
      </c>
      <c r="P170" s="28">
        <f t="shared" si="89"/>
        <v>10329200</v>
      </c>
      <c r="Q170" s="28">
        <f t="shared" si="89"/>
        <v>3472000</v>
      </c>
      <c r="R170" s="29">
        <f>DFC!$C$50</f>
        <v>152</v>
      </c>
      <c r="S170" s="28">
        <f>DFC!$C$49</f>
        <v>146.19999999999999</v>
      </c>
      <c r="T170" s="30">
        <f>DFC!$C$48</f>
        <v>150</v>
      </c>
      <c r="U170" s="31">
        <f t="shared" si="95"/>
        <v>65.968000000000004</v>
      </c>
      <c r="V170" s="31">
        <f t="shared" si="95"/>
        <v>1510.12904</v>
      </c>
      <c r="W170" s="32">
        <f t="shared" si="95"/>
        <v>520.79999999999995</v>
      </c>
      <c r="X170" s="23">
        <f>DFC!$C$41</f>
        <v>370</v>
      </c>
      <c r="Y170" s="33">
        <f t="shared" si="96"/>
        <v>24408.16</v>
      </c>
      <c r="Z170" s="31">
        <f t="shared" si="96"/>
        <v>558747.74479999999</v>
      </c>
      <c r="AA170" s="31">
        <f t="shared" si="96"/>
        <v>192695.99999999997</v>
      </c>
      <c r="AB170" s="423">
        <f t="shared" si="104"/>
        <v>775851.90480000002</v>
      </c>
      <c r="AC170" s="295">
        <f>DFC!$C$45</f>
        <v>0.1</v>
      </c>
      <c r="AD170" s="291">
        <f>DFC!$C$44</f>
        <v>0.7</v>
      </c>
      <c r="AE170" s="292">
        <f>DFC!$C$43</f>
        <v>0.2</v>
      </c>
      <c r="AF170" s="24" t="str">
        <f t="shared" si="97"/>
        <v>OK</v>
      </c>
      <c r="AG170" s="25">
        <f t="shared" si="98"/>
        <v>62</v>
      </c>
      <c r="AH170" s="26">
        <f t="shared" si="98"/>
        <v>434</v>
      </c>
      <c r="AI170" s="27">
        <f t="shared" si="98"/>
        <v>124</v>
      </c>
      <c r="AJ170" s="28">
        <f t="shared" si="90"/>
        <v>0</v>
      </c>
      <c r="AK170" s="28">
        <f t="shared" si="90"/>
        <v>0</v>
      </c>
      <c r="AL170" s="28">
        <f t="shared" si="90"/>
        <v>0</v>
      </c>
      <c r="AM170" s="17">
        <f>DFC!$C$50</f>
        <v>152</v>
      </c>
      <c r="AN170" s="16">
        <f>DFC!$C$49</f>
        <v>146.19999999999999</v>
      </c>
      <c r="AO170" s="18">
        <f>DFC!$C$48</f>
        <v>150</v>
      </c>
      <c r="AP170" s="31">
        <f t="shared" si="114"/>
        <v>0</v>
      </c>
      <c r="AQ170" s="31">
        <f t="shared" si="114"/>
        <v>0</v>
      </c>
      <c r="AR170" s="32">
        <f t="shared" si="114"/>
        <v>0</v>
      </c>
      <c r="AS170" s="23">
        <f>DFC!$C$41</f>
        <v>370</v>
      </c>
      <c r="AT170" s="33">
        <f t="shared" si="113"/>
        <v>0</v>
      </c>
      <c r="AU170" s="31">
        <f t="shared" si="113"/>
        <v>0</v>
      </c>
      <c r="AV170" s="31">
        <f t="shared" si="113"/>
        <v>0</v>
      </c>
      <c r="AW170" s="423">
        <f t="shared" si="105"/>
        <v>0</v>
      </c>
      <c r="AX170" s="561">
        <f>DFC!$C$72</f>
        <v>0.15</v>
      </c>
      <c r="AY170" s="559">
        <f>DFC!$C$71</f>
        <v>0.75</v>
      </c>
      <c r="AZ170" s="560">
        <f>DFC!$C$70</f>
        <v>0.1</v>
      </c>
      <c r="BA170" s="24" t="str">
        <f t="shared" si="102"/>
        <v>OK</v>
      </c>
      <c r="BB170" s="25">
        <f t="shared" si="99"/>
        <v>93</v>
      </c>
      <c r="BC170" s="26">
        <f t="shared" si="99"/>
        <v>465</v>
      </c>
      <c r="BD170" s="27">
        <f t="shared" si="99"/>
        <v>62</v>
      </c>
      <c r="BE170" s="28">
        <f t="shared" si="91"/>
        <v>116250</v>
      </c>
      <c r="BF170" s="28">
        <f t="shared" si="91"/>
        <v>1976250</v>
      </c>
      <c r="BG170" s="28">
        <f t="shared" si="91"/>
        <v>310000</v>
      </c>
      <c r="BH170" s="17">
        <f>DFC!$C$77</f>
        <v>42</v>
      </c>
      <c r="BI170" s="28">
        <f>DFC!$C$76</f>
        <v>35</v>
      </c>
      <c r="BJ170" s="30">
        <f>DFC!$C$75</f>
        <v>40</v>
      </c>
      <c r="BK170" s="31">
        <f t="shared" si="115"/>
        <v>4.8825000000000003</v>
      </c>
      <c r="BL170" s="31">
        <f t="shared" si="115"/>
        <v>69.168750000000003</v>
      </c>
      <c r="BM170" s="32">
        <f t="shared" si="115"/>
        <v>12.4</v>
      </c>
      <c r="BN170" s="11">
        <f>DFC!$C$68</f>
        <v>500</v>
      </c>
      <c r="BO170" s="21">
        <f t="shared" si="106"/>
        <v>2441.25</v>
      </c>
      <c r="BP170" s="19">
        <f t="shared" si="107"/>
        <v>34584.375</v>
      </c>
      <c r="BQ170" s="19">
        <f t="shared" si="108"/>
        <v>6200</v>
      </c>
      <c r="BR170" s="423">
        <f t="shared" si="109"/>
        <v>43225.625</v>
      </c>
      <c r="BS170" s="561">
        <f>DFC!$C$72</f>
        <v>0.15</v>
      </c>
      <c r="BT170" s="559">
        <f>DFC!$C$71</f>
        <v>0.75</v>
      </c>
      <c r="BU170" s="560">
        <f>DFC!$C$70</f>
        <v>0.1</v>
      </c>
      <c r="BV170" s="24" t="str">
        <f t="shared" si="103"/>
        <v>OK</v>
      </c>
      <c r="BW170" s="25">
        <f t="shared" si="100"/>
        <v>93</v>
      </c>
      <c r="BX170" s="26">
        <f t="shared" si="100"/>
        <v>465</v>
      </c>
      <c r="BY170" s="27">
        <f t="shared" si="100"/>
        <v>62</v>
      </c>
      <c r="BZ170" s="28">
        <f t="shared" si="92"/>
        <v>0</v>
      </c>
      <c r="CA170" s="28">
        <f t="shared" si="92"/>
        <v>0</v>
      </c>
      <c r="CB170" s="28">
        <f t="shared" si="92"/>
        <v>0</v>
      </c>
      <c r="CC170" s="17">
        <f>DFC!$C$77</f>
        <v>42</v>
      </c>
      <c r="CD170" s="28">
        <f>DFC!$C$76</f>
        <v>35</v>
      </c>
      <c r="CE170" s="30">
        <f>DFC!$C$75</f>
        <v>40</v>
      </c>
      <c r="CF170" s="31">
        <f t="shared" si="116"/>
        <v>0</v>
      </c>
      <c r="CG170" s="31">
        <f t="shared" si="116"/>
        <v>0</v>
      </c>
      <c r="CH170" s="32">
        <f t="shared" si="116"/>
        <v>0</v>
      </c>
      <c r="CI170" s="11">
        <f>DFC!$C$68</f>
        <v>500</v>
      </c>
      <c r="CJ170" s="21">
        <f t="shared" si="110"/>
        <v>0</v>
      </c>
      <c r="CK170" s="21">
        <f t="shared" si="110"/>
        <v>0</v>
      </c>
      <c r="CL170" s="21">
        <f t="shared" si="110"/>
        <v>0</v>
      </c>
      <c r="CM170" s="423">
        <f t="shared" si="111"/>
        <v>0</v>
      </c>
    </row>
    <row r="171" spans="1:91" x14ac:dyDescent="0.35">
      <c r="A171" s="743"/>
      <c r="B171" s="572" t="s">
        <v>33</v>
      </c>
      <c r="C171" s="572">
        <v>30</v>
      </c>
      <c r="D171" s="572">
        <v>165</v>
      </c>
      <c r="E171" s="10">
        <f>DFC!C$60</f>
        <v>20</v>
      </c>
      <c r="F171" s="578">
        <f t="shared" si="88"/>
        <v>600</v>
      </c>
      <c r="G171" s="745"/>
      <c r="H171" s="49">
        <f>DFC!$C$45</f>
        <v>0.1</v>
      </c>
      <c r="I171" s="47">
        <f>DFC!$C$44</f>
        <v>0.7</v>
      </c>
      <c r="J171" s="48">
        <f>DFC!$C$43</f>
        <v>0.2</v>
      </c>
      <c r="K171" s="24" t="str">
        <f t="shared" si="93"/>
        <v>OK</v>
      </c>
      <c r="L171" s="25">
        <f t="shared" si="94"/>
        <v>60</v>
      </c>
      <c r="M171" s="26">
        <f t="shared" si="94"/>
        <v>420</v>
      </c>
      <c r="N171" s="27">
        <f t="shared" si="94"/>
        <v>120</v>
      </c>
      <c r="O171" s="28">
        <f t="shared" si="89"/>
        <v>420000</v>
      </c>
      <c r="P171" s="28">
        <f t="shared" si="89"/>
        <v>9996000</v>
      </c>
      <c r="Q171" s="28">
        <f t="shared" si="89"/>
        <v>3360000</v>
      </c>
      <c r="R171" s="29">
        <f>DFC!$C$50</f>
        <v>152</v>
      </c>
      <c r="S171" s="28">
        <f>DFC!$C$49</f>
        <v>146.19999999999999</v>
      </c>
      <c r="T171" s="30">
        <f>DFC!$C$48</f>
        <v>150</v>
      </c>
      <c r="U171" s="31">
        <f t="shared" si="95"/>
        <v>63.84</v>
      </c>
      <c r="V171" s="31">
        <f t="shared" si="95"/>
        <v>1461.4151999999999</v>
      </c>
      <c r="W171" s="32">
        <f t="shared" si="95"/>
        <v>504</v>
      </c>
      <c r="X171" s="23">
        <f>DFC!$C$41</f>
        <v>370</v>
      </c>
      <c r="Y171" s="33">
        <f t="shared" si="96"/>
        <v>23620.800000000003</v>
      </c>
      <c r="Z171" s="31">
        <f t="shared" si="96"/>
        <v>540723.62399999995</v>
      </c>
      <c r="AA171" s="31">
        <f t="shared" si="96"/>
        <v>186480</v>
      </c>
      <c r="AB171" s="423">
        <f t="shared" si="104"/>
        <v>750824.424</v>
      </c>
      <c r="AC171" s="295">
        <f>DFC!$C$45</f>
        <v>0.1</v>
      </c>
      <c r="AD171" s="291">
        <f>DFC!$C$44</f>
        <v>0.7</v>
      </c>
      <c r="AE171" s="292">
        <f>DFC!$C$43</f>
        <v>0.2</v>
      </c>
      <c r="AF171" s="24" t="str">
        <f t="shared" si="97"/>
        <v>OK</v>
      </c>
      <c r="AG171" s="25">
        <f t="shared" si="98"/>
        <v>60</v>
      </c>
      <c r="AH171" s="26">
        <f t="shared" si="98"/>
        <v>420</v>
      </c>
      <c r="AI171" s="27">
        <f t="shared" si="98"/>
        <v>120</v>
      </c>
      <c r="AJ171" s="28">
        <f t="shared" si="90"/>
        <v>0</v>
      </c>
      <c r="AK171" s="28">
        <f t="shared" si="90"/>
        <v>0</v>
      </c>
      <c r="AL171" s="28">
        <f t="shared" si="90"/>
        <v>0</v>
      </c>
      <c r="AM171" s="17">
        <f>DFC!$C$50</f>
        <v>152</v>
      </c>
      <c r="AN171" s="16">
        <f>DFC!$C$49</f>
        <v>146.19999999999999</v>
      </c>
      <c r="AO171" s="18">
        <f>DFC!$C$48</f>
        <v>150</v>
      </c>
      <c r="AP171" s="31">
        <f t="shared" si="114"/>
        <v>0</v>
      </c>
      <c r="AQ171" s="31">
        <f t="shared" si="114"/>
        <v>0</v>
      </c>
      <c r="AR171" s="32">
        <f t="shared" si="114"/>
        <v>0</v>
      </c>
      <c r="AS171" s="23">
        <f>DFC!$C$41</f>
        <v>370</v>
      </c>
      <c r="AT171" s="33">
        <f t="shared" si="113"/>
        <v>0</v>
      </c>
      <c r="AU171" s="31">
        <f t="shared" si="113"/>
        <v>0</v>
      </c>
      <c r="AV171" s="31">
        <f t="shared" si="113"/>
        <v>0</v>
      </c>
      <c r="AW171" s="423">
        <f t="shared" si="105"/>
        <v>0</v>
      </c>
      <c r="AX171" s="561">
        <f>DFC!$C$72</f>
        <v>0.15</v>
      </c>
      <c r="AY171" s="559">
        <f>DFC!$C$71</f>
        <v>0.75</v>
      </c>
      <c r="AZ171" s="560">
        <f>DFC!$C$70</f>
        <v>0.1</v>
      </c>
      <c r="BA171" s="24" t="str">
        <f t="shared" si="102"/>
        <v>OK</v>
      </c>
      <c r="BB171" s="25">
        <f t="shared" si="99"/>
        <v>90</v>
      </c>
      <c r="BC171" s="26">
        <f t="shared" si="99"/>
        <v>450</v>
      </c>
      <c r="BD171" s="27">
        <f t="shared" si="99"/>
        <v>60</v>
      </c>
      <c r="BE171" s="28">
        <f t="shared" si="91"/>
        <v>112500</v>
      </c>
      <c r="BF171" s="28">
        <f t="shared" si="91"/>
        <v>1912500</v>
      </c>
      <c r="BG171" s="28">
        <f t="shared" si="91"/>
        <v>300000</v>
      </c>
      <c r="BH171" s="17">
        <f>DFC!$C$77</f>
        <v>42</v>
      </c>
      <c r="BI171" s="28">
        <f>DFC!$C$76</f>
        <v>35</v>
      </c>
      <c r="BJ171" s="30">
        <f>DFC!$C$75</f>
        <v>40</v>
      </c>
      <c r="BK171" s="31">
        <f t="shared" si="115"/>
        <v>4.7249999999999996</v>
      </c>
      <c r="BL171" s="31">
        <f t="shared" si="115"/>
        <v>66.9375</v>
      </c>
      <c r="BM171" s="32">
        <f t="shared" si="115"/>
        <v>12</v>
      </c>
      <c r="BN171" s="11">
        <f>DFC!$C$68</f>
        <v>500</v>
      </c>
      <c r="BO171" s="21">
        <f t="shared" si="106"/>
        <v>2362.5</v>
      </c>
      <c r="BP171" s="19">
        <f t="shared" si="107"/>
        <v>33468.75</v>
      </c>
      <c r="BQ171" s="19">
        <f t="shared" si="108"/>
        <v>6000</v>
      </c>
      <c r="BR171" s="423">
        <f t="shared" si="109"/>
        <v>41831.25</v>
      </c>
      <c r="BS171" s="561">
        <f>DFC!$C$72</f>
        <v>0.15</v>
      </c>
      <c r="BT171" s="559">
        <f>DFC!$C$71</f>
        <v>0.75</v>
      </c>
      <c r="BU171" s="560">
        <f>DFC!$C$70</f>
        <v>0.1</v>
      </c>
      <c r="BV171" s="24" t="str">
        <f t="shared" si="103"/>
        <v>OK</v>
      </c>
      <c r="BW171" s="25">
        <f t="shared" si="100"/>
        <v>90</v>
      </c>
      <c r="BX171" s="26">
        <f t="shared" si="100"/>
        <v>450</v>
      </c>
      <c r="BY171" s="27">
        <f t="shared" si="100"/>
        <v>60</v>
      </c>
      <c r="BZ171" s="28">
        <f t="shared" si="92"/>
        <v>0</v>
      </c>
      <c r="CA171" s="28">
        <f t="shared" si="92"/>
        <v>0</v>
      </c>
      <c r="CB171" s="28">
        <f t="shared" si="92"/>
        <v>0</v>
      </c>
      <c r="CC171" s="17">
        <f>DFC!$C$77</f>
        <v>42</v>
      </c>
      <c r="CD171" s="28">
        <f>DFC!$C$76</f>
        <v>35</v>
      </c>
      <c r="CE171" s="30">
        <f>DFC!$C$75</f>
        <v>40</v>
      </c>
      <c r="CF171" s="31">
        <f t="shared" si="116"/>
        <v>0</v>
      </c>
      <c r="CG171" s="31">
        <f t="shared" si="116"/>
        <v>0</v>
      </c>
      <c r="CH171" s="32">
        <f t="shared" si="116"/>
        <v>0</v>
      </c>
      <c r="CI171" s="11">
        <f>DFC!$C$68</f>
        <v>500</v>
      </c>
      <c r="CJ171" s="21">
        <f t="shared" si="110"/>
        <v>0</v>
      </c>
      <c r="CK171" s="21">
        <f t="shared" si="110"/>
        <v>0</v>
      </c>
      <c r="CL171" s="21">
        <f t="shared" si="110"/>
        <v>0</v>
      </c>
      <c r="CM171" s="423">
        <f t="shared" si="111"/>
        <v>0</v>
      </c>
    </row>
    <row r="172" spans="1:91" x14ac:dyDescent="0.35">
      <c r="A172" s="743"/>
      <c r="B172" s="572" t="s">
        <v>34</v>
      </c>
      <c r="C172" s="572">
        <v>31</v>
      </c>
      <c r="D172" s="572">
        <v>166</v>
      </c>
      <c r="E172" s="10">
        <f>DFC!C$61</f>
        <v>20</v>
      </c>
      <c r="F172" s="578">
        <f t="shared" si="88"/>
        <v>620</v>
      </c>
      <c r="G172" s="745"/>
      <c r="H172" s="49">
        <f>DFC!$C$45</f>
        <v>0.1</v>
      </c>
      <c r="I172" s="47">
        <f>DFC!$C$44</f>
        <v>0.7</v>
      </c>
      <c r="J172" s="48">
        <f>DFC!$C$43</f>
        <v>0.2</v>
      </c>
      <c r="K172" s="24" t="str">
        <f t="shared" si="93"/>
        <v>OK</v>
      </c>
      <c r="L172" s="25">
        <f t="shared" si="94"/>
        <v>62</v>
      </c>
      <c r="M172" s="26">
        <f t="shared" si="94"/>
        <v>434</v>
      </c>
      <c r="N172" s="27">
        <f t="shared" si="94"/>
        <v>124</v>
      </c>
      <c r="O172" s="28">
        <f t="shared" si="89"/>
        <v>434000</v>
      </c>
      <c r="P172" s="28">
        <f t="shared" si="89"/>
        <v>10329200</v>
      </c>
      <c r="Q172" s="28">
        <f t="shared" si="89"/>
        <v>3472000</v>
      </c>
      <c r="R172" s="29">
        <f>DFC!$C$50</f>
        <v>152</v>
      </c>
      <c r="S172" s="28">
        <f>DFC!$C$49</f>
        <v>146.19999999999999</v>
      </c>
      <c r="T172" s="30">
        <f>DFC!$C$48</f>
        <v>150</v>
      </c>
      <c r="U172" s="31">
        <f t="shared" si="95"/>
        <v>65.968000000000004</v>
      </c>
      <c r="V172" s="31">
        <f t="shared" si="95"/>
        <v>1510.12904</v>
      </c>
      <c r="W172" s="32">
        <f t="shared" si="95"/>
        <v>520.79999999999995</v>
      </c>
      <c r="X172" s="23">
        <f>DFC!$C$41</f>
        <v>370</v>
      </c>
      <c r="Y172" s="33">
        <f t="shared" si="96"/>
        <v>24408.16</v>
      </c>
      <c r="Z172" s="31">
        <f t="shared" si="96"/>
        <v>558747.74479999999</v>
      </c>
      <c r="AA172" s="31">
        <f t="shared" si="96"/>
        <v>192695.99999999997</v>
      </c>
      <c r="AB172" s="423">
        <f t="shared" si="104"/>
        <v>775851.90480000002</v>
      </c>
      <c r="AC172" s="295">
        <f>DFC!$C$45</f>
        <v>0.1</v>
      </c>
      <c r="AD172" s="291">
        <f>DFC!$C$44</f>
        <v>0.7</v>
      </c>
      <c r="AE172" s="292">
        <f>DFC!$C$43</f>
        <v>0.2</v>
      </c>
      <c r="AF172" s="24" t="str">
        <f t="shared" si="97"/>
        <v>OK</v>
      </c>
      <c r="AG172" s="25">
        <f t="shared" si="98"/>
        <v>62</v>
      </c>
      <c r="AH172" s="26">
        <f t="shared" si="98"/>
        <v>434</v>
      </c>
      <c r="AI172" s="27">
        <f t="shared" si="98"/>
        <v>124</v>
      </c>
      <c r="AJ172" s="28">
        <f t="shared" si="90"/>
        <v>0</v>
      </c>
      <c r="AK172" s="28">
        <f t="shared" si="90"/>
        <v>0</v>
      </c>
      <c r="AL172" s="28">
        <f t="shared" si="90"/>
        <v>0</v>
      </c>
      <c r="AM172" s="17">
        <f>DFC!$C$50</f>
        <v>152</v>
      </c>
      <c r="AN172" s="16">
        <f>DFC!$C$49</f>
        <v>146.19999999999999</v>
      </c>
      <c r="AO172" s="18">
        <f>DFC!$C$48</f>
        <v>150</v>
      </c>
      <c r="AP172" s="31">
        <f t="shared" si="114"/>
        <v>0</v>
      </c>
      <c r="AQ172" s="31">
        <f t="shared" si="114"/>
        <v>0</v>
      </c>
      <c r="AR172" s="32">
        <f t="shared" si="114"/>
        <v>0</v>
      </c>
      <c r="AS172" s="23">
        <f>DFC!$C$41</f>
        <v>370</v>
      </c>
      <c r="AT172" s="33">
        <f t="shared" si="113"/>
        <v>0</v>
      </c>
      <c r="AU172" s="31">
        <f t="shared" si="113"/>
        <v>0</v>
      </c>
      <c r="AV172" s="31">
        <f t="shared" si="113"/>
        <v>0</v>
      </c>
      <c r="AW172" s="423">
        <f t="shared" si="105"/>
        <v>0</v>
      </c>
      <c r="AX172" s="561">
        <f>DFC!$C$72</f>
        <v>0.15</v>
      </c>
      <c r="AY172" s="559">
        <f>DFC!$C$71</f>
        <v>0.75</v>
      </c>
      <c r="AZ172" s="560">
        <f>DFC!$C$70</f>
        <v>0.1</v>
      </c>
      <c r="BA172" s="24" t="str">
        <f t="shared" si="102"/>
        <v>OK</v>
      </c>
      <c r="BB172" s="25">
        <f t="shared" si="99"/>
        <v>93</v>
      </c>
      <c r="BC172" s="26">
        <f t="shared" si="99"/>
        <v>465</v>
      </c>
      <c r="BD172" s="27">
        <f t="shared" si="99"/>
        <v>62</v>
      </c>
      <c r="BE172" s="28">
        <f t="shared" si="91"/>
        <v>116250</v>
      </c>
      <c r="BF172" s="28">
        <f t="shared" si="91"/>
        <v>1976250</v>
      </c>
      <c r="BG172" s="28">
        <f t="shared" si="91"/>
        <v>310000</v>
      </c>
      <c r="BH172" s="17">
        <f>DFC!$C$77</f>
        <v>42</v>
      </c>
      <c r="BI172" s="28">
        <f>DFC!$C$76</f>
        <v>35</v>
      </c>
      <c r="BJ172" s="30">
        <f>DFC!$C$75</f>
        <v>40</v>
      </c>
      <c r="BK172" s="31">
        <f t="shared" si="115"/>
        <v>4.8825000000000003</v>
      </c>
      <c r="BL172" s="31">
        <f t="shared" si="115"/>
        <v>69.168750000000003</v>
      </c>
      <c r="BM172" s="32">
        <f t="shared" si="115"/>
        <v>12.4</v>
      </c>
      <c r="BN172" s="11">
        <f>DFC!$C$68</f>
        <v>500</v>
      </c>
      <c r="BO172" s="21">
        <f t="shared" si="106"/>
        <v>2441.25</v>
      </c>
      <c r="BP172" s="19">
        <f t="shared" si="107"/>
        <v>34584.375</v>
      </c>
      <c r="BQ172" s="19">
        <f t="shared" si="108"/>
        <v>6200</v>
      </c>
      <c r="BR172" s="423">
        <f t="shared" si="109"/>
        <v>43225.625</v>
      </c>
      <c r="BS172" s="561">
        <f>DFC!$C$72</f>
        <v>0.15</v>
      </c>
      <c r="BT172" s="559">
        <f>DFC!$C$71</f>
        <v>0.75</v>
      </c>
      <c r="BU172" s="560">
        <f>DFC!$C$70</f>
        <v>0.1</v>
      </c>
      <c r="BV172" s="24" t="str">
        <f t="shared" si="103"/>
        <v>OK</v>
      </c>
      <c r="BW172" s="25">
        <f t="shared" si="100"/>
        <v>93</v>
      </c>
      <c r="BX172" s="26">
        <f t="shared" si="100"/>
        <v>465</v>
      </c>
      <c r="BY172" s="27">
        <f t="shared" si="100"/>
        <v>62</v>
      </c>
      <c r="BZ172" s="28">
        <f t="shared" si="92"/>
        <v>0</v>
      </c>
      <c r="CA172" s="28">
        <f t="shared" si="92"/>
        <v>0</v>
      </c>
      <c r="CB172" s="28">
        <f t="shared" si="92"/>
        <v>0</v>
      </c>
      <c r="CC172" s="17">
        <f>DFC!$C$77</f>
        <v>42</v>
      </c>
      <c r="CD172" s="28">
        <f>DFC!$C$76</f>
        <v>35</v>
      </c>
      <c r="CE172" s="30">
        <f>DFC!$C$75</f>
        <v>40</v>
      </c>
      <c r="CF172" s="31">
        <f t="shared" si="116"/>
        <v>0</v>
      </c>
      <c r="CG172" s="31">
        <f t="shared" si="116"/>
        <v>0</v>
      </c>
      <c r="CH172" s="32">
        <f t="shared" si="116"/>
        <v>0</v>
      </c>
      <c r="CI172" s="11">
        <f>DFC!$C$68</f>
        <v>500</v>
      </c>
      <c r="CJ172" s="21">
        <f t="shared" si="110"/>
        <v>0</v>
      </c>
      <c r="CK172" s="21">
        <f t="shared" si="110"/>
        <v>0</v>
      </c>
      <c r="CL172" s="21">
        <f t="shared" si="110"/>
        <v>0</v>
      </c>
      <c r="CM172" s="423">
        <f t="shared" si="111"/>
        <v>0</v>
      </c>
    </row>
    <row r="173" spans="1:91" x14ac:dyDescent="0.35">
      <c r="A173" s="743"/>
      <c r="B173" s="572" t="s">
        <v>35</v>
      </c>
      <c r="C173" s="572">
        <v>30</v>
      </c>
      <c r="D173" s="572">
        <v>167</v>
      </c>
      <c r="E173" s="10">
        <f>DFC!C$62</f>
        <v>20</v>
      </c>
      <c r="F173" s="578">
        <f t="shared" si="88"/>
        <v>600</v>
      </c>
      <c r="G173" s="745"/>
      <c r="H173" s="49">
        <f>DFC!$C$45</f>
        <v>0.1</v>
      </c>
      <c r="I173" s="47">
        <f>DFC!$C$44</f>
        <v>0.7</v>
      </c>
      <c r="J173" s="48">
        <f>DFC!$C$43</f>
        <v>0.2</v>
      </c>
      <c r="K173" s="24" t="str">
        <f t="shared" si="93"/>
        <v>OK</v>
      </c>
      <c r="L173" s="25">
        <f t="shared" si="94"/>
        <v>60</v>
      </c>
      <c r="M173" s="26">
        <f t="shared" si="94"/>
        <v>420</v>
      </c>
      <c r="N173" s="27">
        <f t="shared" si="94"/>
        <v>120</v>
      </c>
      <c r="O173" s="28">
        <f t="shared" si="89"/>
        <v>420000</v>
      </c>
      <c r="P173" s="28">
        <f t="shared" si="89"/>
        <v>9996000</v>
      </c>
      <c r="Q173" s="28">
        <f t="shared" si="89"/>
        <v>3360000</v>
      </c>
      <c r="R173" s="29">
        <f>DFC!$C$50</f>
        <v>152</v>
      </c>
      <c r="S173" s="28">
        <f>DFC!$C$49</f>
        <v>146.19999999999999</v>
      </c>
      <c r="T173" s="30">
        <f>DFC!$C$48</f>
        <v>150</v>
      </c>
      <c r="U173" s="31">
        <f t="shared" si="95"/>
        <v>63.84</v>
      </c>
      <c r="V173" s="31">
        <f t="shared" si="95"/>
        <v>1461.4151999999999</v>
      </c>
      <c r="W173" s="32">
        <f t="shared" si="95"/>
        <v>504</v>
      </c>
      <c r="X173" s="23">
        <f>DFC!$C$41</f>
        <v>370</v>
      </c>
      <c r="Y173" s="33">
        <f t="shared" si="96"/>
        <v>23620.800000000003</v>
      </c>
      <c r="Z173" s="31">
        <f t="shared" si="96"/>
        <v>540723.62399999995</v>
      </c>
      <c r="AA173" s="31">
        <f t="shared" si="96"/>
        <v>186480</v>
      </c>
      <c r="AB173" s="423">
        <f t="shared" si="104"/>
        <v>750824.424</v>
      </c>
      <c r="AC173" s="295">
        <f>DFC!$C$45</f>
        <v>0.1</v>
      </c>
      <c r="AD173" s="291">
        <f>DFC!$C$44</f>
        <v>0.7</v>
      </c>
      <c r="AE173" s="292">
        <f>DFC!$C$43</f>
        <v>0.2</v>
      </c>
      <c r="AF173" s="24" t="str">
        <f t="shared" si="97"/>
        <v>OK</v>
      </c>
      <c r="AG173" s="25">
        <f t="shared" si="98"/>
        <v>60</v>
      </c>
      <c r="AH173" s="26">
        <f t="shared" si="98"/>
        <v>420</v>
      </c>
      <c r="AI173" s="27">
        <f t="shared" si="98"/>
        <v>120</v>
      </c>
      <c r="AJ173" s="28">
        <f t="shared" si="90"/>
        <v>0</v>
      </c>
      <c r="AK173" s="28">
        <f t="shared" si="90"/>
        <v>0</v>
      </c>
      <c r="AL173" s="28">
        <f t="shared" si="90"/>
        <v>0</v>
      </c>
      <c r="AM173" s="17">
        <f>DFC!$C$50</f>
        <v>152</v>
      </c>
      <c r="AN173" s="16">
        <f>DFC!$C$49</f>
        <v>146.19999999999999</v>
      </c>
      <c r="AO173" s="18">
        <f>DFC!$C$48</f>
        <v>150</v>
      </c>
      <c r="AP173" s="31">
        <f t="shared" si="114"/>
        <v>0</v>
      </c>
      <c r="AQ173" s="31">
        <f t="shared" si="114"/>
        <v>0</v>
      </c>
      <c r="AR173" s="32">
        <f t="shared" si="114"/>
        <v>0</v>
      </c>
      <c r="AS173" s="23">
        <f>DFC!$C$41</f>
        <v>370</v>
      </c>
      <c r="AT173" s="33">
        <f t="shared" si="113"/>
        <v>0</v>
      </c>
      <c r="AU173" s="31">
        <f t="shared" si="113"/>
        <v>0</v>
      </c>
      <c r="AV173" s="31">
        <f t="shared" si="113"/>
        <v>0</v>
      </c>
      <c r="AW173" s="423">
        <f t="shared" si="105"/>
        <v>0</v>
      </c>
      <c r="AX173" s="561">
        <f>DFC!$C$72</f>
        <v>0.15</v>
      </c>
      <c r="AY173" s="559">
        <f>DFC!$C$71</f>
        <v>0.75</v>
      </c>
      <c r="AZ173" s="560">
        <f>DFC!$C$70</f>
        <v>0.1</v>
      </c>
      <c r="BA173" s="24" t="str">
        <f t="shared" si="102"/>
        <v>OK</v>
      </c>
      <c r="BB173" s="25">
        <f t="shared" si="99"/>
        <v>90</v>
      </c>
      <c r="BC173" s="26">
        <f t="shared" si="99"/>
        <v>450</v>
      </c>
      <c r="BD173" s="27">
        <f t="shared" si="99"/>
        <v>60</v>
      </c>
      <c r="BE173" s="28">
        <f t="shared" si="91"/>
        <v>112500</v>
      </c>
      <c r="BF173" s="28">
        <f t="shared" si="91"/>
        <v>1912500</v>
      </c>
      <c r="BG173" s="28">
        <f t="shared" si="91"/>
        <v>300000</v>
      </c>
      <c r="BH173" s="17">
        <f>DFC!$C$77</f>
        <v>42</v>
      </c>
      <c r="BI173" s="28">
        <f>DFC!$C$76</f>
        <v>35</v>
      </c>
      <c r="BJ173" s="30">
        <f>DFC!$C$75</f>
        <v>40</v>
      </c>
      <c r="BK173" s="31">
        <f t="shared" si="115"/>
        <v>4.7249999999999996</v>
      </c>
      <c r="BL173" s="31">
        <f t="shared" si="115"/>
        <v>66.9375</v>
      </c>
      <c r="BM173" s="32">
        <f t="shared" si="115"/>
        <v>12</v>
      </c>
      <c r="BN173" s="11">
        <f>DFC!$C$68</f>
        <v>500</v>
      </c>
      <c r="BO173" s="21">
        <f t="shared" si="106"/>
        <v>2362.5</v>
      </c>
      <c r="BP173" s="19">
        <f t="shared" si="107"/>
        <v>33468.75</v>
      </c>
      <c r="BQ173" s="19">
        <f t="shared" si="108"/>
        <v>6000</v>
      </c>
      <c r="BR173" s="423">
        <f t="shared" si="109"/>
        <v>41831.25</v>
      </c>
      <c r="BS173" s="561">
        <f>DFC!$C$72</f>
        <v>0.15</v>
      </c>
      <c r="BT173" s="559">
        <f>DFC!$C$71</f>
        <v>0.75</v>
      </c>
      <c r="BU173" s="560">
        <f>DFC!$C$70</f>
        <v>0.1</v>
      </c>
      <c r="BV173" s="24" t="str">
        <f t="shared" si="103"/>
        <v>OK</v>
      </c>
      <c r="BW173" s="25">
        <f t="shared" si="100"/>
        <v>90</v>
      </c>
      <c r="BX173" s="26">
        <f t="shared" si="100"/>
        <v>450</v>
      </c>
      <c r="BY173" s="27">
        <f t="shared" si="100"/>
        <v>60</v>
      </c>
      <c r="BZ173" s="28">
        <f t="shared" si="92"/>
        <v>0</v>
      </c>
      <c r="CA173" s="28">
        <f t="shared" si="92"/>
        <v>0</v>
      </c>
      <c r="CB173" s="28">
        <f t="shared" si="92"/>
        <v>0</v>
      </c>
      <c r="CC173" s="17">
        <f>DFC!$C$77</f>
        <v>42</v>
      </c>
      <c r="CD173" s="28">
        <f>DFC!$C$76</f>
        <v>35</v>
      </c>
      <c r="CE173" s="30">
        <f>DFC!$C$75</f>
        <v>40</v>
      </c>
      <c r="CF173" s="31">
        <f t="shared" si="116"/>
        <v>0</v>
      </c>
      <c r="CG173" s="31">
        <f t="shared" si="116"/>
        <v>0</v>
      </c>
      <c r="CH173" s="32">
        <f t="shared" si="116"/>
        <v>0</v>
      </c>
      <c r="CI173" s="11">
        <f>DFC!$C$68</f>
        <v>500</v>
      </c>
      <c r="CJ173" s="21">
        <f t="shared" si="110"/>
        <v>0</v>
      </c>
      <c r="CK173" s="21">
        <f t="shared" si="110"/>
        <v>0</v>
      </c>
      <c r="CL173" s="21">
        <f t="shared" si="110"/>
        <v>0</v>
      </c>
      <c r="CM173" s="423">
        <f t="shared" si="111"/>
        <v>0</v>
      </c>
    </row>
    <row r="174" spans="1:91" x14ac:dyDescent="0.35">
      <c r="A174" s="744"/>
      <c r="B174" s="576" t="s">
        <v>36</v>
      </c>
      <c r="C174" s="576">
        <v>31</v>
      </c>
      <c r="D174" s="576">
        <v>168</v>
      </c>
      <c r="E174" s="10">
        <f>DFC!C$63</f>
        <v>20</v>
      </c>
      <c r="F174" s="35">
        <f t="shared" si="88"/>
        <v>620</v>
      </c>
      <c r="G174" s="746"/>
      <c r="H174" s="49">
        <f>DFC!$C$45</f>
        <v>0.1</v>
      </c>
      <c r="I174" s="47">
        <f>DFC!$C$44</f>
        <v>0.7</v>
      </c>
      <c r="J174" s="48">
        <f>DFC!$C$43</f>
        <v>0.2</v>
      </c>
      <c r="K174" s="8" t="str">
        <f t="shared" si="93"/>
        <v>OK</v>
      </c>
      <c r="L174" s="37">
        <f t="shared" si="94"/>
        <v>62</v>
      </c>
      <c r="M174" s="38">
        <f t="shared" si="94"/>
        <v>434</v>
      </c>
      <c r="N174" s="39">
        <f t="shared" si="94"/>
        <v>124</v>
      </c>
      <c r="O174" s="40">
        <f t="shared" si="89"/>
        <v>434000</v>
      </c>
      <c r="P174" s="40">
        <f t="shared" si="89"/>
        <v>10329200</v>
      </c>
      <c r="Q174" s="40">
        <f t="shared" si="89"/>
        <v>3472000</v>
      </c>
      <c r="R174" s="29">
        <f>DFC!$C$50</f>
        <v>152</v>
      </c>
      <c r="S174" s="28">
        <f>DFC!$C$49</f>
        <v>146.19999999999999</v>
      </c>
      <c r="T174" s="30">
        <f>DFC!$C$48</f>
        <v>150</v>
      </c>
      <c r="U174" s="43">
        <f t="shared" si="95"/>
        <v>65.968000000000004</v>
      </c>
      <c r="V174" s="43">
        <f t="shared" si="95"/>
        <v>1510.12904</v>
      </c>
      <c r="W174" s="44">
        <f t="shared" si="95"/>
        <v>520.79999999999995</v>
      </c>
      <c r="X174" s="23">
        <f>DFC!$C$41</f>
        <v>370</v>
      </c>
      <c r="Y174" s="45">
        <f t="shared" si="96"/>
        <v>24408.16</v>
      </c>
      <c r="Z174" s="43">
        <f t="shared" si="96"/>
        <v>558747.74479999999</v>
      </c>
      <c r="AA174" s="43">
        <f t="shared" si="96"/>
        <v>192695.99999999997</v>
      </c>
      <c r="AB174" s="423">
        <f t="shared" si="104"/>
        <v>775851.90480000002</v>
      </c>
      <c r="AC174" s="295">
        <f>DFC!$C$45</f>
        <v>0.1</v>
      </c>
      <c r="AD174" s="291">
        <f>DFC!$C$44</f>
        <v>0.7</v>
      </c>
      <c r="AE174" s="292">
        <f>DFC!$C$43</f>
        <v>0.2</v>
      </c>
      <c r="AF174" s="8" t="str">
        <f t="shared" si="97"/>
        <v>OK</v>
      </c>
      <c r="AG174" s="37">
        <f t="shared" si="98"/>
        <v>62</v>
      </c>
      <c r="AH174" s="38">
        <f t="shared" si="98"/>
        <v>434</v>
      </c>
      <c r="AI174" s="39">
        <f t="shared" si="98"/>
        <v>124</v>
      </c>
      <c r="AJ174" s="40">
        <f t="shared" si="90"/>
        <v>0</v>
      </c>
      <c r="AK174" s="40">
        <f t="shared" si="90"/>
        <v>0</v>
      </c>
      <c r="AL174" s="40">
        <f t="shared" si="90"/>
        <v>0</v>
      </c>
      <c r="AM174" s="17">
        <f>DFC!$C$50</f>
        <v>152</v>
      </c>
      <c r="AN174" s="16">
        <f>DFC!$C$49</f>
        <v>146.19999999999999</v>
      </c>
      <c r="AO174" s="18">
        <f>DFC!$C$48</f>
        <v>150</v>
      </c>
      <c r="AP174" s="43">
        <f t="shared" si="114"/>
        <v>0</v>
      </c>
      <c r="AQ174" s="43">
        <f t="shared" si="114"/>
        <v>0</v>
      </c>
      <c r="AR174" s="44">
        <f t="shared" si="114"/>
        <v>0</v>
      </c>
      <c r="AS174" s="23">
        <f>DFC!$C$41</f>
        <v>370</v>
      </c>
      <c r="AT174" s="45">
        <f t="shared" si="113"/>
        <v>0</v>
      </c>
      <c r="AU174" s="43">
        <f t="shared" si="113"/>
        <v>0</v>
      </c>
      <c r="AV174" s="43">
        <f t="shared" si="113"/>
        <v>0</v>
      </c>
      <c r="AW174" s="423">
        <f t="shared" si="105"/>
        <v>0</v>
      </c>
      <c r="AX174" s="561">
        <f>DFC!$C$72</f>
        <v>0.15</v>
      </c>
      <c r="AY174" s="559">
        <f>DFC!$C$71</f>
        <v>0.75</v>
      </c>
      <c r="AZ174" s="560">
        <f>DFC!$C$70</f>
        <v>0.1</v>
      </c>
      <c r="BA174" s="8" t="str">
        <f t="shared" si="102"/>
        <v>OK</v>
      </c>
      <c r="BB174" s="37">
        <f t="shared" si="99"/>
        <v>93</v>
      </c>
      <c r="BC174" s="38">
        <f t="shared" si="99"/>
        <v>465</v>
      </c>
      <c r="BD174" s="39">
        <f t="shared" si="99"/>
        <v>62</v>
      </c>
      <c r="BE174" s="40">
        <f t="shared" si="91"/>
        <v>116250</v>
      </c>
      <c r="BF174" s="40">
        <f t="shared" si="91"/>
        <v>1976250</v>
      </c>
      <c r="BG174" s="40">
        <f t="shared" si="91"/>
        <v>310000</v>
      </c>
      <c r="BH174" s="17">
        <f>DFC!$C$77</f>
        <v>42</v>
      </c>
      <c r="BI174" s="28">
        <f>DFC!$C$76</f>
        <v>35</v>
      </c>
      <c r="BJ174" s="30">
        <f>DFC!$C$75</f>
        <v>40</v>
      </c>
      <c r="BK174" s="43">
        <f t="shared" si="115"/>
        <v>4.8825000000000003</v>
      </c>
      <c r="BL174" s="43">
        <f t="shared" si="115"/>
        <v>69.168750000000003</v>
      </c>
      <c r="BM174" s="44">
        <f t="shared" si="115"/>
        <v>12.4</v>
      </c>
      <c r="BN174" s="11">
        <f>DFC!$C$68</f>
        <v>500</v>
      </c>
      <c r="BO174" s="21">
        <f t="shared" si="106"/>
        <v>2441.25</v>
      </c>
      <c r="BP174" s="19">
        <f t="shared" si="107"/>
        <v>34584.375</v>
      </c>
      <c r="BQ174" s="19">
        <f t="shared" si="108"/>
        <v>6200</v>
      </c>
      <c r="BR174" s="423">
        <f t="shared" si="109"/>
        <v>43225.625</v>
      </c>
      <c r="BS174" s="561">
        <f>DFC!$C$72</f>
        <v>0.15</v>
      </c>
      <c r="BT174" s="559">
        <f>DFC!$C$71</f>
        <v>0.75</v>
      </c>
      <c r="BU174" s="560">
        <f>DFC!$C$70</f>
        <v>0.1</v>
      </c>
      <c r="BV174" s="8" t="str">
        <f t="shared" si="103"/>
        <v>OK</v>
      </c>
      <c r="BW174" s="37">
        <f t="shared" si="100"/>
        <v>93</v>
      </c>
      <c r="BX174" s="38">
        <f t="shared" si="100"/>
        <v>465</v>
      </c>
      <c r="BY174" s="39">
        <f t="shared" si="100"/>
        <v>62</v>
      </c>
      <c r="BZ174" s="40">
        <f t="shared" si="92"/>
        <v>0</v>
      </c>
      <c r="CA174" s="40">
        <f t="shared" si="92"/>
        <v>0</v>
      </c>
      <c r="CB174" s="40">
        <f t="shared" si="92"/>
        <v>0</v>
      </c>
      <c r="CC174" s="17">
        <f>DFC!$C$77</f>
        <v>42</v>
      </c>
      <c r="CD174" s="28">
        <f>DFC!$C$76</f>
        <v>35</v>
      </c>
      <c r="CE174" s="30">
        <f>DFC!$C$75</f>
        <v>40</v>
      </c>
      <c r="CF174" s="43">
        <f t="shared" si="116"/>
        <v>0</v>
      </c>
      <c r="CG174" s="43">
        <f t="shared" si="116"/>
        <v>0</v>
      </c>
      <c r="CH174" s="44">
        <f t="shared" si="116"/>
        <v>0</v>
      </c>
      <c r="CI174" s="11">
        <f>DFC!$C$68</f>
        <v>500</v>
      </c>
      <c r="CJ174" s="21">
        <f t="shared" si="110"/>
        <v>0</v>
      </c>
      <c r="CK174" s="21">
        <f t="shared" si="110"/>
        <v>0</v>
      </c>
      <c r="CL174" s="21">
        <f t="shared" si="110"/>
        <v>0</v>
      </c>
      <c r="CM174" s="423">
        <f t="shared" si="111"/>
        <v>0</v>
      </c>
    </row>
    <row r="175" spans="1:91" x14ac:dyDescent="0.35">
      <c r="A175" s="731">
        <v>15</v>
      </c>
      <c r="B175" s="575" t="s">
        <v>25</v>
      </c>
      <c r="C175" s="575">
        <v>31</v>
      </c>
      <c r="D175" s="575">
        <v>169</v>
      </c>
      <c r="E175" s="10">
        <f>DFC!C$52</f>
        <v>8</v>
      </c>
      <c r="F175" s="10">
        <f t="shared" si="88"/>
        <v>248</v>
      </c>
      <c r="G175" s="732">
        <f>SUM(F175:F186)</f>
        <v>6928</v>
      </c>
      <c r="H175" s="49">
        <f>DFC!$C$45</f>
        <v>0.1</v>
      </c>
      <c r="I175" s="47">
        <f>DFC!$C$44</f>
        <v>0.7</v>
      </c>
      <c r="J175" s="48">
        <f>DFC!$C$43</f>
        <v>0.2</v>
      </c>
      <c r="K175" s="12" t="str">
        <f t="shared" si="93"/>
        <v>OK</v>
      </c>
      <c r="L175" s="25">
        <f t="shared" si="94"/>
        <v>24.8</v>
      </c>
      <c r="M175" s="26">
        <f t="shared" si="94"/>
        <v>173.6</v>
      </c>
      <c r="N175" s="27">
        <f t="shared" si="94"/>
        <v>49.6</v>
      </c>
      <c r="O175" s="28">
        <f t="shared" si="89"/>
        <v>173600</v>
      </c>
      <c r="P175" s="28">
        <f t="shared" si="89"/>
        <v>4131680</v>
      </c>
      <c r="Q175" s="28">
        <f t="shared" si="89"/>
        <v>1388800</v>
      </c>
      <c r="R175" s="29">
        <f>DFC!$C$50</f>
        <v>152</v>
      </c>
      <c r="S175" s="28">
        <f>DFC!$C$49</f>
        <v>146.19999999999999</v>
      </c>
      <c r="T175" s="30">
        <f>DFC!$C$48</f>
        <v>150</v>
      </c>
      <c r="U175" s="31">
        <f t="shared" si="95"/>
        <v>26.3872</v>
      </c>
      <c r="V175" s="31">
        <f t="shared" si="95"/>
        <v>604.05161599999997</v>
      </c>
      <c r="W175" s="32">
        <f t="shared" si="95"/>
        <v>208.32</v>
      </c>
      <c r="X175" s="23">
        <f>DFC!$C$41</f>
        <v>370</v>
      </c>
      <c r="Y175" s="33">
        <f t="shared" si="96"/>
        <v>9763.2639999999992</v>
      </c>
      <c r="Z175" s="31">
        <f t="shared" si="96"/>
        <v>223499.09792</v>
      </c>
      <c r="AA175" s="31">
        <f t="shared" si="96"/>
        <v>77078.399999999994</v>
      </c>
      <c r="AB175" s="423">
        <f t="shared" ref="AB175" si="118">SUM(Y175:AA175)</f>
        <v>310340.76191999996</v>
      </c>
      <c r="AC175" s="295">
        <f>DFC!$C$45</f>
        <v>0.1</v>
      </c>
      <c r="AD175" s="291">
        <f>DFC!$C$44</f>
        <v>0.7</v>
      </c>
      <c r="AE175" s="292">
        <f>DFC!$C$43</f>
        <v>0.2</v>
      </c>
      <c r="AF175" s="12" t="str">
        <f t="shared" si="97"/>
        <v>OK</v>
      </c>
      <c r="AG175" s="13">
        <f t="shared" si="98"/>
        <v>24.8</v>
      </c>
      <c r="AH175" s="14">
        <f t="shared" si="98"/>
        <v>173.6</v>
      </c>
      <c r="AI175" s="15">
        <f t="shared" si="98"/>
        <v>49.6</v>
      </c>
      <c r="AJ175" s="16">
        <f t="shared" si="90"/>
        <v>0</v>
      </c>
      <c r="AK175" s="16">
        <f t="shared" si="90"/>
        <v>0</v>
      </c>
      <c r="AL175" s="16">
        <f t="shared" si="90"/>
        <v>0</v>
      </c>
      <c r="AM175" s="17">
        <f>DFC!$C$50</f>
        <v>152</v>
      </c>
      <c r="AN175" s="16">
        <f>DFC!$C$49</f>
        <v>146.19999999999999</v>
      </c>
      <c r="AO175" s="18">
        <f>DFC!$C$48</f>
        <v>150</v>
      </c>
      <c r="AP175" s="19">
        <f t="shared" si="114"/>
        <v>0</v>
      </c>
      <c r="AQ175" s="19">
        <f t="shared" si="114"/>
        <v>0</v>
      </c>
      <c r="AR175" s="20">
        <f t="shared" si="114"/>
        <v>0</v>
      </c>
      <c r="AS175" s="23">
        <f>DFC!$C$41</f>
        <v>370</v>
      </c>
      <c r="AT175" s="21">
        <f t="shared" si="113"/>
        <v>0</v>
      </c>
      <c r="AU175" s="19">
        <f t="shared" si="113"/>
        <v>0</v>
      </c>
      <c r="AV175" s="19">
        <f t="shared" si="113"/>
        <v>0</v>
      </c>
      <c r="AW175" s="423">
        <f t="shared" si="105"/>
        <v>0</v>
      </c>
      <c r="AX175" s="561">
        <f>DFC!$C$72</f>
        <v>0.15</v>
      </c>
      <c r="AY175" s="559">
        <f>DFC!$C$71</f>
        <v>0.75</v>
      </c>
      <c r="AZ175" s="560">
        <f>DFC!$C$70</f>
        <v>0.1</v>
      </c>
      <c r="BA175" s="12" t="str">
        <f t="shared" si="102"/>
        <v>OK</v>
      </c>
      <c r="BB175" s="13">
        <f t="shared" si="99"/>
        <v>37.199999999999996</v>
      </c>
      <c r="BC175" s="14">
        <f t="shared" si="99"/>
        <v>186</v>
      </c>
      <c r="BD175" s="15">
        <f t="shared" si="99"/>
        <v>24.8</v>
      </c>
      <c r="BE175" s="16">
        <f t="shared" si="91"/>
        <v>46499.999999999993</v>
      </c>
      <c r="BF175" s="16">
        <f t="shared" si="91"/>
        <v>790500</v>
      </c>
      <c r="BG175" s="16">
        <f t="shared" si="91"/>
        <v>124000</v>
      </c>
      <c r="BH175" s="17">
        <f>DFC!$C$77</f>
        <v>42</v>
      </c>
      <c r="BI175" s="28">
        <f>DFC!$C$76</f>
        <v>35</v>
      </c>
      <c r="BJ175" s="30">
        <f>DFC!$C$75</f>
        <v>40</v>
      </c>
      <c r="BK175" s="19">
        <f t="shared" si="115"/>
        <v>1.9529999999999998</v>
      </c>
      <c r="BL175" s="19">
        <f t="shared" si="115"/>
        <v>27.6675</v>
      </c>
      <c r="BM175" s="20">
        <f t="shared" si="115"/>
        <v>4.96</v>
      </c>
      <c r="BN175" s="11">
        <f>DFC!$C$68</f>
        <v>500</v>
      </c>
      <c r="BO175" s="21">
        <f t="shared" si="106"/>
        <v>976.49999999999989</v>
      </c>
      <c r="BP175" s="19">
        <f t="shared" si="107"/>
        <v>13833.75</v>
      </c>
      <c r="BQ175" s="19">
        <f t="shared" si="108"/>
        <v>2480</v>
      </c>
      <c r="BR175" s="423">
        <f t="shared" si="109"/>
        <v>17290.25</v>
      </c>
      <c r="BS175" s="561">
        <f>DFC!$C$72</f>
        <v>0.15</v>
      </c>
      <c r="BT175" s="559">
        <f>DFC!$C$71</f>
        <v>0.75</v>
      </c>
      <c r="BU175" s="560">
        <f>DFC!$C$70</f>
        <v>0.1</v>
      </c>
      <c r="BV175" s="12" t="str">
        <f t="shared" si="103"/>
        <v>OK</v>
      </c>
      <c r="BW175" s="13">
        <f t="shared" si="100"/>
        <v>37.199999999999996</v>
      </c>
      <c r="BX175" s="14">
        <f t="shared" si="100"/>
        <v>186</v>
      </c>
      <c r="BY175" s="15">
        <f t="shared" si="100"/>
        <v>24.8</v>
      </c>
      <c r="BZ175" s="16">
        <f t="shared" si="92"/>
        <v>0</v>
      </c>
      <c r="CA175" s="16">
        <f t="shared" si="92"/>
        <v>0</v>
      </c>
      <c r="CB175" s="16">
        <f t="shared" si="92"/>
        <v>0</v>
      </c>
      <c r="CC175" s="17">
        <f>DFC!$C$77</f>
        <v>42</v>
      </c>
      <c r="CD175" s="28">
        <f>DFC!$C$76</f>
        <v>35</v>
      </c>
      <c r="CE175" s="30">
        <f>DFC!$C$75</f>
        <v>40</v>
      </c>
      <c r="CF175" s="19">
        <f t="shared" si="116"/>
        <v>0</v>
      </c>
      <c r="CG175" s="19">
        <f t="shared" si="116"/>
        <v>0</v>
      </c>
      <c r="CH175" s="20">
        <f t="shared" si="116"/>
        <v>0</v>
      </c>
      <c r="CI175" s="11">
        <f>DFC!$C$68</f>
        <v>500</v>
      </c>
      <c r="CJ175" s="21">
        <f t="shared" si="110"/>
        <v>0</v>
      </c>
      <c r="CK175" s="21">
        <f t="shared" si="110"/>
        <v>0</v>
      </c>
      <c r="CL175" s="21">
        <f t="shared" si="110"/>
        <v>0</v>
      </c>
      <c r="CM175" s="423">
        <f t="shared" si="111"/>
        <v>0</v>
      </c>
    </row>
    <row r="176" spans="1:91" x14ac:dyDescent="0.35">
      <c r="A176" s="743"/>
      <c r="B176" s="572" t="s">
        <v>26</v>
      </c>
      <c r="C176" s="572">
        <v>28</v>
      </c>
      <c r="D176" s="572">
        <v>170</v>
      </c>
      <c r="E176" s="10">
        <f>DFC!C$53</f>
        <v>20</v>
      </c>
      <c r="F176" s="578">
        <f t="shared" si="88"/>
        <v>560</v>
      </c>
      <c r="G176" s="745"/>
      <c r="H176" s="49">
        <f>DFC!$C$45</f>
        <v>0.1</v>
      </c>
      <c r="I176" s="47">
        <f>DFC!$C$44</f>
        <v>0.7</v>
      </c>
      <c r="J176" s="48">
        <f>DFC!$C$43</f>
        <v>0.2</v>
      </c>
      <c r="K176" s="24" t="str">
        <f t="shared" si="93"/>
        <v>OK</v>
      </c>
      <c r="L176" s="25">
        <f t="shared" si="94"/>
        <v>56</v>
      </c>
      <c r="M176" s="26">
        <f t="shared" si="94"/>
        <v>392</v>
      </c>
      <c r="N176" s="27">
        <f t="shared" si="94"/>
        <v>112</v>
      </c>
      <c r="O176" s="28">
        <f t="shared" si="89"/>
        <v>392000</v>
      </c>
      <c r="P176" s="28">
        <f t="shared" si="89"/>
        <v>9329600</v>
      </c>
      <c r="Q176" s="28">
        <f t="shared" si="89"/>
        <v>3136000</v>
      </c>
      <c r="R176" s="29">
        <f>DFC!$C$50</f>
        <v>152</v>
      </c>
      <c r="S176" s="28">
        <f>DFC!$C$49</f>
        <v>146.19999999999999</v>
      </c>
      <c r="T176" s="30">
        <f>DFC!$C$48</f>
        <v>150</v>
      </c>
      <c r="U176" s="31">
        <f t="shared" si="95"/>
        <v>59.584000000000003</v>
      </c>
      <c r="V176" s="31">
        <f t="shared" si="95"/>
        <v>1363.9875199999999</v>
      </c>
      <c r="W176" s="32">
        <f t="shared" si="95"/>
        <v>470.4</v>
      </c>
      <c r="X176" s="23">
        <f>DFC!$C$41</f>
        <v>370</v>
      </c>
      <c r="Y176" s="33">
        <f t="shared" si="96"/>
        <v>22046.080000000002</v>
      </c>
      <c r="Z176" s="31">
        <f t="shared" si="96"/>
        <v>504675.38239999994</v>
      </c>
      <c r="AA176" s="31">
        <f t="shared" si="96"/>
        <v>174048</v>
      </c>
      <c r="AB176" s="423">
        <f t="shared" si="104"/>
        <v>700769.46239999996</v>
      </c>
      <c r="AC176" s="295">
        <f>DFC!$C$45</f>
        <v>0.1</v>
      </c>
      <c r="AD176" s="291">
        <f>DFC!$C$44</f>
        <v>0.7</v>
      </c>
      <c r="AE176" s="292">
        <f>DFC!$C$43</f>
        <v>0.2</v>
      </c>
      <c r="AF176" s="24" t="str">
        <f t="shared" si="97"/>
        <v>OK</v>
      </c>
      <c r="AG176" s="25">
        <f t="shared" si="98"/>
        <v>56</v>
      </c>
      <c r="AH176" s="26">
        <f t="shared" si="98"/>
        <v>392</v>
      </c>
      <c r="AI176" s="27">
        <f t="shared" si="98"/>
        <v>112</v>
      </c>
      <c r="AJ176" s="28">
        <f t="shared" si="90"/>
        <v>0</v>
      </c>
      <c r="AK176" s="28">
        <f t="shared" si="90"/>
        <v>0</v>
      </c>
      <c r="AL176" s="28">
        <f t="shared" si="90"/>
        <v>0</v>
      </c>
      <c r="AM176" s="17">
        <f>DFC!$C$50</f>
        <v>152</v>
      </c>
      <c r="AN176" s="16">
        <f>DFC!$C$49</f>
        <v>146.19999999999999</v>
      </c>
      <c r="AO176" s="18">
        <f>DFC!$C$48</f>
        <v>150</v>
      </c>
      <c r="AP176" s="31">
        <f t="shared" si="114"/>
        <v>0</v>
      </c>
      <c r="AQ176" s="31">
        <f t="shared" si="114"/>
        <v>0</v>
      </c>
      <c r="AR176" s="32">
        <f t="shared" si="114"/>
        <v>0</v>
      </c>
      <c r="AS176" s="23">
        <f>DFC!$C$41</f>
        <v>370</v>
      </c>
      <c r="AT176" s="33">
        <f t="shared" si="113"/>
        <v>0</v>
      </c>
      <c r="AU176" s="31">
        <f t="shared" si="113"/>
        <v>0</v>
      </c>
      <c r="AV176" s="31">
        <f t="shared" si="113"/>
        <v>0</v>
      </c>
      <c r="AW176" s="423">
        <f t="shared" si="105"/>
        <v>0</v>
      </c>
      <c r="AX176" s="561">
        <f>DFC!$C$72</f>
        <v>0.15</v>
      </c>
      <c r="AY176" s="559">
        <f>DFC!$C$71</f>
        <v>0.75</v>
      </c>
      <c r="AZ176" s="560">
        <f>DFC!$C$70</f>
        <v>0.1</v>
      </c>
      <c r="BA176" s="24" t="str">
        <f t="shared" si="102"/>
        <v>OK</v>
      </c>
      <c r="BB176" s="25">
        <f t="shared" si="99"/>
        <v>84</v>
      </c>
      <c r="BC176" s="26">
        <f t="shared" si="99"/>
        <v>420</v>
      </c>
      <c r="BD176" s="27">
        <f t="shared" si="99"/>
        <v>56</v>
      </c>
      <c r="BE176" s="28">
        <f t="shared" si="91"/>
        <v>105000</v>
      </c>
      <c r="BF176" s="28">
        <f t="shared" si="91"/>
        <v>1785000</v>
      </c>
      <c r="BG176" s="28">
        <f t="shared" si="91"/>
        <v>280000</v>
      </c>
      <c r="BH176" s="17">
        <f>DFC!$C$77</f>
        <v>42</v>
      </c>
      <c r="BI176" s="28">
        <f>DFC!$C$76</f>
        <v>35</v>
      </c>
      <c r="BJ176" s="30">
        <f>DFC!$C$75</f>
        <v>40</v>
      </c>
      <c r="BK176" s="31">
        <f t="shared" si="115"/>
        <v>4.41</v>
      </c>
      <c r="BL176" s="31">
        <f t="shared" si="115"/>
        <v>62.475000000000001</v>
      </c>
      <c r="BM176" s="32">
        <f t="shared" si="115"/>
        <v>11.2</v>
      </c>
      <c r="BN176" s="11">
        <f>DFC!$C$68</f>
        <v>500</v>
      </c>
      <c r="BO176" s="21">
        <f t="shared" si="106"/>
        <v>2205</v>
      </c>
      <c r="BP176" s="19">
        <f t="shared" si="107"/>
        <v>31237.5</v>
      </c>
      <c r="BQ176" s="19">
        <f t="shared" si="108"/>
        <v>5600</v>
      </c>
      <c r="BR176" s="423">
        <f t="shared" si="109"/>
        <v>39042.5</v>
      </c>
      <c r="BS176" s="561">
        <f>DFC!$C$72</f>
        <v>0.15</v>
      </c>
      <c r="BT176" s="559">
        <f>DFC!$C$71</f>
        <v>0.75</v>
      </c>
      <c r="BU176" s="560">
        <f>DFC!$C$70</f>
        <v>0.1</v>
      </c>
      <c r="BV176" s="24" t="str">
        <f t="shared" si="103"/>
        <v>OK</v>
      </c>
      <c r="BW176" s="25">
        <f t="shared" si="100"/>
        <v>84</v>
      </c>
      <c r="BX176" s="26">
        <f t="shared" si="100"/>
        <v>420</v>
      </c>
      <c r="BY176" s="27">
        <f t="shared" si="100"/>
        <v>56</v>
      </c>
      <c r="BZ176" s="28">
        <f t="shared" si="92"/>
        <v>0</v>
      </c>
      <c r="CA176" s="28">
        <f t="shared" si="92"/>
        <v>0</v>
      </c>
      <c r="CB176" s="28">
        <f t="shared" si="92"/>
        <v>0</v>
      </c>
      <c r="CC176" s="17">
        <f>DFC!$C$77</f>
        <v>42</v>
      </c>
      <c r="CD176" s="28">
        <f>DFC!$C$76</f>
        <v>35</v>
      </c>
      <c r="CE176" s="30">
        <f>DFC!$C$75</f>
        <v>40</v>
      </c>
      <c r="CF176" s="31">
        <f t="shared" si="116"/>
        <v>0</v>
      </c>
      <c r="CG176" s="31">
        <f t="shared" si="116"/>
        <v>0</v>
      </c>
      <c r="CH176" s="32">
        <f t="shared" si="116"/>
        <v>0</v>
      </c>
      <c r="CI176" s="11">
        <f>DFC!$C$68</f>
        <v>500</v>
      </c>
      <c r="CJ176" s="21">
        <f t="shared" si="110"/>
        <v>0</v>
      </c>
      <c r="CK176" s="21">
        <f t="shared" si="110"/>
        <v>0</v>
      </c>
      <c r="CL176" s="21">
        <f t="shared" si="110"/>
        <v>0</v>
      </c>
      <c r="CM176" s="423">
        <f t="shared" si="111"/>
        <v>0</v>
      </c>
    </row>
    <row r="177" spans="1:91" x14ac:dyDescent="0.35">
      <c r="A177" s="743"/>
      <c r="B177" s="572" t="s">
        <v>27</v>
      </c>
      <c r="C177" s="572">
        <v>31</v>
      </c>
      <c r="D177" s="572">
        <v>171</v>
      </c>
      <c r="E177" s="10">
        <f>DFC!C$54</f>
        <v>20</v>
      </c>
      <c r="F177" s="578">
        <f t="shared" si="88"/>
        <v>620</v>
      </c>
      <c r="G177" s="745"/>
      <c r="H177" s="49">
        <f>DFC!$C$45</f>
        <v>0.1</v>
      </c>
      <c r="I177" s="47">
        <f>DFC!$C$44</f>
        <v>0.7</v>
      </c>
      <c r="J177" s="48">
        <f>DFC!$C$43</f>
        <v>0.2</v>
      </c>
      <c r="K177" s="24" t="str">
        <f t="shared" si="93"/>
        <v>OK</v>
      </c>
      <c r="L177" s="25">
        <f t="shared" si="94"/>
        <v>62</v>
      </c>
      <c r="M177" s="26">
        <f t="shared" si="94"/>
        <v>434</v>
      </c>
      <c r="N177" s="27">
        <f t="shared" si="94"/>
        <v>124</v>
      </c>
      <c r="O177" s="28">
        <f t="shared" si="89"/>
        <v>434000</v>
      </c>
      <c r="P177" s="28">
        <f t="shared" si="89"/>
        <v>10329200</v>
      </c>
      <c r="Q177" s="28">
        <f t="shared" si="89"/>
        <v>3472000</v>
      </c>
      <c r="R177" s="29">
        <f>DFC!$C$50</f>
        <v>152</v>
      </c>
      <c r="S177" s="28">
        <f>DFC!$C$49</f>
        <v>146.19999999999999</v>
      </c>
      <c r="T177" s="30">
        <f>DFC!$C$48</f>
        <v>150</v>
      </c>
      <c r="U177" s="31">
        <f t="shared" si="95"/>
        <v>65.968000000000004</v>
      </c>
      <c r="V177" s="31">
        <f t="shared" si="95"/>
        <v>1510.12904</v>
      </c>
      <c r="W177" s="32">
        <f t="shared" si="95"/>
        <v>520.79999999999995</v>
      </c>
      <c r="X177" s="23">
        <f>DFC!$C$41</f>
        <v>370</v>
      </c>
      <c r="Y177" s="33">
        <f t="shared" si="96"/>
        <v>24408.16</v>
      </c>
      <c r="Z177" s="31">
        <f t="shared" si="96"/>
        <v>558747.74479999999</v>
      </c>
      <c r="AA177" s="31">
        <f t="shared" si="96"/>
        <v>192695.99999999997</v>
      </c>
      <c r="AB177" s="423">
        <f t="shared" si="104"/>
        <v>775851.90480000002</v>
      </c>
      <c r="AC177" s="295">
        <f>DFC!$C$45</f>
        <v>0.1</v>
      </c>
      <c r="AD177" s="291">
        <f>DFC!$C$44</f>
        <v>0.7</v>
      </c>
      <c r="AE177" s="292">
        <f>DFC!$C$43</f>
        <v>0.2</v>
      </c>
      <c r="AF177" s="24" t="str">
        <f t="shared" si="97"/>
        <v>OK</v>
      </c>
      <c r="AG177" s="25">
        <f t="shared" si="98"/>
        <v>62</v>
      </c>
      <c r="AH177" s="26">
        <f t="shared" si="98"/>
        <v>434</v>
      </c>
      <c r="AI177" s="27">
        <f t="shared" si="98"/>
        <v>124</v>
      </c>
      <c r="AJ177" s="28">
        <f t="shared" si="90"/>
        <v>0</v>
      </c>
      <c r="AK177" s="28">
        <f t="shared" si="90"/>
        <v>0</v>
      </c>
      <c r="AL177" s="28">
        <f t="shared" si="90"/>
        <v>0</v>
      </c>
      <c r="AM177" s="17">
        <f>DFC!$C$50</f>
        <v>152</v>
      </c>
      <c r="AN177" s="16">
        <f>DFC!$C$49</f>
        <v>146.19999999999999</v>
      </c>
      <c r="AO177" s="18">
        <f>DFC!$C$48</f>
        <v>150</v>
      </c>
      <c r="AP177" s="31">
        <f t="shared" si="114"/>
        <v>0</v>
      </c>
      <c r="AQ177" s="31">
        <f t="shared" si="114"/>
        <v>0</v>
      </c>
      <c r="AR177" s="32">
        <f t="shared" si="114"/>
        <v>0</v>
      </c>
      <c r="AS177" s="23">
        <f>DFC!$C$41</f>
        <v>370</v>
      </c>
      <c r="AT177" s="33">
        <f t="shared" si="113"/>
        <v>0</v>
      </c>
      <c r="AU177" s="31">
        <f t="shared" si="113"/>
        <v>0</v>
      </c>
      <c r="AV177" s="31">
        <f t="shared" si="113"/>
        <v>0</v>
      </c>
      <c r="AW177" s="423">
        <f t="shared" si="105"/>
        <v>0</v>
      </c>
      <c r="AX177" s="561">
        <f>DFC!$C$72</f>
        <v>0.15</v>
      </c>
      <c r="AY177" s="559">
        <f>DFC!$C$71</f>
        <v>0.75</v>
      </c>
      <c r="AZ177" s="560">
        <f>DFC!$C$70</f>
        <v>0.1</v>
      </c>
      <c r="BA177" s="24" t="str">
        <f t="shared" si="102"/>
        <v>OK</v>
      </c>
      <c r="BB177" s="25">
        <f t="shared" si="99"/>
        <v>93</v>
      </c>
      <c r="BC177" s="26">
        <f t="shared" si="99"/>
        <v>465</v>
      </c>
      <c r="BD177" s="27">
        <f t="shared" si="99"/>
        <v>62</v>
      </c>
      <c r="BE177" s="28">
        <f t="shared" si="91"/>
        <v>116250</v>
      </c>
      <c r="BF177" s="28">
        <f t="shared" si="91"/>
        <v>1976250</v>
      </c>
      <c r="BG177" s="28">
        <f t="shared" si="91"/>
        <v>310000</v>
      </c>
      <c r="BH177" s="17">
        <f>DFC!$C$77</f>
        <v>42</v>
      </c>
      <c r="BI177" s="28">
        <f>DFC!$C$76</f>
        <v>35</v>
      </c>
      <c r="BJ177" s="30">
        <f>DFC!$C$75</f>
        <v>40</v>
      </c>
      <c r="BK177" s="31">
        <f t="shared" si="115"/>
        <v>4.8825000000000003</v>
      </c>
      <c r="BL177" s="31">
        <f t="shared" si="115"/>
        <v>69.168750000000003</v>
      </c>
      <c r="BM177" s="32">
        <f t="shared" si="115"/>
        <v>12.4</v>
      </c>
      <c r="BN177" s="11">
        <f>DFC!$C$68</f>
        <v>500</v>
      </c>
      <c r="BO177" s="21">
        <f t="shared" si="106"/>
        <v>2441.25</v>
      </c>
      <c r="BP177" s="19">
        <f t="shared" si="107"/>
        <v>34584.375</v>
      </c>
      <c r="BQ177" s="19">
        <f t="shared" si="108"/>
        <v>6200</v>
      </c>
      <c r="BR177" s="423">
        <f t="shared" si="109"/>
        <v>43225.625</v>
      </c>
      <c r="BS177" s="561">
        <f>DFC!$C$72</f>
        <v>0.15</v>
      </c>
      <c r="BT177" s="559">
        <f>DFC!$C$71</f>
        <v>0.75</v>
      </c>
      <c r="BU177" s="560">
        <f>DFC!$C$70</f>
        <v>0.1</v>
      </c>
      <c r="BV177" s="24" t="str">
        <f t="shared" si="103"/>
        <v>OK</v>
      </c>
      <c r="BW177" s="25">
        <f t="shared" si="100"/>
        <v>93</v>
      </c>
      <c r="BX177" s="26">
        <f t="shared" si="100"/>
        <v>465</v>
      </c>
      <c r="BY177" s="27">
        <f t="shared" si="100"/>
        <v>62</v>
      </c>
      <c r="BZ177" s="28">
        <f t="shared" si="92"/>
        <v>0</v>
      </c>
      <c r="CA177" s="28">
        <f t="shared" si="92"/>
        <v>0</v>
      </c>
      <c r="CB177" s="28">
        <f t="shared" si="92"/>
        <v>0</v>
      </c>
      <c r="CC177" s="17">
        <f>DFC!$C$77</f>
        <v>42</v>
      </c>
      <c r="CD177" s="28">
        <f>DFC!$C$76</f>
        <v>35</v>
      </c>
      <c r="CE177" s="30">
        <f>DFC!$C$75</f>
        <v>40</v>
      </c>
      <c r="CF177" s="31">
        <f t="shared" si="116"/>
        <v>0</v>
      </c>
      <c r="CG177" s="31">
        <f t="shared" si="116"/>
        <v>0</v>
      </c>
      <c r="CH177" s="32">
        <f t="shared" si="116"/>
        <v>0</v>
      </c>
      <c r="CI177" s="11">
        <f>DFC!$C$68</f>
        <v>500</v>
      </c>
      <c r="CJ177" s="21">
        <f t="shared" si="110"/>
        <v>0</v>
      </c>
      <c r="CK177" s="21">
        <f t="shared" si="110"/>
        <v>0</v>
      </c>
      <c r="CL177" s="21">
        <f t="shared" si="110"/>
        <v>0</v>
      </c>
      <c r="CM177" s="423">
        <f t="shared" si="111"/>
        <v>0</v>
      </c>
    </row>
    <row r="178" spans="1:91" x14ac:dyDescent="0.35">
      <c r="A178" s="743"/>
      <c r="B178" s="572" t="s">
        <v>28</v>
      </c>
      <c r="C178" s="572">
        <v>30</v>
      </c>
      <c r="D178" s="572">
        <v>172</v>
      </c>
      <c r="E178" s="10">
        <f>DFC!C$55</f>
        <v>20</v>
      </c>
      <c r="F178" s="578">
        <f t="shared" si="88"/>
        <v>600</v>
      </c>
      <c r="G178" s="745"/>
      <c r="H178" s="49">
        <f>DFC!$C$45</f>
        <v>0.1</v>
      </c>
      <c r="I178" s="47">
        <f>DFC!$C$44</f>
        <v>0.7</v>
      </c>
      <c r="J178" s="48">
        <f>DFC!$C$43</f>
        <v>0.2</v>
      </c>
      <c r="K178" s="24" t="str">
        <f t="shared" si="93"/>
        <v>OK</v>
      </c>
      <c r="L178" s="25">
        <f t="shared" si="94"/>
        <v>60</v>
      </c>
      <c r="M178" s="26">
        <f t="shared" si="94"/>
        <v>420</v>
      </c>
      <c r="N178" s="27">
        <f t="shared" si="94"/>
        <v>120</v>
      </c>
      <c r="O178" s="28">
        <f t="shared" si="89"/>
        <v>420000</v>
      </c>
      <c r="P178" s="28">
        <f t="shared" si="89"/>
        <v>9996000</v>
      </c>
      <c r="Q178" s="28">
        <f t="shared" si="89"/>
        <v>3360000</v>
      </c>
      <c r="R178" s="29">
        <f>DFC!$C$50</f>
        <v>152</v>
      </c>
      <c r="S178" s="28">
        <f>DFC!$C$49</f>
        <v>146.19999999999999</v>
      </c>
      <c r="T178" s="30">
        <f>DFC!$C$48</f>
        <v>150</v>
      </c>
      <c r="U178" s="31">
        <f t="shared" si="95"/>
        <v>63.84</v>
      </c>
      <c r="V178" s="31">
        <f t="shared" si="95"/>
        <v>1461.4151999999999</v>
      </c>
      <c r="W178" s="32">
        <f t="shared" si="95"/>
        <v>504</v>
      </c>
      <c r="X178" s="23">
        <f>DFC!$C$41</f>
        <v>370</v>
      </c>
      <c r="Y178" s="33">
        <f t="shared" si="96"/>
        <v>23620.800000000003</v>
      </c>
      <c r="Z178" s="31">
        <f t="shared" si="96"/>
        <v>540723.62399999995</v>
      </c>
      <c r="AA178" s="31">
        <f t="shared" si="96"/>
        <v>186480</v>
      </c>
      <c r="AB178" s="423">
        <f t="shared" si="104"/>
        <v>750824.424</v>
      </c>
      <c r="AC178" s="295">
        <f>DFC!$C$45</f>
        <v>0.1</v>
      </c>
      <c r="AD178" s="291">
        <f>DFC!$C$44</f>
        <v>0.7</v>
      </c>
      <c r="AE178" s="292">
        <f>DFC!$C$43</f>
        <v>0.2</v>
      </c>
      <c r="AF178" s="24" t="str">
        <f t="shared" si="97"/>
        <v>OK</v>
      </c>
      <c r="AG178" s="25">
        <f t="shared" si="98"/>
        <v>60</v>
      </c>
      <c r="AH178" s="26">
        <f t="shared" si="98"/>
        <v>420</v>
      </c>
      <c r="AI178" s="27">
        <f t="shared" si="98"/>
        <v>120</v>
      </c>
      <c r="AJ178" s="28">
        <f t="shared" si="90"/>
        <v>0</v>
      </c>
      <c r="AK178" s="28">
        <f t="shared" si="90"/>
        <v>0</v>
      </c>
      <c r="AL178" s="28">
        <f t="shared" si="90"/>
        <v>0</v>
      </c>
      <c r="AM178" s="17">
        <f>DFC!$C$50</f>
        <v>152</v>
      </c>
      <c r="AN178" s="16">
        <f>DFC!$C$49</f>
        <v>146.19999999999999</v>
      </c>
      <c r="AO178" s="18">
        <f>DFC!$C$48</f>
        <v>150</v>
      </c>
      <c r="AP178" s="31">
        <f t="shared" si="114"/>
        <v>0</v>
      </c>
      <c r="AQ178" s="31">
        <f t="shared" si="114"/>
        <v>0</v>
      </c>
      <c r="AR178" s="32">
        <f t="shared" si="114"/>
        <v>0</v>
      </c>
      <c r="AS178" s="23">
        <f>DFC!$C$41</f>
        <v>370</v>
      </c>
      <c r="AT178" s="33">
        <f t="shared" si="113"/>
        <v>0</v>
      </c>
      <c r="AU178" s="31">
        <f t="shared" si="113"/>
        <v>0</v>
      </c>
      <c r="AV178" s="31">
        <f t="shared" si="113"/>
        <v>0</v>
      </c>
      <c r="AW178" s="423">
        <f t="shared" si="105"/>
        <v>0</v>
      </c>
      <c r="AX178" s="561">
        <f>DFC!$C$72</f>
        <v>0.15</v>
      </c>
      <c r="AY178" s="559">
        <f>DFC!$C$71</f>
        <v>0.75</v>
      </c>
      <c r="AZ178" s="560">
        <f>DFC!$C$70</f>
        <v>0.1</v>
      </c>
      <c r="BA178" s="24" t="str">
        <f t="shared" si="102"/>
        <v>OK</v>
      </c>
      <c r="BB178" s="25">
        <f t="shared" si="99"/>
        <v>90</v>
      </c>
      <c r="BC178" s="26">
        <f t="shared" si="99"/>
        <v>450</v>
      </c>
      <c r="BD178" s="27">
        <f t="shared" si="99"/>
        <v>60</v>
      </c>
      <c r="BE178" s="28">
        <f t="shared" si="91"/>
        <v>112500</v>
      </c>
      <c r="BF178" s="28">
        <f t="shared" si="91"/>
        <v>1912500</v>
      </c>
      <c r="BG178" s="28">
        <f t="shared" si="91"/>
        <v>300000</v>
      </c>
      <c r="BH178" s="17">
        <f>DFC!$C$77</f>
        <v>42</v>
      </c>
      <c r="BI178" s="28">
        <f>DFC!$C$76</f>
        <v>35</v>
      </c>
      <c r="BJ178" s="30">
        <f>DFC!$C$75</f>
        <v>40</v>
      </c>
      <c r="BK178" s="31">
        <f t="shared" si="115"/>
        <v>4.7249999999999996</v>
      </c>
      <c r="BL178" s="31">
        <f t="shared" si="115"/>
        <v>66.9375</v>
      </c>
      <c r="BM178" s="32">
        <f t="shared" si="115"/>
        <v>12</v>
      </c>
      <c r="BN178" s="11">
        <f>DFC!$C$68</f>
        <v>500</v>
      </c>
      <c r="BO178" s="21">
        <f t="shared" si="106"/>
        <v>2362.5</v>
      </c>
      <c r="BP178" s="19">
        <f t="shared" si="107"/>
        <v>33468.75</v>
      </c>
      <c r="BQ178" s="19">
        <f t="shared" si="108"/>
        <v>6000</v>
      </c>
      <c r="BR178" s="423">
        <f t="shared" si="109"/>
        <v>41831.25</v>
      </c>
      <c r="BS178" s="561">
        <f>DFC!$C$72</f>
        <v>0.15</v>
      </c>
      <c r="BT178" s="559">
        <f>DFC!$C$71</f>
        <v>0.75</v>
      </c>
      <c r="BU178" s="560">
        <f>DFC!$C$70</f>
        <v>0.1</v>
      </c>
      <c r="BV178" s="24" t="str">
        <f t="shared" si="103"/>
        <v>OK</v>
      </c>
      <c r="BW178" s="25">
        <f t="shared" si="100"/>
        <v>90</v>
      </c>
      <c r="BX178" s="26">
        <f t="shared" si="100"/>
        <v>450</v>
      </c>
      <c r="BY178" s="27">
        <f t="shared" si="100"/>
        <v>60</v>
      </c>
      <c r="BZ178" s="28">
        <f t="shared" si="92"/>
        <v>0</v>
      </c>
      <c r="CA178" s="28">
        <f t="shared" si="92"/>
        <v>0</v>
      </c>
      <c r="CB178" s="28">
        <f t="shared" si="92"/>
        <v>0</v>
      </c>
      <c r="CC178" s="17">
        <f>DFC!$C$77</f>
        <v>42</v>
      </c>
      <c r="CD178" s="28">
        <f>DFC!$C$76</f>
        <v>35</v>
      </c>
      <c r="CE178" s="30">
        <f>DFC!$C$75</f>
        <v>40</v>
      </c>
      <c r="CF178" s="31">
        <f t="shared" si="116"/>
        <v>0</v>
      </c>
      <c r="CG178" s="31">
        <f t="shared" si="116"/>
        <v>0</v>
      </c>
      <c r="CH178" s="32">
        <f t="shared" si="116"/>
        <v>0</v>
      </c>
      <c r="CI178" s="11">
        <f>DFC!$C$68</f>
        <v>500</v>
      </c>
      <c r="CJ178" s="21">
        <f t="shared" si="110"/>
        <v>0</v>
      </c>
      <c r="CK178" s="21">
        <f t="shared" si="110"/>
        <v>0</v>
      </c>
      <c r="CL178" s="21">
        <f t="shared" si="110"/>
        <v>0</v>
      </c>
      <c r="CM178" s="423">
        <f t="shared" si="111"/>
        <v>0</v>
      </c>
    </row>
    <row r="179" spans="1:91" x14ac:dyDescent="0.35">
      <c r="A179" s="743"/>
      <c r="B179" s="572" t="s">
        <v>29</v>
      </c>
      <c r="C179" s="572">
        <v>31</v>
      </c>
      <c r="D179" s="572">
        <v>173</v>
      </c>
      <c r="E179" s="10">
        <f>DFC!C$56</f>
        <v>20</v>
      </c>
      <c r="F179" s="578">
        <f t="shared" si="88"/>
        <v>620</v>
      </c>
      <c r="G179" s="745"/>
      <c r="H179" s="49">
        <f>DFC!$C$45</f>
        <v>0.1</v>
      </c>
      <c r="I179" s="47">
        <f>DFC!$C$44</f>
        <v>0.7</v>
      </c>
      <c r="J179" s="48">
        <f>DFC!$C$43</f>
        <v>0.2</v>
      </c>
      <c r="K179" s="24" t="str">
        <f t="shared" si="93"/>
        <v>OK</v>
      </c>
      <c r="L179" s="25">
        <f t="shared" si="94"/>
        <v>62</v>
      </c>
      <c r="M179" s="26">
        <f t="shared" si="94"/>
        <v>434</v>
      </c>
      <c r="N179" s="27">
        <f t="shared" si="94"/>
        <v>124</v>
      </c>
      <c r="O179" s="28">
        <f t="shared" si="89"/>
        <v>434000</v>
      </c>
      <c r="P179" s="28">
        <f t="shared" si="89"/>
        <v>10329200</v>
      </c>
      <c r="Q179" s="28">
        <f t="shared" si="89"/>
        <v>3472000</v>
      </c>
      <c r="R179" s="29">
        <f>DFC!$C$50</f>
        <v>152</v>
      </c>
      <c r="S179" s="28">
        <f>DFC!$C$49</f>
        <v>146.19999999999999</v>
      </c>
      <c r="T179" s="30">
        <f>DFC!$C$48</f>
        <v>150</v>
      </c>
      <c r="U179" s="31">
        <f t="shared" si="95"/>
        <v>65.968000000000004</v>
      </c>
      <c r="V179" s="31">
        <f t="shared" si="95"/>
        <v>1510.12904</v>
      </c>
      <c r="W179" s="32">
        <f t="shared" si="95"/>
        <v>520.79999999999995</v>
      </c>
      <c r="X179" s="23">
        <f>DFC!$C$41</f>
        <v>370</v>
      </c>
      <c r="Y179" s="33">
        <f t="shared" si="96"/>
        <v>24408.16</v>
      </c>
      <c r="Z179" s="31">
        <f t="shared" si="96"/>
        <v>558747.74479999999</v>
      </c>
      <c r="AA179" s="31">
        <f t="shared" si="96"/>
        <v>192695.99999999997</v>
      </c>
      <c r="AB179" s="423">
        <f t="shared" si="104"/>
        <v>775851.90480000002</v>
      </c>
      <c r="AC179" s="295">
        <f>DFC!$C$45</f>
        <v>0.1</v>
      </c>
      <c r="AD179" s="291">
        <f>DFC!$C$44</f>
        <v>0.7</v>
      </c>
      <c r="AE179" s="292">
        <f>DFC!$C$43</f>
        <v>0.2</v>
      </c>
      <c r="AF179" s="24" t="str">
        <f t="shared" si="97"/>
        <v>OK</v>
      </c>
      <c r="AG179" s="25">
        <f t="shared" si="98"/>
        <v>62</v>
      </c>
      <c r="AH179" s="26">
        <f t="shared" si="98"/>
        <v>434</v>
      </c>
      <c r="AI179" s="27">
        <f t="shared" si="98"/>
        <v>124</v>
      </c>
      <c r="AJ179" s="28">
        <f t="shared" si="90"/>
        <v>0</v>
      </c>
      <c r="AK179" s="28">
        <f t="shared" si="90"/>
        <v>0</v>
      </c>
      <c r="AL179" s="28">
        <f t="shared" si="90"/>
        <v>0</v>
      </c>
      <c r="AM179" s="17">
        <f>DFC!$C$50</f>
        <v>152</v>
      </c>
      <c r="AN179" s="16">
        <f>DFC!$C$49</f>
        <v>146.19999999999999</v>
      </c>
      <c r="AO179" s="18">
        <f>DFC!$C$48</f>
        <v>150</v>
      </c>
      <c r="AP179" s="31">
        <f t="shared" si="114"/>
        <v>0</v>
      </c>
      <c r="AQ179" s="31">
        <f t="shared" si="114"/>
        <v>0</v>
      </c>
      <c r="AR179" s="32">
        <f t="shared" si="114"/>
        <v>0</v>
      </c>
      <c r="AS179" s="23">
        <f>DFC!$C$41</f>
        <v>370</v>
      </c>
      <c r="AT179" s="33">
        <f t="shared" si="113"/>
        <v>0</v>
      </c>
      <c r="AU179" s="31">
        <f t="shared" si="113"/>
        <v>0</v>
      </c>
      <c r="AV179" s="31">
        <f t="shared" si="113"/>
        <v>0</v>
      </c>
      <c r="AW179" s="423">
        <f t="shared" si="105"/>
        <v>0</v>
      </c>
      <c r="AX179" s="561">
        <f>DFC!$C$72</f>
        <v>0.15</v>
      </c>
      <c r="AY179" s="559">
        <f>DFC!$C$71</f>
        <v>0.75</v>
      </c>
      <c r="AZ179" s="560">
        <f>DFC!$C$70</f>
        <v>0.1</v>
      </c>
      <c r="BA179" s="24" t="str">
        <f t="shared" si="102"/>
        <v>OK</v>
      </c>
      <c r="BB179" s="25">
        <f t="shared" si="99"/>
        <v>93</v>
      </c>
      <c r="BC179" s="26">
        <f t="shared" si="99"/>
        <v>465</v>
      </c>
      <c r="BD179" s="27">
        <f t="shared" si="99"/>
        <v>62</v>
      </c>
      <c r="BE179" s="28">
        <f t="shared" si="91"/>
        <v>116250</v>
      </c>
      <c r="BF179" s="28">
        <f t="shared" si="91"/>
        <v>1976250</v>
      </c>
      <c r="BG179" s="28">
        <f t="shared" si="91"/>
        <v>310000</v>
      </c>
      <c r="BH179" s="17">
        <f>DFC!$C$77</f>
        <v>42</v>
      </c>
      <c r="BI179" s="28">
        <f>DFC!$C$76</f>
        <v>35</v>
      </c>
      <c r="BJ179" s="30">
        <f>DFC!$C$75</f>
        <v>40</v>
      </c>
      <c r="BK179" s="31">
        <f t="shared" si="115"/>
        <v>4.8825000000000003</v>
      </c>
      <c r="BL179" s="31">
        <f t="shared" si="115"/>
        <v>69.168750000000003</v>
      </c>
      <c r="BM179" s="32">
        <f t="shared" si="115"/>
        <v>12.4</v>
      </c>
      <c r="BN179" s="11">
        <f>DFC!$C$68</f>
        <v>500</v>
      </c>
      <c r="BO179" s="21">
        <f t="shared" si="106"/>
        <v>2441.25</v>
      </c>
      <c r="BP179" s="19">
        <f t="shared" si="107"/>
        <v>34584.375</v>
      </c>
      <c r="BQ179" s="19">
        <f t="shared" si="108"/>
        <v>6200</v>
      </c>
      <c r="BR179" s="423">
        <f t="shared" si="109"/>
        <v>43225.625</v>
      </c>
      <c r="BS179" s="561">
        <f>DFC!$C$72</f>
        <v>0.15</v>
      </c>
      <c r="BT179" s="559">
        <f>DFC!$C$71</f>
        <v>0.75</v>
      </c>
      <c r="BU179" s="560">
        <f>DFC!$C$70</f>
        <v>0.1</v>
      </c>
      <c r="BV179" s="24" t="str">
        <f t="shared" si="103"/>
        <v>OK</v>
      </c>
      <c r="BW179" s="25">
        <f t="shared" si="100"/>
        <v>93</v>
      </c>
      <c r="BX179" s="26">
        <f t="shared" si="100"/>
        <v>465</v>
      </c>
      <c r="BY179" s="27">
        <f t="shared" si="100"/>
        <v>62</v>
      </c>
      <c r="BZ179" s="28">
        <f t="shared" si="92"/>
        <v>0</v>
      </c>
      <c r="CA179" s="28">
        <f t="shared" si="92"/>
        <v>0</v>
      </c>
      <c r="CB179" s="28">
        <f t="shared" si="92"/>
        <v>0</v>
      </c>
      <c r="CC179" s="17">
        <f>DFC!$C$77</f>
        <v>42</v>
      </c>
      <c r="CD179" s="28">
        <f>DFC!$C$76</f>
        <v>35</v>
      </c>
      <c r="CE179" s="30">
        <f>DFC!$C$75</f>
        <v>40</v>
      </c>
      <c r="CF179" s="31">
        <f t="shared" si="116"/>
        <v>0</v>
      </c>
      <c r="CG179" s="31">
        <f t="shared" si="116"/>
        <v>0</v>
      </c>
      <c r="CH179" s="32">
        <f t="shared" si="116"/>
        <v>0</v>
      </c>
      <c r="CI179" s="11">
        <f>DFC!$C$68</f>
        <v>500</v>
      </c>
      <c r="CJ179" s="21">
        <f t="shared" si="110"/>
        <v>0</v>
      </c>
      <c r="CK179" s="21">
        <f t="shared" si="110"/>
        <v>0</v>
      </c>
      <c r="CL179" s="21">
        <f t="shared" si="110"/>
        <v>0</v>
      </c>
      <c r="CM179" s="423">
        <f t="shared" si="111"/>
        <v>0</v>
      </c>
    </row>
    <row r="180" spans="1:91" x14ac:dyDescent="0.35">
      <c r="A180" s="743"/>
      <c r="B180" s="572" t="s">
        <v>30</v>
      </c>
      <c r="C180" s="572">
        <v>30</v>
      </c>
      <c r="D180" s="572">
        <v>174</v>
      </c>
      <c r="E180" s="10">
        <f>DFC!C$57</f>
        <v>20</v>
      </c>
      <c r="F180" s="578">
        <f t="shared" si="88"/>
        <v>600</v>
      </c>
      <c r="G180" s="745"/>
      <c r="H180" s="49">
        <f>DFC!$C$45</f>
        <v>0.1</v>
      </c>
      <c r="I180" s="47">
        <f>DFC!$C$44</f>
        <v>0.7</v>
      </c>
      <c r="J180" s="48">
        <f>DFC!$C$43</f>
        <v>0.2</v>
      </c>
      <c r="K180" s="24" t="str">
        <f t="shared" si="93"/>
        <v>OK</v>
      </c>
      <c r="L180" s="25">
        <f t="shared" si="94"/>
        <v>60</v>
      </c>
      <c r="M180" s="26">
        <f t="shared" si="94"/>
        <v>420</v>
      </c>
      <c r="N180" s="27">
        <f t="shared" si="94"/>
        <v>120</v>
      </c>
      <c r="O180" s="28">
        <f t="shared" si="89"/>
        <v>420000</v>
      </c>
      <c r="P180" s="28">
        <f t="shared" si="89"/>
        <v>9996000</v>
      </c>
      <c r="Q180" s="28">
        <f t="shared" si="89"/>
        <v>3360000</v>
      </c>
      <c r="R180" s="29">
        <f>DFC!$C$50</f>
        <v>152</v>
      </c>
      <c r="S180" s="28">
        <f>DFC!$C$49</f>
        <v>146.19999999999999</v>
      </c>
      <c r="T180" s="30">
        <f>DFC!$C$48</f>
        <v>150</v>
      </c>
      <c r="U180" s="31">
        <f t="shared" si="95"/>
        <v>63.84</v>
      </c>
      <c r="V180" s="31">
        <f t="shared" si="95"/>
        <v>1461.4151999999999</v>
      </c>
      <c r="W180" s="32">
        <f t="shared" si="95"/>
        <v>504</v>
      </c>
      <c r="X180" s="23">
        <f>DFC!$C$41</f>
        <v>370</v>
      </c>
      <c r="Y180" s="33">
        <f t="shared" si="96"/>
        <v>23620.800000000003</v>
      </c>
      <c r="Z180" s="31">
        <f t="shared" si="96"/>
        <v>540723.62399999995</v>
      </c>
      <c r="AA180" s="31">
        <f t="shared" si="96"/>
        <v>186480</v>
      </c>
      <c r="AB180" s="423">
        <f t="shared" si="104"/>
        <v>750824.424</v>
      </c>
      <c r="AC180" s="295">
        <f>DFC!$C$45</f>
        <v>0.1</v>
      </c>
      <c r="AD180" s="291">
        <f>DFC!$C$44</f>
        <v>0.7</v>
      </c>
      <c r="AE180" s="292">
        <f>DFC!$C$43</f>
        <v>0.2</v>
      </c>
      <c r="AF180" s="24" t="str">
        <f t="shared" si="97"/>
        <v>OK</v>
      </c>
      <c r="AG180" s="25">
        <f t="shared" si="98"/>
        <v>60</v>
      </c>
      <c r="AH180" s="26">
        <f t="shared" si="98"/>
        <v>420</v>
      </c>
      <c r="AI180" s="27">
        <f t="shared" si="98"/>
        <v>120</v>
      </c>
      <c r="AJ180" s="28">
        <f t="shared" si="90"/>
        <v>0</v>
      </c>
      <c r="AK180" s="28">
        <f t="shared" si="90"/>
        <v>0</v>
      </c>
      <c r="AL180" s="28">
        <f t="shared" si="90"/>
        <v>0</v>
      </c>
      <c r="AM180" s="17">
        <f>DFC!$C$50</f>
        <v>152</v>
      </c>
      <c r="AN180" s="16">
        <f>DFC!$C$49</f>
        <v>146.19999999999999</v>
      </c>
      <c r="AO180" s="18">
        <f>DFC!$C$48</f>
        <v>150</v>
      </c>
      <c r="AP180" s="31">
        <f t="shared" si="114"/>
        <v>0</v>
      </c>
      <c r="AQ180" s="31">
        <f t="shared" si="114"/>
        <v>0</v>
      </c>
      <c r="AR180" s="32">
        <f t="shared" si="114"/>
        <v>0</v>
      </c>
      <c r="AS180" s="23">
        <f>DFC!$C$41</f>
        <v>370</v>
      </c>
      <c r="AT180" s="33">
        <f t="shared" si="113"/>
        <v>0</v>
      </c>
      <c r="AU180" s="31">
        <f t="shared" si="113"/>
        <v>0</v>
      </c>
      <c r="AV180" s="31">
        <f t="shared" si="113"/>
        <v>0</v>
      </c>
      <c r="AW180" s="423">
        <f t="shared" si="105"/>
        <v>0</v>
      </c>
      <c r="AX180" s="561">
        <f>DFC!$C$72</f>
        <v>0.15</v>
      </c>
      <c r="AY180" s="559">
        <f>DFC!$C$71</f>
        <v>0.75</v>
      </c>
      <c r="AZ180" s="560">
        <f>DFC!$C$70</f>
        <v>0.1</v>
      </c>
      <c r="BA180" s="24" t="str">
        <f t="shared" si="102"/>
        <v>OK</v>
      </c>
      <c r="BB180" s="25">
        <f t="shared" si="99"/>
        <v>90</v>
      </c>
      <c r="BC180" s="26">
        <f t="shared" si="99"/>
        <v>450</v>
      </c>
      <c r="BD180" s="27">
        <f t="shared" si="99"/>
        <v>60</v>
      </c>
      <c r="BE180" s="28">
        <f t="shared" si="91"/>
        <v>112500</v>
      </c>
      <c r="BF180" s="28">
        <f t="shared" si="91"/>
        <v>1912500</v>
      </c>
      <c r="BG180" s="28">
        <f t="shared" si="91"/>
        <v>300000</v>
      </c>
      <c r="BH180" s="17">
        <f>DFC!$C$77</f>
        <v>42</v>
      </c>
      <c r="BI180" s="28">
        <f>DFC!$C$76</f>
        <v>35</v>
      </c>
      <c r="BJ180" s="30">
        <f>DFC!$C$75</f>
        <v>40</v>
      </c>
      <c r="BK180" s="31">
        <f t="shared" si="115"/>
        <v>4.7249999999999996</v>
      </c>
      <c r="BL180" s="31">
        <f t="shared" si="115"/>
        <v>66.9375</v>
      </c>
      <c r="BM180" s="32">
        <f t="shared" si="115"/>
        <v>12</v>
      </c>
      <c r="BN180" s="11">
        <f>DFC!$C$68</f>
        <v>500</v>
      </c>
      <c r="BO180" s="21">
        <f t="shared" si="106"/>
        <v>2362.5</v>
      </c>
      <c r="BP180" s="19">
        <f t="shared" si="107"/>
        <v>33468.75</v>
      </c>
      <c r="BQ180" s="19">
        <f t="shared" si="108"/>
        <v>6000</v>
      </c>
      <c r="BR180" s="423">
        <f t="shared" si="109"/>
        <v>41831.25</v>
      </c>
      <c r="BS180" s="561">
        <f>DFC!$C$72</f>
        <v>0.15</v>
      </c>
      <c r="BT180" s="559">
        <f>DFC!$C$71</f>
        <v>0.75</v>
      </c>
      <c r="BU180" s="560">
        <f>DFC!$C$70</f>
        <v>0.1</v>
      </c>
      <c r="BV180" s="24" t="str">
        <f t="shared" si="103"/>
        <v>OK</v>
      </c>
      <c r="BW180" s="25">
        <f t="shared" si="100"/>
        <v>90</v>
      </c>
      <c r="BX180" s="26">
        <f t="shared" si="100"/>
        <v>450</v>
      </c>
      <c r="BY180" s="27">
        <f t="shared" si="100"/>
        <v>60</v>
      </c>
      <c r="BZ180" s="28">
        <f t="shared" si="92"/>
        <v>0</v>
      </c>
      <c r="CA180" s="28">
        <f t="shared" si="92"/>
        <v>0</v>
      </c>
      <c r="CB180" s="28">
        <f t="shared" si="92"/>
        <v>0</v>
      </c>
      <c r="CC180" s="17">
        <f>DFC!$C$77</f>
        <v>42</v>
      </c>
      <c r="CD180" s="28">
        <f>DFC!$C$76</f>
        <v>35</v>
      </c>
      <c r="CE180" s="30">
        <f>DFC!$C$75</f>
        <v>40</v>
      </c>
      <c r="CF180" s="31">
        <f t="shared" si="116"/>
        <v>0</v>
      </c>
      <c r="CG180" s="31">
        <f t="shared" si="116"/>
        <v>0</v>
      </c>
      <c r="CH180" s="32">
        <f t="shared" si="116"/>
        <v>0</v>
      </c>
      <c r="CI180" s="11">
        <f>DFC!$C$68</f>
        <v>500</v>
      </c>
      <c r="CJ180" s="21">
        <f t="shared" si="110"/>
        <v>0</v>
      </c>
      <c r="CK180" s="21">
        <f t="shared" si="110"/>
        <v>0</v>
      </c>
      <c r="CL180" s="21">
        <f t="shared" si="110"/>
        <v>0</v>
      </c>
      <c r="CM180" s="423">
        <f t="shared" si="111"/>
        <v>0</v>
      </c>
    </row>
    <row r="181" spans="1:91" x14ac:dyDescent="0.35">
      <c r="A181" s="743"/>
      <c r="B181" s="572" t="s">
        <v>31</v>
      </c>
      <c r="C181" s="572">
        <v>31</v>
      </c>
      <c r="D181" s="572">
        <v>175</v>
      </c>
      <c r="E181" s="10">
        <f>DFC!C$58</f>
        <v>20</v>
      </c>
      <c r="F181" s="578">
        <f t="shared" si="88"/>
        <v>620</v>
      </c>
      <c r="G181" s="745"/>
      <c r="H181" s="49">
        <f>DFC!$C$45</f>
        <v>0.1</v>
      </c>
      <c r="I181" s="47">
        <f>DFC!$C$44</f>
        <v>0.7</v>
      </c>
      <c r="J181" s="48">
        <f>DFC!$C$43</f>
        <v>0.2</v>
      </c>
      <c r="K181" s="24" t="str">
        <f t="shared" si="93"/>
        <v>OK</v>
      </c>
      <c r="L181" s="25">
        <f t="shared" si="94"/>
        <v>62</v>
      </c>
      <c r="M181" s="26">
        <f t="shared" si="94"/>
        <v>434</v>
      </c>
      <c r="N181" s="27">
        <f t="shared" si="94"/>
        <v>124</v>
      </c>
      <c r="O181" s="28">
        <f t="shared" si="89"/>
        <v>434000</v>
      </c>
      <c r="P181" s="28">
        <f t="shared" si="89"/>
        <v>10329200</v>
      </c>
      <c r="Q181" s="28">
        <f t="shared" si="89"/>
        <v>3472000</v>
      </c>
      <c r="R181" s="29">
        <f>DFC!$C$50</f>
        <v>152</v>
      </c>
      <c r="S181" s="28">
        <f>DFC!$C$49</f>
        <v>146.19999999999999</v>
      </c>
      <c r="T181" s="30">
        <f>DFC!$C$48</f>
        <v>150</v>
      </c>
      <c r="U181" s="31">
        <f t="shared" si="95"/>
        <v>65.968000000000004</v>
      </c>
      <c r="V181" s="31">
        <f t="shared" si="95"/>
        <v>1510.12904</v>
      </c>
      <c r="W181" s="32">
        <f t="shared" si="95"/>
        <v>520.79999999999995</v>
      </c>
      <c r="X181" s="23">
        <f>DFC!$C$41</f>
        <v>370</v>
      </c>
      <c r="Y181" s="33">
        <f t="shared" si="96"/>
        <v>24408.16</v>
      </c>
      <c r="Z181" s="31">
        <f t="shared" si="96"/>
        <v>558747.74479999999</v>
      </c>
      <c r="AA181" s="31">
        <f t="shared" si="96"/>
        <v>192695.99999999997</v>
      </c>
      <c r="AB181" s="423">
        <f t="shared" si="104"/>
        <v>775851.90480000002</v>
      </c>
      <c r="AC181" s="295">
        <f>DFC!$C$45</f>
        <v>0.1</v>
      </c>
      <c r="AD181" s="291">
        <f>DFC!$C$44</f>
        <v>0.7</v>
      </c>
      <c r="AE181" s="292">
        <f>DFC!$C$43</f>
        <v>0.2</v>
      </c>
      <c r="AF181" s="24" t="str">
        <f t="shared" si="97"/>
        <v>OK</v>
      </c>
      <c r="AG181" s="25">
        <f t="shared" si="98"/>
        <v>62</v>
      </c>
      <c r="AH181" s="26">
        <f t="shared" si="98"/>
        <v>434</v>
      </c>
      <c r="AI181" s="27">
        <f t="shared" si="98"/>
        <v>124</v>
      </c>
      <c r="AJ181" s="28">
        <f t="shared" si="90"/>
        <v>0</v>
      </c>
      <c r="AK181" s="28">
        <f t="shared" si="90"/>
        <v>0</v>
      </c>
      <c r="AL181" s="28">
        <f t="shared" si="90"/>
        <v>0</v>
      </c>
      <c r="AM181" s="17">
        <f>DFC!$C$50</f>
        <v>152</v>
      </c>
      <c r="AN181" s="16">
        <f>DFC!$C$49</f>
        <v>146.19999999999999</v>
      </c>
      <c r="AO181" s="18">
        <f>DFC!$C$48</f>
        <v>150</v>
      </c>
      <c r="AP181" s="31">
        <f t="shared" si="114"/>
        <v>0</v>
      </c>
      <c r="AQ181" s="31">
        <f t="shared" si="114"/>
        <v>0</v>
      </c>
      <c r="AR181" s="32">
        <f t="shared" si="114"/>
        <v>0</v>
      </c>
      <c r="AS181" s="23">
        <f>DFC!$C$41</f>
        <v>370</v>
      </c>
      <c r="AT181" s="33">
        <f t="shared" si="113"/>
        <v>0</v>
      </c>
      <c r="AU181" s="31">
        <f t="shared" si="113"/>
        <v>0</v>
      </c>
      <c r="AV181" s="31">
        <f t="shared" si="113"/>
        <v>0</v>
      </c>
      <c r="AW181" s="423">
        <f t="shared" si="105"/>
        <v>0</v>
      </c>
      <c r="AX181" s="561">
        <f>DFC!$C$72</f>
        <v>0.15</v>
      </c>
      <c r="AY181" s="559">
        <f>DFC!$C$71</f>
        <v>0.75</v>
      </c>
      <c r="AZ181" s="560">
        <f>DFC!$C$70</f>
        <v>0.1</v>
      </c>
      <c r="BA181" s="24" t="str">
        <f t="shared" si="102"/>
        <v>OK</v>
      </c>
      <c r="BB181" s="25">
        <f t="shared" si="99"/>
        <v>93</v>
      </c>
      <c r="BC181" s="26">
        <f t="shared" si="99"/>
        <v>465</v>
      </c>
      <c r="BD181" s="27">
        <f t="shared" si="99"/>
        <v>62</v>
      </c>
      <c r="BE181" s="28">
        <f t="shared" si="91"/>
        <v>116250</v>
      </c>
      <c r="BF181" s="28">
        <f t="shared" si="91"/>
        <v>1976250</v>
      </c>
      <c r="BG181" s="28">
        <f t="shared" si="91"/>
        <v>310000</v>
      </c>
      <c r="BH181" s="17">
        <f>DFC!$C$77</f>
        <v>42</v>
      </c>
      <c r="BI181" s="28">
        <f>DFC!$C$76</f>
        <v>35</v>
      </c>
      <c r="BJ181" s="30">
        <f>DFC!$C$75</f>
        <v>40</v>
      </c>
      <c r="BK181" s="31">
        <f t="shared" si="115"/>
        <v>4.8825000000000003</v>
      </c>
      <c r="BL181" s="31">
        <f t="shared" si="115"/>
        <v>69.168750000000003</v>
      </c>
      <c r="BM181" s="32">
        <f t="shared" si="115"/>
        <v>12.4</v>
      </c>
      <c r="BN181" s="11">
        <f>DFC!$C$68</f>
        <v>500</v>
      </c>
      <c r="BO181" s="21">
        <f t="shared" si="106"/>
        <v>2441.25</v>
      </c>
      <c r="BP181" s="19">
        <f t="shared" si="107"/>
        <v>34584.375</v>
      </c>
      <c r="BQ181" s="19">
        <f t="shared" si="108"/>
        <v>6200</v>
      </c>
      <c r="BR181" s="423">
        <f t="shared" si="109"/>
        <v>43225.625</v>
      </c>
      <c r="BS181" s="561">
        <f>DFC!$C$72</f>
        <v>0.15</v>
      </c>
      <c r="BT181" s="559">
        <f>DFC!$C$71</f>
        <v>0.75</v>
      </c>
      <c r="BU181" s="560">
        <f>DFC!$C$70</f>
        <v>0.1</v>
      </c>
      <c r="BV181" s="24" t="str">
        <f t="shared" si="103"/>
        <v>OK</v>
      </c>
      <c r="BW181" s="25">
        <f t="shared" si="100"/>
        <v>93</v>
      </c>
      <c r="BX181" s="26">
        <f t="shared" si="100"/>
        <v>465</v>
      </c>
      <c r="BY181" s="27">
        <f t="shared" si="100"/>
        <v>62</v>
      </c>
      <c r="BZ181" s="28">
        <f t="shared" si="92"/>
        <v>0</v>
      </c>
      <c r="CA181" s="28">
        <f t="shared" si="92"/>
        <v>0</v>
      </c>
      <c r="CB181" s="28">
        <f t="shared" si="92"/>
        <v>0</v>
      </c>
      <c r="CC181" s="17">
        <f>DFC!$C$77</f>
        <v>42</v>
      </c>
      <c r="CD181" s="28">
        <f>DFC!$C$76</f>
        <v>35</v>
      </c>
      <c r="CE181" s="30">
        <f>DFC!$C$75</f>
        <v>40</v>
      </c>
      <c r="CF181" s="31">
        <f t="shared" si="116"/>
        <v>0</v>
      </c>
      <c r="CG181" s="31">
        <f t="shared" si="116"/>
        <v>0</v>
      </c>
      <c r="CH181" s="32">
        <f t="shared" si="116"/>
        <v>0</v>
      </c>
      <c r="CI181" s="11">
        <f>DFC!$C$68</f>
        <v>500</v>
      </c>
      <c r="CJ181" s="21">
        <f t="shared" si="110"/>
        <v>0</v>
      </c>
      <c r="CK181" s="21">
        <f t="shared" si="110"/>
        <v>0</v>
      </c>
      <c r="CL181" s="21">
        <f t="shared" si="110"/>
        <v>0</v>
      </c>
      <c r="CM181" s="423">
        <f t="shared" si="111"/>
        <v>0</v>
      </c>
    </row>
    <row r="182" spans="1:91" x14ac:dyDescent="0.35">
      <c r="A182" s="743"/>
      <c r="B182" s="572" t="s">
        <v>32</v>
      </c>
      <c r="C182" s="572">
        <v>31</v>
      </c>
      <c r="D182" s="572">
        <v>176</v>
      </c>
      <c r="E182" s="10">
        <f>DFC!C$59</f>
        <v>20</v>
      </c>
      <c r="F182" s="578">
        <f t="shared" si="88"/>
        <v>620</v>
      </c>
      <c r="G182" s="745"/>
      <c r="H182" s="49">
        <f>DFC!$C$45</f>
        <v>0.1</v>
      </c>
      <c r="I182" s="47">
        <f>DFC!$C$44</f>
        <v>0.7</v>
      </c>
      <c r="J182" s="48">
        <f>DFC!$C$43</f>
        <v>0.2</v>
      </c>
      <c r="K182" s="24" t="str">
        <f t="shared" si="93"/>
        <v>OK</v>
      </c>
      <c r="L182" s="25">
        <f t="shared" si="94"/>
        <v>62</v>
      </c>
      <c r="M182" s="26">
        <f t="shared" si="94"/>
        <v>434</v>
      </c>
      <c r="N182" s="27">
        <f t="shared" si="94"/>
        <v>124</v>
      </c>
      <c r="O182" s="28">
        <f t="shared" si="89"/>
        <v>434000</v>
      </c>
      <c r="P182" s="28">
        <f t="shared" si="89"/>
        <v>10329200</v>
      </c>
      <c r="Q182" s="28">
        <f t="shared" si="89"/>
        <v>3472000</v>
      </c>
      <c r="R182" s="29">
        <f>DFC!$C$50</f>
        <v>152</v>
      </c>
      <c r="S182" s="28">
        <f>DFC!$C$49</f>
        <v>146.19999999999999</v>
      </c>
      <c r="T182" s="30">
        <f>DFC!$C$48</f>
        <v>150</v>
      </c>
      <c r="U182" s="31">
        <f t="shared" si="95"/>
        <v>65.968000000000004</v>
      </c>
      <c r="V182" s="31">
        <f t="shared" si="95"/>
        <v>1510.12904</v>
      </c>
      <c r="W182" s="32">
        <f t="shared" si="95"/>
        <v>520.79999999999995</v>
      </c>
      <c r="X182" s="23">
        <f>DFC!$C$41</f>
        <v>370</v>
      </c>
      <c r="Y182" s="33">
        <f t="shared" si="96"/>
        <v>24408.16</v>
      </c>
      <c r="Z182" s="31">
        <f t="shared" si="96"/>
        <v>558747.74479999999</v>
      </c>
      <c r="AA182" s="31">
        <f t="shared" si="96"/>
        <v>192695.99999999997</v>
      </c>
      <c r="AB182" s="423">
        <f t="shared" si="104"/>
        <v>775851.90480000002</v>
      </c>
      <c r="AC182" s="295">
        <f>DFC!$C$45</f>
        <v>0.1</v>
      </c>
      <c r="AD182" s="291">
        <f>DFC!$C$44</f>
        <v>0.7</v>
      </c>
      <c r="AE182" s="292">
        <f>DFC!$C$43</f>
        <v>0.2</v>
      </c>
      <c r="AF182" s="24" t="str">
        <f t="shared" si="97"/>
        <v>OK</v>
      </c>
      <c r="AG182" s="25">
        <f t="shared" si="98"/>
        <v>62</v>
      </c>
      <c r="AH182" s="26">
        <f t="shared" si="98"/>
        <v>434</v>
      </c>
      <c r="AI182" s="27">
        <f t="shared" si="98"/>
        <v>124</v>
      </c>
      <c r="AJ182" s="28">
        <f t="shared" si="90"/>
        <v>0</v>
      </c>
      <c r="AK182" s="28">
        <f t="shared" si="90"/>
        <v>0</v>
      </c>
      <c r="AL182" s="28">
        <f t="shared" si="90"/>
        <v>0</v>
      </c>
      <c r="AM182" s="17">
        <f>DFC!$C$50</f>
        <v>152</v>
      </c>
      <c r="AN182" s="16">
        <f>DFC!$C$49</f>
        <v>146.19999999999999</v>
      </c>
      <c r="AO182" s="18">
        <f>DFC!$C$48</f>
        <v>150</v>
      </c>
      <c r="AP182" s="31">
        <f t="shared" si="114"/>
        <v>0</v>
      </c>
      <c r="AQ182" s="31">
        <f t="shared" si="114"/>
        <v>0</v>
      </c>
      <c r="AR182" s="32">
        <f t="shared" si="114"/>
        <v>0</v>
      </c>
      <c r="AS182" s="23">
        <f>DFC!$C$41</f>
        <v>370</v>
      </c>
      <c r="AT182" s="33">
        <f t="shared" si="113"/>
        <v>0</v>
      </c>
      <c r="AU182" s="31">
        <f t="shared" si="113"/>
        <v>0</v>
      </c>
      <c r="AV182" s="31">
        <f t="shared" si="113"/>
        <v>0</v>
      </c>
      <c r="AW182" s="423">
        <f t="shared" si="105"/>
        <v>0</v>
      </c>
      <c r="AX182" s="561">
        <f>DFC!$C$72</f>
        <v>0.15</v>
      </c>
      <c r="AY182" s="559">
        <f>DFC!$C$71</f>
        <v>0.75</v>
      </c>
      <c r="AZ182" s="560">
        <f>DFC!$C$70</f>
        <v>0.1</v>
      </c>
      <c r="BA182" s="24" t="str">
        <f t="shared" si="102"/>
        <v>OK</v>
      </c>
      <c r="BB182" s="25">
        <f t="shared" si="99"/>
        <v>93</v>
      </c>
      <c r="BC182" s="26">
        <f t="shared" si="99"/>
        <v>465</v>
      </c>
      <c r="BD182" s="27">
        <f t="shared" si="99"/>
        <v>62</v>
      </c>
      <c r="BE182" s="28">
        <f t="shared" si="91"/>
        <v>116250</v>
      </c>
      <c r="BF182" s="28">
        <f t="shared" si="91"/>
        <v>1976250</v>
      </c>
      <c r="BG182" s="28">
        <f t="shared" si="91"/>
        <v>310000</v>
      </c>
      <c r="BH182" s="17">
        <f>DFC!$C$77</f>
        <v>42</v>
      </c>
      <c r="BI182" s="28">
        <f>DFC!$C$76</f>
        <v>35</v>
      </c>
      <c r="BJ182" s="30">
        <f>DFC!$C$75</f>
        <v>40</v>
      </c>
      <c r="BK182" s="31">
        <f t="shared" si="115"/>
        <v>4.8825000000000003</v>
      </c>
      <c r="BL182" s="31">
        <f t="shared" si="115"/>
        <v>69.168750000000003</v>
      </c>
      <c r="BM182" s="32">
        <f t="shared" si="115"/>
        <v>12.4</v>
      </c>
      <c r="BN182" s="11">
        <f>DFC!$C$68</f>
        <v>500</v>
      </c>
      <c r="BO182" s="21">
        <f t="shared" si="106"/>
        <v>2441.25</v>
      </c>
      <c r="BP182" s="19">
        <f t="shared" si="107"/>
        <v>34584.375</v>
      </c>
      <c r="BQ182" s="19">
        <f t="shared" si="108"/>
        <v>6200</v>
      </c>
      <c r="BR182" s="423">
        <f t="shared" si="109"/>
        <v>43225.625</v>
      </c>
      <c r="BS182" s="561">
        <f>DFC!$C$72</f>
        <v>0.15</v>
      </c>
      <c r="BT182" s="559">
        <f>DFC!$C$71</f>
        <v>0.75</v>
      </c>
      <c r="BU182" s="560">
        <f>DFC!$C$70</f>
        <v>0.1</v>
      </c>
      <c r="BV182" s="24" t="str">
        <f t="shared" si="103"/>
        <v>OK</v>
      </c>
      <c r="BW182" s="25">
        <f t="shared" si="100"/>
        <v>93</v>
      </c>
      <c r="BX182" s="26">
        <f t="shared" si="100"/>
        <v>465</v>
      </c>
      <c r="BY182" s="27">
        <f t="shared" si="100"/>
        <v>62</v>
      </c>
      <c r="BZ182" s="28">
        <f t="shared" si="92"/>
        <v>0</v>
      </c>
      <c r="CA182" s="28">
        <f t="shared" si="92"/>
        <v>0</v>
      </c>
      <c r="CB182" s="28">
        <f t="shared" si="92"/>
        <v>0</v>
      </c>
      <c r="CC182" s="17">
        <f>DFC!$C$77</f>
        <v>42</v>
      </c>
      <c r="CD182" s="28">
        <f>DFC!$C$76</f>
        <v>35</v>
      </c>
      <c r="CE182" s="30">
        <f>DFC!$C$75</f>
        <v>40</v>
      </c>
      <c r="CF182" s="31">
        <f t="shared" si="116"/>
        <v>0</v>
      </c>
      <c r="CG182" s="31">
        <f t="shared" si="116"/>
        <v>0</v>
      </c>
      <c r="CH182" s="32">
        <f t="shared" si="116"/>
        <v>0</v>
      </c>
      <c r="CI182" s="11">
        <f>DFC!$C$68</f>
        <v>500</v>
      </c>
      <c r="CJ182" s="21">
        <f t="shared" si="110"/>
        <v>0</v>
      </c>
      <c r="CK182" s="21">
        <f t="shared" si="110"/>
        <v>0</v>
      </c>
      <c r="CL182" s="21">
        <f t="shared" si="110"/>
        <v>0</v>
      </c>
      <c r="CM182" s="423">
        <f t="shared" si="111"/>
        <v>0</v>
      </c>
    </row>
    <row r="183" spans="1:91" x14ac:dyDescent="0.35">
      <c r="A183" s="743"/>
      <c r="B183" s="572" t="s">
        <v>33</v>
      </c>
      <c r="C183" s="572">
        <v>30</v>
      </c>
      <c r="D183" s="572">
        <v>177</v>
      </c>
      <c r="E183" s="10">
        <f>DFC!C$60</f>
        <v>20</v>
      </c>
      <c r="F183" s="578">
        <f t="shared" si="88"/>
        <v>600</v>
      </c>
      <c r="G183" s="745"/>
      <c r="H183" s="49">
        <f>DFC!$C$45</f>
        <v>0.1</v>
      </c>
      <c r="I183" s="47">
        <f>DFC!$C$44</f>
        <v>0.7</v>
      </c>
      <c r="J183" s="48">
        <f>DFC!$C$43</f>
        <v>0.2</v>
      </c>
      <c r="K183" s="24" t="str">
        <f t="shared" si="93"/>
        <v>OK</v>
      </c>
      <c r="L183" s="25">
        <f t="shared" si="94"/>
        <v>60</v>
      </c>
      <c r="M183" s="26">
        <f t="shared" si="94"/>
        <v>420</v>
      </c>
      <c r="N183" s="27">
        <f t="shared" si="94"/>
        <v>120</v>
      </c>
      <c r="O183" s="28">
        <f t="shared" si="89"/>
        <v>420000</v>
      </c>
      <c r="P183" s="28">
        <f t="shared" si="89"/>
        <v>9996000</v>
      </c>
      <c r="Q183" s="28">
        <f t="shared" si="89"/>
        <v>3360000</v>
      </c>
      <c r="R183" s="29">
        <f>DFC!$C$50</f>
        <v>152</v>
      </c>
      <c r="S183" s="28">
        <f>DFC!$C$49</f>
        <v>146.19999999999999</v>
      </c>
      <c r="T183" s="30">
        <f>DFC!$C$48</f>
        <v>150</v>
      </c>
      <c r="U183" s="31">
        <f t="shared" si="95"/>
        <v>63.84</v>
      </c>
      <c r="V183" s="31">
        <f t="shared" si="95"/>
        <v>1461.4151999999999</v>
      </c>
      <c r="W183" s="32">
        <f t="shared" si="95"/>
        <v>504</v>
      </c>
      <c r="X183" s="23">
        <f>DFC!$C$41</f>
        <v>370</v>
      </c>
      <c r="Y183" s="33">
        <f t="shared" si="96"/>
        <v>23620.800000000003</v>
      </c>
      <c r="Z183" s="31">
        <f t="shared" si="96"/>
        <v>540723.62399999995</v>
      </c>
      <c r="AA183" s="31">
        <f t="shared" si="96"/>
        <v>186480</v>
      </c>
      <c r="AB183" s="423">
        <f t="shared" si="104"/>
        <v>750824.424</v>
      </c>
      <c r="AC183" s="295">
        <f>DFC!$C$45</f>
        <v>0.1</v>
      </c>
      <c r="AD183" s="291">
        <f>DFC!$C$44</f>
        <v>0.7</v>
      </c>
      <c r="AE183" s="292">
        <f>DFC!$C$43</f>
        <v>0.2</v>
      </c>
      <c r="AF183" s="24" t="str">
        <f t="shared" si="97"/>
        <v>OK</v>
      </c>
      <c r="AG183" s="25">
        <f t="shared" si="98"/>
        <v>60</v>
      </c>
      <c r="AH183" s="26">
        <f t="shared" si="98"/>
        <v>420</v>
      </c>
      <c r="AI183" s="27">
        <f t="shared" si="98"/>
        <v>120</v>
      </c>
      <c r="AJ183" s="28">
        <f t="shared" si="90"/>
        <v>0</v>
      </c>
      <c r="AK183" s="28">
        <f t="shared" si="90"/>
        <v>0</v>
      </c>
      <c r="AL183" s="28">
        <f t="shared" si="90"/>
        <v>0</v>
      </c>
      <c r="AM183" s="17">
        <f>DFC!$C$50</f>
        <v>152</v>
      </c>
      <c r="AN183" s="16">
        <f>DFC!$C$49</f>
        <v>146.19999999999999</v>
      </c>
      <c r="AO183" s="18">
        <f>DFC!$C$48</f>
        <v>150</v>
      </c>
      <c r="AP183" s="31">
        <f t="shared" si="114"/>
        <v>0</v>
      </c>
      <c r="AQ183" s="31">
        <f t="shared" si="114"/>
        <v>0</v>
      </c>
      <c r="AR183" s="32">
        <f t="shared" si="114"/>
        <v>0</v>
      </c>
      <c r="AS183" s="23">
        <f>DFC!$C$41</f>
        <v>370</v>
      </c>
      <c r="AT183" s="33">
        <f t="shared" si="113"/>
        <v>0</v>
      </c>
      <c r="AU183" s="31">
        <f t="shared" si="113"/>
        <v>0</v>
      </c>
      <c r="AV183" s="31">
        <f t="shared" si="113"/>
        <v>0</v>
      </c>
      <c r="AW183" s="423">
        <f t="shared" si="105"/>
        <v>0</v>
      </c>
      <c r="AX183" s="561">
        <f>DFC!$C$72</f>
        <v>0.15</v>
      </c>
      <c r="AY183" s="559">
        <f>DFC!$C$71</f>
        <v>0.75</v>
      </c>
      <c r="AZ183" s="560">
        <f>DFC!$C$70</f>
        <v>0.1</v>
      </c>
      <c r="BA183" s="24" t="str">
        <f t="shared" si="102"/>
        <v>OK</v>
      </c>
      <c r="BB183" s="25">
        <f t="shared" si="99"/>
        <v>90</v>
      </c>
      <c r="BC183" s="26">
        <f t="shared" si="99"/>
        <v>450</v>
      </c>
      <c r="BD183" s="27">
        <f t="shared" si="99"/>
        <v>60</v>
      </c>
      <c r="BE183" s="28">
        <f t="shared" si="91"/>
        <v>112500</v>
      </c>
      <c r="BF183" s="28">
        <f t="shared" si="91"/>
        <v>1912500</v>
      </c>
      <c r="BG183" s="28">
        <f t="shared" si="91"/>
        <v>300000</v>
      </c>
      <c r="BH183" s="17">
        <f>DFC!$C$77</f>
        <v>42</v>
      </c>
      <c r="BI183" s="28">
        <f>DFC!$C$76</f>
        <v>35</v>
      </c>
      <c r="BJ183" s="30">
        <f>DFC!$C$75</f>
        <v>40</v>
      </c>
      <c r="BK183" s="31">
        <f t="shared" si="115"/>
        <v>4.7249999999999996</v>
      </c>
      <c r="BL183" s="31">
        <f t="shared" si="115"/>
        <v>66.9375</v>
      </c>
      <c r="BM183" s="32">
        <f t="shared" si="115"/>
        <v>12</v>
      </c>
      <c r="BN183" s="11">
        <f>DFC!$C$68</f>
        <v>500</v>
      </c>
      <c r="BO183" s="21">
        <f t="shared" si="106"/>
        <v>2362.5</v>
      </c>
      <c r="BP183" s="19">
        <f t="shared" si="107"/>
        <v>33468.75</v>
      </c>
      <c r="BQ183" s="19">
        <f t="shared" si="108"/>
        <v>6000</v>
      </c>
      <c r="BR183" s="423">
        <f t="shared" si="109"/>
        <v>41831.25</v>
      </c>
      <c r="BS183" s="561">
        <f>DFC!$C$72</f>
        <v>0.15</v>
      </c>
      <c r="BT183" s="559">
        <f>DFC!$C$71</f>
        <v>0.75</v>
      </c>
      <c r="BU183" s="560">
        <f>DFC!$C$70</f>
        <v>0.1</v>
      </c>
      <c r="BV183" s="24" t="str">
        <f t="shared" si="103"/>
        <v>OK</v>
      </c>
      <c r="BW183" s="25">
        <f t="shared" si="100"/>
        <v>90</v>
      </c>
      <c r="BX183" s="26">
        <f t="shared" si="100"/>
        <v>450</v>
      </c>
      <c r="BY183" s="27">
        <f t="shared" si="100"/>
        <v>60</v>
      </c>
      <c r="BZ183" s="28">
        <f t="shared" si="92"/>
        <v>0</v>
      </c>
      <c r="CA183" s="28">
        <f t="shared" si="92"/>
        <v>0</v>
      </c>
      <c r="CB183" s="28">
        <f t="shared" si="92"/>
        <v>0</v>
      </c>
      <c r="CC183" s="17">
        <f>DFC!$C$77</f>
        <v>42</v>
      </c>
      <c r="CD183" s="28">
        <f>DFC!$C$76</f>
        <v>35</v>
      </c>
      <c r="CE183" s="30">
        <f>DFC!$C$75</f>
        <v>40</v>
      </c>
      <c r="CF183" s="31">
        <f t="shared" si="116"/>
        <v>0</v>
      </c>
      <c r="CG183" s="31">
        <f t="shared" si="116"/>
        <v>0</v>
      </c>
      <c r="CH183" s="32">
        <f t="shared" si="116"/>
        <v>0</v>
      </c>
      <c r="CI183" s="11">
        <f>DFC!$C$68</f>
        <v>500</v>
      </c>
      <c r="CJ183" s="21">
        <f t="shared" si="110"/>
        <v>0</v>
      </c>
      <c r="CK183" s="21">
        <f t="shared" si="110"/>
        <v>0</v>
      </c>
      <c r="CL183" s="21">
        <f t="shared" si="110"/>
        <v>0</v>
      </c>
      <c r="CM183" s="423">
        <f t="shared" si="111"/>
        <v>0</v>
      </c>
    </row>
    <row r="184" spans="1:91" x14ac:dyDescent="0.35">
      <c r="A184" s="743"/>
      <c r="B184" s="572" t="s">
        <v>34</v>
      </c>
      <c r="C184" s="572">
        <v>31</v>
      </c>
      <c r="D184" s="572">
        <v>178</v>
      </c>
      <c r="E184" s="10">
        <f>DFC!C$61</f>
        <v>20</v>
      </c>
      <c r="F184" s="578">
        <f t="shared" si="88"/>
        <v>620</v>
      </c>
      <c r="G184" s="745"/>
      <c r="H184" s="49">
        <f>DFC!$C$45</f>
        <v>0.1</v>
      </c>
      <c r="I184" s="47">
        <f>DFC!$C$44</f>
        <v>0.7</v>
      </c>
      <c r="J184" s="48">
        <f>DFC!$C$43</f>
        <v>0.2</v>
      </c>
      <c r="K184" s="24" t="str">
        <f t="shared" si="93"/>
        <v>OK</v>
      </c>
      <c r="L184" s="25">
        <f t="shared" si="94"/>
        <v>62</v>
      </c>
      <c r="M184" s="26">
        <f t="shared" si="94"/>
        <v>434</v>
      </c>
      <c r="N184" s="27">
        <f t="shared" si="94"/>
        <v>124</v>
      </c>
      <c r="O184" s="28">
        <f t="shared" si="89"/>
        <v>434000</v>
      </c>
      <c r="P184" s="28">
        <f t="shared" si="89"/>
        <v>10329200</v>
      </c>
      <c r="Q184" s="28">
        <f t="shared" si="89"/>
        <v>3472000</v>
      </c>
      <c r="R184" s="29">
        <f>DFC!$C$50</f>
        <v>152</v>
      </c>
      <c r="S184" s="28">
        <f>DFC!$C$49</f>
        <v>146.19999999999999</v>
      </c>
      <c r="T184" s="30">
        <f>DFC!$C$48</f>
        <v>150</v>
      </c>
      <c r="U184" s="31">
        <f t="shared" si="95"/>
        <v>65.968000000000004</v>
      </c>
      <c r="V184" s="31">
        <f t="shared" si="95"/>
        <v>1510.12904</v>
      </c>
      <c r="W184" s="32">
        <f t="shared" si="95"/>
        <v>520.79999999999995</v>
      </c>
      <c r="X184" s="23">
        <f>DFC!$C$41</f>
        <v>370</v>
      </c>
      <c r="Y184" s="33">
        <f t="shared" si="96"/>
        <v>24408.16</v>
      </c>
      <c r="Z184" s="31">
        <f t="shared" si="96"/>
        <v>558747.74479999999</v>
      </c>
      <c r="AA184" s="31">
        <f t="shared" si="96"/>
        <v>192695.99999999997</v>
      </c>
      <c r="AB184" s="423">
        <f t="shared" si="104"/>
        <v>775851.90480000002</v>
      </c>
      <c r="AC184" s="295">
        <f>DFC!$C$45</f>
        <v>0.1</v>
      </c>
      <c r="AD184" s="291">
        <f>DFC!$C$44</f>
        <v>0.7</v>
      </c>
      <c r="AE184" s="292">
        <f>DFC!$C$43</f>
        <v>0.2</v>
      </c>
      <c r="AF184" s="24" t="str">
        <f t="shared" si="97"/>
        <v>OK</v>
      </c>
      <c r="AG184" s="25">
        <f t="shared" si="98"/>
        <v>62</v>
      </c>
      <c r="AH184" s="26">
        <f t="shared" si="98"/>
        <v>434</v>
      </c>
      <c r="AI184" s="27">
        <f t="shared" si="98"/>
        <v>124</v>
      </c>
      <c r="AJ184" s="28">
        <f t="shared" si="90"/>
        <v>0</v>
      </c>
      <c r="AK184" s="28">
        <f t="shared" si="90"/>
        <v>0</v>
      </c>
      <c r="AL184" s="28">
        <f t="shared" si="90"/>
        <v>0</v>
      </c>
      <c r="AM184" s="17">
        <f>DFC!$C$50</f>
        <v>152</v>
      </c>
      <c r="AN184" s="16">
        <f>DFC!$C$49</f>
        <v>146.19999999999999</v>
      </c>
      <c r="AO184" s="18">
        <f>DFC!$C$48</f>
        <v>150</v>
      </c>
      <c r="AP184" s="31">
        <f t="shared" si="114"/>
        <v>0</v>
      </c>
      <c r="AQ184" s="31">
        <f t="shared" si="114"/>
        <v>0</v>
      </c>
      <c r="AR184" s="32">
        <f t="shared" si="114"/>
        <v>0</v>
      </c>
      <c r="AS184" s="23">
        <f>DFC!$C$41</f>
        <v>370</v>
      </c>
      <c r="AT184" s="33">
        <f t="shared" si="113"/>
        <v>0</v>
      </c>
      <c r="AU184" s="31">
        <f t="shared" si="113"/>
        <v>0</v>
      </c>
      <c r="AV184" s="31">
        <f t="shared" si="113"/>
        <v>0</v>
      </c>
      <c r="AW184" s="423">
        <f t="shared" si="105"/>
        <v>0</v>
      </c>
      <c r="AX184" s="561">
        <f>DFC!$C$72</f>
        <v>0.15</v>
      </c>
      <c r="AY184" s="559">
        <f>DFC!$C$71</f>
        <v>0.75</v>
      </c>
      <c r="AZ184" s="560">
        <f>DFC!$C$70</f>
        <v>0.1</v>
      </c>
      <c r="BA184" s="24" t="str">
        <f t="shared" si="102"/>
        <v>OK</v>
      </c>
      <c r="BB184" s="25">
        <f t="shared" si="99"/>
        <v>93</v>
      </c>
      <c r="BC184" s="26">
        <f t="shared" si="99"/>
        <v>465</v>
      </c>
      <c r="BD184" s="27">
        <f t="shared" si="99"/>
        <v>62</v>
      </c>
      <c r="BE184" s="28">
        <f t="shared" si="91"/>
        <v>116250</v>
      </c>
      <c r="BF184" s="28">
        <f t="shared" si="91"/>
        <v>1976250</v>
      </c>
      <c r="BG184" s="28">
        <f t="shared" si="91"/>
        <v>310000</v>
      </c>
      <c r="BH184" s="17">
        <f>DFC!$C$77</f>
        <v>42</v>
      </c>
      <c r="BI184" s="28">
        <f>DFC!$C$76</f>
        <v>35</v>
      </c>
      <c r="BJ184" s="30">
        <f>DFC!$C$75</f>
        <v>40</v>
      </c>
      <c r="BK184" s="31">
        <f t="shared" si="115"/>
        <v>4.8825000000000003</v>
      </c>
      <c r="BL184" s="31">
        <f t="shared" si="115"/>
        <v>69.168750000000003</v>
      </c>
      <c r="BM184" s="32">
        <f t="shared" si="115"/>
        <v>12.4</v>
      </c>
      <c r="BN184" s="11">
        <f>DFC!$C$68</f>
        <v>500</v>
      </c>
      <c r="BO184" s="21">
        <f t="shared" si="106"/>
        <v>2441.25</v>
      </c>
      <c r="BP184" s="19">
        <f t="shared" si="107"/>
        <v>34584.375</v>
      </c>
      <c r="BQ184" s="19">
        <f t="shared" si="108"/>
        <v>6200</v>
      </c>
      <c r="BR184" s="423">
        <f t="shared" si="109"/>
        <v>43225.625</v>
      </c>
      <c r="BS184" s="561">
        <f>DFC!$C$72</f>
        <v>0.15</v>
      </c>
      <c r="BT184" s="559">
        <f>DFC!$C$71</f>
        <v>0.75</v>
      </c>
      <c r="BU184" s="560">
        <f>DFC!$C$70</f>
        <v>0.1</v>
      </c>
      <c r="BV184" s="24" t="str">
        <f t="shared" si="103"/>
        <v>OK</v>
      </c>
      <c r="BW184" s="25">
        <f t="shared" si="100"/>
        <v>93</v>
      </c>
      <c r="BX184" s="26">
        <f t="shared" si="100"/>
        <v>465</v>
      </c>
      <c r="BY184" s="27">
        <f t="shared" si="100"/>
        <v>62</v>
      </c>
      <c r="BZ184" s="28">
        <f t="shared" si="92"/>
        <v>0</v>
      </c>
      <c r="CA184" s="28">
        <f t="shared" si="92"/>
        <v>0</v>
      </c>
      <c r="CB184" s="28">
        <f t="shared" si="92"/>
        <v>0</v>
      </c>
      <c r="CC184" s="17">
        <f>DFC!$C$77</f>
        <v>42</v>
      </c>
      <c r="CD184" s="28">
        <f>DFC!$C$76</f>
        <v>35</v>
      </c>
      <c r="CE184" s="30">
        <f>DFC!$C$75</f>
        <v>40</v>
      </c>
      <c r="CF184" s="31">
        <f t="shared" si="116"/>
        <v>0</v>
      </c>
      <c r="CG184" s="31">
        <f t="shared" si="116"/>
        <v>0</v>
      </c>
      <c r="CH184" s="32">
        <f t="shared" si="116"/>
        <v>0</v>
      </c>
      <c r="CI184" s="11">
        <f>DFC!$C$68</f>
        <v>500</v>
      </c>
      <c r="CJ184" s="21">
        <f t="shared" si="110"/>
        <v>0</v>
      </c>
      <c r="CK184" s="21">
        <f t="shared" si="110"/>
        <v>0</v>
      </c>
      <c r="CL184" s="21">
        <f t="shared" si="110"/>
        <v>0</v>
      </c>
      <c r="CM184" s="423">
        <f t="shared" si="111"/>
        <v>0</v>
      </c>
    </row>
    <row r="185" spans="1:91" x14ac:dyDescent="0.35">
      <c r="A185" s="743"/>
      <c r="B185" s="572" t="s">
        <v>35</v>
      </c>
      <c r="C185" s="572">
        <v>30</v>
      </c>
      <c r="D185" s="572">
        <v>179</v>
      </c>
      <c r="E185" s="10">
        <f>DFC!C$62</f>
        <v>20</v>
      </c>
      <c r="F185" s="578">
        <f t="shared" si="88"/>
        <v>600</v>
      </c>
      <c r="G185" s="745"/>
      <c r="H185" s="49">
        <f>DFC!$C$45</f>
        <v>0.1</v>
      </c>
      <c r="I185" s="47">
        <f>DFC!$C$44</f>
        <v>0.7</v>
      </c>
      <c r="J185" s="48">
        <f>DFC!$C$43</f>
        <v>0.2</v>
      </c>
      <c r="K185" s="24" t="str">
        <f t="shared" si="93"/>
        <v>OK</v>
      </c>
      <c r="L185" s="25">
        <f t="shared" si="94"/>
        <v>60</v>
      </c>
      <c r="M185" s="26">
        <f t="shared" si="94"/>
        <v>420</v>
      </c>
      <c r="N185" s="27">
        <f t="shared" si="94"/>
        <v>120</v>
      </c>
      <c r="O185" s="28">
        <f t="shared" si="89"/>
        <v>420000</v>
      </c>
      <c r="P185" s="28">
        <f t="shared" si="89"/>
        <v>9996000</v>
      </c>
      <c r="Q185" s="28">
        <f t="shared" si="89"/>
        <v>3360000</v>
      </c>
      <c r="R185" s="29">
        <f>DFC!$C$50</f>
        <v>152</v>
      </c>
      <c r="S185" s="28">
        <f>DFC!$C$49</f>
        <v>146.19999999999999</v>
      </c>
      <c r="T185" s="30">
        <f>DFC!$C$48</f>
        <v>150</v>
      </c>
      <c r="U185" s="31">
        <f t="shared" si="95"/>
        <v>63.84</v>
      </c>
      <c r="V185" s="31">
        <f t="shared" si="95"/>
        <v>1461.4151999999999</v>
      </c>
      <c r="W185" s="32">
        <f t="shared" si="95"/>
        <v>504</v>
      </c>
      <c r="X185" s="23">
        <f>DFC!$C$41</f>
        <v>370</v>
      </c>
      <c r="Y185" s="33">
        <f t="shared" si="96"/>
        <v>23620.800000000003</v>
      </c>
      <c r="Z185" s="31">
        <f t="shared" si="96"/>
        <v>540723.62399999995</v>
      </c>
      <c r="AA185" s="31">
        <f t="shared" si="96"/>
        <v>186480</v>
      </c>
      <c r="AB185" s="423">
        <f t="shared" si="104"/>
        <v>750824.424</v>
      </c>
      <c r="AC185" s="295">
        <f>DFC!$C$45</f>
        <v>0.1</v>
      </c>
      <c r="AD185" s="291">
        <f>DFC!$C$44</f>
        <v>0.7</v>
      </c>
      <c r="AE185" s="292">
        <f>DFC!$C$43</f>
        <v>0.2</v>
      </c>
      <c r="AF185" s="24" t="str">
        <f t="shared" si="97"/>
        <v>OK</v>
      </c>
      <c r="AG185" s="25">
        <f t="shared" si="98"/>
        <v>60</v>
      </c>
      <c r="AH185" s="26">
        <f t="shared" si="98"/>
        <v>420</v>
      </c>
      <c r="AI185" s="27">
        <f t="shared" si="98"/>
        <v>120</v>
      </c>
      <c r="AJ185" s="28">
        <f t="shared" si="90"/>
        <v>0</v>
      </c>
      <c r="AK185" s="28">
        <f t="shared" si="90"/>
        <v>0</v>
      </c>
      <c r="AL185" s="28">
        <f t="shared" si="90"/>
        <v>0</v>
      </c>
      <c r="AM185" s="17">
        <f>DFC!$C$50</f>
        <v>152</v>
      </c>
      <c r="AN185" s="16">
        <f>DFC!$C$49</f>
        <v>146.19999999999999</v>
      </c>
      <c r="AO185" s="18">
        <f>DFC!$C$48</f>
        <v>150</v>
      </c>
      <c r="AP185" s="31">
        <f t="shared" si="114"/>
        <v>0</v>
      </c>
      <c r="AQ185" s="31">
        <f t="shared" si="114"/>
        <v>0</v>
      </c>
      <c r="AR185" s="32">
        <f t="shared" si="114"/>
        <v>0</v>
      </c>
      <c r="AS185" s="23">
        <f>DFC!$C$41</f>
        <v>370</v>
      </c>
      <c r="AT185" s="33">
        <f t="shared" si="113"/>
        <v>0</v>
      </c>
      <c r="AU185" s="31">
        <f t="shared" si="113"/>
        <v>0</v>
      </c>
      <c r="AV185" s="31">
        <f t="shared" si="113"/>
        <v>0</v>
      </c>
      <c r="AW185" s="423">
        <f t="shared" si="105"/>
        <v>0</v>
      </c>
      <c r="AX185" s="561">
        <f>DFC!$C$72</f>
        <v>0.15</v>
      </c>
      <c r="AY185" s="559">
        <f>DFC!$C$71</f>
        <v>0.75</v>
      </c>
      <c r="AZ185" s="560">
        <f>DFC!$C$70</f>
        <v>0.1</v>
      </c>
      <c r="BA185" s="24" t="str">
        <f t="shared" si="102"/>
        <v>OK</v>
      </c>
      <c r="BB185" s="25">
        <f t="shared" si="99"/>
        <v>90</v>
      </c>
      <c r="BC185" s="26">
        <f t="shared" si="99"/>
        <v>450</v>
      </c>
      <c r="BD185" s="27">
        <f t="shared" si="99"/>
        <v>60</v>
      </c>
      <c r="BE185" s="28">
        <f t="shared" si="91"/>
        <v>112500</v>
      </c>
      <c r="BF185" s="28">
        <f t="shared" si="91"/>
        <v>1912500</v>
      </c>
      <c r="BG185" s="28">
        <f t="shared" si="91"/>
        <v>300000</v>
      </c>
      <c r="BH185" s="17">
        <f>DFC!$C$77</f>
        <v>42</v>
      </c>
      <c r="BI185" s="28">
        <f>DFC!$C$76</f>
        <v>35</v>
      </c>
      <c r="BJ185" s="30">
        <f>DFC!$C$75</f>
        <v>40</v>
      </c>
      <c r="BK185" s="31">
        <f t="shared" si="115"/>
        <v>4.7249999999999996</v>
      </c>
      <c r="BL185" s="31">
        <f t="shared" si="115"/>
        <v>66.9375</v>
      </c>
      <c r="BM185" s="32">
        <f t="shared" si="115"/>
        <v>12</v>
      </c>
      <c r="BN185" s="11">
        <f>DFC!$C$68</f>
        <v>500</v>
      </c>
      <c r="BO185" s="21">
        <f t="shared" si="106"/>
        <v>2362.5</v>
      </c>
      <c r="BP185" s="19">
        <f t="shared" si="107"/>
        <v>33468.75</v>
      </c>
      <c r="BQ185" s="19">
        <f t="shared" si="108"/>
        <v>6000</v>
      </c>
      <c r="BR185" s="423">
        <f t="shared" si="109"/>
        <v>41831.25</v>
      </c>
      <c r="BS185" s="561">
        <f>DFC!$C$72</f>
        <v>0.15</v>
      </c>
      <c r="BT185" s="559">
        <f>DFC!$C$71</f>
        <v>0.75</v>
      </c>
      <c r="BU185" s="560">
        <f>DFC!$C$70</f>
        <v>0.1</v>
      </c>
      <c r="BV185" s="24" t="str">
        <f t="shared" si="103"/>
        <v>OK</v>
      </c>
      <c r="BW185" s="25">
        <f t="shared" si="100"/>
        <v>90</v>
      </c>
      <c r="BX185" s="26">
        <f t="shared" si="100"/>
        <v>450</v>
      </c>
      <c r="BY185" s="27">
        <f t="shared" si="100"/>
        <v>60</v>
      </c>
      <c r="BZ185" s="28">
        <f t="shared" si="92"/>
        <v>0</v>
      </c>
      <c r="CA185" s="28">
        <f t="shared" si="92"/>
        <v>0</v>
      </c>
      <c r="CB185" s="28">
        <f t="shared" si="92"/>
        <v>0</v>
      </c>
      <c r="CC185" s="17">
        <f>DFC!$C$77</f>
        <v>42</v>
      </c>
      <c r="CD185" s="28">
        <f>DFC!$C$76</f>
        <v>35</v>
      </c>
      <c r="CE185" s="30">
        <f>DFC!$C$75</f>
        <v>40</v>
      </c>
      <c r="CF185" s="31">
        <f t="shared" si="116"/>
        <v>0</v>
      </c>
      <c r="CG185" s="31">
        <f t="shared" si="116"/>
        <v>0</v>
      </c>
      <c r="CH185" s="32">
        <f t="shared" si="116"/>
        <v>0</v>
      </c>
      <c r="CI185" s="11">
        <f>DFC!$C$68</f>
        <v>500</v>
      </c>
      <c r="CJ185" s="21">
        <f t="shared" si="110"/>
        <v>0</v>
      </c>
      <c r="CK185" s="21">
        <f t="shared" si="110"/>
        <v>0</v>
      </c>
      <c r="CL185" s="21">
        <f t="shared" si="110"/>
        <v>0</v>
      </c>
      <c r="CM185" s="423">
        <f t="shared" si="111"/>
        <v>0</v>
      </c>
    </row>
    <row r="186" spans="1:91" x14ac:dyDescent="0.35">
      <c r="A186" s="744"/>
      <c r="B186" s="576" t="s">
        <v>36</v>
      </c>
      <c r="C186" s="576">
        <v>31</v>
      </c>
      <c r="D186" s="576">
        <v>180</v>
      </c>
      <c r="E186" s="10">
        <f>DFC!C$63</f>
        <v>20</v>
      </c>
      <c r="F186" s="35">
        <f t="shared" si="88"/>
        <v>620</v>
      </c>
      <c r="G186" s="746"/>
      <c r="H186" s="49">
        <f>DFC!$C$45</f>
        <v>0.1</v>
      </c>
      <c r="I186" s="47">
        <f>DFC!$C$44</f>
        <v>0.7</v>
      </c>
      <c r="J186" s="48">
        <f>DFC!$C$43</f>
        <v>0.2</v>
      </c>
      <c r="K186" s="8" t="str">
        <f t="shared" si="93"/>
        <v>OK</v>
      </c>
      <c r="L186" s="37">
        <f t="shared" si="94"/>
        <v>62</v>
      </c>
      <c r="M186" s="38">
        <f t="shared" si="94"/>
        <v>434</v>
      </c>
      <c r="N186" s="39">
        <f t="shared" si="94"/>
        <v>124</v>
      </c>
      <c r="O186" s="40">
        <f t="shared" si="89"/>
        <v>434000</v>
      </c>
      <c r="P186" s="40">
        <f t="shared" si="89"/>
        <v>10329200</v>
      </c>
      <c r="Q186" s="40">
        <f t="shared" si="89"/>
        <v>3472000</v>
      </c>
      <c r="R186" s="41">
        <f>DFC!$C$50</f>
        <v>152</v>
      </c>
      <c r="S186" s="40">
        <f>DFC!$C$49</f>
        <v>146.19999999999999</v>
      </c>
      <c r="T186" s="42">
        <f>DFC!$C$48</f>
        <v>150</v>
      </c>
      <c r="U186" s="43">
        <f t="shared" si="95"/>
        <v>65.968000000000004</v>
      </c>
      <c r="V186" s="43">
        <f t="shared" si="95"/>
        <v>1510.12904</v>
      </c>
      <c r="W186" s="44">
        <f t="shared" si="95"/>
        <v>520.79999999999995</v>
      </c>
      <c r="X186" s="23">
        <f>DFC!$C$41</f>
        <v>370</v>
      </c>
      <c r="Y186" s="45">
        <f t="shared" si="96"/>
        <v>24408.16</v>
      </c>
      <c r="Z186" s="43">
        <f t="shared" si="96"/>
        <v>558747.74479999999</v>
      </c>
      <c r="AA186" s="43">
        <f t="shared" si="96"/>
        <v>192695.99999999997</v>
      </c>
      <c r="AB186" s="423">
        <f t="shared" si="104"/>
        <v>775851.90480000002</v>
      </c>
      <c r="AC186" s="295">
        <f>DFC!$C$45</f>
        <v>0.1</v>
      </c>
      <c r="AD186" s="291">
        <f>DFC!$C$44</f>
        <v>0.7</v>
      </c>
      <c r="AE186" s="292">
        <f>DFC!$C$43</f>
        <v>0.2</v>
      </c>
      <c r="AF186" s="8" t="str">
        <f t="shared" si="97"/>
        <v>OK</v>
      </c>
      <c r="AG186" s="37">
        <f t="shared" si="98"/>
        <v>62</v>
      </c>
      <c r="AH186" s="38">
        <f t="shared" si="98"/>
        <v>434</v>
      </c>
      <c r="AI186" s="39">
        <f t="shared" si="98"/>
        <v>124</v>
      </c>
      <c r="AJ186" s="40">
        <f t="shared" si="90"/>
        <v>0</v>
      </c>
      <c r="AK186" s="40">
        <f t="shared" si="90"/>
        <v>0</v>
      </c>
      <c r="AL186" s="40">
        <f t="shared" si="90"/>
        <v>0</v>
      </c>
      <c r="AM186" s="17">
        <f>DFC!$C$50</f>
        <v>152</v>
      </c>
      <c r="AN186" s="16">
        <f>DFC!$C$49</f>
        <v>146.19999999999999</v>
      </c>
      <c r="AO186" s="18">
        <f>DFC!$C$48</f>
        <v>150</v>
      </c>
      <c r="AP186" s="43">
        <f t="shared" si="114"/>
        <v>0</v>
      </c>
      <c r="AQ186" s="43">
        <f t="shared" si="114"/>
        <v>0</v>
      </c>
      <c r="AR186" s="44">
        <f t="shared" si="114"/>
        <v>0</v>
      </c>
      <c r="AS186" s="23">
        <f>DFC!$C$41</f>
        <v>370</v>
      </c>
      <c r="AT186" s="45">
        <f t="shared" si="113"/>
        <v>0</v>
      </c>
      <c r="AU186" s="43">
        <f t="shared" si="113"/>
        <v>0</v>
      </c>
      <c r="AV186" s="43">
        <f t="shared" si="113"/>
        <v>0</v>
      </c>
      <c r="AW186" s="423">
        <f t="shared" si="105"/>
        <v>0</v>
      </c>
      <c r="AX186" s="561">
        <f>DFC!$C$72</f>
        <v>0.15</v>
      </c>
      <c r="AY186" s="559">
        <f>DFC!$C$71</f>
        <v>0.75</v>
      </c>
      <c r="AZ186" s="560">
        <f>DFC!$C$70</f>
        <v>0.1</v>
      </c>
      <c r="BA186" s="8" t="str">
        <f t="shared" si="102"/>
        <v>OK</v>
      </c>
      <c r="BB186" s="37">
        <f t="shared" si="99"/>
        <v>93</v>
      </c>
      <c r="BC186" s="38">
        <f t="shared" si="99"/>
        <v>465</v>
      </c>
      <c r="BD186" s="39">
        <f t="shared" si="99"/>
        <v>62</v>
      </c>
      <c r="BE186" s="40">
        <f t="shared" si="91"/>
        <v>116250</v>
      </c>
      <c r="BF186" s="40">
        <f t="shared" si="91"/>
        <v>1976250</v>
      </c>
      <c r="BG186" s="40">
        <f t="shared" si="91"/>
        <v>310000</v>
      </c>
      <c r="BH186" s="17">
        <f>DFC!$C$77</f>
        <v>42</v>
      </c>
      <c r="BI186" s="28">
        <f>DFC!$C$76</f>
        <v>35</v>
      </c>
      <c r="BJ186" s="30">
        <f>DFC!$C$75</f>
        <v>40</v>
      </c>
      <c r="BK186" s="43">
        <f t="shared" si="115"/>
        <v>4.8825000000000003</v>
      </c>
      <c r="BL186" s="43">
        <f t="shared" si="115"/>
        <v>69.168750000000003</v>
      </c>
      <c r="BM186" s="44">
        <f t="shared" si="115"/>
        <v>12.4</v>
      </c>
      <c r="BN186" s="11">
        <f>DFC!$C$68</f>
        <v>500</v>
      </c>
      <c r="BO186" s="21">
        <f t="shared" si="106"/>
        <v>2441.25</v>
      </c>
      <c r="BP186" s="19">
        <f t="shared" si="107"/>
        <v>34584.375</v>
      </c>
      <c r="BQ186" s="19">
        <f t="shared" si="108"/>
        <v>6200</v>
      </c>
      <c r="BR186" s="423">
        <f t="shared" si="109"/>
        <v>43225.625</v>
      </c>
      <c r="BS186" s="561">
        <f>DFC!$C$72</f>
        <v>0.15</v>
      </c>
      <c r="BT186" s="559">
        <f>DFC!$C$71</f>
        <v>0.75</v>
      </c>
      <c r="BU186" s="560">
        <f>DFC!$C$70</f>
        <v>0.1</v>
      </c>
      <c r="BV186" s="8" t="str">
        <f t="shared" si="103"/>
        <v>OK</v>
      </c>
      <c r="BW186" s="37">
        <f t="shared" si="100"/>
        <v>93</v>
      </c>
      <c r="BX186" s="38">
        <f t="shared" si="100"/>
        <v>465</v>
      </c>
      <c r="BY186" s="39">
        <f t="shared" si="100"/>
        <v>62</v>
      </c>
      <c r="BZ186" s="40">
        <f t="shared" si="92"/>
        <v>0</v>
      </c>
      <c r="CA186" s="40">
        <f t="shared" si="92"/>
        <v>0</v>
      </c>
      <c r="CB186" s="40">
        <f t="shared" si="92"/>
        <v>0</v>
      </c>
      <c r="CC186" s="17">
        <f>DFC!$C$77</f>
        <v>42</v>
      </c>
      <c r="CD186" s="28">
        <f>DFC!$C$76</f>
        <v>35</v>
      </c>
      <c r="CE186" s="30">
        <f>DFC!$C$75</f>
        <v>40</v>
      </c>
      <c r="CF186" s="43">
        <f t="shared" si="116"/>
        <v>0</v>
      </c>
      <c r="CG186" s="43">
        <f t="shared" si="116"/>
        <v>0</v>
      </c>
      <c r="CH186" s="44">
        <f t="shared" si="116"/>
        <v>0</v>
      </c>
      <c r="CI186" s="11">
        <f>DFC!$C$68</f>
        <v>500</v>
      </c>
      <c r="CJ186" s="21">
        <f t="shared" si="110"/>
        <v>0</v>
      </c>
      <c r="CK186" s="21">
        <f t="shared" si="110"/>
        <v>0</v>
      </c>
      <c r="CL186" s="21">
        <f t="shared" si="110"/>
        <v>0</v>
      </c>
      <c r="CM186" s="423">
        <f t="shared" si="111"/>
        <v>0</v>
      </c>
    </row>
    <row r="187" spans="1:91" x14ac:dyDescent="0.35">
      <c r="A187" s="731">
        <v>16</v>
      </c>
      <c r="B187" s="575" t="s">
        <v>25</v>
      </c>
      <c r="C187" s="575">
        <v>31</v>
      </c>
      <c r="D187" s="575">
        <v>181</v>
      </c>
      <c r="E187" s="10">
        <f>DFC!C$52</f>
        <v>8</v>
      </c>
      <c r="F187" s="10">
        <f t="shared" si="88"/>
        <v>248</v>
      </c>
      <c r="G187" s="732">
        <f>SUM(F187:F198)</f>
        <v>6928</v>
      </c>
      <c r="H187" s="49">
        <f>DFC!$C$45</f>
        <v>0.1</v>
      </c>
      <c r="I187" s="47">
        <f>DFC!$C$44</f>
        <v>0.7</v>
      </c>
      <c r="J187" s="48">
        <f>DFC!$C$43</f>
        <v>0.2</v>
      </c>
      <c r="K187" s="12" t="str">
        <f t="shared" si="93"/>
        <v>OK</v>
      </c>
      <c r="L187" s="25">
        <f t="shared" si="94"/>
        <v>24.8</v>
      </c>
      <c r="M187" s="26">
        <f t="shared" si="94"/>
        <v>173.6</v>
      </c>
      <c r="N187" s="27">
        <f t="shared" si="94"/>
        <v>49.6</v>
      </c>
      <c r="O187" s="28">
        <f t="shared" si="89"/>
        <v>173600</v>
      </c>
      <c r="P187" s="28">
        <f t="shared" si="89"/>
        <v>4131680</v>
      </c>
      <c r="Q187" s="28">
        <f t="shared" si="89"/>
        <v>1388800</v>
      </c>
      <c r="R187" s="29">
        <f>DFC!$C$50</f>
        <v>152</v>
      </c>
      <c r="S187" s="28">
        <f>DFC!$C$49</f>
        <v>146.19999999999999</v>
      </c>
      <c r="T187" s="30">
        <f>DFC!$C$48</f>
        <v>150</v>
      </c>
      <c r="U187" s="31">
        <f t="shared" si="95"/>
        <v>26.3872</v>
      </c>
      <c r="V187" s="31">
        <f t="shared" si="95"/>
        <v>604.05161599999997</v>
      </c>
      <c r="W187" s="32">
        <f t="shared" si="95"/>
        <v>208.32</v>
      </c>
      <c r="X187" s="23">
        <f>DFC!$C$41</f>
        <v>370</v>
      </c>
      <c r="Y187" s="33">
        <f t="shared" si="96"/>
        <v>9763.2639999999992</v>
      </c>
      <c r="Z187" s="31">
        <f t="shared" si="96"/>
        <v>223499.09792</v>
      </c>
      <c r="AA187" s="31">
        <f t="shared" si="96"/>
        <v>77078.399999999994</v>
      </c>
      <c r="AB187" s="423">
        <f t="shared" ref="AB187" si="119">SUM(Y187:AA187)</f>
        <v>310340.76191999996</v>
      </c>
      <c r="AC187" s="295">
        <f>DFC!$C$45</f>
        <v>0.1</v>
      </c>
      <c r="AD187" s="291">
        <f>DFC!$C$44</f>
        <v>0.7</v>
      </c>
      <c r="AE187" s="292">
        <f>DFC!$C$43</f>
        <v>0.2</v>
      </c>
      <c r="AF187" s="12" t="str">
        <f t="shared" si="97"/>
        <v>OK</v>
      </c>
      <c r="AG187" s="13">
        <f t="shared" si="98"/>
        <v>24.8</v>
      </c>
      <c r="AH187" s="14">
        <f t="shared" si="98"/>
        <v>173.6</v>
      </c>
      <c r="AI187" s="15">
        <f t="shared" si="98"/>
        <v>49.6</v>
      </c>
      <c r="AJ187" s="16">
        <f t="shared" si="90"/>
        <v>0</v>
      </c>
      <c r="AK187" s="16">
        <f t="shared" si="90"/>
        <v>0</v>
      </c>
      <c r="AL187" s="16">
        <f t="shared" si="90"/>
        <v>0</v>
      </c>
      <c r="AM187" s="17">
        <f>DFC!$C$50</f>
        <v>152</v>
      </c>
      <c r="AN187" s="16">
        <f>DFC!$C$49</f>
        <v>146.19999999999999</v>
      </c>
      <c r="AO187" s="18">
        <f>DFC!$C$48</f>
        <v>150</v>
      </c>
      <c r="AP187" s="19">
        <f t="shared" si="114"/>
        <v>0</v>
      </c>
      <c r="AQ187" s="19">
        <f t="shared" si="114"/>
        <v>0</v>
      </c>
      <c r="AR187" s="20">
        <f t="shared" si="114"/>
        <v>0</v>
      </c>
      <c r="AS187" s="23">
        <f>DFC!$C$41</f>
        <v>370</v>
      </c>
      <c r="AT187" s="21">
        <f t="shared" si="113"/>
        <v>0</v>
      </c>
      <c r="AU187" s="19">
        <f t="shared" si="113"/>
        <v>0</v>
      </c>
      <c r="AV187" s="19">
        <f t="shared" si="113"/>
        <v>0</v>
      </c>
      <c r="AW187" s="423">
        <f t="shared" si="105"/>
        <v>0</v>
      </c>
      <c r="AX187" s="561">
        <f>DFC!$C$72</f>
        <v>0.15</v>
      </c>
      <c r="AY187" s="559">
        <f>DFC!$C$71</f>
        <v>0.75</v>
      </c>
      <c r="AZ187" s="560">
        <f>DFC!$C$70</f>
        <v>0.1</v>
      </c>
      <c r="BA187" s="12" t="str">
        <f t="shared" si="102"/>
        <v>OK</v>
      </c>
      <c r="BB187" s="13">
        <f t="shared" si="99"/>
        <v>37.199999999999996</v>
      </c>
      <c r="BC187" s="14">
        <f t="shared" si="99"/>
        <v>186</v>
      </c>
      <c r="BD187" s="15">
        <f t="shared" si="99"/>
        <v>24.8</v>
      </c>
      <c r="BE187" s="16">
        <f t="shared" si="91"/>
        <v>46499.999999999993</v>
      </c>
      <c r="BF187" s="16">
        <f t="shared" si="91"/>
        <v>790500</v>
      </c>
      <c r="BG187" s="16">
        <f t="shared" si="91"/>
        <v>124000</v>
      </c>
      <c r="BH187" s="17">
        <f>DFC!$C$77</f>
        <v>42</v>
      </c>
      <c r="BI187" s="28">
        <f>DFC!$C$76</f>
        <v>35</v>
      </c>
      <c r="BJ187" s="30">
        <f>DFC!$C$75</f>
        <v>40</v>
      </c>
      <c r="BK187" s="19">
        <f t="shared" si="115"/>
        <v>1.9529999999999998</v>
      </c>
      <c r="BL187" s="19">
        <f t="shared" si="115"/>
        <v>27.6675</v>
      </c>
      <c r="BM187" s="20">
        <f t="shared" si="115"/>
        <v>4.96</v>
      </c>
      <c r="BN187" s="11">
        <f>DFC!$C$68</f>
        <v>500</v>
      </c>
      <c r="BO187" s="21">
        <f t="shared" si="106"/>
        <v>976.49999999999989</v>
      </c>
      <c r="BP187" s="19">
        <f t="shared" si="107"/>
        <v>13833.75</v>
      </c>
      <c r="BQ187" s="19">
        <f t="shared" si="108"/>
        <v>2480</v>
      </c>
      <c r="BR187" s="423">
        <f t="shared" si="109"/>
        <v>17290.25</v>
      </c>
      <c r="BS187" s="561">
        <f>DFC!$C$72</f>
        <v>0.15</v>
      </c>
      <c r="BT187" s="559">
        <f>DFC!$C$71</f>
        <v>0.75</v>
      </c>
      <c r="BU187" s="560">
        <f>DFC!$C$70</f>
        <v>0.1</v>
      </c>
      <c r="BV187" s="12" t="str">
        <f t="shared" si="103"/>
        <v>OK</v>
      </c>
      <c r="BW187" s="13">
        <f t="shared" si="100"/>
        <v>37.199999999999996</v>
      </c>
      <c r="BX187" s="14">
        <f t="shared" si="100"/>
        <v>186</v>
      </c>
      <c r="BY187" s="15">
        <f t="shared" si="100"/>
        <v>24.8</v>
      </c>
      <c r="BZ187" s="16">
        <f t="shared" si="92"/>
        <v>0</v>
      </c>
      <c r="CA187" s="16">
        <f t="shared" si="92"/>
        <v>0</v>
      </c>
      <c r="CB187" s="16">
        <f t="shared" si="92"/>
        <v>0</v>
      </c>
      <c r="CC187" s="17">
        <f>DFC!$C$77</f>
        <v>42</v>
      </c>
      <c r="CD187" s="28">
        <f>DFC!$C$76</f>
        <v>35</v>
      </c>
      <c r="CE187" s="30">
        <f>DFC!$C$75</f>
        <v>40</v>
      </c>
      <c r="CF187" s="19">
        <f t="shared" si="116"/>
        <v>0</v>
      </c>
      <c r="CG187" s="19">
        <f t="shared" si="116"/>
        <v>0</v>
      </c>
      <c r="CH187" s="20">
        <f t="shared" si="116"/>
        <v>0</v>
      </c>
      <c r="CI187" s="11">
        <f>DFC!$C$68</f>
        <v>500</v>
      </c>
      <c r="CJ187" s="21">
        <f t="shared" si="110"/>
        <v>0</v>
      </c>
      <c r="CK187" s="21">
        <f t="shared" si="110"/>
        <v>0</v>
      </c>
      <c r="CL187" s="21">
        <f t="shared" si="110"/>
        <v>0</v>
      </c>
      <c r="CM187" s="423">
        <f t="shared" si="111"/>
        <v>0</v>
      </c>
    </row>
    <row r="188" spans="1:91" x14ac:dyDescent="0.35">
      <c r="A188" s="743"/>
      <c r="B188" s="572" t="s">
        <v>26</v>
      </c>
      <c r="C188" s="572">
        <v>28</v>
      </c>
      <c r="D188" s="572">
        <v>182</v>
      </c>
      <c r="E188" s="10">
        <f>DFC!C$53</f>
        <v>20</v>
      </c>
      <c r="F188" s="578">
        <f t="shared" si="88"/>
        <v>560</v>
      </c>
      <c r="G188" s="745"/>
      <c r="H188" s="49">
        <f>DFC!$C$45</f>
        <v>0.1</v>
      </c>
      <c r="I188" s="47">
        <f>DFC!$C$44</f>
        <v>0.7</v>
      </c>
      <c r="J188" s="48">
        <f>DFC!$C$43</f>
        <v>0.2</v>
      </c>
      <c r="K188" s="24" t="str">
        <f t="shared" si="93"/>
        <v>OK</v>
      </c>
      <c r="L188" s="25">
        <f t="shared" si="94"/>
        <v>56</v>
      </c>
      <c r="M188" s="26">
        <f t="shared" si="94"/>
        <v>392</v>
      </c>
      <c r="N188" s="27">
        <f t="shared" si="94"/>
        <v>112</v>
      </c>
      <c r="O188" s="28">
        <f t="shared" si="89"/>
        <v>392000</v>
      </c>
      <c r="P188" s="28">
        <f t="shared" si="89"/>
        <v>9329600</v>
      </c>
      <c r="Q188" s="28">
        <f t="shared" si="89"/>
        <v>3136000</v>
      </c>
      <c r="R188" s="29">
        <f>DFC!$C$50</f>
        <v>152</v>
      </c>
      <c r="S188" s="28">
        <f>DFC!$C$49</f>
        <v>146.19999999999999</v>
      </c>
      <c r="T188" s="30">
        <f>DFC!$C$48</f>
        <v>150</v>
      </c>
      <c r="U188" s="31">
        <f t="shared" si="95"/>
        <v>59.584000000000003</v>
      </c>
      <c r="V188" s="31">
        <f t="shared" si="95"/>
        <v>1363.9875199999999</v>
      </c>
      <c r="W188" s="32">
        <f t="shared" si="95"/>
        <v>470.4</v>
      </c>
      <c r="X188" s="23">
        <f>DFC!$C$41</f>
        <v>370</v>
      </c>
      <c r="Y188" s="33">
        <f t="shared" si="96"/>
        <v>22046.080000000002</v>
      </c>
      <c r="Z188" s="31">
        <f t="shared" si="96"/>
        <v>504675.38239999994</v>
      </c>
      <c r="AA188" s="31">
        <f t="shared" si="96"/>
        <v>174048</v>
      </c>
      <c r="AB188" s="423">
        <f t="shared" si="104"/>
        <v>700769.46239999996</v>
      </c>
      <c r="AC188" s="295">
        <f>DFC!$C$45</f>
        <v>0.1</v>
      </c>
      <c r="AD188" s="291">
        <f>DFC!$C$44</f>
        <v>0.7</v>
      </c>
      <c r="AE188" s="292">
        <f>DFC!$C$43</f>
        <v>0.2</v>
      </c>
      <c r="AF188" s="24" t="str">
        <f t="shared" si="97"/>
        <v>OK</v>
      </c>
      <c r="AG188" s="25">
        <f t="shared" si="98"/>
        <v>56</v>
      </c>
      <c r="AH188" s="26">
        <f t="shared" si="98"/>
        <v>392</v>
      </c>
      <c r="AI188" s="27">
        <f t="shared" si="98"/>
        <v>112</v>
      </c>
      <c r="AJ188" s="28">
        <f t="shared" si="90"/>
        <v>0</v>
      </c>
      <c r="AK188" s="28">
        <f t="shared" si="90"/>
        <v>0</v>
      </c>
      <c r="AL188" s="28">
        <f t="shared" si="90"/>
        <v>0</v>
      </c>
      <c r="AM188" s="17">
        <f>DFC!$C$50</f>
        <v>152</v>
      </c>
      <c r="AN188" s="16">
        <f>DFC!$C$49</f>
        <v>146.19999999999999</v>
      </c>
      <c r="AO188" s="18">
        <f>DFC!$C$48</f>
        <v>150</v>
      </c>
      <c r="AP188" s="31">
        <f t="shared" si="114"/>
        <v>0</v>
      </c>
      <c r="AQ188" s="31">
        <f t="shared" si="114"/>
        <v>0</v>
      </c>
      <c r="AR188" s="32">
        <f t="shared" si="114"/>
        <v>0</v>
      </c>
      <c r="AS188" s="23">
        <f>DFC!$C$41</f>
        <v>370</v>
      </c>
      <c r="AT188" s="33">
        <f t="shared" si="113"/>
        <v>0</v>
      </c>
      <c r="AU188" s="31">
        <f t="shared" si="113"/>
        <v>0</v>
      </c>
      <c r="AV188" s="31">
        <f t="shared" si="113"/>
        <v>0</v>
      </c>
      <c r="AW188" s="423">
        <f t="shared" si="105"/>
        <v>0</v>
      </c>
      <c r="AX188" s="561">
        <f>DFC!$C$72</f>
        <v>0.15</v>
      </c>
      <c r="AY188" s="559">
        <f>DFC!$C$71</f>
        <v>0.75</v>
      </c>
      <c r="AZ188" s="560">
        <f>DFC!$C$70</f>
        <v>0.1</v>
      </c>
      <c r="BA188" s="24" t="str">
        <f t="shared" si="102"/>
        <v>OK</v>
      </c>
      <c r="BB188" s="25">
        <f t="shared" si="99"/>
        <v>84</v>
      </c>
      <c r="BC188" s="26">
        <f t="shared" si="99"/>
        <v>420</v>
      </c>
      <c r="BD188" s="27">
        <f t="shared" si="99"/>
        <v>56</v>
      </c>
      <c r="BE188" s="28">
        <f t="shared" si="91"/>
        <v>105000</v>
      </c>
      <c r="BF188" s="28">
        <f t="shared" si="91"/>
        <v>1785000</v>
      </c>
      <c r="BG188" s="28">
        <f t="shared" si="91"/>
        <v>280000</v>
      </c>
      <c r="BH188" s="17">
        <f>DFC!$C$77</f>
        <v>42</v>
      </c>
      <c r="BI188" s="28">
        <f>DFC!$C$76</f>
        <v>35</v>
      </c>
      <c r="BJ188" s="30">
        <f>DFC!$C$75</f>
        <v>40</v>
      </c>
      <c r="BK188" s="31">
        <f t="shared" si="115"/>
        <v>4.41</v>
      </c>
      <c r="BL188" s="31">
        <f t="shared" si="115"/>
        <v>62.475000000000001</v>
      </c>
      <c r="BM188" s="32">
        <f t="shared" si="115"/>
        <v>11.2</v>
      </c>
      <c r="BN188" s="11">
        <f>DFC!$C$68</f>
        <v>500</v>
      </c>
      <c r="BO188" s="21">
        <f t="shared" si="106"/>
        <v>2205</v>
      </c>
      <c r="BP188" s="19">
        <f t="shared" si="107"/>
        <v>31237.5</v>
      </c>
      <c r="BQ188" s="19">
        <f t="shared" si="108"/>
        <v>5600</v>
      </c>
      <c r="BR188" s="423">
        <f t="shared" si="109"/>
        <v>39042.5</v>
      </c>
      <c r="BS188" s="561">
        <f>DFC!$C$72</f>
        <v>0.15</v>
      </c>
      <c r="BT188" s="559">
        <f>DFC!$C$71</f>
        <v>0.75</v>
      </c>
      <c r="BU188" s="560">
        <f>DFC!$C$70</f>
        <v>0.1</v>
      </c>
      <c r="BV188" s="24" t="str">
        <f t="shared" si="103"/>
        <v>OK</v>
      </c>
      <c r="BW188" s="25">
        <f t="shared" si="100"/>
        <v>84</v>
      </c>
      <c r="BX188" s="26">
        <f t="shared" si="100"/>
        <v>420</v>
      </c>
      <c r="BY188" s="27">
        <f t="shared" si="100"/>
        <v>56</v>
      </c>
      <c r="BZ188" s="28">
        <f t="shared" si="92"/>
        <v>0</v>
      </c>
      <c r="CA188" s="28">
        <f t="shared" si="92"/>
        <v>0</v>
      </c>
      <c r="CB188" s="28">
        <f t="shared" si="92"/>
        <v>0</v>
      </c>
      <c r="CC188" s="17">
        <f>DFC!$C$77</f>
        <v>42</v>
      </c>
      <c r="CD188" s="28">
        <f>DFC!$C$76</f>
        <v>35</v>
      </c>
      <c r="CE188" s="30">
        <f>DFC!$C$75</f>
        <v>40</v>
      </c>
      <c r="CF188" s="31">
        <f t="shared" si="116"/>
        <v>0</v>
      </c>
      <c r="CG188" s="31">
        <f t="shared" si="116"/>
        <v>0</v>
      </c>
      <c r="CH188" s="32">
        <f t="shared" si="116"/>
        <v>0</v>
      </c>
      <c r="CI188" s="11">
        <f>DFC!$C$68</f>
        <v>500</v>
      </c>
      <c r="CJ188" s="21">
        <f t="shared" si="110"/>
        <v>0</v>
      </c>
      <c r="CK188" s="21">
        <f t="shared" si="110"/>
        <v>0</v>
      </c>
      <c r="CL188" s="21">
        <f t="shared" si="110"/>
        <v>0</v>
      </c>
      <c r="CM188" s="423">
        <f t="shared" si="111"/>
        <v>0</v>
      </c>
    </row>
    <row r="189" spans="1:91" x14ac:dyDescent="0.35">
      <c r="A189" s="743"/>
      <c r="B189" s="572" t="s">
        <v>27</v>
      </c>
      <c r="C189" s="572">
        <v>31</v>
      </c>
      <c r="D189" s="572">
        <v>183</v>
      </c>
      <c r="E189" s="10">
        <f>DFC!C$54</f>
        <v>20</v>
      </c>
      <c r="F189" s="578">
        <f t="shared" si="88"/>
        <v>620</v>
      </c>
      <c r="G189" s="745"/>
      <c r="H189" s="49">
        <f>DFC!$C$45</f>
        <v>0.1</v>
      </c>
      <c r="I189" s="47">
        <f>DFC!$C$44</f>
        <v>0.7</v>
      </c>
      <c r="J189" s="48">
        <f>DFC!$C$43</f>
        <v>0.2</v>
      </c>
      <c r="K189" s="24" t="str">
        <f t="shared" si="93"/>
        <v>OK</v>
      </c>
      <c r="L189" s="25">
        <f t="shared" si="94"/>
        <v>62</v>
      </c>
      <c r="M189" s="26">
        <f t="shared" si="94"/>
        <v>434</v>
      </c>
      <c r="N189" s="27">
        <f t="shared" si="94"/>
        <v>124</v>
      </c>
      <c r="O189" s="28">
        <f t="shared" si="89"/>
        <v>434000</v>
      </c>
      <c r="P189" s="28">
        <f t="shared" si="89"/>
        <v>10329200</v>
      </c>
      <c r="Q189" s="28">
        <f t="shared" si="89"/>
        <v>3472000</v>
      </c>
      <c r="R189" s="29">
        <f>DFC!$C$50</f>
        <v>152</v>
      </c>
      <c r="S189" s="28">
        <f>DFC!$C$49</f>
        <v>146.19999999999999</v>
      </c>
      <c r="T189" s="30">
        <f>DFC!$C$48</f>
        <v>150</v>
      </c>
      <c r="U189" s="31">
        <f t="shared" si="95"/>
        <v>65.968000000000004</v>
      </c>
      <c r="V189" s="31">
        <f t="shared" si="95"/>
        <v>1510.12904</v>
      </c>
      <c r="W189" s="32">
        <f t="shared" si="95"/>
        <v>520.79999999999995</v>
      </c>
      <c r="X189" s="23">
        <f>DFC!$C$41</f>
        <v>370</v>
      </c>
      <c r="Y189" s="33">
        <f t="shared" si="96"/>
        <v>24408.16</v>
      </c>
      <c r="Z189" s="31">
        <f t="shared" si="96"/>
        <v>558747.74479999999</v>
      </c>
      <c r="AA189" s="31">
        <f t="shared" si="96"/>
        <v>192695.99999999997</v>
      </c>
      <c r="AB189" s="423">
        <f t="shared" si="104"/>
        <v>775851.90480000002</v>
      </c>
      <c r="AC189" s="295">
        <f>DFC!$C$45</f>
        <v>0.1</v>
      </c>
      <c r="AD189" s="291">
        <f>DFC!$C$44</f>
        <v>0.7</v>
      </c>
      <c r="AE189" s="292">
        <f>DFC!$C$43</f>
        <v>0.2</v>
      </c>
      <c r="AF189" s="24" t="str">
        <f t="shared" si="97"/>
        <v>OK</v>
      </c>
      <c r="AG189" s="25">
        <f t="shared" si="98"/>
        <v>62</v>
      </c>
      <c r="AH189" s="26">
        <f t="shared" si="98"/>
        <v>434</v>
      </c>
      <c r="AI189" s="27">
        <f t="shared" si="98"/>
        <v>124</v>
      </c>
      <c r="AJ189" s="28">
        <f t="shared" si="90"/>
        <v>0</v>
      </c>
      <c r="AK189" s="28">
        <f t="shared" si="90"/>
        <v>0</v>
      </c>
      <c r="AL189" s="28">
        <f t="shared" si="90"/>
        <v>0</v>
      </c>
      <c r="AM189" s="17">
        <f>DFC!$C$50</f>
        <v>152</v>
      </c>
      <c r="AN189" s="16">
        <f>DFC!$C$49</f>
        <v>146.19999999999999</v>
      </c>
      <c r="AO189" s="18">
        <f>DFC!$C$48</f>
        <v>150</v>
      </c>
      <c r="AP189" s="31">
        <f t="shared" si="114"/>
        <v>0</v>
      </c>
      <c r="AQ189" s="31">
        <f t="shared" si="114"/>
        <v>0</v>
      </c>
      <c r="AR189" s="32">
        <f t="shared" si="114"/>
        <v>0</v>
      </c>
      <c r="AS189" s="23">
        <f>DFC!$C$41</f>
        <v>370</v>
      </c>
      <c r="AT189" s="33">
        <f t="shared" si="113"/>
        <v>0</v>
      </c>
      <c r="AU189" s="31">
        <f t="shared" si="113"/>
        <v>0</v>
      </c>
      <c r="AV189" s="31">
        <f t="shared" si="113"/>
        <v>0</v>
      </c>
      <c r="AW189" s="423">
        <f t="shared" si="105"/>
        <v>0</v>
      </c>
      <c r="AX189" s="561">
        <f>DFC!$C$72</f>
        <v>0.15</v>
      </c>
      <c r="AY189" s="559">
        <f>DFC!$C$71</f>
        <v>0.75</v>
      </c>
      <c r="AZ189" s="560">
        <f>DFC!$C$70</f>
        <v>0.1</v>
      </c>
      <c r="BA189" s="24" t="str">
        <f t="shared" si="102"/>
        <v>OK</v>
      </c>
      <c r="BB189" s="25">
        <f t="shared" si="99"/>
        <v>93</v>
      </c>
      <c r="BC189" s="26">
        <f t="shared" si="99"/>
        <v>465</v>
      </c>
      <c r="BD189" s="27">
        <f t="shared" si="99"/>
        <v>62</v>
      </c>
      <c r="BE189" s="28">
        <f t="shared" si="91"/>
        <v>116250</v>
      </c>
      <c r="BF189" s="28">
        <f t="shared" si="91"/>
        <v>1976250</v>
      </c>
      <c r="BG189" s="28">
        <f t="shared" si="91"/>
        <v>310000</v>
      </c>
      <c r="BH189" s="17">
        <f>DFC!$C$77</f>
        <v>42</v>
      </c>
      <c r="BI189" s="28">
        <f>DFC!$C$76</f>
        <v>35</v>
      </c>
      <c r="BJ189" s="30">
        <f>DFC!$C$75</f>
        <v>40</v>
      </c>
      <c r="BK189" s="31">
        <f t="shared" si="115"/>
        <v>4.8825000000000003</v>
      </c>
      <c r="BL189" s="31">
        <f t="shared" si="115"/>
        <v>69.168750000000003</v>
      </c>
      <c r="BM189" s="32">
        <f t="shared" si="115"/>
        <v>12.4</v>
      </c>
      <c r="BN189" s="11">
        <f>DFC!$C$68</f>
        <v>500</v>
      </c>
      <c r="BO189" s="21">
        <f t="shared" si="106"/>
        <v>2441.25</v>
      </c>
      <c r="BP189" s="19">
        <f t="shared" si="107"/>
        <v>34584.375</v>
      </c>
      <c r="BQ189" s="19">
        <f t="shared" si="108"/>
        <v>6200</v>
      </c>
      <c r="BR189" s="423">
        <f t="shared" si="109"/>
        <v>43225.625</v>
      </c>
      <c r="BS189" s="561">
        <f>DFC!$C$72</f>
        <v>0.15</v>
      </c>
      <c r="BT189" s="559">
        <f>DFC!$C$71</f>
        <v>0.75</v>
      </c>
      <c r="BU189" s="560">
        <f>DFC!$C$70</f>
        <v>0.1</v>
      </c>
      <c r="BV189" s="24" t="str">
        <f t="shared" si="103"/>
        <v>OK</v>
      </c>
      <c r="BW189" s="25">
        <f t="shared" si="100"/>
        <v>93</v>
      </c>
      <c r="BX189" s="26">
        <f t="shared" si="100"/>
        <v>465</v>
      </c>
      <c r="BY189" s="27">
        <f t="shared" si="100"/>
        <v>62</v>
      </c>
      <c r="BZ189" s="28">
        <f t="shared" si="92"/>
        <v>0</v>
      </c>
      <c r="CA189" s="28">
        <f t="shared" si="92"/>
        <v>0</v>
      </c>
      <c r="CB189" s="28">
        <f t="shared" si="92"/>
        <v>0</v>
      </c>
      <c r="CC189" s="17">
        <f>DFC!$C$77</f>
        <v>42</v>
      </c>
      <c r="CD189" s="28">
        <f>DFC!$C$76</f>
        <v>35</v>
      </c>
      <c r="CE189" s="30">
        <f>DFC!$C$75</f>
        <v>40</v>
      </c>
      <c r="CF189" s="31">
        <f t="shared" si="116"/>
        <v>0</v>
      </c>
      <c r="CG189" s="31">
        <f t="shared" si="116"/>
        <v>0</v>
      </c>
      <c r="CH189" s="32">
        <f t="shared" si="116"/>
        <v>0</v>
      </c>
      <c r="CI189" s="11">
        <f>DFC!$C$68</f>
        <v>500</v>
      </c>
      <c r="CJ189" s="21">
        <f t="shared" si="110"/>
        <v>0</v>
      </c>
      <c r="CK189" s="21">
        <f t="shared" si="110"/>
        <v>0</v>
      </c>
      <c r="CL189" s="21">
        <f t="shared" si="110"/>
        <v>0</v>
      </c>
      <c r="CM189" s="423">
        <f t="shared" si="111"/>
        <v>0</v>
      </c>
    </row>
    <row r="190" spans="1:91" x14ac:dyDescent="0.35">
      <c r="A190" s="743"/>
      <c r="B190" s="572" t="s">
        <v>28</v>
      </c>
      <c r="C190" s="572">
        <v>30</v>
      </c>
      <c r="D190" s="572">
        <v>184</v>
      </c>
      <c r="E190" s="10">
        <f>DFC!C$55</f>
        <v>20</v>
      </c>
      <c r="F190" s="578">
        <f t="shared" si="88"/>
        <v>600</v>
      </c>
      <c r="G190" s="745"/>
      <c r="H190" s="49">
        <f>DFC!$C$45</f>
        <v>0.1</v>
      </c>
      <c r="I190" s="47">
        <f>DFC!$C$44</f>
        <v>0.7</v>
      </c>
      <c r="J190" s="48">
        <f>DFC!$C$43</f>
        <v>0.2</v>
      </c>
      <c r="K190" s="24" t="str">
        <f t="shared" si="93"/>
        <v>OK</v>
      </c>
      <c r="L190" s="25">
        <f t="shared" si="94"/>
        <v>60</v>
      </c>
      <c r="M190" s="26">
        <f t="shared" si="94"/>
        <v>420</v>
      </c>
      <c r="N190" s="27">
        <f t="shared" si="94"/>
        <v>120</v>
      </c>
      <c r="O190" s="28">
        <f t="shared" si="89"/>
        <v>420000</v>
      </c>
      <c r="P190" s="28">
        <f t="shared" si="89"/>
        <v>9996000</v>
      </c>
      <c r="Q190" s="28">
        <f t="shared" si="89"/>
        <v>3360000</v>
      </c>
      <c r="R190" s="29">
        <f>DFC!$C$50</f>
        <v>152</v>
      </c>
      <c r="S190" s="28">
        <f>DFC!$C$49</f>
        <v>146.19999999999999</v>
      </c>
      <c r="T190" s="30">
        <f>DFC!$C$48</f>
        <v>150</v>
      </c>
      <c r="U190" s="31">
        <f t="shared" si="95"/>
        <v>63.84</v>
      </c>
      <c r="V190" s="31">
        <f t="shared" si="95"/>
        <v>1461.4151999999999</v>
      </c>
      <c r="W190" s="32">
        <f t="shared" si="95"/>
        <v>504</v>
      </c>
      <c r="X190" s="23">
        <f>DFC!$C$41</f>
        <v>370</v>
      </c>
      <c r="Y190" s="33">
        <f t="shared" si="96"/>
        <v>23620.800000000003</v>
      </c>
      <c r="Z190" s="31">
        <f t="shared" si="96"/>
        <v>540723.62399999995</v>
      </c>
      <c r="AA190" s="31">
        <f t="shared" si="96"/>
        <v>186480</v>
      </c>
      <c r="AB190" s="423">
        <f t="shared" si="104"/>
        <v>750824.424</v>
      </c>
      <c r="AC190" s="295">
        <f>DFC!$C$45</f>
        <v>0.1</v>
      </c>
      <c r="AD190" s="291">
        <f>DFC!$C$44</f>
        <v>0.7</v>
      </c>
      <c r="AE190" s="292">
        <f>DFC!$C$43</f>
        <v>0.2</v>
      </c>
      <c r="AF190" s="24" t="str">
        <f t="shared" si="97"/>
        <v>OK</v>
      </c>
      <c r="AG190" s="25">
        <f t="shared" si="98"/>
        <v>60</v>
      </c>
      <c r="AH190" s="26">
        <f t="shared" si="98"/>
        <v>420</v>
      </c>
      <c r="AI190" s="27">
        <f t="shared" si="98"/>
        <v>120</v>
      </c>
      <c r="AJ190" s="28">
        <f t="shared" si="90"/>
        <v>0</v>
      </c>
      <c r="AK190" s="28">
        <f t="shared" si="90"/>
        <v>0</v>
      </c>
      <c r="AL190" s="28">
        <f t="shared" si="90"/>
        <v>0</v>
      </c>
      <c r="AM190" s="17">
        <f>DFC!$C$50</f>
        <v>152</v>
      </c>
      <c r="AN190" s="16">
        <f>DFC!$C$49</f>
        <v>146.19999999999999</v>
      </c>
      <c r="AO190" s="18">
        <f>DFC!$C$48</f>
        <v>150</v>
      </c>
      <c r="AP190" s="31">
        <f t="shared" si="114"/>
        <v>0</v>
      </c>
      <c r="AQ190" s="31">
        <f t="shared" si="114"/>
        <v>0</v>
      </c>
      <c r="AR190" s="32">
        <f t="shared" si="114"/>
        <v>0</v>
      </c>
      <c r="AS190" s="23">
        <f>DFC!$C$41</f>
        <v>370</v>
      </c>
      <c r="AT190" s="33">
        <f t="shared" si="113"/>
        <v>0</v>
      </c>
      <c r="AU190" s="31">
        <f t="shared" si="113"/>
        <v>0</v>
      </c>
      <c r="AV190" s="31">
        <f t="shared" si="113"/>
        <v>0</v>
      </c>
      <c r="AW190" s="423">
        <f t="shared" si="105"/>
        <v>0</v>
      </c>
      <c r="AX190" s="561">
        <f>DFC!$C$72</f>
        <v>0.15</v>
      </c>
      <c r="AY190" s="559">
        <f>DFC!$C$71</f>
        <v>0.75</v>
      </c>
      <c r="AZ190" s="560">
        <f>DFC!$C$70</f>
        <v>0.1</v>
      </c>
      <c r="BA190" s="24" t="str">
        <f t="shared" si="102"/>
        <v>OK</v>
      </c>
      <c r="BB190" s="25">
        <f t="shared" si="99"/>
        <v>90</v>
      </c>
      <c r="BC190" s="26">
        <f t="shared" si="99"/>
        <v>450</v>
      </c>
      <c r="BD190" s="27">
        <f t="shared" si="99"/>
        <v>60</v>
      </c>
      <c r="BE190" s="28">
        <f t="shared" si="91"/>
        <v>112500</v>
      </c>
      <c r="BF190" s="28">
        <f t="shared" si="91"/>
        <v>1912500</v>
      </c>
      <c r="BG190" s="28">
        <f t="shared" si="91"/>
        <v>300000</v>
      </c>
      <c r="BH190" s="17">
        <f>DFC!$C$77</f>
        <v>42</v>
      </c>
      <c r="BI190" s="28">
        <f>DFC!$C$76</f>
        <v>35</v>
      </c>
      <c r="BJ190" s="30">
        <f>DFC!$C$75</f>
        <v>40</v>
      </c>
      <c r="BK190" s="31">
        <f t="shared" si="115"/>
        <v>4.7249999999999996</v>
      </c>
      <c r="BL190" s="31">
        <f t="shared" si="115"/>
        <v>66.9375</v>
      </c>
      <c r="BM190" s="32">
        <f t="shared" si="115"/>
        <v>12</v>
      </c>
      <c r="BN190" s="11">
        <f>DFC!$C$68</f>
        <v>500</v>
      </c>
      <c r="BO190" s="21">
        <f t="shared" si="106"/>
        <v>2362.5</v>
      </c>
      <c r="BP190" s="19">
        <f t="shared" si="107"/>
        <v>33468.75</v>
      </c>
      <c r="BQ190" s="19">
        <f t="shared" si="108"/>
        <v>6000</v>
      </c>
      <c r="BR190" s="423">
        <f t="shared" si="109"/>
        <v>41831.25</v>
      </c>
      <c r="BS190" s="561">
        <f>DFC!$C$72</f>
        <v>0.15</v>
      </c>
      <c r="BT190" s="559">
        <f>DFC!$C$71</f>
        <v>0.75</v>
      </c>
      <c r="BU190" s="560">
        <f>DFC!$C$70</f>
        <v>0.1</v>
      </c>
      <c r="BV190" s="24" t="str">
        <f t="shared" si="103"/>
        <v>OK</v>
      </c>
      <c r="BW190" s="25">
        <f t="shared" si="100"/>
        <v>90</v>
      </c>
      <c r="BX190" s="26">
        <f t="shared" si="100"/>
        <v>450</v>
      </c>
      <c r="BY190" s="27">
        <f t="shared" si="100"/>
        <v>60</v>
      </c>
      <c r="BZ190" s="28">
        <f t="shared" si="92"/>
        <v>0</v>
      </c>
      <c r="CA190" s="28">
        <f t="shared" si="92"/>
        <v>0</v>
      </c>
      <c r="CB190" s="28">
        <f t="shared" si="92"/>
        <v>0</v>
      </c>
      <c r="CC190" s="17">
        <f>DFC!$C$77</f>
        <v>42</v>
      </c>
      <c r="CD190" s="28">
        <f>DFC!$C$76</f>
        <v>35</v>
      </c>
      <c r="CE190" s="30">
        <f>DFC!$C$75</f>
        <v>40</v>
      </c>
      <c r="CF190" s="31">
        <f t="shared" si="116"/>
        <v>0</v>
      </c>
      <c r="CG190" s="31">
        <f t="shared" si="116"/>
        <v>0</v>
      </c>
      <c r="CH190" s="32">
        <f t="shared" si="116"/>
        <v>0</v>
      </c>
      <c r="CI190" s="11">
        <f>DFC!$C$68</f>
        <v>500</v>
      </c>
      <c r="CJ190" s="21">
        <f t="shared" si="110"/>
        <v>0</v>
      </c>
      <c r="CK190" s="21">
        <f t="shared" si="110"/>
        <v>0</v>
      </c>
      <c r="CL190" s="21">
        <f t="shared" si="110"/>
        <v>0</v>
      </c>
      <c r="CM190" s="423">
        <f t="shared" si="111"/>
        <v>0</v>
      </c>
    </row>
    <row r="191" spans="1:91" x14ac:dyDescent="0.35">
      <c r="A191" s="743"/>
      <c r="B191" s="572" t="s">
        <v>29</v>
      </c>
      <c r="C191" s="572">
        <v>31</v>
      </c>
      <c r="D191" s="572">
        <v>185</v>
      </c>
      <c r="E191" s="10">
        <f>DFC!C$56</f>
        <v>20</v>
      </c>
      <c r="F191" s="578">
        <f t="shared" si="88"/>
        <v>620</v>
      </c>
      <c r="G191" s="745"/>
      <c r="H191" s="49">
        <f>DFC!$C$45</f>
        <v>0.1</v>
      </c>
      <c r="I191" s="47">
        <f>DFC!$C$44</f>
        <v>0.7</v>
      </c>
      <c r="J191" s="48">
        <f>DFC!$C$43</f>
        <v>0.2</v>
      </c>
      <c r="K191" s="24" t="str">
        <f t="shared" si="93"/>
        <v>OK</v>
      </c>
      <c r="L191" s="25">
        <f t="shared" si="94"/>
        <v>62</v>
      </c>
      <c r="M191" s="26">
        <f t="shared" si="94"/>
        <v>434</v>
      </c>
      <c r="N191" s="27">
        <f t="shared" si="94"/>
        <v>124</v>
      </c>
      <c r="O191" s="28">
        <f t="shared" si="89"/>
        <v>434000</v>
      </c>
      <c r="P191" s="28">
        <f t="shared" si="89"/>
        <v>10329200</v>
      </c>
      <c r="Q191" s="28">
        <f t="shared" si="89"/>
        <v>3472000</v>
      </c>
      <c r="R191" s="29">
        <f>DFC!$C$50</f>
        <v>152</v>
      </c>
      <c r="S191" s="28">
        <f>DFC!$C$49</f>
        <v>146.19999999999999</v>
      </c>
      <c r="T191" s="30">
        <f>DFC!$C$48</f>
        <v>150</v>
      </c>
      <c r="U191" s="31">
        <f t="shared" si="95"/>
        <v>65.968000000000004</v>
      </c>
      <c r="V191" s="31">
        <f t="shared" si="95"/>
        <v>1510.12904</v>
      </c>
      <c r="W191" s="32">
        <f t="shared" si="95"/>
        <v>520.79999999999995</v>
      </c>
      <c r="X191" s="23">
        <f>DFC!$C$41</f>
        <v>370</v>
      </c>
      <c r="Y191" s="33">
        <f t="shared" si="96"/>
        <v>24408.16</v>
      </c>
      <c r="Z191" s="31">
        <f t="shared" si="96"/>
        <v>558747.74479999999</v>
      </c>
      <c r="AA191" s="31">
        <f t="shared" si="96"/>
        <v>192695.99999999997</v>
      </c>
      <c r="AB191" s="423">
        <f t="shared" si="104"/>
        <v>775851.90480000002</v>
      </c>
      <c r="AC191" s="295">
        <f>DFC!$C$45</f>
        <v>0.1</v>
      </c>
      <c r="AD191" s="291">
        <f>DFC!$C$44</f>
        <v>0.7</v>
      </c>
      <c r="AE191" s="292">
        <f>DFC!$C$43</f>
        <v>0.2</v>
      </c>
      <c r="AF191" s="24" t="str">
        <f t="shared" si="97"/>
        <v>OK</v>
      </c>
      <c r="AG191" s="25">
        <f t="shared" si="98"/>
        <v>62</v>
      </c>
      <c r="AH191" s="26">
        <f t="shared" si="98"/>
        <v>434</v>
      </c>
      <c r="AI191" s="27">
        <f t="shared" si="98"/>
        <v>124</v>
      </c>
      <c r="AJ191" s="28">
        <f t="shared" si="90"/>
        <v>0</v>
      </c>
      <c r="AK191" s="28">
        <f t="shared" si="90"/>
        <v>0</v>
      </c>
      <c r="AL191" s="28">
        <f t="shared" si="90"/>
        <v>0</v>
      </c>
      <c r="AM191" s="17">
        <f>DFC!$C$50</f>
        <v>152</v>
      </c>
      <c r="AN191" s="16">
        <f>DFC!$C$49</f>
        <v>146.19999999999999</v>
      </c>
      <c r="AO191" s="18">
        <f>DFC!$C$48</f>
        <v>150</v>
      </c>
      <c r="AP191" s="31">
        <f t="shared" si="114"/>
        <v>0</v>
      </c>
      <c r="AQ191" s="31">
        <f t="shared" si="114"/>
        <v>0</v>
      </c>
      <c r="AR191" s="32">
        <f t="shared" si="114"/>
        <v>0</v>
      </c>
      <c r="AS191" s="23">
        <f>DFC!$C$41</f>
        <v>370</v>
      </c>
      <c r="AT191" s="33">
        <f t="shared" si="113"/>
        <v>0</v>
      </c>
      <c r="AU191" s="31">
        <f t="shared" si="113"/>
        <v>0</v>
      </c>
      <c r="AV191" s="31">
        <f t="shared" si="113"/>
        <v>0</v>
      </c>
      <c r="AW191" s="423">
        <f t="shared" si="105"/>
        <v>0</v>
      </c>
      <c r="AX191" s="561">
        <f>DFC!$C$72</f>
        <v>0.15</v>
      </c>
      <c r="AY191" s="559">
        <f>DFC!$C$71</f>
        <v>0.75</v>
      </c>
      <c r="AZ191" s="560">
        <f>DFC!$C$70</f>
        <v>0.1</v>
      </c>
      <c r="BA191" s="24" t="str">
        <f t="shared" si="102"/>
        <v>OK</v>
      </c>
      <c r="BB191" s="25">
        <f t="shared" si="99"/>
        <v>93</v>
      </c>
      <c r="BC191" s="26">
        <f t="shared" si="99"/>
        <v>465</v>
      </c>
      <c r="BD191" s="27">
        <f t="shared" si="99"/>
        <v>62</v>
      </c>
      <c r="BE191" s="28">
        <f t="shared" si="91"/>
        <v>116250</v>
      </c>
      <c r="BF191" s="28">
        <f t="shared" si="91"/>
        <v>1976250</v>
      </c>
      <c r="BG191" s="28">
        <f t="shared" si="91"/>
        <v>310000</v>
      </c>
      <c r="BH191" s="17">
        <f>DFC!$C$77</f>
        <v>42</v>
      </c>
      <c r="BI191" s="28">
        <f>DFC!$C$76</f>
        <v>35</v>
      </c>
      <c r="BJ191" s="30">
        <f>DFC!$C$75</f>
        <v>40</v>
      </c>
      <c r="BK191" s="31">
        <f t="shared" si="115"/>
        <v>4.8825000000000003</v>
      </c>
      <c r="BL191" s="31">
        <f t="shared" si="115"/>
        <v>69.168750000000003</v>
      </c>
      <c r="BM191" s="32">
        <f t="shared" si="115"/>
        <v>12.4</v>
      </c>
      <c r="BN191" s="11">
        <f>DFC!$C$68</f>
        <v>500</v>
      </c>
      <c r="BO191" s="21">
        <f t="shared" si="106"/>
        <v>2441.25</v>
      </c>
      <c r="BP191" s="19">
        <f t="shared" si="107"/>
        <v>34584.375</v>
      </c>
      <c r="BQ191" s="19">
        <f t="shared" si="108"/>
        <v>6200</v>
      </c>
      <c r="BR191" s="423">
        <f t="shared" si="109"/>
        <v>43225.625</v>
      </c>
      <c r="BS191" s="561">
        <f>DFC!$C$72</f>
        <v>0.15</v>
      </c>
      <c r="BT191" s="559">
        <f>DFC!$C$71</f>
        <v>0.75</v>
      </c>
      <c r="BU191" s="560">
        <f>DFC!$C$70</f>
        <v>0.1</v>
      </c>
      <c r="BV191" s="24" t="str">
        <f t="shared" si="103"/>
        <v>OK</v>
      </c>
      <c r="BW191" s="25">
        <f t="shared" si="100"/>
        <v>93</v>
      </c>
      <c r="BX191" s="26">
        <f t="shared" si="100"/>
        <v>465</v>
      </c>
      <c r="BY191" s="27">
        <f t="shared" si="100"/>
        <v>62</v>
      </c>
      <c r="BZ191" s="28">
        <f t="shared" si="92"/>
        <v>0</v>
      </c>
      <c r="CA191" s="28">
        <f t="shared" si="92"/>
        <v>0</v>
      </c>
      <c r="CB191" s="28">
        <f t="shared" si="92"/>
        <v>0</v>
      </c>
      <c r="CC191" s="17">
        <f>DFC!$C$77</f>
        <v>42</v>
      </c>
      <c r="CD191" s="28">
        <f>DFC!$C$76</f>
        <v>35</v>
      </c>
      <c r="CE191" s="30">
        <f>DFC!$C$75</f>
        <v>40</v>
      </c>
      <c r="CF191" s="31">
        <f t="shared" si="116"/>
        <v>0</v>
      </c>
      <c r="CG191" s="31">
        <f t="shared" si="116"/>
        <v>0</v>
      </c>
      <c r="CH191" s="32">
        <f t="shared" si="116"/>
        <v>0</v>
      </c>
      <c r="CI191" s="11">
        <f>DFC!$C$68</f>
        <v>500</v>
      </c>
      <c r="CJ191" s="21">
        <f t="shared" si="110"/>
        <v>0</v>
      </c>
      <c r="CK191" s="21">
        <f t="shared" si="110"/>
        <v>0</v>
      </c>
      <c r="CL191" s="21">
        <f t="shared" si="110"/>
        <v>0</v>
      </c>
      <c r="CM191" s="423">
        <f t="shared" si="111"/>
        <v>0</v>
      </c>
    </row>
    <row r="192" spans="1:91" x14ac:dyDescent="0.35">
      <c r="A192" s="743"/>
      <c r="B192" s="572" t="s">
        <v>30</v>
      </c>
      <c r="C192" s="572">
        <v>30</v>
      </c>
      <c r="D192" s="572">
        <v>186</v>
      </c>
      <c r="E192" s="10">
        <f>DFC!C$57</f>
        <v>20</v>
      </c>
      <c r="F192" s="578">
        <f t="shared" si="88"/>
        <v>600</v>
      </c>
      <c r="G192" s="745"/>
      <c r="H192" s="49">
        <f>DFC!$C$45</f>
        <v>0.1</v>
      </c>
      <c r="I192" s="47">
        <f>DFC!$C$44</f>
        <v>0.7</v>
      </c>
      <c r="J192" s="48">
        <f>DFC!$C$43</f>
        <v>0.2</v>
      </c>
      <c r="K192" s="24" t="str">
        <f t="shared" si="93"/>
        <v>OK</v>
      </c>
      <c r="L192" s="25">
        <f t="shared" si="94"/>
        <v>60</v>
      </c>
      <c r="M192" s="26">
        <f t="shared" si="94"/>
        <v>420</v>
      </c>
      <c r="N192" s="27">
        <f t="shared" si="94"/>
        <v>120</v>
      </c>
      <c r="O192" s="28">
        <f t="shared" si="89"/>
        <v>420000</v>
      </c>
      <c r="P192" s="28">
        <f t="shared" si="89"/>
        <v>9996000</v>
      </c>
      <c r="Q192" s="28">
        <f t="shared" si="89"/>
        <v>3360000</v>
      </c>
      <c r="R192" s="29">
        <f>DFC!$C$50</f>
        <v>152</v>
      </c>
      <c r="S192" s="28">
        <f>DFC!$C$49</f>
        <v>146.19999999999999</v>
      </c>
      <c r="T192" s="30">
        <f>DFC!$C$48</f>
        <v>150</v>
      </c>
      <c r="U192" s="31">
        <f t="shared" si="95"/>
        <v>63.84</v>
      </c>
      <c r="V192" s="31">
        <f t="shared" si="95"/>
        <v>1461.4151999999999</v>
      </c>
      <c r="W192" s="32">
        <f t="shared" si="95"/>
        <v>504</v>
      </c>
      <c r="X192" s="23">
        <f>DFC!$C$41</f>
        <v>370</v>
      </c>
      <c r="Y192" s="33">
        <f t="shared" si="96"/>
        <v>23620.800000000003</v>
      </c>
      <c r="Z192" s="31">
        <f t="shared" si="96"/>
        <v>540723.62399999995</v>
      </c>
      <c r="AA192" s="31">
        <f t="shared" si="96"/>
        <v>186480</v>
      </c>
      <c r="AB192" s="423">
        <f t="shared" si="104"/>
        <v>750824.424</v>
      </c>
      <c r="AC192" s="295">
        <f>DFC!$C$45</f>
        <v>0.1</v>
      </c>
      <c r="AD192" s="291">
        <f>DFC!$C$44</f>
        <v>0.7</v>
      </c>
      <c r="AE192" s="292">
        <f>DFC!$C$43</f>
        <v>0.2</v>
      </c>
      <c r="AF192" s="24" t="str">
        <f t="shared" si="97"/>
        <v>OK</v>
      </c>
      <c r="AG192" s="25">
        <f t="shared" si="98"/>
        <v>60</v>
      </c>
      <c r="AH192" s="26">
        <f t="shared" si="98"/>
        <v>420</v>
      </c>
      <c r="AI192" s="27">
        <f t="shared" si="98"/>
        <v>120</v>
      </c>
      <c r="AJ192" s="28">
        <f t="shared" si="90"/>
        <v>0</v>
      </c>
      <c r="AK192" s="28">
        <f t="shared" si="90"/>
        <v>0</v>
      </c>
      <c r="AL192" s="28">
        <f t="shared" si="90"/>
        <v>0</v>
      </c>
      <c r="AM192" s="17">
        <f>DFC!$C$50</f>
        <v>152</v>
      </c>
      <c r="AN192" s="16">
        <f>DFC!$C$49</f>
        <v>146.19999999999999</v>
      </c>
      <c r="AO192" s="18">
        <f>DFC!$C$48</f>
        <v>150</v>
      </c>
      <c r="AP192" s="31">
        <f t="shared" si="114"/>
        <v>0</v>
      </c>
      <c r="AQ192" s="31">
        <f t="shared" si="114"/>
        <v>0</v>
      </c>
      <c r="AR192" s="32">
        <f t="shared" si="114"/>
        <v>0</v>
      </c>
      <c r="AS192" s="23">
        <f>DFC!$C$41</f>
        <v>370</v>
      </c>
      <c r="AT192" s="33">
        <f t="shared" si="113"/>
        <v>0</v>
      </c>
      <c r="AU192" s="31">
        <f t="shared" si="113"/>
        <v>0</v>
      </c>
      <c r="AV192" s="31">
        <f t="shared" si="113"/>
        <v>0</v>
      </c>
      <c r="AW192" s="423">
        <f t="shared" si="105"/>
        <v>0</v>
      </c>
      <c r="AX192" s="561">
        <f>DFC!$C$72</f>
        <v>0.15</v>
      </c>
      <c r="AY192" s="559">
        <f>DFC!$C$71</f>
        <v>0.75</v>
      </c>
      <c r="AZ192" s="560">
        <f>DFC!$C$70</f>
        <v>0.1</v>
      </c>
      <c r="BA192" s="24" t="str">
        <f t="shared" si="102"/>
        <v>OK</v>
      </c>
      <c r="BB192" s="25">
        <f t="shared" si="99"/>
        <v>90</v>
      </c>
      <c r="BC192" s="26">
        <f t="shared" si="99"/>
        <v>450</v>
      </c>
      <c r="BD192" s="27">
        <f t="shared" si="99"/>
        <v>60</v>
      </c>
      <c r="BE192" s="28">
        <f t="shared" si="91"/>
        <v>112500</v>
      </c>
      <c r="BF192" s="28">
        <f t="shared" si="91"/>
        <v>1912500</v>
      </c>
      <c r="BG192" s="28">
        <f t="shared" si="91"/>
        <v>300000</v>
      </c>
      <c r="BH192" s="17">
        <f>DFC!$C$77</f>
        <v>42</v>
      </c>
      <c r="BI192" s="28">
        <f>DFC!$C$76</f>
        <v>35</v>
      </c>
      <c r="BJ192" s="30">
        <f>DFC!$C$75</f>
        <v>40</v>
      </c>
      <c r="BK192" s="31">
        <f t="shared" si="115"/>
        <v>4.7249999999999996</v>
      </c>
      <c r="BL192" s="31">
        <f t="shared" si="115"/>
        <v>66.9375</v>
      </c>
      <c r="BM192" s="32">
        <f t="shared" si="115"/>
        <v>12</v>
      </c>
      <c r="BN192" s="11">
        <f>DFC!$C$68</f>
        <v>500</v>
      </c>
      <c r="BO192" s="21">
        <f t="shared" si="106"/>
        <v>2362.5</v>
      </c>
      <c r="BP192" s="19">
        <f t="shared" si="107"/>
        <v>33468.75</v>
      </c>
      <c r="BQ192" s="19">
        <f t="shared" si="108"/>
        <v>6000</v>
      </c>
      <c r="BR192" s="423">
        <f t="shared" si="109"/>
        <v>41831.25</v>
      </c>
      <c r="BS192" s="561">
        <f>DFC!$C$72</f>
        <v>0.15</v>
      </c>
      <c r="BT192" s="559">
        <f>DFC!$C$71</f>
        <v>0.75</v>
      </c>
      <c r="BU192" s="560">
        <f>DFC!$C$70</f>
        <v>0.1</v>
      </c>
      <c r="BV192" s="24" t="str">
        <f t="shared" si="103"/>
        <v>OK</v>
      </c>
      <c r="BW192" s="25">
        <f t="shared" si="100"/>
        <v>90</v>
      </c>
      <c r="BX192" s="26">
        <f t="shared" si="100"/>
        <v>450</v>
      </c>
      <c r="BY192" s="27">
        <f t="shared" si="100"/>
        <v>60</v>
      </c>
      <c r="BZ192" s="28">
        <f t="shared" si="92"/>
        <v>0</v>
      </c>
      <c r="CA192" s="28">
        <f t="shared" si="92"/>
        <v>0</v>
      </c>
      <c r="CB192" s="28">
        <f t="shared" si="92"/>
        <v>0</v>
      </c>
      <c r="CC192" s="17">
        <f>DFC!$C$77</f>
        <v>42</v>
      </c>
      <c r="CD192" s="28">
        <f>DFC!$C$76</f>
        <v>35</v>
      </c>
      <c r="CE192" s="30">
        <f>DFC!$C$75</f>
        <v>40</v>
      </c>
      <c r="CF192" s="31">
        <f t="shared" si="116"/>
        <v>0</v>
      </c>
      <c r="CG192" s="31">
        <f t="shared" si="116"/>
        <v>0</v>
      </c>
      <c r="CH192" s="32">
        <f t="shared" si="116"/>
        <v>0</v>
      </c>
      <c r="CI192" s="11">
        <f>DFC!$C$68</f>
        <v>500</v>
      </c>
      <c r="CJ192" s="21">
        <f t="shared" si="110"/>
        <v>0</v>
      </c>
      <c r="CK192" s="21">
        <f t="shared" si="110"/>
        <v>0</v>
      </c>
      <c r="CL192" s="21">
        <f t="shared" si="110"/>
        <v>0</v>
      </c>
      <c r="CM192" s="423">
        <f t="shared" si="111"/>
        <v>0</v>
      </c>
    </row>
    <row r="193" spans="1:91" x14ac:dyDescent="0.35">
      <c r="A193" s="743"/>
      <c r="B193" s="572" t="s">
        <v>31</v>
      </c>
      <c r="C193" s="572">
        <v>31</v>
      </c>
      <c r="D193" s="572">
        <v>187</v>
      </c>
      <c r="E193" s="10">
        <f>DFC!C$58</f>
        <v>20</v>
      </c>
      <c r="F193" s="578">
        <f t="shared" si="88"/>
        <v>620</v>
      </c>
      <c r="G193" s="745"/>
      <c r="H193" s="49">
        <f>DFC!$C$45</f>
        <v>0.1</v>
      </c>
      <c r="I193" s="47">
        <f>DFC!$C$44</f>
        <v>0.7</v>
      </c>
      <c r="J193" s="48">
        <f>DFC!$C$43</f>
        <v>0.2</v>
      </c>
      <c r="K193" s="24" t="str">
        <f t="shared" si="93"/>
        <v>OK</v>
      </c>
      <c r="L193" s="25">
        <f t="shared" si="94"/>
        <v>62</v>
      </c>
      <c r="M193" s="26">
        <f t="shared" si="94"/>
        <v>434</v>
      </c>
      <c r="N193" s="27">
        <f t="shared" si="94"/>
        <v>124</v>
      </c>
      <c r="O193" s="28">
        <f t="shared" si="89"/>
        <v>434000</v>
      </c>
      <c r="P193" s="28">
        <f t="shared" si="89"/>
        <v>10329200</v>
      </c>
      <c r="Q193" s="28">
        <f t="shared" si="89"/>
        <v>3472000</v>
      </c>
      <c r="R193" s="29">
        <f>DFC!$C$50</f>
        <v>152</v>
      </c>
      <c r="S193" s="28">
        <f>DFC!$C$49</f>
        <v>146.19999999999999</v>
      </c>
      <c r="T193" s="30">
        <f>DFC!$C$48</f>
        <v>150</v>
      </c>
      <c r="U193" s="31">
        <f t="shared" si="95"/>
        <v>65.968000000000004</v>
      </c>
      <c r="V193" s="31">
        <f t="shared" si="95"/>
        <v>1510.12904</v>
      </c>
      <c r="W193" s="32">
        <f t="shared" si="95"/>
        <v>520.79999999999995</v>
      </c>
      <c r="X193" s="23">
        <f>DFC!$C$41</f>
        <v>370</v>
      </c>
      <c r="Y193" s="33">
        <f t="shared" si="96"/>
        <v>24408.16</v>
      </c>
      <c r="Z193" s="31">
        <f t="shared" si="96"/>
        <v>558747.74479999999</v>
      </c>
      <c r="AA193" s="31">
        <f t="shared" si="96"/>
        <v>192695.99999999997</v>
      </c>
      <c r="AB193" s="423">
        <f t="shared" si="104"/>
        <v>775851.90480000002</v>
      </c>
      <c r="AC193" s="295">
        <f>DFC!$C$45</f>
        <v>0.1</v>
      </c>
      <c r="AD193" s="291">
        <f>DFC!$C$44</f>
        <v>0.7</v>
      </c>
      <c r="AE193" s="292">
        <f>DFC!$C$43</f>
        <v>0.2</v>
      </c>
      <c r="AF193" s="24" t="str">
        <f t="shared" si="97"/>
        <v>OK</v>
      </c>
      <c r="AG193" s="25">
        <f t="shared" si="98"/>
        <v>62</v>
      </c>
      <c r="AH193" s="26">
        <f t="shared" si="98"/>
        <v>434</v>
      </c>
      <c r="AI193" s="27">
        <f t="shared" si="98"/>
        <v>124</v>
      </c>
      <c r="AJ193" s="28">
        <f t="shared" si="90"/>
        <v>0</v>
      </c>
      <c r="AK193" s="28">
        <f t="shared" si="90"/>
        <v>0</v>
      </c>
      <c r="AL193" s="28">
        <f t="shared" si="90"/>
        <v>0</v>
      </c>
      <c r="AM193" s="17">
        <f>DFC!$C$50</f>
        <v>152</v>
      </c>
      <c r="AN193" s="16">
        <f>DFC!$C$49</f>
        <v>146.19999999999999</v>
      </c>
      <c r="AO193" s="18">
        <f>DFC!$C$48</f>
        <v>150</v>
      </c>
      <c r="AP193" s="31">
        <f t="shared" si="114"/>
        <v>0</v>
      </c>
      <c r="AQ193" s="31">
        <f t="shared" si="114"/>
        <v>0</v>
      </c>
      <c r="AR193" s="32">
        <f t="shared" si="114"/>
        <v>0</v>
      </c>
      <c r="AS193" s="23">
        <f>DFC!$C$41</f>
        <v>370</v>
      </c>
      <c r="AT193" s="33">
        <f t="shared" si="113"/>
        <v>0</v>
      </c>
      <c r="AU193" s="31">
        <f t="shared" si="113"/>
        <v>0</v>
      </c>
      <c r="AV193" s="31">
        <f t="shared" si="113"/>
        <v>0</v>
      </c>
      <c r="AW193" s="423">
        <f t="shared" si="105"/>
        <v>0</v>
      </c>
      <c r="AX193" s="561">
        <f>DFC!$C$72</f>
        <v>0.15</v>
      </c>
      <c r="AY193" s="559">
        <f>DFC!$C$71</f>
        <v>0.75</v>
      </c>
      <c r="AZ193" s="560">
        <f>DFC!$C$70</f>
        <v>0.1</v>
      </c>
      <c r="BA193" s="24" t="str">
        <f t="shared" si="102"/>
        <v>OK</v>
      </c>
      <c r="BB193" s="25">
        <f t="shared" si="99"/>
        <v>93</v>
      </c>
      <c r="BC193" s="26">
        <f t="shared" si="99"/>
        <v>465</v>
      </c>
      <c r="BD193" s="27">
        <f t="shared" si="99"/>
        <v>62</v>
      </c>
      <c r="BE193" s="28">
        <f t="shared" si="91"/>
        <v>116250</v>
      </c>
      <c r="BF193" s="28">
        <f t="shared" si="91"/>
        <v>1976250</v>
      </c>
      <c r="BG193" s="28">
        <f t="shared" si="91"/>
        <v>310000</v>
      </c>
      <c r="BH193" s="17">
        <f>DFC!$C$77</f>
        <v>42</v>
      </c>
      <c r="BI193" s="28">
        <f>DFC!$C$76</f>
        <v>35</v>
      </c>
      <c r="BJ193" s="30">
        <f>DFC!$C$75</f>
        <v>40</v>
      </c>
      <c r="BK193" s="31">
        <f t="shared" si="115"/>
        <v>4.8825000000000003</v>
      </c>
      <c r="BL193" s="31">
        <f t="shared" si="115"/>
        <v>69.168750000000003</v>
      </c>
      <c r="BM193" s="32">
        <f t="shared" si="115"/>
        <v>12.4</v>
      </c>
      <c r="BN193" s="11">
        <f>DFC!$C$68</f>
        <v>500</v>
      </c>
      <c r="BO193" s="21">
        <f t="shared" si="106"/>
        <v>2441.25</v>
      </c>
      <c r="BP193" s="19">
        <f t="shared" si="107"/>
        <v>34584.375</v>
      </c>
      <c r="BQ193" s="19">
        <f t="shared" si="108"/>
        <v>6200</v>
      </c>
      <c r="BR193" s="423">
        <f t="shared" si="109"/>
        <v>43225.625</v>
      </c>
      <c r="BS193" s="561">
        <f>DFC!$C$72</f>
        <v>0.15</v>
      </c>
      <c r="BT193" s="559">
        <f>DFC!$C$71</f>
        <v>0.75</v>
      </c>
      <c r="BU193" s="560">
        <f>DFC!$C$70</f>
        <v>0.1</v>
      </c>
      <c r="BV193" s="24" t="str">
        <f t="shared" si="103"/>
        <v>OK</v>
      </c>
      <c r="BW193" s="25">
        <f t="shared" si="100"/>
        <v>93</v>
      </c>
      <c r="BX193" s="26">
        <f t="shared" si="100"/>
        <v>465</v>
      </c>
      <c r="BY193" s="27">
        <f t="shared" si="100"/>
        <v>62</v>
      </c>
      <c r="BZ193" s="28">
        <f t="shared" si="92"/>
        <v>0</v>
      </c>
      <c r="CA193" s="28">
        <f t="shared" si="92"/>
        <v>0</v>
      </c>
      <c r="CB193" s="28">
        <f t="shared" si="92"/>
        <v>0</v>
      </c>
      <c r="CC193" s="17">
        <f>DFC!$C$77</f>
        <v>42</v>
      </c>
      <c r="CD193" s="28">
        <f>DFC!$C$76</f>
        <v>35</v>
      </c>
      <c r="CE193" s="30">
        <f>DFC!$C$75</f>
        <v>40</v>
      </c>
      <c r="CF193" s="31">
        <f t="shared" si="116"/>
        <v>0</v>
      </c>
      <c r="CG193" s="31">
        <f t="shared" si="116"/>
        <v>0</v>
      </c>
      <c r="CH193" s="32">
        <f t="shared" si="116"/>
        <v>0</v>
      </c>
      <c r="CI193" s="11">
        <f>DFC!$C$68</f>
        <v>500</v>
      </c>
      <c r="CJ193" s="21">
        <f t="shared" si="110"/>
        <v>0</v>
      </c>
      <c r="CK193" s="21">
        <f t="shared" si="110"/>
        <v>0</v>
      </c>
      <c r="CL193" s="21">
        <f t="shared" si="110"/>
        <v>0</v>
      </c>
      <c r="CM193" s="423">
        <f t="shared" si="111"/>
        <v>0</v>
      </c>
    </row>
    <row r="194" spans="1:91" x14ac:dyDescent="0.35">
      <c r="A194" s="743"/>
      <c r="B194" s="572" t="s">
        <v>32</v>
      </c>
      <c r="C194" s="572">
        <v>31</v>
      </c>
      <c r="D194" s="572">
        <v>188</v>
      </c>
      <c r="E194" s="10">
        <f>DFC!C$59</f>
        <v>20</v>
      </c>
      <c r="F194" s="578">
        <f t="shared" si="88"/>
        <v>620</v>
      </c>
      <c r="G194" s="745"/>
      <c r="H194" s="49">
        <f>DFC!$C$45</f>
        <v>0.1</v>
      </c>
      <c r="I194" s="47">
        <f>DFC!$C$44</f>
        <v>0.7</v>
      </c>
      <c r="J194" s="48">
        <f>DFC!$C$43</f>
        <v>0.2</v>
      </c>
      <c r="K194" s="24" t="str">
        <f t="shared" si="93"/>
        <v>OK</v>
      </c>
      <c r="L194" s="25">
        <f t="shared" si="94"/>
        <v>62</v>
      </c>
      <c r="M194" s="26">
        <f t="shared" si="94"/>
        <v>434</v>
      </c>
      <c r="N194" s="27">
        <f t="shared" si="94"/>
        <v>124</v>
      </c>
      <c r="O194" s="28">
        <f t="shared" si="89"/>
        <v>434000</v>
      </c>
      <c r="P194" s="28">
        <f t="shared" si="89"/>
        <v>10329200</v>
      </c>
      <c r="Q194" s="28">
        <f t="shared" si="89"/>
        <v>3472000</v>
      </c>
      <c r="R194" s="29">
        <f>DFC!$C$50</f>
        <v>152</v>
      </c>
      <c r="S194" s="28">
        <f>DFC!$C$49</f>
        <v>146.19999999999999</v>
      </c>
      <c r="T194" s="30">
        <f>DFC!$C$48</f>
        <v>150</v>
      </c>
      <c r="U194" s="31">
        <f t="shared" si="95"/>
        <v>65.968000000000004</v>
      </c>
      <c r="V194" s="31">
        <f t="shared" si="95"/>
        <v>1510.12904</v>
      </c>
      <c r="W194" s="32">
        <f t="shared" si="95"/>
        <v>520.79999999999995</v>
      </c>
      <c r="X194" s="23">
        <f>DFC!$C$41</f>
        <v>370</v>
      </c>
      <c r="Y194" s="33">
        <f t="shared" si="96"/>
        <v>24408.16</v>
      </c>
      <c r="Z194" s="31">
        <f t="shared" si="96"/>
        <v>558747.74479999999</v>
      </c>
      <c r="AA194" s="31">
        <f t="shared" si="96"/>
        <v>192695.99999999997</v>
      </c>
      <c r="AB194" s="423">
        <f t="shared" si="104"/>
        <v>775851.90480000002</v>
      </c>
      <c r="AC194" s="295">
        <f>DFC!$C$45</f>
        <v>0.1</v>
      </c>
      <c r="AD194" s="291">
        <f>DFC!$C$44</f>
        <v>0.7</v>
      </c>
      <c r="AE194" s="292">
        <f>DFC!$C$43</f>
        <v>0.2</v>
      </c>
      <c r="AF194" s="24" t="str">
        <f t="shared" si="97"/>
        <v>OK</v>
      </c>
      <c r="AG194" s="25">
        <f t="shared" si="98"/>
        <v>62</v>
      </c>
      <c r="AH194" s="26">
        <f t="shared" si="98"/>
        <v>434</v>
      </c>
      <c r="AI194" s="27">
        <f t="shared" si="98"/>
        <v>124</v>
      </c>
      <c r="AJ194" s="28">
        <f t="shared" si="90"/>
        <v>0</v>
      </c>
      <c r="AK194" s="28">
        <f t="shared" si="90"/>
        <v>0</v>
      </c>
      <c r="AL194" s="28">
        <f t="shared" si="90"/>
        <v>0</v>
      </c>
      <c r="AM194" s="17">
        <f>DFC!$C$50</f>
        <v>152</v>
      </c>
      <c r="AN194" s="16">
        <f>DFC!$C$49</f>
        <v>146.19999999999999</v>
      </c>
      <c r="AO194" s="18">
        <f>DFC!$C$48</f>
        <v>150</v>
      </c>
      <c r="AP194" s="31">
        <f t="shared" si="114"/>
        <v>0</v>
      </c>
      <c r="AQ194" s="31">
        <f t="shared" si="114"/>
        <v>0</v>
      </c>
      <c r="AR194" s="32">
        <f t="shared" si="114"/>
        <v>0</v>
      </c>
      <c r="AS194" s="23">
        <f>DFC!$C$41</f>
        <v>370</v>
      </c>
      <c r="AT194" s="33">
        <f t="shared" si="113"/>
        <v>0</v>
      </c>
      <c r="AU194" s="31">
        <f t="shared" si="113"/>
        <v>0</v>
      </c>
      <c r="AV194" s="31">
        <f t="shared" si="113"/>
        <v>0</v>
      </c>
      <c r="AW194" s="423">
        <f t="shared" si="105"/>
        <v>0</v>
      </c>
      <c r="AX194" s="561">
        <f>DFC!$C$72</f>
        <v>0.15</v>
      </c>
      <c r="AY194" s="559">
        <f>DFC!$C$71</f>
        <v>0.75</v>
      </c>
      <c r="AZ194" s="560">
        <f>DFC!$C$70</f>
        <v>0.1</v>
      </c>
      <c r="BA194" s="24" t="str">
        <f t="shared" si="102"/>
        <v>OK</v>
      </c>
      <c r="BB194" s="25">
        <f t="shared" si="99"/>
        <v>93</v>
      </c>
      <c r="BC194" s="26">
        <f t="shared" si="99"/>
        <v>465</v>
      </c>
      <c r="BD194" s="27">
        <f t="shared" si="99"/>
        <v>62</v>
      </c>
      <c r="BE194" s="28">
        <f t="shared" si="91"/>
        <v>116250</v>
      </c>
      <c r="BF194" s="28">
        <f t="shared" si="91"/>
        <v>1976250</v>
      </c>
      <c r="BG194" s="28">
        <f t="shared" si="91"/>
        <v>310000</v>
      </c>
      <c r="BH194" s="17">
        <f>DFC!$C$77</f>
        <v>42</v>
      </c>
      <c r="BI194" s="28">
        <f>DFC!$C$76</f>
        <v>35</v>
      </c>
      <c r="BJ194" s="30">
        <f>DFC!$C$75</f>
        <v>40</v>
      </c>
      <c r="BK194" s="31">
        <f t="shared" si="115"/>
        <v>4.8825000000000003</v>
      </c>
      <c r="BL194" s="31">
        <f t="shared" si="115"/>
        <v>69.168750000000003</v>
      </c>
      <c r="BM194" s="32">
        <f t="shared" si="115"/>
        <v>12.4</v>
      </c>
      <c r="BN194" s="11">
        <f>DFC!$C$68</f>
        <v>500</v>
      </c>
      <c r="BO194" s="21">
        <f t="shared" si="106"/>
        <v>2441.25</v>
      </c>
      <c r="BP194" s="19">
        <f t="shared" si="107"/>
        <v>34584.375</v>
      </c>
      <c r="BQ194" s="19">
        <f t="shared" si="108"/>
        <v>6200</v>
      </c>
      <c r="BR194" s="423">
        <f t="shared" si="109"/>
        <v>43225.625</v>
      </c>
      <c r="BS194" s="561">
        <f>DFC!$C$72</f>
        <v>0.15</v>
      </c>
      <c r="BT194" s="559">
        <f>DFC!$C$71</f>
        <v>0.75</v>
      </c>
      <c r="BU194" s="560">
        <f>DFC!$C$70</f>
        <v>0.1</v>
      </c>
      <c r="BV194" s="24" t="str">
        <f t="shared" si="103"/>
        <v>OK</v>
      </c>
      <c r="BW194" s="25">
        <f t="shared" si="100"/>
        <v>93</v>
      </c>
      <c r="BX194" s="26">
        <f t="shared" si="100"/>
        <v>465</v>
      </c>
      <c r="BY194" s="27">
        <f t="shared" si="100"/>
        <v>62</v>
      </c>
      <c r="BZ194" s="28">
        <f t="shared" si="92"/>
        <v>0</v>
      </c>
      <c r="CA194" s="28">
        <f t="shared" si="92"/>
        <v>0</v>
      </c>
      <c r="CB194" s="28">
        <f t="shared" si="92"/>
        <v>0</v>
      </c>
      <c r="CC194" s="17">
        <f>DFC!$C$77</f>
        <v>42</v>
      </c>
      <c r="CD194" s="28">
        <f>DFC!$C$76</f>
        <v>35</v>
      </c>
      <c r="CE194" s="30">
        <f>DFC!$C$75</f>
        <v>40</v>
      </c>
      <c r="CF194" s="31">
        <f t="shared" si="116"/>
        <v>0</v>
      </c>
      <c r="CG194" s="31">
        <f t="shared" si="116"/>
        <v>0</v>
      </c>
      <c r="CH194" s="32">
        <f t="shared" si="116"/>
        <v>0</v>
      </c>
      <c r="CI194" s="11">
        <f>DFC!$C$68</f>
        <v>500</v>
      </c>
      <c r="CJ194" s="21">
        <f t="shared" si="110"/>
        <v>0</v>
      </c>
      <c r="CK194" s="21">
        <f t="shared" si="110"/>
        <v>0</v>
      </c>
      <c r="CL194" s="21">
        <f t="shared" si="110"/>
        <v>0</v>
      </c>
      <c r="CM194" s="423">
        <f t="shared" si="111"/>
        <v>0</v>
      </c>
    </row>
    <row r="195" spans="1:91" x14ac:dyDescent="0.35">
      <c r="A195" s="743"/>
      <c r="B195" s="572" t="s">
        <v>33</v>
      </c>
      <c r="C195" s="572">
        <v>30</v>
      </c>
      <c r="D195" s="572">
        <v>189</v>
      </c>
      <c r="E195" s="10">
        <f>DFC!C$60</f>
        <v>20</v>
      </c>
      <c r="F195" s="578">
        <f t="shared" si="88"/>
        <v>600</v>
      </c>
      <c r="G195" s="745"/>
      <c r="H195" s="49">
        <f>DFC!$C$45</f>
        <v>0.1</v>
      </c>
      <c r="I195" s="47">
        <f>DFC!$C$44</f>
        <v>0.7</v>
      </c>
      <c r="J195" s="48">
        <f>DFC!$C$43</f>
        <v>0.2</v>
      </c>
      <c r="K195" s="24" t="str">
        <f t="shared" si="93"/>
        <v>OK</v>
      </c>
      <c r="L195" s="25">
        <f t="shared" si="94"/>
        <v>60</v>
      </c>
      <c r="M195" s="26">
        <f t="shared" si="94"/>
        <v>420</v>
      </c>
      <c r="N195" s="27">
        <f t="shared" si="94"/>
        <v>120</v>
      </c>
      <c r="O195" s="28">
        <f t="shared" si="89"/>
        <v>420000</v>
      </c>
      <c r="P195" s="28">
        <f t="shared" si="89"/>
        <v>9996000</v>
      </c>
      <c r="Q195" s="28">
        <f t="shared" si="89"/>
        <v>3360000</v>
      </c>
      <c r="R195" s="29">
        <f>DFC!$C$50</f>
        <v>152</v>
      </c>
      <c r="S195" s="28">
        <f>DFC!$C$49</f>
        <v>146.19999999999999</v>
      </c>
      <c r="T195" s="30">
        <f>DFC!$C$48</f>
        <v>150</v>
      </c>
      <c r="U195" s="31">
        <f t="shared" si="95"/>
        <v>63.84</v>
      </c>
      <c r="V195" s="31">
        <f t="shared" si="95"/>
        <v>1461.4151999999999</v>
      </c>
      <c r="W195" s="32">
        <f t="shared" si="95"/>
        <v>504</v>
      </c>
      <c r="X195" s="23">
        <f>DFC!$C$41</f>
        <v>370</v>
      </c>
      <c r="Y195" s="33">
        <f t="shared" si="96"/>
        <v>23620.800000000003</v>
      </c>
      <c r="Z195" s="31">
        <f t="shared" si="96"/>
        <v>540723.62399999995</v>
      </c>
      <c r="AA195" s="31">
        <f t="shared" si="96"/>
        <v>186480</v>
      </c>
      <c r="AB195" s="423">
        <f t="shared" si="104"/>
        <v>750824.424</v>
      </c>
      <c r="AC195" s="295">
        <f>DFC!$C$45</f>
        <v>0.1</v>
      </c>
      <c r="AD195" s="291">
        <f>DFC!$C$44</f>
        <v>0.7</v>
      </c>
      <c r="AE195" s="292">
        <f>DFC!$C$43</f>
        <v>0.2</v>
      </c>
      <c r="AF195" s="24" t="str">
        <f t="shared" si="97"/>
        <v>OK</v>
      </c>
      <c r="AG195" s="25">
        <f t="shared" si="98"/>
        <v>60</v>
      </c>
      <c r="AH195" s="26">
        <f t="shared" si="98"/>
        <v>420</v>
      </c>
      <c r="AI195" s="27">
        <f t="shared" si="98"/>
        <v>120</v>
      </c>
      <c r="AJ195" s="28">
        <f t="shared" si="90"/>
        <v>0</v>
      </c>
      <c r="AK195" s="28">
        <f t="shared" si="90"/>
        <v>0</v>
      </c>
      <c r="AL195" s="28">
        <f t="shared" si="90"/>
        <v>0</v>
      </c>
      <c r="AM195" s="17">
        <f>DFC!$C$50</f>
        <v>152</v>
      </c>
      <c r="AN195" s="16">
        <f>DFC!$C$49</f>
        <v>146.19999999999999</v>
      </c>
      <c r="AO195" s="18">
        <f>DFC!$C$48</f>
        <v>150</v>
      </c>
      <c r="AP195" s="31">
        <f t="shared" si="114"/>
        <v>0</v>
      </c>
      <c r="AQ195" s="31">
        <f t="shared" si="114"/>
        <v>0</v>
      </c>
      <c r="AR195" s="32">
        <f t="shared" si="114"/>
        <v>0</v>
      </c>
      <c r="AS195" s="23">
        <f>DFC!$C$41</f>
        <v>370</v>
      </c>
      <c r="AT195" s="33">
        <f t="shared" si="113"/>
        <v>0</v>
      </c>
      <c r="AU195" s="31">
        <f t="shared" si="113"/>
        <v>0</v>
      </c>
      <c r="AV195" s="31">
        <f t="shared" si="113"/>
        <v>0</v>
      </c>
      <c r="AW195" s="423">
        <f t="shared" si="105"/>
        <v>0</v>
      </c>
      <c r="AX195" s="561">
        <f>DFC!$C$72</f>
        <v>0.15</v>
      </c>
      <c r="AY195" s="559">
        <f>DFC!$C$71</f>
        <v>0.75</v>
      </c>
      <c r="AZ195" s="560">
        <f>DFC!$C$70</f>
        <v>0.1</v>
      </c>
      <c r="BA195" s="24" t="str">
        <f t="shared" si="102"/>
        <v>OK</v>
      </c>
      <c r="BB195" s="25">
        <f t="shared" si="99"/>
        <v>90</v>
      </c>
      <c r="BC195" s="26">
        <f t="shared" si="99"/>
        <v>450</v>
      </c>
      <c r="BD195" s="27">
        <f t="shared" si="99"/>
        <v>60</v>
      </c>
      <c r="BE195" s="28">
        <f t="shared" si="91"/>
        <v>112500</v>
      </c>
      <c r="BF195" s="28">
        <f t="shared" si="91"/>
        <v>1912500</v>
      </c>
      <c r="BG195" s="28">
        <f t="shared" si="91"/>
        <v>300000</v>
      </c>
      <c r="BH195" s="17">
        <f>DFC!$C$77</f>
        <v>42</v>
      </c>
      <c r="BI195" s="28">
        <f>DFC!$C$76</f>
        <v>35</v>
      </c>
      <c r="BJ195" s="30">
        <f>DFC!$C$75</f>
        <v>40</v>
      </c>
      <c r="BK195" s="31">
        <f t="shared" si="115"/>
        <v>4.7249999999999996</v>
      </c>
      <c r="BL195" s="31">
        <f t="shared" si="115"/>
        <v>66.9375</v>
      </c>
      <c r="BM195" s="32">
        <f t="shared" si="115"/>
        <v>12</v>
      </c>
      <c r="BN195" s="11">
        <f>DFC!$C$68</f>
        <v>500</v>
      </c>
      <c r="BO195" s="21">
        <f t="shared" si="106"/>
        <v>2362.5</v>
      </c>
      <c r="BP195" s="19">
        <f t="shared" si="107"/>
        <v>33468.75</v>
      </c>
      <c r="BQ195" s="19">
        <f t="shared" si="108"/>
        <v>6000</v>
      </c>
      <c r="BR195" s="423">
        <f t="shared" si="109"/>
        <v>41831.25</v>
      </c>
      <c r="BS195" s="561">
        <f>DFC!$C$72</f>
        <v>0.15</v>
      </c>
      <c r="BT195" s="559">
        <f>DFC!$C$71</f>
        <v>0.75</v>
      </c>
      <c r="BU195" s="560">
        <f>DFC!$C$70</f>
        <v>0.1</v>
      </c>
      <c r="BV195" s="24" t="str">
        <f t="shared" si="103"/>
        <v>OK</v>
      </c>
      <c r="BW195" s="25">
        <f t="shared" si="100"/>
        <v>90</v>
      </c>
      <c r="BX195" s="26">
        <f t="shared" si="100"/>
        <v>450</v>
      </c>
      <c r="BY195" s="27">
        <f t="shared" si="100"/>
        <v>60</v>
      </c>
      <c r="BZ195" s="28">
        <f t="shared" si="92"/>
        <v>0</v>
      </c>
      <c r="CA195" s="28">
        <f t="shared" si="92"/>
        <v>0</v>
      </c>
      <c r="CB195" s="28">
        <f t="shared" si="92"/>
        <v>0</v>
      </c>
      <c r="CC195" s="17">
        <f>DFC!$C$77</f>
        <v>42</v>
      </c>
      <c r="CD195" s="28">
        <f>DFC!$C$76</f>
        <v>35</v>
      </c>
      <c r="CE195" s="30">
        <f>DFC!$C$75</f>
        <v>40</v>
      </c>
      <c r="CF195" s="31">
        <f t="shared" si="116"/>
        <v>0</v>
      </c>
      <c r="CG195" s="31">
        <f t="shared" si="116"/>
        <v>0</v>
      </c>
      <c r="CH195" s="32">
        <f t="shared" si="116"/>
        <v>0</v>
      </c>
      <c r="CI195" s="11">
        <f>DFC!$C$68</f>
        <v>500</v>
      </c>
      <c r="CJ195" s="21">
        <f t="shared" si="110"/>
        <v>0</v>
      </c>
      <c r="CK195" s="21">
        <f t="shared" si="110"/>
        <v>0</v>
      </c>
      <c r="CL195" s="21">
        <f t="shared" si="110"/>
        <v>0</v>
      </c>
      <c r="CM195" s="423">
        <f t="shared" si="111"/>
        <v>0</v>
      </c>
    </row>
    <row r="196" spans="1:91" x14ac:dyDescent="0.35">
      <c r="A196" s="743"/>
      <c r="B196" s="572" t="s">
        <v>34</v>
      </c>
      <c r="C196" s="572">
        <v>31</v>
      </c>
      <c r="D196" s="572">
        <v>190</v>
      </c>
      <c r="E196" s="10">
        <f>DFC!C$61</f>
        <v>20</v>
      </c>
      <c r="F196" s="578">
        <f t="shared" si="88"/>
        <v>620</v>
      </c>
      <c r="G196" s="745"/>
      <c r="H196" s="49">
        <f>DFC!$C$45</f>
        <v>0.1</v>
      </c>
      <c r="I196" s="47">
        <f>DFC!$C$44</f>
        <v>0.7</v>
      </c>
      <c r="J196" s="48">
        <f>DFC!$C$43</f>
        <v>0.2</v>
      </c>
      <c r="K196" s="24" t="str">
        <f t="shared" si="93"/>
        <v>OK</v>
      </c>
      <c r="L196" s="25">
        <f t="shared" si="94"/>
        <v>62</v>
      </c>
      <c r="M196" s="26">
        <f t="shared" si="94"/>
        <v>434</v>
      </c>
      <c r="N196" s="27">
        <f t="shared" si="94"/>
        <v>124</v>
      </c>
      <c r="O196" s="28">
        <f t="shared" si="89"/>
        <v>434000</v>
      </c>
      <c r="P196" s="28">
        <f t="shared" si="89"/>
        <v>10329200</v>
      </c>
      <c r="Q196" s="28">
        <f t="shared" si="89"/>
        <v>3472000</v>
      </c>
      <c r="R196" s="29">
        <f>DFC!$C$50</f>
        <v>152</v>
      </c>
      <c r="S196" s="28">
        <f>DFC!$C$49</f>
        <v>146.19999999999999</v>
      </c>
      <c r="T196" s="30">
        <f>DFC!$C$48</f>
        <v>150</v>
      </c>
      <c r="U196" s="31">
        <f t="shared" si="95"/>
        <v>65.968000000000004</v>
      </c>
      <c r="V196" s="31">
        <f t="shared" si="95"/>
        <v>1510.12904</v>
      </c>
      <c r="W196" s="32">
        <f t="shared" si="95"/>
        <v>520.79999999999995</v>
      </c>
      <c r="X196" s="23">
        <f>DFC!$C$41</f>
        <v>370</v>
      </c>
      <c r="Y196" s="33">
        <f t="shared" si="96"/>
        <v>24408.16</v>
      </c>
      <c r="Z196" s="31">
        <f t="shared" si="96"/>
        <v>558747.74479999999</v>
      </c>
      <c r="AA196" s="31">
        <f t="shared" si="96"/>
        <v>192695.99999999997</v>
      </c>
      <c r="AB196" s="423">
        <f t="shared" si="104"/>
        <v>775851.90480000002</v>
      </c>
      <c r="AC196" s="295">
        <f>DFC!$C$45</f>
        <v>0.1</v>
      </c>
      <c r="AD196" s="291">
        <f>DFC!$C$44</f>
        <v>0.7</v>
      </c>
      <c r="AE196" s="292">
        <f>DFC!$C$43</f>
        <v>0.2</v>
      </c>
      <c r="AF196" s="24" t="str">
        <f t="shared" si="97"/>
        <v>OK</v>
      </c>
      <c r="AG196" s="25">
        <f t="shared" si="98"/>
        <v>62</v>
      </c>
      <c r="AH196" s="26">
        <f t="shared" si="98"/>
        <v>434</v>
      </c>
      <c r="AI196" s="27">
        <f t="shared" si="98"/>
        <v>124</v>
      </c>
      <c r="AJ196" s="28">
        <f t="shared" si="90"/>
        <v>0</v>
      </c>
      <c r="AK196" s="28">
        <f t="shared" si="90"/>
        <v>0</v>
      </c>
      <c r="AL196" s="28">
        <f t="shared" si="90"/>
        <v>0</v>
      </c>
      <c r="AM196" s="17">
        <f>DFC!$C$50</f>
        <v>152</v>
      </c>
      <c r="AN196" s="16">
        <f>DFC!$C$49</f>
        <v>146.19999999999999</v>
      </c>
      <c r="AO196" s="18">
        <f>DFC!$C$48</f>
        <v>150</v>
      </c>
      <c r="AP196" s="31">
        <f t="shared" si="114"/>
        <v>0</v>
      </c>
      <c r="AQ196" s="31">
        <f t="shared" si="114"/>
        <v>0</v>
      </c>
      <c r="AR196" s="32">
        <f t="shared" si="114"/>
        <v>0</v>
      </c>
      <c r="AS196" s="23">
        <f>DFC!$C$41</f>
        <v>370</v>
      </c>
      <c r="AT196" s="33">
        <f t="shared" si="113"/>
        <v>0</v>
      </c>
      <c r="AU196" s="31">
        <f t="shared" si="113"/>
        <v>0</v>
      </c>
      <c r="AV196" s="31">
        <f t="shared" si="113"/>
        <v>0</v>
      </c>
      <c r="AW196" s="423">
        <f t="shared" si="105"/>
        <v>0</v>
      </c>
      <c r="AX196" s="561">
        <f>DFC!$C$72</f>
        <v>0.15</v>
      </c>
      <c r="AY196" s="559">
        <f>DFC!$C$71</f>
        <v>0.75</v>
      </c>
      <c r="AZ196" s="560">
        <f>DFC!$C$70</f>
        <v>0.1</v>
      </c>
      <c r="BA196" s="24" t="str">
        <f t="shared" si="102"/>
        <v>OK</v>
      </c>
      <c r="BB196" s="25">
        <f t="shared" si="99"/>
        <v>93</v>
      </c>
      <c r="BC196" s="26">
        <f t="shared" si="99"/>
        <v>465</v>
      </c>
      <c r="BD196" s="27">
        <f t="shared" si="99"/>
        <v>62</v>
      </c>
      <c r="BE196" s="28">
        <f t="shared" si="91"/>
        <v>116250</v>
      </c>
      <c r="BF196" s="28">
        <f t="shared" si="91"/>
        <v>1976250</v>
      </c>
      <c r="BG196" s="28">
        <f t="shared" si="91"/>
        <v>310000</v>
      </c>
      <c r="BH196" s="17">
        <f>DFC!$C$77</f>
        <v>42</v>
      </c>
      <c r="BI196" s="28">
        <f>DFC!$C$76</f>
        <v>35</v>
      </c>
      <c r="BJ196" s="30">
        <f>DFC!$C$75</f>
        <v>40</v>
      </c>
      <c r="BK196" s="31">
        <f t="shared" si="115"/>
        <v>4.8825000000000003</v>
      </c>
      <c r="BL196" s="31">
        <f t="shared" si="115"/>
        <v>69.168750000000003</v>
      </c>
      <c r="BM196" s="32">
        <f t="shared" si="115"/>
        <v>12.4</v>
      </c>
      <c r="BN196" s="11">
        <f>DFC!$C$68</f>
        <v>500</v>
      </c>
      <c r="BO196" s="21">
        <f t="shared" si="106"/>
        <v>2441.25</v>
      </c>
      <c r="BP196" s="19">
        <f t="shared" si="107"/>
        <v>34584.375</v>
      </c>
      <c r="BQ196" s="19">
        <f t="shared" si="108"/>
        <v>6200</v>
      </c>
      <c r="BR196" s="423">
        <f t="shared" si="109"/>
        <v>43225.625</v>
      </c>
      <c r="BS196" s="561">
        <f>DFC!$C$72</f>
        <v>0.15</v>
      </c>
      <c r="BT196" s="559">
        <f>DFC!$C$71</f>
        <v>0.75</v>
      </c>
      <c r="BU196" s="560">
        <f>DFC!$C$70</f>
        <v>0.1</v>
      </c>
      <c r="BV196" s="24" t="str">
        <f t="shared" si="103"/>
        <v>OK</v>
      </c>
      <c r="BW196" s="25">
        <f t="shared" si="100"/>
        <v>93</v>
      </c>
      <c r="BX196" s="26">
        <f t="shared" si="100"/>
        <v>465</v>
      </c>
      <c r="BY196" s="27">
        <f t="shared" si="100"/>
        <v>62</v>
      </c>
      <c r="BZ196" s="28">
        <f t="shared" si="92"/>
        <v>0</v>
      </c>
      <c r="CA196" s="28">
        <f t="shared" si="92"/>
        <v>0</v>
      </c>
      <c r="CB196" s="28">
        <f t="shared" si="92"/>
        <v>0</v>
      </c>
      <c r="CC196" s="17">
        <f>DFC!$C$77</f>
        <v>42</v>
      </c>
      <c r="CD196" s="28">
        <f>DFC!$C$76</f>
        <v>35</v>
      </c>
      <c r="CE196" s="30">
        <f>DFC!$C$75</f>
        <v>40</v>
      </c>
      <c r="CF196" s="31">
        <f t="shared" si="116"/>
        <v>0</v>
      </c>
      <c r="CG196" s="31">
        <f t="shared" si="116"/>
        <v>0</v>
      </c>
      <c r="CH196" s="32">
        <f t="shared" si="116"/>
        <v>0</v>
      </c>
      <c r="CI196" s="11">
        <f>DFC!$C$68</f>
        <v>500</v>
      </c>
      <c r="CJ196" s="21">
        <f t="shared" si="110"/>
        <v>0</v>
      </c>
      <c r="CK196" s="21">
        <f t="shared" si="110"/>
        <v>0</v>
      </c>
      <c r="CL196" s="21">
        <f t="shared" si="110"/>
        <v>0</v>
      </c>
      <c r="CM196" s="423">
        <f t="shared" si="111"/>
        <v>0</v>
      </c>
    </row>
    <row r="197" spans="1:91" x14ac:dyDescent="0.35">
      <c r="A197" s="743"/>
      <c r="B197" s="572" t="s">
        <v>35</v>
      </c>
      <c r="C197" s="572">
        <v>30</v>
      </c>
      <c r="D197" s="572">
        <v>191</v>
      </c>
      <c r="E197" s="10">
        <f>DFC!C$62</f>
        <v>20</v>
      </c>
      <c r="F197" s="578">
        <f t="shared" si="88"/>
        <v>600</v>
      </c>
      <c r="G197" s="745"/>
      <c r="H197" s="49">
        <f>DFC!$C$45</f>
        <v>0.1</v>
      </c>
      <c r="I197" s="47">
        <f>DFC!$C$44</f>
        <v>0.7</v>
      </c>
      <c r="J197" s="48">
        <f>DFC!$C$43</f>
        <v>0.2</v>
      </c>
      <c r="K197" s="24" t="str">
        <f t="shared" si="93"/>
        <v>OK</v>
      </c>
      <c r="L197" s="25">
        <f t="shared" si="94"/>
        <v>60</v>
      </c>
      <c r="M197" s="26">
        <f t="shared" si="94"/>
        <v>420</v>
      </c>
      <c r="N197" s="27">
        <f t="shared" si="94"/>
        <v>120</v>
      </c>
      <c r="O197" s="28">
        <f t="shared" si="89"/>
        <v>420000</v>
      </c>
      <c r="P197" s="28">
        <f t="shared" si="89"/>
        <v>9996000</v>
      </c>
      <c r="Q197" s="28">
        <f t="shared" si="89"/>
        <v>3360000</v>
      </c>
      <c r="R197" s="29">
        <f>DFC!$C$50</f>
        <v>152</v>
      </c>
      <c r="S197" s="28">
        <f>DFC!$C$49</f>
        <v>146.19999999999999</v>
      </c>
      <c r="T197" s="30">
        <f>DFC!$C$48</f>
        <v>150</v>
      </c>
      <c r="U197" s="31">
        <f t="shared" si="95"/>
        <v>63.84</v>
      </c>
      <c r="V197" s="31">
        <f t="shared" si="95"/>
        <v>1461.4151999999999</v>
      </c>
      <c r="W197" s="32">
        <f t="shared" si="95"/>
        <v>504</v>
      </c>
      <c r="X197" s="23">
        <f>DFC!$C$41</f>
        <v>370</v>
      </c>
      <c r="Y197" s="33">
        <f t="shared" si="96"/>
        <v>23620.800000000003</v>
      </c>
      <c r="Z197" s="31">
        <f t="shared" si="96"/>
        <v>540723.62399999995</v>
      </c>
      <c r="AA197" s="31">
        <f t="shared" si="96"/>
        <v>186480</v>
      </c>
      <c r="AB197" s="423">
        <f t="shared" si="104"/>
        <v>750824.424</v>
      </c>
      <c r="AC197" s="295">
        <f>DFC!$C$45</f>
        <v>0.1</v>
      </c>
      <c r="AD197" s="291">
        <f>DFC!$C$44</f>
        <v>0.7</v>
      </c>
      <c r="AE197" s="292">
        <f>DFC!$C$43</f>
        <v>0.2</v>
      </c>
      <c r="AF197" s="24" t="str">
        <f t="shared" si="97"/>
        <v>OK</v>
      </c>
      <c r="AG197" s="25">
        <f t="shared" si="98"/>
        <v>60</v>
      </c>
      <c r="AH197" s="26">
        <f t="shared" si="98"/>
        <v>420</v>
      </c>
      <c r="AI197" s="27">
        <f t="shared" si="98"/>
        <v>120</v>
      </c>
      <c r="AJ197" s="28">
        <f t="shared" si="90"/>
        <v>0</v>
      </c>
      <c r="AK197" s="28">
        <f t="shared" si="90"/>
        <v>0</v>
      </c>
      <c r="AL197" s="28">
        <f t="shared" si="90"/>
        <v>0</v>
      </c>
      <c r="AM197" s="17">
        <f>DFC!$C$50</f>
        <v>152</v>
      </c>
      <c r="AN197" s="16">
        <f>DFC!$C$49</f>
        <v>146.19999999999999</v>
      </c>
      <c r="AO197" s="18">
        <f>DFC!$C$48</f>
        <v>150</v>
      </c>
      <c r="AP197" s="31">
        <f t="shared" si="114"/>
        <v>0</v>
      </c>
      <c r="AQ197" s="31">
        <f t="shared" si="114"/>
        <v>0</v>
      </c>
      <c r="AR197" s="32">
        <f t="shared" si="114"/>
        <v>0</v>
      </c>
      <c r="AS197" s="23">
        <f>DFC!$C$41</f>
        <v>370</v>
      </c>
      <c r="AT197" s="33">
        <f t="shared" si="113"/>
        <v>0</v>
      </c>
      <c r="AU197" s="31">
        <f t="shared" si="113"/>
        <v>0</v>
      </c>
      <c r="AV197" s="31">
        <f t="shared" si="113"/>
        <v>0</v>
      </c>
      <c r="AW197" s="423">
        <f t="shared" si="105"/>
        <v>0</v>
      </c>
      <c r="AX197" s="561">
        <f>DFC!$C$72</f>
        <v>0.15</v>
      </c>
      <c r="AY197" s="559">
        <f>DFC!$C$71</f>
        <v>0.75</v>
      </c>
      <c r="AZ197" s="560">
        <f>DFC!$C$70</f>
        <v>0.1</v>
      </c>
      <c r="BA197" s="24" t="str">
        <f t="shared" si="102"/>
        <v>OK</v>
      </c>
      <c r="BB197" s="25">
        <f t="shared" si="99"/>
        <v>90</v>
      </c>
      <c r="BC197" s="26">
        <f t="shared" si="99"/>
        <v>450</v>
      </c>
      <c r="BD197" s="27">
        <f t="shared" si="99"/>
        <v>60</v>
      </c>
      <c r="BE197" s="28">
        <f t="shared" si="91"/>
        <v>112500</v>
      </c>
      <c r="BF197" s="28">
        <f t="shared" si="91"/>
        <v>1912500</v>
      </c>
      <c r="BG197" s="28">
        <f t="shared" si="91"/>
        <v>300000</v>
      </c>
      <c r="BH197" s="17">
        <f>DFC!$C$77</f>
        <v>42</v>
      </c>
      <c r="BI197" s="28">
        <f>DFC!$C$76</f>
        <v>35</v>
      </c>
      <c r="BJ197" s="30">
        <f>DFC!$C$75</f>
        <v>40</v>
      </c>
      <c r="BK197" s="31">
        <f t="shared" si="115"/>
        <v>4.7249999999999996</v>
      </c>
      <c r="BL197" s="31">
        <f t="shared" si="115"/>
        <v>66.9375</v>
      </c>
      <c r="BM197" s="32">
        <f t="shared" si="115"/>
        <v>12</v>
      </c>
      <c r="BN197" s="11">
        <f>DFC!$C$68</f>
        <v>500</v>
      </c>
      <c r="BO197" s="21">
        <f t="shared" si="106"/>
        <v>2362.5</v>
      </c>
      <c r="BP197" s="19">
        <f t="shared" si="107"/>
        <v>33468.75</v>
      </c>
      <c r="BQ197" s="19">
        <f t="shared" si="108"/>
        <v>6000</v>
      </c>
      <c r="BR197" s="423">
        <f t="shared" si="109"/>
        <v>41831.25</v>
      </c>
      <c r="BS197" s="561">
        <f>DFC!$C$72</f>
        <v>0.15</v>
      </c>
      <c r="BT197" s="559">
        <f>DFC!$C$71</f>
        <v>0.75</v>
      </c>
      <c r="BU197" s="560">
        <f>DFC!$C$70</f>
        <v>0.1</v>
      </c>
      <c r="BV197" s="24" t="str">
        <f t="shared" si="103"/>
        <v>OK</v>
      </c>
      <c r="BW197" s="25">
        <f t="shared" si="100"/>
        <v>90</v>
      </c>
      <c r="BX197" s="26">
        <f t="shared" si="100"/>
        <v>450</v>
      </c>
      <c r="BY197" s="27">
        <f t="shared" si="100"/>
        <v>60</v>
      </c>
      <c r="BZ197" s="28">
        <f t="shared" si="92"/>
        <v>0</v>
      </c>
      <c r="CA197" s="28">
        <f t="shared" si="92"/>
        <v>0</v>
      </c>
      <c r="CB197" s="28">
        <f t="shared" si="92"/>
        <v>0</v>
      </c>
      <c r="CC197" s="17">
        <f>DFC!$C$77</f>
        <v>42</v>
      </c>
      <c r="CD197" s="28">
        <f>DFC!$C$76</f>
        <v>35</v>
      </c>
      <c r="CE197" s="30">
        <f>DFC!$C$75</f>
        <v>40</v>
      </c>
      <c r="CF197" s="31">
        <f t="shared" si="116"/>
        <v>0</v>
      </c>
      <c r="CG197" s="31">
        <f t="shared" si="116"/>
        <v>0</v>
      </c>
      <c r="CH197" s="32">
        <f t="shared" si="116"/>
        <v>0</v>
      </c>
      <c r="CI197" s="11">
        <f>DFC!$C$68</f>
        <v>500</v>
      </c>
      <c r="CJ197" s="21">
        <f t="shared" si="110"/>
        <v>0</v>
      </c>
      <c r="CK197" s="21">
        <f t="shared" si="110"/>
        <v>0</v>
      </c>
      <c r="CL197" s="21">
        <f t="shared" si="110"/>
        <v>0</v>
      </c>
      <c r="CM197" s="423">
        <f t="shared" si="111"/>
        <v>0</v>
      </c>
    </row>
    <row r="198" spans="1:91" x14ac:dyDescent="0.35">
      <c r="A198" s="744"/>
      <c r="B198" s="576" t="s">
        <v>36</v>
      </c>
      <c r="C198" s="576">
        <v>31</v>
      </c>
      <c r="D198" s="576">
        <v>192</v>
      </c>
      <c r="E198" s="10">
        <f>DFC!C$63</f>
        <v>20</v>
      </c>
      <c r="F198" s="35">
        <f t="shared" si="88"/>
        <v>620</v>
      </c>
      <c r="G198" s="746"/>
      <c r="H198" s="49">
        <f>DFC!$C$45</f>
        <v>0.1</v>
      </c>
      <c r="I198" s="47">
        <f>DFC!$C$44</f>
        <v>0.7</v>
      </c>
      <c r="J198" s="48">
        <f>DFC!$C$43</f>
        <v>0.2</v>
      </c>
      <c r="K198" s="8" t="str">
        <f t="shared" si="93"/>
        <v>OK</v>
      </c>
      <c r="L198" s="37">
        <f t="shared" si="94"/>
        <v>62</v>
      </c>
      <c r="M198" s="38">
        <f t="shared" si="94"/>
        <v>434</v>
      </c>
      <c r="N198" s="39">
        <f t="shared" si="94"/>
        <v>124</v>
      </c>
      <c r="O198" s="40">
        <f t="shared" si="89"/>
        <v>434000</v>
      </c>
      <c r="P198" s="40">
        <f t="shared" si="89"/>
        <v>10329200</v>
      </c>
      <c r="Q198" s="40">
        <f t="shared" si="89"/>
        <v>3472000</v>
      </c>
      <c r="R198" s="29">
        <f>DFC!$C$50</f>
        <v>152</v>
      </c>
      <c r="S198" s="28">
        <f>DFC!$C$49</f>
        <v>146.19999999999999</v>
      </c>
      <c r="T198" s="30">
        <f>DFC!$C$48</f>
        <v>150</v>
      </c>
      <c r="U198" s="43">
        <f t="shared" si="95"/>
        <v>65.968000000000004</v>
      </c>
      <c r="V198" s="43">
        <f t="shared" si="95"/>
        <v>1510.12904</v>
      </c>
      <c r="W198" s="44">
        <f t="shared" si="95"/>
        <v>520.79999999999995</v>
      </c>
      <c r="X198" s="23">
        <f>DFC!$C$41</f>
        <v>370</v>
      </c>
      <c r="Y198" s="45">
        <f t="shared" si="96"/>
        <v>24408.16</v>
      </c>
      <c r="Z198" s="43">
        <f t="shared" si="96"/>
        <v>558747.74479999999</v>
      </c>
      <c r="AA198" s="43">
        <f t="shared" si="96"/>
        <v>192695.99999999997</v>
      </c>
      <c r="AB198" s="423">
        <f t="shared" si="104"/>
        <v>775851.90480000002</v>
      </c>
      <c r="AC198" s="295">
        <f>DFC!$C$45</f>
        <v>0.1</v>
      </c>
      <c r="AD198" s="291">
        <f>DFC!$C$44</f>
        <v>0.7</v>
      </c>
      <c r="AE198" s="292">
        <f>DFC!$C$43</f>
        <v>0.2</v>
      </c>
      <c r="AF198" s="8" t="str">
        <f t="shared" si="97"/>
        <v>OK</v>
      </c>
      <c r="AG198" s="37">
        <f t="shared" si="98"/>
        <v>62</v>
      </c>
      <c r="AH198" s="38">
        <f t="shared" si="98"/>
        <v>434</v>
      </c>
      <c r="AI198" s="39">
        <f t="shared" si="98"/>
        <v>124</v>
      </c>
      <c r="AJ198" s="40">
        <f t="shared" si="90"/>
        <v>0</v>
      </c>
      <c r="AK198" s="40">
        <f t="shared" si="90"/>
        <v>0</v>
      </c>
      <c r="AL198" s="40">
        <f t="shared" si="90"/>
        <v>0</v>
      </c>
      <c r="AM198" s="17">
        <f>DFC!$C$50</f>
        <v>152</v>
      </c>
      <c r="AN198" s="16">
        <f>DFC!$C$49</f>
        <v>146.19999999999999</v>
      </c>
      <c r="AO198" s="18">
        <f>DFC!$C$48</f>
        <v>150</v>
      </c>
      <c r="AP198" s="43">
        <f t="shared" si="114"/>
        <v>0</v>
      </c>
      <c r="AQ198" s="43">
        <f t="shared" si="114"/>
        <v>0</v>
      </c>
      <c r="AR198" s="44">
        <f t="shared" si="114"/>
        <v>0</v>
      </c>
      <c r="AS198" s="23">
        <f>DFC!$C$41</f>
        <v>370</v>
      </c>
      <c r="AT198" s="45">
        <f t="shared" si="113"/>
        <v>0</v>
      </c>
      <c r="AU198" s="43">
        <f t="shared" si="113"/>
        <v>0</v>
      </c>
      <c r="AV198" s="43">
        <f t="shared" si="113"/>
        <v>0</v>
      </c>
      <c r="AW198" s="423">
        <f t="shared" si="105"/>
        <v>0</v>
      </c>
      <c r="AX198" s="561">
        <f>DFC!$C$72</f>
        <v>0.15</v>
      </c>
      <c r="AY198" s="559">
        <f>DFC!$C$71</f>
        <v>0.75</v>
      </c>
      <c r="AZ198" s="560">
        <f>DFC!$C$70</f>
        <v>0.1</v>
      </c>
      <c r="BA198" s="8" t="str">
        <f t="shared" si="102"/>
        <v>OK</v>
      </c>
      <c r="BB198" s="37">
        <f t="shared" si="99"/>
        <v>93</v>
      </c>
      <c r="BC198" s="38">
        <f t="shared" si="99"/>
        <v>465</v>
      </c>
      <c r="BD198" s="39">
        <f t="shared" si="99"/>
        <v>62</v>
      </c>
      <c r="BE198" s="40">
        <f t="shared" si="91"/>
        <v>116250</v>
      </c>
      <c r="BF198" s="40">
        <f t="shared" si="91"/>
        <v>1976250</v>
      </c>
      <c r="BG198" s="40">
        <f t="shared" si="91"/>
        <v>310000</v>
      </c>
      <c r="BH198" s="17">
        <f>DFC!$C$77</f>
        <v>42</v>
      </c>
      <c r="BI198" s="28">
        <f>DFC!$C$76</f>
        <v>35</v>
      </c>
      <c r="BJ198" s="30">
        <f>DFC!$C$75</f>
        <v>40</v>
      </c>
      <c r="BK198" s="43">
        <f t="shared" si="115"/>
        <v>4.8825000000000003</v>
      </c>
      <c r="BL198" s="43">
        <f t="shared" si="115"/>
        <v>69.168750000000003</v>
      </c>
      <c r="BM198" s="44">
        <f t="shared" si="115"/>
        <v>12.4</v>
      </c>
      <c r="BN198" s="11">
        <f>DFC!$C$68</f>
        <v>500</v>
      </c>
      <c r="BO198" s="21">
        <f t="shared" si="106"/>
        <v>2441.25</v>
      </c>
      <c r="BP198" s="19">
        <f t="shared" si="107"/>
        <v>34584.375</v>
      </c>
      <c r="BQ198" s="19">
        <f t="shared" si="108"/>
        <v>6200</v>
      </c>
      <c r="BR198" s="423">
        <f t="shared" si="109"/>
        <v>43225.625</v>
      </c>
      <c r="BS198" s="561">
        <f>DFC!$C$72</f>
        <v>0.15</v>
      </c>
      <c r="BT198" s="559">
        <f>DFC!$C$71</f>
        <v>0.75</v>
      </c>
      <c r="BU198" s="560">
        <f>DFC!$C$70</f>
        <v>0.1</v>
      </c>
      <c r="BV198" s="8" t="str">
        <f t="shared" si="103"/>
        <v>OK</v>
      </c>
      <c r="BW198" s="37">
        <f t="shared" si="100"/>
        <v>93</v>
      </c>
      <c r="BX198" s="38">
        <f t="shared" si="100"/>
        <v>465</v>
      </c>
      <c r="BY198" s="39">
        <f t="shared" si="100"/>
        <v>62</v>
      </c>
      <c r="BZ198" s="40">
        <f t="shared" si="92"/>
        <v>0</v>
      </c>
      <c r="CA198" s="40">
        <f t="shared" si="92"/>
        <v>0</v>
      </c>
      <c r="CB198" s="40">
        <f t="shared" si="92"/>
        <v>0</v>
      </c>
      <c r="CC198" s="17">
        <f>DFC!$C$77</f>
        <v>42</v>
      </c>
      <c r="CD198" s="28">
        <f>DFC!$C$76</f>
        <v>35</v>
      </c>
      <c r="CE198" s="30">
        <f>DFC!$C$75</f>
        <v>40</v>
      </c>
      <c r="CF198" s="43">
        <f t="shared" si="116"/>
        <v>0</v>
      </c>
      <c r="CG198" s="43">
        <f t="shared" si="116"/>
        <v>0</v>
      </c>
      <c r="CH198" s="44">
        <f t="shared" si="116"/>
        <v>0</v>
      </c>
      <c r="CI198" s="11">
        <f>DFC!$C$68</f>
        <v>500</v>
      </c>
      <c r="CJ198" s="21">
        <f t="shared" si="110"/>
        <v>0</v>
      </c>
      <c r="CK198" s="21">
        <f t="shared" si="110"/>
        <v>0</v>
      </c>
      <c r="CL198" s="21">
        <f t="shared" si="110"/>
        <v>0</v>
      </c>
      <c r="CM198" s="423">
        <f t="shared" si="111"/>
        <v>0</v>
      </c>
    </row>
    <row r="199" spans="1:91" x14ac:dyDescent="0.35">
      <c r="A199" s="731">
        <v>17</v>
      </c>
      <c r="B199" s="575" t="s">
        <v>25</v>
      </c>
      <c r="C199" s="575">
        <v>31</v>
      </c>
      <c r="D199" s="575">
        <v>193</v>
      </c>
      <c r="E199" s="10">
        <f>DFC!C$52</f>
        <v>8</v>
      </c>
      <c r="F199" s="10">
        <f t="shared" ref="F199:F262" si="120">C199*E199</f>
        <v>248</v>
      </c>
      <c r="G199" s="732">
        <f>SUM(F199:F210)</f>
        <v>6928</v>
      </c>
      <c r="H199" s="49">
        <f>DFC!$C$45</f>
        <v>0.1</v>
      </c>
      <c r="I199" s="47">
        <f>DFC!$C$44</f>
        <v>0.7</v>
      </c>
      <c r="J199" s="48">
        <f>DFC!$C$43</f>
        <v>0.2</v>
      </c>
      <c r="K199" s="12" t="str">
        <f t="shared" si="93"/>
        <v>OK</v>
      </c>
      <c r="L199" s="25">
        <f t="shared" si="94"/>
        <v>24.8</v>
      </c>
      <c r="M199" s="26">
        <f t="shared" si="94"/>
        <v>173.6</v>
      </c>
      <c r="N199" s="27">
        <f t="shared" si="94"/>
        <v>49.6</v>
      </c>
      <c r="O199" s="28">
        <f t="shared" ref="O199:Q214" si="121">O$6*L199</f>
        <v>173600</v>
      </c>
      <c r="P199" s="28">
        <f t="shared" si="121"/>
        <v>4131680</v>
      </c>
      <c r="Q199" s="28">
        <f t="shared" si="121"/>
        <v>1388800</v>
      </c>
      <c r="R199" s="29">
        <f>DFC!$C$50</f>
        <v>152</v>
      </c>
      <c r="S199" s="28">
        <f>DFC!$C$49</f>
        <v>146.19999999999999</v>
      </c>
      <c r="T199" s="30">
        <f>DFC!$C$48</f>
        <v>150</v>
      </c>
      <c r="U199" s="31">
        <f t="shared" si="95"/>
        <v>26.3872</v>
      </c>
      <c r="V199" s="31">
        <f t="shared" si="95"/>
        <v>604.05161599999997</v>
      </c>
      <c r="W199" s="32">
        <f t="shared" si="95"/>
        <v>208.32</v>
      </c>
      <c r="X199" s="23">
        <f>DFC!$C$41</f>
        <v>370</v>
      </c>
      <c r="Y199" s="33">
        <f t="shared" si="96"/>
        <v>9763.2639999999992</v>
      </c>
      <c r="Z199" s="31">
        <f t="shared" si="96"/>
        <v>223499.09792</v>
      </c>
      <c r="AA199" s="31">
        <f t="shared" si="96"/>
        <v>77078.399999999994</v>
      </c>
      <c r="AB199" s="423">
        <f t="shared" si="104"/>
        <v>310340.76191999996</v>
      </c>
      <c r="AC199" s="295">
        <f>DFC!$C$45</f>
        <v>0.1</v>
      </c>
      <c r="AD199" s="291">
        <f>DFC!$C$44</f>
        <v>0.7</v>
      </c>
      <c r="AE199" s="292">
        <f>DFC!$C$43</f>
        <v>0.2</v>
      </c>
      <c r="AF199" s="12" t="str">
        <f t="shared" si="97"/>
        <v>OK</v>
      </c>
      <c r="AG199" s="13">
        <f t="shared" si="98"/>
        <v>24.8</v>
      </c>
      <c r="AH199" s="14">
        <f t="shared" si="98"/>
        <v>173.6</v>
      </c>
      <c r="AI199" s="15">
        <f t="shared" si="98"/>
        <v>49.6</v>
      </c>
      <c r="AJ199" s="16">
        <f t="shared" ref="AJ199:AL262" si="122">AJ$6*AG199</f>
        <v>0</v>
      </c>
      <c r="AK199" s="16">
        <f t="shared" si="122"/>
        <v>0</v>
      </c>
      <c r="AL199" s="16">
        <f t="shared" si="122"/>
        <v>0</v>
      </c>
      <c r="AM199" s="17">
        <f>DFC!$C$50</f>
        <v>152</v>
      </c>
      <c r="AN199" s="16">
        <f>DFC!$C$49</f>
        <v>146.19999999999999</v>
      </c>
      <c r="AO199" s="18">
        <f>DFC!$C$48</f>
        <v>150</v>
      </c>
      <c r="AP199" s="19">
        <f t="shared" si="114"/>
        <v>0</v>
      </c>
      <c r="AQ199" s="19">
        <f t="shared" si="114"/>
        <v>0</v>
      </c>
      <c r="AR199" s="20">
        <f t="shared" si="114"/>
        <v>0</v>
      </c>
      <c r="AS199" s="23">
        <f>DFC!$C$41</f>
        <v>370</v>
      </c>
      <c r="AT199" s="21">
        <f t="shared" si="113"/>
        <v>0</v>
      </c>
      <c r="AU199" s="19">
        <f t="shared" si="113"/>
        <v>0</v>
      </c>
      <c r="AV199" s="19">
        <f t="shared" si="113"/>
        <v>0</v>
      </c>
      <c r="AW199" s="423">
        <f t="shared" si="105"/>
        <v>0</v>
      </c>
      <c r="AX199" s="561">
        <f>DFC!$C$72</f>
        <v>0.15</v>
      </c>
      <c r="AY199" s="559">
        <f>DFC!$C$71</f>
        <v>0.75</v>
      </c>
      <c r="AZ199" s="560">
        <f>DFC!$C$70</f>
        <v>0.1</v>
      </c>
      <c r="BA199" s="12" t="str">
        <f t="shared" si="102"/>
        <v>OK</v>
      </c>
      <c r="BB199" s="13">
        <f t="shared" si="99"/>
        <v>37.199999999999996</v>
      </c>
      <c r="BC199" s="14">
        <f t="shared" si="99"/>
        <v>186</v>
      </c>
      <c r="BD199" s="15">
        <f t="shared" si="99"/>
        <v>24.8</v>
      </c>
      <c r="BE199" s="16">
        <f t="shared" ref="BE199:BG262" si="123">BE$6*BB199</f>
        <v>46499.999999999993</v>
      </c>
      <c r="BF199" s="16">
        <f t="shared" si="123"/>
        <v>790500</v>
      </c>
      <c r="BG199" s="16">
        <f t="shared" si="123"/>
        <v>124000</v>
      </c>
      <c r="BH199" s="17">
        <f>DFC!$C$77</f>
        <v>42</v>
      </c>
      <c r="BI199" s="28">
        <f>DFC!$C$76</f>
        <v>35</v>
      </c>
      <c r="BJ199" s="30">
        <f>DFC!$C$75</f>
        <v>40</v>
      </c>
      <c r="BK199" s="19">
        <f t="shared" si="115"/>
        <v>1.9529999999999998</v>
      </c>
      <c r="BL199" s="19">
        <f t="shared" si="115"/>
        <v>27.6675</v>
      </c>
      <c r="BM199" s="20">
        <f t="shared" si="115"/>
        <v>4.96</v>
      </c>
      <c r="BN199" s="11">
        <f>DFC!$C$68</f>
        <v>500</v>
      </c>
      <c r="BO199" s="21">
        <f t="shared" si="106"/>
        <v>976.49999999999989</v>
      </c>
      <c r="BP199" s="19">
        <f t="shared" si="107"/>
        <v>13833.75</v>
      </c>
      <c r="BQ199" s="19">
        <f t="shared" si="108"/>
        <v>2480</v>
      </c>
      <c r="BR199" s="423">
        <f t="shared" si="109"/>
        <v>17290.25</v>
      </c>
      <c r="BS199" s="561">
        <f>DFC!$C$72</f>
        <v>0.15</v>
      </c>
      <c r="BT199" s="559">
        <f>DFC!$C$71</f>
        <v>0.75</v>
      </c>
      <c r="BU199" s="560">
        <f>DFC!$C$70</f>
        <v>0.1</v>
      </c>
      <c r="BV199" s="12" t="str">
        <f t="shared" si="103"/>
        <v>OK</v>
      </c>
      <c r="BW199" s="13">
        <f t="shared" si="100"/>
        <v>37.199999999999996</v>
      </c>
      <c r="BX199" s="14">
        <f t="shared" si="100"/>
        <v>186</v>
      </c>
      <c r="BY199" s="15">
        <f t="shared" si="100"/>
        <v>24.8</v>
      </c>
      <c r="BZ199" s="16">
        <f t="shared" ref="BZ199:CB262" si="124">BZ$6*BW199</f>
        <v>0</v>
      </c>
      <c r="CA199" s="16">
        <f t="shared" si="124"/>
        <v>0</v>
      </c>
      <c r="CB199" s="16">
        <f t="shared" si="124"/>
        <v>0</v>
      </c>
      <c r="CC199" s="17">
        <f>DFC!$C$77</f>
        <v>42</v>
      </c>
      <c r="CD199" s="28">
        <f>DFC!$C$76</f>
        <v>35</v>
      </c>
      <c r="CE199" s="30">
        <f>DFC!$C$75</f>
        <v>40</v>
      </c>
      <c r="CF199" s="19">
        <f t="shared" si="116"/>
        <v>0</v>
      </c>
      <c r="CG199" s="19">
        <f t="shared" si="116"/>
        <v>0</v>
      </c>
      <c r="CH199" s="20">
        <f t="shared" si="116"/>
        <v>0</v>
      </c>
      <c r="CI199" s="11">
        <f>DFC!$C$68</f>
        <v>500</v>
      </c>
      <c r="CJ199" s="21">
        <f t="shared" si="110"/>
        <v>0</v>
      </c>
      <c r="CK199" s="21">
        <f t="shared" si="110"/>
        <v>0</v>
      </c>
      <c r="CL199" s="21">
        <f t="shared" si="110"/>
        <v>0</v>
      </c>
      <c r="CM199" s="423">
        <f t="shared" si="111"/>
        <v>0</v>
      </c>
    </row>
    <row r="200" spans="1:91" x14ac:dyDescent="0.35">
      <c r="A200" s="743"/>
      <c r="B200" s="572" t="s">
        <v>26</v>
      </c>
      <c r="C200" s="572">
        <v>28</v>
      </c>
      <c r="D200" s="572">
        <v>194</v>
      </c>
      <c r="E200" s="10">
        <f>DFC!C$53</f>
        <v>20</v>
      </c>
      <c r="F200" s="578">
        <f t="shared" si="120"/>
        <v>560</v>
      </c>
      <c r="G200" s="745"/>
      <c r="H200" s="49">
        <f>DFC!$C$45</f>
        <v>0.1</v>
      </c>
      <c r="I200" s="47">
        <f>DFC!$C$44</f>
        <v>0.7</v>
      </c>
      <c r="J200" s="48">
        <f>DFC!$C$43</f>
        <v>0.2</v>
      </c>
      <c r="K200" s="24" t="str">
        <f t="shared" ref="K200:K263" si="125">IF(SUM(H200:J200)=1,"OK","X")</f>
        <v>OK</v>
      </c>
      <c r="L200" s="25">
        <f t="shared" ref="L200:N263" si="126">$F200*H200</f>
        <v>56</v>
      </c>
      <c r="M200" s="26">
        <f t="shared" si="126"/>
        <v>392</v>
      </c>
      <c r="N200" s="27">
        <f t="shared" si="126"/>
        <v>112</v>
      </c>
      <c r="O200" s="28">
        <f t="shared" si="121"/>
        <v>392000</v>
      </c>
      <c r="P200" s="28">
        <f t="shared" si="121"/>
        <v>9329600</v>
      </c>
      <c r="Q200" s="28">
        <f t="shared" si="121"/>
        <v>3136000</v>
      </c>
      <c r="R200" s="29">
        <f>DFC!$C$50</f>
        <v>152</v>
      </c>
      <c r="S200" s="28">
        <f>DFC!$C$49</f>
        <v>146.19999999999999</v>
      </c>
      <c r="T200" s="30">
        <f>DFC!$C$48</f>
        <v>150</v>
      </c>
      <c r="U200" s="31">
        <f t="shared" ref="U200:W263" si="127">O200*R200/10^6</f>
        <v>59.584000000000003</v>
      </c>
      <c r="V200" s="31">
        <f t="shared" si="127"/>
        <v>1363.9875199999999</v>
      </c>
      <c r="W200" s="32">
        <f t="shared" si="127"/>
        <v>470.4</v>
      </c>
      <c r="X200" s="23">
        <f>DFC!$C$41</f>
        <v>370</v>
      </c>
      <c r="Y200" s="33">
        <f t="shared" ref="Y200:AA263" si="128">U200*$X200</f>
        <v>22046.080000000002</v>
      </c>
      <c r="Z200" s="31">
        <f t="shared" si="128"/>
        <v>504675.38239999994</v>
      </c>
      <c r="AA200" s="31">
        <f t="shared" si="128"/>
        <v>174048</v>
      </c>
      <c r="AB200" s="423">
        <f t="shared" si="104"/>
        <v>700769.46239999996</v>
      </c>
      <c r="AC200" s="295">
        <f>DFC!$C$45</f>
        <v>0.1</v>
      </c>
      <c r="AD200" s="291">
        <f>DFC!$C$44</f>
        <v>0.7</v>
      </c>
      <c r="AE200" s="292">
        <f>DFC!$C$43</f>
        <v>0.2</v>
      </c>
      <c r="AF200" s="24" t="str">
        <f t="shared" ref="AF200:AF263" si="129">IF(SUM(AC200:AE200)=1,"OK","X")</f>
        <v>OK</v>
      </c>
      <c r="AG200" s="25">
        <f t="shared" ref="AG200:AI263" si="130">$F200*AC200</f>
        <v>56</v>
      </c>
      <c r="AH200" s="26">
        <f t="shared" si="130"/>
        <v>392</v>
      </c>
      <c r="AI200" s="27">
        <f t="shared" si="130"/>
        <v>112</v>
      </c>
      <c r="AJ200" s="28">
        <f t="shared" si="122"/>
        <v>0</v>
      </c>
      <c r="AK200" s="28">
        <f t="shared" si="122"/>
        <v>0</v>
      </c>
      <c r="AL200" s="28">
        <f t="shared" si="122"/>
        <v>0</v>
      </c>
      <c r="AM200" s="17">
        <f>DFC!$C$50</f>
        <v>152</v>
      </c>
      <c r="AN200" s="16">
        <f>DFC!$C$49</f>
        <v>146.19999999999999</v>
      </c>
      <c r="AO200" s="18">
        <f>DFC!$C$48</f>
        <v>150</v>
      </c>
      <c r="AP200" s="31">
        <f t="shared" si="114"/>
        <v>0</v>
      </c>
      <c r="AQ200" s="31">
        <f t="shared" si="114"/>
        <v>0</v>
      </c>
      <c r="AR200" s="32">
        <f t="shared" si="114"/>
        <v>0</v>
      </c>
      <c r="AS200" s="23">
        <f>DFC!$C$41</f>
        <v>370</v>
      </c>
      <c r="AT200" s="33">
        <f t="shared" si="113"/>
        <v>0</v>
      </c>
      <c r="AU200" s="31">
        <f t="shared" si="113"/>
        <v>0</v>
      </c>
      <c r="AV200" s="31">
        <f t="shared" si="113"/>
        <v>0</v>
      </c>
      <c r="AW200" s="423">
        <f t="shared" si="105"/>
        <v>0</v>
      </c>
      <c r="AX200" s="561">
        <f>DFC!$C$72</f>
        <v>0.15</v>
      </c>
      <c r="AY200" s="559">
        <f>DFC!$C$71</f>
        <v>0.75</v>
      </c>
      <c r="AZ200" s="560">
        <f>DFC!$C$70</f>
        <v>0.1</v>
      </c>
      <c r="BA200" s="24" t="str">
        <f t="shared" si="102"/>
        <v>OK</v>
      </c>
      <c r="BB200" s="25">
        <f t="shared" ref="BB200:BD263" si="131">$F200*AX200</f>
        <v>84</v>
      </c>
      <c r="BC200" s="26">
        <f t="shared" si="131"/>
        <v>420</v>
      </c>
      <c r="BD200" s="27">
        <f t="shared" si="131"/>
        <v>56</v>
      </c>
      <c r="BE200" s="28">
        <f t="shared" si="123"/>
        <v>105000</v>
      </c>
      <c r="BF200" s="28">
        <f t="shared" si="123"/>
        <v>1785000</v>
      </c>
      <c r="BG200" s="28">
        <f t="shared" si="123"/>
        <v>280000</v>
      </c>
      <c r="BH200" s="17">
        <f>DFC!$C$77</f>
        <v>42</v>
      </c>
      <c r="BI200" s="28">
        <f>DFC!$C$76</f>
        <v>35</v>
      </c>
      <c r="BJ200" s="30">
        <f>DFC!$C$75</f>
        <v>40</v>
      </c>
      <c r="BK200" s="31">
        <f t="shared" si="115"/>
        <v>4.41</v>
      </c>
      <c r="BL200" s="31">
        <f t="shared" si="115"/>
        <v>62.475000000000001</v>
      </c>
      <c r="BM200" s="32">
        <f t="shared" si="115"/>
        <v>11.2</v>
      </c>
      <c r="BN200" s="11">
        <f>DFC!$C$68</f>
        <v>500</v>
      </c>
      <c r="BO200" s="21">
        <f t="shared" si="106"/>
        <v>2205</v>
      </c>
      <c r="BP200" s="19">
        <f t="shared" si="107"/>
        <v>31237.5</v>
      </c>
      <c r="BQ200" s="19">
        <f t="shared" si="108"/>
        <v>5600</v>
      </c>
      <c r="BR200" s="423">
        <f t="shared" si="109"/>
        <v>39042.5</v>
      </c>
      <c r="BS200" s="561">
        <f>DFC!$C$72</f>
        <v>0.15</v>
      </c>
      <c r="BT200" s="559">
        <f>DFC!$C$71</f>
        <v>0.75</v>
      </c>
      <c r="BU200" s="560">
        <f>DFC!$C$70</f>
        <v>0.1</v>
      </c>
      <c r="BV200" s="24" t="str">
        <f t="shared" si="103"/>
        <v>OK</v>
      </c>
      <c r="BW200" s="25">
        <f t="shared" ref="BW200:BY263" si="132">$F200*BS200</f>
        <v>84</v>
      </c>
      <c r="BX200" s="26">
        <f t="shared" si="132"/>
        <v>420</v>
      </c>
      <c r="BY200" s="27">
        <f t="shared" si="132"/>
        <v>56</v>
      </c>
      <c r="BZ200" s="28">
        <f t="shared" si="124"/>
        <v>0</v>
      </c>
      <c r="CA200" s="28">
        <f t="shared" si="124"/>
        <v>0</v>
      </c>
      <c r="CB200" s="28">
        <f t="shared" si="124"/>
        <v>0</v>
      </c>
      <c r="CC200" s="17">
        <f>DFC!$C$77</f>
        <v>42</v>
      </c>
      <c r="CD200" s="28">
        <f>DFC!$C$76</f>
        <v>35</v>
      </c>
      <c r="CE200" s="30">
        <f>DFC!$C$75</f>
        <v>40</v>
      </c>
      <c r="CF200" s="31">
        <f t="shared" si="116"/>
        <v>0</v>
      </c>
      <c r="CG200" s="31">
        <f t="shared" si="116"/>
        <v>0</v>
      </c>
      <c r="CH200" s="32">
        <f t="shared" si="116"/>
        <v>0</v>
      </c>
      <c r="CI200" s="11">
        <f>DFC!$C$68</f>
        <v>500</v>
      </c>
      <c r="CJ200" s="21">
        <f t="shared" si="110"/>
        <v>0</v>
      </c>
      <c r="CK200" s="21">
        <f t="shared" si="110"/>
        <v>0</v>
      </c>
      <c r="CL200" s="21">
        <f t="shared" si="110"/>
        <v>0</v>
      </c>
      <c r="CM200" s="423">
        <f t="shared" si="111"/>
        <v>0</v>
      </c>
    </row>
    <row r="201" spans="1:91" x14ac:dyDescent="0.35">
      <c r="A201" s="743"/>
      <c r="B201" s="572" t="s">
        <v>27</v>
      </c>
      <c r="C201" s="572">
        <v>31</v>
      </c>
      <c r="D201" s="572">
        <v>195</v>
      </c>
      <c r="E201" s="10">
        <f>DFC!C$54</f>
        <v>20</v>
      </c>
      <c r="F201" s="578">
        <f t="shared" si="120"/>
        <v>620</v>
      </c>
      <c r="G201" s="745"/>
      <c r="H201" s="49">
        <f>DFC!$C$45</f>
        <v>0.1</v>
      </c>
      <c r="I201" s="47">
        <f>DFC!$C$44</f>
        <v>0.7</v>
      </c>
      <c r="J201" s="48">
        <f>DFC!$C$43</f>
        <v>0.2</v>
      </c>
      <c r="K201" s="24" t="str">
        <f t="shared" si="125"/>
        <v>OK</v>
      </c>
      <c r="L201" s="25">
        <f t="shared" si="126"/>
        <v>62</v>
      </c>
      <c r="M201" s="26">
        <f t="shared" si="126"/>
        <v>434</v>
      </c>
      <c r="N201" s="27">
        <f t="shared" si="126"/>
        <v>124</v>
      </c>
      <c r="O201" s="28">
        <f t="shared" si="121"/>
        <v>434000</v>
      </c>
      <c r="P201" s="28">
        <f t="shared" si="121"/>
        <v>10329200</v>
      </c>
      <c r="Q201" s="28">
        <f t="shared" si="121"/>
        <v>3472000</v>
      </c>
      <c r="R201" s="29">
        <f>DFC!$C$50</f>
        <v>152</v>
      </c>
      <c r="S201" s="28">
        <f>DFC!$C$49</f>
        <v>146.19999999999999</v>
      </c>
      <c r="T201" s="30">
        <f>DFC!$C$48</f>
        <v>150</v>
      </c>
      <c r="U201" s="31">
        <f t="shared" si="127"/>
        <v>65.968000000000004</v>
      </c>
      <c r="V201" s="31">
        <f t="shared" si="127"/>
        <v>1510.12904</v>
      </c>
      <c r="W201" s="32">
        <f t="shared" si="127"/>
        <v>520.79999999999995</v>
      </c>
      <c r="X201" s="23">
        <f>DFC!$C$41</f>
        <v>370</v>
      </c>
      <c r="Y201" s="33">
        <f t="shared" si="128"/>
        <v>24408.16</v>
      </c>
      <c r="Z201" s="31">
        <f t="shared" si="128"/>
        <v>558747.74479999999</v>
      </c>
      <c r="AA201" s="31">
        <f t="shared" si="128"/>
        <v>192695.99999999997</v>
      </c>
      <c r="AB201" s="423">
        <f t="shared" si="104"/>
        <v>775851.90480000002</v>
      </c>
      <c r="AC201" s="295">
        <f>DFC!$C$45</f>
        <v>0.1</v>
      </c>
      <c r="AD201" s="291">
        <f>DFC!$C$44</f>
        <v>0.7</v>
      </c>
      <c r="AE201" s="292">
        <f>DFC!$C$43</f>
        <v>0.2</v>
      </c>
      <c r="AF201" s="24" t="str">
        <f t="shared" si="129"/>
        <v>OK</v>
      </c>
      <c r="AG201" s="25">
        <f t="shared" si="130"/>
        <v>62</v>
      </c>
      <c r="AH201" s="26">
        <f t="shared" si="130"/>
        <v>434</v>
      </c>
      <c r="AI201" s="27">
        <f t="shared" si="130"/>
        <v>124</v>
      </c>
      <c r="AJ201" s="28">
        <f t="shared" si="122"/>
        <v>0</v>
      </c>
      <c r="AK201" s="28">
        <f t="shared" si="122"/>
        <v>0</v>
      </c>
      <c r="AL201" s="28">
        <f t="shared" si="122"/>
        <v>0</v>
      </c>
      <c r="AM201" s="17">
        <f>DFC!$C$50</f>
        <v>152</v>
      </c>
      <c r="AN201" s="16">
        <f>DFC!$C$49</f>
        <v>146.19999999999999</v>
      </c>
      <c r="AO201" s="18">
        <f>DFC!$C$48</f>
        <v>150</v>
      </c>
      <c r="AP201" s="31">
        <f t="shared" si="114"/>
        <v>0</v>
      </c>
      <c r="AQ201" s="31">
        <f t="shared" si="114"/>
        <v>0</v>
      </c>
      <c r="AR201" s="32">
        <f t="shared" si="114"/>
        <v>0</v>
      </c>
      <c r="AS201" s="23">
        <f>DFC!$C$41</f>
        <v>370</v>
      </c>
      <c r="AT201" s="33">
        <f t="shared" si="113"/>
        <v>0</v>
      </c>
      <c r="AU201" s="31">
        <f t="shared" si="113"/>
        <v>0</v>
      </c>
      <c r="AV201" s="31">
        <f t="shared" si="113"/>
        <v>0</v>
      </c>
      <c r="AW201" s="423">
        <f t="shared" si="105"/>
        <v>0</v>
      </c>
      <c r="AX201" s="561">
        <f>DFC!$C$72</f>
        <v>0.15</v>
      </c>
      <c r="AY201" s="559">
        <f>DFC!$C$71</f>
        <v>0.75</v>
      </c>
      <c r="AZ201" s="560">
        <f>DFC!$C$70</f>
        <v>0.1</v>
      </c>
      <c r="BA201" s="24" t="str">
        <f t="shared" si="102"/>
        <v>OK</v>
      </c>
      <c r="BB201" s="25">
        <f t="shared" si="131"/>
        <v>93</v>
      </c>
      <c r="BC201" s="26">
        <f t="shared" si="131"/>
        <v>465</v>
      </c>
      <c r="BD201" s="27">
        <f t="shared" si="131"/>
        <v>62</v>
      </c>
      <c r="BE201" s="28">
        <f t="shared" si="123"/>
        <v>116250</v>
      </c>
      <c r="BF201" s="28">
        <f t="shared" si="123"/>
        <v>1976250</v>
      </c>
      <c r="BG201" s="28">
        <f t="shared" si="123"/>
        <v>310000</v>
      </c>
      <c r="BH201" s="17">
        <f>DFC!$C$77</f>
        <v>42</v>
      </c>
      <c r="BI201" s="28">
        <f>DFC!$C$76</f>
        <v>35</v>
      </c>
      <c r="BJ201" s="30">
        <f>DFC!$C$75</f>
        <v>40</v>
      </c>
      <c r="BK201" s="31">
        <f t="shared" si="115"/>
        <v>4.8825000000000003</v>
      </c>
      <c r="BL201" s="31">
        <f t="shared" si="115"/>
        <v>69.168750000000003</v>
      </c>
      <c r="BM201" s="32">
        <f t="shared" si="115"/>
        <v>12.4</v>
      </c>
      <c r="BN201" s="11">
        <f>DFC!$C$68</f>
        <v>500</v>
      </c>
      <c r="BO201" s="21">
        <f t="shared" si="106"/>
        <v>2441.25</v>
      </c>
      <c r="BP201" s="19">
        <f t="shared" si="107"/>
        <v>34584.375</v>
      </c>
      <c r="BQ201" s="19">
        <f t="shared" si="108"/>
        <v>6200</v>
      </c>
      <c r="BR201" s="423">
        <f t="shared" si="109"/>
        <v>43225.625</v>
      </c>
      <c r="BS201" s="561">
        <f>DFC!$C$72</f>
        <v>0.15</v>
      </c>
      <c r="BT201" s="559">
        <f>DFC!$C$71</f>
        <v>0.75</v>
      </c>
      <c r="BU201" s="560">
        <f>DFC!$C$70</f>
        <v>0.1</v>
      </c>
      <c r="BV201" s="24" t="str">
        <f t="shared" si="103"/>
        <v>OK</v>
      </c>
      <c r="BW201" s="25">
        <f t="shared" si="132"/>
        <v>93</v>
      </c>
      <c r="BX201" s="26">
        <f t="shared" si="132"/>
        <v>465</v>
      </c>
      <c r="BY201" s="27">
        <f t="shared" si="132"/>
        <v>62</v>
      </c>
      <c r="BZ201" s="28">
        <f t="shared" si="124"/>
        <v>0</v>
      </c>
      <c r="CA201" s="28">
        <f t="shared" si="124"/>
        <v>0</v>
      </c>
      <c r="CB201" s="28">
        <f t="shared" si="124"/>
        <v>0</v>
      </c>
      <c r="CC201" s="17">
        <f>DFC!$C$77</f>
        <v>42</v>
      </c>
      <c r="CD201" s="28">
        <f>DFC!$C$76</f>
        <v>35</v>
      </c>
      <c r="CE201" s="30">
        <f>DFC!$C$75</f>
        <v>40</v>
      </c>
      <c r="CF201" s="31">
        <f t="shared" si="116"/>
        <v>0</v>
      </c>
      <c r="CG201" s="31">
        <f t="shared" si="116"/>
        <v>0</v>
      </c>
      <c r="CH201" s="32">
        <f t="shared" si="116"/>
        <v>0</v>
      </c>
      <c r="CI201" s="11">
        <f>DFC!$C$68</f>
        <v>500</v>
      </c>
      <c r="CJ201" s="21">
        <f t="shared" si="110"/>
        <v>0</v>
      </c>
      <c r="CK201" s="21">
        <f t="shared" si="110"/>
        <v>0</v>
      </c>
      <c r="CL201" s="21">
        <f t="shared" si="110"/>
        <v>0</v>
      </c>
      <c r="CM201" s="423">
        <f t="shared" si="111"/>
        <v>0</v>
      </c>
    </row>
    <row r="202" spans="1:91" x14ac:dyDescent="0.35">
      <c r="A202" s="743"/>
      <c r="B202" s="572" t="s">
        <v>28</v>
      </c>
      <c r="C202" s="572">
        <v>30</v>
      </c>
      <c r="D202" s="572">
        <v>196</v>
      </c>
      <c r="E202" s="10">
        <f>DFC!C$55</f>
        <v>20</v>
      </c>
      <c r="F202" s="578">
        <f t="shared" si="120"/>
        <v>600</v>
      </c>
      <c r="G202" s="745"/>
      <c r="H202" s="49">
        <f>DFC!$C$45</f>
        <v>0.1</v>
      </c>
      <c r="I202" s="47">
        <f>DFC!$C$44</f>
        <v>0.7</v>
      </c>
      <c r="J202" s="48">
        <f>DFC!$C$43</f>
        <v>0.2</v>
      </c>
      <c r="K202" s="24" t="str">
        <f t="shared" si="125"/>
        <v>OK</v>
      </c>
      <c r="L202" s="25">
        <f t="shared" si="126"/>
        <v>60</v>
      </c>
      <c r="M202" s="26">
        <f t="shared" si="126"/>
        <v>420</v>
      </c>
      <c r="N202" s="27">
        <f t="shared" si="126"/>
        <v>120</v>
      </c>
      <c r="O202" s="28">
        <f t="shared" si="121"/>
        <v>420000</v>
      </c>
      <c r="P202" s="28">
        <f t="shared" si="121"/>
        <v>9996000</v>
      </c>
      <c r="Q202" s="28">
        <f t="shared" si="121"/>
        <v>3360000</v>
      </c>
      <c r="R202" s="29">
        <f>DFC!$C$50</f>
        <v>152</v>
      </c>
      <c r="S202" s="28">
        <f>DFC!$C$49</f>
        <v>146.19999999999999</v>
      </c>
      <c r="T202" s="30">
        <f>DFC!$C$48</f>
        <v>150</v>
      </c>
      <c r="U202" s="31">
        <f t="shared" si="127"/>
        <v>63.84</v>
      </c>
      <c r="V202" s="31">
        <f t="shared" si="127"/>
        <v>1461.4151999999999</v>
      </c>
      <c r="W202" s="32">
        <f t="shared" si="127"/>
        <v>504</v>
      </c>
      <c r="X202" s="23">
        <f>DFC!$C$41</f>
        <v>370</v>
      </c>
      <c r="Y202" s="33">
        <f t="shared" si="128"/>
        <v>23620.800000000003</v>
      </c>
      <c r="Z202" s="31">
        <f t="shared" si="128"/>
        <v>540723.62399999995</v>
      </c>
      <c r="AA202" s="31">
        <f t="shared" si="128"/>
        <v>186480</v>
      </c>
      <c r="AB202" s="423">
        <f t="shared" si="104"/>
        <v>750824.424</v>
      </c>
      <c r="AC202" s="295">
        <f>DFC!$C$45</f>
        <v>0.1</v>
      </c>
      <c r="AD202" s="291">
        <f>DFC!$C$44</f>
        <v>0.7</v>
      </c>
      <c r="AE202" s="292">
        <f>DFC!$C$43</f>
        <v>0.2</v>
      </c>
      <c r="AF202" s="24" t="str">
        <f t="shared" si="129"/>
        <v>OK</v>
      </c>
      <c r="AG202" s="25">
        <f t="shared" si="130"/>
        <v>60</v>
      </c>
      <c r="AH202" s="26">
        <f t="shared" si="130"/>
        <v>420</v>
      </c>
      <c r="AI202" s="27">
        <f t="shared" si="130"/>
        <v>120</v>
      </c>
      <c r="AJ202" s="28">
        <f t="shared" si="122"/>
        <v>0</v>
      </c>
      <c r="AK202" s="28">
        <f t="shared" si="122"/>
        <v>0</v>
      </c>
      <c r="AL202" s="28">
        <f t="shared" si="122"/>
        <v>0</v>
      </c>
      <c r="AM202" s="17">
        <f>DFC!$C$50</f>
        <v>152</v>
      </c>
      <c r="AN202" s="16">
        <f>DFC!$C$49</f>
        <v>146.19999999999999</v>
      </c>
      <c r="AO202" s="18">
        <f>DFC!$C$48</f>
        <v>150</v>
      </c>
      <c r="AP202" s="31">
        <f t="shared" si="114"/>
        <v>0</v>
      </c>
      <c r="AQ202" s="31">
        <f t="shared" si="114"/>
        <v>0</v>
      </c>
      <c r="AR202" s="32">
        <f t="shared" si="114"/>
        <v>0</v>
      </c>
      <c r="AS202" s="23">
        <f>DFC!$C$41</f>
        <v>370</v>
      </c>
      <c r="AT202" s="33">
        <f t="shared" si="113"/>
        <v>0</v>
      </c>
      <c r="AU202" s="31">
        <f t="shared" si="113"/>
        <v>0</v>
      </c>
      <c r="AV202" s="31">
        <f t="shared" si="113"/>
        <v>0</v>
      </c>
      <c r="AW202" s="423">
        <f t="shared" si="105"/>
        <v>0</v>
      </c>
      <c r="AX202" s="561">
        <f>DFC!$C$72</f>
        <v>0.15</v>
      </c>
      <c r="AY202" s="559">
        <f>DFC!$C$71</f>
        <v>0.75</v>
      </c>
      <c r="AZ202" s="560">
        <f>DFC!$C$70</f>
        <v>0.1</v>
      </c>
      <c r="BA202" s="24" t="str">
        <f t="shared" si="102"/>
        <v>OK</v>
      </c>
      <c r="BB202" s="25">
        <f t="shared" si="131"/>
        <v>90</v>
      </c>
      <c r="BC202" s="26">
        <f t="shared" si="131"/>
        <v>450</v>
      </c>
      <c r="BD202" s="27">
        <f t="shared" si="131"/>
        <v>60</v>
      </c>
      <c r="BE202" s="28">
        <f t="shared" si="123"/>
        <v>112500</v>
      </c>
      <c r="BF202" s="28">
        <f t="shared" si="123"/>
        <v>1912500</v>
      </c>
      <c r="BG202" s="28">
        <f t="shared" si="123"/>
        <v>300000</v>
      </c>
      <c r="BH202" s="17">
        <f>DFC!$C$77</f>
        <v>42</v>
      </c>
      <c r="BI202" s="28">
        <f>DFC!$C$76</f>
        <v>35</v>
      </c>
      <c r="BJ202" s="30">
        <f>DFC!$C$75</f>
        <v>40</v>
      </c>
      <c r="BK202" s="31">
        <f t="shared" si="115"/>
        <v>4.7249999999999996</v>
      </c>
      <c r="BL202" s="31">
        <f t="shared" si="115"/>
        <v>66.9375</v>
      </c>
      <c r="BM202" s="32">
        <f t="shared" si="115"/>
        <v>12</v>
      </c>
      <c r="BN202" s="11">
        <f>DFC!$C$68</f>
        <v>500</v>
      </c>
      <c r="BO202" s="21">
        <f t="shared" si="106"/>
        <v>2362.5</v>
      </c>
      <c r="BP202" s="19">
        <f t="shared" si="107"/>
        <v>33468.75</v>
      </c>
      <c r="BQ202" s="19">
        <f t="shared" si="108"/>
        <v>6000</v>
      </c>
      <c r="BR202" s="423">
        <f t="shared" si="109"/>
        <v>41831.25</v>
      </c>
      <c r="BS202" s="561">
        <f>DFC!$C$72</f>
        <v>0.15</v>
      </c>
      <c r="BT202" s="559">
        <f>DFC!$C$71</f>
        <v>0.75</v>
      </c>
      <c r="BU202" s="560">
        <f>DFC!$C$70</f>
        <v>0.1</v>
      </c>
      <c r="BV202" s="24" t="str">
        <f t="shared" si="103"/>
        <v>OK</v>
      </c>
      <c r="BW202" s="25">
        <f t="shared" si="132"/>
        <v>90</v>
      </c>
      <c r="BX202" s="26">
        <f t="shared" si="132"/>
        <v>450</v>
      </c>
      <c r="BY202" s="27">
        <f t="shared" si="132"/>
        <v>60</v>
      </c>
      <c r="BZ202" s="28">
        <f t="shared" si="124"/>
        <v>0</v>
      </c>
      <c r="CA202" s="28">
        <f t="shared" si="124"/>
        <v>0</v>
      </c>
      <c r="CB202" s="28">
        <f t="shared" si="124"/>
        <v>0</v>
      </c>
      <c r="CC202" s="17">
        <f>DFC!$C$77</f>
        <v>42</v>
      </c>
      <c r="CD202" s="28">
        <f>DFC!$C$76</f>
        <v>35</v>
      </c>
      <c r="CE202" s="30">
        <f>DFC!$C$75</f>
        <v>40</v>
      </c>
      <c r="CF202" s="31">
        <f t="shared" si="116"/>
        <v>0</v>
      </c>
      <c r="CG202" s="31">
        <f t="shared" si="116"/>
        <v>0</v>
      </c>
      <c r="CH202" s="32">
        <f t="shared" si="116"/>
        <v>0</v>
      </c>
      <c r="CI202" s="11">
        <f>DFC!$C$68</f>
        <v>500</v>
      </c>
      <c r="CJ202" s="21">
        <f t="shared" si="110"/>
        <v>0</v>
      </c>
      <c r="CK202" s="21">
        <f t="shared" si="110"/>
        <v>0</v>
      </c>
      <c r="CL202" s="21">
        <f t="shared" si="110"/>
        <v>0</v>
      </c>
      <c r="CM202" s="423">
        <f t="shared" si="111"/>
        <v>0</v>
      </c>
    </row>
    <row r="203" spans="1:91" x14ac:dyDescent="0.35">
      <c r="A203" s="743"/>
      <c r="B203" s="572" t="s">
        <v>29</v>
      </c>
      <c r="C203" s="572">
        <v>31</v>
      </c>
      <c r="D203" s="572">
        <v>197</v>
      </c>
      <c r="E203" s="10">
        <f>DFC!C$56</f>
        <v>20</v>
      </c>
      <c r="F203" s="578">
        <f t="shared" si="120"/>
        <v>620</v>
      </c>
      <c r="G203" s="745"/>
      <c r="H203" s="49">
        <f>DFC!$C$45</f>
        <v>0.1</v>
      </c>
      <c r="I203" s="47">
        <f>DFC!$C$44</f>
        <v>0.7</v>
      </c>
      <c r="J203" s="48">
        <f>DFC!$C$43</f>
        <v>0.2</v>
      </c>
      <c r="K203" s="24" t="str">
        <f t="shared" si="125"/>
        <v>OK</v>
      </c>
      <c r="L203" s="25">
        <f t="shared" si="126"/>
        <v>62</v>
      </c>
      <c r="M203" s="26">
        <f t="shared" si="126"/>
        <v>434</v>
      </c>
      <c r="N203" s="27">
        <f t="shared" si="126"/>
        <v>124</v>
      </c>
      <c r="O203" s="28">
        <f t="shared" si="121"/>
        <v>434000</v>
      </c>
      <c r="P203" s="28">
        <f t="shared" si="121"/>
        <v>10329200</v>
      </c>
      <c r="Q203" s="28">
        <f t="shared" si="121"/>
        <v>3472000</v>
      </c>
      <c r="R203" s="29">
        <f>DFC!$C$50</f>
        <v>152</v>
      </c>
      <c r="S203" s="28">
        <f>DFC!$C$49</f>
        <v>146.19999999999999</v>
      </c>
      <c r="T203" s="30">
        <f>DFC!$C$48</f>
        <v>150</v>
      </c>
      <c r="U203" s="31">
        <f t="shared" si="127"/>
        <v>65.968000000000004</v>
      </c>
      <c r="V203" s="31">
        <f t="shared" si="127"/>
        <v>1510.12904</v>
      </c>
      <c r="W203" s="32">
        <f t="shared" si="127"/>
        <v>520.79999999999995</v>
      </c>
      <c r="X203" s="23">
        <f>DFC!$C$41</f>
        <v>370</v>
      </c>
      <c r="Y203" s="33">
        <f t="shared" si="128"/>
        <v>24408.16</v>
      </c>
      <c r="Z203" s="31">
        <f t="shared" si="128"/>
        <v>558747.74479999999</v>
      </c>
      <c r="AA203" s="31">
        <f t="shared" si="128"/>
        <v>192695.99999999997</v>
      </c>
      <c r="AB203" s="423">
        <f t="shared" si="104"/>
        <v>775851.90480000002</v>
      </c>
      <c r="AC203" s="295">
        <f>DFC!$C$45</f>
        <v>0.1</v>
      </c>
      <c r="AD203" s="291">
        <f>DFC!$C$44</f>
        <v>0.7</v>
      </c>
      <c r="AE203" s="292">
        <f>DFC!$C$43</f>
        <v>0.2</v>
      </c>
      <c r="AF203" s="24" t="str">
        <f t="shared" si="129"/>
        <v>OK</v>
      </c>
      <c r="AG203" s="25">
        <f t="shared" si="130"/>
        <v>62</v>
      </c>
      <c r="AH203" s="26">
        <f t="shared" si="130"/>
        <v>434</v>
      </c>
      <c r="AI203" s="27">
        <f t="shared" si="130"/>
        <v>124</v>
      </c>
      <c r="AJ203" s="28">
        <f t="shared" si="122"/>
        <v>0</v>
      </c>
      <c r="AK203" s="28">
        <f t="shared" si="122"/>
        <v>0</v>
      </c>
      <c r="AL203" s="28">
        <f t="shared" si="122"/>
        <v>0</v>
      </c>
      <c r="AM203" s="17">
        <f>DFC!$C$50</f>
        <v>152</v>
      </c>
      <c r="AN203" s="16">
        <f>DFC!$C$49</f>
        <v>146.19999999999999</v>
      </c>
      <c r="AO203" s="18">
        <f>DFC!$C$48</f>
        <v>150</v>
      </c>
      <c r="AP203" s="31">
        <f t="shared" si="114"/>
        <v>0</v>
      </c>
      <c r="AQ203" s="31">
        <f t="shared" si="114"/>
        <v>0</v>
      </c>
      <c r="AR203" s="32">
        <f t="shared" si="114"/>
        <v>0</v>
      </c>
      <c r="AS203" s="23">
        <f>DFC!$C$41</f>
        <v>370</v>
      </c>
      <c r="AT203" s="33">
        <f t="shared" si="113"/>
        <v>0</v>
      </c>
      <c r="AU203" s="31">
        <f t="shared" si="113"/>
        <v>0</v>
      </c>
      <c r="AV203" s="31">
        <f t="shared" si="113"/>
        <v>0</v>
      </c>
      <c r="AW203" s="423">
        <f t="shared" si="105"/>
        <v>0</v>
      </c>
      <c r="AX203" s="561">
        <f>DFC!$C$72</f>
        <v>0.15</v>
      </c>
      <c r="AY203" s="559">
        <f>DFC!$C$71</f>
        <v>0.75</v>
      </c>
      <c r="AZ203" s="560">
        <f>DFC!$C$70</f>
        <v>0.1</v>
      </c>
      <c r="BA203" s="24" t="str">
        <f t="shared" si="102"/>
        <v>OK</v>
      </c>
      <c r="BB203" s="25">
        <f t="shared" si="131"/>
        <v>93</v>
      </c>
      <c r="BC203" s="26">
        <f t="shared" si="131"/>
        <v>465</v>
      </c>
      <c r="BD203" s="27">
        <f t="shared" si="131"/>
        <v>62</v>
      </c>
      <c r="BE203" s="28">
        <f t="shared" si="123"/>
        <v>116250</v>
      </c>
      <c r="BF203" s="28">
        <f t="shared" si="123"/>
        <v>1976250</v>
      </c>
      <c r="BG203" s="28">
        <f t="shared" si="123"/>
        <v>310000</v>
      </c>
      <c r="BH203" s="17">
        <f>DFC!$C$77</f>
        <v>42</v>
      </c>
      <c r="BI203" s="28">
        <f>DFC!$C$76</f>
        <v>35</v>
      </c>
      <c r="BJ203" s="30">
        <f>DFC!$C$75</f>
        <v>40</v>
      </c>
      <c r="BK203" s="31">
        <f t="shared" si="115"/>
        <v>4.8825000000000003</v>
      </c>
      <c r="BL203" s="31">
        <f t="shared" si="115"/>
        <v>69.168750000000003</v>
      </c>
      <c r="BM203" s="32">
        <f t="shared" si="115"/>
        <v>12.4</v>
      </c>
      <c r="BN203" s="11">
        <f>DFC!$C$68</f>
        <v>500</v>
      </c>
      <c r="BO203" s="21">
        <f t="shared" si="106"/>
        <v>2441.25</v>
      </c>
      <c r="BP203" s="19">
        <f t="shared" si="107"/>
        <v>34584.375</v>
      </c>
      <c r="BQ203" s="19">
        <f t="shared" si="108"/>
        <v>6200</v>
      </c>
      <c r="BR203" s="423">
        <f t="shared" si="109"/>
        <v>43225.625</v>
      </c>
      <c r="BS203" s="561">
        <f>DFC!$C$72</f>
        <v>0.15</v>
      </c>
      <c r="BT203" s="559">
        <f>DFC!$C$71</f>
        <v>0.75</v>
      </c>
      <c r="BU203" s="560">
        <f>DFC!$C$70</f>
        <v>0.1</v>
      </c>
      <c r="BV203" s="24" t="str">
        <f t="shared" si="103"/>
        <v>OK</v>
      </c>
      <c r="BW203" s="25">
        <f t="shared" si="132"/>
        <v>93</v>
      </c>
      <c r="BX203" s="26">
        <f t="shared" si="132"/>
        <v>465</v>
      </c>
      <c r="BY203" s="27">
        <f t="shared" si="132"/>
        <v>62</v>
      </c>
      <c r="BZ203" s="28">
        <f t="shared" si="124"/>
        <v>0</v>
      </c>
      <c r="CA203" s="28">
        <f t="shared" si="124"/>
        <v>0</v>
      </c>
      <c r="CB203" s="28">
        <f t="shared" si="124"/>
        <v>0</v>
      </c>
      <c r="CC203" s="17">
        <f>DFC!$C$77</f>
        <v>42</v>
      </c>
      <c r="CD203" s="28">
        <f>DFC!$C$76</f>
        <v>35</v>
      </c>
      <c r="CE203" s="30">
        <f>DFC!$C$75</f>
        <v>40</v>
      </c>
      <c r="CF203" s="31">
        <f t="shared" si="116"/>
        <v>0</v>
      </c>
      <c r="CG203" s="31">
        <f t="shared" si="116"/>
        <v>0</v>
      </c>
      <c r="CH203" s="32">
        <f t="shared" si="116"/>
        <v>0</v>
      </c>
      <c r="CI203" s="11">
        <f>DFC!$C$68</f>
        <v>500</v>
      </c>
      <c r="CJ203" s="21">
        <f t="shared" si="110"/>
        <v>0</v>
      </c>
      <c r="CK203" s="21">
        <f t="shared" si="110"/>
        <v>0</v>
      </c>
      <c r="CL203" s="21">
        <f t="shared" si="110"/>
        <v>0</v>
      </c>
      <c r="CM203" s="423">
        <f t="shared" si="111"/>
        <v>0</v>
      </c>
    </row>
    <row r="204" spans="1:91" x14ac:dyDescent="0.35">
      <c r="A204" s="743"/>
      <c r="B204" s="572" t="s">
        <v>30</v>
      </c>
      <c r="C204" s="572">
        <v>30</v>
      </c>
      <c r="D204" s="572">
        <v>198</v>
      </c>
      <c r="E204" s="10">
        <f>DFC!C$57</f>
        <v>20</v>
      </c>
      <c r="F204" s="578">
        <f t="shared" si="120"/>
        <v>600</v>
      </c>
      <c r="G204" s="745"/>
      <c r="H204" s="49">
        <f>DFC!$C$45</f>
        <v>0.1</v>
      </c>
      <c r="I204" s="47">
        <f>DFC!$C$44</f>
        <v>0.7</v>
      </c>
      <c r="J204" s="48">
        <f>DFC!$C$43</f>
        <v>0.2</v>
      </c>
      <c r="K204" s="24" t="str">
        <f t="shared" si="125"/>
        <v>OK</v>
      </c>
      <c r="L204" s="25">
        <f t="shared" si="126"/>
        <v>60</v>
      </c>
      <c r="M204" s="26">
        <f t="shared" si="126"/>
        <v>420</v>
      </c>
      <c r="N204" s="27">
        <f t="shared" si="126"/>
        <v>120</v>
      </c>
      <c r="O204" s="28">
        <f t="shared" si="121"/>
        <v>420000</v>
      </c>
      <c r="P204" s="28">
        <f t="shared" si="121"/>
        <v>9996000</v>
      </c>
      <c r="Q204" s="28">
        <f t="shared" si="121"/>
        <v>3360000</v>
      </c>
      <c r="R204" s="29">
        <f>DFC!$C$50</f>
        <v>152</v>
      </c>
      <c r="S204" s="28">
        <f>DFC!$C$49</f>
        <v>146.19999999999999</v>
      </c>
      <c r="T204" s="30">
        <f>DFC!$C$48</f>
        <v>150</v>
      </c>
      <c r="U204" s="31">
        <f t="shared" si="127"/>
        <v>63.84</v>
      </c>
      <c r="V204" s="31">
        <f t="shared" si="127"/>
        <v>1461.4151999999999</v>
      </c>
      <c r="W204" s="32">
        <f t="shared" si="127"/>
        <v>504</v>
      </c>
      <c r="X204" s="23">
        <f>DFC!$C$41</f>
        <v>370</v>
      </c>
      <c r="Y204" s="33">
        <f t="shared" si="128"/>
        <v>23620.800000000003</v>
      </c>
      <c r="Z204" s="31">
        <f t="shared" si="128"/>
        <v>540723.62399999995</v>
      </c>
      <c r="AA204" s="31">
        <f t="shared" si="128"/>
        <v>186480</v>
      </c>
      <c r="AB204" s="423">
        <f t="shared" si="104"/>
        <v>750824.424</v>
      </c>
      <c r="AC204" s="295">
        <f>DFC!$C$45</f>
        <v>0.1</v>
      </c>
      <c r="AD204" s="291">
        <f>DFC!$C$44</f>
        <v>0.7</v>
      </c>
      <c r="AE204" s="292">
        <f>DFC!$C$43</f>
        <v>0.2</v>
      </c>
      <c r="AF204" s="24" t="str">
        <f t="shared" si="129"/>
        <v>OK</v>
      </c>
      <c r="AG204" s="25">
        <f t="shared" si="130"/>
        <v>60</v>
      </c>
      <c r="AH204" s="26">
        <f t="shared" si="130"/>
        <v>420</v>
      </c>
      <c r="AI204" s="27">
        <f t="shared" si="130"/>
        <v>120</v>
      </c>
      <c r="AJ204" s="28">
        <f t="shared" si="122"/>
        <v>0</v>
      </c>
      <c r="AK204" s="28">
        <f t="shared" si="122"/>
        <v>0</v>
      </c>
      <c r="AL204" s="28">
        <f t="shared" si="122"/>
        <v>0</v>
      </c>
      <c r="AM204" s="17">
        <f>DFC!$C$50</f>
        <v>152</v>
      </c>
      <c r="AN204" s="16">
        <f>DFC!$C$49</f>
        <v>146.19999999999999</v>
      </c>
      <c r="AO204" s="18">
        <f>DFC!$C$48</f>
        <v>150</v>
      </c>
      <c r="AP204" s="31">
        <f t="shared" si="114"/>
        <v>0</v>
      </c>
      <c r="AQ204" s="31">
        <f t="shared" si="114"/>
        <v>0</v>
      </c>
      <c r="AR204" s="32">
        <f t="shared" si="114"/>
        <v>0</v>
      </c>
      <c r="AS204" s="23">
        <f>DFC!$C$41</f>
        <v>370</v>
      </c>
      <c r="AT204" s="33">
        <f t="shared" si="113"/>
        <v>0</v>
      </c>
      <c r="AU204" s="31">
        <f t="shared" si="113"/>
        <v>0</v>
      </c>
      <c r="AV204" s="31">
        <f t="shared" si="113"/>
        <v>0</v>
      </c>
      <c r="AW204" s="423">
        <f t="shared" si="105"/>
        <v>0</v>
      </c>
      <c r="AX204" s="561">
        <f>DFC!$C$72</f>
        <v>0.15</v>
      </c>
      <c r="AY204" s="559">
        <f>DFC!$C$71</f>
        <v>0.75</v>
      </c>
      <c r="AZ204" s="560">
        <f>DFC!$C$70</f>
        <v>0.1</v>
      </c>
      <c r="BA204" s="24" t="str">
        <f t="shared" si="102"/>
        <v>OK</v>
      </c>
      <c r="BB204" s="25">
        <f t="shared" si="131"/>
        <v>90</v>
      </c>
      <c r="BC204" s="26">
        <f t="shared" si="131"/>
        <v>450</v>
      </c>
      <c r="BD204" s="27">
        <f t="shared" si="131"/>
        <v>60</v>
      </c>
      <c r="BE204" s="28">
        <f t="shared" si="123"/>
        <v>112500</v>
      </c>
      <c r="BF204" s="28">
        <f t="shared" si="123"/>
        <v>1912500</v>
      </c>
      <c r="BG204" s="28">
        <f t="shared" si="123"/>
        <v>300000</v>
      </c>
      <c r="BH204" s="17">
        <f>DFC!$C$77</f>
        <v>42</v>
      </c>
      <c r="BI204" s="28">
        <f>DFC!$C$76</f>
        <v>35</v>
      </c>
      <c r="BJ204" s="30">
        <f>DFC!$C$75</f>
        <v>40</v>
      </c>
      <c r="BK204" s="31">
        <f t="shared" si="115"/>
        <v>4.7249999999999996</v>
      </c>
      <c r="BL204" s="31">
        <f t="shared" si="115"/>
        <v>66.9375</v>
      </c>
      <c r="BM204" s="32">
        <f t="shared" si="115"/>
        <v>12</v>
      </c>
      <c r="BN204" s="11">
        <f>DFC!$C$68</f>
        <v>500</v>
      </c>
      <c r="BO204" s="21">
        <f t="shared" si="106"/>
        <v>2362.5</v>
      </c>
      <c r="BP204" s="19">
        <f t="shared" si="107"/>
        <v>33468.75</v>
      </c>
      <c r="BQ204" s="19">
        <f t="shared" si="108"/>
        <v>6000</v>
      </c>
      <c r="BR204" s="423">
        <f t="shared" si="109"/>
        <v>41831.25</v>
      </c>
      <c r="BS204" s="561">
        <f>DFC!$C$72</f>
        <v>0.15</v>
      </c>
      <c r="BT204" s="559">
        <f>DFC!$C$71</f>
        <v>0.75</v>
      </c>
      <c r="BU204" s="560">
        <f>DFC!$C$70</f>
        <v>0.1</v>
      </c>
      <c r="BV204" s="24" t="str">
        <f t="shared" si="103"/>
        <v>OK</v>
      </c>
      <c r="BW204" s="25">
        <f t="shared" si="132"/>
        <v>90</v>
      </c>
      <c r="BX204" s="26">
        <f t="shared" si="132"/>
        <v>450</v>
      </c>
      <c r="BY204" s="27">
        <f t="shared" si="132"/>
        <v>60</v>
      </c>
      <c r="BZ204" s="28">
        <f t="shared" si="124"/>
        <v>0</v>
      </c>
      <c r="CA204" s="28">
        <f t="shared" si="124"/>
        <v>0</v>
      </c>
      <c r="CB204" s="28">
        <f t="shared" si="124"/>
        <v>0</v>
      </c>
      <c r="CC204" s="17">
        <f>DFC!$C$77</f>
        <v>42</v>
      </c>
      <c r="CD204" s="28">
        <f>DFC!$C$76</f>
        <v>35</v>
      </c>
      <c r="CE204" s="30">
        <f>DFC!$C$75</f>
        <v>40</v>
      </c>
      <c r="CF204" s="31">
        <f t="shared" si="116"/>
        <v>0</v>
      </c>
      <c r="CG204" s="31">
        <f t="shared" si="116"/>
        <v>0</v>
      </c>
      <c r="CH204" s="32">
        <f t="shared" si="116"/>
        <v>0</v>
      </c>
      <c r="CI204" s="11">
        <f>DFC!$C$68</f>
        <v>500</v>
      </c>
      <c r="CJ204" s="21">
        <f t="shared" si="110"/>
        <v>0</v>
      </c>
      <c r="CK204" s="21">
        <f t="shared" si="110"/>
        <v>0</v>
      </c>
      <c r="CL204" s="21">
        <f t="shared" si="110"/>
        <v>0</v>
      </c>
      <c r="CM204" s="423">
        <f t="shared" si="111"/>
        <v>0</v>
      </c>
    </row>
    <row r="205" spans="1:91" x14ac:dyDescent="0.35">
      <c r="A205" s="743"/>
      <c r="B205" s="572" t="s">
        <v>31</v>
      </c>
      <c r="C205" s="572">
        <v>31</v>
      </c>
      <c r="D205" s="572">
        <v>199</v>
      </c>
      <c r="E205" s="10">
        <f>DFC!C$58</f>
        <v>20</v>
      </c>
      <c r="F205" s="578">
        <f t="shared" si="120"/>
        <v>620</v>
      </c>
      <c r="G205" s="745"/>
      <c r="H205" s="49">
        <f>DFC!$C$45</f>
        <v>0.1</v>
      </c>
      <c r="I205" s="47">
        <f>DFC!$C$44</f>
        <v>0.7</v>
      </c>
      <c r="J205" s="48">
        <f>DFC!$C$43</f>
        <v>0.2</v>
      </c>
      <c r="K205" s="24" t="str">
        <f t="shared" si="125"/>
        <v>OK</v>
      </c>
      <c r="L205" s="25">
        <f t="shared" si="126"/>
        <v>62</v>
      </c>
      <c r="M205" s="26">
        <f t="shared" si="126"/>
        <v>434</v>
      </c>
      <c r="N205" s="27">
        <f t="shared" si="126"/>
        <v>124</v>
      </c>
      <c r="O205" s="28">
        <f t="shared" si="121"/>
        <v>434000</v>
      </c>
      <c r="P205" s="28">
        <f t="shared" si="121"/>
        <v>10329200</v>
      </c>
      <c r="Q205" s="28">
        <f t="shared" si="121"/>
        <v>3472000</v>
      </c>
      <c r="R205" s="29">
        <f>DFC!$C$50</f>
        <v>152</v>
      </c>
      <c r="S205" s="28">
        <f>DFC!$C$49</f>
        <v>146.19999999999999</v>
      </c>
      <c r="T205" s="30">
        <f>DFC!$C$48</f>
        <v>150</v>
      </c>
      <c r="U205" s="31">
        <f t="shared" si="127"/>
        <v>65.968000000000004</v>
      </c>
      <c r="V205" s="31">
        <f t="shared" si="127"/>
        <v>1510.12904</v>
      </c>
      <c r="W205" s="32">
        <f t="shared" si="127"/>
        <v>520.79999999999995</v>
      </c>
      <c r="X205" s="23">
        <f>DFC!$C$41</f>
        <v>370</v>
      </c>
      <c r="Y205" s="33">
        <f t="shared" si="128"/>
        <v>24408.16</v>
      </c>
      <c r="Z205" s="31">
        <f t="shared" si="128"/>
        <v>558747.74479999999</v>
      </c>
      <c r="AA205" s="31">
        <f t="shared" si="128"/>
        <v>192695.99999999997</v>
      </c>
      <c r="AB205" s="423">
        <f t="shared" si="104"/>
        <v>775851.90480000002</v>
      </c>
      <c r="AC205" s="295">
        <f>DFC!$C$45</f>
        <v>0.1</v>
      </c>
      <c r="AD205" s="291">
        <f>DFC!$C$44</f>
        <v>0.7</v>
      </c>
      <c r="AE205" s="292">
        <f>DFC!$C$43</f>
        <v>0.2</v>
      </c>
      <c r="AF205" s="24" t="str">
        <f t="shared" si="129"/>
        <v>OK</v>
      </c>
      <c r="AG205" s="25">
        <f t="shared" si="130"/>
        <v>62</v>
      </c>
      <c r="AH205" s="26">
        <f t="shared" si="130"/>
        <v>434</v>
      </c>
      <c r="AI205" s="27">
        <f t="shared" si="130"/>
        <v>124</v>
      </c>
      <c r="AJ205" s="28">
        <f t="shared" si="122"/>
        <v>0</v>
      </c>
      <c r="AK205" s="28">
        <f t="shared" si="122"/>
        <v>0</v>
      </c>
      <c r="AL205" s="28">
        <f t="shared" si="122"/>
        <v>0</v>
      </c>
      <c r="AM205" s="17">
        <f>DFC!$C$50</f>
        <v>152</v>
      </c>
      <c r="AN205" s="16">
        <f>DFC!$C$49</f>
        <v>146.19999999999999</v>
      </c>
      <c r="AO205" s="18">
        <f>DFC!$C$48</f>
        <v>150</v>
      </c>
      <c r="AP205" s="31">
        <f t="shared" si="114"/>
        <v>0</v>
      </c>
      <c r="AQ205" s="31">
        <f t="shared" si="114"/>
        <v>0</v>
      </c>
      <c r="AR205" s="32">
        <f t="shared" si="114"/>
        <v>0</v>
      </c>
      <c r="AS205" s="23">
        <f>DFC!$C$41</f>
        <v>370</v>
      </c>
      <c r="AT205" s="33">
        <f t="shared" si="113"/>
        <v>0</v>
      </c>
      <c r="AU205" s="31">
        <f t="shared" si="113"/>
        <v>0</v>
      </c>
      <c r="AV205" s="31">
        <f t="shared" si="113"/>
        <v>0</v>
      </c>
      <c r="AW205" s="423">
        <f t="shared" si="105"/>
        <v>0</v>
      </c>
      <c r="AX205" s="561">
        <f>DFC!$C$72</f>
        <v>0.15</v>
      </c>
      <c r="AY205" s="559">
        <f>DFC!$C$71</f>
        <v>0.75</v>
      </c>
      <c r="AZ205" s="560">
        <f>DFC!$C$70</f>
        <v>0.1</v>
      </c>
      <c r="BA205" s="24" t="str">
        <f t="shared" si="102"/>
        <v>OK</v>
      </c>
      <c r="BB205" s="25">
        <f t="shared" si="131"/>
        <v>93</v>
      </c>
      <c r="BC205" s="26">
        <f t="shared" si="131"/>
        <v>465</v>
      </c>
      <c r="BD205" s="27">
        <f t="shared" si="131"/>
        <v>62</v>
      </c>
      <c r="BE205" s="28">
        <f t="shared" si="123"/>
        <v>116250</v>
      </c>
      <c r="BF205" s="28">
        <f t="shared" si="123"/>
        <v>1976250</v>
      </c>
      <c r="BG205" s="28">
        <f t="shared" si="123"/>
        <v>310000</v>
      </c>
      <c r="BH205" s="17">
        <f>DFC!$C$77</f>
        <v>42</v>
      </c>
      <c r="BI205" s="28">
        <f>DFC!$C$76</f>
        <v>35</v>
      </c>
      <c r="BJ205" s="30">
        <f>DFC!$C$75</f>
        <v>40</v>
      </c>
      <c r="BK205" s="31">
        <f t="shared" si="115"/>
        <v>4.8825000000000003</v>
      </c>
      <c r="BL205" s="31">
        <f t="shared" si="115"/>
        <v>69.168750000000003</v>
      </c>
      <c r="BM205" s="32">
        <f t="shared" si="115"/>
        <v>12.4</v>
      </c>
      <c r="BN205" s="11">
        <f>DFC!$C$68</f>
        <v>500</v>
      </c>
      <c r="BO205" s="21">
        <f t="shared" si="106"/>
        <v>2441.25</v>
      </c>
      <c r="BP205" s="19">
        <f t="shared" si="107"/>
        <v>34584.375</v>
      </c>
      <c r="BQ205" s="19">
        <f t="shared" si="108"/>
        <v>6200</v>
      </c>
      <c r="BR205" s="423">
        <f t="shared" si="109"/>
        <v>43225.625</v>
      </c>
      <c r="BS205" s="561">
        <f>DFC!$C$72</f>
        <v>0.15</v>
      </c>
      <c r="BT205" s="559">
        <f>DFC!$C$71</f>
        <v>0.75</v>
      </c>
      <c r="BU205" s="560">
        <f>DFC!$C$70</f>
        <v>0.1</v>
      </c>
      <c r="BV205" s="24" t="str">
        <f t="shared" si="103"/>
        <v>OK</v>
      </c>
      <c r="BW205" s="25">
        <f t="shared" si="132"/>
        <v>93</v>
      </c>
      <c r="BX205" s="26">
        <f t="shared" si="132"/>
        <v>465</v>
      </c>
      <c r="BY205" s="27">
        <f t="shared" si="132"/>
        <v>62</v>
      </c>
      <c r="BZ205" s="28">
        <f t="shared" si="124"/>
        <v>0</v>
      </c>
      <c r="CA205" s="28">
        <f t="shared" si="124"/>
        <v>0</v>
      </c>
      <c r="CB205" s="28">
        <f t="shared" si="124"/>
        <v>0</v>
      </c>
      <c r="CC205" s="17">
        <f>DFC!$C$77</f>
        <v>42</v>
      </c>
      <c r="CD205" s="28">
        <f>DFC!$C$76</f>
        <v>35</v>
      </c>
      <c r="CE205" s="30">
        <f>DFC!$C$75</f>
        <v>40</v>
      </c>
      <c r="CF205" s="31">
        <f t="shared" si="116"/>
        <v>0</v>
      </c>
      <c r="CG205" s="31">
        <f t="shared" si="116"/>
        <v>0</v>
      </c>
      <c r="CH205" s="32">
        <f t="shared" si="116"/>
        <v>0</v>
      </c>
      <c r="CI205" s="11">
        <f>DFC!$C$68</f>
        <v>500</v>
      </c>
      <c r="CJ205" s="21">
        <f t="shared" si="110"/>
        <v>0</v>
      </c>
      <c r="CK205" s="21">
        <f t="shared" si="110"/>
        <v>0</v>
      </c>
      <c r="CL205" s="21">
        <f t="shared" si="110"/>
        <v>0</v>
      </c>
      <c r="CM205" s="423">
        <f t="shared" si="111"/>
        <v>0</v>
      </c>
    </row>
    <row r="206" spans="1:91" x14ac:dyDescent="0.35">
      <c r="A206" s="743"/>
      <c r="B206" s="572" t="s">
        <v>32</v>
      </c>
      <c r="C206" s="572">
        <v>31</v>
      </c>
      <c r="D206" s="572">
        <v>200</v>
      </c>
      <c r="E206" s="10">
        <f>DFC!C$59</f>
        <v>20</v>
      </c>
      <c r="F206" s="578">
        <f t="shared" si="120"/>
        <v>620</v>
      </c>
      <c r="G206" s="745"/>
      <c r="H206" s="49">
        <f>DFC!$C$45</f>
        <v>0.1</v>
      </c>
      <c r="I206" s="47">
        <f>DFC!$C$44</f>
        <v>0.7</v>
      </c>
      <c r="J206" s="48">
        <f>DFC!$C$43</f>
        <v>0.2</v>
      </c>
      <c r="K206" s="24" t="str">
        <f t="shared" si="125"/>
        <v>OK</v>
      </c>
      <c r="L206" s="25">
        <f t="shared" si="126"/>
        <v>62</v>
      </c>
      <c r="M206" s="26">
        <f t="shared" si="126"/>
        <v>434</v>
      </c>
      <c r="N206" s="27">
        <f t="shared" si="126"/>
        <v>124</v>
      </c>
      <c r="O206" s="28">
        <f t="shared" si="121"/>
        <v>434000</v>
      </c>
      <c r="P206" s="28">
        <f t="shared" si="121"/>
        <v>10329200</v>
      </c>
      <c r="Q206" s="28">
        <f t="shared" si="121"/>
        <v>3472000</v>
      </c>
      <c r="R206" s="29">
        <f>DFC!$C$50</f>
        <v>152</v>
      </c>
      <c r="S206" s="28">
        <f>DFC!$C$49</f>
        <v>146.19999999999999</v>
      </c>
      <c r="T206" s="30">
        <f>DFC!$C$48</f>
        <v>150</v>
      </c>
      <c r="U206" s="31">
        <f t="shared" si="127"/>
        <v>65.968000000000004</v>
      </c>
      <c r="V206" s="31">
        <f t="shared" si="127"/>
        <v>1510.12904</v>
      </c>
      <c r="W206" s="32">
        <f t="shared" si="127"/>
        <v>520.79999999999995</v>
      </c>
      <c r="X206" s="23">
        <f>DFC!$C$41</f>
        <v>370</v>
      </c>
      <c r="Y206" s="33">
        <f t="shared" si="128"/>
        <v>24408.16</v>
      </c>
      <c r="Z206" s="31">
        <f t="shared" si="128"/>
        <v>558747.74479999999</v>
      </c>
      <c r="AA206" s="31">
        <f t="shared" si="128"/>
        <v>192695.99999999997</v>
      </c>
      <c r="AB206" s="423">
        <f t="shared" si="104"/>
        <v>775851.90480000002</v>
      </c>
      <c r="AC206" s="295">
        <f>DFC!$C$45</f>
        <v>0.1</v>
      </c>
      <c r="AD206" s="291">
        <f>DFC!$C$44</f>
        <v>0.7</v>
      </c>
      <c r="AE206" s="292">
        <f>DFC!$C$43</f>
        <v>0.2</v>
      </c>
      <c r="AF206" s="24" t="str">
        <f t="shared" si="129"/>
        <v>OK</v>
      </c>
      <c r="AG206" s="25">
        <f t="shared" si="130"/>
        <v>62</v>
      </c>
      <c r="AH206" s="26">
        <f t="shared" si="130"/>
        <v>434</v>
      </c>
      <c r="AI206" s="27">
        <f t="shared" si="130"/>
        <v>124</v>
      </c>
      <c r="AJ206" s="28">
        <f t="shared" si="122"/>
        <v>0</v>
      </c>
      <c r="AK206" s="28">
        <f t="shared" si="122"/>
        <v>0</v>
      </c>
      <c r="AL206" s="28">
        <f t="shared" si="122"/>
        <v>0</v>
      </c>
      <c r="AM206" s="17">
        <f>DFC!$C$50</f>
        <v>152</v>
      </c>
      <c r="AN206" s="16">
        <f>DFC!$C$49</f>
        <v>146.19999999999999</v>
      </c>
      <c r="AO206" s="18">
        <f>DFC!$C$48</f>
        <v>150</v>
      </c>
      <c r="AP206" s="31">
        <f t="shared" si="114"/>
        <v>0</v>
      </c>
      <c r="AQ206" s="31">
        <f t="shared" si="114"/>
        <v>0</v>
      </c>
      <c r="AR206" s="32">
        <f t="shared" si="114"/>
        <v>0</v>
      </c>
      <c r="AS206" s="23">
        <f>DFC!$C$41</f>
        <v>370</v>
      </c>
      <c r="AT206" s="33">
        <f t="shared" si="113"/>
        <v>0</v>
      </c>
      <c r="AU206" s="31">
        <f t="shared" si="113"/>
        <v>0</v>
      </c>
      <c r="AV206" s="31">
        <f t="shared" si="113"/>
        <v>0</v>
      </c>
      <c r="AW206" s="423">
        <f t="shared" si="105"/>
        <v>0</v>
      </c>
      <c r="AX206" s="561">
        <f>DFC!$C$72</f>
        <v>0.15</v>
      </c>
      <c r="AY206" s="559">
        <f>DFC!$C$71</f>
        <v>0.75</v>
      </c>
      <c r="AZ206" s="560">
        <f>DFC!$C$70</f>
        <v>0.1</v>
      </c>
      <c r="BA206" s="24" t="str">
        <f t="shared" si="102"/>
        <v>OK</v>
      </c>
      <c r="BB206" s="25">
        <f t="shared" si="131"/>
        <v>93</v>
      </c>
      <c r="BC206" s="26">
        <f t="shared" si="131"/>
        <v>465</v>
      </c>
      <c r="BD206" s="27">
        <f t="shared" si="131"/>
        <v>62</v>
      </c>
      <c r="BE206" s="28">
        <f t="shared" si="123"/>
        <v>116250</v>
      </c>
      <c r="BF206" s="28">
        <f t="shared" si="123"/>
        <v>1976250</v>
      </c>
      <c r="BG206" s="28">
        <f t="shared" si="123"/>
        <v>310000</v>
      </c>
      <c r="BH206" s="17">
        <f>DFC!$C$77</f>
        <v>42</v>
      </c>
      <c r="BI206" s="28">
        <f>DFC!$C$76</f>
        <v>35</v>
      </c>
      <c r="BJ206" s="30">
        <f>DFC!$C$75</f>
        <v>40</v>
      </c>
      <c r="BK206" s="31">
        <f t="shared" si="115"/>
        <v>4.8825000000000003</v>
      </c>
      <c r="BL206" s="31">
        <f t="shared" si="115"/>
        <v>69.168750000000003</v>
      </c>
      <c r="BM206" s="32">
        <f t="shared" si="115"/>
        <v>12.4</v>
      </c>
      <c r="BN206" s="11">
        <f>DFC!$C$68</f>
        <v>500</v>
      </c>
      <c r="BO206" s="21">
        <f t="shared" si="106"/>
        <v>2441.25</v>
      </c>
      <c r="BP206" s="19">
        <f t="shared" si="107"/>
        <v>34584.375</v>
      </c>
      <c r="BQ206" s="19">
        <f t="shared" si="108"/>
        <v>6200</v>
      </c>
      <c r="BR206" s="423">
        <f t="shared" si="109"/>
        <v>43225.625</v>
      </c>
      <c r="BS206" s="561">
        <f>DFC!$C$72</f>
        <v>0.15</v>
      </c>
      <c r="BT206" s="559">
        <f>DFC!$C$71</f>
        <v>0.75</v>
      </c>
      <c r="BU206" s="560">
        <f>DFC!$C$70</f>
        <v>0.1</v>
      </c>
      <c r="BV206" s="24" t="str">
        <f t="shared" si="103"/>
        <v>OK</v>
      </c>
      <c r="BW206" s="25">
        <f t="shared" si="132"/>
        <v>93</v>
      </c>
      <c r="BX206" s="26">
        <f t="shared" si="132"/>
        <v>465</v>
      </c>
      <c r="BY206" s="27">
        <f t="shared" si="132"/>
        <v>62</v>
      </c>
      <c r="BZ206" s="28">
        <f t="shared" si="124"/>
        <v>0</v>
      </c>
      <c r="CA206" s="28">
        <f t="shared" si="124"/>
        <v>0</v>
      </c>
      <c r="CB206" s="28">
        <f t="shared" si="124"/>
        <v>0</v>
      </c>
      <c r="CC206" s="17">
        <f>DFC!$C$77</f>
        <v>42</v>
      </c>
      <c r="CD206" s="28">
        <f>DFC!$C$76</f>
        <v>35</v>
      </c>
      <c r="CE206" s="30">
        <f>DFC!$C$75</f>
        <v>40</v>
      </c>
      <c r="CF206" s="31">
        <f t="shared" si="116"/>
        <v>0</v>
      </c>
      <c r="CG206" s="31">
        <f t="shared" si="116"/>
        <v>0</v>
      </c>
      <c r="CH206" s="32">
        <f t="shared" si="116"/>
        <v>0</v>
      </c>
      <c r="CI206" s="11">
        <f>DFC!$C$68</f>
        <v>500</v>
      </c>
      <c r="CJ206" s="21">
        <f t="shared" si="110"/>
        <v>0</v>
      </c>
      <c r="CK206" s="21">
        <f t="shared" si="110"/>
        <v>0</v>
      </c>
      <c r="CL206" s="21">
        <f t="shared" si="110"/>
        <v>0</v>
      </c>
      <c r="CM206" s="423">
        <f t="shared" si="111"/>
        <v>0</v>
      </c>
    </row>
    <row r="207" spans="1:91" x14ac:dyDescent="0.35">
      <c r="A207" s="743"/>
      <c r="B207" s="572" t="s">
        <v>33</v>
      </c>
      <c r="C207" s="572">
        <v>30</v>
      </c>
      <c r="D207" s="572">
        <v>201</v>
      </c>
      <c r="E207" s="10">
        <f>DFC!C$60</f>
        <v>20</v>
      </c>
      <c r="F207" s="578">
        <f t="shared" si="120"/>
        <v>600</v>
      </c>
      <c r="G207" s="745"/>
      <c r="H207" s="49">
        <f>DFC!$C$45</f>
        <v>0.1</v>
      </c>
      <c r="I207" s="47">
        <f>DFC!$C$44</f>
        <v>0.7</v>
      </c>
      <c r="J207" s="48">
        <f>DFC!$C$43</f>
        <v>0.2</v>
      </c>
      <c r="K207" s="24" t="str">
        <f t="shared" si="125"/>
        <v>OK</v>
      </c>
      <c r="L207" s="25">
        <f t="shared" si="126"/>
        <v>60</v>
      </c>
      <c r="M207" s="26">
        <f t="shared" si="126"/>
        <v>420</v>
      </c>
      <c r="N207" s="27">
        <f t="shared" si="126"/>
        <v>120</v>
      </c>
      <c r="O207" s="28">
        <f t="shared" si="121"/>
        <v>420000</v>
      </c>
      <c r="P207" s="28">
        <f t="shared" si="121"/>
        <v>9996000</v>
      </c>
      <c r="Q207" s="28">
        <f t="shared" si="121"/>
        <v>3360000</v>
      </c>
      <c r="R207" s="29">
        <f>DFC!$C$50</f>
        <v>152</v>
      </c>
      <c r="S207" s="28">
        <f>DFC!$C$49</f>
        <v>146.19999999999999</v>
      </c>
      <c r="T207" s="30">
        <f>DFC!$C$48</f>
        <v>150</v>
      </c>
      <c r="U207" s="31">
        <f t="shared" si="127"/>
        <v>63.84</v>
      </c>
      <c r="V207" s="31">
        <f t="shared" si="127"/>
        <v>1461.4151999999999</v>
      </c>
      <c r="W207" s="32">
        <f t="shared" si="127"/>
        <v>504</v>
      </c>
      <c r="X207" s="23">
        <f>DFC!$C$41</f>
        <v>370</v>
      </c>
      <c r="Y207" s="33">
        <f t="shared" si="128"/>
        <v>23620.800000000003</v>
      </c>
      <c r="Z207" s="31">
        <f t="shared" si="128"/>
        <v>540723.62399999995</v>
      </c>
      <c r="AA207" s="31">
        <f t="shared" si="128"/>
        <v>186480</v>
      </c>
      <c r="AB207" s="423">
        <f t="shared" si="104"/>
        <v>750824.424</v>
      </c>
      <c r="AC207" s="295">
        <f>DFC!$C$45</f>
        <v>0.1</v>
      </c>
      <c r="AD207" s="291">
        <f>DFC!$C$44</f>
        <v>0.7</v>
      </c>
      <c r="AE207" s="292">
        <f>DFC!$C$43</f>
        <v>0.2</v>
      </c>
      <c r="AF207" s="24" t="str">
        <f t="shared" si="129"/>
        <v>OK</v>
      </c>
      <c r="AG207" s="25">
        <f t="shared" si="130"/>
        <v>60</v>
      </c>
      <c r="AH207" s="26">
        <f t="shared" si="130"/>
        <v>420</v>
      </c>
      <c r="AI207" s="27">
        <f t="shared" si="130"/>
        <v>120</v>
      </c>
      <c r="AJ207" s="28">
        <f t="shared" si="122"/>
        <v>0</v>
      </c>
      <c r="AK207" s="28">
        <f t="shared" si="122"/>
        <v>0</v>
      </c>
      <c r="AL207" s="28">
        <f t="shared" si="122"/>
        <v>0</v>
      </c>
      <c r="AM207" s="17">
        <f>DFC!$C$50</f>
        <v>152</v>
      </c>
      <c r="AN207" s="16">
        <f>DFC!$C$49</f>
        <v>146.19999999999999</v>
      </c>
      <c r="AO207" s="18">
        <f>DFC!$C$48</f>
        <v>150</v>
      </c>
      <c r="AP207" s="31">
        <f t="shared" si="114"/>
        <v>0</v>
      </c>
      <c r="AQ207" s="31">
        <f t="shared" si="114"/>
        <v>0</v>
      </c>
      <c r="AR207" s="32">
        <f t="shared" si="114"/>
        <v>0</v>
      </c>
      <c r="AS207" s="23">
        <f>DFC!$C$41</f>
        <v>370</v>
      </c>
      <c r="AT207" s="33">
        <f t="shared" si="113"/>
        <v>0</v>
      </c>
      <c r="AU207" s="31">
        <f t="shared" si="113"/>
        <v>0</v>
      </c>
      <c r="AV207" s="31">
        <f t="shared" si="113"/>
        <v>0</v>
      </c>
      <c r="AW207" s="423">
        <f t="shared" si="105"/>
        <v>0</v>
      </c>
      <c r="AX207" s="561">
        <f>DFC!$C$72</f>
        <v>0.15</v>
      </c>
      <c r="AY207" s="559">
        <f>DFC!$C$71</f>
        <v>0.75</v>
      </c>
      <c r="AZ207" s="560">
        <f>DFC!$C$70</f>
        <v>0.1</v>
      </c>
      <c r="BA207" s="24" t="str">
        <f t="shared" si="102"/>
        <v>OK</v>
      </c>
      <c r="BB207" s="25">
        <f t="shared" si="131"/>
        <v>90</v>
      </c>
      <c r="BC207" s="26">
        <f t="shared" si="131"/>
        <v>450</v>
      </c>
      <c r="BD207" s="27">
        <f t="shared" si="131"/>
        <v>60</v>
      </c>
      <c r="BE207" s="28">
        <f t="shared" si="123"/>
        <v>112500</v>
      </c>
      <c r="BF207" s="28">
        <f t="shared" si="123"/>
        <v>1912500</v>
      </c>
      <c r="BG207" s="28">
        <f t="shared" si="123"/>
        <v>300000</v>
      </c>
      <c r="BH207" s="17">
        <f>DFC!$C$77</f>
        <v>42</v>
      </c>
      <c r="BI207" s="28">
        <f>DFC!$C$76</f>
        <v>35</v>
      </c>
      <c r="BJ207" s="30">
        <f>DFC!$C$75</f>
        <v>40</v>
      </c>
      <c r="BK207" s="31">
        <f t="shared" si="115"/>
        <v>4.7249999999999996</v>
      </c>
      <c r="BL207" s="31">
        <f t="shared" si="115"/>
        <v>66.9375</v>
      </c>
      <c r="BM207" s="32">
        <f t="shared" si="115"/>
        <v>12</v>
      </c>
      <c r="BN207" s="11">
        <f>DFC!$C$68</f>
        <v>500</v>
      </c>
      <c r="BO207" s="21">
        <f t="shared" si="106"/>
        <v>2362.5</v>
      </c>
      <c r="BP207" s="19">
        <f t="shared" si="107"/>
        <v>33468.75</v>
      </c>
      <c r="BQ207" s="19">
        <f t="shared" si="108"/>
        <v>6000</v>
      </c>
      <c r="BR207" s="423">
        <f t="shared" si="109"/>
        <v>41831.25</v>
      </c>
      <c r="BS207" s="561">
        <f>DFC!$C$72</f>
        <v>0.15</v>
      </c>
      <c r="BT207" s="559">
        <f>DFC!$C$71</f>
        <v>0.75</v>
      </c>
      <c r="BU207" s="560">
        <f>DFC!$C$70</f>
        <v>0.1</v>
      </c>
      <c r="BV207" s="24" t="str">
        <f t="shared" si="103"/>
        <v>OK</v>
      </c>
      <c r="BW207" s="25">
        <f t="shared" si="132"/>
        <v>90</v>
      </c>
      <c r="BX207" s="26">
        <f t="shared" si="132"/>
        <v>450</v>
      </c>
      <c r="BY207" s="27">
        <f t="shared" si="132"/>
        <v>60</v>
      </c>
      <c r="BZ207" s="28">
        <f t="shared" si="124"/>
        <v>0</v>
      </c>
      <c r="CA207" s="28">
        <f t="shared" si="124"/>
        <v>0</v>
      </c>
      <c r="CB207" s="28">
        <f t="shared" si="124"/>
        <v>0</v>
      </c>
      <c r="CC207" s="17">
        <f>DFC!$C$77</f>
        <v>42</v>
      </c>
      <c r="CD207" s="28">
        <f>DFC!$C$76</f>
        <v>35</v>
      </c>
      <c r="CE207" s="30">
        <f>DFC!$C$75</f>
        <v>40</v>
      </c>
      <c r="CF207" s="31">
        <f t="shared" si="116"/>
        <v>0</v>
      </c>
      <c r="CG207" s="31">
        <f t="shared" si="116"/>
        <v>0</v>
      </c>
      <c r="CH207" s="32">
        <f t="shared" si="116"/>
        <v>0</v>
      </c>
      <c r="CI207" s="11">
        <f>DFC!$C$68</f>
        <v>500</v>
      </c>
      <c r="CJ207" s="21">
        <f t="shared" si="110"/>
        <v>0</v>
      </c>
      <c r="CK207" s="21">
        <f t="shared" si="110"/>
        <v>0</v>
      </c>
      <c r="CL207" s="21">
        <f t="shared" si="110"/>
        <v>0</v>
      </c>
      <c r="CM207" s="423">
        <f t="shared" si="111"/>
        <v>0</v>
      </c>
    </row>
    <row r="208" spans="1:91" x14ac:dyDescent="0.35">
      <c r="A208" s="743"/>
      <c r="B208" s="572" t="s">
        <v>34</v>
      </c>
      <c r="C208" s="572">
        <v>31</v>
      </c>
      <c r="D208" s="572">
        <v>202</v>
      </c>
      <c r="E208" s="10">
        <f>DFC!C$61</f>
        <v>20</v>
      </c>
      <c r="F208" s="578">
        <f t="shared" si="120"/>
        <v>620</v>
      </c>
      <c r="G208" s="745"/>
      <c r="H208" s="49">
        <f>DFC!$C$45</f>
        <v>0.1</v>
      </c>
      <c r="I208" s="47">
        <f>DFC!$C$44</f>
        <v>0.7</v>
      </c>
      <c r="J208" s="48">
        <f>DFC!$C$43</f>
        <v>0.2</v>
      </c>
      <c r="K208" s="24" t="str">
        <f t="shared" si="125"/>
        <v>OK</v>
      </c>
      <c r="L208" s="25">
        <f t="shared" si="126"/>
        <v>62</v>
      </c>
      <c r="M208" s="26">
        <f t="shared" si="126"/>
        <v>434</v>
      </c>
      <c r="N208" s="27">
        <f t="shared" si="126"/>
        <v>124</v>
      </c>
      <c r="O208" s="28">
        <f t="shared" si="121"/>
        <v>434000</v>
      </c>
      <c r="P208" s="28">
        <f t="shared" si="121"/>
        <v>10329200</v>
      </c>
      <c r="Q208" s="28">
        <f t="shared" si="121"/>
        <v>3472000</v>
      </c>
      <c r="R208" s="29">
        <f>DFC!$C$50</f>
        <v>152</v>
      </c>
      <c r="S208" s="28">
        <f>DFC!$C$49</f>
        <v>146.19999999999999</v>
      </c>
      <c r="T208" s="30">
        <f>DFC!$C$48</f>
        <v>150</v>
      </c>
      <c r="U208" s="31">
        <f t="shared" si="127"/>
        <v>65.968000000000004</v>
      </c>
      <c r="V208" s="31">
        <f t="shared" si="127"/>
        <v>1510.12904</v>
      </c>
      <c r="W208" s="32">
        <f t="shared" si="127"/>
        <v>520.79999999999995</v>
      </c>
      <c r="X208" s="23">
        <f>DFC!$C$41</f>
        <v>370</v>
      </c>
      <c r="Y208" s="33">
        <f t="shared" si="128"/>
        <v>24408.16</v>
      </c>
      <c r="Z208" s="31">
        <f t="shared" si="128"/>
        <v>558747.74479999999</v>
      </c>
      <c r="AA208" s="31">
        <f t="shared" si="128"/>
        <v>192695.99999999997</v>
      </c>
      <c r="AB208" s="423">
        <f t="shared" si="104"/>
        <v>775851.90480000002</v>
      </c>
      <c r="AC208" s="295">
        <f>DFC!$C$45</f>
        <v>0.1</v>
      </c>
      <c r="AD208" s="291">
        <f>DFC!$C$44</f>
        <v>0.7</v>
      </c>
      <c r="AE208" s="292">
        <f>DFC!$C$43</f>
        <v>0.2</v>
      </c>
      <c r="AF208" s="24" t="str">
        <f t="shared" si="129"/>
        <v>OK</v>
      </c>
      <c r="AG208" s="25">
        <f t="shared" si="130"/>
        <v>62</v>
      </c>
      <c r="AH208" s="26">
        <f t="shared" si="130"/>
        <v>434</v>
      </c>
      <c r="AI208" s="27">
        <f t="shared" si="130"/>
        <v>124</v>
      </c>
      <c r="AJ208" s="28">
        <f t="shared" si="122"/>
        <v>0</v>
      </c>
      <c r="AK208" s="28">
        <f t="shared" si="122"/>
        <v>0</v>
      </c>
      <c r="AL208" s="28">
        <f t="shared" si="122"/>
        <v>0</v>
      </c>
      <c r="AM208" s="17">
        <f>DFC!$C$50</f>
        <v>152</v>
      </c>
      <c r="AN208" s="16">
        <f>DFC!$C$49</f>
        <v>146.19999999999999</v>
      </c>
      <c r="AO208" s="18">
        <f>DFC!$C$48</f>
        <v>150</v>
      </c>
      <c r="AP208" s="31">
        <f t="shared" si="114"/>
        <v>0</v>
      </c>
      <c r="AQ208" s="31">
        <f t="shared" si="114"/>
        <v>0</v>
      </c>
      <c r="AR208" s="32">
        <f t="shared" si="114"/>
        <v>0</v>
      </c>
      <c r="AS208" s="23">
        <f>DFC!$C$41</f>
        <v>370</v>
      </c>
      <c r="AT208" s="33">
        <f t="shared" si="113"/>
        <v>0</v>
      </c>
      <c r="AU208" s="31">
        <f t="shared" si="113"/>
        <v>0</v>
      </c>
      <c r="AV208" s="31">
        <f t="shared" si="113"/>
        <v>0</v>
      </c>
      <c r="AW208" s="423">
        <f t="shared" si="105"/>
        <v>0</v>
      </c>
      <c r="AX208" s="561">
        <f>DFC!$C$72</f>
        <v>0.15</v>
      </c>
      <c r="AY208" s="559">
        <f>DFC!$C$71</f>
        <v>0.75</v>
      </c>
      <c r="AZ208" s="560">
        <f>DFC!$C$70</f>
        <v>0.1</v>
      </c>
      <c r="BA208" s="24" t="str">
        <f t="shared" si="102"/>
        <v>OK</v>
      </c>
      <c r="BB208" s="25">
        <f t="shared" si="131"/>
        <v>93</v>
      </c>
      <c r="BC208" s="26">
        <f t="shared" si="131"/>
        <v>465</v>
      </c>
      <c r="BD208" s="27">
        <f t="shared" si="131"/>
        <v>62</v>
      </c>
      <c r="BE208" s="28">
        <f t="shared" si="123"/>
        <v>116250</v>
      </c>
      <c r="BF208" s="28">
        <f t="shared" si="123"/>
        <v>1976250</v>
      </c>
      <c r="BG208" s="28">
        <f t="shared" si="123"/>
        <v>310000</v>
      </c>
      <c r="BH208" s="17">
        <f>DFC!$C$77</f>
        <v>42</v>
      </c>
      <c r="BI208" s="28">
        <f>DFC!$C$76</f>
        <v>35</v>
      </c>
      <c r="BJ208" s="30">
        <f>DFC!$C$75</f>
        <v>40</v>
      </c>
      <c r="BK208" s="31">
        <f t="shared" si="115"/>
        <v>4.8825000000000003</v>
      </c>
      <c r="BL208" s="31">
        <f t="shared" si="115"/>
        <v>69.168750000000003</v>
      </c>
      <c r="BM208" s="32">
        <f t="shared" si="115"/>
        <v>12.4</v>
      </c>
      <c r="BN208" s="11">
        <f>DFC!$C$68</f>
        <v>500</v>
      </c>
      <c r="BO208" s="21">
        <f t="shared" si="106"/>
        <v>2441.25</v>
      </c>
      <c r="BP208" s="19">
        <f t="shared" si="107"/>
        <v>34584.375</v>
      </c>
      <c r="BQ208" s="19">
        <f t="shared" si="108"/>
        <v>6200</v>
      </c>
      <c r="BR208" s="423">
        <f t="shared" si="109"/>
        <v>43225.625</v>
      </c>
      <c r="BS208" s="561">
        <f>DFC!$C$72</f>
        <v>0.15</v>
      </c>
      <c r="BT208" s="559">
        <f>DFC!$C$71</f>
        <v>0.75</v>
      </c>
      <c r="BU208" s="560">
        <f>DFC!$C$70</f>
        <v>0.1</v>
      </c>
      <c r="BV208" s="24" t="str">
        <f t="shared" si="103"/>
        <v>OK</v>
      </c>
      <c r="BW208" s="25">
        <f t="shared" si="132"/>
        <v>93</v>
      </c>
      <c r="BX208" s="26">
        <f t="shared" si="132"/>
        <v>465</v>
      </c>
      <c r="BY208" s="27">
        <f t="shared" si="132"/>
        <v>62</v>
      </c>
      <c r="BZ208" s="28">
        <f t="shared" si="124"/>
        <v>0</v>
      </c>
      <c r="CA208" s="28">
        <f t="shared" si="124"/>
        <v>0</v>
      </c>
      <c r="CB208" s="28">
        <f t="shared" si="124"/>
        <v>0</v>
      </c>
      <c r="CC208" s="17">
        <f>DFC!$C$77</f>
        <v>42</v>
      </c>
      <c r="CD208" s="28">
        <f>DFC!$C$76</f>
        <v>35</v>
      </c>
      <c r="CE208" s="30">
        <f>DFC!$C$75</f>
        <v>40</v>
      </c>
      <c r="CF208" s="31">
        <f t="shared" si="116"/>
        <v>0</v>
      </c>
      <c r="CG208" s="31">
        <f t="shared" si="116"/>
        <v>0</v>
      </c>
      <c r="CH208" s="32">
        <f t="shared" si="116"/>
        <v>0</v>
      </c>
      <c r="CI208" s="11">
        <f>DFC!$C$68</f>
        <v>500</v>
      </c>
      <c r="CJ208" s="21">
        <f t="shared" si="110"/>
        <v>0</v>
      </c>
      <c r="CK208" s="21">
        <f t="shared" si="110"/>
        <v>0</v>
      </c>
      <c r="CL208" s="21">
        <f t="shared" si="110"/>
        <v>0</v>
      </c>
      <c r="CM208" s="423">
        <f t="shared" si="111"/>
        <v>0</v>
      </c>
    </row>
    <row r="209" spans="1:91" x14ac:dyDescent="0.35">
      <c r="A209" s="743"/>
      <c r="B209" s="572" t="s">
        <v>35</v>
      </c>
      <c r="C209" s="572">
        <v>30</v>
      </c>
      <c r="D209" s="572">
        <v>203</v>
      </c>
      <c r="E209" s="10">
        <f>DFC!C$62</f>
        <v>20</v>
      </c>
      <c r="F209" s="578">
        <f t="shared" si="120"/>
        <v>600</v>
      </c>
      <c r="G209" s="745"/>
      <c r="H209" s="49">
        <f>DFC!$C$45</f>
        <v>0.1</v>
      </c>
      <c r="I209" s="47">
        <f>DFC!$C$44</f>
        <v>0.7</v>
      </c>
      <c r="J209" s="48">
        <f>DFC!$C$43</f>
        <v>0.2</v>
      </c>
      <c r="K209" s="24" t="str">
        <f t="shared" si="125"/>
        <v>OK</v>
      </c>
      <c r="L209" s="25">
        <f t="shared" si="126"/>
        <v>60</v>
      </c>
      <c r="M209" s="26">
        <f t="shared" si="126"/>
        <v>420</v>
      </c>
      <c r="N209" s="27">
        <f t="shared" si="126"/>
        <v>120</v>
      </c>
      <c r="O209" s="28">
        <f t="shared" si="121"/>
        <v>420000</v>
      </c>
      <c r="P209" s="28">
        <f t="shared" si="121"/>
        <v>9996000</v>
      </c>
      <c r="Q209" s="28">
        <f t="shared" si="121"/>
        <v>3360000</v>
      </c>
      <c r="R209" s="29">
        <f>DFC!$C$50</f>
        <v>152</v>
      </c>
      <c r="S209" s="28">
        <f>DFC!$C$49</f>
        <v>146.19999999999999</v>
      </c>
      <c r="T209" s="30">
        <f>DFC!$C$48</f>
        <v>150</v>
      </c>
      <c r="U209" s="31">
        <f t="shared" si="127"/>
        <v>63.84</v>
      </c>
      <c r="V209" s="31">
        <f t="shared" si="127"/>
        <v>1461.4151999999999</v>
      </c>
      <c r="W209" s="32">
        <f t="shared" si="127"/>
        <v>504</v>
      </c>
      <c r="X209" s="23">
        <f>DFC!$C$41</f>
        <v>370</v>
      </c>
      <c r="Y209" s="33">
        <f t="shared" si="128"/>
        <v>23620.800000000003</v>
      </c>
      <c r="Z209" s="31">
        <f t="shared" si="128"/>
        <v>540723.62399999995</v>
      </c>
      <c r="AA209" s="31">
        <f t="shared" si="128"/>
        <v>186480</v>
      </c>
      <c r="AB209" s="423">
        <f t="shared" si="104"/>
        <v>750824.424</v>
      </c>
      <c r="AC209" s="295">
        <f>DFC!$C$45</f>
        <v>0.1</v>
      </c>
      <c r="AD209" s="291">
        <f>DFC!$C$44</f>
        <v>0.7</v>
      </c>
      <c r="AE209" s="292">
        <f>DFC!$C$43</f>
        <v>0.2</v>
      </c>
      <c r="AF209" s="24" t="str">
        <f t="shared" si="129"/>
        <v>OK</v>
      </c>
      <c r="AG209" s="25">
        <f t="shared" si="130"/>
        <v>60</v>
      </c>
      <c r="AH209" s="26">
        <f t="shared" si="130"/>
        <v>420</v>
      </c>
      <c r="AI209" s="27">
        <f t="shared" si="130"/>
        <v>120</v>
      </c>
      <c r="AJ209" s="28">
        <f t="shared" si="122"/>
        <v>0</v>
      </c>
      <c r="AK209" s="28">
        <f t="shared" si="122"/>
        <v>0</v>
      </c>
      <c r="AL209" s="28">
        <f t="shared" si="122"/>
        <v>0</v>
      </c>
      <c r="AM209" s="17">
        <f>DFC!$C$50</f>
        <v>152</v>
      </c>
      <c r="AN209" s="16">
        <f>DFC!$C$49</f>
        <v>146.19999999999999</v>
      </c>
      <c r="AO209" s="18">
        <f>DFC!$C$48</f>
        <v>150</v>
      </c>
      <c r="AP209" s="31">
        <f t="shared" si="114"/>
        <v>0</v>
      </c>
      <c r="AQ209" s="31">
        <f t="shared" si="114"/>
        <v>0</v>
      </c>
      <c r="AR209" s="32">
        <f t="shared" si="114"/>
        <v>0</v>
      </c>
      <c r="AS209" s="23">
        <f>DFC!$C$41</f>
        <v>370</v>
      </c>
      <c r="AT209" s="33">
        <f t="shared" si="113"/>
        <v>0</v>
      </c>
      <c r="AU209" s="31">
        <f t="shared" si="113"/>
        <v>0</v>
      </c>
      <c r="AV209" s="31">
        <f t="shared" si="113"/>
        <v>0</v>
      </c>
      <c r="AW209" s="423">
        <f t="shared" si="105"/>
        <v>0</v>
      </c>
      <c r="AX209" s="561">
        <f>DFC!$C$72</f>
        <v>0.15</v>
      </c>
      <c r="AY209" s="559">
        <f>DFC!$C$71</f>
        <v>0.75</v>
      </c>
      <c r="AZ209" s="560">
        <f>DFC!$C$70</f>
        <v>0.1</v>
      </c>
      <c r="BA209" s="24" t="str">
        <f t="shared" ref="BA209:BA272" si="133">IF(SUM(AX209:AZ209)=1,"OK","X")</f>
        <v>OK</v>
      </c>
      <c r="BB209" s="25">
        <f t="shared" si="131"/>
        <v>90</v>
      </c>
      <c r="BC209" s="26">
        <f t="shared" si="131"/>
        <v>450</v>
      </c>
      <c r="BD209" s="27">
        <f t="shared" si="131"/>
        <v>60</v>
      </c>
      <c r="BE209" s="28">
        <f t="shared" si="123"/>
        <v>112500</v>
      </c>
      <c r="BF209" s="28">
        <f t="shared" si="123"/>
        <v>1912500</v>
      </c>
      <c r="BG209" s="28">
        <f t="shared" si="123"/>
        <v>300000</v>
      </c>
      <c r="BH209" s="17">
        <f>DFC!$C$77</f>
        <v>42</v>
      </c>
      <c r="BI209" s="28">
        <f>DFC!$C$76</f>
        <v>35</v>
      </c>
      <c r="BJ209" s="30">
        <f>DFC!$C$75</f>
        <v>40</v>
      </c>
      <c r="BK209" s="31">
        <f t="shared" si="115"/>
        <v>4.7249999999999996</v>
      </c>
      <c r="BL209" s="31">
        <f t="shared" si="115"/>
        <v>66.9375</v>
      </c>
      <c r="BM209" s="32">
        <f t="shared" si="115"/>
        <v>12</v>
      </c>
      <c r="BN209" s="11">
        <f>DFC!$C$68</f>
        <v>500</v>
      </c>
      <c r="BO209" s="21">
        <f t="shared" si="106"/>
        <v>2362.5</v>
      </c>
      <c r="BP209" s="19">
        <f t="shared" si="107"/>
        <v>33468.75</v>
      </c>
      <c r="BQ209" s="19">
        <f t="shared" si="108"/>
        <v>6000</v>
      </c>
      <c r="BR209" s="423">
        <f t="shared" si="109"/>
        <v>41831.25</v>
      </c>
      <c r="BS209" s="561">
        <f>DFC!$C$72</f>
        <v>0.15</v>
      </c>
      <c r="BT209" s="559">
        <f>DFC!$C$71</f>
        <v>0.75</v>
      </c>
      <c r="BU209" s="560">
        <f>DFC!$C$70</f>
        <v>0.1</v>
      </c>
      <c r="BV209" s="24" t="str">
        <f t="shared" ref="BV209:BV272" si="134">IF(SUM(BS209:BU209)=1,"OK","X")</f>
        <v>OK</v>
      </c>
      <c r="BW209" s="25">
        <f t="shared" si="132"/>
        <v>90</v>
      </c>
      <c r="BX209" s="26">
        <f t="shared" si="132"/>
        <v>450</v>
      </c>
      <c r="BY209" s="27">
        <f t="shared" si="132"/>
        <v>60</v>
      </c>
      <c r="BZ209" s="28">
        <f t="shared" si="124"/>
        <v>0</v>
      </c>
      <c r="CA209" s="28">
        <f t="shared" si="124"/>
        <v>0</v>
      </c>
      <c r="CB209" s="28">
        <f t="shared" si="124"/>
        <v>0</v>
      </c>
      <c r="CC209" s="17">
        <f>DFC!$C$77</f>
        <v>42</v>
      </c>
      <c r="CD209" s="28">
        <f>DFC!$C$76</f>
        <v>35</v>
      </c>
      <c r="CE209" s="30">
        <f>DFC!$C$75</f>
        <v>40</v>
      </c>
      <c r="CF209" s="31">
        <f t="shared" si="116"/>
        <v>0</v>
      </c>
      <c r="CG209" s="31">
        <f t="shared" si="116"/>
        <v>0</v>
      </c>
      <c r="CH209" s="32">
        <f t="shared" si="116"/>
        <v>0</v>
      </c>
      <c r="CI209" s="11">
        <f>DFC!$C$68</f>
        <v>500</v>
      </c>
      <c r="CJ209" s="21">
        <f t="shared" si="110"/>
        <v>0</v>
      </c>
      <c r="CK209" s="21">
        <f t="shared" si="110"/>
        <v>0</v>
      </c>
      <c r="CL209" s="21">
        <f t="shared" si="110"/>
        <v>0</v>
      </c>
      <c r="CM209" s="423">
        <f t="shared" si="111"/>
        <v>0</v>
      </c>
    </row>
    <row r="210" spans="1:91" x14ac:dyDescent="0.35">
      <c r="A210" s="744"/>
      <c r="B210" s="576" t="s">
        <v>36</v>
      </c>
      <c r="C210" s="576">
        <v>31</v>
      </c>
      <c r="D210" s="576">
        <v>204</v>
      </c>
      <c r="E210" s="10">
        <f>DFC!C$63</f>
        <v>20</v>
      </c>
      <c r="F210" s="35">
        <f t="shared" si="120"/>
        <v>620</v>
      </c>
      <c r="G210" s="746"/>
      <c r="H210" s="49">
        <f>DFC!$C$45</f>
        <v>0.1</v>
      </c>
      <c r="I210" s="47">
        <f>DFC!$C$44</f>
        <v>0.7</v>
      </c>
      <c r="J210" s="48">
        <f>DFC!$C$43</f>
        <v>0.2</v>
      </c>
      <c r="K210" s="8" t="str">
        <f t="shared" si="125"/>
        <v>OK</v>
      </c>
      <c r="L210" s="37">
        <f t="shared" si="126"/>
        <v>62</v>
      </c>
      <c r="M210" s="38">
        <f t="shared" si="126"/>
        <v>434</v>
      </c>
      <c r="N210" s="39">
        <f t="shared" si="126"/>
        <v>124</v>
      </c>
      <c r="O210" s="40">
        <f t="shared" si="121"/>
        <v>434000</v>
      </c>
      <c r="P210" s="40">
        <f t="shared" si="121"/>
        <v>10329200</v>
      </c>
      <c r="Q210" s="40">
        <f t="shared" si="121"/>
        <v>3472000</v>
      </c>
      <c r="R210" s="41">
        <f>DFC!$C$50</f>
        <v>152</v>
      </c>
      <c r="S210" s="40">
        <f>DFC!$C$49</f>
        <v>146.19999999999999</v>
      </c>
      <c r="T210" s="42">
        <f>DFC!$C$48</f>
        <v>150</v>
      </c>
      <c r="U210" s="43">
        <f t="shared" si="127"/>
        <v>65.968000000000004</v>
      </c>
      <c r="V210" s="43">
        <f t="shared" si="127"/>
        <v>1510.12904</v>
      </c>
      <c r="W210" s="44">
        <f t="shared" si="127"/>
        <v>520.79999999999995</v>
      </c>
      <c r="X210" s="23">
        <f>DFC!$C$41</f>
        <v>370</v>
      </c>
      <c r="Y210" s="45">
        <f t="shared" si="128"/>
        <v>24408.16</v>
      </c>
      <c r="Z210" s="43">
        <f t="shared" si="128"/>
        <v>558747.74479999999</v>
      </c>
      <c r="AA210" s="43">
        <f t="shared" si="128"/>
        <v>192695.99999999997</v>
      </c>
      <c r="AB210" s="423">
        <f t="shared" si="104"/>
        <v>775851.90480000002</v>
      </c>
      <c r="AC210" s="295">
        <f>DFC!$C$45</f>
        <v>0.1</v>
      </c>
      <c r="AD210" s="291">
        <f>DFC!$C$44</f>
        <v>0.7</v>
      </c>
      <c r="AE210" s="292">
        <f>DFC!$C$43</f>
        <v>0.2</v>
      </c>
      <c r="AF210" s="8" t="str">
        <f t="shared" si="129"/>
        <v>OK</v>
      </c>
      <c r="AG210" s="37">
        <f t="shared" si="130"/>
        <v>62</v>
      </c>
      <c r="AH210" s="38">
        <f t="shared" si="130"/>
        <v>434</v>
      </c>
      <c r="AI210" s="39">
        <f t="shared" si="130"/>
        <v>124</v>
      </c>
      <c r="AJ210" s="40">
        <f t="shared" si="122"/>
        <v>0</v>
      </c>
      <c r="AK210" s="40">
        <f t="shared" si="122"/>
        <v>0</v>
      </c>
      <c r="AL210" s="40">
        <f t="shared" si="122"/>
        <v>0</v>
      </c>
      <c r="AM210" s="17">
        <f>DFC!$C$50</f>
        <v>152</v>
      </c>
      <c r="AN210" s="16">
        <f>DFC!$C$49</f>
        <v>146.19999999999999</v>
      </c>
      <c r="AO210" s="18">
        <f>DFC!$C$48</f>
        <v>150</v>
      </c>
      <c r="AP210" s="43">
        <f t="shared" si="114"/>
        <v>0</v>
      </c>
      <c r="AQ210" s="43">
        <f t="shared" si="114"/>
        <v>0</v>
      </c>
      <c r="AR210" s="44">
        <f t="shared" si="114"/>
        <v>0</v>
      </c>
      <c r="AS210" s="23">
        <f>DFC!$C$41</f>
        <v>370</v>
      </c>
      <c r="AT210" s="45">
        <f t="shared" si="113"/>
        <v>0</v>
      </c>
      <c r="AU210" s="43">
        <f t="shared" si="113"/>
        <v>0</v>
      </c>
      <c r="AV210" s="43">
        <f t="shared" si="113"/>
        <v>0</v>
      </c>
      <c r="AW210" s="423">
        <f t="shared" si="105"/>
        <v>0</v>
      </c>
      <c r="AX210" s="561">
        <f>DFC!$C$72</f>
        <v>0.15</v>
      </c>
      <c r="AY210" s="559">
        <f>DFC!$C$71</f>
        <v>0.75</v>
      </c>
      <c r="AZ210" s="560">
        <f>DFC!$C$70</f>
        <v>0.1</v>
      </c>
      <c r="BA210" s="8" t="str">
        <f t="shared" si="133"/>
        <v>OK</v>
      </c>
      <c r="BB210" s="37">
        <f t="shared" si="131"/>
        <v>93</v>
      </c>
      <c r="BC210" s="38">
        <f t="shared" si="131"/>
        <v>465</v>
      </c>
      <c r="BD210" s="39">
        <f t="shared" si="131"/>
        <v>62</v>
      </c>
      <c r="BE210" s="40">
        <f t="shared" si="123"/>
        <v>116250</v>
      </c>
      <c r="BF210" s="40">
        <f t="shared" si="123"/>
        <v>1976250</v>
      </c>
      <c r="BG210" s="40">
        <f t="shared" si="123"/>
        <v>310000</v>
      </c>
      <c r="BH210" s="17">
        <f>DFC!$C$77</f>
        <v>42</v>
      </c>
      <c r="BI210" s="28">
        <f>DFC!$C$76</f>
        <v>35</v>
      </c>
      <c r="BJ210" s="30">
        <f>DFC!$C$75</f>
        <v>40</v>
      </c>
      <c r="BK210" s="43">
        <f t="shared" si="115"/>
        <v>4.8825000000000003</v>
      </c>
      <c r="BL210" s="43">
        <f t="shared" si="115"/>
        <v>69.168750000000003</v>
      </c>
      <c r="BM210" s="44">
        <f t="shared" si="115"/>
        <v>12.4</v>
      </c>
      <c r="BN210" s="11">
        <f>DFC!$C$68</f>
        <v>500</v>
      </c>
      <c r="BO210" s="21">
        <f t="shared" si="106"/>
        <v>2441.25</v>
      </c>
      <c r="BP210" s="19">
        <f t="shared" si="107"/>
        <v>34584.375</v>
      </c>
      <c r="BQ210" s="19">
        <f t="shared" si="108"/>
        <v>6200</v>
      </c>
      <c r="BR210" s="423">
        <f t="shared" si="109"/>
        <v>43225.625</v>
      </c>
      <c r="BS210" s="561">
        <f>DFC!$C$72</f>
        <v>0.15</v>
      </c>
      <c r="BT210" s="559">
        <f>DFC!$C$71</f>
        <v>0.75</v>
      </c>
      <c r="BU210" s="560">
        <f>DFC!$C$70</f>
        <v>0.1</v>
      </c>
      <c r="BV210" s="8" t="str">
        <f t="shared" si="134"/>
        <v>OK</v>
      </c>
      <c r="BW210" s="37">
        <f t="shared" si="132"/>
        <v>93</v>
      </c>
      <c r="BX210" s="38">
        <f t="shared" si="132"/>
        <v>465</v>
      </c>
      <c r="BY210" s="39">
        <f t="shared" si="132"/>
        <v>62</v>
      </c>
      <c r="BZ210" s="40">
        <f t="shared" si="124"/>
        <v>0</v>
      </c>
      <c r="CA210" s="40">
        <f t="shared" si="124"/>
        <v>0</v>
      </c>
      <c r="CB210" s="40">
        <f t="shared" si="124"/>
        <v>0</v>
      </c>
      <c r="CC210" s="17">
        <f>DFC!$C$77</f>
        <v>42</v>
      </c>
      <c r="CD210" s="28">
        <f>DFC!$C$76</f>
        <v>35</v>
      </c>
      <c r="CE210" s="30">
        <f>DFC!$C$75</f>
        <v>40</v>
      </c>
      <c r="CF210" s="43">
        <f t="shared" si="116"/>
        <v>0</v>
      </c>
      <c r="CG210" s="43">
        <f t="shared" si="116"/>
        <v>0</v>
      </c>
      <c r="CH210" s="44">
        <f t="shared" si="116"/>
        <v>0</v>
      </c>
      <c r="CI210" s="11">
        <f>DFC!$C$68</f>
        <v>500</v>
      </c>
      <c r="CJ210" s="21">
        <f t="shared" si="110"/>
        <v>0</v>
      </c>
      <c r="CK210" s="21">
        <f t="shared" si="110"/>
        <v>0</v>
      </c>
      <c r="CL210" s="21">
        <f t="shared" si="110"/>
        <v>0</v>
      </c>
      <c r="CM210" s="423">
        <f t="shared" si="111"/>
        <v>0</v>
      </c>
    </row>
    <row r="211" spans="1:91" x14ac:dyDescent="0.35">
      <c r="A211" s="731">
        <v>18</v>
      </c>
      <c r="B211" s="575" t="s">
        <v>25</v>
      </c>
      <c r="C211" s="575">
        <v>31</v>
      </c>
      <c r="D211" s="575">
        <v>205</v>
      </c>
      <c r="E211" s="10">
        <f>DFC!C$52</f>
        <v>8</v>
      </c>
      <c r="F211" s="10">
        <f t="shared" si="120"/>
        <v>248</v>
      </c>
      <c r="G211" s="732">
        <f>SUM(F211:F222)</f>
        <v>6928</v>
      </c>
      <c r="H211" s="49">
        <f>DFC!$C$45</f>
        <v>0.1</v>
      </c>
      <c r="I211" s="47">
        <f>DFC!$C$44</f>
        <v>0.7</v>
      </c>
      <c r="J211" s="48">
        <f>DFC!$C$43</f>
        <v>0.2</v>
      </c>
      <c r="K211" s="12" t="str">
        <f t="shared" si="125"/>
        <v>OK</v>
      </c>
      <c r="L211" s="25">
        <f t="shared" si="126"/>
        <v>24.8</v>
      </c>
      <c r="M211" s="26">
        <f t="shared" si="126"/>
        <v>173.6</v>
      </c>
      <c r="N211" s="27">
        <f t="shared" si="126"/>
        <v>49.6</v>
      </c>
      <c r="O211" s="28">
        <f t="shared" si="121"/>
        <v>173600</v>
      </c>
      <c r="P211" s="28">
        <f t="shared" si="121"/>
        <v>4131680</v>
      </c>
      <c r="Q211" s="28">
        <f t="shared" si="121"/>
        <v>1388800</v>
      </c>
      <c r="R211" s="29">
        <f>DFC!$C$50</f>
        <v>152</v>
      </c>
      <c r="S211" s="28">
        <f>DFC!$C$49</f>
        <v>146.19999999999999</v>
      </c>
      <c r="T211" s="30">
        <f>DFC!$C$48</f>
        <v>150</v>
      </c>
      <c r="U211" s="31">
        <f t="shared" si="127"/>
        <v>26.3872</v>
      </c>
      <c r="V211" s="31">
        <f t="shared" si="127"/>
        <v>604.05161599999997</v>
      </c>
      <c r="W211" s="32">
        <f t="shared" si="127"/>
        <v>208.32</v>
      </c>
      <c r="X211" s="23">
        <f>DFC!$C$41</f>
        <v>370</v>
      </c>
      <c r="Y211" s="33">
        <f t="shared" si="128"/>
        <v>9763.2639999999992</v>
      </c>
      <c r="Z211" s="31">
        <f t="shared" si="128"/>
        <v>223499.09792</v>
      </c>
      <c r="AA211" s="31">
        <f t="shared" si="128"/>
        <v>77078.399999999994</v>
      </c>
      <c r="AB211" s="423">
        <f t="shared" si="104"/>
        <v>310340.76191999996</v>
      </c>
      <c r="AC211" s="295">
        <f>DFC!$C$45</f>
        <v>0.1</v>
      </c>
      <c r="AD211" s="291">
        <f>DFC!$C$44</f>
        <v>0.7</v>
      </c>
      <c r="AE211" s="292">
        <f>DFC!$C$43</f>
        <v>0.2</v>
      </c>
      <c r="AF211" s="12" t="str">
        <f t="shared" si="129"/>
        <v>OK</v>
      </c>
      <c r="AG211" s="13">
        <f t="shared" si="130"/>
        <v>24.8</v>
      </c>
      <c r="AH211" s="14">
        <f t="shared" si="130"/>
        <v>173.6</v>
      </c>
      <c r="AI211" s="15">
        <f t="shared" si="130"/>
        <v>49.6</v>
      </c>
      <c r="AJ211" s="16">
        <f t="shared" si="122"/>
        <v>0</v>
      </c>
      <c r="AK211" s="16">
        <f t="shared" si="122"/>
        <v>0</v>
      </c>
      <c r="AL211" s="16">
        <f t="shared" si="122"/>
        <v>0</v>
      </c>
      <c r="AM211" s="17">
        <f>DFC!$C$50</f>
        <v>152</v>
      </c>
      <c r="AN211" s="16">
        <f>DFC!$C$49</f>
        <v>146.19999999999999</v>
      </c>
      <c r="AO211" s="18">
        <f>DFC!$C$48</f>
        <v>150</v>
      </c>
      <c r="AP211" s="19">
        <f t="shared" si="114"/>
        <v>0</v>
      </c>
      <c r="AQ211" s="19">
        <f t="shared" si="114"/>
        <v>0</v>
      </c>
      <c r="AR211" s="20">
        <f t="shared" si="114"/>
        <v>0</v>
      </c>
      <c r="AS211" s="23">
        <f>DFC!$C$41</f>
        <v>370</v>
      </c>
      <c r="AT211" s="21">
        <f t="shared" si="113"/>
        <v>0</v>
      </c>
      <c r="AU211" s="19">
        <f t="shared" si="113"/>
        <v>0</v>
      </c>
      <c r="AV211" s="19">
        <f t="shared" si="113"/>
        <v>0</v>
      </c>
      <c r="AW211" s="423">
        <f t="shared" si="105"/>
        <v>0</v>
      </c>
      <c r="AX211" s="561">
        <f>DFC!$C$72</f>
        <v>0.15</v>
      </c>
      <c r="AY211" s="559">
        <f>DFC!$C$71</f>
        <v>0.75</v>
      </c>
      <c r="AZ211" s="560">
        <f>DFC!$C$70</f>
        <v>0.1</v>
      </c>
      <c r="BA211" s="12" t="str">
        <f t="shared" si="133"/>
        <v>OK</v>
      </c>
      <c r="BB211" s="13">
        <f t="shared" si="131"/>
        <v>37.199999999999996</v>
      </c>
      <c r="BC211" s="14">
        <f t="shared" si="131"/>
        <v>186</v>
      </c>
      <c r="BD211" s="15">
        <f t="shared" si="131"/>
        <v>24.8</v>
      </c>
      <c r="BE211" s="16">
        <f t="shared" si="123"/>
        <v>46499.999999999993</v>
      </c>
      <c r="BF211" s="16">
        <f t="shared" si="123"/>
        <v>790500</v>
      </c>
      <c r="BG211" s="16">
        <f t="shared" si="123"/>
        <v>124000</v>
      </c>
      <c r="BH211" s="17">
        <f>DFC!$C$77</f>
        <v>42</v>
      </c>
      <c r="BI211" s="28">
        <f>DFC!$C$76</f>
        <v>35</v>
      </c>
      <c r="BJ211" s="30">
        <f>DFC!$C$75</f>
        <v>40</v>
      </c>
      <c r="BK211" s="19">
        <f t="shared" si="115"/>
        <v>1.9529999999999998</v>
      </c>
      <c r="BL211" s="19">
        <f t="shared" si="115"/>
        <v>27.6675</v>
      </c>
      <c r="BM211" s="20">
        <f t="shared" si="115"/>
        <v>4.96</v>
      </c>
      <c r="BN211" s="11">
        <f>DFC!$C$68</f>
        <v>500</v>
      </c>
      <c r="BO211" s="21">
        <f t="shared" si="106"/>
        <v>976.49999999999989</v>
      </c>
      <c r="BP211" s="19">
        <f t="shared" si="107"/>
        <v>13833.75</v>
      </c>
      <c r="BQ211" s="19">
        <f t="shared" si="108"/>
        <v>2480</v>
      </c>
      <c r="BR211" s="423">
        <f t="shared" si="109"/>
        <v>17290.25</v>
      </c>
      <c r="BS211" s="561">
        <f>DFC!$C$72</f>
        <v>0.15</v>
      </c>
      <c r="BT211" s="559">
        <f>DFC!$C$71</f>
        <v>0.75</v>
      </c>
      <c r="BU211" s="560">
        <f>DFC!$C$70</f>
        <v>0.1</v>
      </c>
      <c r="BV211" s="12" t="str">
        <f t="shared" si="134"/>
        <v>OK</v>
      </c>
      <c r="BW211" s="13">
        <f t="shared" si="132"/>
        <v>37.199999999999996</v>
      </c>
      <c r="BX211" s="14">
        <f t="shared" si="132"/>
        <v>186</v>
      </c>
      <c r="BY211" s="15">
        <f t="shared" si="132"/>
        <v>24.8</v>
      </c>
      <c r="BZ211" s="16">
        <f t="shared" si="124"/>
        <v>0</v>
      </c>
      <c r="CA211" s="16">
        <f t="shared" si="124"/>
        <v>0</v>
      </c>
      <c r="CB211" s="16">
        <f t="shared" si="124"/>
        <v>0</v>
      </c>
      <c r="CC211" s="17">
        <f>DFC!$C$77</f>
        <v>42</v>
      </c>
      <c r="CD211" s="28">
        <f>DFC!$C$76</f>
        <v>35</v>
      </c>
      <c r="CE211" s="30">
        <f>DFC!$C$75</f>
        <v>40</v>
      </c>
      <c r="CF211" s="19">
        <f t="shared" si="116"/>
        <v>0</v>
      </c>
      <c r="CG211" s="19">
        <f t="shared" si="116"/>
        <v>0</v>
      </c>
      <c r="CH211" s="20">
        <f t="shared" si="116"/>
        <v>0</v>
      </c>
      <c r="CI211" s="11">
        <f>DFC!$C$68</f>
        <v>500</v>
      </c>
      <c r="CJ211" s="21">
        <f t="shared" si="110"/>
        <v>0</v>
      </c>
      <c r="CK211" s="21">
        <f t="shared" si="110"/>
        <v>0</v>
      </c>
      <c r="CL211" s="21">
        <f t="shared" si="110"/>
        <v>0</v>
      </c>
      <c r="CM211" s="423">
        <f t="shared" si="111"/>
        <v>0</v>
      </c>
    </row>
    <row r="212" spans="1:91" x14ac:dyDescent="0.35">
      <c r="A212" s="743"/>
      <c r="B212" s="572" t="s">
        <v>26</v>
      </c>
      <c r="C212" s="572">
        <v>28</v>
      </c>
      <c r="D212" s="572">
        <v>206</v>
      </c>
      <c r="E212" s="10">
        <f>DFC!C$53</f>
        <v>20</v>
      </c>
      <c r="F212" s="578">
        <f t="shared" si="120"/>
        <v>560</v>
      </c>
      <c r="G212" s="745"/>
      <c r="H212" s="49">
        <f>DFC!$C$45</f>
        <v>0.1</v>
      </c>
      <c r="I212" s="47">
        <f>DFC!$C$44</f>
        <v>0.7</v>
      </c>
      <c r="J212" s="48">
        <f>DFC!$C$43</f>
        <v>0.2</v>
      </c>
      <c r="K212" s="24" t="str">
        <f t="shared" si="125"/>
        <v>OK</v>
      </c>
      <c r="L212" s="25">
        <f t="shared" si="126"/>
        <v>56</v>
      </c>
      <c r="M212" s="26">
        <f t="shared" si="126"/>
        <v>392</v>
      </c>
      <c r="N212" s="27">
        <f t="shared" si="126"/>
        <v>112</v>
      </c>
      <c r="O212" s="28">
        <f t="shared" si="121"/>
        <v>392000</v>
      </c>
      <c r="P212" s="28">
        <f t="shared" si="121"/>
        <v>9329600</v>
      </c>
      <c r="Q212" s="28">
        <f t="shared" si="121"/>
        <v>3136000</v>
      </c>
      <c r="R212" s="29">
        <f>DFC!$C$50</f>
        <v>152</v>
      </c>
      <c r="S212" s="28">
        <f>DFC!$C$49</f>
        <v>146.19999999999999</v>
      </c>
      <c r="T212" s="30">
        <f>DFC!$C$48</f>
        <v>150</v>
      </c>
      <c r="U212" s="31">
        <f t="shared" si="127"/>
        <v>59.584000000000003</v>
      </c>
      <c r="V212" s="31">
        <f t="shared" si="127"/>
        <v>1363.9875199999999</v>
      </c>
      <c r="W212" s="32">
        <f t="shared" si="127"/>
        <v>470.4</v>
      </c>
      <c r="X212" s="23">
        <f>DFC!$C$41</f>
        <v>370</v>
      </c>
      <c r="Y212" s="33">
        <f t="shared" si="128"/>
        <v>22046.080000000002</v>
      </c>
      <c r="Z212" s="31">
        <f t="shared" si="128"/>
        <v>504675.38239999994</v>
      </c>
      <c r="AA212" s="31">
        <f t="shared" si="128"/>
        <v>174048</v>
      </c>
      <c r="AB212" s="423">
        <f t="shared" ref="AB212:AB275" si="135">SUM(Y212:AA212)</f>
        <v>700769.46239999996</v>
      </c>
      <c r="AC212" s="295">
        <f>DFC!$C$45</f>
        <v>0.1</v>
      </c>
      <c r="AD212" s="291">
        <f>DFC!$C$44</f>
        <v>0.7</v>
      </c>
      <c r="AE212" s="292">
        <f>DFC!$C$43</f>
        <v>0.2</v>
      </c>
      <c r="AF212" s="24" t="str">
        <f t="shared" si="129"/>
        <v>OK</v>
      </c>
      <c r="AG212" s="25">
        <f t="shared" si="130"/>
        <v>56</v>
      </c>
      <c r="AH212" s="26">
        <f t="shared" si="130"/>
        <v>392</v>
      </c>
      <c r="AI212" s="27">
        <f t="shared" si="130"/>
        <v>112</v>
      </c>
      <c r="AJ212" s="28">
        <f t="shared" si="122"/>
        <v>0</v>
      </c>
      <c r="AK212" s="28">
        <f t="shared" si="122"/>
        <v>0</v>
      </c>
      <c r="AL212" s="28">
        <f t="shared" si="122"/>
        <v>0</v>
      </c>
      <c r="AM212" s="17">
        <f>DFC!$C$50</f>
        <v>152</v>
      </c>
      <c r="AN212" s="16">
        <f>DFC!$C$49</f>
        <v>146.19999999999999</v>
      </c>
      <c r="AO212" s="18">
        <f>DFC!$C$48</f>
        <v>150</v>
      </c>
      <c r="AP212" s="31">
        <f t="shared" si="114"/>
        <v>0</v>
      </c>
      <c r="AQ212" s="31">
        <f t="shared" si="114"/>
        <v>0</v>
      </c>
      <c r="AR212" s="32">
        <f t="shared" si="114"/>
        <v>0</v>
      </c>
      <c r="AS212" s="23">
        <f>DFC!$C$41</f>
        <v>370</v>
      </c>
      <c r="AT212" s="33">
        <f t="shared" si="113"/>
        <v>0</v>
      </c>
      <c r="AU212" s="31">
        <f t="shared" si="113"/>
        <v>0</v>
      </c>
      <c r="AV212" s="31">
        <f t="shared" si="113"/>
        <v>0</v>
      </c>
      <c r="AW212" s="423">
        <f t="shared" ref="AW212:AW275" si="136">SUM(AT212:AV212)</f>
        <v>0</v>
      </c>
      <c r="AX212" s="561">
        <f>DFC!$C$72</f>
        <v>0.15</v>
      </c>
      <c r="AY212" s="559">
        <f>DFC!$C$71</f>
        <v>0.75</v>
      </c>
      <c r="AZ212" s="560">
        <f>DFC!$C$70</f>
        <v>0.1</v>
      </c>
      <c r="BA212" s="24" t="str">
        <f t="shared" si="133"/>
        <v>OK</v>
      </c>
      <c r="BB212" s="25">
        <f t="shared" si="131"/>
        <v>84</v>
      </c>
      <c r="BC212" s="26">
        <f t="shared" si="131"/>
        <v>420</v>
      </c>
      <c r="BD212" s="27">
        <f t="shared" si="131"/>
        <v>56</v>
      </c>
      <c r="BE212" s="28">
        <f t="shared" si="123"/>
        <v>105000</v>
      </c>
      <c r="BF212" s="28">
        <f t="shared" si="123"/>
        <v>1785000</v>
      </c>
      <c r="BG212" s="28">
        <f t="shared" si="123"/>
        <v>280000</v>
      </c>
      <c r="BH212" s="17">
        <f>DFC!$C$77</f>
        <v>42</v>
      </c>
      <c r="BI212" s="28">
        <f>DFC!$C$76</f>
        <v>35</v>
      </c>
      <c r="BJ212" s="30">
        <f>DFC!$C$75</f>
        <v>40</v>
      </c>
      <c r="BK212" s="31">
        <f t="shared" si="115"/>
        <v>4.41</v>
      </c>
      <c r="BL212" s="31">
        <f t="shared" si="115"/>
        <v>62.475000000000001</v>
      </c>
      <c r="BM212" s="32">
        <f t="shared" si="115"/>
        <v>11.2</v>
      </c>
      <c r="BN212" s="11">
        <f>DFC!$C$68</f>
        <v>500</v>
      </c>
      <c r="BO212" s="21">
        <f t="shared" ref="BO212:BO275" si="137">BK212*BN212</f>
        <v>2205</v>
      </c>
      <c r="BP212" s="19">
        <f t="shared" ref="BP212:BP275" si="138">BL212*BN212</f>
        <v>31237.5</v>
      </c>
      <c r="BQ212" s="19">
        <f t="shared" ref="BQ212:BQ275" si="139">BM212*BN212</f>
        <v>5600</v>
      </c>
      <c r="BR212" s="423">
        <f t="shared" ref="BR212:BR275" si="140">SUM(BO212:BQ212)</f>
        <v>39042.5</v>
      </c>
      <c r="BS212" s="561">
        <f>DFC!$C$72</f>
        <v>0.15</v>
      </c>
      <c r="BT212" s="559">
        <f>DFC!$C$71</f>
        <v>0.75</v>
      </c>
      <c r="BU212" s="560">
        <f>DFC!$C$70</f>
        <v>0.1</v>
      </c>
      <c r="BV212" s="24" t="str">
        <f t="shared" si="134"/>
        <v>OK</v>
      </c>
      <c r="BW212" s="25">
        <f t="shared" si="132"/>
        <v>84</v>
      </c>
      <c r="BX212" s="26">
        <f t="shared" si="132"/>
        <v>420</v>
      </c>
      <c r="BY212" s="27">
        <f t="shared" si="132"/>
        <v>56</v>
      </c>
      <c r="BZ212" s="28">
        <f t="shared" si="124"/>
        <v>0</v>
      </c>
      <c r="CA212" s="28">
        <f t="shared" si="124"/>
        <v>0</v>
      </c>
      <c r="CB212" s="28">
        <f t="shared" si="124"/>
        <v>0</v>
      </c>
      <c r="CC212" s="17">
        <f>DFC!$C$77</f>
        <v>42</v>
      </c>
      <c r="CD212" s="28">
        <f>DFC!$C$76</f>
        <v>35</v>
      </c>
      <c r="CE212" s="30">
        <f>DFC!$C$75</f>
        <v>40</v>
      </c>
      <c r="CF212" s="31">
        <f t="shared" si="116"/>
        <v>0</v>
      </c>
      <c r="CG212" s="31">
        <f t="shared" si="116"/>
        <v>0</v>
      </c>
      <c r="CH212" s="32">
        <f t="shared" si="116"/>
        <v>0</v>
      </c>
      <c r="CI212" s="11">
        <f>DFC!$C$68</f>
        <v>500</v>
      </c>
      <c r="CJ212" s="21">
        <f t="shared" ref="CJ212:CL275" si="141">CF212*$CI212</f>
        <v>0</v>
      </c>
      <c r="CK212" s="21">
        <f t="shared" si="141"/>
        <v>0</v>
      </c>
      <c r="CL212" s="21">
        <f t="shared" si="141"/>
        <v>0</v>
      </c>
      <c r="CM212" s="423">
        <f t="shared" ref="CM212:CM275" si="142">SUM(CJ212:CL212)</f>
        <v>0</v>
      </c>
    </row>
    <row r="213" spans="1:91" x14ac:dyDescent="0.35">
      <c r="A213" s="743"/>
      <c r="B213" s="572" t="s">
        <v>27</v>
      </c>
      <c r="C213" s="572">
        <v>31</v>
      </c>
      <c r="D213" s="572">
        <v>207</v>
      </c>
      <c r="E213" s="10">
        <f>DFC!C$54</f>
        <v>20</v>
      </c>
      <c r="F213" s="578">
        <f t="shared" si="120"/>
        <v>620</v>
      </c>
      <c r="G213" s="745"/>
      <c r="H213" s="49">
        <f>DFC!$C$45</f>
        <v>0.1</v>
      </c>
      <c r="I213" s="47">
        <f>DFC!$C$44</f>
        <v>0.7</v>
      </c>
      <c r="J213" s="48">
        <f>DFC!$C$43</f>
        <v>0.2</v>
      </c>
      <c r="K213" s="24" t="str">
        <f t="shared" si="125"/>
        <v>OK</v>
      </c>
      <c r="L213" s="25">
        <f t="shared" si="126"/>
        <v>62</v>
      </c>
      <c r="M213" s="26">
        <f t="shared" si="126"/>
        <v>434</v>
      </c>
      <c r="N213" s="27">
        <f t="shared" si="126"/>
        <v>124</v>
      </c>
      <c r="O213" s="28">
        <f t="shared" si="121"/>
        <v>434000</v>
      </c>
      <c r="P213" s="28">
        <f t="shared" si="121"/>
        <v>10329200</v>
      </c>
      <c r="Q213" s="28">
        <f t="shared" si="121"/>
        <v>3472000</v>
      </c>
      <c r="R213" s="29">
        <f>DFC!$C$50</f>
        <v>152</v>
      </c>
      <c r="S213" s="28">
        <f>DFC!$C$49</f>
        <v>146.19999999999999</v>
      </c>
      <c r="T213" s="30">
        <f>DFC!$C$48</f>
        <v>150</v>
      </c>
      <c r="U213" s="31">
        <f t="shared" si="127"/>
        <v>65.968000000000004</v>
      </c>
      <c r="V213" s="31">
        <f t="shared" si="127"/>
        <v>1510.12904</v>
      </c>
      <c r="W213" s="32">
        <f t="shared" si="127"/>
        <v>520.79999999999995</v>
      </c>
      <c r="X213" s="23">
        <f>DFC!$C$41</f>
        <v>370</v>
      </c>
      <c r="Y213" s="33">
        <f t="shared" si="128"/>
        <v>24408.16</v>
      </c>
      <c r="Z213" s="31">
        <f t="shared" si="128"/>
        <v>558747.74479999999</v>
      </c>
      <c r="AA213" s="31">
        <f t="shared" si="128"/>
        <v>192695.99999999997</v>
      </c>
      <c r="AB213" s="423">
        <f t="shared" si="135"/>
        <v>775851.90480000002</v>
      </c>
      <c r="AC213" s="295">
        <f>DFC!$C$45</f>
        <v>0.1</v>
      </c>
      <c r="AD213" s="291">
        <f>DFC!$C$44</f>
        <v>0.7</v>
      </c>
      <c r="AE213" s="292">
        <f>DFC!$C$43</f>
        <v>0.2</v>
      </c>
      <c r="AF213" s="24" t="str">
        <f t="shared" si="129"/>
        <v>OK</v>
      </c>
      <c r="AG213" s="25">
        <f t="shared" si="130"/>
        <v>62</v>
      </c>
      <c r="AH213" s="26">
        <f t="shared" si="130"/>
        <v>434</v>
      </c>
      <c r="AI213" s="27">
        <f t="shared" si="130"/>
        <v>124</v>
      </c>
      <c r="AJ213" s="28">
        <f t="shared" si="122"/>
        <v>0</v>
      </c>
      <c r="AK213" s="28">
        <f t="shared" si="122"/>
        <v>0</v>
      </c>
      <c r="AL213" s="28">
        <f t="shared" si="122"/>
        <v>0</v>
      </c>
      <c r="AM213" s="17">
        <f>DFC!$C$50</f>
        <v>152</v>
      </c>
      <c r="AN213" s="16">
        <f>DFC!$C$49</f>
        <v>146.19999999999999</v>
      </c>
      <c r="AO213" s="18">
        <f>DFC!$C$48</f>
        <v>150</v>
      </c>
      <c r="AP213" s="31">
        <f t="shared" si="114"/>
        <v>0</v>
      </c>
      <c r="AQ213" s="31">
        <f t="shared" si="114"/>
        <v>0</v>
      </c>
      <c r="AR213" s="32">
        <f t="shared" si="114"/>
        <v>0</v>
      </c>
      <c r="AS213" s="23">
        <f>DFC!$C$41</f>
        <v>370</v>
      </c>
      <c r="AT213" s="33">
        <f t="shared" si="113"/>
        <v>0</v>
      </c>
      <c r="AU213" s="31">
        <f t="shared" si="113"/>
        <v>0</v>
      </c>
      <c r="AV213" s="31">
        <f t="shared" si="113"/>
        <v>0</v>
      </c>
      <c r="AW213" s="423">
        <f t="shared" si="136"/>
        <v>0</v>
      </c>
      <c r="AX213" s="561">
        <f>DFC!$C$72</f>
        <v>0.15</v>
      </c>
      <c r="AY213" s="559">
        <f>DFC!$C$71</f>
        <v>0.75</v>
      </c>
      <c r="AZ213" s="560">
        <f>DFC!$C$70</f>
        <v>0.1</v>
      </c>
      <c r="BA213" s="24" t="str">
        <f t="shared" si="133"/>
        <v>OK</v>
      </c>
      <c r="BB213" s="25">
        <f t="shared" si="131"/>
        <v>93</v>
      </c>
      <c r="BC213" s="26">
        <f t="shared" si="131"/>
        <v>465</v>
      </c>
      <c r="BD213" s="27">
        <f t="shared" si="131"/>
        <v>62</v>
      </c>
      <c r="BE213" s="28">
        <f t="shared" si="123"/>
        <v>116250</v>
      </c>
      <c r="BF213" s="28">
        <f t="shared" si="123"/>
        <v>1976250</v>
      </c>
      <c r="BG213" s="28">
        <f t="shared" si="123"/>
        <v>310000</v>
      </c>
      <c r="BH213" s="17">
        <f>DFC!$C$77</f>
        <v>42</v>
      </c>
      <c r="BI213" s="28">
        <f>DFC!$C$76</f>
        <v>35</v>
      </c>
      <c r="BJ213" s="30">
        <f>DFC!$C$75</f>
        <v>40</v>
      </c>
      <c r="BK213" s="31">
        <f t="shared" si="115"/>
        <v>4.8825000000000003</v>
      </c>
      <c r="BL213" s="31">
        <f t="shared" si="115"/>
        <v>69.168750000000003</v>
      </c>
      <c r="BM213" s="32">
        <f t="shared" si="115"/>
        <v>12.4</v>
      </c>
      <c r="BN213" s="11">
        <f>DFC!$C$68</f>
        <v>500</v>
      </c>
      <c r="BO213" s="21">
        <f t="shared" si="137"/>
        <v>2441.25</v>
      </c>
      <c r="BP213" s="19">
        <f t="shared" si="138"/>
        <v>34584.375</v>
      </c>
      <c r="BQ213" s="19">
        <f t="shared" si="139"/>
        <v>6200</v>
      </c>
      <c r="BR213" s="423">
        <f t="shared" si="140"/>
        <v>43225.625</v>
      </c>
      <c r="BS213" s="561">
        <f>DFC!$C$72</f>
        <v>0.15</v>
      </c>
      <c r="BT213" s="559">
        <f>DFC!$C$71</f>
        <v>0.75</v>
      </c>
      <c r="BU213" s="560">
        <f>DFC!$C$70</f>
        <v>0.1</v>
      </c>
      <c r="BV213" s="24" t="str">
        <f t="shared" si="134"/>
        <v>OK</v>
      </c>
      <c r="BW213" s="25">
        <f t="shared" si="132"/>
        <v>93</v>
      </c>
      <c r="BX213" s="26">
        <f t="shared" si="132"/>
        <v>465</v>
      </c>
      <c r="BY213" s="27">
        <f t="shared" si="132"/>
        <v>62</v>
      </c>
      <c r="BZ213" s="28">
        <f t="shared" si="124"/>
        <v>0</v>
      </c>
      <c r="CA213" s="28">
        <f t="shared" si="124"/>
        <v>0</v>
      </c>
      <c r="CB213" s="28">
        <f t="shared" si="124"/>
        <v>0</v>
      </c>
      <c r="CC213" s="17">
        <f>DFC!$C$77</f>
        <v>42</v>
      </c>
      <c r="CD213" s="28">
        <f>DFC!$C$76</f>
        <v>35</v>
      </c>
      <c r="CE213" s="30">
        <f>DFC!$C$75</f>
        <v>40</v>
      </c>
      <c r="CF213" s="31">
        <f t="shared" si="116"/>
        <v>0</v>
      </c>
      <c r="CG213" s="31">
        <f t="shared" si="116"/>
        <v>0</v>
      </c>
      <c r="CH213" s="32">
        <f t="shared" si="116"/>
        <v>0</v>
      </c>
      <c r="CI213" s="11">
        <f>DFC!$C$68</f>
        <v>500</v>
      </c>
      <c r="CJ213" s="21">
        <f t="shared" si="141"/>
        <v>0</v>
      </c>
      <c r="CK213" s="21">
        <f t="shared" si="141"/>
        <v>0</v>
      </c>
      <c r="CL213" s="21">
        <f t="shared" si="141"/>
        <v>0</v>
      </c>
      <c r="CM213" s="423">
        <f t="shared" si="142"/>
        <v>0</v>
      </c>
    </row>
    <row r="214" spans="1:91" x14ac:dyDescent="0.35">
      <c r="A214" s="743"/>
      <c r="B214" s="572" t="s">
        <v>28</v>
      </c>
      <c r="C214" s="572">
        <v>30</v>
      </c>
      <c r="D214" s="572">
        <v>208</v>
      </c>
      <c r="E214" s="10">
        <f>DFC!C$55</f>
        <v>20</v>
      </c>
      <c r="F214" s="578">
        <f t="shared" si="120"/>
        <v>600</v>
      </c>
      <c r="G214" s="745"/>
      <c r="H214" s="49">
        <f>DFC!$C$45</f>
        <v>0.1</v>
      </c>
      <c r="I214" s="47">
        <f>DFC!$C$44</f>
        <v>0.7</v>
      </c>
      <c r="J214" s="48">
        <f>DFC!$C$43</f>
        <v>0.2</v>
      </c>
      <c r="K214" s="24" t="str">
        <f t="shared" si="125"/>
        <v>OK</v>
      </c>
      <c r="L214" s="25">
        <f t="shared" si="126"/>
        <v>60</v>
      </c>
      <c r="M214" s="26">
        <f t="shared" si="126"/>
        <v>420</v>
      </c>
      <c r="N214" s="27">
        <f t="shared" si="126"/>
        <v>120</v>
      </c>
      <c r="O214" s="28">
        <f t="shared" si="121"/>
        <v>420000</v>
      </c>
      <c r="P214" s="28">
        <f t="shared" si="121"/>
        <v>9996000</v>
      </c>
      <c r="Q214" s="28">
        <f t="shared" si="121"/>
        <v>3360000</v>
      </c>
      <c r="R214" s="29">
        <f>DFC!$C$50</f>
        <v>152</v>
      </c>
      <c r="S214" s="28">
        <f>DFC!$C$49</f>
        <v>146.19999999999999</v>
      </c>
      <c r="T214" s="30">
        <f>DFC!$C$48</f>
        <v>150</v>
      </c>
      <c r="U214" s="31">
        <f t="shared" si="127"/>
        <v>63.84</v>
      </c>
      <c r="V214" s="31">
        <f t="shared" si="127"/>
        <v>1461.4151999999999</v>
      </c>
      <c r="W214" s="32">
        <f t="shared" si="127"/>
        <v>504</v>
      </c>
      <c r="X214" s="23">
        <f>DFC!$C$41</f>
        <v>370</v>
      </c>
      <c r="Y214" s="33">
        <f t="shared" si="128"/>
        <v>23620.800000000003</v>
      </c>
      <c r="Z214" s="31">
        <f t="shared" si="128"/>
        <v>540723.62399999995</v>
      </c>
      <c r="AA214" s="31">
        <f t="shared" si="128"/>
        <v>186480</v>
      </c>
      <c r="AB214" s="423">
        <f t="shared" si="135"/>
        <v>750824.424</v>
      </c>
      <c r="AC214" s="295">
        <f>DFC!$C$45</f>
        <v>0.1</v>
      </c>
      <c r="AD214" s="291">
        <f>DFC!$C$44</f>
        <v>0.7</v>
      </c>
      <c r="AE214" s="292">
        <f>DFC!$C$43</f>
        <v>0.2</v>
      </c>
      <c r="AF214" s="24" t="str">
        <f t="shared" si="129"/>
        <v>OK</v>
      </c>
      <c r="AG214" s="25">
        <f t="shared" si="130"/>
        <v>60</v>
      </c>
      <c r="AH214" s="26">
        <f t="shared" si="130"/>
        <v>420</v>
      </c>
      <c r="AI214" s="27">
        <f t="shared" si="130"/>
        <v>120</v>
      </c>
      <c r="AJ214" s="28">
        <f t="shared" si="122"/>
        <v>0</v>
      </c>
      <c r="AK214" s="28">
        <f t="shared" si="122"/>
        <v>0</v>
      </c>
      <c r="AL214" s="28">
        <f t="shared" si="122"/>
        <v>0</v>
      </c>
      <c r="AM214" s="17">
        <f>DFC!$C$50</f>
        <v>152</v>
      </c>
      <c r="AN214" s="16">
        <f>DFC!$C$49</f>
        <v>146.19999999999999</v>
      </c>
      <c r="AO214" s="18">
        <f>DFC!$C$48</f>
        <v>150</v>
      </c>
      <c r="AP214" s="31">
        <f t="shared" si="114"/>
        <v>0</v>
      </c>
      <c r="AQ214" s="31">
        <f t="shared" si="114"/>
        <v>0</v>
      </c>
      <c r="AR214" s="32">
        <f t="shared" si="114"/>
        <v>0</v>
      </c>
      <c r="AS214" s="23">
        <f>DFC!$C$41</f>
        <v>370</v>
      </c>
      <c r="AT214" s="33">
        <f t="shared" si="113"/>
        <v>0</v>
      </c>
      <c r="AU214" s="31">
        <f t="shared" si="113"/>
        <v>0</v>
      </c>
      <c r="AV214" s="31">
        <f t="shared" si="113"/>
        <v>0</v>
      </c>
      <c r="AW214" s="423">
        <f t="shared" si="136"/>
        <v>0</v>
      </c>
      <c r="AX214" s="561">
        <f>DFC!$C$72</f>
        <v>0.15</v>
      </c>
      <c r="AY214" s="559">
        <f>DFC!$C$71</f>
        <v>0.75</v>
      </c>
      <c r="AZ214" s="560">
        <f>DFC!$C$70</f>
        <v>0.1</v>
      </c>
      <c r="BA214" s="24" t="str">
        <f t="shared" si="133"/>
        <v>OK</v>
      </c>
      <c r="BB214" s="25">
        <f t="shared" si="131"/>
        <v>90</v>
      </c>
      <c r="BC214" s="26">
        <f t="shared" si="131"/>
        <v>450</v>
      </c>
      <c r="BD214" s="27">
        <f t="shared" si="131"/>
        <v>60</v>
      </c>
      <c r="BE214" s="28">
        <f t="shared" si="123"/>
        <v>112500</v>
      </c>
      <c r="BF214" s="28">
        <f t="shared" si="123"/>
        <v>1912500</v>
      </c>
      <c r="BG214" s="28">
        <f t="shared" si="123"/>
        <v>300000</v>
      </c>
      <c r="BH214" s="17">
        <f>DFC!$C$77</f>
        <v>42</v>
      </c>
      <c r="BI214" s="28">
        <f>DFC!$C$76</f>
        <v>35</v>
      </c>
      <c r="BJ214" s="30">
        <f>DFC!$C$75</f>
        <v>40</v>
      </c>
      <c r="BK214" s="31">
        <f t="shared" si="115"/>
        <v>4.7249999999999996</v>
      </c>
      <c r="BL214" s="31">
        <f t="shared" si="115"/>
        <v>66.9375</v>
      </c>
      <c r="BM214" s="32">
        <f t="shared" si="115"/>
        <v>12</v>
      </c>
      <c r="BN214" s="11">
        <f>DFC!$C$68</f>
        <v>500</v>
      </c>
      <c r="BO214" s="21">
        <f t="shared" si="137"/>
        <v>2362.5</v>
      </c>
      <c r="BP214" s="19">
        <f t="shared" si="138"/>
        <v>33468.75</v>
      </c>
      <c r="BQ214" s="19">
        <f t="shared" si="139"/>
        <v>6000</v>
      </c>
      <c r="BR214" s="423">
        <f t="shared" si="140"/>
        <v>41831.25</v>
      </c>
      <c r="BS214" s="561">
        <f>DFC!$C$72</f>
        <v>0.15</v>
      </c>
      <c r="BT214" s="559">
        <f>DFC!$C$71</f>
        <v>0.75</v>
      </c>
      <c r="BU214" s="560">
        <f>DFC!$C$70</f>
        <v>0.1</v>
      </c>
      <c r="BV214" s="24" t="str">
        <f t="shared" si="134"/>
        <v>OK</v>
      </c>
      <c r="BW214" s="25">
        <f t="shared" si="132"/>
        <v>90</v>
      </c>
      <c r="BX214" s="26">
        <f t="shared" si="132"/>
        <v>450</v>
      </c>
      <c r="BY214" s="27">
        <f t="shared" si="132"/>
        <v>60</v>
      </c>
      <c r="BZ214" s="28">
        <f t="shared" si="124"/>
        <v>0</v>
      </c>
      <c r="CA214" s="28">
        <f t="shared" si="124"/>
        <v>0</v>
      </c>
      <c r="CB214" s="28">
        <f t="shared" si="124"/>
        <v>0</v>
      </c>
      <c r="CC214" s="17">
        <f>DFC!$C$77</f>
        <v>42</v>
      </c>
      <c r="CD214" s="28">
        <f>DFC!$C$76</f>
        <v>35</v>
      </c>
      <c r="CE214" s="30">
        <f>DFC!$C$75</f>
        <v>40</v>
      </c>
      <c r="CF214" s="31">
        <f t="shared" si="116"/>
        <v>0</v>
      </c>
      <c r="CG214" s="31">
        <f t="shared" si="116"/>
        <v>0</v>
      </c>
      <c r="CH214" s="32">
        <f t="shared" si="116"/>
        <v>0</v>
      </c>
      <c r="CI214" s="11">
        <f>DFC!$C$68</f>
        <v>500</v>
      </c>
      <c r="CJ214" s="21">
        <f t="shared" si="141"/>
        <v>0</v>
      </c>
      <c r="CK214" s="21">
        <f t="shared" si="141"/>
        <v>0</v>
      </c>
      <c r="CL214" s="21">
        <f t="shared" si="141"/>
        <v>0</v>
      </c>
      <c r="CM214" s="423">
        <f t="shared" si="142"/>
        <v>0</v>
      </c>
    </row>
    <row r="215" spans="1:91" x14ac:dyDescent="0.35">
      <c r="A215" s="743"/>
      <c r="B215" s="572" t="s">
        <v>29</v>
      </c>
      <c r="C215" s="572">
        <v>31</v>
      </c>
      <c r="D215" s="572">
        <v>209</v>
      </c>
      <c r="E215" s="10">
        <f>DFC!C$56</f>
        <v>20</v>
      </c>
      <c r="F215" s="578">
        <f t="shared" si="120"/>
        <v>620</v>
      </c>
      <c r="G215" s="745"/>
      <c r="H215" s="49">
        <f>DFC!$C$45</f>
        <v>0.1</v>
      </c>
      <c r="I215" s="47">
        <f>DFC!$C$44</f>
        <v>0.7</v>
      </c>
      <c r="J215" s="48">
        <f>DFC!$C$43</f>
        <v>0.2</v>
      </c>
      <c r="K215" s="24" t="str">
        <f t="shared" si="125"/>
        <v>OK</v>
      </c>
      <c r="L215" s="25">
        <f t="shared" si="126"/>
        <v>62</v>
      </c>
      <c r="M215" s="26">
        <f t="shared" si="126"/>
        <v>434</v>
      </c>
      <c r="N215" s="27">
        <f t="shared" si="126"/>
        <v>124</v>
      </c>
      <c r="O215" s="28">
        <f t="shared" ref="O215:Q277" si="143">O$6*L215</f>
        <v>434000</v>
      </c>
      <c r="P215" s="28">
        <f t="shared" si="143"/>
        <v>10329200</v>
      </c>
      <c r="Q215" s="28">
        <f t="shared" si="143"/>
        <v>3472000</v>
      </c>
      <c r="R215" s="29">
        <f>DFC!$C$50</f>
        <v>152</v>
      </c>
      <c r="S215" s="28">
        <f>DFC!$C$49</f>
        <v>146.19999999999999</v>
      </c>
      <c r="T215" s="30">
        <f>DFC!$C$48</f>
        <v>150</v>
      </c>
      <c r="U215" s="31">
        <f t="shared" si="127"/>
        <v>65.968000000000004</v>
      </c>
      <c r="V215" s="31">
        <f t="shared" si="127"/>
        <v>1510.12904</v>
      </c>
      <c r="W215" s="32">
        <f t="shared" si="127"/>
        <v>520.79999999999995</v>
      </c>
      <c r="X215" s="23">
        <f>DFC!$C$41</f>
        <v>370</v>
      </c>
      <c r="Y215" s="33">
        <f t="shared" si="128"/>
        <v>24408.16</v>
      </c>
      <c r="Z215" s="31">
        <f t="shared" si="128"/>
        <v>558747.74479999999</v>
      </c>
      <c r="AA215" s="31">
        <f t="shared" si="128"/>
        <v>192695.99999999997</v>
      </c>
      <c r="AB215" s="423">
        <f t="shared" si="135"/>
        <v>775851.90480000002</v>
      </c>
      <c r="AC215" s="295">
        <f>DFC!$C$45</f>
        <v>0.1</v>
      </c>
      <c r="AD215" s="291">
        <f>DFC!$C$44</f>
        <v>0.7</v>
      </c>
      <c r="AE215" s="292">
        <f>DFC!$C$43</f>
        <v>0.2</v>
      </c>
      <c r="AF215" s="24" t="str">
        <f t="shared" si="129"/>
        <v>OK</v>
      </c>
      <c r="AG215" s="25">
        <f t="shared" si="130"/>
        <v>62</v>
      </c>
      <c r="AH215" s="26">
        <f t="shared" si="130"/>
        <v>434</v>
      </c>
      <c r="AI215" s="27">
        <f t="shared" si="130"/>
        <v>124</v>
      </c>
      <c r="AJ215" s="28">
        <f t="shared" si="122"/>
        <v>0</v>
      </c>
      <c r="AK215" s="28">
        <f t="shared" si="122"/>
        <v>0</v>
      </c>
      <c r="AL215" s="28">
        <f t="shared" si="122"/>
        <v>0</v>
      </c>
      <c r="AM215" s="17">
        <f>DFC!$C$50</f>
        <v>152</v>
      </c>
      <c r="AN215" s="16">
        <f>DFC!$C$49</f>
        <v>146.19999999999999</v>
      </c>
      <c r="AO215" s="18">
        <f>DFC!$C$48</f>
        <v>150</v>
      </c>
      <c r="AP215" s="31">
        <f t="shared" si="114"/>
        <v>0</v>
      </c>
      <c r="AQ215" s="31">
        <f t="shared" si="114"/>
        <v>0</v>
      </c>
      <c r="AR215" s="32">
        <f t="shared" si="114"/>
        <v>0</v>
      </c>
      <c r="AS215" s="23">
        <f>DFC!$C$41</f>
        <v>370</v>
      </c>
      <c r="AT215" s="33">
        <f t="shared" si="113"/>
        <v>0</v>
      </c>
      <c r="AU215" s="31">
        <f t="shared" si="113"/>
        <v>0</v>
      </c>
      <c r="AV215" s="31">
        <f t="shared" si="113"/>
        <v>0</v>
      </c>
      <c r="AW215" s="423">
        <f t="shared" si="136"/>
        <v>0</v>
      </c>
      <c r="AX215" s="561">
        <f>DFC!$C$72</f>
        <v>0.15</v>
      </c>
      <c r="AY215" s="559">
        <f>DFC!$C$71</f>
        <v>0.75</v>
      </c>
      <c r="AZ215" s="560">
        <f>DFC!$C$70</f>
        <v>0.1</v>
      </c>
      <c r="BA215" s="24" t="str">
        <f t="shared" si="133"/>
        <v>OK</v>
      </c>
      <c r="BB215" s="25">
        <f t="shared" si="131"/>
        <v>93</v>
      </c>
      <c r="BC215" s="26">
        <f t="shared" si="131"/>
        <v>465</v>
      </c>
      <c r="BD215" s="27">
        <f t="shared" si="131"/>
        <v>62</v>
      </c>
      <c r="BE215" s="28">
        <f t="shared" si="123"/>
        <v>116250</v>
      </c>
      <c r="BF215" s="28">
        <f t="shared" si="123"/>
        <v>1976250</v>
      </c>
      <c r="BG215" s="28">
        <f t="shared" si="123"/>
        <v>310000</v>
      </c>
      <c r="BH215" s="17">
        <f>DFC!$C$77</f>
        <v>42</v>
      </c>
      <c r="BI215" s="28">
        <f>DFC!$C$76</f>
        <v>35</v>
      </c>
      <c r="BJ215" s="30">
        <f>DFC!$C$75</f>
        <v>40</v>
      </c>
      <c r="BK215" s="31">
        <f t="shared" si="115"/>
        <v>4.8825000000000003</v>
      </c>
      <c r="BL215" s="31">
        <f t="shared" si="115"/>
        <v>69.168750000000003</v>
      </c>
      <c r="BM215" s="32">
        <f t="shared" si="115"/>
        <v>12.4</v>
      </c>
      <c r="BN215" s="11">
        <f>DFC!$C$68</f>
        <v>500</v>
      </c>
      <c r="BO215" s="21">
        <f t="shared" si="137"/>
        <v>2441.25</v>
      </c>
      <c r="BP215" s="19">
        <f t="shared" si="138"/>
        <v>34584.375</v>
      </c>
      <c r="BQ215" s="19">
        <f t="shared" si="139"/>
        <v>6200</v>
      </c>
      <c r="BR215" s="423">
        <f t="shared" si="140"/>
        <v>43225.625</v>
      </c>
      <c r="BS215" s="561">
        <f>DFC!$C$72</f>
        <v>0.15</v>
      </c>
      <c r="BT215" s="559">
        <f>DFC!$C$71</f>
        <v>0.75</v>
      </c>
      <c r="BU215" s="560">
        <f>DFC!$C$70</f>
        <v>0.1</v>
      </c>
      <c r="BV215" s="24" t="str">
        <f t="shared" si="134"/>
        <v>OK</v>
      </c>
      <c r="BW215" s="25">
        <f t="shared" si="132"/>
        <v>93</v>
      </c>
      <c r="BX215" s="26">
        <f t="shared" si="132"/>
        <v>465</v>
      </c>
      <c r="BY215" s="27">
        <f t="shared" si="132"/>
        <v>62</v>
      </c>
      <c r="BZ215" s="28">
        <f t="shared" si="124"/>
        <v>0</v>
      </c>
      <c r="CA215" s="28">
        <f t="shared" si="124"/>
        <v>0</v>
      </c>
      <c r="CB215" s="28">
        <f t="shared" si="124"/>
        <v>0</v>
      </c>
      <c r="CC215" s="17">
        <f>DFC!$C$77</f>
        <v>42</v>
      </c>
      <c r="CD215" s="28">
        <f>DFC!$C$76</f>
        <v>35</v>
      </c>
      <c r="CE215" s="30">
        <f>DFC!$C$75</f>
        <v>40</v>
      </c>
      <c r="CF215" s="31">
        <f t="shared" si="116"/>
        <v>0</v>
      </c>
      <c r="CG215" s="31">
        <f t="shared" si="116"/>
        <v>0</v>
      </c>
      <c r="CH215" s="32">
        <f t="shared" si="116"/>
        <v>0</v>
      </c>
      <c r="CI215" s="11">
        <f>DFC!$C$68</f>
        <v>500</v>
      </c>
      <c r="CJ215" s="21">
        <f t="shared" si="141"/>
        <v>0</v>
      </c>
      <c r="CK215" s="21">
        <f t="shared" si="141"/>
        <v>0</v>
      </c>
      <c r="CL215" s="21">
        <f t="shared" si="141"/>
        <v>0</v>
      </c>
      <c r="CM215" s="423">
        <f t="shared" si="142"/>
        <v>0</v>
      </c>
    </row>
    <row r="216" spans="1:91" x14ac:dyDescent="0.35">
      <c r="A216" s="743"/>
      <c r="B216" s="572" t="s">
        <v>30</v>
      </c>
      <c r="C216" s="572">
        <v>30</v>
      </c>
      <c r="D216" s="572">
        <v>210</v>
      </c>
      <c r="E216" s="10">
        <f>DFC!C$57</f>
        <v>20</v>
      </c>
      <c r="F216" s="578">
        <f t="shared" si="120"/>
        <v>600</v>
      </c>
      <c r="G216" s="745"/>
      <c r="H216" s="49">
        <f>DFC!$C$45</f>
        <v>0.1</v>
      </c>
      <c r="I216" s="47">
        <f>DFC!$C$44</f>
        <v>0.7</v>
      </c>
      <c r="J216" s="48">
        <f>DFC!$C$43</f>
        <v>0.2</v>
      </c>
      <c r="K216" s="24" t="str">
        <f t="shared" si="125"/>
        <v>OK</v>
      </c>
      <c r="L216" s="25">
        <f t="shared" si="126"/>
        <v>60</v>
      </c>
      <c r="M216" s="26">
        <f t="shared" si="126"/>
        <v>420</v>
      </c>
      <c r="N216" s="27">
        <f t="shared" si="126"/>
        <v>120</v>
      </c>
      <c r="O216" s="28">
        <f t="shared" si="143"/>
        <v>420000</v>
      </c>
      <c r="P216" s="28">
        <f t="shared" si="143"/>
        <v>9996000</v>
      </c>
      <c r="Q216" s="28">
        <f t="shared" si="143"/>
        <v>3360000</v>
      </c>
      <c r="R216" s="29">
        <f>DFC!$C$50</f>
        <v>152</v>
      </c>
      <c r="S216" s="28">
        <f>DFC!$C$49</f>
        <v>146.19999999999999</v>
      </c>
      <c r="T216" s="30">
        <f>DFC!$C$48</f>
        <v>150</v>
      </c>
      <c r="U216" s="31">
        <f t="shared" si="127"/>
        <v>63.84</v>
      </c>
      <c r="V216" s="31">
        <f t="shared" si="127"/>
        <v>1461.4151999999999</v>
      </c>
      <c r="W216" s="32">
        <f t="shared" si="127"/>
        <v>504</v>
      </c>
      <c r="X216" s="23">
        <f>DFC!$C$41</f>
        <v>370</v>
      </c>
      <c r="Y216" s="33">
        <f t="shared" si="128"/>
        <v>23620.800000000003</v>
      </c>
      <c r="Z216" s="31">
        <f t="shared" si="128"/>
        <v>540723.62399999995</v>
      </c>
      <c r="AA216" s="31">
        <f t="shared" si="128"/>
        <v>186480</v>
      </c>
      <c r="AB216" s="423">
        <f t="shared" si="135"/>
        <v>750824.424</v>
      </c>
      <c r="AC216" s="295">
        <f>DFC!$C$45</f>
        <v>0.1</v>
      </c>
      <c r="AD216" s="291">
        <f>DFC!$C$44</f>
        <v>0.7</v>
      </c>
      <c r="AE216" s="292">
        <f>DFC!$C$43</f>
        <v>0.2</v>
      </c>
      <c r="AF216" s="24" t="str">
        <f t="shared" si="129"/>
        <v>OK</v>
      </c>
      <c r="AG216" s="25">
        <f t="shared" si="130"/>
        <v>60</v>
      </c>
      <c r="AH216" s="26">
        <f t="shared" si="130"/>
        <v>420</v>
      </c>
      <c r="AI216" s="27">
        <f t="shared" si="130"/>
        <v>120</v>
      </c>
      <c r="AJ216" s="28">
        <f t="shared" si="122"/>
        <v>0</v>
      </c>
      <c r="AK216" s="28">
        <f t="shared" si="122"/>
        <v>0</v>
      </c>
      <c r="AL216" s="28">
        <f t="shared" si="122"/>
        <v>0</v>
      </c>
      <c r="AM216" s="17">
        <f>DFC!$C$50</f>
        <v>152</v>
      </c>
      <c r="AN216" s="16">
        <f>DFC!$C$49</f>
        <v>146.19999999999999</v>
      </c>
      <c r="AO216" s="18">
        <f>DFC!$C$48</f>
        <v>150</v>
      </c>
      <c r="AP216" s="31">
        <f t="shared" si="114"/>
        <v>0</v>
      </c>
      <c r="AQ216" s="31">
        <f t="shared" si="114"/>
        <v>0</v>
      </c>
      <c r="AR216" s="32">
        <f t="shared" si="114"/>
        <v>0</v>
      </c>
      <c r="AS216" s="23">
        <f>DFC!$C$41</f>
        <v>370</v>
      </c>
      <c r="AT216" s="33">
        <f t="shared" si="113"/>
        <v>0</v>
      </c>
      <c r="AU216" s="31">
        <f t="shared" si="113"/>
        <v>0</v>
      </c>
      <c r="AV216" s="31">
        <f t="shared" si="113"/>
        <v>0</v>
      </c>
      <c r="AW216" s="423">
        <f t="shared" si="136"/>
        <v>0</v>
      </c>
      <c r="AX216" s="561">
        <f>DFC!$C$72</f>
        <v>0.15</v>
      </c>
      <c r="AY216" s="559">
        <f>DFC!$C$71</f>
        <v>0.75</v>
      </c>
      <c r="AZ216" s="560">
        <f>DFC!$C$70</f>
        <v>0.1</v>
      </c>
      <c r="BA216" s="24" t="str">
        <f t="shared" si="133"/>
        <v>OK</v>
      </c>
      <c r="BB216" s="25">
        <f t="shared" si="131"/>
        <v>90</v>
      </c>
      <c r="BC216" s="26">
        <f t="shared" si="131"/>
        <v>450</v>
      </c>
      <c r="BD216" s="27">
        <f t="shared" si="131"/>
        <v>60</v>
      </c>
      <c r="BE216" s="28">
        <f t="shared" si="123"/>
        <v>112500</v>
      </c>
      <c r="BF216" s="28">
        <f t="shared" si="123"/>
        <v>1912500</v>
      </c>
      <c r="BG216" s="28">
        <f t="shared" si="123"/>
        <v>300000</v>
      </c>
      <c r="BH216" s="17">
        <f>DFC!$C$77</f>
        <v>42</v>
      </c>
      <c r="BI216" s="28">
        <f>DFC!$C$76</f>
        <v>35</v>
      </c>
      <c r="BJ216" s="30">
        <f>DFC!$C$75</f>
        <v>40</v>
      </c>
      <c r="BK216" s="31">
        <f t="shared" si="115"/>
        <v>4.7249999999999996</v>
      </c>
      <c r="BL216" s="31">
        <f t="shared" si="115"/>
        <v>66.9375</v>
      </c>
      <c r="BM216" s="32">
        <f t="shared" si="115"/>
        <v>12</v>
      </c>
      <c r="BN216" s="11">
        <f>DFC!$C$68</f>
        <v>500</v>
      </c>
      <c r="BO216" s="21">
        <f t="shared" si="137"/>
        <v>2362.5</v>
      </c>
      <c r="BP216" s="19">
        <f t="shared" si="138"/>
        <v>33468.75</v>
      </c>
      <c r="BQ216" s="19">
        <f t="shared" si="139"/>
        <v>6000</v>
      </c>
      <c r="BR216" s="423">
        <f t="shared" si="140"/>
        <v>41831.25</v>
      </c>
      <c r="BS216" s="561">
        <f>DFC!$C$72</f>
        <v>0.15</v>
      </c>
      <c r="BT216" s="559">
        <f>DFC!$C$71</f>
        <v>0.75</v>
      </c>
      <c r="BU216" s="560">
        <f>DFC!$C$70</f>
        <v>0.1</v>
      </c>
      <c r="BV216" s="24" t="str">
        <f t="shared" si="134"/>
        <v>OK</v>
      </c>
      <c r="BW216" s="25">
        <f t="shared" si="132"/>
        <v>90</v>
      </c>
      <c r="BX216" s="26">
        <f t="shared" si="132"/>
        <v>450</v>
      </c>
      <c r="BY216" s="27">
        <f t="shared" si="132"/>
        <v>60</v>
      </c>
      <c r="BZ216" s="28">
        <f t="shared" si="124"/>
        <v>0</v>
      </c>
      <c r="CA216" s="28">
        <f t="shared" si="124"/>
        <v>0</v>
      </c>
      <c r="CB216" s="28">
        <f t="shared" si="124"/>
        <v>0</v>
      </c>
      <c r="CC216" s="17">
        <f>DFC!$C$77</f>
        <v>42</v>
      </c>
      <c r="CD216" s="28">
        <f>DFC!$C$76</f>
        <v>35</v>
      </c>
      <c r="CE216" s="30">
        <f>DFC!$C$75</f>
        <v>40</v>
      </c>
      <c r="CF216" s="31">
        <f t="shared" si="116"/>
        <v>0</v>
      </c>
      <c r="CG216" s="31">
        <f t="shared" si="116"/>
        <v>0</v>
      </c>
      <c r="CH216" s="32">
        <f t="shared" si="116"/>
        <v>0</v>
      </c>
      <c r="CI216" s="11">
        <f>DFC!$C$68</f>
        <v>500</v>
      </c>
      <c r="CJ216" s="21">
        <f t="shared" si="141"/>
        <v>0</v>
      </c>
      <c r="CK216" s="21">
        <f t="shared" si="141"/>
        <v>0</v>
      </c>
      <c r="CL216" s="21">
        <f t="shared" si="141"/>
        <v>0</v>
      </c>
      <c r="CM216" s="423">
        <f t="shared" si="142"/>
        <v>0</v>
      </c>
    </row>
    <row r="217" spans="1:91" x14ac:dyDescent="0.35">
      <c r="A217" s="743"/>
      <c r="B217" s="572" t="s">
        <v>31</v>
      </c>
      <c r="C217" s="572">
        <v>31</v>
      </c>
      <c r="D217" s="572">
        <v>211</v>
      </c>
      <c r="E217" s="10">
        <f>DFC!C$58</f>
        <v>20</v>
      </c>
      <c r="F217" s="578">
        <f t="shared" si="120"/>
        <v>620</v>
      </c>
      <c r="G217" s="745"/>
      <c r="H217" s="49">
        <f>DFC!$C$45</f>
        <v>0.1</v>
      </c>
      <c r="I217" s="47">
        <f>DFC!$C$44</f>
        <v>0.7</v>
      </c>
      <c r="J217" s="48">
        <f>DFC!$C$43</f>
        <v>0.2</v>
      </c>
      <c r="K217" s="24" t="str">
        <f t="shared" si="125"/>
        <v>OK</v>
      </c>
      <c r="L217" s="25">
        <f t="shared" si="126"/>
        <v>62</v>
      </c>
      <c r="M217" s="26">
        <f t="shared" si="126"/>
        <v>434</v>
      </c>
      <c r="N217" s="27">
        <f t="shared" si="126"/>
        <v>124</v>
      </c>
      <c r="O217" s="28">
        <f t="shared" si="143"/>
        <v>434000</v>
      </c>
      <c r="P217" s="28">
        <f t="shared" si="143"/>
        <v>10329200</v>
      </c>
      <c r="Q217" s="28">
        <f t="shared" si="143"/>
        <v>3472000</v>
      </c>
      <c r="R217" s="29">
        <f>DFC!$C$50</f>
        <v>152</v>
      </c>
      <c r="S217" s="28">
        <f>DFC!$C$49</f>
        <v>146.19999999999999</v>
      </c>
      <c r="T217" s="30">
        <f>DFC!$C$48</f>
        <v>150</v>
      </c>
      <c r="U217" s="31">
        <f t="shared" si="127"/>
        <v>65.968000000000004</v>
      </c>
      <c r="V217" s="31">
        <f t="shared" si="127"/>
        <v>1510.12904</v>
      </c>
      <c r="W217" s="32">
        <f t="shared" si="127"/>
        <v>520.79999999999995</v>
      </c>
      <c r="X217" s="23">
        <f>DFC!$C$41</f>
        <v>370</v>
      </c>
      <c r="Y217" s="33">
        <f t="shared" si="128"/>
        <v>24408.16</v>
      </c>
      <c r="Z217" s="31">
        <f t="shared" si="128"/>
        <v>558747.74479999999</v>
      </c>
      <c r="AA217" s="31">
        <f t="shared" si="128"/>
        <v>192695.99999999997</v>
      </c>
      <c r="AB217" s="423">
        <f t="shared" si="135"/>
        <v>775851.90480000002</v>
      </c>
      <c r="AC217" s="295">
        <f>DFC!$C$45</f>
        <v>0.1</v>
      </c>
      <c r="AD217" s="291">
        <f>DFC!$C$44</f>
        <v>0.7</v>
      </c>
      <c r="AE217" s="292">
        <f>DFC!$C$43</f>
        <v>0.2</v>
      </c>
      <c r="AF217" s="24" t="str">
        <f t="shared" si="129"/>
        <v>OK</v>
      </c>
      <c r="AG217" s="25">
        <f t="shared" si="130"/>
        <v>62</v>
      </c>
      <c r="AH217" s="26">
        <f t="shared" si="130"/>
        <v>434</v>
      </c>
      <c r="AI217" s="27">
        <f t="shared" si="130"/>
        <v>124</v>
      </c>
      <c r="AJ217" s="28">
        <f t="shared" si="122"/>
        <v>0</v>
      </c>
      <c r="AK217" s="28">
        <f t="shared" si="122"/>
        <v>0</v>
      </c>
      <c r="AL217" s="28">
        <f t="shared" si="122"/>
        <v>0</v>
      </c>
      <c r="AM217" s="17">
        <f>DFC!$C$50</f>
        <v>152</v>
      </c>
      <c r="AN217" s="16">
        <f>DFC!$C$49</f>
        <v>146.19999999999999</v>
      </c>
      <c r="AO217" s="18">
        <f>DFC!$C$48</f>
        <v>150</v>
      </c>
      <c r="AP217" s="31">
        <f t="shared" si="114"/>
        <v>0</v>
      </c>
      <c r="AQ217" s="31">
        <f t="shared" si="114"/>
        <v>0</v>
      </c>
      <c r="AR217" s="32">
        <f t="shared" si="114"/>
        <v>0</v>
      </c>
      <c r="AS217" s="23">
        <f>DFC!$C$41</f>
        <v>370</v>
      </c>
      <c r="AT217" s="33">
        <f t="shared" si="113"/>
        <v>0</v>
      </c>
      <c r="AU217" s="31">
        <f t="shared" si="113"/>
        <v>0</v>
      </c>
      <c r="AV217" s="31">
        <f t="shared" si="113"/>
        <v>0</v>
      </c>
      <c r="AW217" s="423">
        <f t="shared" si="136"/>
        <v>0</v>
      </c>
      <c r="AX217" s="561">
        <f>DFC!$C$72</f>
        <v>0.15</v>
      </c>
      <c r="AY217" s="559">
        <f>DFC!$C$71</f>
        <v>0.75</v>
      </c>
      <c r="AZ217" s="560">
        <f>DFC!$C$70</f>
        <v>0.1</v>
      </c>
      <c r="BA217" s="24" t="str">
        <f t="shared" si="133"/>
        <v>OK</v>
      </c>
      <c r="BB217" s="25">
        <f t="shared" si="131"/>
        <v>93</v>
      </c>
      <c r="BC217" s="26">
        <f t="shared" si="131"/>
        <v>465</v>
      </c>
      <c r="BD217" s="27">
        <f t="shared" si="131"/>
        <v>62</v>
      </c>
      <c r="BE217" s="28">
        <f t="shared" si="123"/>
        <v>116250</v>
      </c>
      <c r="BF217" s="28">
        <f t="shared" si="123"/>
        <v>1976250</v>
      </c>
      <c r="BG217" s="28">
        <f t="shared" si="123"/>
        <v>310000</v>
      </c>
      <c r="BH217" s="17">
        <f>DFC!$C$77</f>
        <v>42</v>
      </c>
      <c r="BI217" s="28">
        <f>DFC!$C$76</f>
        <v>35</v>
      </c>
      <c r="BJ217" s="30">
        <f>DFC!$C$75</f>
        <v>40</v>
      </c>
      <c r="BK217" s="31">
        <f t="shared" si="115"/>
        <v>4.8825000000000003</v>
      </c>
      <c r="BL217" s="31">
        <f t="shared" si="115"/>
        <v>69.168750000000003</v>
      </c>
      <c r="BM217" s="32">
        <f t="shared" si="115"/>
        <v>12.4</v>
      </c>
      <c r="BN217" s="11">
        <f>DFC!$C$68</f>
        <v>500</v>
      </c>
      <c r="BO217" s="21">
        <f t="shared" si="137"/>
        <v>2441.25</v>
      </c>
      <c r="BP217" s="19">
        <f t="shared" si="138"/>
        <v>34584.375</v>
      </c>
      <c r="BQ217" s="19">
        <f t="shared" si="139"/>
        <v>6200</v>
      </c>
      <c r="BR217" s="423">
        <f t="shared" si="140"/>
        <v>43225.625</v>
      </c>
      <c r="BS217" s="561">
        <f>DFC!$C$72</f>
        <v>0.15</v>
      </c>
      <c r="BT217" s="559">
        <f>DFC!$C$71</f>
        <v>0.75</v>
      </c>
      <c r="BU217" s="560">
        <f>DFC!$C$70</f>
        <v>0.1</v>
      </c>
      <c r="BV217" s="24" t="str">
        <f t="shared" si="134"/>
        <v>OK</v>
      </c>
      <c r="BW217" s="25">
        <f t="shared" si="132"/>
        <v>93</v>
      </c>
      <c r="BX217" s="26">
        <f t="shared" si="132"/>
        <v>465</v>
      </c>
      <c r="BY217" s="27">
        <f t="shared" si="132"/>
        <v>62</v>
      </c>
      <c r="BZ217" s="28">
        <f t="shared" si="124"/>
        <v>0</v>
      </c>
      <c r="CA217" s="28">
        <f t="shared" si="124"/>
        <v>0</v>
      </c>
      <c r="CB217" s="28">
        <f t="shared" si="124"/>
        <v>0</v>
      </c>
      <c r="CC217" s="17">
        <f>DFC!$C$77</f>
        <v>42</v>
      </c>
      <c r="CD217" s="28">
        <f>DFC!$C$76</f>
        <v>35</v>
      </c>
      <c r="CE217" s="30">
        <f>DFC!$C$75</f>
        <v>40</v>
      </c>
      <c r="CF217" s="31">
        <f t="shared" si="116"/>
        <v>0</v>
      </c>
      <c r="CG217" s="31">
        <f t="shared" si="116"/>
        <v>0</v>
      </c>
      <c r="CH217" s="32">
        <f t="shared" si="116"/>
        <v>0</v>
      </c>
      <c r="CI217" s="11">
        <f>DFC!$C$68</f>
        <v>500</v>
      </c>
      <c r="CJ217" s="21">
        <f t="shared" si="141"/>
        <v>0</v>
      </c>
      <c r="CK217" s="21">
        <f t="shared" si="141"/>
        <v>0</v>
      </c>
      <c r="CL217" s="21">
        <f t="shared" si="141"/>
        <v>0</v>
      </c>
      <c r="CM217" s="423">
        <f t="shared" si="142"/>
        <v>0</v>
      </c>
    </row>
    <row r="218" spans="1:91" x14ac:dyDescent="0.35">
      <c r="A218" s="743"/>
      <c r="B218" s="572" t="s">
        <v>32</v>
      </c>
      <c r="C218" s="572">
        <v>31</v>
      </c>
      <c r="D218" s="572">
        <v>212</v>
      </c>
      <c r="E218" s="10">
        <f>DFC!C$59</f>
        <v>20</v>
      </c>
      <c r="F218" s="578">
        <f t="shared" si="120"/>
        <v>620</v>
      </c>
      <c r="G218" s="745"/>
      <c r="H218" s="49">
        <f>DFC!$C$45</f>
        <v>0.1</v>
      </c>
      <c r="I218" s="47">
        <f>DFC!$C$44</f>
        <v>0.7</v>
      </c>
      <c r="J218" s="48">
        <f>DFC!$C$43</f>
        <v>0.2</v>
      </c>
      <c r="K218" s="24" t="str">
        <f t="shared" si="125"/>
        <v>OK</v>
      </c>
      <c r="L218" s="25">
        <f t="shared" si="126"/>
        <v>62</v>
      </c>
      <c r="M218" s="26">
        <f t="shared" si="126"/>
        <v>434</v>
      </c>
      <c r="N218" s="27">
        <f t="shared" si="126"/>
        <v>124</v>
      </c>
      <c r="O218" s="28">
        <f t="shared" si="143"/>
        <v>434000</v>
      </c>
      <c r="P218" s="28">
        <f t="shared" si="143"/>
        <v>10329200</v>
      </c>
      <c r="Q218" s="28">
        <f t="shared" si="143"/>
        <v>3472000</v>
      </c>
      <c r="R218" s="29">
        <f>DFC!$C$50</f>
        <v>152</v>
      </c>
      <c r="S218" s="28">
        <f>DFC!$C$49</f>
        <v>146.19999999999999</v>
      </c>
      <c r="T218" s="30">
        <f>DFC!$C$48</f>
        <v>150</v>
      </c>
      <c r="U218" s="31">
        <f t="shared" si="127"/>
        <v>65.968000000000004</v>
      </c>
      <c r="V218" s="31">
        <f t="shared" si="127"/>
        <v>1510.12904</v>
      </c>
      <c r="W218" s="32">
        <f t="shared" si="127"/>
        <v>520.79999999999995</v>
      </c>
      <c r="X218" s="23">
        <f>DFC!$C$41</f>
        <v>370</v>
      </c>
      <c r="Y218" s="33">
        <f t="shared" si="128"/>
        <v>24408.16</v>
      </c>
      <c r="Z218" s="31">
        <f t="shared" si="128"/>
        <v>558747.74479999999</v>
      </c>
      <c r="AA218" s="31">
        <f t="shared" si="128"/>
        <v>192695.99999999997</v>
      </c>
      <c r="AB218" s="423">
        <f t="shared" si="135"/>
        <v>775851.90480000002</v>
      </c>
      <c r="AC218" s="295">
        <f>DFC!$C$45</f>
        <v>0.1</v>
      </c>
      <c r="AD218" s="291">
        <f>DFC!$C$44</f>
        <v>0.7</v>
      </c>
      <c r="AE218" s="292">
        <f>DFC!$C$43</f>
        <v>0.2</v>
      </c>
      <c r="AF218" s="24" t="str">
        <f t="shared" si="129"/>
        <v>OK</v>
      </c>
      <c r="AG218" s="25">
        <f t="shared" si="130"/>
        <v>62</v>
      </c>
      <c r="AH218" s="26">
        <f t="shared" si="130"/>
        <v>434</v>
      </c>
      <c r="AI218" s="27">
        <f t="shared" si="130"/>
        <v>124</v>
      </c>
      <c r="AJ218" s="28">
        <f t="shared" si="122"/>
        <v>0</v>
      </c>
      <c r="AK218" s="28">
        <f t="shared" si="122"/>
        <v>0</v>
      </c>
      <c r="AL218" s="28">
        <f t="shared" si="122"/>
        <v>0</v>
      </c>
      <c r="AM218" s="17">
        <f>DFC!$C$50</f>
        <v>152</v>
      </c>
      <c r="AN218" s="16">
        <f>DFC!$C$49</f>
        <v>146.19999999999999</v>
      </c>
      <c r="AO218" s="18">
        <f>DFC!$C$48</f>
        <v>150</v>
      </c>
      <c r="AP218" s="31">
        <f t="shared" si="114"/>
        <v>0</v>
      </c>
      <c r="AQ218" s="31">
        <f t="shared" si="114"/>
        <v>0</v>
      </c>
      <c r="AR218" s="32">
        <f t="shared" si="114"/>
        <v>0</v>
      </c>
      <c r="AS218" s="23">
        <f>DFC!$C$41</f>
        <v>370</v>
      </c>
      <c r="AT218" s="33">
        <f t="shared" si="113"/>
        <v>0</v>
      </c>
      <c r="AU218" s="31">
        <f t="shared" si="113"/>
        <v>0</v>
      </c>
      <c r="AV218" s="31">
        <f t="shared" si="113"/>
        <v>0</v>
      </c>
      <c r="AW218" s="423">
        <f t="shared" si="136"/>
        <v>0</v>
      </c>
      <c r="AX218" s="561">
        <f>DFC!$C$72</f>
        <v>0.15</v>
      </c>
      <c r="AY218" s="559">
        <f>DFC!$C$71</f>
        <v>0.75</v>
      </c>
      <c r="AZ218" s="560">
        <f>DFC!$C$70</f>
        <v>0.1</v>
      </c>
      <c r="BA218" s="24" t="str">
        <f t="shared" si="133"/>
        <v>OK</v>
      </c>
      <c r="BB218" s="25">
        <f t="shared" si="131"/>
        <v>93</v>
      </c>
      <c r="BC218" s="26">
        <f t="shared" si="131"/>
        <v>465</v>
      </c>
      <c r="BD218" s="27">
        <f t="shared" si="131"/>
        <v>62</v>
      </c>
      <c r="BE218" s="28">
        <f t="shared" si="123"/>
        <v>116250</v>
      </c>
      <c r="BF218" s="28">
        <f t="shared" si="123"/>
        <v>1976250</v>
      </c>
      <c r="BG218" s="28">
        <f t="shared" si="123"/>
        <v>310000</v>
      </c>
      <c r="BH218" s="17">
        <f>DFC!$C$77</f>
        <v>42</v>
      </c>
      <c r="BI218" s="28">
        <f>DFC!$C$76</f>
        <v>35</v>
      </c>
      <c r="BJ218" s="30">
        <f>DFC!$C$75</f>
        <v>40</v>
      </c>
      <c r="BK218" s="31">
        <f t="shared" si="115"/>
        <v>4.8825000000000003</v>
      </c>
      <c r="BL218" s="31">
        <f t="shared" si="115"/>
        <v>69.168750000000003</v>
      </c>
      <c r="BM218" s="32">
        <f t="shared" si="115"/>
        <v>12.4</v>
      </c>
      <c r="BN218" s="11">
        <f>DFC!$C$68</f>
        <v>500</v>
      </c>
      <c r="BO218" s="21">
        <f t="shared" si="137"/>
        <v>2441.25</v>
      </c>
      <c r="BP218" s="19">
        <f t="shared" si="138"/>
        <v>34584.375</v>
      </c>
      <c r="BQ218" s="19">
        <f t="shared" si="139"/>
        <v>6200</v>
      </c>
      <c r="BR218" s="423">
        <f t="shared" si="140"/>
        <v>43225.625</v>
      </c>
      <c r="BS218" s="561">
        <f>DFC!$C$72</f>
        <v>0.15</v>
      </c>
      <c r="BT218" s="559">
        <f>DFC!$C$71</f>
        <v>0.75</v>
      </c>
      <c r="BU218" s="560">
        <f>DFC!$C$70</f>
        <v>0.1</v>
      </c>
      <c r="BV218" s="24" t="str">
        <f t="shared" si="134"/>
        <v>OK</v>
      </c>
      <c r="BW218" s="25">
        <f t="shared" si="132"/>
        <v>93</v>
      </c>
      <c r="BX218" s="26">
        <f t="shared" si="132"/>
        <v>465</v>
      </c>
      <c r="BY218" s="27">
        <f t="shared" si="132"/>
        <v>62</v>
      </c>
      <c r="BZ218" s="28">
        <f t="shared" si="124"/>
        <v>0</v>
      </c>
      <c r="CA218" s="28">
        <f t="shared" si="124"/>
        <v>0</v>
      </c>
      <c r="CB218" s="28">
        <f t="shared" si="124"/>
        <v>0</v>
      </c>
      <c r="CC218" s="17">
        <f>DFC!$C$77</f>
        <v>42</v>
      </c>
      <c r="CD218" s="28">
        <f>DFC!$C$76</f>
        <v>35</v>
      </c>
      <c r="CE218" s="30">
        <f>DFC!$C$75</f>
        <v>40</v>
      </c>
      <c r="CF218" s="31">
        <f t="shared" si="116"/>
        <v>0</v>
      </c>
      <c r="CG218" s="31">
        <f t="shared" si="116"/>
        <v>0</v>
      </c>
      <c r="CH218" s="32">
        <f t="shared" si="116"/>
        <v>0</v>
      </c>
      <c r="CI218" s="11">
        <f>DFC!$C$68</f>
        <v>500</v>
      </c>
      <c r="CJ218" s="21">
        <f t="shared" si="141"/>
        <v>0</v>
      </c>
      <c r="CK218" s="21">
        <f t="shared" si="141"/>
        <v>0</v>
      </c>
      <c r="CL218" s="21">
        <f t="shared" si="141"/>
        <v>0</v>
      </c>
      <c r="CM218" s="423">
        <f t="shared" si="142"/>
        <v>0</v>
      </c>
    </row>
    <row r="219" spans="1:91" x14ac:dyDescent="0.35">
      <c r="A219" s="743"/>
      <c r="B219" s="572" t="s">
        <v>33</v>
      </c>
      <c r="C219" s="572">
        <v>30</v>
      </c>
      <c r="D219" s="572">
        <v>213</v>
      </c>
      <c r="E219" s="10">
        <f>DFC!C$60</f>
        <v>20</v>
      </c>
      <c r="F219" s="578">
        <f t="shared" si="120"/>
        <v>600</v>
      </c>
      <c r="G219" s="745"/>
      <c r="H219" s="49">
        <f>DFC!$C$45</f>
        <v>0.1</v>
      </c>
      <c r="I219" s="47">
        <f>DFC!$C$44</f>
        <v>0.7</v>
      </c>
      <c r="J219" s="48">
        <f>DFC!$C$43</f>
        <v>0.2</v>
      </c>
      <c r="K219" s="24" t="str">
        <f t="shared" si="125"/>
        <v>OK</v>
      </c>
      <c r="L219" s="25">
        <f t="shared" si="126"/>
        <v>60</v>
      </c>
      <c r="M219" s="26">
        <f t="shared" si="126"/>
        <v>420</v>
      </c>
      <c r="N219" s="27">
        <f t="shared" si="126"/>
        <v>120</v>
      </c>
      <c r="O219" s="28">
        <f t="shared" si="143"/>
        <v>420000</v>
      </c>
      <c r="P219" s="28">
        <f t="shared" si="143"/>
        <v>9996000</v>
      </c>
      <c r="Q219" s="28">
        <f t="shared" si="143"/>
        <v>3360000</v>
      </c>
      <c r="R219" s="29">
        <f>DFC!$C$50</f>
        <v>152</v>
      </c>
      <c r="S219" s="28">
        <f>DFC!$C$49</f>
        <v>146.19999999999999</v>
      </c>
      <c r="T219" s="30">
        <f>DFC!$C$48</f>
        <v>150</v>
      </c>
      <c r="U219" s="31">
        <f t="shared" si="127"/>
        <v>63.84</v>
      </c>
      <c r="V219" s="31">
        <f t="shared" si="127"/>
        <v>1461.4151999999999</v>
      </c>
      <c r="W219" s="32">
        <f t="shared" si="127"/>
        <v>504</v>
      </c>
      <c r="X219" s="23">
        <f>DFC!$C$41</f>
        <v>370</v>
      </c>
      <c r="Y219" s="33">
        <f t="shared" si="128"/>
        <v>23620.800000000003</v>
      </c>
      <c r="Z219" s="31">
        <f t="shared" si="128"/>
        <v>540723.62399999995</v>
      </c>
      <c r="AA219" s="31">
        <f t="shared" si="128"/>
        <v>186480</v>
      </c>
      <c r="AB219" s="423">
        <f t="shared" si="135"/>
        <v>750824.424</v>
      </c>
      <c r="AC219" s="295">
        <f>DFC!$C$45</f>
        <v>0.1</v>
      </c>
      <c r="AD219" s="291">
        <f>DFC!$C$44</f>
        <v>0.7</v>
      </c>
      <c r="AE219" s="292">
        <f>DFC!$C$43</f>
        <v>0.2</v>
      </c>
      <c r="AF219" s="24" t="str">
        <f t="shared" si="129"/>
        <v>OK</v>
      </c>
      <c r="AG219" s="25">
        <f t="shared" si="130"/>
        <v>60</v>
      </c>
      <c r="AH219" s="26">
        <f t="shared" si="130"/>
        <v>420</v>
      </c>
      <c r="AI219" s="27">
        <f t="shared" si="130"/>
        <v>120</v>
      </c>
      <c r="AJ219" s="28">
        <f t="shared" si="122"/>
        <v>0</v>
      </c>
      <c r="AK219" s="28">
        <f t="shared" si="122"/>
        <v>0</v>
      </c>
      <c r="AL219" s="28">
        <f t="shared" si="122"/>
        <v>0</v>
      </c>
      <c r="AM219" s="17">
        <f>DFC!$C$50</f>
        <v>152</v>
      </c>
      <c r="AN219" s="16">
        <f>DFC!$C$49</f>
        <v>146.19999999999999</v>
      </c>
      <c r="AO219" s="18">
        <f>DFC!$C$48</f>
        <v>150</v>
      </c>
      <c r="AP219" s="31">
        <f t="shared" si="114"/>
        <v>0</v>
      </c>
      <c r="AQ219" s="31">
        <f t="shared" si="114"/>
        <v>0</v>
      </c>
      <c r="AR219" s="32">
        <f t="shared" si="114"/>
        <v>0</v>
      </c>
      <c r="AS219" s="23">
        <f>DFC!$C$41</f>
        <v>370</v>
      </c>
      <c r="AT219" s="33">
        <f t="shared" si="113"/>
        <v>0</v>
      </c>
      <c r="AU219" s="31">
        <f t="shared" si="113"/>
        <v>0</v>
      </c>
      <c r="AV219" s="31">
        <f t="shared" si="113"/>
        <v>0</v>
      </c>
      <c r="AW219" s="423">
        <f t="shared" si="136"/>
        <v>0</v>
      </c>
      <c r="AX219" s="561">
        <f>DFC!$C$72</f>
        <v>0.15</v>
      </c>
      <c r="AY219" s="559">
        <f>DFC!$C$71</f>
        <v>0.75</v>
      </c>
      <c r="AZ219" s="560">
        <f>DFC!$C$70</f>
        <v>0.1</v>
      </c>
      <c r="BA219" s="24" t="str">
        <f t="shared" si="133"/>
        <v>OK</v>
      </c>
      <c r="BB219" s="25">
        <f t="shared" si="131"/>
        <v>90</v>
      </c>
      <c r="BC219" s="26">
        <f t="shared" si="131"/>
        <v>450</v>
      </c>
      <c r="BD219" s="27">
        <f t="shared" si="131"/>
        <v>60</v>
      </c>
      <c r="BE219" s="28">
        <f t="shared" si="123"/>
        <v>112500</v>
      </c>
      <c r="BF219" s="28">
        <f t="shared" si="123"/>
        <v>1912500</v>
      </c>
      <c r="BG219" s="28">
        <f t="shared" si="123"/>
        <v>300000</v>
      </c>
      <c r="BH219" s="17">
        <f>DFC!$C$77</f>
        <v>42</v>
      </c>
      <c r="BI219" s="28">
        <f>DFC!$C$76</f>
        <v>35</v>
      </c>
      <c r="BJ219" s="30">
        <f>DFC!$C$75</f>
        <v>40</v>
      </c>
      <c r="BK219" s="31">
        <f t="shared" si="115"/>
        <v>4.7249999999999996</v>
      </c>
      <c r="BL219" s="31">
        <f t="shared" si="115"/>
        <v>66.9375</v>
      </c>
      <c r="BM219" s="32">
        <f t="shared" si="115"/>
        <v>12</v>
      </c>
      <c r="BN219" s="11">
        <f>DFC!$C$68</f>
        <v>500</v>
      </c>
      <c r="BO219" s="21">
        <f t="shared" si="137"/>
        <v>2362.5</v>
      </c>
      <c r="BP219" s="19">
        <f t="shared" si="138"/>
        <v>33468.75</v>
      </c>
      <c r="BQ219" s="19">
        <f t="shared" si="139"/>
        <v>6000</v>
      </c>
      <c r="BR219" s="423">
        <f t="shared" si="140"/>
        <v>41831.25</v>
      </c>
      <c r="BS219" s="561">
        <f>DFC!$C$72</f>
        <v>0.15</v>
      </c>
      <c r="BT219" s="559">
        <f>DFC!$C$71</f>
        <v>0.75</v>
      </c>
      <c r="BU219" s="560">
        <f>DFC!$C$70</f>
        <v>0.1</v>
      </c>
      <c r="BV219" s="24" t="str">
        <f t="shared" si="134"/>
        <v>OK</v>
      </c>
      <c r="BW219" s="25">
        <f t="shared" si="132"/>
        <v>90</v>
      </c>
      <c r="BX219" s="26">
        <f t="shared" si="132"/>
        <v>450</v>
      </c>
      <c r="BY219" s="27">
        <f t="shared" si="132"/>
        <v>60</v>
      </c>
      <c r="BZ219" s="28">
        <f t="shared" si="124"/>
        <v>0</v>
      </c>
      <c r="CA219" s="28">
        <f t="shared" si="124"/>
        <v>0</v>
      </c>
      <c r="CB219" s="28">
        <f t="shared" si="124"/>
        <v>0</v>
      </c>
      <c r="CC219" s="17">
        <f>DFC!$C$77</f>
        <v>42</v>
      </c>
      <c r="CD219" s="28">
        <f>DFC!$C$76</f>
        <v>35</v>
      </c>
      <c r="CE219" s="30">
        <f>DFC!$C$75</f>
        <v>40</v>
      </c>
      <c r="CF219" s="31">
        <f t="shared" si="116"/>
        <v>0</v>
      </c>
      <c r="CG219" s="31">
        <f t="shared" si="116"/>
        <v>0</v>
      </c>
      <c r="CH219" s="32">
        <f t="shared" si="116"/>
        <v>0</v>
      </c>
      <c r="CI219" s="11">
        <f>DFC!$C$68</f>
        <v>500</v>
      </c>
      <c r="CJ219" s="21">
        <f t="shared" si="141"/>
        <v>0</v>
      </c>
      <c r="CK219" s="21">
        <f t="shared" si="141"/>
        <v>0</v>
      </c>
      <c r="CL219" s="21">
        <f t="shared" si="141"/>
        <v>0</v>
      </c>
      <c r="CM219" s="423">
        <f t="shared" si="142"/>
        <v>0</v>
      </c>
    </row>
    <row r="220" spans="1:91" x14ac:dyDescent="0.35">
      <c r="A220" s="743"/>
      <c r="B220" s="572" t="s">
        <v>34</v>
      </c>
      <c r="C220" s="572">
        <v>31</v>
      </c>
      <c r="D220" s="572">
        <v>214</v>
      </c>
      <c r="E220" s="10">
        <f>DFC!C$61</f>
        <v>20</v>
      </c>
      <c r="F220" s="578">
        <f t="shared" si="120"/>
        <v>620</v>
      </c>
      <c r="G220" s="745"/>
      <c r="H220" s="49">
        <f>DFC!$C$45</f>
        <v>0.1</v>
      </c>
      <c r="I220" s="47">
        <f>DFC!$C$44</f>
        <v>0.7</v>
      </c>
      <c r="J220" s="48">
        <f>DFC!$C$43</f>
        <v>0.2</v>
      </c>
      <c r="K220" s="24" t="str">
        <f t="shared" si="125"/>
        <v>OK</v>
      </c>
      <c r="L220" s="25">
        <f t="shared" si="126"/>
        <v>62</v>
      </c>
      <c r="M220" s="26">
        <f t="shared" si="126"/>
        <v>434</v>
      </c>
      <c r="N220" s="27">
        <f t="shared" si="126"/>
        <v>124</v>
      </c>
      <c r="O220" s="28">
        <f t="shared" si="143"/>
        <v>434000</v>
      </c>
      <c r="P220" s="28">
        <f t="shared" si="143"/>
        <v>10329200</v>
      </c>
      <c r="Q220" s="28">
        <f t="shared" si="143"/>
        <v>3472000</v>
      </c>
      <c r="R220" s="29">
        <f>DFC!$C$50</f>
        <v>152</v>
      </c>
      <c r="S220" s="28">
        <f>DFC!$C$49</f>
        <v>146.19999999999999</v>
      </c>
      <c r="T220" s="30">
        <f>DFC!$C$48</f>
        <v>150</v>
      </c>
      <c r="U220" s="31">
        <f t="shared" si="127"/>
        <v>65.968000000000004</v>
      </c>
      <c r="V220" s="31">
        <f t="shared" si="127"/>
        <v>1510.12904</v>
      </c>
      <c r="W220" s="32">
        <f t="shared" si="127"/>
        <v>520.79999999999995</v>
      </c>
      <c r="X220" s="23">
        <f>DFC!$C$41</f>
        <v>370</v>
      </c>
      <c r="Y220" s="33">
        <f t="shared" si="128"/>
        <v>24408.16</v>
      </c>
      <c r="Z220" s="31">
        <f t="shared" si="128"/>
        <v>558747.74479999999</v>
      </c>
      <c r="AA220" s="31">
        <f t="shared" si="128"/>
        <v>192695.99999999997</v>
      </c>
      <c r="AB220" s="423">
        <f t="shared" si="135"/>
        <v>775851.90480000002</v>
      </c>
      <c r="AC220" s="295">
        <f>DFC!$C$45</f>
        <v>0.1</v>
      </c>
      <c r="AD220" s="291">
        <f>DFC!$C$44</f>
        <v>0.7</v>
      </c>
      <c r="AE220" s="292">
        <f>DFC!$C$43</f>
        <v>0.2</v>
      </c>
      <c r="AF220" s="24" t="str">
        <f t="shared" si="129"/>
        <v>OK</v>
      </c>
      <c r="AG220" s="25">
        <f t="shared" si="130"/>
        <v>62</v>
      </c>
      <c r="AH220" s="26">
        <f t="shared" si="130"/>
        <v>434</v>
      </c>
      <c r="AI220" s="27">
        <f t="shared" si="130"/>
        <v>124</v>
      </c>
      <c r="AJ220" s="28">
        <f t="shared" si="122"/>
        <v>0</v>
      </c>
      <c r="AK220" s="28">
        <f t="shared" si="122"/>
        <v>0</v>
      </c>
      <c r="AL220" s="28">
        <f t="shared" si="122"/>
        <v>0</v>
      </c>
      <c r="AM220" s="17">
        <f>DFC!$C$50</f>
        <v>152</v>
      </c>
      <c r="AN220" s="16">
        <f>DFC!$C$49</f>
        <v>146.19999999999999</v>
      </c>
      <c r="AO220" s="18">
        <f>DFC!$C$48</f>
        <v>150</v>
      </c>
      <c r="AP220" s="31">
        <f t="shared" si="114"/>
        <v>0</v>
      </c>
      <c r="AQ220" s="31">
        <f t="shared" si="114"/>
        <v>0</v>
      </c>
      <c r="AR220" s="32">
        <f t="shared" si="114"/>
        <v>0</v>
      </c>
      <c r="AS220" s="23">
        <f>DFC!$C$41</f>
        <v>370</v>
      </c>
      <c r="AT220" s="33">
        <f t="shared" si="113"/>
        <v>0</v>
      </c>
      <c r="AU220" s="31">
        <f t="shared" si="113"/>
        <v>0</v>
      </c>
      <c r="AV220" s="31">
        <f t="shared" si="113"/>
        <v>0</v>
      </c>
      <c r="AW220" s="423">
        <f t="shared" si="136"/>
        <v>0</v>
      </c>
      <c r="AX220" s="561">
        <f>DFC!$C$72</f>
        <v>0.15</v>
      </c>
      <c r="AY220" s="559">
        <f>DFC!$C$71</f>
        <v>0.75</v>
      </c>
      <c r="AZ220" s="560">
        <f>DFC!$C$70</f>
        <v>0.1</v>
      </c>
      <c r="BA220" s="24" t="str">
        <f t="shared" si="133"/>
        <v>OK</v>
      </c>
      <c r="BB220" s="25">
        <f t="shared" si="131"/>
        <v>93</v>
      </c>
      <c r="BC220" s="26">
        <f t="shared" si="131"/>
        <v>465</v>
      </c>
      <c r="BD220" s="27">
        <f t="shared" si="131"/>
        <v>62</v>
      </c>
      <c r="BE220" s="28">
        <f t="shared" si="123"/>
        <v>116250</v>
      </c>
      <c r="BF220" s="28">
        <f t="shared" si="123"/>
        <v>1976250</v>
      </c>
      <c r="BG220" s="28">
        <f t="shared" si="123"/>
        <v>310000</v>
      </c>
      <c r="BH220" s="17">
        <f>DFC!$C$77</f>
        <v>42</v>
      </c>
      <c r="BI220" s="28">
        <f>DFC!$C$76</f>
        <v>35</v>
      </c>
      <c r="BJ220" s="30">
        <f>DFC!$C$75</f>
        <v>40</v>
      </c>
      <c r="BK220" s="31">
        <f t="shared" si="115"/>
        <v>4.8825000000000003</v>
      </c>
      <c r="BL220" s="31">
        <f t="shared" si="115"/>
        <v>69.168750000000003</v>
      </c>
      <c r="BM220" s="32">
        <f t="shared" si="115"/>
        <v>12.4</v>
      </c>
      <c r="BN220" s="11">
        <f>DFC!$C$68</f>
        <v>500</v>
      </c>
      <c r="BO220" s="21">
        <f t="shared" si="137"/>
        <v>2441.25</v>
      </c>
      <c r="BP220" s="19">
        <f t="shared" si="138"/>
        <v>34584.375</v>
      </c>
      <c r="BQ220" s="19">
        <f t="shared" si="139"/>
        <v>6200</v>
      </c>
      <c r="BR220" s="423">
        <f t="shared" si="140"/>
        <v>43225.625</v>
      </c>
      <c r="BS220" s="561">
        <f>DFC!$C$72</f>
        <v>0.15</v>
      </c>
      <c r="BT220" s="559">
        <f>DFC!$C$71</f>
        <v>0.75</v>
      </c>
      <c r="BU220" s="560">
        <f>DFC!$C$70</f>
        <v>0.1</v>
      </c>
      <c r="BV220" s="24" t="str">
        <f t="shared" si="134"/>
        <v>OK</v>
      </c>
      <c r="BW220" s="25">
        <f t="shared" si="132"/>
        <v>93</v>
      </c>
      <c r="BX220" s="26">
        <f t="shared" si="132"/>
        <v>465</v>
      </c>
      <c r="BY220" s="27">
        <f t="shared" si="132"/>
        <v>62</v>
      </c>
      <c r="BZ220" s="28">
        <f t="shared" si="124"/>
        <v>0</v>
      </c>
      <c r="CA220" s="28">
        <f t="shared" si="124"/>
        <v>0</v>
      </c>
      <c r="CB220" s="28">
        <f t="shared" si="124"/>
        <v>0</v>
      </c>
      <c r="CC220" s="17">
        <f>DFC!$C$77</f>
        <v>42</v>
      </c>
      <c r="CD220" s="28">
        <f>DFC!$C$76</f>
        <v>35</v>
      </c>
      <c r="CE220" s="30">
        <f>DFC!$C$75</f>
        <v>40</v>
      </c>
      <c r="CF220" s="31">
        <f t="shared" si="116"/>
        <v>0</v>
      </c>
      <c r="CG220" s="31">
        <f t="shared" si="116"/>
        <v>0</v>
      </c>
      <c r="CH220" s="32">
        <f t="shared" si="116"/>
        <v>0</v>
      </c>
      <c r="CI220" s="11">
        <f>DFC!$C$68</f>
        <v>500</v>
      </c>
      <c r="CJ220" s="21">
        <f t="shared" si="141"/>
        <v>0</v>
      </c>
      <c r="CK220" s="21">
        <f t="shared" si="141"/>
        <v>0</v>
      </c>
      <c r="CL220" s="21">
        <f t="shared" si="141"/>
        <v>0</v>
      </c>
      <c r="CM220" s="423">
        <f t="shared" si="142"/>
        <v>0</v>
      </c>
    </row>
    <row r="221" spans="1:91" x14ac:dyDescent="0.35">
      <c r="A221" s="743"/>
      <c r="B221" s="572" t="s">
        <v>35</v>
      </c>
      <c r="C221" s="572">
        <v>30</v>
      </c>
      <c r="D221" s="572">
        <v>215</v>
      </c>
      <c r="E221" s="10">
        <f>DFC!C$62</f>
        <v>20</v>
      </c>
      <c r="F221" s="578">
        <f t="shared" si="120"/>
        <v>600</v>
      </c>
      <c r="G221" s="745"/>
      <c r="H221" s="49">
        <f>DFC!$C$45</f>
        <v>0.1</v>
      </c>
      <c r="I221" s="47">
        <f>DFC!$C$44</f>
        <v>0.7</v>
      </c>
      <c r="J221" s="48">
        <f>DFC!$C$43</f>
        <v>0.2</v>
      </c>
      <c r="K221" s="24" t="str">
        <f t="shared" si="125"/>
        <v>OK</v>
      </c>
      <c r="L221" s="25">
        <f t="shared" si="126"/>
        <v>60</v>
      </c>
      <c r="M221" s="26">
        <f t="shared" si="126"/>
        <v>420</v>
      </c>
      <c r="N221" s="27">
        <f t="shared" si="126"/>
        <v>120</v>
      </c>
      <c r="O221" s="28">
        <f t="shared" si="143"/>
        <v>420000</v>
      </c>
      <c r="P221" s="28">
        <f t="shared" si="143"/>
        <v>9996000</v>
      </c>
      <c r="Q221" s="28">
        <f t="shared" si="143"/>
        <v>3360000</v>
      </c>
      <c r="R221" s="29">
        <f>DFC!$C$50</f>
        <v>152</v>
      </c>
      <c r="S221" s="28">
        <f>DFC!$C$49</f>
        <v>146.19999999999999</v>
      </c>
      <c r="T221" s="30">
        <f>DFC!$C$48</f>
        <v>150</v>
      </c>
      <c r="U221" s="31">
        <f t="shared" si="127"/>
        <v>63.84</v>
      </c>
      <c r="V221" s="31">
        <f t="shared" si="127"/>
        <v>1461.4151999999999</v>
      </c>
      <c r="W221" s="32">
        <f t="shared" si="127"/>
        <v>504</v>
      </c>
      <c r="X221" s="23">
        <f>DFC!$C$41</f>
        <v>370</v>
      </c>
      <c r="Y221" s="33">
        <f t="shared" si="128"/>
        <v>23620.800000000003</v>
      </c>
      <c r="Z221" s="31">
        <f t="shared" si="128"/>
        <v>540723.62399999995</v>
      </c>
      <c r="AA221" s="31">
        <f t="shared" si="128"/>
        <v>186480</v>
      </c>
      <c r="AB221" s="423">
        <f t="shared" si="135"/>
        <v>750824.424</v>
      </c>
      <c r="AC221" s="295">
        <f>DFC!$C$45</f>
        <v>0.1</v>
      </c>
      <c r="AD221" s="291">
        <f>DFC!$C$44</f>
        <v>0.7</v>
      </c>
      <c r="AE221" s="292">
        <f>DFC!$C$43</f>
        <v>0.2</v>
      </c>
      <c r="AF221" s="24" t="str">
        <f t="shared" si="129"/>
        <v>OK</v>
      </c>
      <c r="AG221" s="25">
        <f t="shared" si="130"/>
        <v>60</v>
      </c>
      <c r="AH221" s="26">
        <f t="shared" si="130"/>
        <v>420</v>
      </c>
      <c r="AI221" s="27">
        <f t="shared" si="130"/>
        <v>120</v>
      </c>
      <c r="AJ221" s="28">
        <f t="shared" si="122"/>
        <v>0</v>
      </c>
      <c r="AK221" s="28">
        <f t="shared" si="122"/>
        <v>0</v>
      </c>
      <c r="AL221" s="28">
        <f t="shared" si="122"/>
        <v>0</v>
      </c>
      <c r="AM221" s="17">
        <f>DFC!$C$50</f>
        <v>152</v>
      </c>
      <c r="AN221" s="16">
        <f>DFC!$C$49</f>
        <v>146.19999999999999</v>
      </c>
      <c r="AO221" s="18">
        <f>DFC!$C$48</f>
        <v>150</v>
      </c>
      <c r="AP221" s="31">
        <f t="shared" si="114"/>
        <v>0</v>
      </c>
      <c r="AQ221" s="31">
        <f t="shared" si="114"/>
        <v>0</v>
      </c>
      <c r="AR221" s="32">
        <f t="shared" si="114"/>
        <v>0</v>
      </c>
      <c r="AS221" s="23">
        <f>DFC!$C$41</f>
        <v>370</v>
      </c>
      <c r="AT221" s="33">
        <f t="shared" si="113"/>
        <v>0</v>
      </c>
      <c r="AU221" s="31">
        <f t="shared" si="113"/>
        <v>0</v>
      </c>
      <c r="AV221" s="31">
        <f t="shared" si="113"/>
        <v>0</v>
      </c>
      <c r="AW221" s="423">
        <f t="shared" si="136"/>
        <v>0</v>
      </c>
      <c r="AX221" s="561">
        <f>DFC!$C$72</f>
        <v>0.15</v>
      </c>
      <c r="AY221" s="559">
        <f>DFC!$C$71</f>
        <v>0.75</v>
      </c>
      <c r="AZ221" s="560">
        <f>DFC!$C$70</f>
        <v>0.1</v>
      </c>
      <c r="BA221" s="24" t="str">
        <f t="shared" si="133"/>
        <v>OK</v>
      </c>
      <c r="BB221" s="25">
        <f t="shared" si="131"/>
        <v>90</v>
      </c>
      <c r="BC221" s="26">
        <f t="shared" si="131"/>
        <v>450</v>
      </c>
      <c r="BD221" s="27">
        <f t="shared" si="131"/>
        <v>60</v>
      </c>
      <c r="BE221" s="28">
        <f t="shared" si="123"/>
        <v>112500</v>
      </c>
      <c r="BF221" s="28">
        <f t="shared" si="123"/>
        <v>1912500</v>
      </c>
      <c r="BG221" s="28">
        <f t="shared" si="123"/>
        <v>300000</v>
      </c>
      <c r="BH221" s="17">
        <f>DFC!$C$77</f>
        <v>42</v>
      </c>
      <c r="BI221" s="28">
        <f>DFC!$C$76</f>
        <v>35</v>
      </c>
      <c r="BJ221" s="30">
        <f>DFC!$C$75</f>
        <v>40</v>
      </c>
      <c r="BK221" s="31">
        <f t="shared" si="115"/>
        <v>4.7249999999999996</v>
      </c>
      <c r="BL221" s="31">
        <f t="shared" si="115"/>
        <v>66.9375</v>
      </c>
      <c r="BM221" s="32">
        <f t="shared" si="115"/>
        <v>12</v>
      </c>
      <c r="BN221" s="11">
        <f>DFC!$C$68</f>
        <v>500</v>
      </c>
      <c r="BO221" s="21">
        <f t="shared" si="137"/>
        <v>2362.5</v>
      </c>
      <c r="BP221" s="19">
        <f t="shared" si="138"/>
        <v>33468.75</v>
      </c>
      <c r="BQ221" s="19">
        <f t="shared" si="139"/>
        <v>6000</v>
      </c>
      <c r="BR221" s="423">
        <f t="shared" si="140"/>
        <v>41831.25</v>
      </c>
      <c r="BS221" s="561">
        <f>DFC!$C$72</f>
        <v>0.15</v>
      </c>
      <c r="BT221" s="559">
        <f>DFC!$C$71</f>
        <v>0.75</v>
      </c>
      <c r="BU221" s="560">
        <f>DFC!$C$70</f>
        <v>0.1</v>
      </c>
      <c r="BV221" s="24" t="str">
        <f t="shared" si="134"/>
        <v>OK</v>
      </c>
      <c r="BW221" s="25">
        <f t="shared" si="132"/>
        <v>90</v>
      </c>
      <c r="BX221" s="26">
        <f t="shared" si="132"/>
        <v>450</v>
      </c>
      <c r="BY221" s="27">
        <f t="shared" si="132"/>
        <v>60</v>
      </c>
      <c r="BZ221" s="28">
        <f t="shared" si="124"/>
        <v>0</v>
      </c>
      <c r="CA221" s="28">
        <f t="shared" si="124"/>
        <v>0</v>
      </c>
      <c r="CB221" s="28">
        <f t="shared" si="124"/>
        <v>0</v>
      </c>
      <c r="CC221" s="17">
        <f>DFC!$C$77</f>
        <v>42</v>
      </c>
      <c r="CD221" s="28">
        <f>DFC!$C$76</f>
        <v>35</v>
      </c>
      <c r="CE221" s="30">
        <f>DFC!$C$75</f>
        <v>40</v>
      </c>
      <c r="CF221" s="31">
        <f t="shared" si="116"/>
        <v>0</v>
      </c>
      <c r="CG221" s="31">
        <f t="shared" si="116"/>
        <v>0</v>
      </c>
      <c r="CH221" s="32">
        <f t="shared" si="116"/>
        <v>0</v>
      </c>
      <c r="CI221" s="11">
        <f>DFC!$C$68</f>
        <v>500</v>
      </c>
      <c r="CJ221" s="21">
        <f t="shared" si="141"/>
        <v>0</v>
      </c>
      <c r="CK221" s="21">
        <f t="shared" si="141"/>
        <v>0</v>
      </c>
      <c r="CL221" s="21">
        <f t="shared" si="141"/>
        <v>0</v>
      </c>
      <c r="CM221" s="423">
        <f t="shared" si="142"/>
        <v>0</v>
      </c>
    </row>
    <row r="222" spans="1:91" x14ac:dyDescent="0.35">
      <c r="A222" s="744"/>
      <c r="B222" s="576" t="s">
        <v>36</v>
      </c>
      <c r="C222" s="576">
        <v>31</v>
      </c>
      <c r="D222" s="576">
        <v>216</v>
      </c>
      <c r="E222" s="10">
        <f>DFC!C$63</f>
        <v>20</v>
      </c>
      <c r="F222" s="35">
        <f t="shared" si="120"/>
        <v>620</v>
      </c>
      <c r="G222" s="746"/>
      <c r="H222" s="49">
        <f>DFC!$C$45</f>
        <v>0.1</v>
      </c>
      <c r="I222" s="47">
        <f>DFC!$C$44</f>
        <v>0.7</v>
      </c>
      <c r="J222" s="48">
        <f>DFC!$C$43</f>
        <v>0.2</v>
      </c>
      <c r="K222" s="8" t="str">
        <f t="shared" si="125"/>
        <v>OK</v>
      </c>
      <c r="L222" s="37">
        <f t="shared" si="126"/>
        <v>62</v>
      </c>
      <c r="M222" s="38">
        <f t="shared" si="126"/>
        <v>434</v>
      </c>
      <c r="N222" s="39">
        <f t="shared" si="126"/>
        <v>124</v>
      </c>
      <c r="O222" s="40">
        <f t="shared" si="143"/>
        <v>434000</v>
      </c>
      <c r="P222" s="40">
        <f t="shared" si="143"/>
        <v>10329200</v>
      </c>
      <c r="Q222" s="40">
        <f t="shared" si="143"/>
        <v>3472000</v>
      </c>
      <c r="R222" s="29">
        <f>DFC!$C$50</f>
        <v>152</v>
      </c>
      <c r="S222" s="28">
        <f>DFC!$C$49</f>
        <v>146.19999999999999</v>
      </c>
      <c r="T222" s="30">
        <f>DFC!$C$48</f>
        <v>150</v>
      </c>
      <c r="U222" s="43">
        <f t="shared" si="127"/>
        <v>65.968000000000004</v>
      </c>
      <c r="V222" s="43">
        <f t="shared" si="127"/>
        <v>1510.12904</v>
      </c>
      <c r="W222" s="44">
        <f t="shared" si="127"/>
        <v>520.79999999999995</v>
      </c>
      <c r="X222" s="23">
        <f>DFC!$C$41</f>
        <v>370</v>
      </c>
      <c r="Y222" s="45">
        <f t="shared" si="128"/>
        <v>24408.16</v>
      </c>
      <c r="Z222" s="43">
        <f t="shared" si="128"/>
        <v>558747.74479999999</v>
      </c>
      <c r="AA222" s="43">
        <f t="shared" si="128"/>
        <v>192695.99999999997</v>
      </c>
      <c r="AB222" s="423">
        <f t="shared" si="135"/>
        <v>775851.90480000002</v>
      </c>
      <c r="AC222" s="295">
        <f>DFC!$C$45</f>
        <v>0.1</v>
      </c>
      <c r="AD222" s="291">
        <f>DFC!$C$44</f>
        <v>0.7</v>
      </c>
      <c r="AE222" s="292">
        <f>DFC!$C$43</f>
        <v>0.2</v>
      </c>
      <c r="AF222" s="8" t="str">
        <f t="shared" si="129"/>
        <v>OK</v>
      </c>
      <c r="AG222" s="37">
        <f t="shared" si="130"/>
        <v>62</v>
      </c>
      <c r="AH222" s="38">
        <f t="shared" si="130"/>
        <v>434</v>
      </c>
      <c r="AI222" s="39">
        <f t="shared" si="130"/>
        <v>124</v>
      </c>
      <c r="AJ222" s="40">
        <f t="shared" si="122"/>
        <v>0</v>
      </c>
      <c r="AK222" s="40">
        <f t="shared" si="122"/>
        <v>0</v>
      </c>
      <c r="AL222" s="40">
        <f t="shared" si="122"/>
        <v>0</v>
      </c>
      <c r="AM222" s="17">
        <f>DFC!$C$50</f>
        <v>152</v>
      </c>
      <c r="AN222" s="16">
        <f>DFC!$C$49</f>
        <v>146.19999999999999</v>
      </c>
      <c r="AO222" s="18">
        <f>DFC!$C$48</f>
        <v>150</v>
      </c>
      <c r="AP222" s="43">
        <f t="shared" si="114"/>
        <v>0</v>
      </c>
      <c r="AQ222" s="43">
        <f t="shared" si="114"/>
        <v>0</v>
      </c>
      <c r="AR222" s="44">
        <f t="shared" si="114"/>
        <v>0</v>
      </c>
      <c r="AS222" s="23">
        <f>DFC!$C$41</f>
        <v>370</v>
      </c>
      <c r="AT222" s="45">
        <f t="shared" si="113"/>
        <v>0</v>
      </c>
      <c r="AU222" s="43">
        <f t="shared" si="113"/>
        <v>0</v>
      </c>
      <c r="AV222" s="43">
        <f t="shared" si="113"/>
        <v>0</v>
      </c>
      <c r="AW222" s="423">
        <f t="shared" si="136"/>
        <v>0</v>
      </c>
      <c r="AX222" s="561">
        <f>DFC!$C$72</f>
        <v>0.15</v>
      </c>
      <c r="AY222" s="559">
        <f>DFC!$C$71</f>
        <v>0.75</v>
      </c>
      <c r="AZ222" s="560">
        <f>DFC!$C$70</f>
        <v>0.1</v>
      </c>
      <c r="BA222" s="8" t="str">
        <f t="shared" si="133"/>
        <v>OK</v>
      </c>
      <c r="BB222" s="37">
        <f t="shared" si="131"/>
        <v>93</v>
      </c>
      <c r="BC222" s="38">
        <f t="shared" si="131"/>
        <v>465</v>
      </c>
      <c r="BD222" s="39">
        <f t="shared" si="131"/>
        <v>62</v>
      </c>
      <c r="BE222" s="40">
        <f t="shared" si="123"/>
        <v>116250</v>
      </c>
      <c r="BF222" s="40">
        <f t="shared" si="123"/>
        <v>1976250</v>
      </c>
      <c r="BG222" s="40">
        <f t="shared" si="123"/>
        <v>310000</v>
      </c>
      <c r="BH222" s="17">
        <f>DFC!$C$77</f>
        <v>42</v>
      </c>
      <c r="BI222" s="28">
        <f>DFC!$C$76</f>
        <v>35</v>
      </c>
      <c r="BJ222" s="30">
        <f>DFC!$C$75</f>
        <v>40</v>
      </c>
      <c r="BK222" s="43">
        <f t="shared" si="115"/>
        <v>4.8825000000000003</v>
      </c>
      <c r="BL222" s="43">
        <f t="shared" si="115"/>
        <v>69.168750000000003</v>
      </c>
      <c r="BM222" s="44">
        <f t="shared" si="115"/>
        <v>12.4</v>
      </c>
      <c r="BN222" s="11">
        <f>DFC!$C$68</f>
        <v>500</v>
      </c>
      <c r="BO222" s="21">
        <f t="shared" si="137"/>
        <v>2441.25</v>
      </c>
      <c r="BP222" s="19">
        <f t="shared" si="138"/>
        <v>34584.375</v>
      </c>
      <c r="BQ222" s="19">
        <f t="shared" si="139"/>
        <v>6200</v>
      </c>
      <c r="BR222" s="423">
        <f t="shared" si="140"/>
        <v>43225.625</v>
      </c>
      <c r="BS222" s="561">
        <f>DFC!$C$72</f>
        <v>0.15</v>
      </c>
      <c r="BT222" s="559">
        <f>DFC!$C$71</f>
        <v>0.75</v>
      </c>
      <c r="BU222" s="560">
        <f>DFC!$C$70</f>
        <v>0.1</v>
      </c>
      <c r="BV222" s="8" t="str">
        <f t="shared" si="134"/>
        <v>OK</v>
      </c>
      <c r="BW222" s="37">
        <f t="shared" si="132"/>
        <v>93</v>
      </c>
      <c r="BX222" s="38">
        <f t="shared" si="132"/>
        <v>465</v>
      </c>
      <c r="BY222" s="39">
        <f t="shared" si="132"/>
        <v>62</v>
      </c>
      <c r="BZ222" s="40">
        <f t="shared" si="124"/>
        <v>0</v>
      </c>
      <c r="CA222" s="40">
        <f t="shared" si="124"/>
        <v>0</v>
      </c>
      <c r="CB222" s="40">
        <f t="shared" si="124"/>
        <v>0</v>
      </c>
      <c r="CC222" s="17">
        <f>DFC!$C$77</f>
        <v>42</v>
      </c>
      <c r="CD222" s="28">
        <f>DFC!$C$76</f>
        <v>35</v>
      </c>
      <c r="CE222" s="30">
        <f>DFC!$C$75</f>
        <v>40</v>
      </c>
      <c r="CF222" s="43">
        <f t="shared" si="116"/>
        <v>0</v>
      </c>
      <c r="CG222" s="43">
        <f t="shared" si="116"/>
        <v>0</v>
      </c>
      <c r="CH222" s="44">
        <f t="shared" si="116"/>
        <v>0</v>
      </c>
      <c r="CI222" s="11">
        <f>DFC!$C$68</f>
        <v>500</v>
      </c>
      <c r="CJ222" s="21">
        <f t="shared" si="141"/>
        <v>0</v>
      </c>
      <c r="CK222" s="21">
        <f t="shared" si="141"/>
        <v>0</v>
      </c>
      <c r="CL222" s="21">
        <f t="shared" si="141"/>
        <v>0</v>
      </c>
      <c r="CM222" s="423">
        <f t="shared" si="142"/>
        <v>0</v>
      </c>
    </row>
    <row r="223" spans="1:91" x14ac:dyDescent="0.35">
      <c r="A223" s="731">
        <v>19</v>
      </c>
      <c r="B223" s="575" t="s">
        <v>25</v>
      </c>
      <c r="C223" s="575">
        <v>31</v>
      </c>
      <c r="D223" s="575">
        <v>217</v>
      </c>
      <c r="E223" s="10">
        <f>DFC!C$52</f>
        <v>8</v>
      </c>
      <c r="F223" s="10">
        <f t="shared" si="120"/>
        <v>248</v>
      </c>
      <c r="G223" s="732">
        <f>SUM(F223:F234)</f>
        <v>6928</v>
      </c>
      <c r="H223" s="49">
        <f>DFC!$C$45</f>
        <v>0.1</v>
      </c>
      <c r="I223" s="47">
        <f>DFC!$C$44</f>
        <v>0.7</v>
      </c>
      <c r="J223" s="48">
        <f>DFC!$C$43</f>
        <v>0.2</v>
      </c>
      <c r="K223" s="12" t="str">
        <f t="shared" si="125"/>
        <v>OK</v>
      </c>
      <c r="L223" s="25">
        <f t="shared" si="126"/>
        <v>24.8</v>
      </c>
      <c r="M223" s="26">
        <f t="shared" si="126"/>
        <v>173.6</v>
      </c>
      <c r="N223" s="27">
        <f t="shared" si="126"/>
        <v>49.6</v>
      </c>
      <c r="O223" s="28">
        <f t="shared" si="143"/>
        <v>173600</v>
      </c>
      <c r="P223" s="28">
        <f t="shared" si="143"/>
        <v>4131680</v>
      </c>
      <c r="Q223" s="28">
        <f t="shared" si="143"/>
        <v>1388800</v>
      </c>
      <c r="R223" s="29">
        <f>DFC!$C$50</f>
        <v>152</v>
      </c>
      <c r="S223" s="28">
        <f>DFC!$C$49</f>
        <v>146.19999999999999</v>
      </c>
      <c r="T223" s="30">
        <f>DFC!$C$48</f>
        <v>150</v>
      </c>
      <c r="U223" s="31">
        <f t="shared" si="127"/>
        <v>26.3872</v>
      </c>
      <c r="V223" s="31">
        <f t="shared" si="127"/>
        <v>604.05161599999997</v>
      </c>
      <c r="W223" s="32">
        <f t="shared" si="127"/>
        <v>208.32</v>
      </c>
      <c r="X223" s="23">
        <f>DFC!$C$41</f>
        <v>370</v>
      </c>
      <c r="Y223" s="33">
        <f t="shared" si="128"/>
        <v>9763.2639999999992</v>
      </c>
      <c r="Z223" s="31">
        <f t="shared" si="128"/>
        <v>223499.09792</v>
      </c>
      <c r="AA223" s="31">
        <f t="shared" si="128"/>
        <v>77078.399999999994</v>
      </c>
      <c r="AB223" s="423">
        <f t="shared" si="135"/>
        <v>310340.76191999996</v>
      </c>
      <c r="AC223" s="295">
        <f>DFC!$C$45</f>
        <v>0.1</v>
      </c>
      <c r="AD223" s="291">
        <f>DFC!$C$44</f>
        <v>0.7</v>
      </c>
      <c r="AE223" s="292">
        <f>DFC!$C$43</f>
        <v>0.2</v>
      </c>
      <c r="AF223" s="12" t="str">
        <f t="shared" si="129"/>
        <v>OK</v>
      </c>
      <c r="AG223" s="13">
        <f t="shared" si="130"/>
        <v>24.8</v>
      </c>
      <c r="AH223" s="14">
        <f t="shared" si="130"/>
        <v>173.6</v>
      </c>
      <c r="AI223" s="15">
        <f t="shared" si="130"/>
        <v>49.6</v>
      </c>
      <c r="AJ223" s="16">
        <f t="shared" si="122"/>
        <v>0</v>
      </c>
      <c r="AK223" s="16">
        <f t="shared" si="122"/>
        <v>0</v>
      </c>
      <c r="AL223" s="16">
        <f t="shared" si="122"/>
        <v>0</v>
      </c>
      <c r="AM223" s="17">
        <f>DFC!$C$50</f>
        <v>152</v>
      </c>
      <c r="AN223" s="16">
        <f>DFC!$C$49</f>
        <v>146.19999999999999</v>
      </c>
      <c r="AO223" s="18">
        <f>DFC!$C$48</f>
        <v>150</v>
      </c>
      <c r="AP223" s="19">
        <f t="shared" si="114"/>
        <v>0</v>
      </c>
      <c r="AQ223" s="19">
        <f t="shared" si="114"/>
        <v>0</v>
      </c>
      <c r="AR223" s="20">
        <f t="shared" si="114"/>
        <v>0</v>
      </c>
      <c r="AS223" s="23">
        <f>DFC!$C$41</f>
        <v>370</v>
      </c>
      <c r="AT223" s="21">
        <f t="shared" si="113"/>
        <v>0</v>
      </c>
      <c r="AU223" s="19">
        <f t="shared" si="113"/>
        <v>0</v>
      </c>
      <c r="AV223" s="19">
        <f t="shared" si="113"/>
        <v>0</v>
      </c>
      <c r="AW223" s="423">
        <f t="shared" si="136"/>
        <v>0</v>
      </c>
      <c r="AX223" s="561">
        <f>DFC!$C$72</f>
        <v>0.15</v>
      </c>
      <c r="AY223" s="559">
        <f>DFC!$C$71</f>
        <v>0.75</v>
      </c>
      <c r="AZ223" s="560">
        <f>DFC!$C$70</f>
        <v>0.1</v>
      </c>
      <c r="BA223" s="12" t="str">
        <f t="shared" si="133"/>
        <v>OK</v>
      </c>
      <c r="BB223" s="13">
        <f t="shared" si="131"/>
        <v>37.199999999999996</v>
      </c>
      <c r="BC223" s="14">
        <f t="shared" si="131"/>
        <v>186</v>
      </c>
      <c r="BD223" s="15">
        <f t="shared" si="131"/>
        <v>24.8</v>
      </c>
      <c r="BE223" s="16">
        <f t="shared" si="123"/>
        <v>46499.999999999993</v>
      </c>
      <c r="BF223" s="16">
        <f t="shared" si="123"/>
        <v>790500</v>
      </c>
      <c r="BG223" s="16">
        <f t="shared" si="123"/>
        <v>124000</v>
      </c>
      <c r="BH223" s="17">
        <f>DFC!$C$77</f>
        <v>42</v>
      </c>
      <c r="BI223" s="28">
        <f>DFC!$C$76</f>
        <v>35</v>
      </c>
      <c r="BJ223" s="30">
        <f>DFC!$C$75</f>
        <v>40</v>
      </c>
      <c r="BK223" s="19">
        <f t="shared" si="115"/>
        <v>1.9529999999999998</v>
      </c>
      <c r="BL223" s="19">
        <f t="shared" si="115"/>
        <v>27.6675</v>
      </c>
      <c r="BM223" s="20">
        <f t="shared" si="115"/>
        <v>4.96</v>
      </c>
      <c r="BN223" s="11">
        <f>DFC!$C$68</f>
        <v>500</v>
      </c>
      <c r="BO223" s="21">
        <f t="shared" si="137"/>
        <v>976.49999999999989</v>
      </c>
      <c r="BP223" s="19">
        <f t="shared" si="138"/>
        <v>13833.75</v>
      </c>
      <c r="BQ223" s="19">
        <f t="shared" si="139"/>
        <v>2480</v>
      </c>
      <c r="BR223" s="423">
        <f t="shared" si="140"/>
        <v>17290.25</v>
      </c>
      <c r="BS223" s="561">
        <f>DFC!$C$72</f>
        <v>0.15</v>
      </c>
      <c r="BT223" s="559">
        <f>DFC!$C$71</f>
        <v>0.75</v>
      </c>
      <c r="BU223" s="560">
        <f>DFC!$C$70</f>
        <v>0.1</v>
      </c>
      <c r="BV223" s="12" t="str">
        <f t="shared" si="134"/>
        <v>OK</v>
      </c>
      <c r="BW223" s="13">
        <f t="shared" si="132"/>
        <v>37.199999999999996</v>
      </c>
      <c r="BX223" s="14">
        <f t="shared" si="132"/>
        <v>186</v>
      </c>
      <c r="BY223" s="15">
        <f t="shared" si="132"/>
        <v>24.8</v>
      </c>
      <c r="BZ223" s="16">
        <f t="shared" si="124"/>
        <v>0</v>
      </c>
      <c r="CA223" s="16">
        <f t="shared" si="124"/>
        <v>0</v>
      </c>
      <c r="CB223" s="16">
        <f t="shared" si="124"/>
        <v>0</v>
      </c>
      <c r="CC223" s="17">
        <f>DFC!$C$77</f>
        <v>42</v>
      </c>
      <c r="CD223" s="28">
        <f>DFC!$C$76</f>
        <v>35</v>
      </c>
      <c r="CE223" s="30">
        <f>DFC!$C$75</f>
        <v>40</v>
      </c>
      <c r="CF223" s="19">
        <f t="shared" si="116"/>
        <v>0</v>
      </c>
      <c r="CG223" s="19">
        <f t="shared" si="116"/>
        <v>0</v>
      </c>
      <c r="CH223" s="20">
        <f t="shared" si="116"/>
        <v>0</v>
      </c>
      <c r="CI223" s="11">
        <f>DFC!$C$68</f>
        <v>500</v>
      </c>
      <c r="CJ223" s="21">
        <f t="shared" si="141"/>
        <v>0</v>
      </c>
      <c r="CK223" s="21">
        <f t="shared" si="141"/>
        <v>0</v>
      </c>
      <c r="CL223" s="21">
        <f t="shared" si="141"/>
        <v>0</v>
      </c>
      <c r="CM223" s="423">
        <f t="shared" si="142"/>
        <v>0</v>
      </c>
    </row>
    <row r="224" spans="1:91" x14ac:dyDescent="0.35">
      <c r="A224" s="743"/>
      <c r="B224" s="572" t="s">
        <v>26</v>
      </c>
      <c r="C224" s="572">
        <v>28</v>
      </c>
      <c r="D224" s="572">
        <v>218</v>
      </c>
      <c r="E224" s="10">
        <f>DFC!C$53</f>
        <v>20</v>
      </c>
      <c r="F224" s="578">
        <f t="shared" si="120"/>
        <v>560</v>
      </c>
      <c r="G224" s="745"/>
      <c r="H224" s="49">
        <f>DFC!$C$45</f>
        <v>0.1</v>
      </c>
      <c r="I224" s="47">
        <f>DFC!$C$44</f>
        <v>0.7</v>
      </c>
      <c r="J224" s="48">
        <f>DFC!$C$43</f>
        <v>0.2</v>
      </c>
      <c r="K224" s="24" t="str">
        <f t="shared" si="125"/>
        <v>OK</v>
      </c>
      <c r="L224" s="25">
        <f t="shared" si="126"/>
        <v>56</v>
      </c>
      <c r="M224" s="26">
        <f t="shared" si="126"/>
        <v>392</v>
      </c>
      <c r="N224" s="27">
        <f t="shared" si="126"/>
        <v>112</v>
      </c>
      <c r="O224" s="28">
        <f t="shared" si="143"/>
        <v>392000</v>
      </c>
      <c r="P224" s="28">
        <f t="shared" si="143"/>
        <v>9329600</v>
      </c>
      <c r="Q224" s="28">
        <f t="shared" si="143"/>
        <v>3136000</v>
      </c>
      <c r="R224" s="29">
        <f>DFC!$C$50</f>
        <v>152</v>
      </c>
      <c r="S224" s="28">
        <f>DFC!$C$49</f>
        <v>146.19999999999999</v>
      </c>
      <c r="T224" s="30">
        <f>DFC!$C$48</f>
        <v>150</v>
      </c>
      <c r="U224" s="31">
        <f t="shared" si="127"/>
        <v>59.584000000000003</v>
      </c>
      <c r="V224" s="31">
        <f t="shared" si="127"/>
        <v>1363.9875199999999</v>
      </c>
      <c r="W224" s="32">
        <f t="shared" si="127"/>
        <v>470.4</v>
      </c>
      <c r="X224" s="23">
        <f>DFC!$C$41</f>
        <v>370</v>
      </c>
      <c r="Y224" s="33">
        <f t="shared" si="128"/>
        <v>22046.080000000002</v>
      </c>
      <c r="Z224" s="31">
        <f t="shared" si="128"/>
        <v>504675.38239999994</v>
      </c>
      <c r="AA224" s="31">
        <f t="shared" si="128"/>
        <v>174048</v>
      </c>
      <c r="AB224" s="423">
        <f t="shared" si="135"/>
        <v>700769.46239999996</v>
      </c>
      <c r="AC224" s="295">
        <f>DFC!$C$45</f>
        <v>0.1</v>
      </c>
      <c r="AD224" s="291">
        <f>DFC!$C$44</f>
        <v>0.7</v>
      </c>
      <c r="AE224" s="292">
        <f>DFC!$C$43</f>
        <v>0.2</v>
      </c>
      <c r="AF224" s="24" t="str">
        <f t="shared" si="129"/>
        <v>OK</v>
      </c>
      <c r="AG224" s="25">
        <f t="shared" si="130"/>
        <v>56</v>
      </c>
      <c r="AH224" s="26">
        <f t="shared" si="130"/>
        <v>392</v>
      </c>
      <c r="AI224" s="27">
        <f t="shared" si="130"/>
        <v>112</v>
      </c>
      <c r="AJ224" s="28">
        <f t="shared" si="122"/>
        <v>0</v>
      </c>
      <c r="AK224" s="28">
        <f t="shared" si="122"/>
        <v>0</v>
      </c>
      <c r="AL224" s="28">
        <f t="shared" si="122"/>
        <v>0</v>
      </c>
      <c r="AM224" s="17">
        <f>DFC!$C$50</f>
        <v>152</v>
      </c>
      <c r="AN224" s="16">
        <f>DFC!$C$49</f>
        <v>146.19999999999999</v>
      </c>
      <c r="AO224" s="18">
        <f>DFC!$C$48</f>
        <v>150</v>
      </c>
      <c r="AP224" s="31">
        <f t="shared" si="114"/>
        <v>0</v>
      </c>
      <c r="AQ224" s="31">
        <f t="shared" si="114"/>
        <v>0</v>
      </c>
      <c r="AR224" s="32">
        <f t="shared" si="114"/>
        <v>0</v>
      </c>
      <c r="AS224" s="23">
        <f>DFC!$C$41</f>
        <v>370</v>
      </c>
      <c r="AT224" s="33">
        <f t="shared" si="113"/>
        <v>0</v>
      </c>
      <c r="AU224" s="31">
        <f t="shared" si="113"/>
        <v>0</v>
      </c>
      <c r="AV224" s="31">
        <f t="shared" si="113"/>
        <v>0</v>
      </c>
      <c r="AW224" s="423">
        <f t="shared" si="136"/>
        <v>0</v>
      </c>
      <c r="AX224" s="561">
        <f>DFC!$C$72</f>
        <v>0.15</v>
      </c>
      <c r="AY224" s="559">
        <f>DFC!$C$71</f>
        <v>0.75</v>
      </c>
      <c r="AZ224" s="560">
        <f>DFC!$C$70</f>
        <v>0.1</v>
      </c>
      <c r="BA224" s="24" t="str">
        <f t="shared" si="133"/>
        <v>OK</v>
      </c>
      <c r="BB224" s="25">
        <f t="shared" si="131"/>
        <v>84</v>
      </c>
      <c r="BC224" s="26">
        <f t="shared" si="131"/>
        <v>420</v>
      </c>
      <c r="BD224" s="27">
        <f t="shared" si="131"/>
        <v>56</v>
      </c>
      <c r="BE224" s="28">
        <f t="shared" si="123"/>
        <v>105000</v>
      </c>
      <c r="BF224" s="28">
        <f t="shared" si="123"/>
        <v>1785000</v>
      </c>
      <c r="BG224" s="28">
        <f t="shared" si="123"/>
        <v>280000</v>
      </c>
      <c r="BH224" s="17">
        <f>DFC!$C$77</f>
        <v>42</v>
      </c>
      <c r="BI224" s="28">
        <f>DFC!$C$76</f>
        <v>35</v>
      </c>
      <c r="BJ224" s="30">
        <f>DFC!$C$75</f>
        <v>40</v>
      </c>
      <c r="BK224" s="31">
        <f t="shared" si="115"/>
        <v>4.41</v>
      </c>
      <c r="BL224" s="31">
        <f t="shared" si="115"/>
        <v>62.475000000000001</v>
      </c>
      <c r="BM224" s="32">
        <f t="shared" si="115"/>
        <v>11.2</v>
      </c>
      <c r="BN224" s="11">
        <f>DFC!$C$68</f>
        <v>500</v>
      </c>
      <c r="BO224" s="21">
        <f t="shared" si="137"/>
        <v>2205</v>
      </c>
      <c r="BP224" s="19">
        <f t="shared" si="138"/>
        <v>31237.5</v>
      </c>
      <c r="BQ224" s="19">
        <f t="shared" si="139"/>
        <v>5600</v>
      </c>
      <c r="BR224" s="423">
        <f t="shared" si="140"/>
        <v>39042.5</v>
      </c>
      <c r="BS224" s="561">
        <f>DFC!$C$72</f>
        <v>0.15</v>
      </c>
      <c r="BT224" s="559">
        <f>DFC!$C$71</f>
        <v>0.75</v>
      </c>
      <c r="BU224" s="560">
        <f>DFC!$C$70</f>
        <v>0.1</v>
      </c>
      <c r="BV224" s="24" t="str">
        <f t="shared" si="134"/>
        <v>OK</v>
      </c>
      <c r="BW224" s="25">
        <f t="shared" si="132"/>
        <v>84</v>
      </c>
      <c r="BX224" s="26">
        <f t="shared" si="132"/>
        <v>420</v>
      </c>
      <c r="BY224" s="27">
        <f t="shared" si="132"/>
        <v>56</v>
      </c>
      <c r="BZ224" s="28">
        <f t="shared" si="124"/>
        <v>0</v>
      </c>
      <c r="CA224" s="28">
        <f t="shared" si="124"/>
        <v>0</v>
      </c>
      <c r="CB224" s="28">
        <f t="shared" si="124"/>
        <v>0</v>
      </c>
      <c r="CC224" s="17">
        <f>DFC!$C$77</f>
        <v>42</v>
      </c>
      <c r="CD224" s="28">
        <f>DFC!$C$76</f>
        <v>35</v>
      </c>
      <c r="CE224" s="30">
        <f>DFC!$C$75</f>
        <v>40</v>
      </c>
      <c r="CF224" s="31">
        <f t="shared" si="116"/>
        <v>0</v>
      </c>
      <c r="CG224" s="31">
        <f t="shared" si="116"/>
        <v>0</v>
      </c>
      <c r="CH224" s="32">
        <f t="shared" si="116"/>
        <v>0</v>
      </c>
      <c r="CI224" s="11">
        <f>DFC!$C$68</f>
        <v>500</v>
      </c>
      <c r="CJ224" s="21">
        <f t="shared" si="141"/>
        <v>0</v>
      </c>
      <c r="CK224" s="21">
        <f t="shared" si="141"/>
        <v>0</v>
      </c>
      <c r="CL224" s="21">
        <f t="shared" si="141"/>
        <v>0</v>
      </c>
      <c r="CM224" s="423">
        <f t="shared" si="142"/>
        <v>0</v>
      </c>
    </row>
    <row r="225" spans="1:91" x14ac:dyDescent="0.35">
      <c r="A225" s="743"/>
      <c r="B225" s="572" t="s">
        <v>27</v>
      </c>
      <c r="C225" s="572">
        <v>31</v>
      </c>
      <c r="D225" s="572">
        <v>219</v>
      </c>
      <c r="E225" s="10">
        <f>DFC!C$54</f>
        <v>20</v>
      </c>
      <c r="F225" s="578">
        <f t="shared" si="120"/>
        <v>620</v>
      </c>
      <c r="G225" s="745"/>
      <c r="H225" s="49">
        <f>DFC!$C$45</f>
        <v>0.1</v>
      </c>
      <c r="I225" s="47">
        <f>DFC!$C$44</f>
        <v>0.7</v>
      </c>
      <c r="J225" s="48">
        <f>DFC!$C$43</f>
        <v>0.2</v>
      </c>
      <c r="K225" s="24" t="str">
        <f t="shared" si="125"/>
        <v>OK</v>
      </c>
      <c r="L225" s="25">
        <f t="shared" si="126"/>
        <v>62</v>
      </c>
      <c r="M225" s="26">
        <f t="shared" si="126"/>
        <v>434</v>
      </c>
      <c r="N225" s="27">
        <f t="shared" si="126"/>
        <v>124</v>
      </c>
      <c r="O225" s="28">
        <f t="shared" si="143"/>
        <v>434000</v>
      </c>
      <c r="P225" s="28">
        <f t="shared" si="143"/>
        <v>10329200</v>
      </c>
      <c r="Q225" s="28">
        <f t="shared" si="143"/>
        <v>3472000</v>
      </c>
      <c r="R225" s="29">
        <f>DFC!$C$50</f>
        <v>152</v>
      </c>
      <c r="S225" s="28">
        <f>DFC!$C$49</f>
        <v>146.19999999999999</v>
      </c>
      <c r="T225" s="30">
        <f>DFC!$C$48</f>
        <v>150</v>
      </c>
      <c r="U225" s="31">
        <f t="shared" si="127"/>
        <v>65.968000000000004</v>
      </c>
      <c r="V225" s="31">
        <f t="shared" si="127"/>
        <v>1510.12904</v>
      </c>
      <c r="W225" s="32">
        <f t="shared" si="127"/>
        <v>520.79999999999995</v>
      </c>
      <c r="X225" s="23">
        <f>DFC!$C$41</f>
        <v>370</v>
      </c>
      <c r="Y225" s="33">
        <f t="shared" si="128"/>
        <v>24408.16</v>
      </c>
      <c r="Z225" s="31">
        <f t="shared" si="128"/>
        <v>558747.74479999999</v>
      </c>
      <c r="AA225" s="31">
        <f t="shared" si="128"/>
        <v>192695.99999999997</v>
      </c>
      <c r="AB225" s="423">
        <f t="shared" si="135"/>
        <v>775851.90480000002</v>
      </c>
      <c r="AC225" s="295">
        <f>DFC!$C$45</f>
        <v>0.1</v>
      </c>
      <c r="AD225" s="291">
        <f>DFC!$C$44</f>
        <v>0.7</v>
      </c>
      <c r="AE225" s="292">
        <f>DFC!$C$43</f>
        <v>0.2</v>
      </c>
      <c r="AF225" s="24" t="str">
        <f t="shared" si="129"/>
        <v>OK</v>
      </c>
      <c r="AG225" s="25">
        <f t="shared" si="130"/>
        <v>62</v>
      </c>
      <c r="AH225" s="26">
        <f t="shared" si="130"/>
        <v>434</v>
      </c>
      <c r="AI225" s="27">
        <f t="shared" si="130"/>
        <v>124</v>
      </c>
      <c r="AJ225" s="28">
        <f t="shared" si="122"/>
        <v>0</v>
      </c>
      <c r="AK225" s="28">
        <f t="shared" si="122"/>
        <v>0</v>
      </c>
      <c r="AL225" s="28">
        <f t="shared" si="122"/>
        <v>0</v>
      </c>
      <c r="AM225" s="17">
        <f>DFC!$C$50</f>
        <v>152</v>
      </c>
      <c r="AN225" s="16">
        <f>DFC!$C$49</f>
        <v>146.19999999999999</v>
      </c>
      <c r="AO225" s="18">
        <f>DFC!$C$48</f>
        <v>150</v>
      </c>
      <c r="AP225" s="31">
        <f t="shared" si="114"/>
        <v>0</v>
      </c>
      <c r="AQ225" s="31">
        <f t="shared" si="114"/>
        <v>0</v>
      </c>
      <c r="AR225" s="32">
        <f t="shared" si="114"/>
        <v>0</v>
      </c>
      <c r="AS225" s="23">
        <f>DFC!$C$41</f>
        <v>370</v>
      </c>
      <c r="AT225" s="33">
        <f t="shared" ref="AT225:AV288" si="144">AP225*$X225</f>
        <v>0</v>
      </c>
      <c r="AU225" s="31">
        <f t="shared" si="144"/>
        <v>0</v>
      </c>
      <c r="AV225" s="31">
        <f t="shared" si="144"/>
        <v>0</v>
      </c>
      <c r="AW225" s="423">
        <f t="shared" si="136"/>
        <v>0</v>
      </c>
      <c r="AX225" s="561">
        <f>DFC!$C$72</f>
        <v>0.15</v>
      </c>
      <c r="AY225" s="559">
        <f>DFC!$C$71</f>
        <v>0.75</v>
      </c>
      <c r="AZ225" s="560">
        <f>DFC!$C$70</f>
        <v>0.1</v>
      </c>
      <c r="BA225" s="24" t="str">
        <f t="shared" si="133"/>
        <v>OK</v>
      </c>
      <c r="BB225" s="25">
        <f t="shared" si="131"/>
        <v>93</v>
      </c>
      <c r="BC225" s="26">
        <f t="shared" si="131"/>
        <v>465</v>
      </c>
      <c r="BD225" s="27">
        <f t="shared" si="131"/>
        <v>62</v>
      </c>
      <c r="BE225" s="28">
        <f t="shared" si="123"/>
        <v>116250</v>
      </c>
      <c r="BF225" s="28">
        <f t="shared" si="123"/>
        <v>1976250</v>
      </c>
      <c r="BG225" s="28">
        <f t="shared" si="123"/>
        <v>310000</v>
      </c>
      <c r="BH225" s="17">
        <f>DFC!$C$77</f>
        <v>42</v>
      </c>
      <c r="BI225" s="28">
        <f>DFC!$C$76</f>
        <v>35</v>
      </c>
      <c r="BJ225" s="30">
        <f>DFC!$C$75</f>
        <v>40</v>
      </c>
      <c r="BK225" s="31">
        <f t="shared" si="115"/>
        <v>4.8825000000000003</v>
      </c>
      <c r="BL225" s="31">
        <f t="shared" si="115"/>
        <v>69.168750000000003</v>
      </c>
      <c r="BM225" s="32">
        <f t="shared" si="115"/>
        <v>12.4</v>
      </c>
      <c r="BN225" s="11">
        <f>DFC!$C$68</f>
        <v>500</v>
      </c>
      <c r="BO225" s="21">
        <f t="shared" si="137"/>
        <v>2441.25</v>
      </c>
      <c r="BP225" s="19">
        <f t="shared" si="138"/>
        <v>34584.375</v>
      </c>
      <c r="BQ225" s="19">
        <f t="shared" si="139"/>
        <v>6200</v>
      </c>
      <c r="BR225" s="423">
        <f t="shared" si="140"/>
        <v>43225.625</v>
      </c>
      <c r="BS225" s="561">
        <f>DFC!$C$72</f>
        <v>0.15</v>
      </c>
      <c r="BT225" s="559">
        <f>DFC!$C$71</f>
        <v>0.75</v>
      </c>
      <c r="BU225" s="560">
        <f>DFC!$C$70</f>
        <v>0.1</v>
      </c>
      <c r="BV225" s="24" t="str">
        <f t="shared" si="134"/>
        <v>OK</v>
      </c>
      <c r="BW225" s="25">
        <f t="shared" si="132"/>
        <v>93</v>
      </c>
      <c r="BX225" s="26">
        <f t="shared" si="132"/>
        <v>465</v>
      </c>
      <c r="BY225" s="27">
        <f t="shared" si="132"/>
        <v>62</v>
      </c>
      <c r="BZ225" s="28">
        <f t="shared" si="124"/>
        <v>0</v>
      </c>
      <c r="CA225" s="28">
        <f t="shared" si="124"/>
        <v>0</v>
      </c>
      <c r="CB225" s="28">
        <f t="shared" si="124"/>
        <v>0</v>
      </c>
      <c r="CC225" s="17">
        <f>DFC!$C$77</f>
        <v>42</v>
      </c>
      <c r="CD225" s="28">
        <f>DFC!$C$76</f>
        <v>35</v>
      </c>
      <c r="CE225" s="30">
        <f>DFC!$C$75</f>
        <v>40</v>
      </c>
      <c r="CF225" s="31">
        <f t="shared" si="116"/>
        <v>0</v>
      </c>
      <c r="CG225" s="31">
        <f t="shared" si="116"/>
        <v>0</v>
      </c>
      <c r="CH225" s="32">
        <f t="shared" si="116"/>
        <v>0</v>
      </c>
      <c r="CI225" s="11">
        <f>DFC!$C$68</f>
        <v>500</v>
      </c>
      <c r="CJ225" s="21">
        <f t="shared" si="141"/>
        <v>0</v>
      </c>
      <c r="CK225" s="21">
        <f t="shared" si="141"/>
        <v>0</v>
      </c>
      <c r="CL225" s="21">
        <f t="shared" si="141"/>
        <v>0</v>
      </c>
      <c r="CM225" s="423">
        <f t="shared" si="142"/>
        <v>0</v>
      </c>
    </row>
    <row r="226" spans="1:91" x14ac:dyDescent="0.35">
      <c r="A226" s="743"/>
      <c r="B226" s="572" t="s">
        <v>28</v>
      </c>
      <c r="C226" s="572">
        <v>30</v>
      </c>
      <c r="D226" s="572">
        <v>220</v>
      </c>
      <c r="E226" s="10">
        <f>DFC!C$55</f>
        <v>20</v>
      </c>
      <c r="F226" s="578">
        <f t="shared" si="120"/>
        <v>600</v>
      </c>
      <c r="G226" s="745"/>
      <c r="H226" s="49">
        <f>DFC!$C$45</f>
        <v>0.1</v>
      </c>
      <c r="I226" s="47">
        <f>DFC!$C$44</f>
        <v>0.7</v>
      </c>
      <c r="J226" s="48">
        <f>DFC!$C$43</f>
        <v>0.2</v>
      </c>
      <c r="K226" s="24" t="str">
        <f t="shared" si="125"/>
        <v>OK</v>
      </c>
      <c r="L226" s="25">
        <f t="shared" si="126"/>
        <v>60</v>
      </c>
      <c r="M226" s="26">
        <f t="shared" si="126"/>
        <v>420</v>
      </c>
      <c r="N226" s="27">
        <f t="shared" si="126"/>
        <v>120</v>
      </c>
      <c r="O226" s="28">
        <f t="shared" si="143"/>
        <v>420000</v>
      </c>
      <c r="P226" s="28">
        <f t="shared" si="143"/>
        <v>9996000</v>
      </c>
      <c r="Q226" s="28">
        <f t="shared" si="143"/>
        <v>3360000</v>
      </c>
      <c r="R226" s="29">
        <f>DFC!$C$50</f>
        <v>152</v>
      </c>
      <c r="S226" s="28">
        <f>DFC!$C$49</f>
        <v>146.19999999999999</v>
      </c>
      <c r="T226" s="30">
        <f>DFC!$C$48</f>
        <v>150</v>
      </c>
      <c r="U226" s="31">
        <f t="shared" si="127"/>
        <v>63.84</v>
      </c>
      <c r="V226" s="31">
        <f t="shared" si="127"/>
        <v>1461.4151999999999</v>
      </c>
      <c r="W226" s="32">
        <f t="shared" si="127"/>
        <v>504</v>
      </c>
      <c r="X226" s="23">
        <f>DFC!$C$41</f>
        <v>370</v>
      </c>
      <c r="Y226" s="33">
        <f t="shared" si="128"/>
        <v>23620.800000000003</v>
      </c>
      <c r="Z226" s="31">
        <f t="shared" si="128"/>
        <v>540723.62399999995</v>
      </c>
      <c r="AA226" s="31">
        <f t="shared" si="128"/>
        <v>186480</v>
      </c>
      <c r="AB226" s="423">
        <f t="shared" si="135"/>
        <v>750824.424</v>
      </c>
      <c r="AC226" s="295">
        <f>DFC!$C$45</f>
        <v>0.1</v>
      </c>
      <c r="AD226" s="291">
        <f>DFC!$C$44</f>
        <v>0.7</v>
      </c>
      <c r="AE226" s="292">
        <f>DFC!$C$43</f>
        <v>0.2</v>
      </c>
      <c r="AF226" s="24" t="str">
        <f t="shared" si="129"/>
        <v>OK</v>
      </c>
      <c r="AG226" s="25">
        <f t="shared" si="130"/>
        <v>60</v>
      </c>
      <c r="AH226" s="26">
        <f t="shared" si="130"/>
        <v>420</v>
      </c>
      <c r="AI226" s="27">
        <f t="shared" si="130"/>
        <v>120</v>
      </c>
      <c r="AJ226" s="28">
        <f t="shared" si="122"/>
        <v>0</v>
      </c>
      <c r="AK226" s="28">
        <f t="shared" si="122"/>
        <v>0</v>
      </c>
      <c r="AL226" s="28">
        <f t="shared" si="122"/>
        <v>0</v>
      </c>
      <c r="AM226" s="17">
        <f>DFC!$C$50</f>
        <v>152</v>
      </c>
      <c r="AN226" s="16">
        <f>DFC!$C$49</f>
        <v>146.19999999999999</v>
      </c>
      <c r="AO226" s="18">
        <f>DFC!$C$48</f>
        <v>150</v>
      </c>
      <c r="AP226" s="31">
        <f t="shared" ref="AP226:AR289" si="145">AJ226*AM226/10^6</f>
        <v>0</v>
      </c>
      <c r="AQ226" s="31">
        <f t="shared" si="145"/>
        <v>0</v>
      </c>
      <c r="AR226" s="32">
        <f t="shared" si="145"/>
        <v>0</v>
      </c>
      <c r="AS226" s="23">
        <f>DFC!$C$41</f>
        <v>370</v>
      </c>
      <c r="AT226" s="33">
        <f t="shared" si="144"/>
        <v>0</v>
      </c>
      <c r="AU226" s="31">
        <f t="shared" si="144"/>
        <v>0</v>
      </c>
      <c r="AV226" s="31">
        <f t="shared" si="144"/>
        <v>0</v>
      </c>
      <c r="AW226" s="423">
        <f t="shared" si="136"/>
        <v>0</v>
      </c>
      <c r="AX226" s="561">
        <f>DFC!$C$72</f>
        <v>0.15</v>
      </c>
      <c r="AY226" s="559">
        <f>DFC!$C$71</f>
        <v>0.75</v>
      </c>
      <c r="AZ226" s="560">
        <f>DFC!$C$70</f>
        <v>0.1</v>
      </c>
      <c r="BA226" s="24" t="str">
        <f t="shared" si="133"/>
        <v>OK</v>
      </c>
      <c r="BB226" s="25">
        <f t="shared" si="131"/>
        <v>90</v>
      </c>
      <c r="BC226" s="26">
        <f t="shared" si="131"/>
        <v>450</v>
      </c>
      <c r="BD226" s="27">
        <f t="shared" si="131"/>
        <v>60</v>
      </c>
      <c r="BE226" s="28">
        <f t="shared" si="123"/>
        <v>112500</v>
      </c>
      <c r="BF226" s="28">
        <f t="shared" si="123"/>
        <v>1912500</v>
      </c>
      <c r="BG226" s="28">
        <f t="shared" si="123"/>
        <v>300000</v>
      </c>
      <c r="BH226" s="17">
        <f>DFC!$C$77</f>
        <v>42</v>
      </c>
      <c r="BI226" s="28">
        <f>DFC!$C$76</f>
        <v>35</v>
      </c>
      <c r="BJ226" s="30">
        <f>DFC!$C$75</f>
        <v>40</v>
      </c>
      <c r="BK226" s="31">
        <f t="shared" ref="BK226:BM289" si="146">BE226*BH226/10^6</f>
        <v>4.7249999999999996</v>
      </c>
      <c r="BL226" s="31">
        <f t="shared" si="146"/>
        <v>66.9375</v>
      </c>
      <c r="BM226" s="32">
        <f t="shared" si="146"/>
        <v>12</v>
      </c>
      <c r="BN226" s="11">
        <f>DFC!$C$68</f>
        <v>500</v>
      </c>
      <c r="BO226" s="21">
        <f t="shared" si="137"/>
        <v>2362.5</v>
      </c>
      <c r="BP226" s="19">
        <f t="shared" si="138"/>
        <v>33468.75</v>
      </c>
      <c r="BQ226" s="19">
        <f t="shared" si="139"/>
        <v>6000</v>
      </c>
      <c r="BR226" s="423">
        <f t="shared" si="140"/>
        <v>41831.25</v>
      </c>
      <c r="BS226" s="561">
        <f>DFC!$C$72</f>
        <v>0.15</v>
      </c>
      <c r="BT226" s="559">
        <f>DFC!$C$71</f>
        <v>0.75</v>
      </c>
      <c r="BU226" s="560">
        <f>DFC!$C$70</f>
        <v>0.1</v>
      </c>
      <c r="BV226" s="24" t="str">
        <f t="shared" si="134"/>
        <v>OK</v>
      </c>
      <c r="BW226" s="25">
        <f t="shared" si="132"/>
        <v>90</v>
      </c>
      <c r="BX226" s="26">
        <f t="shared" si="132"/>
        <v>450</v>
      </c>
      <c r="BY226" s="27">
        <f t="shared" si="132"/>
        <v>60</v>
      </c>
      <c r="BZ226" s="28">
        <f t="shared" si="124"/>
        <v>0</v>
      </c>
      <c r="CA226" s="28">
        <f t="shared" si="124"/>
        <v>0</v>
      </c>
      <c r="CB226" s="28">
        <f t="shared" si="124"/>
        <v>0</v>
      </c>
      <c r="CC226" s="17">
        <f>DFC!$C$77</f>
        <v>42</v>
      </c>
      <c r="CD226" s="28">
        <f>DFC!$C$76</f>
        <v>35</v>
      </c>
      <c r="CE226" s="30">
        <f>DFC!$C$75</f>
        <v>40</v>
      </c>
      <c r="CF226" s="31">
        <f t="shared" ref="CF226:CH289" si="147">BZ226*CC226/10^6</f>
        <v>0</v>
      </c>
      <c r="CG226" s="31">
        <f t="shared" si="147"/>
        <v>0</v>
      </c>
      <c r="CH226" s="32">
        <f t="shared" si="147"/>
        <v>0</v>
      </c>
      <c r="CI226" s="11">
        <f>DFC!$C$68</f>
        <v>500</v>
      </c>
      <c r="CJ226" s="21">
        <f t="shared" si="141"/>
        <v>0</v>
      </c>
      <c r="CK226" s="21">
        <f t="shared" si="141"/>
        <v>0</v>
      </c>
      <c r="CL226" s="21">
        <f t="shared" si="141"/>
        <v>0</v>
      </c>
      <c r="CM226" s="423">
        <f t="shared" si="142"/>
        <v>0</v>
      </c>
    </row>
    <row r="227" spans="1:91" x14ac:dyDescent="0.35">
      <c r="A227" s="743"/>
      <c r="B227" s="572" t="s">
        <v>29</v>
      </c>
      <c r="C227" s="572">
        <v>31</v>
      </c>
      <c r="D227" s="572">
        <v>221</v>
      </c>
      <c r="E227" s="10">
        <f>DFC!C$56</f>
        <v>20</v>
      </c>
      <c r="F227" s="578">
        <f t="shared" si="120"/>
        <v>620</v>
      </c>
      <c r="G227" s="745"/>
      <c r="H227" s="49">
        <f>DFC!$C$45</f>
        <v>0.1</v>
      </c>
      <c r="I227" s="47">
        <f>DFC!$C$44</f>
        <v>0.7</v>
      </c>
      <c r="J227" s="48">
        <f>DFC!$C$43</f>
        <v>0.2</v>
      </c>
      <c r="K227" s="24" t="str">
        <f t="shared" si="125"/>
        <v>OK</v>
      </c>
      <c r="L227" s="25">
        <f t="shared" si="126"/>
        <v>62</v>
      </c>
      <c r="M227" s="26">
        <f t="shared" si="126"/>
        <v>434</v>
      </c>
      <c r="N227" s="27">
        <f t="shared" si="126"/>
        <v>124</v>
      </c>
      <c r="O227" s="28">
        <f t="shared" si="143"/>
        <v>434000</v>
      </c>
      <c r="P227" s="28">
        <f t="shared" si="143"/>
        <v>10329200</v>
      </c>
      <c r="Q227" s="28">
        <f t="shared" si="143"/>
        <v>3472000</v>
      </c>
      <c r="R227" s="29">
        <f>DFC!$C$50</f>
        <v>152</v>
      </c>
      <c r="S227" s="28">
        <f>DFC!$C$49</f>
        <v>146.19999999999999</v>
      </c>
      <c r="T227" s="30">
        <f>DFC!$C$48</f>
        <v>150</v>
      </c>
      <c r="U227" s="31">
        <f t="shared" si="127"/>
        <v>65.968000000000004</v>
      </c>
      <c r="V227" s="31">
        <f t="shared" si="127"/>
        <v>1510.12904</v>
      </c>
      <c r="W227" s="32">
        <f t="shared" si="127"/>
        <v>520.79999999999995</v>
      </c>
      <c r="X227" s="23">
        <f>DFC!$C$41</f>
        <v>370</v>
      </c>
      <c r="Y227" s="33">
        <f t="shared" si="128"/>
        <v>24408.16</v>
      </c>
      <c r="Z227" s="31">
        <f t="shared" si="128"/>
        <v>558747.74479999999</v>
      </c>
      <c r="AA227" s="31">
        <f t="shared" si="128"/>
        <v>192695.99999999997</v>
      </c>
      <c r="AB227" s="423">
        <f t="shared" si="135"/>
        <v>775851.90480000002</v>
      </c>
      <c r="AC227" s="295">
        <f>DFC!$C$45</f>
        <v>0.1</v>
      </c>
      <c r="AD227" s="291">
        <f>DFC!$C$44</f>
        <v>0.7</v>
      </c>
      <c r="AE227" s="292">
        <f>DFC!$C$43</f>
        <v>0.2</v>
      </c>
      <c r="AF227" s="24" t="str">
        <f t="shared" si="129"/>
        <v>OK</v>
      </c>
      <c r="AG227" s="25">
        <f t="shared" si="130"/>
        <v>62</v>
      </c>
      <c r="AH227" s="26">
        <f t="shared" si="130"/>
        <v>434</v>
      </c>
      <c r="AI227" s="27">
        <f t="shared" si="130"/>
        <v>124</v>
      </c>
      <c r="AJ227" s="28">
        <f t="shared" si="122"/>
        <v>0</v>
      </c>
      <c r="AK227" s="28">
        <f t="shared" si="122"/>
        <v>0</v>
      </c>
      <c r="AL227" s="28">
        <f t="shared" si="122"/>
        <v>0</v>
      </c>
      <c r="AM227" s="17">
        <f>DFC!$C$50</f>
        <v>152</v>
      </c>
      <c r="AN227" s="16">
        <f>DFC!$C$49</f>
        <v>146.19999999999999</v>
      </c>
      <c r="AO227" s="18">
        <f>DFC!$C$48</f>
        <v>150</v>
      </c>
      <c r="AP227" s="31">
        <f t="shared" si="145"/>
        <v>0</v>
      </c>
      <c r="AQ227" s="31">
        <f t="shared" si="145"/>
        <v>0</v>
      </c>
      <c r="AR227" s="32">
        <f t="shared" si="145"/>
        <v>0</v>
      </c>
      <c r="AS227" s="23">
        <f>DFC!$C$41</f>
        <v>370</v>
      </c>
      <c r="AT227" s="33">
        <f t="shared" si="144"/>
        <v>0</v>
      </c>
      <c r="AU227" s="31">
        <f t="shared" si="144"/>
        <v>0</v>
      </c>
      <c r="AV227" s="31">
        <f t="shared" si="144"/>
        <v>0</v>
      </c>
      <c r="AW227" s="423">
        <f t="shared" si="136"/>
        <v>0</v>
      </c>
      <c r="AX227" s="561">
        <f>DFC!$C$72</f>
        <v>0.15</v>
      </c>
      <c r="AY227" s="559">
        <f>DFC!$C$71</f>
        <v>0.75</v>
      </c>
      <c r="AZ227" s="560">
        <f>DFC!$C$70</f>
        <v>0.1</v>
      </c>
      <c r="BA227" s="24" t="str">
        <f t="shared" si="133"/>
        <v>OK</v>
      </c>
      <c r="BB227" s="25">
        <f t="shared" si="131"/>
        <v>93</v>
      </c>
      <c r="BC227" s="26">
        <f t="shared" si="131"/>
        <v>465</v>
      </c>
      <c r="BD227" s="27">
        <f t="shared" si="131"/>
        <v>62</v>
      </c>
      <c r="BE227" s="28">
        <f t="shared" si="123"/>
        <v>116250</v>
      </c>
      <c r="BF227" s="28">
        <f t="shared" si="123"/>
        <v>1976250</v>
      </c>
      <c r="BG227" s="28">
        <f t="shared" si="123"/>
        <v>310000</v>
      </c>
      <c r="BH227" s="17">
        <f>DFC!$C$77</f>
        <v>42</v>
      </c>
      <c r="BI227" s="28">
        <f>DFC!$C$76</f>
        <v>35</v>
      </c>
      <c r="BJ227" s="30">
        <f>DFC!$C$75</f>
        <v>40</v>
      </c>
      <c r="BK227" s="31">
        <f t="shared" si="146"/>
        <v>4.8825000000000003</v>
      </c>
      <c r="BL227" s="31">
        <f t="shared" si="146"/>
        <v>69.168750000000003</v>
      </c>
      <c r="BM227" s="32">
        <f t="shared" si="146"/>
        <v>12.4</v>
      </c>
      <c r="BN227" s="11">
        <f>DFC!$C$68</f>
        <v>500</v>
      </c>
      <c r="BO227" s="21">
        <f t="shared" si="137"/>
        <v>2441.25</v>
      </c>
      <c r="BP227" s="19">
        <f t="shared" si="138"/>
        <v>34584.375</v>
      </c>
      <c r="BQ227" s="19">
        <f t="shared" si="139"/>
        <v>6200</v>
      </c>
      <c r="BR227" s="423">
        <f t="shared" si="140"/>
        <v>43225.625</v>
      </c>
      <c r="BS227" s="561">
        <f>DFC!$C$72</f>
        <v>0.15</v>
      </c>
      <c r="BT227" s="559">
        <f>DFC!$C$71</f>
        <v>0.75</v>
      </c>
      <c r="BU227" s="560">
        <f>DFC!$C$70</f>
        <v>0.1</v>
      </c>
      <c r="BV227" s="24" t="str">
        <f t="shared" si="134"/>
        <v>OK</v>
      </c>
      <c r="BW227" s="25">
        <f t="shared" si="132"/>
        <v>93</v>
      </c>
      <c r="BX227" s="26">
        <f t="shared" si="132"/>
        <v>465</v>
      </c>
      <c r="BY227" s="27">
        <f t="shared" si="132"/>
        <v>62</v>
      </c>
      <c r="BZ227" s="28">
        <f t="shared" si="124"/>
        <v>0</v>
      </c>
      <c r="CA227" s="28">
        <f t="shared" si="124"/>
        <v>0</v>
      </c>
      <c r="CB227" s="28">
        <f t="shared" si="124"/>
        <v>0</v>
      </c>
      <c r="CC227" s="17">
        <f>DFC!$C$77</f>
        <v>42</v>
      </c>
      <c r="CD227" s="28">
        <f>DFC!$C$76</f>
        <v>35</v>
      </c>
      <c r="CE227" s="30">
        <f>DFC!$C$75</f>
        <v>40</v>
      </c>
      <c r="CF227" s="31">
        <f t="shared" si="147"/>
        <v>0</v>
      </c>
      <c r="CG227" s="31">
        <f t="shared" si="147"/>
        <v>0</v>
      </c>
      <c r="CH227" s="32">
        <f t="shared" si="147"/>
        <v>0</v>
      </c>
      <c r="CI227" s="11">
        <f>DFC!$C$68</f>
        <v>500</v>
      </c>
      <c r="CJ227" s="21">
        <f t="shared" si="141"/>
        <v>0</v>
      </c>
      <c r="CK227" s="21">
        <f t="shared" si="141"/>
        <v>0</v>
      </c>
      <c r="CL227" s="21">
        <f t="shared" si="141"/>
        <v>0</v>
      </c>
      <c r="CM227" s="423">
        <f t="shared" si="142"/>
        <v>0</v>
      </c>
    </row>
    <row r="228" spans="1:91" x14ac:dyDescent="0.35">
      <c r="A228" s="743"/>
      <c r="B228" s="572" t="s">
        <v>30</v>
      </c>
      <c r="C228" s="572">
        <v>30</v>
      </c>
      <c r="D228" s="572">
        <v>222</v>
      </c>
      <c r="E228" s="10">
        <f>DFC!C$57</f>
        <v>20</v>
      </c>
      <c r="F228" s="578">
        <f t="shared" si="120"/>
        <v>600</v>
      </c>
      <c r="G228" s="745"/>
      <c r="H228" s="49">
        <f>DFC!$C$45</f>
        <v>0.1</v>
      </c>
      <c r="I228" s="47">
        <f>DFC!$C$44</f>
        <v>0.7</v>
      </c>
      <c r="J228" s="48">
        <f>DFC!$C$43</f>
        <v>0.2</v>
      </c>
      <c r="K228" s="24" t="str">
        <f t="shared" si="125"/>
        <v>OK</v>
      </c>
      <c r="L228" s="25">
        <f t="shared" si="126"/>
        <v>60</v>
      </c>
      <c r="M228" s="26">
        <f t="shared" si="126"/>
        <v>420</v>
      </c>
      <c r="N228" s="27">
        <f t="shared" si="126"/>
        <v>120</v>
      </c>
      <c r="O228" s="28">
        <f t="shared" si="143"/>
        <v>420000</v>
      </c>
      <c r="P228" s="28">
        <f t="shared" si="143"/>
        <v>9996000</v>
      </c>
      <c r="Q228" s="28">
        <f t="shared" si="143"/>
        <v>3360000</v>
      </c>
      <c r="R228" s="29">
        <f>DFC!$C$50</f>
        <v>152</v>
      </c>
      <c r="S228" s="28">
        <f>DFC!$C$49</f>
        <v>146.19999999999999</v>
      </c>
      <c r="T228" s="30">
        <f>DFC!$C$48</f>
        <v>150</v>
      </c>
      <c r="U228" s="31">
        <f t="shared" si="127"/>
        <v>63.84</v>
      </c>
      <c r="V228" s="31">
        <f t="shared" si="127"/>
        <v>1461.4151999999999</v>
      </c>
      <c r="W228" s="32">
        <f t="shared" si="127"/>
        <v>504</v>
      </c>
      <c r="X228" s="23">
        <f>DFC!$C$41</f>
        <v>370</v>
      </c>
      <c r="Y228" s="33">
        <f t="shared" si="128"/>
        <v>23620.800000000003</v>
      </c>
      <c r="Z228" s="31">
        <f t="shared" si="128"/>
        <v>540723.62399999995</v>
      </c>
      <c r="AA228" s="31">
        <f t="shared" si="128"/>
        <v>186480</v>
      </c>
      <c r="AB228" s="423">
        <f t="shared" si="135"/>
        <v>750824.424</v>
      </c>
      <c r="AC228" s="295">
        <f>DFC!$C$45</f>
        <v>0.1</v>
      </c>
      <c r="AD228" s="291">
        <f>DFC!$C$44</f>
        <v>0.7</v>
      </c>
      <c r="AE228" s="292">
        <f>DFC!$C$43</f>
        <v>0.2</v>
      </c>
      <c r="AF228" s="24" t="str">
        <f t="shared" si="129"/>
        <v>OK</v>
      </c>
      <c r="AG228" s="25">
        <f t="shared" si="130"/>
        <v>60</v>
      </c>
      <c r="AH228" s="26">
        <f t="shared" si="130"/>
        <v>420</v>
      </c>
      <c r="AI228" s="27">
        <f t="shared" si="130"/>
        <v>120</v>
      </c>
      <c r="AJ228" s="28">
        <f t="shared" si="122"/>
        <v>0</v>
      </c>
      <c r="AK228" s="28">
        <f t="shared" si="122"/>
        <v>0</v>
      </c>
      <c r="AL228" s="28">
        <f t="shared" si="122"/>
        <v>0</v>
      </c>
      <c r="AM228" s="17">
        <f>DFC!$C$50</f>
        <v>152</v>
      </c>
      <c r="AN228" s="16">
        <f>DFC!$C$49</f>
        <v>146.19999999999999</v>
      </c>
      <c r="AO228" s="18">
        <f>DFC!$C$48</f>
        <v>150</v>
      </c>
      <c r="AP228" s="31">
        <f t="shared" si="145"/>
        <v>0</v>
      </c>
      <c r="AQ228" s="31">
        <f t="shared" si="145"/>
        <v>0</v>
      </c>
      <c r="AR228" s="32">
        <f t="shared" si="145"/>
        <v>0</v>
      </c>
      <c r="AS228" s="23">
        <f>DFC!$C$41</f>
        <v>370</v>
      </c>
      <c r="AT228" s="33">
        <f t="shared" si="144"/>
        <v>0</v>
      </c>
      <c r="AU228" s="31">
        <f t="shared" si="144"/>
        <v>0</v>
      </c>
      <c r="AV228" s="31">
        <f t="shared" si="144"/>
        <v>0</v>
      </c>
      <c r="AW228" s="423">
        <f t="shared" si="136"/>
        <v>0</v>
      </c>
      <c r="AX228" s="561">
        <f>DFC!$C$72</f>
        <v>0.15</v>
      </c>
      <c r="AY228" s="559">
        <f>DFC!$C$71</f>
        <v>0.75</v>
      </c>
      <c r="AZ228" s="560">
        <f>DFC!$C$70</f>
        <v>0.1</v>
      </c>
      <c r="BA228" s="24" t="str">
        <f t="shared" si="133"/>
        <v>OK</v>
      </c>
      <c r="BB228" s="25">
        <f t="shared" si="131"/>
        <v>90</v>
      </c>
      <c r="BC228" s="26">
        <f t="shared" si="131"/>
        <v>450</v>
      </c>
      <c r="BD228" s="27">
        <f t="shared" si="131"/>
        <v>60</v>
      </c>
      <c r="BE228" s="28">
        <f t="shared" si="123"/>
        <v>112500</v>
      </c>
      <c r="BF228" s="28">
        <f t="shared" si="123"/>
        <v>1912500</v>
      </c>
      <c r="BG228" s="28">
        <f t="shared" si="123"/>
        <v>300000</v>
      </c>
      <c r="BH228" s="17">
        <f>DFC!$C$77</f>
        <v>42</v>
      </c>
      <c r="BI228" s="28">
        <f>DFC!$C$76</f>
        <v>35</v>
      </c>
      <c r="BJ228" s="30">
        <f>DFC!$C$75</f>
        <v>40</v>
      </c>
      <c r="BK228" s="31">
        <f t="shared" si="146"/>
        <v>4.7249999999999996</v>
      </c>
      <c r="BL228" s="31">
        <f t="shared" si="146"/>
        <v>66.9375</v>
      </c>
      <c r="BM228" s="32">
        <f t="shared" si="146"/>
        <v>12</v>
      </c>
      <c r="BN228" s="11">
        <f>DFC!$C$68</f>
        <v>500</v>
      </c>
      <c r="BO228" s="21">
        <f t="shared" si="137"/>
        <v>2362.5</v>
      </c>
      <c r="BP228" s="19">
        <f t="shared" si="138"/>
        <v>33468.75</v>
      </c>
      <c r="BQ228" s="19">
        <f t="shared" si="139"/>
        <v>6000</v>
      </c>
      <c r="BR228" s="423">
        <f t="shared" si="140"/>
        <v>41831.25</v>
      </c>
      <c r="BS228" s="561">
        <f>DFC!$C$72</f>
        <v>0.15</v>
      </c>
      <c r="BT228" s="559">
        <f>DFC!$C$71</f>
        <v>0.75</v>
      </c>
      <c r="BU228" s="560">
        <f>DFC!$C$70</f>
        <v>0.1</v>
      </c>
      <c r="BV228" s="24" t="str">
        <f t="shared" si="134"/>
        <v>OK</v>
      </c>
      <c r="BW228" s="25">
        <f t="shared" si="132"/>
        <v>90</v>
      </c>
      <c r="BX228" s="26">
        <f t="shared" si="132"/>
        <v>450</v>
      </c>
      <c r="BY228" s="27">
        <f t="shared" si="132"/>
        <v>60</v>
      </c>
      <c r="BZ228" s="28">
        <f t="shared" si="124"/>
        <v>0</v>
      </c>
      <c r="CA228" s="28">
        <f t="shared" si="124"/>
        <v>0</v>
      </c>
      <c r="CB228" s="28">
        <f t="shared" si="124"/>
        <v>0</v>
      </c>
      <c r="CC228" s="17">
        <f>DFC!$C$77</f>
        <v>42</v>
      </c>
      <c r="CD228" s="28">
        <f>DFC!$C$76</f>
        <v>35</v>
      </c>
      <c r="CE228" s="30">
        <f>DFC!$C$75</f>
        <v>40</v>
      </c>
      <c r="CF228" s="31">
        <f t="shared" si="147"/>
        <v>0</v>
      </c>
      <c r="CG228" s="31">
        <f t="shared" si="147"/>
        <v>0</v>
      </c>
      <c r="CH228" s="32">
        <f t="shared" si="147"/>
        <v>0</v>
      </c>
      <c r="CI228" s="11">
        <f>DFC!$C$68</f>
        <v>500</v>
      </c>
      <c r="CJ228" s="21">
        <f t="shared" si="141"/>
        <v>0</v>
      </c>
      <c r="CK228" s="21">
        <f t="shared" si="141"/>
        <v>0</v>
      </c>
      <c r="CL228" s="21">
        <f t="shared" si="141"/>
        <v>0</v>
      </c>
      <c r="CM228" s="423">
        <f t="shared" si="142"/>
        <v>0</v>
      </c>
    </row>
    <row r="229" spans="1:91" x14ac:dyDescent="0.35">
      <c r="A229" s="743"/>
      <c r="B229" s="572" t="s">
        <v>31</v>
      </c>
      <c r="C229" s="572">
        <v>31</v>
      </c>
      <c r="D229" s="572">
        <v>223</v>
      </c>
      <c r="E229" s="10">
        <f>DFC!C$58</f>
        <v>20</v>
      </c>
      <c r="F229" s="578">
        <f t="shared" si="120"/>
        <v>620</v>
      </c>
      <c r="G229" s="745"/>
      <c r="H229" s="49">
        <f>DFC!$C$45</f>
        <v>0.1</v>
      </c>
      <c r="I229" s="47">
        <f>DFC!$C$44</f>
        <v>0.7</v>
      </c>
      <c r="J229" s="48">
        <f>DFC!$C$43</f>
        <v>0.2</v>
      </c>
      <c r="K229" s="24" t="str">
        <f t="shared" si="125"/>
        <v>OK</v>
      </c>
      <c r="L229" s="25">
        <f t="shared" si="126"/>
        <v>62</v>
      </c>
      <c r="M229" s="26">
        <f t="shared" si="126"/>
        <v>434</v>
      </c>
      <c r="N229" s="27">
        <f t="shared" si="126"/>
        <v>124</v>
      </c>
      <c r="O229" s="28">
        <f t="shared" si="143"/>
        <v>434000</v>
      </c>
      <c r="P229" s="28">
        <f t="shared" si="143"/>
        <v>10329200</v>
      </c>
      <c r="Q229" s="28">
        <f t="shared" si="143"/>
        <v>3472000</v>
      </c>
      <c r="R229" s="29">
        <f>DFC!$C$50</f>
        <v>152</v>
      </c>
      <c r="S229" s="28">
        <f>DFC!$C$49</f>
        <v>146.19999999999999</v>
      </c>
      <c r="T229" s="30">
        <f>DFC!$C$48</f>
        <v>150</v>
      </c>
      <c r="U229" s="31">
        <f t="shared" si="127"/>
        <v>65.968000000000004</v>
      </c>
      <c r="V229" s="31">
        <f t="shared" si="127"/>
        <v>1510.12904</v>
      </c>
      <c r="W229" s="32">
        <f t="shared" si="127"/>
        <v>520.79999999999995</v>
      </c>
      <c r="X229" s="23">
        <f>DFC!$C$41</f>
        <v>370</v>
      </c>
      <c r="Y229" s="33">
        <f t="shared" si="128"/>
        <v>24408.16</v>
      </c>
      <c r="Z229" s="31">
        <f t="shared" si="128"/>
        <v>558747.74479999999</v>
      </c>
      <c r="AA229" s="31">
        <f t="shared" si="128"/>
        <v>192695.99999999997</v>
      </c>
      <c r="AB229" s="423">
        <f t="shared" si="135"/>
        <v>775851.90480000002</v>
      </c>
      <c r="AC229" s="295">
        <f>DFC!$C$45</f>
        <v>0.1</v>
      </c>
      <c r="AD229" s="291">
        <f>DFC!$C$44</f>
        <v>0.7</v>
      </c>
      <c r="AE229" s="292">
        <f>DFC!$C$43</f>
        <v>0.2</v>
      </c>
      <c r="AF229" s="24" t="str">
        <f t="shared" si="129"/>
        <v>OK</v>
      </c>
      <c r="AG229" s="25">
        <f t="shared" si="130"/>
        <v>62</v>
      </c>
      <c r="AH229" s="26">
        <f t="shared" si="130"/>
        <v>434</v>
      </c>
      <c r="AI229" s="27">
        <f t="shared" si="130"/>
        <v>124</v>
      </c>
      <c r="AJ229" s="28">
        <f t="shared" si="122"/>
        <v>0</v>
      </c>
      <c r="AK229" s="28">
        <f t="shared" si="122"/>
        <v>0</v>
      </c>
      <c r="AL229" s="28">
        <f t="shared" si="122"/>
        <v>0</v>
      </c>
      <c r="AM229" s="17">
        <f>DFC!$C$50</f>
        <v>152</v>
      </c>
      <c r="AN229" s="16">
        <f>DFC!$C$49</f>
        <v>146.19999999999999</v>
      </c>
      <c r="AO229" s="18">
        <f>DFC!$C$48</f>
        <v>150</v>
      </c>
      <c r="AP229" s="31">
        <f t="shared" si="145"/>
        <v>0</v>
      </c>
      <c r="AQ229" s="31">
        <f t="shared" si="145"/>
        <v>0</v>
      </c>
      <c r="AR229" s="32">
        <f t="shared" si="145"/>
        <v>0</v>
      </c>
      <c r="AS229" s="23">
        <f>DFC!$C$41</f>
        <v>370</v>
      </c>
      <c r="AT229" s="33">
        <f t="shared" si="144"/>
        <v>0</v>
      </c>
      <c r="AU229" s="31">
        <f t="shared" si="144"/>
        <v>0</v>
      </c>
      <c r="AV229" s="31">
        <f t="shared" si="144"/>
        <v>0</v>
      </c>
      <c r="AW229" s="423">
        <f t="shared" si="136"/>
        <v>0</v>
      </c>
      <c r="AX229" s="561">
        <f>DFC!$C$72</f>
        <v>0.15</v>
      </c>
      <c r="AY229" s="559">
        <f>DFC!$C$71</f>
        <v>0.75</v>
      </c>
      <c r="AZ229" s="560">
        <f>DFC!$C$70</f>
        <v>0.1</v>
      </c>
      <c r="BA229" s="24" t="str">
        <f t="shared" si="133"/>
        <v>OK</v>
      </c>
      <c r="BB229" s="25">
        <f t="shared" si="131"/>
        <v>93</v>
      </c>
      <c r="BC229" s="26">
        <f t="shared" si="131"/>
        <v>465</v>
      </c>
      <c r="BD229" s="27">
        <f t="shared" si="131"/>
        <v>62</v>
      </c>
      <c r="BE229" s="28">
        <f t="shared" si="123"/>
        <v>116250</v>
      </c>
      <c r="BF229" s="28">
        <f t="shared" si="123"/>
        <v>1976250</v>
      </c>
      <c r="BG229" s="28">
        <f t="shared" si="123"/>
        <v>310000</v>
      </c>
      <c r="BH229" s="17">
        <f>DFC!$C$77</f>
        <v>42</v>
      </c>
      <c r="BI229" s="28">
        <f>DFC!$C$76</f>
        <v>35</v>
      </c>
      <c r="BJ229" s="30">
        <f>DFC!$C$75</f>
        <v>40</v>
      </c>
      <c r="BK229" s="31">
        <f t="shared" si="146"/>
        <v>4.8825000000000003</v>
      </c>
      <c r="BL229" s="31">
        <f t="shared" si="146"/>
        <v>69.168750000000003</v>
      </c>
      <c r="BM229" s="32">
        <f t="shared" si="146"/>
        <v>12.4</v>
      </c>
      <c r="BN229" s="11">
        <f>DFC!$C$68</f>
        <v>500</v>
      </c>
      <c r="BO229" s="21">
        <f t="shared" si="137"/>
        <v>2441.25</v>
      </c>
      <c r="BP229" s="19">
        <f t="shared" si="138"/>
        <v>34584.375</v>
      </c>
      <c r="BQ229" s="19">
        <f t="shared" si="139"/>
        <v>6200</v>
      </c>
      <c r="BR229" s="423">
        <f t="shared" si="140"/>
        <v>43225.625</v>
      </c>
      <c r="BS229" s="561">
        <f>DFC!$C$72</f>
        <v>0.15</v>
      </c>
      <c r="BT229" s="559">
        <f>DFC!$C$71</f>
        <v>0.75</v>
      </c>
      <c r="BU229" s="560">
        <f>DFC!$C$70</f>
        <v>0.1</v>
      </c>
      <c r="BV229" s="24" t="str">
        <f t="shared" si="134"/>
        <v>OK</v>
      </c>
      <c r="BW229" s="25">
        <f t="shared" si="132"/>
        <v>93</v>
      </c>
      <c r="BX229" s="26">
        <f t="shared" si="132"/>
        <v>465</v>
      </c>
      <c r="BY229" s="27">
        <f t="shared" si="132"/>
        <v>62</v>
      </c>
      <c r="BZ229" s="28">
        <f t="shared" si="124"/>
        <v>0</v>
      </c>
      <c r="CA229" s="28">
        <f t="shared" si="124"/>
        <v>0</v>
      </c>
      <c r="CB229" s="28">
        <f t="shared" si="124"/>
        <v>0</v>
      </c>
      <c r="CC229" s="17">
        <f>DFC!$C$77</f>
        <v>42</v>
      </c>
      <c r="CD229" s="28">
        <f>DFC!$C$76</f>
        <v>35</v>
      </c>
      <c r="CE229" s="30">
        <f>DFC!$C$75</f>
        <v>40</v>
      </c>
      <c r="CF229" s="31">
        <f t="shared" si="147"/>
        <v>0</v>
      </c>
      <c r="CG229" s="31">
        <f t="shared" si="147"/>
        <v>0</v>
      </c>
      <c r="CH229" s="32">
        <f t="shared" si="147"/>
        <v>0</v>
      </c>
      <c r="CI229" s="11">
        <f>DFC!$C$68</f>
        <v>500</v>
      </c>
      <c r="CJ229" s="21">
        <f t="shared" si="141"/>
        <v>0</v>
      </c>
      <c r="CK229" s="21">
        <f t="shared" si="141"/>
        <v>0</v>
      </c>
      <c r="CL229" s="21">
        <f t="shared" si="141"/>
        <v>0</v>
      </c>
      <c r="CM229" s="423">
        <f t="shared" si="142"/>
        <v>0</v>
      </c>
    </row>
    <row r="230" spans="1:91" x14ac:dyDescent="0.35">
      <c r="A230" s="743"/>
      <c r="B230" s="572" t="s">
        <v>32</v>
      </c>
      <c r="C230" s="572">
        <v>31</v>
      </c>
      <c r="D230" s="572">
        <v>224</v>
      </c>
      <c r="E230" s="10">
        <f>DFC!C$59</f>
        <v>20</v>
      </c>
      <c r="F230" s="578">
        <f t="shared" si="120"/>
        <v>620</v>
      </c>
      <c r="G230" s="745"/>
      <c r="H230" s="49">
        <f>DFC!$C$45</f>
        <v>0.1</v>
      </c>
      <c r="I230" s="47">
        <f>DFC!$C$44</f>
        <v>0.7</v>
      </c>
      <c r="J230" s="48">
        <f>DFC!$C$43</f>
        <v>0.2</v>
      </c>
      <c r="K230" s="24" t="str">
        <f t="shared" si="125"/>
        <v>OK</v>
      </c>
      <c r="L230" s="25">
        <f t="shared" si="126"/>
        <v>62</v>
      </c>
      <c r="M230" s="26">
        <f t="shared" si="126"/>
        <v>434</v>
      </c>
      <c r="N230" s="27">
        <f t="shared" si="126"/>
        <v>124</v>
      </c>
      <c r="O230" s="28">
        <f t="shared" si="143"/>
        <v>434000</v>
      </c>
      <c r="P230" s="28">
        <f t="shared" si="143"/>
        <v>10329200</v>
      </c>
      <c r="Q230" s="28">
        <f t="shared" si="143"/>
        <v>3472000</v>
      </c>
      <c r="R230" s="29">
        <f>DFC!$C$50</f>
        <v>152</v>
      </c>
      <c r="S230" s="28">
        <f>DFC!$C$49</f>
        <v>146.19999999999999</v>
      </c>
      <c r="T230" s="30">
        <f>DFC!$C$48</f>
        <v>150</v>
      </c>
      <c r="U230" s="31">
        <f t="shared" si="127"/>
        <v>65.968000000000004</v>
      </c>
      <c r="V230" s="31">
        <f t="shared" si="127"/>
        <v>1510.12904</v>
      </c>
      <c r="W230" s="32">
        <f t="shared" si="127"/>
        <v>520.79999999999995</v>
      </c>
      <c r="X230" s="23">
        <f>DFC!$C$41</f>
        <v>370</v>
      </c>
      <c r="Y230" s="33">
        <f t="shared" si="128"/>
        <v>24408.16</v>
      </c>
      <c r="Z230" s="31">
        <f t="shared" si="128"/>
        <v>558747.74479999999</v>
      </c>
      <c r="AA230" s="31">
        <f t="shared" si="128"/>
        <v>192695.99999999997</v>
      </c>
      <c r="AB230" s="423">
        <f t="shared" si="135"/>
        <v>775851.90480000002</v>
      </c>
      <c r="AC230" s="295">
        <f>DFC!$C$45</f>
        <v>0.1</v>
      </c>
      <c r="AD230" s="291">
        <f>DFC!$C$44</f>
        <v>0.7</v>
      </c>
      <c r="AE230" s="292">
        <f>DFC!$C$43</f>
        <v>0.2</v>
      </c>
      <c r="AF230" s="24" t="str">
        <f t="shared" si="129"/>
        <v>OK</v>
      </c>
      <c r="AG230" s="25">
        <f t="shared" si="130"/>
        <v>62</v>
      </c>
      <c r="AH230" s="26">
        <f t="shared" si="130"/>
        <v>434</v>
      </c>
      <c r="AI230" s="27">
        <f t="shared" si="130"/>
        <v>124</v>
      </c>
      <c r="AJ230" s="28">
        <f t="shared" si="122"/>
        <v>0</v>
      </c>
      <c r="AK230" s="28">
        <f t="shared" si="122"/>
        <v>0</v>
      </c>
      <c r="AL230" s="28">
        <f t="shared" si="122"/>
        <v>0</v>
      </c>
      <c r="AM230" s="17">
        <f>DFC!$C$50</f>
        <v>152</v>
      </c>
      <c r="AN230" s="16">
        <f>DFC!$C$49</f>
        <v>146.19999999999999</v>
      </c>
      <c r="AO230" s="18">
        <f>DFC!$C$48</f>
        <v>150</v>
      </c>
      <c r="AP230" s="31">
        <f t="shared" si="145"/>
        <v>0</v>
      </c>
      <c r="AQ230" s="31">
        <f t="shared" si="145"/>
        <v>0</v>
      </c>
      <c r="AR230" s="32">
        <f t="shared" si="145"/>
        <v>0</v>
      </c>
      <c r="AS230" s="23">
        <f>DFC!$C$41</f>
        <v>370</v>
      </c>
      <c r="AT230" s="33">
        <f t="shared" si="144"/>
        <v>0</v>
      </c>
      <c r="AU230" s="31">
        <f t="shared" si="144"/>
        <v>0</v>
      </c>
      <c r="AV230" s="31">
        <f t="shared" si="144"/>
        <v>0</v>
      </c>
      <c r="AW230" s="423">
        <f t="shared" si="136"/>
        <v>0</v>
      </c>
      <c r="AX230" s="561">
        <f>DFC!$C$72</f>
        <v>0.15</v>
      </c>
      <c r="AY230" s="559">
        <f>DFC!$C$71</f>
        <v>0.75</v>
      </c>
      <c r="AZ230" s="560">
        <f>DFC!$C$70</f>
        <v>0.1</v>
      </c>
      <c r="BA230" s="24" t="str">
        <f t="shared" si="133"/>
        <v>OK</v>
      </c>
      <c r="BB230" s="25">
        <f t="shared" si="131"/>
        <v>93</v>
      </c>
      <c r="BC230" s="26">
        <f t="shared" si="131"/>
        <v>465</v>
      </c>
      <c r="BD230" s="27">
        <f t="shared" si="131"/>
        <v>62</v>
      </c>
      <c r="BE230" s="28">
        <f t="shared" si="123"/>
        <v>116250</v>
      </c>
      <c r="BF230" s="28">
        <f t="shared" si="123"/>
        <v>1976250</v>
      </c>
      <c r="BG230" s="28">
        <f t="shared" si="123"/>
        <v>310000</v>
      </c>
      <c r="BH230" s="17">
        <f>DFC!$C$77</f>
        <v>42</v>
      </c>
      <c r="BI230" s="28">
        <f>DFC!$C$76</f>
        <v>35</v>
      </c>
      <c r="BJ230" s="30">
        <f>DFC!$C$75</f>
        <v>40</v>
      </c>
      <c r="BK230" s="31">
        <f t="shared" si="146"/>
        <v>4.8825000000000003</v>
      </c>
      <c r="BL230" s="31">
        <f t="shared" si="146"/>
        <v>69.168750000000003</v>
      </c>
      <c r="BM230" s="32">
        <f t="shared" si="146"/>
        <v>12.4</v>
      </c>
      <c r="BN230" s="11">
        <f>DFC!$C$68</f>
        <v>500</v>
      </c>
      <c r="BO230" s="21">
        <f t="shared" si="137"/>
        <v>2441.25</v>
      </c>
      <c r="BP230" s="19">
        <f t="shared" si="138"/>
        <v>34584.375</v>
      </c>
      <c r="BQ230" s="19">
        <f t="shared" si="139"/>
        <v>6200</v>
      </c>
      <c r="BR230" s="423">
        <f t="shared" si="140"/>
        <v>43225.625</v>
      </c>
      <c r="BS230" s="561">
        <f>DFC!$C$72</f>
        <v>0.15</v>
      </c>
      <c r="BT230" s="559">
        <f>DFC!$C$71</f>
        <v>0.75</v>
      </c>
      <c r="BU230" s="560">
        <f>DFC!$C$70</f>
        <v>0.1</v>
      </c>
      <c r="BV230" s="24" t="str">
        <f t="shared" si="134"/>
        <v>OK</v>
      </c>
      <c r="BW230" s="25">
        <f t="shared" si="132"/>
        <v>93</v>
      </c>
      <c r="BX230" s="26">
        <f t="shared" si="132"/>
        <v>465</v>
      </c>
      <c r="BY230" s="27">
        <f t="shared" si="132"/>
        <v>62</v>
      </c>
      <c r="BZ230" s="28">
        <f t="shared" si="124"/>
        <v>0</v>
      </c>
      <c r="CA230" s="28">
        <f t="shared" si="124"/>
        <v>0</v>
      </c>
      <c r="CB230" s="28">
        <f t="shared" si="124"/>
        <v>0</v>
      </c>
      <c r="CC230" s="17">
        <f>DFC!$C$77</f>
        <v>42</v>
      </c>
      <c r="CD230" s="28">
        <f>DFC!$C$76</f>
        <v>35</v>
      </c>
      <c r="CE230" s="30">
        <f>DFC!$C$75</f>
        <v>40</v>
      </c>
      <c r="CF230" s="31">
        <f t="shared" si="147"/>
        <v>0</v>
      </c>
      <c r="CG230" s="31">
        <f t="shared" si="147"/>
        <v>0</v>
      </c>
      <c r="CH230" s="32">
        <f t="shared" si="147"/>
        <v>0</v>
      </c>
      <c r="CI230" s="11">
        <f>DFC!$C$68</f>
        <v>500</v>
      </c>
      <c r="CJ230" s="21">
        <f t="shared" si="141"/>
        <v>0</v>
      </c>
      <c r="CK230" s="21">
        <f t="shared" si="141"/>
        <v>0</v>
      </c>
      <c r="CL230" s="21">
        <f t="shared" si="141"/>
        <v>0</v>
      </c>
      <c r="CM230" s="423">
        <f t="shared" si="142"/>
        <v>0</v>
      </c>
    </row>
    <row r="231" spans="1:91" x14ac:dyDescent="0.35">
      <c r="A231" s="743"/>
      <c r="B231" s="572" t="s">
        <v>33</v>
      </c>
      <c r="C231" s="572">
        <v>30</v>
      </c>
      <c r="D231" s="572">
        <v>225</v>
      </c>
      <c r="E231" s="10">
        <f>DFC!C$60</f>
        <v>20</v>
      </c>
      <c r="F231" s="578">
        <f t="shared" si="120"/>
        <v>600</v>
      </c>
      <c r="G231" s="745"/>
      <c r="H231" s="49">
        <f>DFC!$C$45</f>
        <v>0.1</v>
      </c>
      <c r="I231" s="47">
        <f>DFC!$C$44</f>
        <v>0.7</v>
      </c>
      <c r="J231" s="48">
        <f>DFC!$C$43</f>
        <v>0.2</v>
      </c>
      <c r="K231" s="24" t="str">
        <f t="shared" si="125"/>
        <v>OK</v>
      </c>
      <c r="L231" s="25">
        <f t="shared" si="126"/>
        <v>60</v>
      </c>
      <c r="M231" s="26">
        <f t="shared" si="126"/>
        <v>420</v>
      </c>
      <c r="N231" s="27">
        <f t="shared" si="126"/>
        <v>120</v>
      </c>
      <c r="O231" s="28">
        <f t="shared" si="143"/>
        <v>420000</v>
      </c>
      <c r="P231" s="28">
        <f t="shared" si="143"/>
        <v>9996000</v>
      </c>
      <c r="Q231" s="28">
        <f t="shared" si="143"/>
        <v>3360000</v>
      </c>
      <c r="R231" s="29">
        <f>DFC!$C$50</f>
        <v>152</v>
      </c>
      <c r="S231" s="28">
        <f>DFC!$C$49</f>
        <v>146.19999999999999</v>
      </c>
      <c r="T231" s="30">
        <f>DFC!$C$48</f>
        <v>150</v>
      </c>
      <c r="U231" s="31">
        <f t="shared" si="127"/>
        <v>63.84</v>
      </c>
      <c r="V231" s="31">
        <f t="shared" si="127"/>
        <v>1461.4151999999999</v>
      </c>
      <c r="W231" s="32">
        <f t="shared" si="127"/>
        <v>504</v>
      </c>
      <c r="X231" s="23">
        <f>DFC!$C$41</f>
        <v>370</v>
      </c>
      <c r="Y231" s="33">
        <f t="shared" si="128"/>
        <v>23620.800000000003</v>
      </c>
      <c r="Z231" s="31">
        <f t="shared" si="128"/>
        <v>540723.62399999995</v>
      </c>
      <c r="AA231" s="31">
        <f t="shared" si="128"/>
        <v>186480</v>
      </c>
      <c r="AB231" s="423">
        <f t="shared" si="135"/>
        <v>750824.424</v>
      </c>
      <c r="AC231" s="295">
        <f>DFC!$C$45</f>
        <v>0.1</v>
      </c>
      <c r="AD231" s="291">
        <f>DFC!$C$44</f>
        <v>0.7</v>
      </c>
      <c r="AE231" s="292">
        <f>DFC!$C$43</f>
        <v>0.2</v>
      </c>
      <c r="AF231" s="24" t="str">
        <f t="shared" si="129"/>
        <v>OK</v>
      </c>
      <c r="AG231" s="25">
        <f t="shared" si="130"/>
        <v>60</v>
      </c>
      <c r="AH231" s="26">
        <f t="shared" si="130"/>
        <v>420</v>
      </c>
      <c r="AI231" s="27">
        <f t="shared" si="130"/>
        <v>120</v>
      </c>
      <c r="AJ231" s="28">
        <f t="shared" si="122"/>
        <v>0</v>
      </c>
      <c r="AK231" s="28">
        <f t="shared" si="122"/>
        <v>0</v>
      </c>
      <c r="AL231" s="28">
        <f t="shared" si="122"/>
        <v>0</v>
      </c>
      <c r="AM231" s="17">
        <f>DFC!$C$50</f>
        <v>152</v>
      </c>
      <c r="AN231" s="16">
        <f>DFC!$C$49</f>
        <v>146.19999999999999</v>
      </c>
      <c r="AO231" s="18">
        <f>DFC!$C$48</f>
        <v>150</v>
      </c>
      <c r="AP231" s="31">
        <f t="shared" si="145"/>
        <v>0</v>
      </c>
      <c r="AQ231" s="31">
        <f t="shared" si="145"/>
        <v>0</v>
      </c>
      <c r="AR231" s="32">
        <f t="shared" si="145"/>
        <v>0</v>
      </c>
      <c r="AS231" s="23">
        <f>DFC!$C$41</f>
        <v>370</v>
      </c>
      <c r="AT231" s="33">
        <f t="shared" si="144"/>
        <v>0</v>
      </c>
      <c r="AU231" s="31">
        <f t="shared" si="144"/>
        <v>0</v>
      </c>
      <c r="AV231" s="31">
        <f t="shared" si="144"/>
        <v>0</v>
      </c>
      <c r="AW231" s="423">
        <f t="shared" si="136"/>
        <v>0</v>
      </c>
      <c r="AX231" s="561">
        <f>DFC!$C$72</f>
        <v>0.15</v>
      </c>
      <c r="AY231" s="559">
        <f>DFC!$C$71</f>
        <v>0.75</v>
      </c>
      <c r="AZ231" s="560">
        <f>DFC!$C$70</f>
        <v>0.1</v>
      </c>
      <c r="BA231" s="24" t="str">
        <f t="shared" si="133"/>
        <v>OK</v>
      </c>
      <c r="BB231" s="25">
        <f t="shared" si="131"/>
        <v>90</v>
      </c>
      <c r="BC231" s="26">
        <f t="shared" si="131"/>
        <v>450</v>
      </c>
      <c r="BD231" s="27">
        <f t="shared" si="131"/>
        <v>60</v>
      </c>
      <c r="BE231" s="28">
        <f t="shared" si="123"/>
        <v>112500</v>
      </c>
      <c r="BF231" s="28">
        <f t="shared" si="123"/>
        <v>1912500</v>
      </c>
      <c r="BG231" s="28">
        <f t="shared" si="123"/>
        <v>300000</v>
      </c>
      <c r="BH231" s="17">
        <f>DFC!$C$77</f>
        <v>42</v>
      </c>
      <c r="BI231" s="28">
        <f>DFC!$C$76</f>
        <v>35</v>
      </c>
      <c r="BJ231" s="30">
        <f>DFC!$C$75</f>
        <v>40</v>
      </c>
      <c r="BK231" s="31">
        <f t="shared" si="146"/>
        <v>4.7249999999999996</v>
      </c>
      <c r="BL231" s="31">
        <f t="shared" si="146"/>
        <v>66.9375</v>
      </c>
      <c r="BM231" s="32">
        <f t="shared" si="146"/>
        <v>12</v>
      </c>
      <c r="BN231" s="11">
        <f>DFC!$C$68</f>
        <v>500</v>
      </c>
      <c r="BO231" s="21">
        <f t="shared" si="137"/>
        <v>2362.5</v>
      </c>
      <c r="BP231" s="19">
        <f t="shared" si="138"/>
        <v>33468.75</v>
      </c>
      <c r="BQ231" s="19">
        <f t="shared" si="139"/>
        <v>6000</v>
      </c>
      <c r="BR231" s="423">
        <f t="shared" si="140"/>
        <v>41831.25</v>
      </c>
      <c r="BS231" s="561">
        <f>DFC!$C$72</f>
        <v>0.15</v>
      </c>
      <c r="BT231" s="559">
        <f>DFC!$C$71</f>
        <v>0.75</v>
      </c>
      <c r="BU231" s="560">
        <f>DFC!$C$70</f>
        <v>0.1</v>
      </c>
      <c r="BV231" s="24" t="str">
        <f t="shared" si="134"/>
        <v>OK</v>
      </c>
      <c r="BW231" s="25">
        <f t="shared" si="132"/>
        <v>90</v>
      </c>
      <c r="BX231" s="26">
        <f t="shared" si="132"/>
        <v>450</v>
      </c>
      <c r="BY231" s="27">
        <f t="shared" si="132"/>
        <v>60</v>
      </c>
      <c r="BZ231" s="28">
        <f t="shared" si="124"/>
        <v>0</v>
      </c>
      <c r="CA231" s="28">
        <f t="shared" si="124"/>
        <v>0</v>
      </c>
      <c r="CB231" s="28">
        <f t="shared" si="124"/>
        <v>0</v>
      </c>
      <c r="CC231" s="17">
        <f>DFC!$C$77</f>
        <v>42</v>
      </c>
      <c r="CD231" s="28">
        <f>DFC!$C$76</f>
        <v>35</v>
      </c>
      <c r="CE231" s="30">
        <f>DFC!$C$75</f>
        <v>40</v>
      </c>
      <c r="CF231" s="31">
        <f t="shared" si="147"/>
        <v>0</v>
      </c>
      <c r="CG231" s="31">
        <f t="shared" si="147"/>
        <v>0</v>
      </c>
      <c r="CH231" s="32">
        <f t="shared" si="147"/>
        <v>0</v>
      </c>
      <c r="CI231" s="11">
        <f>DFC!$C$68</f>
        <v>500</v>
      </c>
      <c r="CJ231" s="21">
        <f t="shared" si="141"/>
        <v>0</v>
      </c>
      <c r="CK231" s="21">
        <f t="shared" si="141"/>
        <v>0</v>
      </c>
      <c r="CL231" s="21">
        <f t="shared" si="141"/>
        <v>0</v>
      </c>
      <c r="CM231" s="423">
        <f t="shared" si="142"/>
        <v>0</v>
      </c>
    </row>
    <row r="232" spans="1:91" x14ac:dyDescent="0.35">
      <c r="A232" s="743"/>
      <c r="B232" s="572" t="s">
        <v>34</v>
      </c>
      <c r="C232" s="572">
        <v>31</v>
      </c>
      <c r="D232" s="572">
        <v>226</v>
      </c>
      <c r="E232" s="10">
        <f>DFC!C$61</f>
        <v>20</v>
      </c>
      <c r="F232" s="578">
        <f t="shared" si="120"/>
        <v>620</v>
      </c>
      <c r="G232" s="745"/>
      <c r="H232" s="49">
        <f>DFC!$C$45</f>
        <v>0.1</v>
      </c>
      <c r="I232" s="47">
        <f>DFC!$C$44</f>
        <v>0.7</v>
      </c>
      <c r="J232" s="48">
        <f>DFC!$C$43</f>
        <v>0.2</v>
      </c>
      <c r="K232" s="24" t="str">
        <f t="shared" si="125"/>
        <v>OK</v>
      </c>
      <c r="L232" s="25">
        <f t="shared" si="126"/>
        <v>62</v>
      </c>
      <c r="M232" s="26">
        <f t="shared" si="126"/>
        <v>434</v>
      </c>
      <c r="N232" s="27">
        <f t="shared" si="126"/>
        <v>124</v>
      </c>
      <c r="O232" s="28">
        <f t="shared" si="143"/>
        <v>434000</v>
      </c>
      <c r="P232" s="28">
        <f t="shared" si="143"/>
        <v>10329200</v>
      </c>
      <c r="Q232" s="28">
        <f t="shared" si="143"/>
        <v>3472000</v>
      </c>
      <c r="R232" s="29">
        <f>DFC!$C$50</f>
        <v>152</v>
      </c>
      <c r="S232" s="28">
        <f>DFC!$C$49</f>
        <v>146.19999999999999</v>
      </c>
      <c r="T232" s="30">
        <f>DFC!$C$48</f>
        <v>150</v>
      </c>
      <c r="U232" s="31">
        <f t="shared" si="127"/>
        <v>65.968000000000004</v>
      </c>
      <c r="V232" s="31">
        <f t="shared" si="127"/>
        <v>1510.12904</v>
      </c>
      <c r="W232" s="32">
        <f t="shared" si="127"/>
        <v>520.79999999999995</v>
      </c>
      <c r="X232" s="23">
        <f>DFC!$C$41</f>
        <v>370</v>
      </c>
      <c r="Y232" s="33">
        <f t="shared" si="128"/>
        <v>24408.16</v>
      </c>
      <c r="Z232" s="31">
        <f t="shared" si="128"/>
        <v>558747.74479999999</v>
      </c>
      <c r="AA232" s="31">
        <f t="shared" si="128"/>
        <v>192695.99999999997</v>
      </c>
      <c r="AB232" s="423">
        <f t="shared" si="135"/>
        <v>775851.90480000002</v>
      </c>
      <c r="AC232" s="295">
        <f>DFC!$C$45</f>
        <v>0.1</v>
      </c>
      <c r="AD232" s="291">
        <f>DFC!$C$44</f>
        <v>0.7</v>
      </c>
      <c r="AE232" s="292">
        <f>DFC!$C$43</f>
        <v>0.2</v>
      </c>
      <c r="AF232" s="24" t="str">
        <f t="shared" si="129"/>
        <v>OK</v>
      </c>
      <c r="AG232" s="25">
        <f t="shared" si="130"/>
        <v>62</v>
      </c>
      <c r="AH232" s="26">
        <f t="shared" si="130"/>
        <v>434</v>
      </c>
      <c r="AI232" s="27">
        <f t="shared" si="130"/>
        <v>124</v>
      </c>
      <c r="AJ232" s="28">
        <f t="shared" si="122"/>
        <v>0</v>
      </c>
      <c r="AK232" s="28">
        <f t="shared" si="122"/>
        <v>0</v>
      </c>
      <c r="AL232" s="28">
        <f t="shared" si="122"/>
        <v>0</v>
      </c>
      <c r="AM232" s="17">
        <f>DFC!$C$50</f>
        <v>152</v>
      </c>
      <c r="AN232" s="16">
        <f>DFC!$C$49</f>
        <v>146.19999999999999</v>
      </c>
      <c r="AO232" s="18">
        <f>DFC!$C$48</f>
        <v>150</v>
      </c>
      <c r="AP232" s="31">
        <f t="shared" si="145"/>
        <v>0</v>
      </c>
      <c r="AQ232" s="31">
        <f t="shared" si="145"/>
        <v>0</v>
      </c>
      <c r="AR232" s="32">
        <f t="shared" si="145"/>
        <v>0</v>
      </c>
      <c r="AS232" s="23">
        <f>DFC!$C$41</f>
        <v>370</v>
      </c>
      <c r="AT232" s="33">
        <f t="shared" si="144"/>
        <v>0</v>
      </c>
      <c r="AU232" s="31">
        <f t="shared" si="144"/>
        <v>0</v>
      </c>
      <c r="AV232" s="31">
        <f t="shared" si="144"/>
        <v>0</v>
      </c>
      <c r="AW232" s="423">
        <f t="shared" si="136"/>
        <v>0</v>
      </c>
      <c r="AX232" s="561">
        <f>DFC!$C$72</f>
        <v>0.15</v>
      </c>
      <c r="AY232" s="559">
        <f>DFC!$C$71</f>
        <v>0.75</v>
      </c>
      <c r="AZ232" s="560">
        <f>DFC!$C$70</f>
        <v>0.1</v>
      </c>
      <c r="BA232" s="24" t="str">
        <f t="shared" si="133"/>
        <v>OK</v>
      </c>
      <c r="BB232" s="25">
        <f t="shared" si="131"/>
        <v>93</v>
      </c>
      <c r="BC232" s="26">
        <f t="shared" si="131"/>
        <v>465</v>
      </c>
      <c r="BD232" s="27">
        <f t="shared" si="131"/>
        <v>62</v>
      </c>
      <c r="BE232" s="28">
        <f t="shared" si="123"/>
        <v>116250</v>
      </c>
      <c r="BF232" s="28">
        <f t="shared" si="123"/>
        <v>1976250</v>
      </c>
      <c r="BG232" s="28">
        <f t="shared" si="123"/>
        <v>310000</v>
      </c>
      <c r="BH232" s="17">
        <f>DFC!$C$77</f>
        <v>42</v>
      </c>
      <c r="BI232" s="28">
        <f>DFC!$C$76</f>
        <v>35</v>
      </c>
      <c r="BJ232" s="30">
        <f>DFC!$C$75</f>
        <v>40</v>
      </c>
      <c r="BK232" s="31">
        <f t="shared" si="146"/>
        <v>4.8825000000000003</v>
      </c>
      <c r="BL232" s="31">
        <f t="shared" si="146"/>
        <v>69.168750000000003</v>
      </c>
      <c r="BM232" s="32">
        <f t="shared" si="146"/>
        <v>12.4</v>
      </c>
      <c r="BN232" s="11">
        <f>DFC!$C$68</f>
        <v>500</v>
      </c>
      <c r="BO232" s="21">
        <f t="shared" si="137"/>
        <v>2441.25</v>
      </c>
      <c r="BP232" s="19">
        <f t="shared" si="138"/>
        <v>34584.375</v>
      </c>
      <c r="BQ232" s="19">
        <f t="shared" si="139"/>
        <v>6200</v>
      </c>
      <c r="BR232" s="423">
        <f t="shared" si="140"/>
        <v>43225.625</v>
      </c>
      <c r="BS232" s="561">
        <f>DFC!$C$72</f>
        <v>0.15</v>
      </c>
      <c r="BT232" s="559">
        <f>DFC!$C$71</f>
        <v>0.75</v>
      </c>
      <c r="BU232" s="560">
        <f>DFC!$C$70</f>
        <v>0.1</v>
      </c>
      <c r="BV232" s="24" t="str">
        <f t="shared" si="134"/>
        <v>OK</v>
      </c>
      <c r="BW232" s="25">
        <f t="shared" si="132"/>
        <v>93</v>
      </c>
      <c r="BX232" s="26">
        <f t="shared" si="132"/>
        <v>465</v>
      </c>
      <c r="BY232" s="27">
        <f t="shared" si="132"/>
        <v>62</v>
      </c>
      <c r="BZ232" s="28">
        <f t="shared" si="124"/>
        <v>0</v>
      </c>
      <c r="CA232" s="28">
        <f t="shared" si="124"/>
        <v>0</v>
      </c>
      <c r="CB232" s="28">
        <f t="shared" si="124"/>
        <v>0</v>
      </c>
      <c r="CC232" s="17">
        <f>DFC!$C$77</f>
        <v>42</v>
      </c>
      <c r="CD232" s="28">
        <f>DFC!$C$76</f>
        <v>35</v>
      </c>
      <c r="CE232" s="30">
        <f>DFC!$C$75</f>
        <v>40</v>
      </c>
      <c r="CF232" s="31">
        <f t="shared" si="147"/>
        <v>0</v>
      </c>
      <c r="CG232" s="31">
        <f t="shared" si="147"/>
        <v>0</v>
      </c>
      <c r="CH232" s="32">
        <f t="shared" si="147"/>
        <v>0</v>
      </c>
      <c r="CI232" s="11">
        <f>DFC!$C$68</f>
        <v>500</v>
      </c>
      <c r="CJ232" s="21">
        <f t="shared" si="141"/>
        <v>0</v>
      </c>
      <c r="CK232" s="21">
        <f t="shared" si="141"/>
        <v>0</v>
      </c>
      <c r="CL232" s="21">
        <f t="shared" si="141"/>
        <v>0</v>
      </c>
      <c r="CM232" s="423">
        <f t="shared" si="142"/>
        <v>0</v>
      </c>
    </row>
    <row r="233" spans="1:91" x14ac:dyDescent="0.35">
      <c r="A233" s="743"/>
      <c r="B233" s="572" t="s">
        <v>35</v>
      </c>
      <c r="C233" s="572">
        <v>30</v>
      </c>
      <c r="D233" s="572">
        <v>227</v>
      </c>
      <c r="E233" s="10">
        <f>DFC!C$62</f>
        <v>20</v>
      </c>
      <c r="F233" s="578">
        <f t="shared" si="120"/>
        <v>600</v>
      </c>
      <c r="G233" s="745"/>
      <c r="H233" s="49">
        <f>DFC!$C$45</f>
        <v>0.1</v>
      </c>
      <c r="I233" s="47">
        <f>DFC!$C$44</f>
        <v>0.7</v>
      </c>
      <c r="J233" s="48">
        <f>DFC!$C$43</f>
        <v>0.2</v>
      </c>
      <c r="K233" s="24" t="str">
        <f t="shared" si="125"/>
        <v>OK</v>
      </c>
      <c r="L233" s="25">
        <f t="shared" si="126"/>
        <v>60</v>
      </c>
      <c r="M233" s="26">
        <f t="shared" si="126"/>
        <v>420</v>
      </c>
      <c r="N233" s="27">
        <f t="shared" si="126"/>
        <v>120</v>
      </c>
      <c r="O233" s="28">
        <f t="shared" si="143"/>
        <v>420000</v>
      </c>
      <c r="P233" s="28">
        <f t="shared" si="143"/>
        <v>9996000</v>
      </c>
      <c r="Q233" s="28">
        <f t="shared" si="143"/>
        <v>3360000</v>
      </c>
      <c r="R233" s="29">
        <f>DFC!$C$50</f>
        <v>152</v>
      </c>
      <c r="S233" s="28">
        <f>DFC!$C$49</f>
        <v>146.19999999999999</v>
      </c>
      <c r="T233" s="30">
        <f>DFC!$C$48</f>
        <v>150</v>
      </c>
      <c r="U233" s="31">
        <f t="shared" si="127"/>
        <v>63.84</v>
      </c>
      <c r="V233" s="31">
        <f t="shared" si="127"/>
        <v>1461.4151999999999</v>
      </c>
      <c r="W233" s="32">
        <f t="shared" si="127"/>
        <v>504</v>
      </c>
      <c r="X233" s="23">
        <f>DFC!$C$41</f>
        <v>370</v>
      </c>
      <c r="Y233" s="33">
        <f t="shared" si="128"/>
        <v>23620.800000000003</v>
      </c>
      <c r="Z233" s="31">
        <f t="shared" si="128"/>
        <v>540723.62399999995</v>
      </c>
      <c r="AA233" s="31">
        <f t="shared" si="128"/>
        <v>186480</v>
      </c>
      <c r="AB233" s="423">
        <f t="shared" si="135"/>
        <v>750824.424</v>
      </c>
      <c r="AC233" s="295">
        <f>DFC!$C$45</f>
        <v>0.1</v>
      </c>
      <c r="AD233" s="291">
        <f>DFC!$C$44</f>
        <v>0.7</v>
      </c>
      <c r="AE233" s="292">
        <f>DFC!$C$43</f>
        <v>0.2</v>
      </c>
      <c r="AF233" s="24" t="str">
        <f t="shared" si="129"/>
        <v>OK</v>
      </c>
      <c r="AG233" s="25">
        <f t="shared" si="130"/>
        <v>60</v>
      </c>
      <c r="AH233" s="26">
        <f t="shared" si="130"/>
        <v>420</v>
      </c>
      <c r="AI233" s="27">
        <f t="shared" si="130"/>
        <v>120</v>
      </c>
      <c r="AJ233" s="28">
        <f t="shared" si="122"/>
        <v>0</v>
      </c>
      <c r="AK233" s="28">
        <f t="shared" si="122"/>
        <v>0</v>
      </c>
      <c r="AL233" s="28">
        <f t="shared" si="122"/>
        <v>0</v>
      </c>
      <c r="AM233" s="17">
        <f>DFC!$C$50</f>
        <v>152</v>
      </c>
      <c r="AN233" s="16">
        <f>DFC!$C$49</f>
        <v>146.19999999999999</v>
      </c>
      <c r="AO233" s="18">
        <f>DFC!$C$48</f>
        <v>150</v>
      </c>
      <c r="AP233" s="31">
        <f t="shared" si="145"/>
        <v>0</v>
      </c>
      <c r="AQ233" s="31">
        <f t="shared" si="145"/>
        <v>0</v>
      </c>
      <c r="AR233" s="32">
        <f t="shared" si="145"/>
        <v>0</v>
      </c>
      <c r="AS233" s="23">
        <f>DFC!$C$41</f>
        <v>370</v>
      </c>
      <c r="AT233" s="33">
        <f t="shared" si="144"/>
        <v>0</v>
      </c>
      <c r="AU233" s="31">
        <f t="shared" si="144"/>
        <v>0</v>
      </c>
      <c r="AV233" s="31">
        <f t="shared" si="144"/>
        <v>0</v>
      </c>
      <c r="AW233" s="423">
        <f t="shared" si="136"/>
        <v>0</v>
      </c>
      <c r="AX233" s="561">
        <f>DFC!$C$72</f>
        <v>0.15</v>
      </c>
      <c r="AY233" s="559">
        <f>DFC!$C$71</f>
        <v>0.75</v>
      </c>
      <c r="AZ233" s="560">
        <f>DFC!$C$70</f>
        <v>0.1</v>
      </c>
      <c r="BA233" s="24" t="str">
        <f t="shared" si="133"/>
        <v>OK</v>
      </c>
      <c r="BB233" s="25">
        <f t="shared" si="131"/>
        <v>90</v>
      </c>
      <c r="BC233" s="26">
        <f t="shared" si="131"/>
        <v>450</v>
      </c>
      <c r="BD233" s="27">
        <f t="shared" si="131"/>
        <v>60</v>
      </c>
      <c r="BE233" s="28">
        <f t="shared" si="123"/>
        <v>112500</v>
      </c>
      <c r="BF233" s="28">
        <f t="shared" si="123"/>
        <v>1912500</v>
      </c>
      <c r="BG233" s="28">
        <f t="shared" si="123"/>
        <v>300000</v>
      </c>
      <c r="BH233" s="17">
        <f>DFC!$C$77</f>
        <v>42</v>
      </c>
      <c r="BI233" s="28">
        <f>DFC!$C$76</f>
        <v>35</v>
      </c>
      <c r="BJ233" s="30">
        <f>DFC!$C$75</f>
        <v>40</v>
      </c>
      <c r="BK233" s="31">
        <f t="shared" si="146"/>
        <v>4.7249999999999996</v>
      </c>
      <c r="BL233" s="31">
        <f t="shared" si="146"/>
        <v>66.9375</v>
      </c>
      <c r="BM233" s="32">
        <f t="shared" si="146"/>
        <v>12</v>
      </c>
      <c r="BN233" s="11">
        <f>DFC!$C$68</f>
        <v>500</v>
      </c>
      <c r="BO233" s="21">
        <f t="shared" si="137"/>
        <v>2362.5</v>
      </c>
      <c r="BP233" s="19">
        <f t="shared" si="138"/>
        <v>33468.75</v>
      </c>
      <c r="BQ233" s="19">
        <f t="shared" si="139"/>
        <v>6000</v>
      </c>
      <c r="BR233" s="423">
        <f t="shared" si="140"/>
        <v>41831.25</v>
      </c>
      <c r="BS233" s="561">
        <f>DFC!$C$72</f>
        <v>0.15</v>
      </c>
      <c r="BT233" s="559">
        <f>DFC!$C$71</f>
        <v>0.75</v>
      </c>
      <c r="BU233" s="560">
        <f>DFC!$C$70</f>
        <v>0.1</v>
      </c>
      <c r="BV233" s="24" t="str">
        <f t="shared" si="134"/>
        <v>OK</v>
      </c>
      <c r="BW233" s="25">
        <f t="shared" si="132"/>
        <v>90</v>
      </c>
      <c r="BX233" s="26">
        <f t="shared" si="132"/>
        <v>450</v>
      </c>
      <c r="BY233" s="27">
        <f t="shared" si="132"/>
        <v>60</v>
      </c>
      <c r="BZ233" s="28">
        <f t="shared" si="124"/>
        <v>0</v>
      </c>
      <c r="CA233" s="28">
        <f t="shared" si="124"/>
        <v>0</v>
      </c>
      <c r="CB233" s="28">
        <f t="shared" si="124"/>
        <v>0</v>
      </c>
      <c r="CC233" s="17">
        <f>DFC!$C$77</f>
        <v>42</v>
      </c>
      <c r="CD233" s="28">
        <f>DFC!$C$76</f>
        <v>35</v>
      </c>
      <c r="CE233" s="30">
        <f>DFC!$C$75</f>
        <v>40</v>
      </c>
      <c r="CF233" s="31">
        <f t="shared" si="147"/>
        <v>0</v>
      </c>
      <c r="CG233" s="31">
        <f t="shared" si="147"/>
        <v>0</v>
      </c>
      <c r="CH233" s="32">
        <f t="shared" si="147"/>
        <v>0</v>
      </c>
      <c r="CI233" s="11">
        <f>DFC!$C$68</f>
        <v>500</v>
      </c>
      <c r="CJ233" s="21">
        <f t="shared" si="141"/>
        <v>0</v>
      </c>
      <c r="CK233" s="21">
        <f t="shared" si="141"/>
        <v>0</v>
      </c>
      <c r="CL233" s="21">
        <f t="shared" si="141"/>
        <v>0</v>
      </c>
      <c r="CM233" s="423">
        <f t="shared" si="142"/>
        <v>0</v>
      </c>
    </row>
    <row r="234" spans="1:91" x14ac:dyDescent="0.35">
      <c r="A234" s="744"/>
      <c r="B234" s="576" t="s">
        <v>36</v>
      </c>
      <c r="C234" s="576">
        <v>31</v>
      </c>
      <c r="D234" s="576">
        <v>228</v>
      </c>
      <c r="E234" s="10">
        <f>DFC!C$63</f>
        <v>20</v>
      </c>
      <c r="F234" s="35">
        <f t="shared" si="120"/>
        <v>620</v>
      </c>
      <c r="G234" s="746"/>
      <c r="H234" s="49">
        <f>DFC!$C$45</f>
        <v>0.1</v>
      </c>
      <c r="I234" s="47">
        <f>DFC!$C$44</f>
        <v>0.7</v>
      </c>
      <c r="J234" s="48">
        <f>DFC!$C$43</f>
        <v>0.2</v>
      </c>
      <c r="K234" s="8" t="str">
        <f t="shared" si="125"/>
        <v>OK</v>
      </c>
      <c r="L234" s="37">
        <f t="shared" si="126"/>
        <v>62</v>
      </c>
      <c r="M234" s="38">
        <f t="shared" si="126"/>
        <v>434</v>
      </c>
      <c r="N234" s="39">
        <f t="shared" si="126"/>
        <v>124</v>
      </c>
      <c r="O234" s="40">
        <f t="shared" si="143"/>
        <v>434000</v>
      </c>
      <c r="P234" s="40">
        <f t="shared" si="143"/>
        <v>10329200</v>
      </c>
      <c r="Q234" s="40">
        <f t="shared" si="143"/>
        <v>3472000</v>
      </c>
      <c r="R234" s="29">
        <f>DFC!$C$50</f>
        <v>152</v>
      </c>
      <c r="S234" s="28">
        <f>DFC!$C$49</f>
        <v>146.19999999999999</v>
      </c>
      <c r="T234" s="30">
        <f>DFC!$C$48</f>
        <v>150</v>
      </c>
      <c r="U234" s="43">
        <f t="shared" si="127"/>
        <v>65.968000000000004</v>
      </c>
      <c r="V234" s="43">
        <f t="shared" si="127"/>
        <v>1510.12904</v>
      </c>
      <c r="W234" s="44">
        <f t="shared" si="127"/>
        <v>520.79999999999995</v>
      </c>
      <c r="X234" s="23">
        <f>DFC!$C$41</f>
        <v>370</v>
      </c>
      <c r="Y234" s="45">
        <f t="shared" si="128"/>
        <v>24408.16</v>
      </c>
      <c r="Z234" s="43">
        <f t="shared" si="128"/>
        <v>558747.74479999999</v>
      </c>
      <c r="AA234" s="43">
        <f t="shared" si="128"/>
        <v>192695.99999999997</v>
      </c>
      <c r="AB234" s="423">
        <f t="shared" si="135"/>
        <v>775851.90480000002</v>
      </c>
      <c r="AC234" s="295">
        <f>DFC!$C$45</f>
        <v>0.1</v>
      </c>
      <c r="AD234" s="291">
        <f>DFC!$C$44</f>
        <v>0.7</v>
      </c>
      <c r="AE234" s="292">
        <f>DFC!$C$43</f>
        <v>0.2</v>
      </c>
      <c r="AF234" s="8" t="str">
        <f t="shared" si="129"/>
        <v>OK</v>
      </c>
      <c r="AG234" s="37">
        <f t="shared" si="130"/>
        <v>62</v>
      </c>
      <c r="AH234" s="38">
        <f t="shared" si="130"/>
        <v>434</v>
      </c>
      <c r="AI234" s="39">
        <f t="shared" si="130"/>
        <v>124</v>
      </c>
      <c r="AJ234" s="40">
        <f t="shared" si="122"/>
        <v>0</v>
      </c>
      <c r="AK234" s="40">
        <f t="shared" si="122"/>
        <v>0</v>
      </c>
      <c r="AL234" s="40">
        <f t="shared" si="122"/>
        <v>0</v>
      </c>
      <c r="AM234" s="17">
        <f>DFC!$C$50</f>
        <v>152</v>
      </c>
      <c r="AN234" s="16">
        <f>DFC!$C$49</f>
        <v>146.19999999999999</v>
      </c>
      <c r="AO234" s="18">
        <f>DFC!$C$48</f>
        <v>150</v>
      </c>
      <c r="AP234" s="43">
        <f t="shared" si="145"/>
        <v>0</v>
      </c>
      <c r="AQ234" s="43">
        <f t="shared" si="145"/>
        <v>0</v>
      </c>
      <c r="AR234" s="44">
        <f t="shared" si="145"/>
        <v>0</v>
      </c>
      <c r="AS234" s="23">
        <f>DFC!$C$41</f>
        <v>370</v>
      </c>
      <c r="AT234" s="45">
        <f t="shared" si="144"/>
        <v>0</v>
      </c>
      <c r="AU234" s="43">
        <f t="shared" si="144"/>
        <v>0</v>
      </c>
      <c r="AV234" s="43">
        <f t="shared" si="144"/>
        <v>0</v>
      </c>
      <c r="AW234" s="423">
        <f t="shared" si="136"/>
        <v>0</v>
      </c>
      <c r="AX234" s="561">
        <f>DFC!$C$72</f>
        <v>0.15</v>
      </c>
      <c r="AY234" s="559">
        <f>DFC!$C$71</f>
        <v>0.75</v>
      </c>
      <c r="AZ234" s="560">
        <f>DFC!$C$70</f>
        <v>0.1</v>
      </c>
      <c r="BA234" s="8" t="str">
        <f t="shared" si="133"/>
        <v>OK</v>
      </c>
      <c r="BB234" s="37">
        <f t="shared" si="131"/>
        <v>93</v>
      </c>
      <c r="BC234" s="38">
        <f t="shared" si="131"/>
        <v>465</v>
      </c>
      <c r="BD234" s="39">
        <f t="shared" si="131"/>
        <v>62</v>
      </c>
      <c r="BE234" s="40">
        <f t="shared" si="123"/>
        <v>116250</v>
      </c>
      <c r="BF234" s="40">
        <f t="shared" si="123"/>
        <v>1976250</v>
      </c>
      <c r="BG234" s="40">
        <f t="shared" si="123"/>
        <v>310000</v>
      </c>
      <c r="BH234" s="17">
        <f>DFC!$C$77</f>
        <v>42</v>
      </c>
      <c r="BI234" s="28">
        <f>DFC!$C$76</f>
        <v>35</v>
      </c>
      <c r="BJ234" s="30">
        <f>DFC!$C$75</f>
        <v>40</v>
      </c>
      <c r="BK234" s="43">
        <f t="shared" si="146"/>
        <v>4.8825000000000003</v>
      </c>
      <c r="BL234" s="43">
        <f t="shared" si="146"/>
        <v>69.168750000000003</v>
      </c>
      <c r="BM234" s="44">
        <f t="shared" si="146"/>
        <v>12.4</v>
      </c>
      <c r="BN234" s="11">
        <f>DFC!$C$68</f>
        <v>500</v>
      </c>
      <c r="BO234" s="21">
        <f t="shared" si="137"/>
        <v>2441.25</v>
      </c>
      <c r="BP234" s="19">
        <f t="shared" si="138"/>
        <v>34584.375</v>
      </c>
      <c r="BQ234" s="19">
        <f t="shared" si="139"/>
        <v>6200</v>
      </c>
      <c r="BR234" s="423">
        <f t="shared" si="140"/>
        <v>43225.625</v>
      </c>
      <c r="BS234" s="561">
        <f>DFC!$C$72</f>
        <v>0.15</v>
      </c>
      <c r="BT234" s="559">
        <f>DFC!$C$71</f>
        <v>0.75</v>
      </c>
      <c r="BU234" s="560">
        <f>DFC!$C$70</f>
        <v>0.1</v>
      </c>
      <c r="BV234" s="8" t="str">
        <f t="shared" si="134"/>
        <v>OK</v>
      </c>
      <c r="BW234" s="37">
        <f t="shared" si="132"/>
        <v>93</v>
      </c>
      <c r="BX234" s="38">
        <f t="shared" si="132"/>
        <v>465</v>
      </c>
      <c r="BY234" s="39">
        <f t="shared" si="132"/>
        <v>62</v>
      </c>
      <c r="BZ234" s="40">
        <f t="shared" si="124"/>
        <v>0</v>
      </c>
      <c r="CA234" s="40">
        <f t="shared" si="124"/>
        <v>0</v>
      </c>
      <c r="CB234" s="40">
        <f t="shared" si="124"/>
        <v>0</v>
      </c>
      <c r="CC234" s="17">
        <f>DFC!$C$77</f>
        <v>42</v>
      </c>
      <c r="CD234" s="28">
        <f>DFC!$C$76</f>
        <v>35</v>
      </c>
      <c r="CE234" s="30">
        <f>DFC!$C$75</f>
        <v>40</v>
      </c>
      <c r="CF234" s="43">
        <f t="shared" si="147"/>
        <v>0</v>
      </c>
      <c r="CG234" s="43">
        <f t="shared" si="147"/>
        <v>0</v>
      </c>
      <c r="CH234" s="44">
        <f t="shared" si="147"/>
        <v>0</v>
      </c>
      <c r="CI234" s="11">
        <f>DFC!$C$68</f>
        <v>500</v>
      </c>
      <c r="CJ234" s="21">
        <f t="shared" si="141"/>
        <v>0</v>
      </c>
      <c r="CK234" s="21">
        <f t="shared" si="141"/>
        <v>0</v>
      </c>
      <c r="CL234" s="21">
        <f t="shared" si="141"/>
        <v>0</v>
      </c>
      <c r="CM234" s="423">
        <f t="shared" si="142"/>
        <v>0</v>
      </c>
    </row>
    <row r="235" spans="1:91" x14ac:dyDescent="0.35">
      <c r="A235" s="731">
        <v>20</v>
      </c>
      <c r="B235" s="575" t="s">
        <v>25</v>
      </c>
      <c r="C235" s="575">
        <v>31</v>
      </c>
      <c r="D235" s="575">
        <v>229</v>
      </c>
      <c r="E235" s="10">
        <f>DFC!C$52</f>
        <v>8</v>
      </c>
      <c r="F235" s="10">
        <f t="shared" si="120"/>
        <v>248</v>
      </c>
      <c r="G235" s="732">
        <f>SUM(F235:F246)</f>
        <v>6928</v>
      </c>
      <c r="H235" s="49">
        <f>DFC!$C$45</f>
        <v>0.1</v>
      </c>
      <c r="I235" s="47">
        <f>DFC!$C$44</f>
        <v>0.7</v>
      </c>
      <c r="J235" s="48">
        <f>DFC!$C$43</f>
        <v>0.2</v>
      </c>
      <c r="K235" s="12" t="str">
        <f t="shared" si="125"/>
        <v>OK</v>
      </c>
      <c r="L235" s="25">
        <f t="shared" si="126"/>
        <v>24.8</v>
      </c>
      <c r="M235" s="26">
        <f t="shared" si="126"/>
        <v>173.6</v>
      </c>
      <c r="N235" s="27">
        <f t="shared" si="126"/>
        <v>49.6</v>
      </c>
      <c r="O235" s="28">
        <f t="shared" si="143"/>
        <v>173600</v>
      </c>
      <c r="P235" s="28">
        <f t="shared" si="143"/>
        <v>4131680</v>
      </c>
      <c r="Q235" s="28">
        <f t="shared" si="143"/>
        <v>1388800</v>
      </c>
      <c r="R235" s="29">
        <f>DFC!$C$50</f>
        <v>152</v>
      </c>
      <c r="S235" s="28">
        <f>DFC!$C$49</f>
        <v>146.19999999999999</v>
      </c>
      <c r="T235" s="30">
        <f>DFC!$C$48</f>
        <v>150</v>
      </c>
      <c r="U235" s="31">
        <f t="shared" si="127"/>
        <v>26.3872</v>
      </c>
      <c r="V235" s="31">
        <f t="shared" si="127"/>
        <v>604.05161599999997</v>
      </c>
      <c r="W235" s="32">
        <f t="shared" si="127"/>
        <v>208.32</v>
      </c>
      <c r="X235" s="23">
        <f>DFC!$C$41</f>
        <v>370</v>
      </c>
      <c r="Y235" s="33">
        <f t="shared" si="128"/>
        <v>9763.2639999999992</v>
      </c>
      <c r="Z235" s="31">
        <f t="shared" si="128"/>
        <v>223499.09792</v>
      </c>
      <c r="AA235" s="31">
        <f t="shared" si="128"/>
        <v>77078.399999999994</v>
      </c>
      <c r="AB235" s="423">
        <f t="shared" si="135"/>
        <v>310340.76191999996</v>
      </c>
      <c r="AC235" s="295">
        <f>DFC!$C$45</f>
        <v>0.1</v>
      </c>
      <c r="AD235" s="291">
        <f>DFC!$C$44</f>
        <v>0.7</v>
      </c>
      <c r="AE235" s="292">
        <f>DFC!$C$43</f>
        <v>0.2</v>
      </c>
      <c r="AF235" s="12" t="str">
        <f t="shared" si="129"/>
        <v>OK</v>
      </c>
      <c r="AG235" s="13">
        <f t="shared" si="130"/>
        <v>24.8</v>
      </c>
      <c r="AH235" s="14">
        <f t="shared" si="130"/>
        <v>173.6</v>
      </c>
      <c r="AI235" s="15">
        <f t="shared" si="130"/>
        <v>49.6</v>
      </c>
      <c r="AJ235" s="16">
        <f t="shared" si="122"/>
        <v>0</v>
      </c>
      <c r="AK235" s="16">
        <f t="shared" si="122"/>
        <v>0</v>
      </c>
      <c r="AL235" s="16">
        <f t="shared" si="122"/>
        <v>0</v>
      </c>
      <c r="AM235" s="17">
        <f>DFC!$C$50</f>
        <v>152</v>
      </c>
      <c r="AN235" s="16">
        <f>DFC!$C$49</f>
        <v>146.19999999999999</v>
      </c>
      <c r="AO235" s="18">
        <f>DFC!$C$48</f>
        <v>150</v>
      </c>
      <c r="AP235" s="19">
        <f t="shared" si="145"/>
        <v>0</v>
      </c>
      <c r="AQ235" s="19">
        <f t="shared" si="145"/>
        <v>0</v>
      </c>
      <c r="AR235" s="20">
        <f t="shared" si="145"/>
        <v>0</v>
      </c>
      <c r="AS235" s="23">
        <f>DFC!$C$41</f>
        <v>370</v>
      </c>
      <c r="AT235" s="21">
        <f t="shared" si="144"/>
        <v>0</v>
      </c>
      <c r="AU235" s="19">
        <f t="shared" si="144"/>
        <v>0</v>
      </c>
      <c r="AV235" s="19">
        <f t="shared" si="144"/>
        <v>0</v>
      </c>
      <c r="AW235" s="423">
        <f t="shared" si="136"/>
        <v>0</v>
      </c>
      <c r="AX235" s="561">
        <f>DFC!$C$72</f>
        <v>0.15</v>
      </c>
      <c r="AY235" s="559">
        <f>DFC!$C$71</f>
        <v>0.75</v>
      </c>
      <c r="AZ235" s="560">
        <f>DFC!$C$70</f>
        <v>0.1</v>
      </c>
      <c r="BA235" s="12" t="str">
        <f t="shared" si="133"/>
        <v>OK</v>
      </c>
      <c r="BB235" s="13">
        <f t="shared" si="131"/>
        <v>37.199999999999996</v>
      </c>
      <c r="BC235" s="14">
        <f t="shared" si="131"/>
        <v>186</v>
      </c>
      <c r="BD235" s="15">
        <f t="shared" si="131"/>
        <v>24.8</v>
      </c>
      <c r="BE235" s="16">
        <f t="shared" si="123"/>
        <v>46499.999999999993</v>
      </c>
      <c r="BF235" s="16">
        <f t="shared" si="123"/>
        <v>790500</v>
      </c>
      <c r="BG235" s="16">
        <f t="shared" si="123"/>
        <v>124000</v>
      </c>
      <c r="BH235" s="17">
        <f>DFC!$C$77</f>
        <v>42</v>
      </c>
      <c r="BI235" s="28">
        <f>DFC!$C$76</f>
        <v>35</v>
      </c>
      <c r="BJ235" s="30">
        <f>DFC!$C$75</f>
        <v>40</v>
      </c>
      <c r="BK235" s="19">
        <f t="shared" si="146"/>
        <v>1.9529999999999998</v>
      </c>
      <c r="BL235" s="19">
        <f t="shared" si="146"/>
        <v>27.6675</v>
      </c>
      <c r="BM235" s="20">
        <f t="shared" si="146"/>
        <v>4.96</v>
      </c>
      <c r="BN235" s="11">
        <f>DFC!$C$68</f>
        <v>500</v>
      </c>
      <c r="BO235" s="21">
        <f t="shared" si="137"/>
        <v>976.49999999999989</v>
      </c>
      <c r="BP235" s="19">
        <f t="shared" si="138"/>
        <v>13833.75</v>
      </c>
      <c r="BQ235" s="19">
        <f t="shared" si="139"/>
        <v>2480</v>
      </c>
      <c r="BR235" s="423">
        <f t="shared" si="140"/>
        <v>17290.25</v>
      </c>
      <c r="BS235" s="561">
        <f>DFC!$C$72</f>
        <v>0.15</v>
      </c>
      <c r="BT235" s="559">
        <f>DFC!$C$71</f>
        <v>0.75</v>
      </c>
      <c r="BU235" s="560">
        <f>DFC!$C$70</f>
        <v>0.1</v>
      </c>
      <c r="BV235" s="12" t="str">
        <f t="shared" si="134"/>
        <v>OK</v>
      </c>
      <c r="BW235" s="13">
        <f t="shared" si="132"/>
        <v>37.199999999999996</v>
      </c>
      <c r="BX235" s="14">
        <f t="shared" si="132"/>
        <v>186</v>
      </c>
      <c r="BY235" s="15">
        <f t="shared" si="132"/>
        <v>24.8</v>
      </c>
      <c r="BZ235" s="16">
        <f t="shared" si="124"/>
        <v>0</v>
      </c>
      <c r="CA235" s="16">
        <f t="shared" si="124"/>
        <v>0</v>
      </c>
      <c r="CB235" s="16">
        <f t="shared" si="124"/>
        <v>0</v>
      </c>
      <c r="CC235" s="17">
        <f>DFC!$C$77</f>
        <v>42</v>
      </c>
      <c r="CD235" s="28">
        <f>DFC!$C$76</f>
        <v>35</v>
      </c>
      <c r="CE235" s="30">
        <f>DFC!$C$75</f>
        <v>40</v>
      </c>
      <c r="CF235" s="19">
        <f t="shared" si="147"/>
        <v>0</v>
      </c>
      <c r="CG235" s="19">
        <f t="shared" si="147"/>
        <v>0</v>
      </c>
      <c r="CH235" s="20">
        <f t="shared" si="147"/>
        <v>0</v>
      </c>
      <c r="CI235" s="11">
        <f>DFC!$C$68</f>
        <v>500</v>
      </c>
      <c r="CJ235" s="21">
        <f t="shared" si="141"/>
        <v>0</v>
      </c>
      <c r="CK235" s="21">
        <f t="shared" si="141"/>
        <v>0</v>
      </c>
      <c r="CL235" s="21">
        <f t="shared" si="141"/>
        <v>0</v>
      </c>
      <c r="CM235" s="423">
        <f t="shared" si="142"/>
        <v>0</v>
      </c>
    </row>
    <row r="236" spans="1:91" x14ac:dyDescent="0.35">
      <c r="A236" s="743"/>
      <c r="B236" s="572" t="s">
        <v>26</v>
      </c>
      <c r="C236" s="572">
        <v>28</v>
      </c>
      <c r="D236" s="572">
        <v>230</v>
      </c>
      <c r="E236" s="10">
        <f>DFC!C$53</f>
        <v>20</v>
      </c>
      <c r="F236" s="578">
        <f t="shared" si="120"/>
        <v>560</v>
      </c>
      <c r="G236" s="745"/>
      <c r="H236" s="49">
        <f>DFC!$C$45</f>
        <v>0.1</v>
      </c>
      <c r="I236" s="47">
        <f>DFC!$C$44</f>
        <v>0.7</v>
      </c>
      <c r="J236" s="48">
        <f>DFC!$C$43</f>
        <v>0.2</v>
      </c>
      <c r="K236" s="24" t="str">
        <f t="shared" si="125"/>
        <v>OK</v>
      </c>
      <c r="L236" s="25">
        <f t="shared" si="126"/>
        <v>56</v>
      </c>
      <c r="M236" s="26">
        <f t="shared" si="126"/>
        <v>392</v>
      </c>
      <c r="N236" s="27">
        <f t="shared" si="126"/>
        <v>112</v>
      </c>
      <c r="O236" s="28">
        <f t="shared" si="143"/>
        <v>392000</v>
      </c>
      <c r="P236" s="28">
        <f t="shared" si="143"/>
        <v>9329600</v>
      </c>
      <c r="Q236" s="28">
        <f t="shared" si="143"/>
        <v>3136000</v>
      </c>
      <c r="R236" s="29">
        <f>DFC!$C$50</f>
        <v>152</v>
      </c>
      <c r="S236" s="28">
        <f>DFC!$C$49</f>
        <v>146.19999999999999</v>
      </c>
      <c r="T236" s="30">
        <f>DFC!$C$48</f>
        <v>150</v>
      </c>
      <c r="U236" s="31">
        <f t="shared" si="127"/>
        <v>59.584000000000003</v>
      </c>
      <c r="V236" s="31">
        <f t="shared" si="127"/>
        <v>1363.9875199999999</v>
      </c>
      <c r="W236" s="32">
        <f t="shared" si="127"/>
        <v>470.4</v>
      </c>
      <c r="X236" s="23">
        <f>DFC!$C$41</f>
        <v>370</v>
      </c>
      <c r="Y236" s="33">
        <f t="shared" si="128"/>
        <v>22046.080000000002</v>
      </c>
      <c r="Z236" s="31">
        <f t="shared" si="128"/>
        <v>504675.38239999994</v>
      </c>
      <c r="AA236" s="31">
        <f t="shared" si="128"/>
        <v>174048</v>
      </c>
      <c r="AB236" s="423">
        <f t="shared" si="135"/>
        <v>700769.46239999996</v>
      </c>
      <c r="AC236" s="295">
        <f>DFC!$C$45</f>
        <v>0.1</v>
      </c>
      <c r="AD236" s="291">
        <f>DFC!$C$44</f>
        <v>0.7</v>
      </c>
      <c r="AE236" s="292">
        <f>DFC!$C$43</f>
        <v>0.2</v>
      </c>
      <c r="AF236" s="24" t="str">
        <f t="shared" si="129"/>
        <v>OK</v>
      </c>
      <c r="AG236" s="25">
        <f t="shared" si="130"/>
        <v>56</v>
      </c>
      <c r="AH236" s="26">
        <f t="shared" si="130"/>
        <v>392</v>
      </c>
      <c r="AI236" s="27">
        <f t="shared" si="130"/>
        <v>112</v>
      </c>
      <c r="AJ236" s="28">
        <f t="shared" si="122"/>
        <v>0</v>
      </c>
      <c r="AK236" s="28">
        <f t="shared" si="122"/>
        <v>0</v>
      </c>
      <c r="AL236" s="28">
        <f t="shared" si="122"/>
        <v>0</v>
      </c>
      <c r="AM236" s="17">
        <f>DFC!$C$50</f>
        <v>152</v>
      </c>
      <c r="AN236" s="16">
        <f>DFC!$C$49</f>
        <v>146.19999999999999</v>
      </c>
      <c r="AO236" s="18">
        <f>DFC!$C$48</f>
        <v>150</v>
      </c>
      <c r="AP236" s="31">
        <f t="shared" si="145"/>
        <v>0</v>
      </c>
      <c r="AQ236" s="31">
        <f t="shared" si="145"/>
        <v>0</v>
      </c>
      <c r="AR236" s="32">
        <f t="shared" si="145"/>
        <v>0</v>
      </c>
      <c r="AS236" s="23">
        <f>DFC!$C$41</f>
        <v>370</v>
      </c>
      <c r="AT236" s="33">
        <f t="shared" si="144"/>
        <v>0</v>
      </c>
      <c r="AU236" s="31">
        <f t="shared" si="144"/>
        <v>0</v>
      </c>
      <c r="AV236" s="31">
        <f t="shared" si="144"/>
        <v>0</v>
      </c>
      <c r="AW236" s="423">
        <f t="shared" si="136"/>
        <v>0</v>
      </c>
      <c r="AX236" s="561">
        <f>DFC!$C$72</f>
        <v>0.15</v>
      </c>
      <c r="AY236" s="559">
        <f>DFC!$C$71</f>
        <v>0.75</v>
      </c>
      <c r="AZ236" s="560">
        <f>DFC!$C$70</f>
        <v>0.1</v>
      </c>
      <c r="BA236" s="24" t="str">
        <f t="shared" si="133"/>
        <v>OK</v>
      </c>
      <c r="BB236" s="25">
        <f t="shared" si="131"/>
        <v>84</v>
      </c>
      <c r="BC236" s="26">
        <f t="shared" si="131"/>
        <v>420</v>
      </c>
      <c r="BD236" s="27">
        <f t="shared" si="131"/>
        <v>56</v>
      </c>
      <c r="BE236" s="28">
        <f t="shared" si="123"/>
        <v>105000</v>
      </c>
      <c r="BF236" s="28">
        <f t="shared" si="123"/>
        <v>1785000</v>
      </c>
      <c r="BG236" s="28">
        <f t="shared" si="123"/>
        <v>280000</v>
      </c>
      <c r="BH236" s="17">
        <f>DFC!$C$77</f>
        <v>42</v>
      </c>
      <c r="BI236" s="28">
        <f>DFC!$C$76</f>
        <v>35</v>
      </c>
      <c r="BJ236" s="30">
        <f>DFC!$C$75</f>
        <v>40</v>
      </c>
      <c r="BK236" s="31">
        <f t="shared" si="146"/>
        <v>4.41</v>
      </c>
      <c r="BL236" s="31">
        <f t="shared" si="146"/>
        <v>62.475000000000001</v>
      </c>
      <c r="BM236" s="32">
        <f t="shared" si="146"/>
        <v>11.2</v>
      </c>
      <c r="BN236" s="11">
        <f>DFC!$C$68</f>
        <v>500</v>
      </c>
      <c r="BO236" s="21">
        <f t="shared" si="137"/>
        <v>2205</v>
      </c>
      <c r="BP236" s="19">
        <f t="shared" si="138"/>
        <v>31237.5</v>
      </c>
      <c r="BQ236" s="19">
        <f t="shared" si="139"/>
        <v>5600</v>
      </c>
      <c r="BR236" s="423">
        <f t="shared" si="140"/>
        <v>39042.5</v>
      </c>
      <c r="BS236" s="561">
        <f>DFC!$C$72</f>
        <v>0.15</v>
      </c>
      <c r="BT236" s="559">
        <f>DFC!$C$71</f>
        <v>0.75</v>
      </c>
      <c r="BU236" s="560">
        <f>DFC!$C$70</f>
        <v>0.1</v>
      </c>
      <c r="BV236" s="24" t="str">
        <f t="shared" si="134"/>
        <v>OK</v>
      </c>
      <c r="BW236" s="25">
        <f t="shared" si="132"/>
        <v>84</v>
      </c>
      <c r="BX236" s="26">
        <f t="shared" si="132"/>
        <v>420</v>
      </c>
      <c r="BY236" s="27">
        <f t="shared" si="132"/>
        <v>56</v>
      </c>
      <c r="BZ236" s="28">
        <f t="shared" si="124"/>
        <v>0</v>
      </c>
      <c r="CA236" s="28">
        <f t="shared" si="124"/>
        <v>0</v>
      </c>
      <c r="CB236" s="28">
        <f t="shared" si="124"/>
        <v>0</v>
      </c>
      <c r="CC236" s="17">
        <f>DFC!$C$77</f>
        <v>42</v>
      </c>
      <c r="CD236" s="28">
        <f>DFC!$C$76</f>
        <v>35</v>
      </c>
      <c r="CE236" s="30">
        <f>DFC!$C$75</f>
        <v>40</v>
      </c>
      <c r="CF236" s="31">
        <f t="shared" si="147"/>
        <v>0</v>
      </c>
      <c r="CG236" s="31">
        <f t="shared" si="147"/>
        <v>0</v>
      </c>
      <c r="CH236" s="32">
        <f t="shared" si="147"/>
        <v>0</v>
      </c>
      <c r="CI236" s="11">
        <f>DFC!$C$68</f>
        <v>500</v>
      </c>
      <c r="CJ236" s="21">
        <f t="shared" si="141"/>
        <v>0</v>
      </c>
      <c r="CK236" s="21">
        <f t="shared" si="141"/>
        <v>0</v>
      </c>
      <c r="CL236" s="21">
        <f t="shared" si="141"/>
        <v>0</v>
      </c>
      <c r="CM236" s="423">
        <f t="shared" si="142"/>
        <v>0</v>
      </c>
    </row>
    <row r="237" spans="1:91" x14ac:dyDescent="0.35">
      <c r="A237" s="743"/>
      <c r="B237" s="572" t="s">
        <v>27</v>
      </c>
      <c r="C237" s="572">
        <v>31</v>
      </c>
      <c r="D237" s="572">
        <v>231</v>
      </c>
      <c r="E237" s="10">
        <f>DFC!C$54</f>
        <v>20</v>
      </c>
      <c r="F237" s="578">
        <f t="shared" si="120"/>
        <v>620</v>
      </c>
      <c r="G237" s="745"/>
      <c r="H237" s="49">
        <f>DFC!$C$45</f>
        <v>0.1</v>
      </c>
      <c r="I237" s="47">
        <f>DFC!$C$44</f>
        <v>0.7</v>
      </c>
      <c r="J237" s="48">
        <f>DFC!$C$43</f>
        <v>0.2</v>
      </c>
      <c r="K237" s="24" t="str">
        <f t="shared" si="125"/>
        <v>OK</v>
      </c>
      <c r="L237" s="25">
        <f t="shared" si="126"/>
        <v>62</v>
      </c>
      <c r="M237" s="26">
        <f t="shared" si="126"/>
        <v>434</v>
      </c>
      <c r="N237" s="27">
        <f t="shared" si="126"/>
        <v>124</v>
      </c>
      <c r="O237" s="28">
        <f t="shared" si="143"/>
        <v>434000</v>
      </c>
      <c r="P237" s="28">
        <f t="shared" si="143"/>
        <v>10329200</v>
      </c>
      <c r="Q237" s="28">
        <f t="shared" si="143"/>
        <v>3472000</v>
      </c>
      <c r="R237" s="29">
        <f>DFC!$C$50</f>
        <v>152</v>
      </c>
      <c r="S237" s="28">
        <f>DFC!$C$49</f>
        <v>146.19999999999999</v>
      </c>
      <c r="T237" s="30">
        <f>DFC!$C$48</f>
        <v>150</v>
      </c>
      <c r="U237" s="31">
        <f t="shared" si="127"/>
        <v>65.968000000000004</v>
      </c>
      <c r="V237" s="31">
        <f t="shared" si="127"/>
        <v>1510.12904</v>
      </c>
      <c r="W237" s="32">
        <f t="shared" si="127"/>
        <v>520.79999999999995</v>
      </c>
      <c r="X237" s="23">
        <f>DFC!$C$41</f>
        <v>370</v>
      </c>
      <c r="Y237" s="33">
        <f t="shared" si="128"/>
        <v>24408.16</v>
      </c>
      <c r="Z237" s="31">
        <f t="shared" si="128"/>
        <v>558747.74479999999</v>
      </c>
      <c r="AA237" s="31">
        <f t="shared" si="128"/>
        <v>192695.99999999997</v>
      </c>
      <c r="AB237" s="423">
        <f t="shared" si="135"/>
        <v>775851.90480000002</v>
      </c>
      <c r="AC237" s="295">
        <f>DFC!$C$45</f>
        <v>0.1</v>
      </c>
      <c r="AD237" s="291">
        <f>DFC!$C$44</f>
        <v>0.7</v>
      </c>
      <c r="AE237" s="292">
        <f>DFC!$C$43</f>
        <v>0.2</v>
      </c>
      <c r="AF237" s="24" t="str">
        <f t="shared" si="129"/>
        <v>OK</v>
      </c>
      <c r="AG237" s="25">
        <f t="shared" si="130"/>
        <v>62</v>
      </c>
      <c r="AH237" s="26">
        <f t="shared" si="130"/>
        <v>434</v>
      </c>
      <c r="AI237" s="27">
        <f t="shared" si="130"/>
        <v>124</v>
      </c>
      <c r="AJ237" s="28">
        <f t="shared" si="122"/>
        <v>0</v>
      </c>
      <c r="AK237" s="28">
        <f t="shared" si="122"/>
        <v>0</v>
      </c>
      <c r="AL237" s="28">
        <f t="shared" si="122"/>
        <v>0</v>
      </c>
      <c r="AM237" s="17">
        <f>DFC!$C$50</f>
        <v>152</v>
      </c>
      <c r="AN237" s="16">
        <f>DFC!$C$49</f>
        <v>146.19999999999999</v>
      </c>
      <c r="AO237" s="18">
        <f>DFC!$C$48</f>
        <v>150</v>
      </c>
      <c r="AP237" s="31">
        <f t="shared" si="145"/>
        <v>0</v>
      </c>
      <c r="AQ237" s="31">
        <f t="shared" si="145"/>
        <v>0</v>
      </c>
      <c r="AR237" s="32">
        <f t="shared" si="145"/>
        <v>0</v>
      </c>
      <c r="AS237" s="23">
        <f>DFC!$C$41</f>
        <v>370</v>
      </c>
      <c r="AT237" s="33">
        <f t="shared" si="144"/>
        <v>0</v>
      </c>
      <c r="AU237" s="31">
        <f t="shared" si="144"/>
        <v>0</v>
      </c>
      <c r="AV237" s="31">
        <f t="shared" si="144"/>
        <v>0</v>
      </c>
      <c r="AW237" s="423">
        <f t="shared" si="136"/>
        <v>0</v>
      </c>
      <c r="AX237" s="561">
        <f>DFC!$C$72</f>
        <v>0.15</v>
      </c>
      <c r="AY237" s="559">
        <f>DFC!$C$71</f>
        <v>0.75</v>
      </c>
      <c r="AZ237" s="560">
        <f>DFC!$C$70</f>
        <v>0.1</v>
      </c>
      <c r="BA237" s="24" t="str">
        <f t="shared" si="133"/>
        <v>OK</v>
      </c>
      <c r="BB237" s="25">
        <f t="shared" si="131"/>
        <v>93</v>
      </c>
      <c r="BC237" s="26">
        <f t="shared" si="131"/>
        <v>465</v>
      </c>
      <c r="BD237" s="27">
        <f t="shared" si="131"/>
        <v>62</v>
      </c>
      <c r="BE237" s="28">
        <f t="shared" si="123"/>
        <v>116250</v>
      </c>
      <c r="BF237" s="28">
        <f t="shared" si="123"/>
        <v>1976250</v>
      </c>
      <c r="BG237" s="28">
        <f t="shared" si="123"/>
        <v>310000</v>
      </c>
      <c r="BH237" s="17">
        <f>DFC!$C$77</f>
        <v>42</v>
      </c>
      <c r="BI237" s="28">
        <f>DFC!$C$76</f>
        <v>35</v>
      </c>
      <c r="BJ237" s="30">
        <f>DFC!$C$75</f>
        <v>40</v>
      </c>
      <c r="BK237" s="31">
        <f t="shared" si="146"/>
        <v>4.8825000000000003</v>
      </c>
      <c r="BL237" s="31">
        <f t="shared" si="146"/>
        <v>69.168750000000003</v>
      </c>
      <c r="BM237" s="32">
        <f t="shared" si="146"/>
        <v>12.4</v>
      </c>
      <c r="BN237" s="11">
        <f>DFC!$C$68</f>
        <v>500</v>
      </c>
      <c r="BO237" s="21">
        <f t="shared" si="137"/>
        <v>2441.25</v>
      </c>
      <c r="BP237" s="19">
        <f t="shared" si="138"/>
        <v>34584.375</v>
      </c>
      <c r="BQ237" s="19">
        <f t="shared" si="139"/>
        <v>6200</v>
      </c>
      <c r="BR237" s="423">
        <f t="shared" si="140"/>
        <v>43225.625</v>
      </c>
      <c r="BS237" s="561">
        <f>DFC!$C$72</f>
        <v>0.15</v>
      </c>
      <c r="BT237" s="559">
        <f>DFC!$C$71</f>
        <v>0.75</v>
      </c>
      <c r="BU237" s="560">
        <f>DFC!$C$70</f>
        <v>0.1</v>
      </c>
      <c r="BV237" s="24" t="str">
        <f t="shared" si="134"/>
        <v>OK</v>
      </c>
      <c r="BW237" s="25">
        <f t="shared" si="132"/>
        <v>93</v>
      </c>
      <c r="BX237" s="26">
        <f t="shared" si="132"/>
        <v>465</v>
      </c>
      <c r="BY237" s="27">
        <f t="shared" si="132"/>
        <v>62</v>
      </c>
      <c r="BZ237" s="28">
        <f t="shared" si="124"/>
        <v>0</v>
      </c>
      <c r="CA237" s="28">
        <f t="shared" si="124"/>
        <v>0</v>
      </c>
      <c r="CB237" s="28">
        <f t="shared" si="124"/>
        <v>0</v>
      </c>
      <c r="CC237" s="17">
        <f>DFC!$C$77</f>
        <v>42</v>
      </c>
      <c r="CD237" s="28">
        <f>DFC!$C$76</f>
        <v>35</v>
      </c>
      <c r="CE237" s="30">
        <f>DFC!$C$75</f>
        <v>40</v>
      </c>
      <c r="CF237" s="31">
        <f t="shared" si="147"/>
        <v>0</v>
      </c>
      <c r="CG237" s="31">
        <f t="shared" si="147"/>
        <v>0</v>
      </c>
      <c r="CH237" s="32">
        <f t="shared" si="147"/>
        <v>0</v>
      </c>
      <c r="CI237" s="11">
        <f>DFC!$C$68</f>
        <v>500</v>
      </c>
      <c r="CJ237" s="21">
        <f t="shared" si="141"/>
        <v>0</v>
      </c>
      <c r="CK237" s="21">
        <f t="shared" si="141"/>
        <v>0</v>
      </c>
      <c r="CL237" s="21">
        <f t="shared" si="141"/>
        <v>0</v>
      </c>
      <c r="CM237" s="423">
        <f t="shared" si="142"/>
        <v>0</v>
      </c>
    </row>
    <row r="238" spans="1:91" x14ac:dyDescent="0.35">
      <c r="A238" s="743"/>
      <c r="B238" s="572" t="s">
        <v>28</v>
      </c>
      <c r="C238" s="572">
        <v>30</v>
      </c>
      <c r="D238" s="572">
        <v>232</v>
      </c>
      <c r="E238" s="10">
        <f>DFC!C$55</f>
        <v>20</v>
      </c>
      <c r="F238" s="578">
        <f t="shared" si="120"/>
        <v>600</v>
      </c>
      <c r="G238" s="745"/>
      <c r="H238" s="49">
        <f>DFC!$C$45</f>
        <v>0.1</v>
      </c>
      <c r="I238" s="47">
        <f>DFC!$C$44</f>
        <v>0.7</v>
      </c>
      <c r="J238" s="48">
        <f>DFC!$C$43</f>
        <v>0.2</v>
      </c>
      <c r="K238" s="24" t="str">
        <f t="shared" si="125"/>
        <v>OK</v>
      </c>
      <c r="L238" s="25">
        <f t="shared" si="126"/>
        <v>60</v>
      </c>
      <c r="M238" s="26">
        <f t="shared" si="126"/>
        <v>420</v>
      </c>
      <c r="N238" s="27">
        <f t="shared" si="126"/>
        <v>120</v>
      </c>
      <c r="O238" s="28">
        <f t="shared" si="143"/>
        <v>420000</v>
      </c>
      <c r="P238" s="28">
        <f t="shared" si="143"/>
        <v>9996000</v>
      </c>
      <c r="Q238" s="28">
        <f t="shared" si="143"/>
        <v>3360000</v>
      </c>
      <c r="R238" s="29">
        <f>DFC!$C$50</f>
        <v>152</v>
      </c>
      <c r="S238" s="28">
        <f>DFC!$C$49</f>
        <v>146.19999999999999</v>
      </c>
      <c r="T238" s="30">
        <f>DFC!$C$48</f>
        <v>150</v>
      </c>
      <c r="U238" s="31">
        <f t="shared" si="127"/>
        <v>63.84</v>
      </c>
      <c r="V238" s="31">
        <f t="shared" si="127"/>
        <v>1461.4151999999999</v>
      </c>
      <c r="W238" s="32">
        <f t="shared" si="127"/>
        <v>504</v>
      </c>
      <c r="X238" s="23">
        <f>DFC!$C$41</f>
        <v>370</v>
      </c>
      <c r="Y238" s="33">
        <f t="shared" si="128"/>
        <v>23620.800000000003</v>
      </c>
      <c r="Z238" s="31">
        <f t="shared" si="128"/>
        <v>540723.62399999995</v>
      </c>
      <c r="AA238" s="31">
        <f t="shared" si="128"/>
        <v>186480</v>
      </c>
      <c r="AB238" s="423">
        <f t="shared" si="135"/>
        <v>750824.424</v>
      </c>
      <c r="AC238" s="295">
        <f>DFC!$C$45</f>
        <v>0.1</v>
      </c>
      <c r="AD238" s="291">
        <f>DFC!$C$44</f>
        <v>0.7</v>
      </c>
      <c r="AE238" s="292">
        <f>DFC!$C$43</f>
        <v>0.2</v>
      </c>
      <c r="AF238" s="24" t="str">
        <f t="shared" si="129"/>
        <v>OK</v>
      </c>
      <c r="AG238" s="25">
        <f t="shared" si="130"/>
        <v>60</v>
      </c>
      <c r="AH238" s="26">
        <f t="shared" si="130"/>
        <v>420</v>
      </c>
      <c r="AI238" s="27">
        <f t="shared" si="130"/>
        <v>120</v>
      </c>
      <c r="AJ238" s="28">
        <f t="shared" si="122"/>
        <v>0</v>
      </c>
      <c r="AK238" s="28">
        <f t="shared" si="122"/>
        <v>0</v>
      </c>
      <c r="AL238" s="28">
        <f t="shared" si="122"/>
        <v>0</v>
      </c>
      <c r="AM238" s="17">
        <f>DFC!$C$50</f>
        <v>152</v>
      </c>
      <c r="AN238" s="16">
        <f>DFC!$C$49</f>
        <v>146.19999999999999</v>
      </c>
      <c r="AO238" s="18">
        <f>DFC!$C$48</f>
        <v>150</v>
      </c>
      <c r="AP238" s="31">
        <f t="shared" si="145"/>
        <v>0</v>
      </c>
      <c r="AQ238" s="31">
        <f t="shared" si="145"/>
        <v>0</v>
      </c>
      <c r="AR238" s="32">
        <f t="shared" si="145"/>
        <v>0</v>
      </c>
      <c r="AS238" s="23">
        <f>DFC!$C$41</f>
        <v>370</v>
      </c>
      <c r="AT238" s="33">
        <f t="shared" si="144"/>
        <v>0</v>
      </c>
      <c r="AU238" s="31">
        <f t="shared" si="144"/>
        <v>0</v>
      </c>
      <c r="AV238" s="31">
        <f t="shared" si="144"/>
        <v>0</v>
      </c>
      <c r="AW238" s="423">
        <f t="shared" si="136"/>
        <v>0</v>
      </c>
      <c r="AX238" s="561">
        <f>DFC!$C$72</f>
        <v>0.15</v>
      </c>
      <c r="AY238" s="559">
        <f>DFC!$C$71</f>
        <v>0.75</v>
      </c>
      <c r="AZ238" s="560">
        <f>DFC!$C$70</f>
        <v>0.1</v>
      </c>
      <c r="BA238" s="24" t="str">
        <f t="shared" si="133"/>
        <v>OK</v>
      </c>
      <c r="BB238" s="25">
        <f t="shared" si="131"/>
        <v>90</v>
      </c>
      <c r="BC238" s="26">
        <f t="shared" si="131"/>
        <v>450</v>
      </c>
      <c r="BD238" s="27">
        <f t="shared" si="131"/>
        <v>60</v>
      </c>
      <c r="BE238" s="28">
        <f t="shared" si="123"/>
        <v>112500</v>
      </c>
      <c r="BF238" s="28">
        <f t="shared" si="123"/>
        <v>1912500</v>
      </c>
      <c r="BG238" s="28">
        <f t="shared" si="123"/>
        <v>300000</v>
      </c>
      <c r="BH238" s="17">
        <f>DFC!$C$77</f>
        <v>42</v>
      </c>
      <c r="BI238" s="28">
        <f>DFC!$C$76</f>
        <v>35</v>
      </c>
      <c r="BJ238" s="30">
        <f>DFC!$C$75</f>
        <v>40</v>
      </c>
      <c r="BK238" s="31">
        <f t="shared" si="146"/>
        <v>4.7249999999999996</v>
      </c>
      <c r="BL238" s="31">
        <f t="shared" si="146"/>
        <v>66.9375</v>
      </c>
      <c r="BM238" s="32">
        <f t="shared" si="146"/>
        <v>12</v>
      </c>
      <c r="BN238" s="11">
        <f>DFC!$C$68</f>
        <v>500</v>
      </c>
      <c r="BO238" s="21">
        <f t="shared" si="137"/>
        <v>2362.5</v>
      </c>
      <c r="BP238" s="19">
        <f t="shared" si="138"/>
        <v>33468.75</v>
      </c>
      <c r="BQ238" s="19">
        <f t="shared" si="139"/>
        <v>6000</v>
      </c>
      <c r="BR238" s="423">
        <f t="shared" si="140"/>
        <v>41831.25</v>
      </c>
      <c r="BS238" s="561">
        <f>DFC!$C$72</f>
        <v>0.15</v>
      </c>
      <c r="BT238" s="559">
        <f>DFC!$C$71</f>
        <v>0.75</v>
      </c>
      <c r="BU238" s="560">
        <f>DFC!$C$70</f>
        <v>0.1</v>
      </c>
      <c r="BV238" s="24" t="str">
        <f t="shared" si="134"/>
        <v>OK</v>
      </c>
      <c r="BW238" s="25">
        <f t="shared" si="132"/>
        <v>90</v>
      </c>
      <c r="BX238" s="26">
        <f t="shared" si="132"/>
        <v>450</v>
      </c>
      <c r="BY238" s="27">
        <f t="shared" si="132"/>
        <v>60</v>
      </c>
      <c r="BZ238" s="28">
        <f t="shared" si="124"/>
        <v>0</v>
      </c>
      <c r="CA238" s="28">
        <f t="shared" si="124"/>
        <v>0</v>
      </c>
      <c r="CB238" s="28">
        <f t="shared" si="124"/>
        <v>0</v>
      </c>
      <c r="CC238" s="17">
        <f>DFC!$C$77</f>
        <v>42</v>
      </c>
      <c r="CD238" s="28">
        <f>DFC!$C$76</f>
        <v>35</v>
      </c>
      <c r="CE238" s="30">
        <f>DFC!$C$75</f>
        <v>40</v>
      </c>
      <c r="CF238" s="31">
        <f t="shared" si="147"/>
        <v>0</v>
      </c>
      <c r="CG238" s="31">
        <f t="shared" si="147"/>
        <v>0</v>
      </c>
      <c r="CH238" s="32">
        <f t="shared" si="147"/>
        <v>0</v>
      </c>
      <c r="CI238" s="11">
        <f>DFC!$C$68</f>
        <v>500</v>
      </c>
      <c r="CJ238" s="21">
        <f t="shared" si="141"/>
        <v>0</v>
      </c>
      <c r="CK238" s="21">
        <f t="shared" si="141"/>
        <v>0</v>
      </c>
      <c r="CL238" s="21">
        <f t="shared" si="141"/>
        <v>0</v>
      </c>
      <c r="CM238" s="423">
        <f t="shared" si="142"/>
        <v>0</v>
      </c>
    </row>
    <row r="239" spans="1:91" x14ac:dyDescent="0.35">
      <c r="A239" s="743"/>
      <c r="B239" s="572" t="s">
        <v>29</v>
      </c>
      <c r="C239" s="572">
        <v>31</v>
      </c>
      <c r="D239" s="572">
        <v>233</v>
      </c>
      <c r="E239" s="10">
        <f>DFC!C$56</f>
        <v>20</v>
      </c>
      <c r="F239" s="578">
        <f t="shared" si="120"/>
        <v>620</v>
      </c>
      <c r="G239" s="745"/>
      <c r="H239" s="49">
        <f>DFC!$C$45</f>
        <v>0.1</v>
      </c>
      <c r="I239" s="47">
        <f>DFC!$C$44</f>
        <v>0.7</v>
      </c>
      <c r="J239" s="48">
        <f>DFC!$C$43</f>
        <v>0.2</v>
      </c>
      <c r="K239" s="24" t="str">
        <f t="shared" si="125"/>
        <v>OK</v>
      </c>
      <c r="L239" s="25">
        <f t="shared" si="126"/>
        <v>62</v>
      </c>
      <c r="M239" s="26">
        <f t="shared" si="126"/>
        <v>434</v>
      </c>
      <c r="N239" s="27">
        <f t="shared" si="126"/>
        <v>124</v>
      </c>
      <c r="O239" s="28">
        <f t="shared" si="143"/>
        <v>434000</v>
      </c>
      <c r="P239" s="28">
        <f t="shared" si="143"/>
        <v>10329200</v>
      </c>
      <c r="Q239" s="28">
        <f t="shared" si="143"/>
        <v>3472000</v>
      </c>
      <c r="R239" s="29">
        <f>DFC!$C$50</f>
        <v>152</v>
      </c>
      <c r="S239" s="28">
        <f>DFC!$C$49</f>
        <v>146.19999999999999</v>
      </c>
      <c r="T239" s="30">
        <f>DFC!$C$48</f>
        <v>150</v>
      </c>
      <c r="U239" s="31">
        <f t="shared" si="127"/>
        <v>65.968000000000004</v>
      </c>
      <c r="V239" s="31">
        <f t="shared" si="127"/>
        <v>1510.12904</v>
      </c>
      <c r="W239" s="32">
        <f t="shared" si="127"/>
        <v>520.79999999999995</v>
      </c>
      <c r="X239" s="23">
        <f>DFC!$C$41</f>
        <v>370</v>
      </c>
      <c r="Y239" s="33">
        <f t="shared" si="128"/>
        <v>24408.16</v>
      </c>
      <c r="Z239" s="31">
        <f t="shared" si="128"/>
        <v>558747.74479999999</v>
      </c>
      <c r="AA239" s="31">
        <f t="shared" si="128"/>
        <v>192695.99999999997</v>
      </c>
      <c r="AB239" s="423">
        <f t="shared" si="135"/>
        <v>775851.90480000002</v>
      </c>
      <c r="AC239" s="295">
        <f>DFC!$C$45</f>
        <v>0.1</v>
      </c>
      <c r="AD239" s="291">
        <f>DFC!$C$44</f>
        <v>0.7</v>
      </c>
      <c r="AE239" s="292">
        <f>DFC!$C$43</f>
        <v>0.2</v>
      </c>
      <c r="AF239" s="24" t="str">
        <f t="shared" si="129"/>
        <v>OK</v>
      </c>
      <c r="AG239" s="25">
        <f t="shared" si="130"/>
        <v>62</v>
      </c>
      <c r="AH239" s="26">
        <f t="shared" si="130"/>
        <v>434</v>
      </c>
      <c r="AI239" s="27">
        <f t="shared" si="130"/>
        <v>124</v>
      </c>
      <c r="AJ239" s="28">
        <f t="shared" si="122"/>
        <v>0</v>
      </c>
      <c r="AK239" s="28">
        <f t="shared" si="122"/>
        <v>0</v>
      </c>
      <c r="AL239" s="28">
        <f t="shared" si="122"/>
        <v>0</v>
      </c>
      <c r="AM239" s="17">
        <f>DFC!$C$50</f>
        <v>152</v>
      </c>
      <c r="AN239" s="16">
        <f>DFC!$C$49</f>
        <v>146.19999999999999</v>
      </c>
      <c r="AO239" s="18">
        <f>DFC!$C$48</f>
        <v>150</v>
      </c>
      <c r="AP239" s="31">
        <f t="shared" si="145"/>
        <v>0</v>
      </c>
      <c r="AQ239" s="31">
        <f t="shared" si="145"/>
        <v>0</v>
      </c>
      <c r="AR239" s="32">
        <f t="shared" si="145"/>
        <v>0</v>
      </c>
      <c r="AS239" s="23">
        <f>DFC!$C$41</f>
        <v>370</v>
      </c>
      <c r="AT239" s="33">
        <f t="shared" si="144"/>
        <v>0</v>
      </c>
      <c r="AU239" s="31">
        <f t="shared" si="144"/>
        <v>0</v>
      </c>
      <c r="AV239" s="31">
        <f t="shared" si="144"/>
        <v>0</v>
      </c>
      <c r="AW239" s="423">
        <f t="shared" si="136"/>
        <v>0</v>
      </c>
      <c r="AX239" s="561">
        <f>DFC!$C$72</f>
        <v>0.15</v>
      </c>
      <c r="AY239" s="559">
        <f>DFC!$C$71</f>
        <v>0.75</v>
      </c>
      <c r="AZ239" s="560">
        <f>DFC!$C$70</f>
        <v>0.1</v>
      </c>
      <c r="BA239" s="24" t="str">
        <f t="shared" si="133"/>
        <v>OK</v>
      </c>
      <c r="BB239" s="25">
        <f t="shared" si="131"/>
        <v>93</v>
      </c>
      <c r="BC239" s="26">
        <f t="shared" si="131"/>
        <v>465</v>
      </c>
      <c r="BD239" s="27">
        <f t="shared" si="131"/>
        <v>62</v>
      </c>
      <c r="BE239" s="28">
        <f t="shared" si="123"/>
        <v>116250</v>
      </c>
      <c r="BF239" s="28">
        <f t="shared" si="123"/>
        <v>1976250</v>
      </c>
      <c r="BG239" s="28">
        <f t="shared" si="123"/>
        <v>310000</v>
      </c>
      <c r="BH239" s="17">
        <f>DFC!$C$77</f>
        <v>42</v>
      </c>
      <c r="BI239" s="28">
        <f>DFC!$C$76</f>
        <v>35</v>
      </c>
      <c r="BJ239" s="30">
        <f>DFC!$C$75</f>
        <v>40</v>
      </c>
      <c r="BK239" s="31">
        <f t="shared" si="146"/>
        <v>4.8825000000000003</v>
      </c>
      <c r="BL239" s="31">
        <f t="shared" si="146"/>
        <v>69.168750000000003</v>
      </c>
      <c r="BM239" s="32">
        <f t="shared" si="146"/>
        <v>12.4</v>
      </c>
      <c r="BN239" s="11">
        <f>DFC!$C$68</f>
        <v>500</v>
      </c>
      <c r="BO239" s="21">
        <f t="shared" si="137"/>
        <v>2441.25</v>
      </c>
      <c r="BP239" s="19">
        <f t="shared" si="138"/>
        <v>34584.375</v>
      </c>
      <c r="BQ239" s="19">
        <f t="shared" si="139"/>
        <v>6200</v>
      </c>
      <c r="BR239" s="423">
        <f t="shared" si="140"/>
        <v>43225.625</v>
      </c>
      <c r="BS239" s="561">
        <f>DFC!$C$72</f>
        <v>0.15</v>
      </c>
      <c r="BT239" s="559">
        <f>DFC!$C$71</f>
        <v>0.75</v>
      </c>
      <c r="BU239" s="560">
        <f>DFC!$C$70</f>
        <v>0.1</v>
      </c>
      <c r="BV239" s="24" t="str">
        <f t="shared" si="134"/>
        <v>OK</v>
      </c>
      <c r="BW239" s="25">
        <f t="shared" si="132"/>
        <v>93</v>
      </c>
      <c r="BX239" s="26">
        <f t="shared" si="132"/>
        <v>465</v>
      </c>
      <c r="BY239" s="27">
        <f t="shared" si="132"/>
        <v>62</v>
      </c>
      <c r="BZ239" s="28">
        <f t="shared" si="124"/>
        <v>0</v>
      </c>
      <c r="CA239" s="28">
        <f t="shared" si="124"/>
        <v>0</v>
      </c>
      <c r="CB239" s="28">
        <f t="shared" si="124"/>
        <v>0</v>
      </c>
      <c r="CC239" s="17">
        <f>DFC!$C$77</f>
        <v>42</v>
      </c>
      <c r="CD239" s="28">
        <f>DFC!$C$76</f>
        <v>35</v>
      </c>
      <c r="CE239" s="30">
        <f>DFC!$C$75</f>
        <v>40</v>
      </c>
      <c r="CF239" s="31">
        <f t="shared" si="147"/>
        <v>0</v>
      </c>
      <c r="CG239" s="31">
        <f t="shared" si="147"/>
        <v>0</v>
      </c>
      <c r="CH239" s="32">
        <f t="shared" si="147"/>
        <v>0</v>
      </c>
      <c r="CI239" s="11">
        <f>DFC!$C$68</f>
        <v>500</v>
      </c>
      <c r="CJ239" s="21">
        <f t="shared" si="141"/>
        <v>0</v>
      </c>
      <c r="CK239" s="21">
        <f t="shared" si="141"/>
        <v>0</v>
      </c>
      <c r="CL239" s="21">
        <f t="shared" si="141"/>
        <v>0</v>
      </c>
      <c r="CM239" s="423">
        <f t="shared" si="142"/>
        <v>0</v>
      </c>
    </row>
    <row r="240" spans="1:91" x14ac:dyDescent="0.35">
      <c r="A240" s="743"/>
      <c r="B240" s="572" t="s">
        <v>30</v>
      </c>
      <c r="C240" s="572">
        <v>30</v>
      </c>
      <c r="D240" s="572">
        <v>234</v>
      </c>
      <c r="E240" s="10">
        <f>DFC!C$57</f>
        <v>20</v>
      </c>
      <c r="F240" s="578">
        <f t="shared" si="120"/>
        <v>600</v>
      </c>
      <c r="G240" s="745"/>
      <c r="H240" s="49">
        <f>DFC!$C$45</f>
        <v>0.1</v>
      </c>
      <c r="I240" s="47">
        <f>DFC!$C$44</f>
        <v>0.7</v>
      </c>
      <c r="J240" s="48">
        <f>DFC!$C$43</f>
        <v>0.2</v>
      </c>
      <c r="K240" s="24" t="str">
        <f t="shared" si="125"/>
        <v>OK</v>
      </c>
      <c r="L240" s="25">
        <f t="shared" si="126"/>
        <v>60</v>
      </c>
      <c r="M240" s="26">
        <f t="shared" si="126"/>
        <v>420</v>
      </c>
      <c r="N240" s="27">
        <f t="shared" si="126"/>
        <v>120</v>
      </c>
      <c r="O240" s="28">
        <f t="shared" si="143"/>
        <v>420000</v>
      </c>
      <c r="P240" s="28">
        <f t="shared" si="143"/>
        <v>9996000</v>
      </c>
      <c r="Q240" s="28">
        <f t="shared" si="143"/>
        <v>3360000</v>
      </c>
      <c r="R240" s="29">
        <f>DFC!$C$50</f>
        <v>152</v>
      </c>
      <c r="S240" s="28">
        <f>DFC!$C$49</f>
        <v>146.19999999999999</v>
      </c>
      <c r="T240" s="30">
        <f>DFC!$C$48</f>
        <v>150</v>
      </c>
      <c r="U240" s="31">
        <f t="shared" si="127"/>
        <v>63.84</v>
      </c>
      <c r="V240" s="31">
        <f t="shared" si="127"/>
        <v>1461.4151999999999</v>
      </c>
      <c r="W240" s="32">
        <f t="shared" si="127"/>
        <v>504</v>
      </c>
      <c r="X240" s="23">
        <f>DFC!$C$41</f>
        <v>370</v>
      </c>
      <c r="Y240" s="33">
        <f t="shared" si="128"/>
        <v>23620.800000000003</v>
      </c>
      <c r="Z240" s="31">
        <f t="shared" si="128"/>
        <v>540723.62399999995</v>
      </c>
      <c r="AA240" s="31">
        <f t="shared" si="128"/>
        <v>186480</v>
      </c>
      <c r="AB240" s="423">
        <f t="shared" si="135"/>
        <v>750824.424</v>
      </c>
      <c r="AC240" s="295">
        <f>DFC!$C$45</f>
        <v>0.1</v>
      </c>
      <c r="AD240" s="291">
        <f>DFC!$C$44</f>
        <v>0.7</v>
      </c>
      <c r="AE240" s="292">
        <f>DFC!$C$43</f>
        <v>0.2</v>
      </c>
      <c r="AF240" s="24" t="str">
        <f t="shared" si="129"/>
        <v>OK</v>
      </c>
      <c r="AG240" s="25">
        <f t="shared" si="130"/>
        <v>60</v>
      </c>
      <c r="AH240" s="26">
        <f t="shared" si="130"/>
        <v>420</v>
      </c>
      <c r="AI240" s="27">
        <f t="shared" si="130"/>
        <v>120</v>
      </c>
      <c r="AJ240" s="28">
        <f t="shared" si="122"/>
        <v>0</v>
      </c>
      <c r="AK240" s="28">
        <f t="shared" si="122"/>
        <v>0</v>
      </c>
      <c r="AL240" s="28">
        <f t="shared" si="122"/>
        <v>0</v>
      </c>
      <c r="AM240" s="17">
        <f>DFC!$C$50</f>
        <v>152</v>
      </c>
      <c r="AN240" s="16">
        <f>DFC!$C$49</f>
        <v>146.19999999999999</v>
      </c>
      <c r="AO240" s="18">
        <f>DFC!$C$48</f>
        <v>150</v>
      </c>
      <c r="AP240" s="31">
        <f t="shared" si="145"/>
        <v>0</v>
      </c>
      <c r="AQ240" s="31">
        <f t="shared" si="145"/>
        <v>0</v>
      </c>
      <c r="AR240" s="32">
        <f t="shared" si="145"/>
        <v>0</v>
      </c>
      <c r="AS240" s="23">
        <f>DFC!$C$41</f>
        <v>370</v>
      </c>
      <c r="AT240" s="33">
        <f t="shared" si="144"/>
        <v>0</v>
      </c>
      <c r="AU240" s="31">
        <f t="shared" si="144"/>
        <v>0</v>
      </c>
      <c r="AV240" s="31">
        <f t="shared" si="144"/>
        <v>0</v>
      </c>
      <c r="AW240" s="423">
        <f t="shared" si="136"/>
        <v>0</v>
      </c>
      <c r="AX240" s="561">
        <f>DFC!$C$72</f>
        <v>0.15</v>
      </c>
      <c r="AY240" s="559">
        <f>DFC!$C$71</f>
        <v>0.75</v>
      </c>
      <c r="AZ240" s="560">
        <f>DFC!$C$70</f>
        <v>0.1</v>
      </c>
      <c r="BA240" s="24" t="str">
        <f t="shared" si="133"/>
        <v>OK</v>
      </c>
      <c r="BB240" s="25">
        <f t="shared" si="131"/>
        <v>90</v>
      </c>
      <c r="BC240" s="26">
        <f t="shared" si="131"/>
        <v>450</v>
      </c>
      <c r="BD240" s="27">
        <f t="shared" si="131"/>
        <v>60</v>
      </c>
      <c r="BE240" s="28">
        <f t="shared" si="123"/>
        <v>112500</v>
      </c>
      <c r="BF240" s="28">
        <f t="shared" si="123"/>
        <v>1912500</v>
      </c>
      <c r="BG240" s="28">
        <f t="shared" si="123"/>
        <v>300000</v>
      </c>
      <c r="BH240" s="17">
        <f>DFC!$C$77</f>
        <v>42</v>
      </c>
      <c r="BI240" s="28">
        <f>DFC!$C$76</f>
        <v>35</v>
      </c>
      <c r="BJ240" s="30">
        <f>DFC!$C$75</f>
        <v>40</v>
      </c>
      <c r="BK240" s="31">
        <f t="shared" si="146"/>
        <v>4.7249999999999996</v>
      </c>
      <c r="BL240" s="31">
        <f t="shared" si="146"/>
        <v>66.9375</v>
      </c>
      <c r="BM240" s="32">
        <f t="shared" si="146"/>
        <v>12</v>
      </c>
      <c r="BN240" s="11">
        <f>DFC!$C$68</f>
        <v>500</v>
      </c>
      <c r="BO240" s="21">
        <f t="shared" si="137"/>
        <v>2362.5</v>
      </c>
      <c r="BP240" s="19">
        <f t="shared" si="138"/>
        <v>33468.75</v>
      </c>
      <c r="BQ240" s="19">
        <f t="shared" si="139"/>
        <v>6000</v>
      </c>
      <c r="BR240" s="423">
        <f t="shared" si="140"/>
        <v>41831.25</v>
      </c>
      <c r="BS240" s="561">
        <f>DFC!$C$72</f>
        <v>0.15</v>
      </c>
      <c r="BT240" s="559">
        <f>DFC!$C$71</f>
        <v>0.75</v>
      </c>
      <c r="BU240" s="560">
        <f>DFC!$C$70</f>
        <v>0.1</v>
      </c>
      <c r="BV240" s="24" t="str">
        <f t="shared" si="134"/>
        <v>OK</v>
      </c>
      <c r="BW240" s="25">
        <f t="shared" si="132"/>
        <v>90</v>
      </c>
      <c r="BX240" s="26">
        <f t="shared" si="132"/>
        <v>450</v>
      </c>
      <c r="BY240" s="27">
        <f t="shared" si="132"/>
        <v>60</v>
      </c>
      <c r="BZ240" s="28">
        <f t="shared" si="124"/>
        <v>0</v>
      </c>
      <c r="CA240" s="28">
        <f t="shared" si="124"/>
        <v>0</v>
      </c>
      <c r="CB240" s="28">
        <f t="shared" si="124"/>
        <v>0</v>
      </c>
      <c r="CC240" s="17">
        <f>DFC!$C$77</f>
        <v>42</v>
      </c>
      <c r="CD240" s="28">
        <f>DFC!$C$76</f>
        <v>35</v>
      </c>
      <c r="CE240" s="30">
        <f>DFC!$C$75</f>
        <v>40</v>
      </c>
      <c r="CF240" s="31">
        <f t="shared" si="147"/>
        <v>0</v>
      </c>
      <c r="CG240" s="31">
        <f t="shared" si="147"/>
        <v>0</v>
      </c>
      <c r="CH240" s="32">
        <f t="shared" si="147"/>
        <v>0</v>
      </c>
      <c r="CI240" s="11">
        <f>DFC!$C$68</f>
        <v>500</v>
      </c>
      <c r="CJ240" s="21">
        <f t="shared" si="141"/>
        <v>0</v>
      </c>
      <c r="CK240" s="21">
        <f t="shared" si="141"/>
        <v>0</v>
      </c>
      <c r="CL240" s="21">
        <f t="shared" si="141"/>
        <v>0</v>
      </c>
      <c r="CM240" s="423">
        <f t="shared" si="142"/>
        <v>0</v>
      </c>
    </row>
    <row r="241" spans="1:91" x14ac:dyDescent="0.35">
      <c r="A241" s="743"/>
      <c r="B241" s="572" t="s">
        <v>31</v>
      </c>
      <c r="C241" s="572">
        <v>31</v>
      </c>
      <c r="D241" s="572">
        <v>235</v>
      </c>
      <c r="E241" s="10">
        <f>DFC!C$58</f>
        <v>20</v>
      </c>
      <c r="F241" s="578">
        <f t="shared" si="120"/>
        <v>620</v>
      </c>
      <c r="G241" s="745"/>
      <c r="H241" s="49">
        <f>DFC!$C$45</f>
        <v>0.1</v>
      </c>
      <c r="I241" s="47">
        <f>DFC!$C$44</f>
        <v>0.7</v>
      </c>
      <c r="J241" s="48">
        <f>DFC!$C$43</f>
        <v>0.2</v>
      </c>
      <c r="K241" s="24" t="str">
        <f t="shared" si="125"/>
        <v>OK</v>
      </c>
      <c r="L241" s="25">
        <f t="shared" si="126"/>
        <v>62</v>
      </c>
      <c r="M241" s="26">
        <f t="shared" si="126"/>
        <v>434</v>
      </c>
      <c r="N241" s="27">
        <f t="shared" si="126"/>
        <v>124</v>
      </c>
      <c r="O241" s="28">
        <f t="shared" si="143"/>
        <v>434000</v>
      </c>
      <c r="P241" s="28">
        <f t="shared" si="143"/>
        <v>10329200</v>
      </c>
      <c r="Q241" s="28">
        <f t="shared" si="143"/>
        <v>3472000</v>
      </c>
      <c r="R241" s="29">
        <f>DFC!$C$50</f>
        <v>152</v>
      </c>
      <c r="S241" s="28">
        <f>DFC!$C$49</f>
        <v>146.19999999999999</v>
      </c>
      <c r="T241" s="30">
        <f>DFC!$C$48</f>
        <v>150</v>
      </c>
      <c r="U241" s="31">
        <f t="shared" si="127"/>
        <v>65.968000000000004</v>
      </c>
      <c r="V241" s="31">
        <f t="shared" si="127"/>
        <v>1510.12904</v>
      </c>
      <c r="W241" s="32">
        <f t="shared" si="127"/>
        <v>520.79999999999995</v>
      </c>
      <c r="X241" s="23">
        <f>DFC!$C$41</f>
        <v>370</v>
      </c>
      <c r="Y241" s="33">
        <f t="shared" si="128"/>
        <v>24408.16</v>
      </c>
      <c r="Z241" s="31">
        <f t="shared" si="128"/>
        <v>558747.74479999999</v>
      </c>
      <c r="AA241" s="31">
        <f t="shared" si="128"/>
        <v>192695.99999999997</v>
      </c>
      <c r="AB241" s="423">
        <f t="shared" si="135"/>
        <v>775851.90480000002</v>
      </c>
      <c r="AC241" s="295">
        <f>DFC!$C$45</f>
        <v>0.1</v>
      </c>
      <c r="AD241" s="291">
        <f>DFC!$C$44</f>
        <v>0.7</v>
      </c>
      <c r="AE241" s="292">
        <f>DFC!$C$43</f>
        <v>0.2</v>
      </c>
      <c r="AF241" s="24" t="str">
        <f t="shared" si="129"/>
        <v>OK</v>
      </c>
      <c r="AG241" s="25">
        <f t="shared" si="130"/>
        <v>62</v>
      </c>
      <c r="AH241" s="26">
        <f t="shared" si="130"/>
        <v>434</v>
      </c>
      <c r="AI241" s="27">
        <f t="shared" si="130"/>
        <v>124</v>
      </c>
      <c r="AJ241" s="28">
        <f t="shared" si="122"/>
        <v>0</v>
      </c>
      <c r="AK241" s="28">
        <f t="shared" si="122"/>
        <v>0</v>
      </c>
      <c r="AL241" s="28">
        <f t="shared" si="122"/>
        <v>0</v>
      </c>
      <c r="AM241" s="17">
        <f>DFC!$C$50</f>
        <v>152</v>
      </c>
      <c r="AN241" s="16">
        <f>DFC!$C$49</f>
        <v>146.19999999999999</v>
      </c>
      <c r="AO241" s="18">
        <f>DFC!$C$48</f>
        <v>150</v>
      </c>
      <c r="AP241" s="31">
        <f t="shared" si="145"/>
        <v>0</v>
      </c>
      <c r="AQ241" s="31">
        <f t="shared" si="145"/>
        <v>0</v>
      </c>
      <c r="AR241" s="32">
        <f t="shared" si="145"/>
        <v>0</v>
      </c>
      <c r="AS241" s="23">
        <f>DFC!$C$41</f>
        <v>370</v>
      </c>
      <c r="AT241" s="33">
        <f t="shared" si="144"/>
        <v>0</v>
      </c>
      <c r="AU241" s="31">
        <f t="shared" si="144"/>
        <v>0</v>
      </c>
      <c r="AV241" s="31">
        <f t="shared" si="144"/>
        <v>0</v>
      </c>
      <c r="AW241" s="423">
        <f t="shared" si="136"/>
        <v>0</v>
      </c>
      <c r="AX241" s="561">
        <f>DFC!$C$72</f>
        <v>0.15</v>
      </c>
      <c r="AY241" s="559">
        <f>DFC!$C$71</f>
        <v>0.75</v>
      </c>
      <c r="AZ241" s="560">
        <f>DFC!$C$70</f>
        <v>0.1</v>
      </c>
      <c r="BA241" s="24" t="str">
        <f t="shared" si="133"/>
        <v>OK</v>
      </c>
      <c r="BB241" s="25">
        <f t="shared" si="131"/>
        <v>93</v>
      </c>
      <c r="BC241" s="26">
        <f t="shared" si="131"/>
        <v>465</v>
      </c>
      <c r="BD241" s="27">
        <f t="shared" si="131"/>
        <v>62</v>
      </c>
      <c r="BE241" s="28">
        <f t="shared" si="123"/>
        <v>116250</v>
      </c>
      <c r="BF241" s="28">
        <f t="shared" si="123"/>
        <v>1976250</v>
      </c>
      <c r="BG241" s="28">
        <f t="shared" si="123"/>
        <v>310000</v>
      </c>
      <c r="BH241" s="17">
        <f>DFC!$C$77</f>
        <v>42</v>
      </c>
      <c r="BI241" s="28">
        <f>DFC!$C$76</f>
        <v>35</v>
      </c>
      <c r="BJ241" s="30">
        <f>DFC!$C$75</f>
        <v>40</v>
      </c>
      <c r="BK241" s="31">
        <f t="shared" si="146"/>
        <v>4.8825000000000003</v>
      </c>
      <c r="BL241" s="31">
        <f t="shared" si="146"/>
        <v>69.168750000000003</v>
      </c>
      <c r="BM241" s="32">
        <f t="shared" si="146"/>
        <v>12.4</v>
      </c>
      <c r="BN241" s="11">
        <f>DFC!$C$68</f>
        <v>500</v>
      </c>
      <c r="BO241" s="21">
        <f t="shared" si="137"/>
        <v>2441.25</v>
      </c>
      <c r="BP241" s="19">
        <f t="shared" si="138"/>
        <v>34584.375</v>
      </c>
      <c r="BQ241" s="19">
        <f t="shared" si="139"/>
        <v>6200</v>
      </c>
      <c r="BR241" s="423">
        <f t="shared" si="140"/>
        <v>43225.625</v>
      </c>
      <c r="BS241" s="561">
        <f>DFC!$C$72</f>
        <v>0.15</v>
      </c>
      <c r="BT241" s="559">
        <f>DFC!$C$71</f>
        <v>0.75</v>
      </c>
      <c r="BU241" s="560">
        <f>DFC!$C$70</f>
        <v>0.1</v>
      </c>
      <c r="BV241" s="24" t="str">
        <f t="shared" si="134"/>
        <v>OK</v>
      </c>
      <c r="BW241" s="25">
        <f t="shared" si="132"/>
        <v>93</v>
      </c>
      <c r="BX241" s="26">
        <f t="shared" si="132"/>
        <v>465</v>
      </c>
      <c r="BY241" s="27">
        <f t="shared" si="132"/>
        <v>62</v>
      </c>
      <c r="BZ241" s="28">
        <f t="shared" si="124"/>
        <v>0</v>
      </c>
      <c r="CA241" s="28">
        <f t="shared" si="124"/>
        <v>0</v>
      </c>
      <c r="CB241" s="28">
        <f t="shared" si="124"/>
        <v>0</v>
      </c>
      <c r="CC241" s="17">
        <f>DFC!$C$77</f>
        <v>42</v>
      </c>
      <c r="CD241" s="28">
        <f>DFC!$C$76</f>
        <v>35</v>
      </c>
      <c r="CE241" s="30">
        <f>DFC!$C$75</f>
        <v>40</v>
      </c>
      <c r="CF241" s="31">
        <f t="shared" si="147"/>
        <v>0</v>
      </c>
      <c r="CG241" s="31">
        <f t="shared" si="147"/>
        <v>0</v>
      </c>
      <c r="CH241" s="32">
        <f t="shared" si="147"/>
        <v>0</v>
      </c>
      <c r="CI241" s="11">
        <f>DFC!$C$68</f>
        <v>500</v>
      </c>
      <c r="CJ241" s="21">
        <f t="shared" si="141"/>
        <v>0</v>
      </c>
      <c r="CK241" s="21">
        <f t="shared" si="141"/>
        <v>0</v>
      </c>
      <c r="CL241" s="21">
        <f t="shared" si="141"/>
        <v>0</v>
      </c>
      <c r="CM241" s="423">
        <f t="shared" si="142"/>
        <v>0</v>
      </c>
    </row>
    <row r="242" spans="1:91" x14ac:dyDescent="0.35">
      <c r="A242" s="743"/>
      <c r="B242" s="572" t="s">
        <v>32</v>
      </c>
      <c r="C242" s="572">
        <v>31</v>
      </c>
      <c r="D242" s="572">
        <v>236</v>
      </c>
      <c r="E242" s="10">
        <f>DFC!C$59</f>
        <v>20</v>
      </c>
      <c r="F242" s="578">
        <f t="shared" si="120"/>
        <v>620</v>
      </c>
      <c r="G242" s="745"/>
      <c r="H242" s="49">
        <f>DFC!$C$45</f>
        <v>0.1</v>
      </c>
      <c r="I242" s="47">
        <f>DFC!$C$44</f>
        <v>0.7</v>
      </c>
      <c r="J242" s="48">
        <f>DFC!$C$43</f>
        <v>0.2</v>
      </c>
      <c r="K242" s="24" t="str">
        <f t="shared" si="125"/>
        <v>OK</v>
      </c>
      <c r="L242" s="25">
        <f t="shared" si="126"/>
        <v>62</v>
      </c>
      <c r="M242" s="26">
        <f t="shared" si="126"/>
        <v>434</v>
      </c>
      <c r="N242" s="27">
        <f t="shared" si="126"/>
        <v>124</v>
      </c>
      <c r="O242" s="28">
        <f t="shared" si="143"/>
        <v>434000</v>
      </c>
      <c r="P242" s="28">
        <f t="shared" si="143"/>
        <v>10329200</v>
      </c>
      <c r="Q242" s="28">
        <f t="shared" si="143"/>
        <v>3472000</v>
      </c>
      <c r="R242" s="29">
        <f>DFC!$C$50</f>
        <v>152</v>
      </c>
      <c r="S242" s="28">
        <f>DFC!$C$49</f>
        <v>146.19999999999999</v>
      </c>
      <c r="T242" s="30">
        <f>DFC!$C$48</f>
        <v>150</v>
      </c>
      <c r="U242" s="31">
        <f t="shared" si="127"/>
        <v>65.968000000000004</v>
      </c>
      <c r="V242" s="31">
        <f t="shared" si="127"/>
        <v>1510.12904</v>
      </c>
      <c r="W242" s="32">
        <f t="shared" si="127"/>
        <v>520.79999999999995</v>
      </c>
      <c r="X242" s="23">
        <f>DFC!$C$41</f>
        <v>370</v>
      </c>
      <c r="Y242" s="33">
        <f t="shared" si="128"/>
        <v>24408.16</v>
      </c>
      <c r="Z242" s="31">
        <f t="shared" si="128"/>
        <v>558747.74479999999</v>
      </c>
      <c r="AA242" s="31">
        <f t="shared" si="128"/>
        <v>192695.99999999997</v>
      </c>
      <c r="AB242" s="423">
        <f t="shared" si="135"/>
        <v>775851.90480000002</v>
      </c>
      <c r="AC242" s="295">
        <f>DFC!$C$45</f>
        <v>0.1</v>
      </c>
      <c r="AD242" s="291">
        <f>DFC!$C$44</f>
        <v>0.7</v>
      </c>
      <c r="AE242" s="292">
        <f>DFC!$C$43</f>
        <v>0.2</v>
      </c>
      <c r="AF242" s="24" t="str">
        <f t="shared" si="129"/>
        <v>OK</v>
      </c>
      <c r="AG242" s="25">
        <f t="shared" si="130"/>
        <v>62</v>
      </c>
      <c r="AH242" s="26">
        <f t="shared" si="130"/>
        <v>434</v>
      </c>
      <c r="AI242" s="27">
        <f t="shared" si="130"/>
        <v>124</v>
      </c>
      <c r="AJ242" s="28">
        <f t="shared" si="122"/>
        <v>0</v>
      </c>
      <c r="AK242" s="28">
        <f t="shared" si="122"/>
        <v>0</v>
      </c>
      <c r="AL242" s="28">
        <f t="shared" si="122"/>
        <v>0</v>
      </c>
      <c r="AM242" s="17">
        <f>DFC!$C$50</f>
        <v>152</v>
      </c>
      <c r="AN242" s="16">
        <f>DFC!$C$49</f>
        <v>146.19999999999999</v>
      </c>
      <c r="AO242" s="18">
        <f>DFC!$C$48</f>
        <v>150</v>
      </c>
      <c r="AP242" s="31">
        <f t="shared" si="145"/>
        <v>0</v>
      </c>
      <c r="AQ242" s="31">
        <f t="shared" si="145"/>
        <v>0</v>
      </c>
      <c r="AR242" s="32">
        <f t="shared" si="145"/>
        <v>0</v>
      </c>
      <c r="AS242" s="23">
        <f>DFC!$C$41</f>
        <v>370</v>
      </c>
      <c r="AT242" s="33">
        <f t="shared" si="144"/>
        <v>0</v>
      </c>
      <c r="AU242" s="31">
        <f t="shared" si="144"/>
        <v>0</v>
      </c>
      <c r="AV242" s="31">
        <f t="shared" si="144"/>
        <v>0</v>
      </c>
      <c r="AW242" s="423">
        <f t="shared" si="136"/>
        <v>0</v>
      </c>
      <c r="AX242" s="561">
        <f>DFC!$C$72</f>
        <v>0.15</v>
      </c>
      <c r="AY242" s="559">
        <f>DFC!$C$71</f>
        <v>0.75</v>
      </c>
      <c r="AZ242" s="560">
        <f>DFC!$C$70</f>
        <v>0.1</v>
      </c>
      <c r="BA242" s="24" t="str">
        <f t="shared" si="133"/>
        <v>OK</v>
      </c>
      <c r="BB242" s="25">
        <f t="shared" si="131"/>
        <v>93</v>
      </c>
      <c r="BC242" s="26">
        <f t="shared" si="131"/>
        <v>465</v>
      </c>
      <c r="BD242" s="27">
        <f t="shared" si="131"/>
        <v>62</v>
      </c>
      <c r="BE242" s="28">
        <f t="shared" si="123"/>
        <v>116250</v>
      </c>
      <c r="BF242" s="28">
        <f t="shared" si="123"/>
        <v>1976250</v>
      </c>
      <c r="BG242" s="28">
        <f t="shared" si="123"/>
        <v>310000</v>
      </c>
      <c r="BH242" s="17">
        <f>DFC!$C$77</f>
        <v>42</v>
      </c>
      <c r="BI242" s="28">
        <f>DFC!$C$76</f>
        <v>35</v>
      </c>
      <c r="BJ242" s="30">
        <f>DFC!$C$75</f>
        <v>40</v>
      </c>
      <c r="BK242" s="31">
        <f t="shared" si="146"/>
        <v>4.8825000000000003</v>
      </c>
      <c r="BL242" s="31">
        <f t="shared" si="146"/>
        <v>69.168750000000003</v>
      </c>
      <c r="BM242" s="32">
        <f t="shared" si="146"/>
        <v>12.4</v>
      </c>
      <c r="BN242" s="11">
        <f>DFC!$C$68</f>
        <v>500</v>
      </c>
      <c r="BO242" s="21">
        <f t="shared" si="137"/>
        <v>2441.25</v>
      </c>
      <c r="BP242" s="19">
        <f t="shared" si="138"/>
        <v>34584.375</v>
      </c>
      <c r="BQ242" s="19">
        <f t="shared" si="139"/>
        <v>6200</v>
      </c>
      <c r="BR242" s="423">
        <f t="shared" si="140"/>
        <v>43225.625</v>
      </c>
      <c r="BS242" s="561">
        <f>DFC!$C$72</f>
        <v>0.15</v>
      </c>
      <c r="BT242" s="559">
        <f>DFC!$C$71</f>
        <v>0.75</v>
      </c>
      <c r="BU242" s="560">
        <f>DFC!$C$70</f>
        <v>0.1</v>
      </c>
      <c r="BV242" s="24" t="str">
        <f t="shared" si="134"/>
        <v>OK</v>
      </c>
      <c r="BW242" s="25">
        <f t="shared" si="132"/>
        <v>93</v>
      </c>
      <c r="BX242" s="26">
        <f t="shared" si="132"/>
        <v>465</v>
      </c>
      <c r="BY242" s="27">
        <f t="shared" si="132"/>
        <v>62</v>
      </c>
      <c r="BZ242" s="28">
        <f t="shared" si="124"/>
        <v>0</v>
      </c>
      <c r="CA242" s="28">
        <f t="shared" si="124"/>
        <v>0</v>
      </c>
      <c r="CB242" s="28">
        <f t="shared" si="124"/>
        <v>0</v>
      </c>
      <c r="CC242" s="17">
        <f>DFC!$C$77</f>
        <v>42</v>
      </c>
      <c r="CD242" s="28">
        <f>DFC!$C$76</f>
        <v>35</v>
      </c>
      <c r="CE242" s="30">
        <f>DFC!$C$75</f>
        <v>40</v>
      </c>
      <c r="CF242" s="31">
        <f t="shared" si="147"/>
        <v>0</v>
      </c>
      <c r="CG242" s="31">
        <f t="shared" si="147"/>
        <v>0</v>
      </c>
      <c r="CH242" s="32">
        <f t="shared" si="147"/>
        <v>0</v>
      </c>
      <c r="CI242" s="11">
        <f>DFC!$C$68</f>
        <v>500</v>
      </c>
      <c r="CJ242" s="21">
        <f t="shared" si="141"/>
        <v>0</v>
      </c>
      <c r="CK242" s="21">
        <f t="shared" si="141"/>
        <v>0</v>
      </c>
      <c r="CL242" s="21">
        <f t="shared" si="141"/>
        <v>0</v>
      </c>
      <c r="CM242" s="423">
        <f t="shared" si="142"/>
        <v>0</v>
      </c>
    </row>
    <row r="243" spans="1:91" x14ac:dyDescent="0.35">
      <c r="A243" s="743"/>
      <c r="B243" s="572" t="s">
        <v>33</v>
      </c>
      <c r="C243" s="572">
        <v>30</v>
      </c>
      <c r="D243" s="572">
        <v>237</v>
      </c>
      <c r="E243" s="10">
        <f>DFC!C$60</f>
        <v>20</v>
      </c>
      <c r="F243" s="578">
        <f t="shared" si="120"/>
        <v>600</v>
      </c>
      <c r="G243" s="745"/>
      <c r="H243" s="49">
        <f>DFC!$C$45</f>
        <v>0.1</v>
      </c>
      <c r="I243" s="47">
        <f>DFC!$C$44</f>
        <v>0.7</v>
      </c>
      <c r="J243" s="48">
        <f>DFC!$C$43</f>
        <v>0.2</v>
      </c>
      <c r="K243" s="24" t="str">
        <f t="shared" si="125"/>
        <v>OK</v>
      </c>
      <c r="L243" s="25">
        <f t="shared" si="126"/>
        <v>60</v>
      </c>
      <c r="M243" s="26">
        <f t="shared" si="126"/>
        <v>420</v>
      </c>
      <c r="N243" s="27">
        <f t="shared" si="126"/>
        <v>120</v>
      </c>
      <c r="O243" s="28">
        <f t="shared" si="143"/>
        <v>420000</v>
      </c>
      <c r="P243" s="28">
        <f t="shared" si="143"/>
        <v>9996000</v>
      </c>
      <c r="Q243" s="28">
        <f t="shared" si="143"/>
        <v>3360000</v>
      </c>
      <c r="R243" s="29">
        <f>DFC!$C$50</f>
        <v>152</v>
      </c>
      <c r="S243" s="28">
        <f>DFC!$C$49</f>
        <v>146.19999999999999</v>
      </c>
      <c r="T243" s="30">
        <f>DFC!$C$48</f>
        <v>150</v>
      </c>
      <c r="U243" s="31">
        <f t="shared" si="127"/>
        <v>63.84</v>
      </c>
      <c r="V243" s="31">
        <f t="shared" si="127"/>
        <v>1461.4151999999999</v>
      </c>
      <c r="W243" s="32">
        <f t="shared" si="127"/>
        <v>504</v>
      </c>
      <c r="X243" s="23">
        <f>DFC!$C$41</f>
        <v>370</v>
      </c>
      <c r="Y243" s="33">
        <f t="shared" si="128"/>
        <v>23620.800000000003</v>
      </c>
      <c r="Z243" s="31">
        <f t="shared" si="128"/>
        <v>540723.62399999995</v>
      </c>
      <c r="AA243" s="31">
        <f t="shared" si="128"/>
        <v>186480</v>
      </c>
      <c r="AB243" s="423">
        <f t="shared" si="135"/>
        <v>750824.424</v>
      </c>
      <c r="AC243" s="295">
        <f>DFC!$C$45</f>
        <v>0.1</v>
      </c>
      <c r="AD243" s="291">
        <f>DFC!$C$44</f>
        <v>0.7</v>
      </c>
      <c r="AE243" s="292">
        <f>DFC!$C$43</f>
        <v>0.2</v>
      </c>
      <c r="AF243" s="24" t="str">
        <f t="shared" si="129"/>
        <v>OK</v>
      </c>
      <c r="AG243" s="25">
        <f t="shared" si="130"/>
        <v>60</v>
      </c>
      <c r="AH243" s="26">
        <f t="shared" si="130"/>
        <v>420</v>
      </c>
      <c r="AI243" s="27">
        <f t="shared" si="130"/>
        <v>120</v>
      </c>
      <c r="AJ243" s="28">
        <f t="shared" si="122"/>
        <v>0</v>
      </c>
      <c r="AK243" s="28">
        <f t="shared" si="122"/>
        <v>0</v>
      </c>
      <c r="AL243" s="28">
        <f t="shared" si="122"/>
        <v>0</v>
      </c>
      <c r="AM243" s="17">
        <f>DFC!$C$50</f>
        <v>152</v>
      </c>
      <c r="AN243" s="16">
        <f>DFC!$C$49</f>
        <v>146.19999999999999</v>
      </c>
      <c r="AO243" s="18">
        <f>DFC!$C$48</f>
        <v>150</v>
      </c>
      <c r="AP243" s="31">
        <f t="shared" si="145"/>
        <v>0</v>
      </c>
      <c r="AQ243" s="31">
        <f t="shared" si="145"/>
        <v>0</v>
      </c>
      <c r="AR243" s="32">
        <f t="shared" si="145"/>
        <v>0</v>
      </c>
      <c r="AS243" s="23">
        <f>DFC!$C$41</f>
        <v>370</v>
      </c>
      <c r="AT243" s="33">
        <f t="shared" si="144"/>
        <v>0</v>
      </c>
      <c r="AU243" s="31">
        <f t="shared" si="144"/>
        <v>0</v>
      </c>
      <c r="AV243" s="31">
        <f t="shared" si="144"/>
        <v>0</v>
      </c>
      <c r="AW243" s="423">
        <f t="shared" si="136"/>
        <v>0</v>
      </c>
      <c r="AX243" s="561">
        <f>DFC!$C$72</f>
        <v>0.15</v>
      </c>
      <c r="AY243" s="559">
        <f>DFC!$C$71</f>
        <v>0.75</v>
      </c>
      <c r="AZ243" s="560">
        <f>DFC!$C$70</f>
        <v>0.1</v>
      </c>
      <c r="BA243" s="24" t="str">
        <f t="shared" si="133"/>
        <v>OK</v>
      </c>
      <c r="BB243" s="25">
        <f t="shared" si="131"/>
        <v>90</v>
      </c>
      <c r="BC243" s="26">
        <f t="shared" si="131"/>
        <v>450</v>
      </c>
      <c r="BD243" s="27">
        <f t="shared" si="131"/>
        <v>60</v>
      </c>
      <c r="BE243" s="28">
        <f t="shared" si="123"/>
        <v>112500</v>
      </c>
      <c r="BF243" s="28">
        <f t="shared" si="123"/>
        <v>1912500</v>
      </c>
      <c r="BG243" s="28">
        <f t="shared" si="123"/>
        <v>300000</v>
      </c>
      <c r="BH243" s="17">
        <f>DFC!$C$77</f>
        <v>42</v>
      </c>
      <c r="BI243" s="28">
        <f>DFC!$C$76</f>
        <v>35</v>
      </c>
      <c r="BJ243" s="30">
        <f>DFC!$C$75</f>
        <v>40</v>
      </c>
      <c r="BK243" s="31">
        <f t="shared" si="146"/>
        <v>4.7249999999999996</v>
      </c>
      <c r="BL243" s="31">
        <f t="shared" si="146"/>
        <v>66.9375</v>
      </c>
      <c r="BM243" s="32">
        <f t="shared" si="146"/>
        <v>12</v>
      </c>
      <c r="BN243" s="11">
        <f>DFC!$C$68</f>
        <v>500</v>
      </c>
      <c r="BO243" s="21">
        <f t="shared" si="137"/>
        <v>2362.5</v>
      </c>
      <c r="BP243" s="19">
        <f t="shared" si="138"/>
        <v>33468.75</v>
      </c>
      <c r="BQ243" s="19">
        <f t="shared" si="139"/>
        <v>6000</v>
      </c>
      <c r="BR243" s="423">
        <f t="shared" si="140"/>
        <v>41831.25</v>
      </c>
      <c r="BS243" s="561">
        <f>DFC!$C$72</f>
        <v>0.15</v>
      </c>
      <c r="BT243" s="559">
        <f>DFC!$C$71</f>
        <v>0.75</v>
      </c>
      <c r="BU243" s="560">
        <f>DFC!$C$70</f>
        <v>0.1</v>
      </c>
      <c r="BV243" s="24" t="str">
        <f t="shared" si="134"/>
        <v>OK</v>
      </c>
      <c r="BW243" s="25">
        <f t="shared" si="132"/>
        <v>90</v>
      </c>
      <c r="BX243" s="26">
        <f t="shared" si="132"/>
        <v>450</v>
      </c>
      <c r="BY243" s="27">
        <f t="shared" si="132"/>
        <v>60</v>
      </c>
      <c r="BZ243" s="28">
        <f t="shared" si="124"/>
        <v>0</v>
      </c>
      <c r="CA243" s="28">
        <f t="shared" si="124"/>
        <v>0</v>
      </c>
      <c r="CB243" s="28">
        <f t="shared" si="124"/>
        <v>0</v>
      </c>
      <c r="CC243" s="17">
        <f>DFC!$C$77</f>
        <v>42</v>
      </c>
      <c r="CD243" s="28">
        <f>DFC!$C$76</f>
        <v>35</v>
      </c>
      <c r="CE243" s="30">
        <f>DFC!$C$75</f>
        <v>40</v>
      </c>
      <c r="CF243" s="31">
        <f t="shared" si="147"/>
        <v>0</v>
      </c>
      <c r="CG243" s="31">
        <f t="shared" si="147"/>
        <v>0</v>
      </c>
      <c r="CH243" s="32">
        <f t="shared" si="147"/>
        <v>0</v>
      </c>
      <c r="CI243" s="11">
        <f>DFC!$C$68</f>
        <v>500</v>
      </c>
      <c r="CJ243" s="21">
        <f t="shared" si="141"/>
        <v>0</v>
      </c>
      <c r="CK243" s="21">
        <f t="shared" si="141"/>
        <v>0</v>
      </c>
      <c r="CL243" s="21">
        <f t="shared" si="141"/>
        <v>0</v>
      </c>
      <c r="CM243" s="423">
        <f t="shared" si="142"/>
        <v>0</v>
      </c>
    </row>
    <row r="244" spans="1:91" x14ac:dyDescent="0.35">
      <c r="A244" s="743"/>
      <c r="B244" s="572" t="s">
        <v>34</v>
      </c>
      <c r="C244" s="572">
        <v>31</v>
      </c>
      <c r="D244" s="572">
        <v>238</v>
      </c>
      <c r="E244" s="10">
        <f>DFC!C$61</f>
        <v>20</v>
      </c>
      <c r="F244" s="578">
        <f t="shared" si="120"/>
        <v>620</v>
      </c>
      <c r="G244" s="745"/>
      <c r="H244" s="49">
        <f>DFC!$C$45</f>
        <v>0.1</v>
      </c>
      <c r="I244" s="47">
        <f>DFC!$C$44</f>
        <v>0.7</v>
      </c>
      <c r="J244" s="48">
        <f>DFC!$C$43</f>
        <v>0.2</v>
      </c>
      <c r="K244" s="24" t="str">
        <f t="shared" si="125"/>
        <v>OK</v>
      </c>
      <c r="L244" s="25">
        <f t="shared" si="126"/>
        <v>62</v>
      </c>
      <c r="M244" s="26">
        <f t="shared" si="126"/>
        <v>434</v>
      </c>
      <c r="N244" s="27">
        <f t="shared" si="126"/>
        <v>124</v>
      </c>
      <c r="O244" s="28">
        <f t="shared" si="143"/>
        <v>434000</v>
      </c>
      <c r="P244" s="28">
        <f t="shared" si="143"/>
        <v>10329200</v>
      </c>
      <c r="Q244" s="28">
        <f t="shared" si="143"/>
        <v>3472000</v>
      </c>
      <c r="R244" s="29">
        <f>DFC!$C$50</f>
        <v>152</v>
      </c>
      <c r="S244" s="28">
        <f>DFC!$C$49</f>
        <v>146.19999999999999</v>
      </c>
      <c r="T244" s="30">
        <f>DFC!$C$48</f>
        <v>150</v>
      </c>
      <c r="U244" s="31">
        <f t="shared" si="127"/>
        <v>65.968000000000004</v>
      </c>
      <c r="V244" s="31">
        <f t="shared" si="127"/>
        <v>1510.12904</v>
      </c>
      <c r="W244" s="32">
        <f t="shared" si="127"/>
        <v>520.79999999999995</v>
      </c>
      <c r="X244" s="23">
        <f>DFC!$C$41</f>
        <v>370</v>
      </c>
      <c r="Y244" s="33">
        <f t="shared" si="128"/>
        <v>24408.16</v>
      </c>
      <c r="Z244" s="31">
        <f t="shared" si="128"/>
        <v>558747.74479999999</v>
      </c>
      <c r="AA244" s="31">
        <f t="shared" si="128"/>
        <v>192695.99999999997</v>
      </c>
      <c r="AB244" s="423">
        <f t="shared" si="135"/>
        <v>775851.90480000002</v>
      </c>
      <c r="AC244" s="295">
        <f>DFC!$C$45</f>
        <v>0.1</v>
      </c>
      <c r="AD244" s="291">
        <f>DFC!$C$44</f>
        <v>0.7</v>
      </c>
      <c r="AE244" s="292">
        <f>DFC!$C$43</f>
        <v>0.2</v>
      </c>
      <c r="AF244" s="24" t="str">
        <f t="shared" si="129"/>
        <v>OK</v>
      </c>
      <c r="AG244" s="25">
        <f t="shared" si="130"/>
        <v>62</v>
      </c>
      <c r="AH244" s="26">
        <f t="shared" si="130"/>
        <v>434</v>
      </c>
      <c r="AI244" s="27">
        <f t="shared" si="130"/>
        <v>124</v>
      </c>
      <c r="AJ244" s="28">
        <f t="shared" si="122"/>
        <v>0</v>
      </c>
      <c r="AK244" s="28">
        <f t="shared" si="122"/>
        <v>0</v>
      </c>
      <c r="AL244" s="28">
        <f t="shared" si="122"/>
        <v>0</v>
      </c>
      <c r="AM244" s="17">
        <f>DFC!$C$50</f>
        <v>152</v>
      </c>
      <c r="AN244" s="16">
        <f>DFC!$C$49</f>
        <v>146.19999999999999</v>
      </c>
      <c r="AO244" s="18">
        <f>DFC!$C$48</f>
        <v>150</v>
      </c>
      <c r="AP244" s="31">
        <f t="shared" si="145"/>
        <v>0</v>
      </c>
      <c r="AQ244" s="31">
        <f t="shared" si="145"/>
        <v>0</v>
      </c>
      <c r="AR244" s="32">
        <f t="shared" si="145"/>
        <v>0</v>
      </c>
      <c r="AS244" s="23">
        <f>DFC!$C$41</f>
        <v>370</v>
      </c>
      <c r="AT244" s="33">
        <f t="shared" si="144"/>
        <v>0</v>
      </c>
      <c r="AU244" s="31">
        <f t="shared" si="144"/>
        <v>0</v>
      </c>
      <c r="AV244" s="31">
        <f t="shared" si="144"/>
        <v>0</v>
      </c>
      <c r="AW244" s="423">
        <f t="shared" si="136"/>
        <v>0</v>
      </c>
      <c r="AX244" s="561">
        <f>DFC!$C$72</f>
        <v>0.15</v>
      </c>
      <c r="AY244" s="559">
        <f>DFC!$C$71</f>
        <v>0.75</v>
      </c>
      <c r="AZ244" s="560">
        <f>DFC!$C$70</f>
        <v>0.1</v>
      </c>
      <c r="BA244" s="24" t="str">
        <f t="shared" si="133"/>
        <v>OK</v>
      </c>
      <c r="BB244" s="25">
        <f t="shared" si="131"/>
        <v>93</v>
      </c>
      <c r="BC244" s="26">
        <f t="shared" si="131"/>
        <v>465</v>
      </c>
      <c r="BD244" s="27">
        <f t="shared" si="131"/>
        <v>62</v>
      </c>
      <c r="BE244" s="28">
        <f t="shared" si="123"/>
        <v>116250</v>
      </c>
      <c r="BF244" s="28">
        <f t="shared" si="123"/>
        <v>1976250</v>
      </c>
      <c r="BG244" s="28">
        <f t="shared" si="123"/>
        <v>310000</v>
      </c>
      <c r="BH244" s="17">
        <f>DFC!$C$77</f>
        <v>42</v>
      </c>
      <c r="BI244" s="28">
        <f>DFC!$C$76</f>
        <v>35</v>
      </c>
      <c r="BJ244" s="30">
        <f>DFC!$C$75</f>
        <v>40</v>
      </c>
      <c r="BK244" s="31">
        <f t="shared" si="146"/>
        <v>4.8825000000000003</v>
      </c>
      <c r="BL244" s="31">
        <f t="shared" si="146"/>
        <v>69.168750000000003</v>
      </c>
      <c r="BM244" s="32">
        <f t="shared" si="146"/>
        <v>12.4</v>
      </c>
      <c r="BN244" s="11">
        <f>DFC!$C$68</f>
        <v>500</v>
      </c>
      <c r="BO244" s="21">
        <f t="shared" si="137"/>
        <v>2441.25</v>
      </c>
      <c r="BP244" s="19">
        <f t="shared" si="138"/>
        <v>34584.375</v>
      </c>
      <c r="BQ244" s="19">
        <f t="shared" si="139"/>
        <v>6200</v>
      </c>
      <c r="BR244" s="423">
        <f t="shared" si="140"/>
        <v>43225.625</v>
      </c>
      <c r="BS244" s="561">
        <f>DFC!$C$72</f>
        <v>0.15</v>
      </c>
      <c r="BT244" s="559">
        <f>DFC!$C$71</f>
        <v>0.75</v>
      </c>
      <c r="BU244" s="560">
        <f>DFC!$C$70</f>
        <v>0.1</v>
      </c>
      <c r="BV244" s="24" t="str">
        <f t="shared" si="134"/>
        <v>OK</v>
      </c>
      <c r="BW244" s="25">
        <f t="shared" si="132"/>
        <v>93</v>
      </c>
      <c r="BX244" s="26">
        <f t="shared" si="132"/>
        <v>465</v>
      </c>
      <c r="BY244" s="27">
        <f t="shared" si="132"/>
        <v>62</v>
      </c>
      <c r="BZ244" s="28">
        <f t="shared" si="124"/>
        <v>0</v>
      </c>
      <c r="CA244" s="28">
        <f t="shared" si="124"/>
        <v>0</v>
      </c>
      <c r="CB244" s="28">
        <f t="shared" si="124"/>
        <v>0</v>
      </c>
      <c r="CC244" s="17">
        <f>DFC!$C$77</f>
        <v>42</v>
      </c>
      <c r="CD244" s="28">
        <f>DFC!$C$76</f>
        <v>35</v>
      </c>
      <c r="CE244" s="30">
        <f>DFC!$C$75</f>
        <v>40</v>
      </c>
      <c r="CF244" s="31">
        <f t="shared" si="147"/>
        <v>0</v>
      </c>
      <c r="CG244" s="31">
        <f t="shared" si="147"/>
        <v>0</v>
      </c>
      <c r="CH244" s="32">
        <f t="shared" si="147"/>
        <v>0</v>
      </c>
      <c r="CI244" s="11">
        <f>DFC!$C$68</f>
        <v>500</v>
      </c>
      <c r="CJ244" s="21">
        <f t="shared" si="141"/>
        <v>0</v>
      </c>
      <c r="CK244" s="21">
        <f t="shared" si="141"/>
        <v>0</v>
      </c>
      <c r="CL244" s="21">
        <f t="shared" si="141"/>
        <v>0</v>
      </c>
      <c r="CM244" s="423">
        <f t="shared" si="142"/>
        <v>0</v>
      </c>
    </row>
    <row r="245" spans="1:91" x14ac:dyDescent="0.35">
      <c r="A245" s="743"/>
      <c r="B245" s="572" t="s">
        <v>35</v>
      </c>
      <c r="C245" s="572">
        <v>30</v>
      </c>
      <c r="D245" s="572">
        <v>239</v>
      </c>
      <c r="E245" s="10">
        <f>DFC!C$62</f>
        <v>20</v>
      </c>
      <c r="F245" s="578">
        <f t="shared" si="120"/>
        <v>600</v>
      </c>
      <c r="G245" s="745"/>
      <c r="H245" s="49">
        <f>DFC!$C$45</f>
        <v>0.1</v>
      </c>
      <c r="I245" s="47">
        <f>DFC!$C$44</f>
        <v>0.7</v>
      </c>
      <c r="J245" s="48">
        <f>DFC!$C$43</f>
        <v>0.2</v>
      </c>
      <c r="K245" s="24" t="str">
        <f t="shared" si="125"/>
        <v>OK</v>
      </c>
      <c r="L245" s="25">
        <f t="shared" si="126"/>
        <v>60</v>
      </c>
      <c r="M245" s="26">
        <f t="shared" si="126"/>
        <v>420</v>
      </c>
      <c r="N245" s="27">
        <f t="shared" si="126"/>
        <v>120</v>
      </c>
      <c r="O245" s="28">
        <f t="shared" si="143"/>
        <v>420000</v>
      </c>
      <c r="P245" s="28">
        <f t="shared" si="143"/>
        <v>9996000</v>
      </c>
      <c r="Q245" s="28">
        <f t="shared" si="143"/>
        <v>3360000</v>
      </c>
      <c r="R245" s="29">
        <f>DFC!$C$50</f>
        <v>152</v>
      </c>
      <c r="S245" s="28">
        <f>DFC!$C$49</f>
        <v>146.19999999999999</v>
      </c>
      <c r="T245" s="30">
        <f>DFC!$C$48</f>
        <v>150</v>
      </c>
      <c r="U245" s="31">
        <f t="shared" si="127"/>
        <v>63.84</v>
      </c>
      <c r="V245" s="31">
        <f t="shared" si="127"/>
        <v>1461.4151999999999</v>
      </c>
      <c r="W245" s="32">
        <f t="shared" si="127"/>
        <v>504</v>
      </c>
      <c r="X245" s="23">
        <f>DFC!$C$41</f>
        <v>370</v>
      </c>
      <c r="Y245" s="33">
        <f t="shared" si="128"/>
        <v>23620.800000000003</v>
      </c>
      <c r="Z245" s="31">
        <f t="shared" si="128"/>
        <v>540723.62399999995</v>
      </c>
      <c r="AA245" s="31">
        <f t="shared" si="128"/>
        <v>186480</v>
      </c>
      <c r="AB245" s="423">
        <f t="shared" si="135"/>
        <v>750824.424</v>
      </c>
      <c r="AC245" s="295">
        <f>DFC!$C$45</f>
        <v>0.1</v>
      </c>
      <c r="AD245" s="291">
        <f>DFC!$C$44</f>
        <v>0.7</v>
      </c>
      <c r="AE245" s="292">
        <f>DFC!$C$43</f>
        <v>0.2</v>
      </c>
      <c r="AF245" s="24" t="str">
        <f t="shared" si="129"/>
        <v>OK</v>
      </c>
      <c r="AG245" s="25">
        <f t="shared" si="130"/>
        <v>60</v>
      </c>
      <c r="AH245" s="26">
        <f t="shared" si="130"/>
        <v>420</v>
      </c>
      <c r="AI245" s="27">
        <f t="shared" si="130"/>
        <v>120</v>
      </c>
      <c r="AJ245" s="28">
        <f t="shared" si="122"/>
        <v>0</v>
      </c>
      <c r="AK245" s="28">
        <f t="shared" si="122"/>
        <v>0</v>
      </c>
      <c r="AL245" s="28">
        <f t="shared" si="122"/>
        <v>0</v>
      </c>
      <c r="AM245" s="17">
        <f>DFC!$C$50</f>
        <v>152</v>
      </c>
      <c r="AN245" s="16">
        <f>DFC!$C$49</f>
        <v>146.19999999999999</v>
      </c>
      <c r="AO245" s="18">
        <f>DFC!$C$48</f>
        <v>150</v>
      </c>
      <c r="AP245" s="31">
        <f t="shared" si="145"/>
        <v>0</v>
      </c>
      <c r="AQ245" s="31">
        <f t="shared" si="145"/>
        <v>0</v>
      </c>
      <c r="AR245" s="32">
        <f t="shared" si="145"/>
        <v>0</v>
      </c>
      <c r="AS245" s="23">
        <f>DFC!$C$41</f>
        <v>370</v>
      </c>
      <c r="AT245" s="33">
        <f t="shared" si="144"/>
        <v>0</v>
      </c>
      <c r="AU245" s="31">
        <f t="shared" si="144"/>
        <v>0</v>
      </c>
      <c r="AV245" s="31">
        <f t="shared" si="144"/>
        <v>0</v>
      </c>
      <c r="AW245" s="423">
        <f t="shared" si="136"/>
        <v>0</v>
      </c>
      <c r="AX245" s="561">
        <f>DFC!$C$72</f>
        <v>0.15</v>
      </c>
      <c r="AY245" s="559">
        <f>DFC!$C$71</f>
        <v>0.75</v>
      </c>
      <c r="AZ245" s="560">
        <f>DFC!$C$70</f>
        <v>0.1</v>
      </c>
      <c r="BA245" s="24" t="str">
        <f t="shared" si="133"/>
        <v>OK</v>
      </c>
      <c r="BB245" s="25">
        <f t="shared" si="131"/>
        <v>90</v>
      </c>
      <c r="BC245" s="26">
        <f t="shared" si="131"/>
        <v>450</v>
      </c>
      <c r="BD245" s="27">
        <f t="shared" si="131"/>
        <v>60</v>
      </c>
      <c r="BE245" s="28">
        <f t="shared" si="123"/>
        <v>112500</v>
      </c>
      <c r="BF245" s="28">
        <f t="shared" si="123"/>
        <v>1912500</v>
      </c>
      <c r="BG245" s="28">
        <f t="shared" si="123"/>
        <v>300000</v>
      </c>
      <c r="BH245" s="17">
        <f>DFC!$C$77</f>
        <v>42</v>
      </c>
      <c r="BI245" s="28">
        <f>DFC!$C$76</f>
        <v>35</v>
      </c>
      <c r="BJ245" s="30">
        <f>DFC!$C$75</f>
        <v>40</v>
      </c>
      <c r="BK245" s="31">
        <f t="shared" si="146"/>
        <v>4.7249999999999996</v>
      </c>
      <c r="BL245" s="31">
        <f t="shared" si="146"/>
        <v>66.9375</v>
      </c>
      <c r="BM245" s="32">
        <f t="shared" si="146"/>
        <v>12</v>
      </c>
      <c r="BN245" s="11">
        <f>DFC!$C$68</f>
        <v>500</v>
      </c>
      <c r="BO245" s="21">
        <f t="shared" si="137"/>
        <v>2362.5</v>
      </c>
      <c r="BP245" s="19">
        <f t="shared" si="138"/>
        <v>33468.75</v>
      </c>
      <c r="BQ245" s="19">
        <f t="shared" si="139"/>
        <v>6000</v>
      </c>
      <c r="BR245" s="423">
        <f t="shared" si="140"/>
        <v>41831.25</v>
      </c>
      <c r="BS245" s="561">
        <f>DFC!$C$72</f>
        <v>0.15</v>
      </c>
      <c r="BT245" s="559">
        <f>DFC!$C$71</f>
        <v>0.75</v>
      </c>
      <c r="BU245" s="560">
        <f>DFC!$C$70</f>
        <v>0.1</v>
      </c>
      <c r="BV245" s="24" t="str">
        <f t="shared" si="134"/>
        <v>OK</v>
      </c>
      <c r="BW245" s="25">
        <f t="shared" si="132"/>
        <v>90</v>
      </c>
      <c r="BX245" s="26">
        <f t="shared" si="132"/>
        <v>450</v>
      </c>
      <c r="BY245" s="27">
        <f t="shared" si="132"/>
        <v>60</v>
      </c>
      <c r="BZ245" s="28">
        <f t="shared" si="124"/>
        <v>0</v>
      </c>
      <c r="CA245" s="28">
        <f t="shared" si="124"/>
        <v>0</v>
      </c>
      <c r="CB245" s="28">
        <f t="shared" si="124"/>
        <v>0</v>
      </c>
      <c r="CC245" s="17">
        <f>DFC!$C$77</f>
        <v>42</v>
      </c>
      <c r="CD245" s="28">
        <f>DFC!$C$76</f>
        <v>35</v>
      </c>
      <c r="CE245" s="30">
        <f>DFC!$C$75</f>
        <v>40</v>
      </c>
      <c r="CF245" s="31">
        <f t="shared" si="147"/>
        <v>0</v>
      </c>
      <c r="CG245" s="31">
        <f t="shared" si="147"/>
        <v>0</v>
      </c>
      <c r="CH245" s="32">
        <f t="shared" si="147"/>
        <v>0</v>
      </c>
      <c r="CI245" s="11">
        <f>DFC!$C$68</f>
        <v>500</v>
      </c>
      <c r="CJ245" s="21">
        <f t="shared" si="141"/>
        <v>0</v>
      </c>
      <c r="CK245" s="21">
        <f t="shared" si="141"/>
        <v>0</v>
      </c>
      <c r="CL245" s="21">
        <f t="shared" si="141"/>
        <v>0</v>
      </c>
      <c r="CM245" s="423">
        <f t="shared" si="142"/>
        <v>0</v>
      </c>
    </row>
    <row r="246" spans="1:91" x14ac:dyDescent="0.35">
      <c r="A246" s="744"/>
      <c r="B246" s="576" t="s">
        <v>36</v>
      </c>
      <c r="C246" s="576">
        <v>31</v>
      </c>
      <c r="D246" s="576">
        <v>240</v>
      </c>
      <c r="E246" s="10">
        <f>DFC!C$63</f>
        <v>20</v>
      </c>
      <c r="F246" s="35">
        <f t="shared" si="120"/>
        <v>620</v>
      </c>
      <c r="G246" s="746"/>
      <c r="H246" s="49">
        <f>DFC!$C$45</f>
        <v>0.1</v>
      </c>
      <c r="I246" s="47">
        <f>DFC!$C$44</f>
        <v>0.7</v>
      </c>
      <c r="J246" s="48">
        <f>DFC!$C$43</f>
        <v>0.2</v>
      </c>
      <c r="K246" s="8" t="str">
        <f t="shared" si="125"/>
        <v>OK</v>
      </c>
      <c r="L246" s="37">
        <f t="shared" si="126"/>
        <v>62</v>
      </c>
      <c r="M246" s="38">
        <f t="shared" si="126"/>
        <v>434</v>
      </c>
      <c r="N246" s="39">
        <f t="shared" si="126"/>
        <v>124</v>
      </c>
      <c r="O246" s="40">
        <f t="shared" si="143"/>
        <v>434000</v>
      </c>
      <c r="P246" s="40">
        <f t="shared" si="143"/>
        <v>10329200</v>
      </c>
      <c r="Q246" s="40">
        <f t="shared" si="143"/>
        <v>3472000</v>
      </c>
      <c r="R246" s="29">
        <f>DFC!$C$50</f>
        <v>152</v>
      </c>
      <c r="S246" s="28">
        <f>DFC!$C$49</f>
        <v>146.19999999999999</v>
      </c>
      <c r="T246" s="30">
        <f>DFC!$C$48</f>
        <v>150</v>
      </c>
      <c r="U246" s="43">
        <f t="shared" si="127"/>
        <v>65.968000000000004</v>
      </c>
      <c r="V246" s="43">
        <f t="shared" si="127"/>
        <v>1510.12904</v>
      </c>
      <c r="W246" s="44">
        <f t="shared" si="127"/>
        <v>520.79999999999995</v>
      </c>
      <c r="X246" s="23">
        <f>DFC!$C$41</f>
        <v>370</v>
      </c>
      <c r="Y246" s="45">
        <f t="shared" si="128"/>
        <v>24408.16</v>
      </c>
      <c r="Z246" s="43">
        <f t="shared" si="128"/>
        <v>558747.74479999999</v>
      </c>
      <c r="AA246" s="43">
        <f t="shared" si="128"/>
        <v>192695.99999999997</v>
      </c>
      <c r="AB246" s="423">
        <f t="shared" si="135"/>
        <v>775851.90480000002</v>
      </c>
      <c r="AC246" s="295">
        <f>DFC!$C$45</f>
        <v>0.1</v>
      </c>
      <c r="AD246" s="291">
        <f>DFC!$C$44</f>
        <v>0.7</v>
      </c>
      <c r="AE246" s="292">
        <f>DFC!$C$43</f>
        <v>0.2</v>
      </c>
      <c r="AF246" s="8" t="str">
        <f t="shared" si="129"/>
        <v>OK</v>
      </c>
      <c r="AG246" s="37">
        <f t="shared" si="130"/>
        <v>62</v>
      </c>
      <c r="AH246" s="38">
        <f t="shared" si="130"/>
        <v>434</v>
      </c>
      <c r="AI246" s="39">
        <f t="shared" si="130"/>
        <v>124</v>
      </c>
      <c r="AJ246" s="40">
        <f t="shared" si="122"/>
        <v>0</v>
      </c>
      <c r="AK246" s="40">
        <f t="shared" si="122"/>
        <v>0</v>
      </c>
      <c r="AL246" s="40">
        <f t="shared" si="122"/>
        <v>0</v>
      </c>
      <c r="AM246" s="17">
        <f>DFC!$C$50</f>
        <v>152</v>
      </c>
      <c r="AN246" s="16">
        <f>DFC!$C$49</f>
        <v>146.19999999999999</v>
      </c>
      <c r="AO246" s="18">
        <f>DFC!$C$48</f>
        <v>150</v>
      </c>
      <c r="AP246" s="43">
        <f t="shared" si="145"/>
        <v>0</v>
      </c>
      <c r="AQ246" s="43">
        <f t="shared" si="145"/>
        <v>0</v>
      </c>
      <c r="AR246" s="44">
        <f t="shared" si="145"/>
        <v>0</v>
      </c>
      <c r="AS246" s="23">
        <f>DFC!$C$41</f>
        <v>370</v>
      </c>
      <c r="AT246" s="45">
        <f t="shared" si="144"/>
        <v>0</v>
      </c>
      <c r="AU246" s="43">
        <f t="shared" si="144"/>
        <v>0</v>
      </c>
      <c r="AV246" s="43">
        <f t="shared" si="144"/>
        <v>0</v>
      </c>
      <c r="AW246" s="423">
        <f t="shared" si="136"/>
        <v>0</v>
      </c>
      <c r="AX246" s="561">
        <f>DFC!$C$72</f>
        <v>0.15</v>
      </c>
      <c r="AY246" s="559">
        <f>DFC!$C$71</f>
        <v>0.75</v>
      </c>
      <c r="AZ246" s="560">
        <f>DFC!$C$70</f>
        <v>0.1</v>
      </c>
      <c r="BA246" s="8" t="str">
        <f t="shared" si="133"/>
        <v>OK</v>
      </c>
      <c r="BB246" s="37">
        <f t="shared" si="131"/>
        <v>93</v>
      </c>
      <c r="BC246" s="38">
        <f t="shared" si="131"/>
        <v>465</v>
      </c>
      <c r="BD246" s="39">
        <f t="shared" si="131"/>
        <v>62</v>
      </c>
      <c r="BE246" s="40">
        <f t="shared" si="123"/>
        <v>116250</v>
      </c>
      <c r="BF246" s="40">
        <f t="shared" si="123"/>
        <v>1976250</v>
      </c>
      <c r="BG246" s="40">
        <f t="shared" si="123"/>
        <v>310000</v>
      </c>
      <c r="BH246" s="17">
        <f>DFC!$C$77</f>
        <v>42</v>
      </c>
      <c r="BI246" s="28">
        <f>DFC!$C$76</f>
        <v>35</v>
      </c>
      <c r="BJ246" s="30">
        <f>DFC!$C$75</f>
        <v>40</v>
      </c>
      <c r="BK246" s="43">
        <f t="shared" si="146"/>
        <v>4.8825000000000003</v>
      </c>
      <c r="BL246" s="43">
        <f t="shared" si="146"/>
        <v>69.168750000000003</v>
      </c>
      <c r="BM246" s="44">
        <f t="shared" si="146"/>
        <v>12.4</v>
      </c>
      <c r="BN246" s="11">
        <f>DFC!$C$68</f>
        <v>500</v>
      </c>
      <c r="BO246" s="21">
        <f t="shared" si="137"/>
        <v>2441.25</v>
      </c>
      <c r="BP246" s="19">
        <f t="shared" si="138"/>
        <v>34584.375</v>
      </c>
      <c r="BQ246" s="19">
        <f t="shared" si="139"/>
        <v>6200</v>
      </c>
      <c r="BR246" s="423">
        <f t="shared" si="140"/>
        <v>43225.625</v>
      </c>
      <c r="BS246" s="561">
        <f>DFC!$C$72</f>
        <v>0.15</v>
      </c>
      <c r="BT246" s="559">
        <f>DFC!$C$71</f>
        <v>0.75</v>
      </c>
      <c r="BU246" s="560">
        <f>DFC!$C$70</f>
        <v>0.1</v>
      </c>
      <c r="BV246" s="8" t="str">
        <f t="shared" si="134"/>
        <v>OK</v>
      </c>
      <c r="BW246" s="37">
        <f t="shared" si="132"/>
        <v>93</v>
      </c>
      <c r="BX246" s="38">
        <f t="shared" si="132"/>
        <v>465</v>
      </c>
      <c r="BY246" s="39">
        <f t="shared" si="132"/>
        <v>62</v>
      </c>
      <c r="BZ246" s="40">
        <f t="shared" si="124"/>
        <v>0</v>
      </c>
      <c r="CA246" s="40">
        <f t="shared" si="124"/>
        <v>0</v>
      </c>
      <c r="CB246" s="40">
        <f t="shared" si="124"/>
        <v>0</v>
      </c>
      <c r="CC246" s="17">
        <f>DFC!$C$77</f>
        <v>42</v>
      </c>
      <c r="CD246" s="28">
        <f>DFC!$C$76</f>
        <v>35</v>
      </c>
      <c r="CE246" s="30">
        <f>DFC!$C$75</f>
        <v>40</v>
      </c>
      <c r="CF246" s="43">
        <f t="shared" si="147"/>
        <v>0</v>
      </c>
      <c r="CG246" s="43">
        <f t="shared" si="147"/>
        <v>0</v>
      </c>
      <c r="CH246" s="44">
        <f t="shared" si="147"/>
        <v>0</v>
      </c>
      <c r="CI246" s="11">
        <f>DFC!$C$68</f>
        <v>500</v>
      </c>
      <c r="CJ246" s="21">
        <f t="shared" si="141"/>
        <v>0</v>
      </c>
      <c r="CK246" s="21">
        <f t="shared" si="141"/>
        <v>0</v>
      </c>
      <c r="CL246" s="21">
        <f t="shared" si="141"/>
        <v>0</v>
      </c>
      <c r="CM246" s="423">
        <f t="shared" si="142"/>
        <v>0</v>
      </c>
    </row>
    <row r="247" spans="1:91" x14ac:dyDescent="0.35">
      <c r="A247" s="731">
        <v>21</v>
      </c>
      <c r="B247" s="575" t="s">
        <v>25</v>
      </c>
      <c r="C247" s="575">
        <v>31</v>
      </c>
      <c r="D247" s="575">
        <v>241</v>
      </c>
      <c r="E247" s="10">
        <f>DFC!C$52</f>
        <v>8</v>
      </c>
      <c r="F247" s="10">
        <f t="shared" si="120"/>
        <v>248</v>
      </c>
      <c r="G247" s="732">
        <f>SUM(F247:F258)</f>
        <v>6928</v>
      </c>
      <c r="H247" s="49">
        <f>DFC!$C$45</f>
        <v>0.1</v>
      </c>
      <c r="I247" s="47">
        <f>DFC!$C$44</f>
        <v>0.7</v>
      </c>
      <c r="J247" s="48">
        <f>DFC!$C$43</f>
        <v>0.2</v>
      </c>
      <c r="K247" s="12" t="str">
        <f t="shared" si="125"/>
        <v>OK</v>
      </c>
      <c r="L247" s="25">
        <f t="shared" si="126"/>
        <v>24.8</v>
      </c>
      <c r="M247" s="26">
        <f t="shared" si="126"/>
        <v>173.6</v>
      </c>
      <c r="N247" s="27">
        <f t="shared" si="126"/>
        <v>49.6</v>
      </c>
      <c r="O247" s="28">
        <f t="shared" si="143"/>
        <v>173600</v>
      </c>
      <c r="P247" s="28">
        <f t="shared" si="143"/>
        <v>4131680</v>
      </c>
      <c r="Q247" s="28">
        <f t="shared" si="143"/>
        <v>1388800</v>
      </c>
      <c r="R247" s="29">
        <f>DFC!$C$50</f>
        <v>152</v>
      </c>
      <c r="S247" s="28">
        <f>DFC!$C$49</f>
        <v>146.19999999999999</v>
      </c>
      <c r="T247" s="30">
        <f>DFC!$C$48</f>
        <v>150</v>
      </c>
      <c r="U247" s="31">
        <f t="shared" si="127"/>
        <v>26.3872</v>
      </c>
      <c r="V247" s="31">
        <f t="shared" si="127"/>
        <v>604.05161599999997</v>
      </c>
      <c r="W247" s="32">
        <f t="shared" si="127"/>
        <v>208.32</v>
      </c>
      <c r="X247" s="23">
        <f>DFC!$C$41</f>
        <v>370</v>
      </c>
      <c r="Y247" s="33">
        <f t="shared" si="128"/>
        <v>9763.2639999999992</v>
      </c>
      <c r="Z247" s="31">
        <f t="shared" si="128"/>
        <v>223499.09792</v>
      </c>
      <c r="AA247" s="31">
        <f t="shared" si="128"/>
        <v>77078.399999999994</v>
      </c>
      <c r="AB247" s="423">
        <f t="shared" si="135"/>
        <v>310340.76191999996</v>
      </c>
      <c r="AC247" s="295">
        <f>DFC!$C$45</f>
        <v>0.1</v>
      </c>
      <c r="AD247" s="291">
        <f>DFC!$C$44</f>
        <v>0.7</v>
      </c>
      <c r="AE247" s="292">
        <f>DFC!$C$43</f>
        <v>0.2</v>
      </c>
      <c r="AF247" s="12" t="str">
        <f t="shared" si="129"/>
        <v>OK</v>
      </c>
      <c r="AG247" s="13">
        <f t="shared" si="130"/>
        <v>24.8</v>
      </c>
      <c r="AH247" s="14">
        <f t="shared" si="130"/>
        <v>173.6</v>
      </c>
      <c r="AI247" s="15">
        <f t="shared" si="130"/>
        <v>49.6</v>
      </c>
      <c r="AJ247" s="16">
        <f t="shared" si="122"/>
        <v>0</v>
      </c>
      <c r="AK247" s="16">
        <f t="shared" si="122"/>
        <v>0</v>
      </c>
      <c r="AL247" s="16">
        <f t="shared" si="122"/>
        <v>0</v>
      </c>
      <c r="AM247" s="17">
        <f>DFC!$C$50</f>
        <v>152</v>
      </c>
      <c r="AN247" s="16">
        <f>DFC!$C$49</f>
        <v>146.19999999999999</v>
      </c>
      <c r="AO247" s="18">
        <f>DFC!$C$48</f>
        <v>150</v>
      </c>
      <c r="AP247" s="19">
        <f t="shared" si="145"/>
        <v>0</v>
      </c>
      <c r="AQ247" s="19">
        <f t="shared" si="145"/>
        <v>0</v>
      </c>
      <c r="AR247" s="20">
        <f t="shared" si="145"/>
        <v>0</v>
      </c>
      <c r="AS247" s="23">
        <f>DFC!$C$41</f>
        <v>370</v>
      </c>
      <c r="AT247" s="21">
        <f t="shared" si="144"/>
        <v>0</v>
      </c>
      <c r="AU247" s="19">
        <f t="shared" si="144"/>
        <v>0</v>
      </c>
      <c r="AV247" s="19">
        <f t="shared" si="144"/>
        <v>0</v>
      </c>
      <c r="AW247" s="423">
        <f t="shared" si="136"/>
        <v>0</v>
      </c>
      <c r="AX247" s="561">
        <f>DFC!$C$72</f>
        <v>0.15</v>
      </c>
      <c r="AY247" s="559">
        <f>DFC!$C$71</f>
        <v>0.75</v>
      </c>
      <c r="AZ247" s="560">
        <f>DFC!$C$70</f>
        <v>0.1</v>
      </c>
      <c r="BA247" s="12" t="str">
        <f t="shared" si="133"/>
        <v>OK</v>
      </c>
      <c r="BB247" s="13">
        <f t="shared" si="131"/>
        <v>37.199999999999996</v>
      </c>
      <c r="BC247" s="14">
        <f t="shared" si="131"/>
        <v>186</v>
      </c>
      <c r="BD247" s="15">
        <f t="shared" si="131"/>
        <v>24.8</v>
      </c>
      <c r="BE247" s="16">
        <f t="shared" si="123"/>
        <v>46499.999999999993</v>
      </c>
      <c r="BF247" s="16">
        <f t="shared" si="123"/>
        <v>790500</v>
      </c>
      <c r="BG247" s="16">
        <f t="shared" si="123"/>
        <v>124000</v>
      </c>
      <c r="BH247" s="17">
        <f>DFC!$C$77</f>
        <v>42</v>
      </c>
      <c r="BI247" s="28">
        <f>DFC!$C$76</f>
        <v>35</v>
      </c>
      <c r="BJ247" s="30">
        <f>DFC!$C$75</f>
        <v>40</v>
      </c>
      <c r="BK247" s="19">
        <f t="shared" si="146"/>
        <v>1.9529999999999998</v>
      </c>
      <c r="BL247" s="19">
        <f t="shared" si="146"/>
        <v>27.6675</v>
      </c>
      <c r="BM247" s="20">
        <f t="shared" si="146"/>
        <v>4.96</v>
      </c>
      <c r="BN247" s="11">
        <f>DFC!$C$68</f>
        <v>500</v>
      </c>
      <c r="BO247" s="21">
        <f t="shared" si="137"/>
        <v>976.49999999999989</v>
      </c>
      <c r="BP247" s="19">
        <f t="shared" si="138"/>
        <v>13833.75</v>
      </c>
      <c r="BQ247" s="19">
        <f t="shared" si="139"/>
        <v>2480</v>
      </c>
      <c r="BR247" s="423">
        <f t="shared" si="140"/>
        <v>17290.25</v>
      </c>
      <c r="BS247" s="561">
        <f>DFC!$C$72</f>
        <v>0.15</v>
      </c>
      <c r="BT247" s="559">
        <f>DFC!$C$71</f>
        <v>0.75</v>
      </c>
      <c r="BU247" s="560">
        <f>DFC!$C$70</f>
        <v>0.1</v>
      </c>
      <c r="BV247" s="12" t="str">
        <f t="shared" si="134"/>
        <v>OK</v>
      </c>
      <c r="BW247" s="13">
        <f t="shared" si="132"/>
        <v>37.199999999999996</v>
      </c>
      <c r="BX247" s="14">
        <f t="shared" si="132"/>
        <v>186</v>
      </c>
      <c r="BY247" s="15">
        <f t="shared" si="132"/>
        <v>24.8</v>
      </c>
      <c r="BZ247" s="16">
        <f t="shared" si="124"/>
        <v>0</v>
      </c>
      <c r="CA247" s="16">
        <f t="shared" si="124"/>
        <v>0</v>
      </c>
      <c r="CB247" s="16">
        <f t="shared" si="124"/>
        <v>0</v>
      </c>
      <c r="CC247" s="17">
        <f>DFC!$C$77</f>
        <v>42</v>
      </c>
      <c r="CD247" s="28">
        <f>DFC!$C$76</f>
        <v>35</v>
      </c>
      <c r="CE247" s="30">
        <f>DFC!$C$75</f>
        <v>40</v>
      </c>
      <c r="CF247" s="19">
        <f t="shared" si="147"/>
        <v>0</v>
      </c>
      <c r="CG247" s="19">
        <f t="shared" si="147"/>
        <v>0</v>
      </c>
      <c r="CH247" s="20">
        <f t="shared" si="147"/>
        <v>0</v>
      </c>
      <c r="CI247" s="11">
        <f>DFC!$C$68</f>
        <v>500</v>
      </c>
      <c r="CJ247" s="21">
        <f t="shared" si="141"/>
        <v>0</v>
      </c>
      <c r="CK247" s="21">
        <f t="shared" si="141"/>
        <v>0</v>
      </c>
      <c r="CL247" s="21">
        <f t="shared" si="141"/>
        <v>0</v>
      </c>
      <c r="CM247" s="423">
        <f t="shared" si="142"/>
        <v>0</v>
      </c>
    </row>
    <row r="248" spans="1:91" x14ac:dyDescent="0.35">
      <c r="A248" s="743"/>
      <c r="B248" s="572" t="s">
        <v>26</v>
      </c>
      <c r="C248" s="572">
        <v>28</v>
      </c>
      <c r="D248" s="572">
        <v>242</v>
      </c>
      <c r="E248" s="10">
        <f>DFC!C$53</f>
        <v>20</v>
      </c>
      <c r="F248" s="578">
        <f t="shared" si="120"/>
        <v>560</v>
      </c>
      <c r="G248" s="745"/>
      <c r="H248" s="49">
        <f>DFC!$C$45</f>
        <v>0.1</v>
      </c>
      <c r="I248" s="47">
        <f>DFC!$C$44</f>
        <v>0.7</v>
      </c>
      <c r="J248" s="48">
        <f>DFC!$C$43</f>
        <v>0.2</v>
      </c>
      <c r="K248" s="24" t="str">
        <f t="shared" si="125"/>
        <v>OK</v>
      </c>
      <c r="L248" s="25">
        <f t="shared" si="126"/>
        <v>56</v>
      </c>
      <c r="M248" s="26">
        <f t="shared" si="126"/>
        <v>392</v>
      </c>
      <c r="N248" s="27">
        <f t="shared" si="126"/>
        <v>112</v>
      </c>
      <c r="O248" s="28">
        <f t="shared" si="143"/>
        <v>392000</v>
      </c>
      <c r="P248" s="28">
        <f t="shared" si="143"/>
        <v>9329600</v>
      </c>
      <c r="Q248" s="28">
        <f t="shared" si="143"/>
        <v>3136000</v>
      </c>
      <c r="R248" s="29">
        <f>DFC!$C$50</f>
        <v>152</v>
      </c>
      <c r="S248" s="28">
        <f>DFC!$C$49</f>
        <v>146.19999999999999</v>
      </c>
      <c r="T248" s="30">
        <f>DFC!$C$48</f>
        <v>150</v>
      </c>
      <c r="U248" s="31">
        <f t="shared" si="127"/>
        <v>59.584000000000003</v>
      </c>
      <c r="V248" s="31">
        <f t="shared" si="127"/>
        <v>1363.9875199999999</v>
      </c>
      <c r="W248" s="32">
        <f t="shared" si="127"/>
        <v>470.4</v>
      </c>
      <c r="X248" s="23">
        <f>DFC!$C$41</f>
        <v>370</v>
      </c>
      <c r="Y248" s="33">
        <f t="shared" si="128"/>
        <v>22046.080000000002</v>
      </c>
      <c r="Z248" s="31">
        <f t="shared" si="128"/>
        <v>504675.38239999994</v>
      </c>
      <c r="AA248" s="31">
        <f t="shared" si="128"/>
        <v>174048</v>
      </c>
      <c r="AB248" s="423">
        <f t="shared" si="135"/>
        <v>700769.46239999996</v>
      </c>
      <c r="AC248" s="295">
        <f>DFC!$C$45</f>
        <v>0.1</v>
      </c>
      <c r="AD248" s="291">
        <f>DFC!$C$44</f>
        <v>0.7</v>
      </c>
      <c r="AE248" s="292">
        <f>DFC!$C$43</f>
        <v>0.2</v>
      </c>
      <c r="AF248" s="24" t="str">
        <f t="shared" si="129"/>
        <v>OK</v>
      </c>
      <c r="AG248" s="25">
        <f t="shared" si="130"/>
        <v>56</v>
      </c>
      <c r="AH248" s="26">
        <f t="shared" si="130"/>
        <v>392</v>
      </c>
      <c r="AI248" s="27">
        <f t="shared" si="130"/>
        <v>112</v>
      </c>
      <c r="AJ248" s="28">
        <f t="shared" si="122"/>
        <v>0</v>
      </c>
      <c r="AK248" s="28">
        <f t="shared" si="122"/>
        <v>0</v>
      </c>
      <c r="AL248" s="28">
        <f t="shared" si="122"/>
        <v>0</v>
      </c>
      <c r="AM248" s="17">
        <f>DFC!$C$50</f>
        <v>152</v>
      </c>
      <c r="AN248" s="16">
        <f>DFC!$C$49</f>
        <v>146.19999999999999</v>
      </c>
      <c r="AO248" s="18">
        <f>DFC!$C$48</f>
        <v>150</v>
      </c>
      <c r="AP248" s="31">
        <f t="shared" si="145"/>
        <v>0</v>
      </c>
      <c r="AQ248" s="31">
        <f t="shared" si="145"/>
        <v>0</v>
      </c>
      <c r="AR248" s="32">
        <f t="shared" si="145"/>
        <v>0</v>
      </c>
      <c r="AS248" s="23">
        <f>DFC!$C$41</f>
        <v>370</v>
      </c>
      <c r="AT248" s="33">
        <f t="shared" si="144"/>
        <v>0</v>
      </c>
      <c r="AU248" s="31">
        <f t="shared" si="144"/>
        <v>0</v>
      </c>
      <c r="AV248" s="31">
        <f t="shared" si="144"/>
        <v>0</v>
      </c>
      <c r="AW248" s="423">
        <f t="shared" si="136"/>
        <v>0</v>
      </c>
      <c r="AX248" s="561">
        <f>DFC!$C$72</f>
        <v>0.15</v>
      </c>
      <c r="AY248" s="559">
        <f>DFC!$C$71</f>
        <v>0.75</v>
      </c>
      <c r="AZ248" s="560">
        <f>DFC!$C$70</f>
        <v>0.1</v>
      </c>
      <c r="BA248" s="24" t="str">
        <f t="shared" si="133"/>
        <v>OK</v>
      </c>
      <c r="BB248" s="25">
        <f t="shared" si="131"/>
        <v>84</v>
      </c>
      <c r="BC248" s="26">
        <f t="shared" si="131"/>
        <v>420</v>
      </c>
      <c r="BD248" s="27">
        <f t="shared" si="131"/>
        <v>56</v>
      </c>
      <c r="BE248" s="28">
        <f t="shared" si="123"/>
        <v>105000</v>
      </c>
      <c r="BF248" s="28">
        <f t="shared" si="123"/>
        <v>1785000</v>
      </c>
      <c r="BG248" s="28">
        <f t="shared" si="123"/>
        <v>280000</v>
      </c>
      <c r="BH248" s="17">
        <f>DFC!$C$77</f>
        <v>42</v>
      </c>
      <c r="BI248" s="28">
        <f>DFC!$C$76</f>
        <v>35</v>
      </c>
      <c r="BJ248" s="30">
        <f>DFC!$C$75</f>
        <v>40</v>
      </c>
      <c r="BK248" s="31">
        <f t="shared" si="146"/>
        <v>4.41</v>
      </c>
      <c r="BL248" s="31">
        <f t="shared" si="146"/>
        <v>62.475000000000001</v>
      </c>
      <c r="BM248" s="32">
        <f t="shared" si="146"/>
        <v>11.2</v>
      </c>
      <c r="BN248" s="11">
        <f>DFC!$C$68</f>
        <v>500</v>
      </c>
      <c r="BO248" s="21">
        <f t="shared" si="137"/>
        <v>2205</v>
      </c>
      <c r="BP248" s="19">
        <f t="shared" si="138"/>
        <v>31237.5</v>
      </c>
      <c r="BQ248" s="19">
        <f t="shared" si="139"/>
        <v>5600</v>
      </c>
      <c r="BR248" s="423">
        <f t="shared" si="140"/>
        <v>39042.5</v>
      </c>
      <c r="BS248" s="561">
        <f>DFC!$C$72</f>
        <v>0.15</v>
      </c>
      <c r="BT248" s="559">
        <f>DFC!$C$71</f>
        <v>0.75</v>
      </c>
      <c r="BU248" s="560">
        <f>DFC!$C$70</f>
        <v>0.1</v>
      </c>
      <c r="BV248" s="24" t="str">
        <f t="shared" si="134"/>
        <v>OK</v>
      </c>
      <c r="BW248" s="25">
        <f t="shared" si="132"/>
        <v>84</v>
      </c>
      <c r="BX248" s="26">
        <f t="shared" si="132"/>
        <v>420</v>
      </c>
      <c r="BY248" s="27">
        <f t="shared" si="132"/>
        <v>56</v>
      </c>
      <c r="BZ248" s="28">
        <f t="shared" si="124"/>
        <v>0</v>
      </c>
      <c r="CA248" s="28">
        <f t="shared" si="124"/>
        <v>0</v>
      </c>
      <c r="CB248" s="28">
        <f t="shared" si="124"/>
        <v>0</v>
      </c>
      <c r="CC248" s="17">
        <f>DFC!$C$77</f>
        <v>42</v>
      </c>
      <c r="CD248" s="28">
        <f>DFC!$C$76</f>
        <v>35</v>
      </c>
      <c r="CE248" s="30">
        <f>DFC!$C$75</f>
        <v>40</v>
      </c>
      <c r="CF248" s="31">
        <f t="shared" si="147"/>
        <v>0</v>
      </c>
      <c r="CG248" s="31">
        <f t="shared" si="147"/>
        <v>0</v>
      </c>
      <c r="CH248" s="32">
        <f t="shared" si="147"/>
        <v>0</v>
      </c>
      <c r="CI248" s="11">
        <f>DFC!$C$68</f>
        <v>500</v>
      </c>
      <c r="CJ248" s="21">
        <f t="shared" si="141"/>
        <v>0</v>
      </c>
      <c r="CK248" s="21">
        <f t="shared" si="141"/>
        <v>0</v>
      </c>
      <c r="CL248" s="21">
        <f t="shared" si="141"/>
        <v>0</v>
      </c>
      <c r="CM248" s="423">
        <f t="shared" si="142"/>
        <v>0</v>
      </c>
    </row>
    <row r="249" spans="1:91" x14ac:dyDescent="0.35">
      <c r="A249" s="743"/>
      <c r="B249" s="572" t="s">
        <v>27</v>
      </c>
      <c r="C249" s="572">
        <v>31</v>
      </c>
      <c r="D249" s="572">
        <v>243</v>
      </c>
      <c r="E249" s="10">
        <f>DFC!C$54</f>
        <v>20</v>
      </c>
      <c r="F249" s="578">
        <f t="shared" si="120"/>
        <v>620</v>
      </c>
      <c r="G249" s="745"/>
      <c r="H249" s="49">
        <f>DFC!$C$45</f>
        <v>0.1</v>
      </c>
      <c r="I249" s="47">
        <f>DFC!$C$44</f>
        <v>0.7</v>
      </c>
      <c r="J249" s="48">
        <f>DFC!$C$43</f>
        <v>0.2</v>
      </c>
      <c r="K249" s="24" t="str">
        <f t="shared" si="125"/>
        <v>OK</v>
      </c>
      <c r="L249" s="25">
        <f t="shared" si="126"/>
        <v>62</v>
      </c>
      <c r="M249" s="26">
        <f t="shared" si="126"/>
        <v>434</v>
      </c>
      <c r="N249" s="27">
        <f t="shared" si="126"/>
        <v>124</v>
      </c>
      <c r="O249" s="28">
        <f t="shared" si="143"/>
        <v>434000</v>
      </c>
      <c r="P249" s="28">
        <f t="shared" si="143"/>
        <v>10329200</v>
      </c>
      <c r="Q249" s="28">
        <f t="shared" si="143"/>
        <v>3472000</v>
      </c>
      <c r="R249" s="29">
        <f>DFC!$C$50</f>
        <v>152</v>
      </c>
      <c r="S249" s="28">
        <f>DFC!$C$49</f>
        <v>146.19999999999999</v>
      </c>
      <c r="T249" s="30">
        <f>DFC!$C$48</f>
        <v>150</v>
      </c>
      <c r="U249" s="31">
        <f t="shared" si="127"/>
        <v>65.968000000000004</v>
      </c>
      <c r="V249" s="31">
        <f t="shared" si="127"/>
        <v>1510.12904</v>
      </c>
      <c r="W249" s="32">
        <f t="shared" si="127"/>
        <v>520.79999999999995</v>
      </c>
      <c r="X249" s="23">
        <f>DFC!$C$41</f>
        <v>370</v>
      </c>
      <c r="Y249" s="33">
        <f t="shared" si="128"/>
        <v>24408.16</v>
      </c>
      <c r="Z249" s="31">
        <f t="shared" si="128"/>
        <v>558747.74479999999</v>
      </c>
      <c r="AA249" s="31">
        <f t="shared" si="128"/>
        <v>192695.99999999997</v>
      </c>
      <c r="AB249" s="423">
        <f t="shared" si="135"/>
        <v>775851.90480000002</v>
      </c>
      <c r="AC249" s="295">
        <f>DFC!$C$45</f>
        <v>0.1</v>
      </c>
      <c r="AD249" s="291">
        <f>DFC!$C$44</f>
        <v>0.7</v>
      </c>
      <c r="AE249" s="292">
        <f>DFC!$C$43</f>
        <v>0.2</v>
      </c>
      <c r="AF249" s="24" t="str">
        <f t="shared" si="129"/>
        <v>OK</v>
      </c>
      <c r="AG249" s="25">
        <f t="shared" si="130"/>
        <v>62</v>
      </c>
      <c r="AH249" s="26">
        <f t="shared" si="130"/>
        <v>434</v>
      </c>
      <c r="AI249" s="27">
        <f t="shared" si="130"/>
        <v>124</v>
      </c>
      <c r="AJ249" s="28">
        <f t="shared" si="122"/>
        <v>0</v>
      </c>
      <c r="AK249" s="28">
        <f t="shared" si="122"/>
        <v>0</v>
      </c>
      <c r="AL249" s="28">
        <f t="shared" si="122"/>
        <v>0</v>
      </c>
      <c r="AM249" s="17">
        <f>DFC!$C$50</f>
        <v>152</v>
      </c>
      <c r="AN249" s="16">
        <f>DFC!$C$49</f>
        <v>146.19999999999999</v>
      </c>
      <c r="AO249" s="18">
        <f>DFC!$C$48</f>
        <v>150</v>
      </c>
      <c r="AP249" s="31">
        <f t="shared" si="145"/>
        <v>0</v>
      </c>
      <c r="AQ249" s="31">
        <f t="shared" si="145"/>
        <v>0</v>
      </c>
      <c r="AR249" s="32">
        <f t="shared" si="145"/>
        <v>0</v>
      </c>
      <c r="AS249" s="23">
        <f>DFC!$C$41</f>
        <v>370</v>
      </c>
      <c r="AT249" s="33">
        <f t="shared" si="144"/>
        <v>0</v>
      </c>
      <c r="AU249" s="31">
        <f t="shared" si="144"/>
        <v>0</v>
      </c>
      <c r="AV249" s="31">
        <f t="shared" si="144"/>
        <v>0</v>
      </c>
      <c r="AW249" s="423">
        <f t="shared" si="136"/>
        <v>0</v>
      </c>
      <c r="AX249" s="561">
        <f>DFC!$C$72</f>
        <v>0.15</v>
      </c>
      <c r="AY249" s="559">
        <f>DFC!$C$71</f>
        <v>0.75</v>
      </c>
      <c r="AZ249" s="560">
        <f>DFC!$C$70</f>
        <v>0.1</v>
      </c>
      <c r="BA249" s="24" t="str">
        <f t="shared" si="133"/>
        <v>OK</v>
      </c>
      <c r="BB249" s="25">
        <f t="shared" si="131"/>
        <v>93</v>
      </c>
      <c r="BC249" s="26">
        <f t="shared" si="131"/>
        <v>465</v>
      </c>
      <c r="BD249" s="27">
        <f t="shared" si="131"/>
        <v>62</v>
      </c>
      <c r="BE249" s="28">
        <f t="shared" si="123"/>
        <v>116250</v>
      </c>
      <c r="BF249" s="28">
        <f t="shared" si="123"/>
        <v>1976250</v>
      </c>
      <c r="BG249" s="28">
        <f t="shared" si="123"/>
        <v>310000</v>
      </c>
      <c r="BH249" s="17">
        <f>DFC!$C$77</f>
        <v>42</v>
      </c>
      <c r="BI249" s="28">
        <f>DFC!$C$76</f>
        <v>35</v>
      </c>
      <c r="BJ249" s="30">
        <f>DFC!$C$75</f>
        <v>40</v>
      </c>
      <c r="BK249" s="31">
        <f t="shared" si="146"/>
        <v>4.8825000000000003</v>
      </c>
      <c r="BL249" s="31">
        <f t="shared" si="146"/>
        <v>69.168750000000003</v>
      </c>
      <c r="BM249" s="32">
        <f t="shared" si="146"/>
        <v>12.4</v>
      </c>
      <c r="BN249" s="11">
        <f>DFC!$C$68</f>
        <v>500</v>
      </c>
      <c r="BO249" s="21">
        <f t="shared" si="137"/>
        <v>2441.25</v>
      </c>
      <c r="BP249" s="19">
        <f t="shared" si="138"/>
        <v>34584.375</v>
      </c>
      <c r="BQ249" s="19">
        <f t="shared" si="139"/>
        <v>6200</v>
      </c>
      <c r="BR249" s="423">
        <f t="shared" si="140"/>
        <v>43225.625</v>
      </c>
      <c r="BS249" s="561">
        <f>DFC!$C$72</f>
        <v>0.15</v>
      </c>
      <c r="BT249" s="559">
        <f>DFC!$C$71</f>
        <v>0.75</v>
      </c>
      <c r="BU249" s="560">
        <f>DFC!$C$70</f>
        <v>0.1</v>
      </c>
      <c r="BV249" s="24" t="str">
        <f t="shared" si="134"/>
        <v>OK</v>
      </c>
      <c r="BW249" s="25">
        <f t="shared" si="132"/>
        <v>93</v>
      </c>
      <c r="BX249" s="26">
        <f t="shared" si="132"/>
        <v>465</v>
      </c>
      <c r="BY249" s="27">
        <f t="shared" si="132"/>
        <v>62</v>
      </c>
      <c r="BZ249" s="28">
        <f t="shared" si="124"/>
        <v>0</v>
      </c>
      <c r="CA249" s="28">
        <f t="shared" si="124"/>
        <v>0</v>
      </c>
      <c r="CB249" s="28">
        <f t="shared" si="124"/>
        <v>0</v>
      </c>
      <c r="CC249" s="17">
        <f>DFC!$C$77</f>
        <v>42</v>
      </c>
      <c r="CD249" s="28">
        <f>DFC!$C$76</f>
        <v>35</v>
      </c>
      <c r="CE249" s="30">
        <f>DFC!$C$75</f>
        <v>40</v>
      </c>
      <c r="CF249" s="31">
        <f t="shared" si="147"/>
        <v>0</v>
      </c>
      <c r="CG249" s="31">
        <f t="shared" si="147"/>
        <v>0</v>
      </c>
      <c r="CH249" s="32">
        <f t="shared" si="147"/>
        <v>0</v>
      </c>
      <c r="CI249" s="11">
        <f>DFC!$C$68</f>
        <v>500</v>
      </c>
      <c r="CJ249" s="21">
        <f t="shared" si="141"/>
        <v>0</v>
      </c>
      <c r="CK249" s="21">
        <f t="shared" si="141"/>
        <v>0</v>
      </c>
      <c r="CL249" s="21">
        <f t="shared" si="141"/>
        <v>0</v>
      </c>
      <c r="CM249" s="423">
        <f t="shared" si="142"/>
        <v>0</v>
      </c>
    </row>
    <row r="250" spans="1:91" x14ac:dyDescent="0.35">
      <c r="A250" s="743"/>
      <c r="B250" s="572" t="s">
        <v>28</v>
      </c>
      <c r="C250" s="572">
        <v>30</v>
      </c>
      <c r="D250" s="572">
        <v>244</v>
      </c>
      <c r="E250" s="10">
        <f>DFC!C$55</f>
        <v>20</v>
      </c>
      <c r="F250" s="578">
        <f t="shared" si="120"/>
        <v>600</v>
      </c>
      <c r="G250" s="745"/>
      <c r="H250" s="49">
        <f>DFC!$C$45</f>
        <v>0.1</v>
      </c>
      <c r="I250" s="47">
        <f>DFC!$C$44</f>
        <v>0.7</v>
      </c>
      <c r="J250" s="48">
        <f>DFC!$C$43</f>
        <v>0.2</v>
      </c>
      <c r="K250" s="24" t="str">
        <f t="shared" si="125"/>
        <v>OK</v>
      </c>
      <c r="L250" s="25">
        <f t="shared" si="126"/>
        <v>60</v>
      </c>
      <c r="M250" s="26">
        <f t="shared" si="126"/>
        <v>420</v>
      </c>
      <c r="N250" s="27">
        <f t="shared" si="126"/>
        <v>120</v>
      </c>
      <c r="O250" s="28">
        <f t="shared" si="143"/>
        <v>420000</v>
      </c>
      <c r="P250" s="28">
        <f t="shared" si="143"/>
        <v>9996000</v>
      </c>
      <c r="Q250" s="28">
        <f t="shared" si="143"/>
        <v>3360000</v>
      </c>
      <c r="R250" s="29">
        <f>DFC!$C$50</f>
        <v>152</v>
      </c>
      <c r="S250" s="28">
        <f>DFC!$C$49</f>
        <v>146.19999999999999</v>
      </c>
      <c r="T250" s="30">
        <f>DFC!$C$48</f>
        <v>150</v>
      </c>
      <c r="U250" s="31">
        <f t="shared" si="127"/>
        <v>63.84</v>
      </c>
      <c r="V250" s="31">
        <f t="shared" si="127"/>
        <v>1461.4151999999999</v>
      </c>
      <c r="W250" s="32">
        <f t="shared" si="127"/>
        <v>504</v>
      </c>
      <c r="X250" s="23">
        <f>DFC!$C$41</f>
        <v>370</v>
      </c>
      <c r="Y250" s="33">
        <f t="shared" si="128"/>
        <v>23620.800000000003</v>
      </c>
      <c r="Z250" s="31">
        <f t="shared" si="128"/>
        <v>540723.62399999995</v>
      </c>
      <c r="AA250" s="31">
        <f t="shared" si="128"/>
        <v>186480</v>
      </c>
      <c r="AB250" s="423">
        <f t="shared" si="135"/>
        <v>750824.424</v>
      </c>
      <c r="AC250" s="295">
        <f>DFC!$C$45</f>
        <v>0.1</v>
      </c>
      <c r="AD250" s="291">
        <f>DFC!$C$44</f>
        <v>0.7</v>
      </c>
      <c r="AE250" s="292">
        <f>DFC!$C$43</f>
        <v>0.2</v>
      </c>
      <c r="AF250" s="24" t="str">
        <f t="shared" si="129"/>
        <v>OK</v>
      </c>
      <c r="AG250" s="25">
        <f t="shared" si="130"/>
        <v>60</v>
      </c>
      <c r="AH250" s="26">
        <f t="shared" si="130"/>
        <v>420</v>
      </c>
      <c r="AI250" s="27">
        <f t="shared" si="130"/>
        <v>120</v>
      </c>
      <c r="AJ250" s="28">
        <f t="shared" si="122"/>
        <v>0</v>
      </c>
      <c r="AK250" s="28">
        <f t="shared" si="122"/>
        <v>0</v>
      </c>
      <c r="AL250" s="28">
        <f t="shared" si="122"/>
        <v>0</v>
      </c>
      <c r="AM250" s="17">
        <f>DFC!$C$50</f>
        <v>152</v>
      </c>
      <c r="AN250" s="16">
        <f>DFC!$C$49</f>
        <v>146.19999999999999</v>
      </c>
      <c r="AO250" s="18">
        <f>DFC!$C$48</f>
        <v>150</v>
      </c>
      <c r="AP250" s="31">
        <f t="shared" si="145"/>
        <v>0</v>
      </c>
      <c r="AQ250" s="31">
        <f t="shared" si="145"/>
        <v>0</v>
      </c>
      <c r="AR250" s="32">
        <f t="shared" si="145"/>
        <v>0</v>
      </c>
      <c r="AS250" s="23">
        <f>DFC!$C$41</f>
        <v>370</v>
      </c>
      <c r="AT250" s="33">
        <f t="shared" si="144"/>
        <v>0</v>
      </c>
      <c r="AU250" s="31">
        <f t="shared" si="144"/>
        <v>0</v>
      </c>
      <c r="AV250" s="31">
        <f t="shared" si="144"/>
        <v>0</v>
      </c>
      <c r="AW250" s="423">
        <f t="shared" si="136"/>
        <v>0</v>
      </c>
      <c r="AX250" s="561">
        <f>DFC!$C$72</f>
        <v>0.15</v>
      </c>
      <c r="AY250" s="559">
        <f>DFC!$C$71</f>
        <v>0.75</v>
      </c>
      <c r="AZ250" s="560">
        <f>DFC!$C$70</f>
        <v>0.1</v>
      </c>
      <c r="BA250" s="24" t="str">
        <f t="shared" si="133"/>
        <v>OK</v>
      </c>
      <c r="BB250" s="25">
        <f t="shared" si="131"/>
        <v>90</v>
      </c>
      <c r="BC250" s="26">
        <f t="shared" si="131"/>
        <v>450</v>
      </c>
      <c r="BD250" s="27">
        <f t="shared" si="131"/>
        <v>60</v>
      </c>
      <c r="BE250" s="28">
        <f t="shared" si="123"/>
        <v>112500</v>
      </c>
      <c r="BF250" s="28">
        <f t="shared" si="123"/>
        <v>1912500</v>
      </c>
      <c r="BG250" s="28">
        <f t="shared" si="123"/>
        <v>300000</v>
      </c>
      <c r="BH250" s="17">
        <f>DFC!$C$77</f>
        <v>42</v>
      </c>
      <c r="BI250" s="28">
        <f>DFC!$C$76</f>
        <v>35</v>
      </c>
      <c r="BJ250" s="30">
        <f>DFC!$C$75</f>
        <v>40</v>
      </c>
      <c r="BK250" s="31">
        <f t="shared" si="146"/>
        <v>4.7249999999999996</v>
      </c>
      <c r="BL250" s="31">
        <f t="shared" si="146"/>
        <v>66.9375</v>
      </c>
      <c r="BM250" s="32">
        <f t="shared" si="146"/>
        <v>12</v>
      </c>
      <c r="BN250" s="11">
        <f>DFC!$C$68</f>
        <v>500</v>
      </c>
      <c r="BO250" s="21">
        <f t="shared" si="137"/>
        <v>2362.5</v>
      </c>
      <c r="BP250" s="19">
        <f t="shared" si="138"/>
        <v>33468.75</v>
      </c>
      <c r="BQ250" s="19">
        <f t="shared" si="139"/>
        <v>6000</v>
      </c>
      <c r="BR250" s="423">
        <f t="shared" si="140"/>
        <v>41831.25</v>
      </c>
      <c r="BS250" s="561">
        <f>DFC!$C$72</f>
        <v>0.15</v>
      </c>
      <c r="BT250" s="559">
        <f>DFC!$C$71</f>
        <v>0.75</v>
      </c>
      <c r="BU250" s="560">
        <f>DFC!$C$70</f>
        <v>0.1</v>
      </c>
      <c r="BV250" s="24" t="str">
        <f t="shared" si="134"/>
        <v>OK</v>
      </c>
      <c r="BW250" s="25">
        <f t="shared" si="132"/>
        <v>90</v>
      </c>
      <c r="BX250" s="26">
        <f t="shared" si="132"/>
        <v>450</v>
      </c>
      <c r="BY250" s="27">
        <f t="shared" si="132"/>
        <v>60</v>
      </c>
      <c r="BZ250" s="28">
        <f t="shared" si="124"/>
        <v>0</v>
      </c>
      <c r="CA250" s="28">
        <f t="shared" si="124"/>
        <v>0</v>
      </c>
      <c r="CB250" s="28">
        <f t="shared" si="124"/>
        <v>0</v>
      </c>
      <c r="CC250" s="17">
        <f>DFC!$C$77</f>
        <v>42</v>
      </c>
      <c r="CD250" s="28">
        <f>DFC!$C$76</f>
        <v>35</v>
      </c>
      <c r="CE250" s="30">
        <f>DFC!$C$75</f>
        <v>40</v>
      </c>
      <c r="CF250" s="31">
        <f t="shared" si="147"/>
        <v>0</v>
      </c>
      <c r="CG250" s="31">
        <f t="shared" si="147"/>
        <v>0</v>
      </c>
      <c r="CH250" s="32">
        <f t="shared" si="147"/>
        <v>0</v>
      </c>
      <c r="CI250" s="11">
        <f>DFC!$C$68</f>
        <v>500</v>
      </c>
      <c r="CJ250" s="21">
        <f t="shared" si="141"/>
        <v>0</v>
      </c>
      <c r="CK250" s="21">
        <f t="shared" si="141"/>
        <v>0</v>
      </c>
      <c r="CL250" s="21">
        <f t="shared" si="141"/>
        <v>0</v>
      </c>
      <c r="CM250" s="423">
        <f t="shared" si="142"/>
        <v>0</v>
      </c>
    </row>
    <row r="251" spans="1:91" x14ac:dyDescent="0.35">
      <c r="A251" s="743"/>
      <c r="B251" s="572" t="s">
        <v>29</v>
      </c>
      <c r="C251" s="572">
        <v>31</v>
      </c>
      <c r="D251" s="572">
        <v>245</v>
      </c>
      <c r="E251" s="10">
        <f>DFC!C$56</f>
        <v>20</v>
      </c>
      <c r="F251" s="578">
        <f t="shared" si="120"/>
        <v>620</v>
      </c>
      <c r="G251" s="745"/>
      <c r="H251" s="49">
        <f>DFC!$C$45</f>
        <v>0.1</v>
      </c>
      <c r="I251" s="47">
        <f>DFC!$C$44</f>
        <v>0.7</v>
      </c>
      <c r="J251" s="48">
        <f>DFC!$C$43</f>
        <v>0.2</v>
      </c>
      <c r="K251" s="24" t="str">
        <f t="shared" si="125"/>
        <v>OK</v>
      </c>
      <c r="L251" s="25">
        <f t="shared" si="126"/>
        <v>62</v>
      </c>
      <c r="M251" s="26">
        <f t="shared" si="126"/>
        <v>434</v>
      </c>
      <c r="N251" s="27">
        <f t="shared" si="126"/>
        <v>124</v>
      </c>
      <c r="O251" s="28">
        <f t="shared" si="143"/>
        <v>434000</v>
      </c>
      <c r="P251" s="28">
        <f t="shared" si="143"/>
        <v>10329200</v>
      </c>
      <c r="Q251" s="28">
        <f t="shared" si="143"/>
        <v>3472000</v>
      </c>
      <c r="R251" s="29">
        <f>DFC!$C$50</f>
        <v>152</v>
      </c>
      <c r="S251" s="28">
        <f>DFC!$C$49</f>
        <v>146.19999999999999</v>
      </c>
      <c r="T251" s="30">
        <f>DFC!$C$48</f>
        <v>150</v>
      </c>
      <c r="U251" s="31">
        <f t="shared" si="127"/>
        <v>65.968000000000004</v>
      </c>
      <c r="V251" s="31">
        <f t="shared" si="127"/>
        <v>1510.12904</v>
      </c>
      <c r="W251" s="32">
        <f t="shared" si="127"/>
        <v>520.79999999999995</v>
      </c>
      <c r="X251" s="23">
        <f>DFC!$C$41</f>
        <v>370</v>
      </c>
      <c r="Y251" s="33">
        <f t="shared" si="128"/>
        <v>24408.16</v>
      </c>
      <c r="Z251" s="31">
        <f t="shared" si="128"/>
        <v>558747.74479999999</v>
      </c>
      <c r="AA251" s="31">
        <f t="shared" si="128"/>
        <v>192695.99999999997</v>
      </c>
      <c r="AB251" s="423">
        <f t="shared" si="135"/>
        <v>775851.90480000002</v>
      </c>
      <c r="AC251" s="295">
        <f>DFC!$C$45</f>
        <v>0.1</v>
      </c>
      <c r="AD251" s="291">
        <f>DFC!$C$44</f>
        <v>0.7</v>
      </c>
      <c r="AE251" s="292">
        <f>DFC!$C$43</f>
        <v>0.2</v>
      </c>
      <c r="AF251" s="24" t="str">
        <f t="shared" si="129"/>
        <v>OK</v>
      </c>
      <c r="AG251" s="25">
        <f t="shared" si="130"/>
        <v>62</v>
      </c>
      <c r="AH251" s="26">
        <f t="shared" si="130"/>
        <v>434</v>
      </c>
      <c r="AI251" s="27">
        <f t="shared" si="130"/>
        <v>124</v>
      </c>
      <c r="AJ251" s="28">
        <f t="shared" si="122"/>
        <v>0</v>
      </c>
      <c r="AK251" s="28">
        <f t="shared" si="122"/>
        <v>0</v>
      </c>
      <c r="AL251" s="28">
        <f t="shared" si="122"/>
        <v>0</v>
      </c>
      <c r="AM251" s="17">
        <f>DFC!$C$50</f>
        <v>152</v>
      </c>
      <c r="AN251" s="16">
        <f>DFC!$C$49</f>
        <v>146.19999999999999</v>
      </c>
      <c r="AO251" s="18">
        <f>DFC!$C$48</f>
        <v>150</v>
      </c>
      <c r="AP251" s="31">
        <f t="shared" si="145"/>
        <v>0</v>
      </c>
      <c r="AQ251" s="31">
        <f t="shared" si="145"/>
        <v>0</v>
      </c>
      <c r="AR251" s="32">
        <f t="shared" si="145"/>
        <v>0</v>
      </c>
      <c r="AS251" s="23">
        <f>DFC!$C$41</f>
        <v>370</v>
      </c>
      <c r="AT251" s="33">
        <f t="shared" si="144"/>
        <v>0</v>
      </c>
      <c r="AU251" s="31">
        <f t="shared" si="144"/>
        <v>0</v>
      </c>
      <c r="AV251" s="31">
        <f t="shared" si="144"/>
        <v>0</v>
      </c>
      <c r="AW251" s="423">
        <f t="shared" si="136"/>
        <v>0</v>
      </c>
      <c r="AX251" s="561">
        <f>DFC!$C$72</f>
        <v>0.15</v>
      </c>
      <c r="AY251" s="559">
        <f>DFC!$C$71</f>
        <v>0.75</v>
      </c>
      <c r="AZ251" s="560">
        <f>DFC!$C$70</f>
        <v>0.1</v>
      </c>
      <c r="BA251" s="24" t="str">
        <f t="shared" si="133"/>
        <v>OK</v>
      </c>
      <c r="BB251" s="25">
        <f t="shared" si="131"/>
        <v>93</v>
      </c>
      <c r="BC251" s="26">
        <f t="shared" si="131"/>
        <v>465</v>
      </c>
      <c r="BD251" s="27">
        <f t="shared" si="131"/>
        <v>62</v>
      </c>
      <c r="BE251" s="28">
        <f t="shared" si="123"/>
        <v>116250</v>
      </c>
      <c r="BF251" s="28">
        <f t="shared" si="123"/>
        <v>1976250</v>
      </c>
      <c r="BG251" s="28">
        <f t="shared" si="123"/>
        <v>310000</v>
      </c>
      <c r="BH251" s="17">
        <f>DFC!$C$77</f>
        <v>42</v>
      </c>
      <c r="BI251" s="28">
        <f>DFC!$C$76</f>
        <v>35</v>
      </c>
      <c r="BJ251" s="30">
        <f>DFC!$C$75</f>
        <v>40</v>
      </c>
      <c r="BK251" s="31">
        <f t="shared" si="146"/>
        <v>4.8825000000000003</v>
      </c>
      <c r="BL251" s="31">
        <f t="shared" si="146"/>
        <v>69.168750000000003</v>
      </c>
      <c r="BM251" s="32">
        <f t="shared" si="146"/>
        <v>12.4</v>
      </c>
      <c r="BN251" s="11">
        <f>DFC!$C$68</f>
        <v>500</v>
      </c>
      <c r="BO251" s="21">
        <f t="shared" si="137"/>
        <v>2441.25</v>
      </c>
      <c r="BP251" s="19">
        <f t="shared" si="138"/>
        <v>34584.375</v>
      </c>
      <c r="BQ251" s="19">
        <f t="shared" si="139"/>
        <v>6200</v>
      </c>
      <c r="BR251" s="423">
        <f t="shared" si="140"/>
        <v>43225.625</v>
      </c>
      <c r="BS251" s="561">
        <f>DFC!$C$72</f>
        <v>0.15</v>
      </c>
      <c r="BT251" s="559">
        <f>DFC!$C$71</f>
        <v>0.75</v>
      </c>
      <c r="BU251" s="560">
        <f>DFC!$C$70</f>
        <v>0.1</v>
      </c>
      <c r="BV251" s="24" t="str">
        <f t="shared" si="134"/>
        <v>OK</v>
      </c>
      <c r="BW251" s="25">
        <f t="shared" si="132"/>
        <v>93</v>
      </c>
      <c r="BX251" s="26">
        <f t="shared" si="132"/>
        <v>465</v>
      </c>
      <c r="BY251" s="27">
        <f t="shared" si="132"/>
        <v>62</v>
      </c>
      <c r="BZ251" s="28">
        <f t="shared" si="124"/>
        <v>0</v>
      </c>
      <c r="CA251" s="28">
        <f t="shared" si="124"/>
        <v>0</v>
      </c>
      <c r="CB251" s="28">
        <f t="shared" si="124"/>
        <v>0</v>
      </c>
      <c r="CC251" s="17">
        <f>DFC!$C$77</f>
        <v>42</v>
      </c>
      <c r="CD251" s="28">
        <f>DFC!$C$76</f>
        <v>35</v>
      </c>
      <c r="CE251" s="30">
        <f>DFC!$C$75</f>
        <v>40</v>
      </c>
      <c r="CF251" s="31">
        <f t="shared" si="147"/>
        <v>0</v>
      </c>
      <c r="CG251" s="31">
        <f t="shared" si="147"/>
        <v>0</v>
      </c>
      <c r="CH251" s="32">
        <f t="shared" si="147"/>
        <v>0</v>
      </c>
      <c r="CI251" s="11">
        <f>DFC!$C$68</f>
        <v>500</v>
      </c>
      <c r="CJ251" s="21">
        <f t="shared" si="141"/>
        <v>0</v>
      </c>
      <c r="CK251" s="21">
        <f t="shared" si="141"/>
        <v>0</v>
      </c>
      <c r="CL251" s="21">
        <f t="shared" si="141"/>
        <v>0</v>
      </c>
      <c r="CM251" s="423">
        <f t="shared" si="142"/>
        <v>0</v>
      </c>
    </row>
    <row r="252" spans="1:91" x14ac:dyDescent="0.35">
      <c r="A252" s="743"/>
      <c r="B252" s="572" t="s">
        <v>30</v>
      </c>
      <c r="C252" s="572">
        <v>30</v>
      </c>
      <c r="D252" s="572">
        <v>246</v>
      </c>
      <c r="E252" s="10">
        <f>DFC!C$57</f>
        <v>20</v>
      </c>
      <c r="F252" s="578">
        <f t="shared" si="120"/>
        <v>600</v>
      </c>
      <c r="G252" s="745"/>
      <c r="H252" s="49">
        <f>DFC!$C$45</f>
        <v>0.1</v>
      </c>
      <c r="I252" s="47">
        <f>DFC!$C$44</f>
        <v>0.7</v>
      </c>
      <c r="J252" s="48">
        <f>DFC!$C$43</f>
        <v>0.2</v>
      </c>
      <c r="K252" s="24" t="str">
        <f t="shared" si="125"/>
        <v>OK</v>
      </c>
      <c r="L252" s="25">
        <f t="shared" si="126"/>
        <v>60</v>
      </c>
      <c r="M252" s="26">
        <f t="shared" si="126"/>
        <v>420</v>
      </c>
      <c r="N252" s="27">
        <f t="shared" si="126"/>
        <v>120</v>
      </c>
      <c r="O252" s="28">
        <f t="shared" si="143"/>
        <v>420000</v>
      </c>
      <c r="P252" s="28">
        <f t="shared" si="143"/>
        <v>9996000</v>
      </c>
      <c r="Q252" s="28">
        <f t="shared" si="143"/>
        <v>3360000</v>
      </c>
      <c r="R252" s="29">
        <f>DFC!$C$50</f>
        <v>152</v>
      </c>
      <c r="S252" s="28">
        <f>DFC!$C$49</f>
        <v>146.19999999999999</v>
      </c>
      <c r="T252" s="30">
        <f>DFC!$C$48</f>
        <v>150</v>
      </c>
      <c r="U252" s="31">
        <f t="shared" si="127"/>
        <v>63.84</v>
      </c>
      <c r="V252" s="31">
        <f t="shared" si="127"/>
        <v>1461.4151999999999</v>
      </c>
      <c r="W252" s="32">
        <f t="shared" si="127"/>
        <v>504</v>
      </c>
      <c r="X252" s="23">
        <f>DFC!$C$41</f>
        <v>370</v>
      </c>
      <c r="Y252" s="33">
        <f t="shared" si="128"/>
        <v>23620.800000000003</v>
      </c>
      <c r="Z252" s="31">
        <f t="shared" si="128"/>
        <v>540723.62399999995</v>
      </c>
      <c r="AA252" s="31">
        <f t="shared" si="128"/>
        <v>186480</v>
      </c>
      <c r="AB252" s="423">
        <f t="shared" si="135"/>
        <v>750824.424</v>
      </c>
      <c r="AC252" s="295">
        <f>DFC!$C$45</f>
        <v>0.1</v>
      </c>
      <c r="AD252" s="291">
        <f>DFC!$C$44</f>
        <v>0.7</v>
      </c>
      <c r="AE252" s="292">
        <f>DFC!$C$43</f>
        <v>0.2</v>
      </c>
      <c r="AF252" s="24" t="str">
        <f t="shared" si="129"/>
        <v>OK</v>
      </c>
      <c r="AG252" s="25">
        <f t="shared" si="130"/>
        <v>60</v>
      </c>
      <c r="AH252" s="26">
        <f t="shared" si="130"/>
        <v>420</v>
      </c>
      <c r="AI252" s="27">
        <f t="shared" si="130"/>
        <v>120</v>
      </c>
      <c r="AJ252" s="28">
        <f t="shared" si="122"/>
        <v>0</v>
      </c>
      <c r="AK252" s="28">
        <f t="shared" si="122"/>
        <v>0</v>
      </c>
      <c r="AL252" s="28">
        <f t="shared" si="122"/>
        <v>0</v>
      </c>
      <c r="AM252" s="17">
        <f>DFC!$C$50</f>
        <v>152</v>
      </c>
      <c r="AN252" s="16">
        <f>DFC!$C$49</f>
        <v>146.19999999999999</v>
      </c>
      <c r="AO252" s="18">
        <f>DFC!$C$48</f>
        <v>150</v>
      </c>
      <c r="AP252" s="31">
        <f t="shared" si="145"/>
        <v>0</v>
      </c>
      <c r="AQ252" s="31">
        <f t="shared" si="145"/>
        <v>0</v>
      </c>
      <c r="AR252" s="32">
        <f t="shared" si="145"/>
        <v>0</v>
      </c>
      <c r="AS252" s="23">
        <f>DFC!$C$41</f>
        <v>370</v>
      </c>
      <c r="AT252" s="33">
        <f t="shared" si="144"/>
        <v>0</v>
      </c>
      <c r="AU252" s="31">
        <f t="shared" si="144"/>
        <v>0</v>
      </c>
      <c r="AV252" s="31">
        <f t="shared" si="144"/>
        <v>0</v>
      </c>
      <c r="AW252" s="423">
        <f t="shared" si="136"/>
        <v>0</v>
      </c>
      <c r="AX252" s="561">
        <f>DFC!$C$72</f>
        <v>0.15</v>
      </c>
      <c r="AY252" s="559">
        <f>DFC!$C$71</f>
        <v>0.75</v>
      </c>
      <c r="AZ252" s="560">
        <f>DFC!$C$70</f>
        <v>0.1</v>
      </c>
      <c r="BA252" s="24" t="str">
        <f t="shared" si="133"/>
        <v>OK</v>
      </c>
      <c r="BB252" s="25">
        <f t="shared" si="131"/>
        <v>90</v>
      </c>
      <c r="BC252" s="26">
        <f t="shared" si="131"/>
        <v>450</v>
      </c>
      <c r="BD252" s="27">
        <f t="shared" si="131"/>
        <v>60</v>
      </c>
      <c r="BE252" s="28">
        <f t="shared" si="123"/>
        <v>112500</v>
      </c>
      <c r="BF252" s="28">
        <f t="shared" si="123"/>
        <v>1912500</v>
      </c>
      <c r="BG252" s="28">
        <f t="shared" si="123"/>
        <v>300000</v>
      </c>
      <c r="BH252" s="17">
        <f>DFC!$C$77</f>
        <v>42</v>
      </c>
      <c r="BI252" s="28">
        <f>DFC!$C$76</f>
        <v>35</v>
      </c>
      <c r="BJ252" s="30">
        <f>DFC!$C$75</f>
        <v>40</v>
      </c>
      <c r="BK252" s="31">
        <f t="shared" si="146"/>
        <v>4.7249999999999996</v>
      </c>
      <c r="BL252" s="31">
        <f t="shared" si="146"/>
        <v>66.9375</v>
      </c>
      <c r="BM252" s="32">
        <f t="shared" si="146"/>
        <v>12</v>
      </c>
      <c r="BN252" s="11">
        <f>DFC!$C$68</f>
        <v>500</v>
      </c>
      <c r="BO252" s="21">
        <f t="shared" si="137"/>
        <v>2362.5</v>
      </c>
      <c r="BP252" s="19">
        <f t="shared" si="138"/>
        <v>33468.75</v>
      </c>
      <c r="BQ252" s="19">
        <f t="shared" si="139"/>
        <v>6000</v>
      </c>
      <c r="BR252" s="423">
        <f t="shared" si="140"/>
        <v>41831.25</v>
      </c>
      <c r="BS252" s="561">
        <f>DFC!$C$72</f>
        <v>0.15</v>
      </c>
      <c r="BT252" s="559">
        <f>DFC!$C$71</f>
        <v>0.75</v>
      </c>
      <c r="BU252" s="560">
        <f>DFC!$C$70</f>
        <v>0.1</v>
      </c>
      <c r="BV252" s="24" t="str">
        <f t="shared" si="134"/>
        <v>OK</v>
      </c>
      <c r="BW252" s="25">
        <f t="shared" si="132"/>
        <v>90</v>
      </c>
      <c r="BX252" s="26">
        <f t="shared" si="132"/>
        <v>450</v>
      </c>
      <c r="BY252" s="27">
        <f t="shared" si="132"/>
        <v>60</v>
      </c>
      <c r="BZ252" s="28">
        <f t="shared" si="124"/>
        <v>0</v>
      </c>
      <c r="CA252" s="28">
        <f t="shared" si="124"/>
        <v>0</v>
      </c>
      <c r="CB252" s="28">
        <f t="shared" si="124"/>
        <v>0</v>
      </c>
      <c r="CC252" s="17">
        <f>DFC!$C$77</f>
        <v>42</v>
      </c>
      <c r="CD252" s="28">
        <f>DFC!$C$76</f>
        <v>35</v>
      </c>
      <c r="CE252" s="30">
        <f>DFC!$C$75</f>
        <v>40</v>
      </c>
      <c r="CF252" s="31">
        <f t="shared" si="147"/>
        <v>0</v>
      </c>
      <c r="CG252" s="31">
        <f t="shared" si="147"/>
        <v>0</v>
      </c>
      <c r="CH252" s="32">
        <f t="shared" si="147"/>
        <v>0</v>
      </c>
      <c r="CI252" s="11">
        <f>DFC!$C$68</f>
        <v>500</v>
      </c>
      <c r="CJ252" s="21">
        <f t="shared" si="141"/>
        <v>0</v>
      </c>
      <c r="CK252" s="21">
        <f t="shared" si="141"/>
        <v>0</v>
      </c>
      <c r="CL252" s="21">
        <f t="shared" si="141"/>
        <v>0</v>
      </c>
      <c r="CM252" s="423">
        <f t="shared" si="142"/>
        <v>0</v>
      </c>
    </row>
    <row r="253" spans="1:91" x14ac:dyDescent="0.35">
      <c r="A253" s="743"/>
      <c r="B253" s="572" t="s">
        <v>31</v>
      </c>
      <c r="C253" s="572">
        <v>31</v>
      </c>
      <c r="D253" s="572">
        <v>247</v>
      </c>
      <c r="E253" s="10">
        <f>DFC!C$58</f>
        <v>20</v>
      </c>
      <c r="F253" s="578">
        <f t="shared" si="120"/>
        <v>620</v>
      </c>
      <c r="G253" s="745"/>
      <c r="H253" s="49">
        <f>DFC!$C$45</f>
        <v>0.1</v>
      </c>
      <c r="I253" s="47">
        <f>DFC!$C$44</f>
        <v>0.7</v>
      </c>
      <c r="J253" s="48">
        <f>DFC!$C$43</f>
        <v>0.2</v>
      </c>
      <c r="K253" s="24" t="str">
        <f t="shared" si="125"/>
        <v>OK</v>
      </c>
      <c r="L253" s="25">
        <f t="shared" si="126"/>
        <v>62</v>
      </c>
      <c r="M253" s="26">
        <f t="shared" si="126"/>
        <v>434</v>
      </c>
      <c r="N253" s="27">
        <f t="shared" si="126"/>
        <v>124</v>
      </c>
      <c r="O253" s="28">
        <f t="shared" si="143"/>
        <v>434000</v>
      </c>
      <c r="P253" s="28">
        <f t="shared" si="143"/>
        <v>10329200</v>
      </c>
      <c r="Q253" s="28">
        <f t="shared" si="143"/>
        <v>3472000</v>
      </c>
      <c r="R253" s="29">
        <f>DFC!$C$50</f>
        <v>152</v>
      </c>
      <c r="S253" s="28">
        <f>DFC!$C$49</f>
        <v>146.19999999999999</v>
      </c>
      <c r="T253" s="30">
        <f>DFC!$C$48</f>
        <v>150</v>
      </c>
      <c r="U253" s="31">
        <f t="shared" si="127"/>
        <v>65.968000000000004</v>
      </c>
      <c r="V253" s="31">
        <f t="shared" si="127"/>
        <v>1510.12904</v>
      </c>
      <c r="W253" s="32">
        <f t="shared" si="127"/>
        <v>520.79999999999995</v>
      </c>
      <c r="X253" s="23">
        <f>DFC!$C$41</f>
        <v>370</v>
      </c>
      <c r="Y253" s="33">
        <f t="shared" si="128"/>
        <v>24408.16</v>
      </c>
      <c r="Z253" s="31">
        <f t="shared" si="128"/>
        <v>558747.74479999999</v>
      </c>
      <c r="AA253" s="31">
        <f t="shared" si="128"/>
        <v>192695.99999999997</v>
      </c>
      <c r="AB253" s="423">
        <f t="shared" si="135"/>
        <v>775851.90480000002</v>
      </c>
      <c r="AC253" s="295">
        <f>DFC!$C$45</f>
        <v>0.1</v>
      </c>
      <c r="AD253" s="291">
        <f>DFC!$C$44</f>
        <v>0.7</v>
      </c>
      <c r="AE253" s="292">
        <f>DFC!$C$43</f>
        <v>0.2</v>
      </c>
      <c r="AF253" s="24" t="str">
        <f t="shared" si="129"/>
        <v>OK</v>
      </c>
      <c r="AG253" s="25">
        <f t="shared" si="130"/>
        <v>62</v>
      </c>
      <c r="AH253" s="26">
        <f t="shared" si="130"/>
        <v>434</v>
      </c>
      <c r="AI253" s="27">
        <f t="shared" si="130"/>
        <v>124</v>
      </c>
      <c r="AJ253" s="28">
        <f t="shared" si="122"/>
        <v>0</v>
      </c>
      <c r="AK253" s="28">
        <f t="shared" si="122"/>
        <v>0</v>
      </c>
      <c r="AL253" s="28">
        <f t="shared" si="122"/>
        <v>0</v>
      </c>
      <c r="AM253" s="17">
        <f>DFC!$C$50</f>
        <v>152</v>
      </c>
      <c r="AN253" s="16">
        <f>DFC!$C$49</f>
        <v>146.19999999999999</v>
      </c>
      <c r="AO253" s="18">
        <f>DFC!$C$48</f>
        <v>150</v>
      </c>
      <c r="AP253" s="31">
        <f t="shared" si="145"/>
        <v>0</v>
      </c>
      <c r="AQ253" s="31">
        <f t="shared" si="145"/>
        <v>0</v>
      </c>
      <c r="AR253" s="32">
        <f t="shared" si="145"/>
        <v>0</v>
      </c>
      <c r="AS253" s="23">
        <f>DFC!$C$41</f>
        <v>370</v>
      </c>
      <c r="AT253" s="33">
        <f t="shared" si="144"/>
        <v>0</v>
      </c>
      <c r="AU253" s="31">
        <f t="shared" si="144"/>
        <v>0</v>
      </c>
      <c r="AV253" s="31">
        <f t="shared" si="144"/>
        <v>0</v>
      </c>
      <c r="AW253" s="423">
        <f t="shared" si="136"/>
        <v>0</v>
      </c>
      <c r="AX253" s="561">
        <f>DFC!$C$72</f>
        <v>0.15</v>
      </c>
      <c r="AY253" s="559">
        <f>DFC!$C$71</f>
        <v>0.75</v>
      </c>
      <c r="AZ253" s="560">
        <f>DFC!$C$70</f>
        <v>0.1</v>
      </c>
      <c r="BA253" s="24" t="str">
        <f t="shared" si="133"/>
        <v>OK</v>
      </c>
      <c r="BB253" s="25">
        <f t="shared" si="131"/>
        <v>93</v>
      </c>
      <c r="BC253" s="26">
        <f t="shared" si="131"/>
        <v>465</v>
      </c>
      <c r="BD253" s="27">
        <f t="shared" si="131"/>
        <v>62</v>
      </c>
      <c r="BE253" s="28">
        <f t="shared" si="123"/>
        <v>116250</v>
      </c>
      <c r="BF253" s="28">
        <f t="shared" si="123"/>
        <v>1976250</v>
      </c>
      <c r="BG253" s="28">
        <f t="shared" si="123"/>
        <v>310000</v>
      </c>
      <c r="BH253" s="17">
        <f>DFC!$C$77</f>
        <v>42</v>
      </c>
      <c r="BI253" s="28">
        <f>DFC!$C$76</f>
        <v>35</v>
      </c>
      <c r="BJ253" s="30">
        <f>DFC!$C$75</f>
        <v>40</v>
      </c>
      <c r="BK253" s="31">
        <f t="shared" si="146"/>
        <v>4.8825000000000003</v>
      </c>
      <c r="BL253" s="31">
        <f t="shared" si="146"/>
        <v>69.168750000000003</v>
      </c>
      <c r="BM253" s="32">
        <f t="shared" si="146"/>
        <v>12.4</v>
      </c>
      <c r="BN253" s="11">
        <f>DFC!$C$68</f>
        <v>500</v>
      </c>
      <c r="BO253" s="21">
        <f t="shared" si="137"/>
        <v>2441.25</v>
      </c>
      <c r="BP253" s="19">
        <f t="shared" si="138"/>
        <v>34584.375</v>
      </c>
      <c r="BQ253" s="19">
        <f t="shared" si="139"/>
        <v>6200</v>
      </c>
      <c r="BR253" s="423">
        <f t="shared" si="140"/>
        <v>43225.625</v>
      </c>
      <c r="BS253" s="561">
        <f>DFC!$C$72</f>
        <v>0.15</v>
      </c>
      <c r="BT253" s="559">
        <f>DFC!$C$71</f>
        <v>0.75</v>
      </c>
      <c r="BU253" s="560">
        <f>DFC!$C$70</f>
        <v>0.1</v>
      </c>
      <c r="BV253" s="24" t="str">
        <f t="shared" si="134"/>
        <v>OK</v>
      </c>
      <c r="BW253" s="25">
        <f t="shared" si="132"/>
        <v>93</v>
      </c>
      <c r="BX253" s="26">
        <f t="shared" si="132"/>
        <v>465</v>
      </c>
      <c r="BY253" s="27">
        <f t="shared" si="132"/>
        <v>62</v>
      </c>
      <c r="BZ253" s="28">
        <f t="shared" si="124"/>
        <v>0</v>
      </c>
      <c r="CA253" s="28">
        <f t="shared" si="124"/>
        <v>0</v>
      </c>
      <c r="CB253" s="28">
        <f t="shared" si="124"/>
        <v>0</v>
      </c>
      <c r="CC253" s="17">
        <f>DFC!$C$77</f>
        <v>42</v>
      </c>
      <c r="CD253" s="28">
        <f>DFC!$C$76</f>
        <v>35</v>
      </c>
      <c r="CE253" s="30">
        <f>DFC!$C$75</f>
        <v>40</v>
      </c>
      <c r="CF253" s="31">
        <f t="shared" si="147"/>
        <v>0</v>
      </c>
      <c r="CG253" s="31">
        <f t="shared" si="147"/>
        <v>0</v>
      </c>
      <c r="CH253" s="32">
        <f t="shared" si="147"/>
        <v>0</v>
      </c>
      <c r="CI253" s="11">
        <f>DFC!$C$68</f>
        <v>500</v>
      </c>
      <c r="CJ253" s="21">
        <f t="shared" si="141"/>
        <v>0</v>
      </c>
      <c r="CK253" s="21">
        <f t="shared" si="141"/>
        <v>0</v>
      </c>
      <c r="CL253" s="21">
        <f t="shared" si="141"/>
        <v>0</v>
      </c>
      <c r="CM253" s="423">
        <f t="shared" si="142"/>
        <v>0</v>
      </c>
    </row>
    <row r="254" spans="1:91" x14ac:dyDescent="0.35">
      <c r="A254" s="743"/>
      <c r="B254" s="572" t="s">
        <v>32</v>
      </c>
      <c r="C254" s="572">
        <v>31</v>
      </c>
      <c r="D254" s="572">
        <v>248</v>
      </c>
      <c r="E254" s="10">
        <f>DFC!C$59</f>
        <v>20</v>
      </c>
      <c r="F254" s="578">
        <f t="shared" si="120"/>
        <v>620</v>
      </c>
      <c r="G254" s="745"/>
      <c r="H254" s="49">
        <f>DFC!$C$45</f>
        <v>0.1</v>
      </c>
      <c r="I254" s="47">
        <f>DFC!$C$44</f>
        <v>0.7</v>
      </c>
      <c r="J254" s="48">
        <f>DFC!$C$43</f>
        <v>0.2</v>
      </c>
      <c r="K254" s="24" t="str">
        <f t="shared" si="125"/>
        <v>OK</v>
      </c>
      <c r="L254" s="25">
        <f t="shared" si="126"/>
        <v>62</v>
      </c>
      <c r="M254" s="26">
        <f t="shared" si="126"/>
        <v>434</v>
      </c>
      <c r="N254" s="27">
        <f t="shared" si="126"/>
        <v>124</v>
      </c>
      <c r="O254" s="28">
        <f t="shared" si="143"/>
        <v>434000</v>
      </c>
      <c r="P254" s="28">
        <f t="shared" si="143"/>
        <v>10329200</v>
      </c>
      <c r="Q254" s="28">
        <f t="shared" si="143"/>
        <v>3472000</v>
      </c>
      <c r="R254" s="29">
        <f>DFC!$C$50</f>
        <v>152</v>
      </c>
      <c r="S254" s="28">
        <f>DFC!$C$49</f>
        <v>146.19999999999999</v>
      </c>
      <c r="T254" s="30">
        <f>DFC!$C$48</f>
        <v>150</v>
      </c>
      <c r="U254" s="31">
        <f t="shared" si="127"/>
        <v>65.968000000000004</v>
      </c>
      <c r="V254" s="31">
        <f t="shared" si="127"/>
        <v>1510.12904</v>
      </c>
      <c r="W254" s="32">
        <f t="shared" si="127"/>
        <v>520.79999999999995</v>
      </c>
      <c r="X254" s="23">
        <f>DFC!$C$41</f>
        <v>370</v>
      </c>
      <c r="Y254" s="33">
        <f t="shared" si="128"/>
        <v>24408.16</v>
      </c>
      <c r="Z254" s="31">
        <f t="shared" si="128"/>
        <v>558747.74479999999</v>
      </c>
      <c r="AA254" s="31">
        <f t="shared" si="128"/>
        <v>192695.99999999997</v>
      </c>
      <c r="AB254" s="423">
        <f t="shared" si="135"/>
        <v>775851.90480000002</v>
      </c>
      <c r="AC254" s="295">
        <f>DFC!$C$45</f>
        <v>0.1</v>
      </c>
      <c r="AD254" s="291">
        <f>DFC!$C$44</f>
        <v>0.7</v>
      </c>
      <c r="AE254" s="292">
        <f>DFC!$C$43</f>
        <v>0.2</v>
      </c>
      <c r="AF254" s="24" t="str">
        <f t="shared" si="129"/>
        <v>OK</v>
      </c>
      <c r="AG254" s="25">
        <f t="shared" si="130"/>
        <v>62</v>
      </c>
      <c r="AH254" s="26">
        <f t="shared" si="130"/>
        <v>434</v>
      </c>
      <c r="AI254" s="27">
        <f t="shared" si="130"/>
        <v>124</v>
      </c>
      <c r="AJ254" s="28">
        <f t="shared" si="122"/>
        <v>0</v>
      </c>
      <c r="AK254" s="28">
        <f t="shared" si="122"/>
        <v>0</v>
      </c>
      <c r="AL254" s="28">
        <f t="shared" si="122"/>
        <v>0</v>
      </c>
      <c r="AM254" s="17">
        <f>DFC!$C$50</f>
        <v>152</v>
      </c>
      <c r="AN254" s="16">
        <f>DFC!$C$49</f>
        <v>146.19999999999999</v>
      </c>
      <c r="AO254" s="18">
        <f>DFC!$C$48</f>
        <v>150</v>
      </c>
      <c r="AP254" s="31">
        <f t="shared" si="145"/>
        <v>0</v>
      </c>
      <c r="AQ254" s="31">
        <f t="shared" si="145"/>
        <v>0</v>
      </c>
      <c r="AR254" s="32">
        <f t="shared" si="145"/>
        <v>0</v>
      </c>
      <c r="AS254" s="23">
        <f>DFC!$C$41</f>
        <v>370</v>
      </c>
      <c r="AT254" s="33">
        <f t="shared" si="144"/>
        <v>0</v>
      </c>
      <c r="AU254" s="31">
        <f t="shared" si="144"/>
        <v>0</v>
      </c>
      <c r="AV254" s="31">
        <f t="shared" si="144"/>
        <v>0</v>
      </c>
      <c r="AW254" s="423">
        <f t="shared" si="136"/>
        <v>0</v>
      </c>
      <c r="AX254" s="561">
        <f>DFC!$C$72</f>
        <v>0.15</v>
      </c>
      <c r="AY254" s="559">
        <f>DFC!$C$71</f>
        <v>0.75</v>
      </c>
      <c r="AZ254" s="560">
        <f>DFC!$C$70</f>
        <v>0.1</v>
      </c>
      <c r="BA254" s="24" t="str">
        <f t="shared" si="133"/>
        <v>OK</v>
      </c>
      <c r="BB254" s="25">
        <f t="shared" si="131"/>
        <v>93</v>
      </c>
      <c r="BC254" s="26">
        <f t="shared" si="131"/>
        <v>465</v>
      </c>
      <c r="BD254" s="27">
        <f t="shared" si="131"/>
        <v>62</v>
      </c>
      <c r="BE254" s="28">
        <f t="shared" si="123"/>
        <v>116250</v>
      </c>
      <c r="BF254" s="28">
        <f t="shared" si="123"/>
        <v>1976250</v>
      </c>
      <c r="BG254" s="28">
        <f t="shared" si="123"/>
        <v>310000</v>
      </c>
      <c r="BH254" s="17">
        <f>DFC!$C$77</f>
        <v>42</v>
      </c>
      <c r="BI254" s="28">
        <f>DFC!$C$76</f>
        <v>35</v>
      </c>
      <c r="BJ254" s="30">
        <f>DFC!$C$75</f>
        <v>40</v>
      </c>
      <c r="BK254" s="31">
        <f t="shared" si="146"/>
        <v>4.8825000000000003</v>
      </c>
      <c r="BL254" s="31">
        <f t="shared" si="146"/>
        <v>69.168750000000003</v>
      </c>
      <c r="BM254" s="32">
        <f t="shared" si="146"/>
        <v>12.4</v>
      </c>
      <c r="BN254" s="11">
        <f>DFC!$C$68</f>
        <v>500</v>
      </c>
      <c r="BO254" s="21">
        <f t="shared" si="137"/>
        <v>2441.25</v>
      </c>
      <c r="BP254" s="19">
        <f t="shared" si="138"/>
        <v>34584.375</v>
      </c>
      <c r="BQ254" s="19">
        <f t="shared" si="139"/>
        <v>6200</v>
      </c>
      <c r="BR254" s="423">
        <f t="shared" si="140"/>
        <v>43225.625</v>
      </c>
      <c r="BS254" s="561">
        <f>DFC!$C$72</f>
        <v>0.15</v>
      </c>
      <c r="BT254" s="559">
        <f>DFC!$C$71</f>
        <v>0.75</v>
      </c>
      <c r="BU254" s="560">
        <f>DFC!$C$70</f>
        <v>0.1</v>
      </c>
      <c r="BV254" s="24" t="str">
        <f t="shared" si="134"/>
        <v>OK</v>
      </c>
      <c r="BW254" s="25">
        <f t="shared" si="132"/>
        <v>93</v>
      </c>
      <c r="BX254" s="26">
        <f t="shared" si="132"/>
        <v>465</v>
      </c>
      <c r="BY254" s="27">
        <f t="shared" si="132"/>
        <v>62</v>
      </c>
      <c r="BZ254" s="28">
        <f t="shared" si="124"/>
        <v>0</v>
      </c>
      <c r="CA254" s="28">
        <f t="shared" si="124"/>
        <v>0</v>
      </c>
      <c r="CB254" s="28">
        <f t="shared" si="124"/>
        <v>0</v>
      </c>
      <c r="CC254" s="17">
        <f>DFC!$C$77</f>
        <v>42</v>
      </c>
      <c r="CD254" s="28">
        <f>DFC!$C$76</f>
        <v>35</v>
      </c>
      <c r="CE254" s="30">
        <f>DFC!$C$75</f>
        <v>40</v>
      </c>
      <c r="CF254" s="31">
        <f t="shared" si="147"/>
        <v>0</v>
      </c>
      <c r="CG254" s="31">
        <f t="shared" si="147"/>
        <v>0</v>
      </c>
      <c r="CH254" s="32">
        <f t="shared" si="147"/>
        <v>0</v>
      </c>
      <c r="CI254" s="11">
        <f>DFC!$C$68</f>
        <v>500</v>
      </c>
      <c r="CJ254" s="21">
        <f t="shared" si="141"/>
        <v>0</v>
      </c>
      <c r="CK254" s="21">
        <f t="shared" si="141"/>
        <v>0</v>
      </c>
      <c r="CL254" s="21">
        <f t="shared" si="141"/>
        <v>0</v>
      </c>
      <c r="CM254" s="423">
        <f t="shared" si="142"/>
        <v>0</v>
      </c>
    </row>
    <row r="255" spans="1:91" x14ac:dyDescent="0.35">
      <c r="A255" s="743"/>
      <c r="B255" s="572" t="s">
        <v>33</v>
      </c>
      <c r="C255" s="572">
        <v>30</v>
      </c>
      <c r="D255" s="572">
        <v>249</v>
      </c>
      <c r="E255" s="10">
        <f>DFC!C$60</f>
        <v>20</v>
      </c>
      <c r="F255" s="578">
        <f t="shared" si="120"/>
        <v>600</v>
      </c>
      <c r="G255" s="745"/>
      <c r="H255" s="49">
        <f>DFC!$C$45</f>
        <v>0.1</v>
      </c>
      <c r="I255" s="47">
        <f>DFC!$C$44</f>
        <v>0.7</v>
      </c>
      <c r="J255" s="48">
        <f>DFC!$C$43</f>
        <v>0.2</v>
      </c>
      <c r="K255" s="24" t="str">
        <f t="shared" si="125"/>
        <v>OK</v>
      </c>
      <c r="L255" s="25">
        <f t="shared" si="126"/>
        <v>60</v>
      </c>
      <c r="M255" s="26">
        <f t="shared" si="126"/>
        <v>420</v>
      </c>
      <c r="N255" s="27">
        <f t="shared" si="126"/>
        <v>120</v>
      </c>
      <c r="O255" s="28">
        <f t="shared" si="143"/>
        <v>420000</v>
      </c>
      <c r="P255" s="28">
        <f t="shared" si="143"/>
        <v>9996000</v>
      </c>
      <c r="Q255" s="28">
        <f t="shared" si="143"/>
        <v>3360000</v>
      </c>
      <c r="R255" s="29">
        <f>DFC!$C$50</f>
        <v>152</v>
      </c>
      <c r="S255" s="28">
        <f>DFC!$C$49</f>
        <v>146.19999999999999</v>
      </c>
      <c r="T255" s="30">
        <f>DFC!$C$48</f>
        <v>150</v>
      </c>
      <c r="U255" s="31">
        <f t="shared" si="127"/>
        <v>63.84</v>
      </c>
      <c r="V255" s="31">
        <f t="shared" si="127"/>
        <v>1461.4151999999999</v>
      </c>
      <c r="W255" s="32">
        <f t="shared" si="127"/>
        <v>504</v>
      </c>
      <c r="X255" s="23">
        <f>DFC!$C$41</f>
        <v>370</v>
      </c>
      <c r="Y255" s="33">
        <f t="shared" si="128"/>
        <v>23620.800000000003</v>
      </c>
      <c r="Z255" s="31">
        <f t="shared" si="128"/>
        <v>540723.62399999995</v>
      </c>
      <c r="AA255" s="31">
        <f t="shared" si="128"/>
        <v>186480</v>
      </c>
      <c r="AB255" s="423">
        <f t="shared" si="135"/>
        <v>750824.424</v>
      </c>
      <c r="AC255" s="295">
        <f>DFC!$C$45</f>
        <v>0.1</v>
      </c>
      <c r="AD255" s="291">
        <f>DFC!$C$44</f>
        <v>0.7</v>
      </c>
      <c r="AE255" s="292">
        <f>DFC!$C$43</f>
        <v>0.2</v>
      </c>
      <c r="AF255" s="24" t="str">
        <f t="shared" si="129"/>
        <v>OK</v>
      </c>
      <c r="AG255" s="25">
        <f t="shared" si="130"/>
        <v>60</v>
      </c>
      <c r="AH255" s="26">
        <f t="shared" si="130"/>
        <v>420</v>
      </c>
      <c r="AI255" s="27">
        <f t="shared" si="130"/>
        <v>120</v>
      </c>
      <c r="AJ255" s="28">
        <f t="shared" si="122"/>
        <v>0</v>
      </c>
      <c r="AK255" s="28">
        <f t="shared" si="122"/>
        <v>0</v>
      </c>
      <c r="AL255" s="28">
        <f t="shared" si="122"/>
        <v>0</v>
      </c>
      <c r="AM255" s="17">
        <f>DFC!$C$50</f>
        <v>152</v>
      </c>
      <c r="AN255" s="16">
        <f>DFC!$C$49</f>
        <v>146.19999999999999</v>
      </c>
      <c r="AO255" s="18">
        <f>DFC!$C$48</f>
        <v>150</v>
      </c>
      <c r="AP255" s="31">
        <f t="shared" si="145"/>
        <v>0</v>
      </c>
      <c r="AQ255" s="31">
        <f t="shared" si="145"/>
        <v>0</v>
      </c>
      <c r="AR255" s="32">
        <f t="shared" si="145"/>
        <v>0</v>
      </c>
      <c r="AS255" s="23">
        <f>DFC!$C$41</f>
        <v>370</v>
      </c>
      <c r="AT255" s="33">
        <f t="shared" si="144"/>
        <v>0</v>
      </c>
      <c r="AU255" s="31">
        <f t="shared" si="144"/>
        <v>0</v>
      </c>
      <c r="AV255" s="31">
        <f t="shared" si="144"/>
        <v>0</v>
      </c>
      <c r="AW255" s="423">
        <f t="shared" si="136"/>
        <v>0</v>
      </c>
      <c r="AX255" s="561">
        <f>DFC!$C$72</f>
        <v>0.15</v>
      </c>
      <c r="AY255" s="559">
        <f>DFC!$C$71</f>
        <v>0.75</v>
      </c>
      <c r="AZ255" s="560">
        <f>DFC!$C$70</f>
        <v>0.1</v>
      </c>
      <c r="BA255" s="24" t="str">
        <f t="shared" si="133"/>
        <v>OK</v>
      </c>
      <c r="BB255" s="25">
        <f t="shared" si="131"/>
        <v>90</v>
      </c>
      <c r="BC255" s="26">
        <f t="shared" si="131"/>
        <v>450</v>
      </c>
      <c r="BD255" s="27">
        <f t="shared" si="131"/>
        <v>60</v>
      </c>
      <c r="BE255" s="28">
        <f t="shared" si="123"/>
        <v>112500</v>
      </c>
      <c r="BF255" s="28">
        <f t="shared" si="123"/>
        <v>1912500</v>
      </c>
      <c r="BG255" s="28">
        <f t="shared" si="123"/>
        <v>300000</v>
      </c>
      <c r="BH255" s="17">
        <f>DFC!$C$77</f>
        <v>42</v>
      </c>
      <c r="BI255" s="28">
        <f>DFC!$C$76</f>
        <v>35</v>
      </c>
      <c r="BJ255" s="30">
        <f>DFC!$C$75</f>
        <v>40</v>
      </c>
      <c r="BK255" s="31">
        <f t="shared" si="146"/>
        <v>4.7249999999999996</v>
      </c>
      <c r="BL255" s="31">
        <f t="shared" si="146"/>
        <v>66.9375</v>
      </c>
      <c r="BM255" s="32">
        <f t="shared" si="146"/>
        <v>12</v>
      </c>
      <c r="BN255" s="11">
        <f>DFC!$C$68</f>
        <v>500</v>
      </c>
      <c r="BO255" s="21">
        <f t="shared" si="137"/>
        <v>2362.5</v>
      </c>
      <c r="BP255" s="19">
        <f t="shared" si="138"/>
        <v>33468.75</v>
      </c>
      <c r="BQ255" s="19">
        <f t="shared" si="139"/>
        <v>6000</v>
      </c>
      <c r="BR255" s="423">
        <f t="shared" si="140"/>
        <v>41831.25</v>
      </c>
      <c r="BS255" s="561">
        <f>DFC!$C$72</f>
        <v>0.15</v>
      </c>
      <c r="BT255" s="559">
        <f>DFC!$C$71</f>
        <v>0.75</v>
      </c>
      <c r="BU255" s="560">
        <f>DFC!$C$70</f>
        <v>0.1</v>
      </c>
      <c r="BV255" s="24" t="str">
        <f t="shared" si="134"/>
        <v>OK</v>
      </c>
      <c r="BW255" s="25">
        <f t="shared" si="132"/>
        <v>90</v>
      </c>
      <c r="BX255" s="26">
        <f t="shared" si="132"/>
        <v>450</v>
      </c>
      <c r="BY255" s="27">
        <f t="shared" si="132"/>
        <v>60</v>
      </c>
      <c r="BZ255" s="28">
        <f t="shared" si="124"/>
        <v>0</v>
      </c>
      <c r="CA255" s="28">
        <f t="shared" si="124"/>
        <v>0</v>
      </c>
      <c r="CB255" s="28">
        <f t="shared" si="124"/>
        <v>0</v>
      </c>
      <c r="CC255" s="17">
        <f>DFC!$C$77</f>
        <v>42</v>
      </c>
      <c r="CD255" s="28">
        <f>DFC!$C$76</f>
        <v>35</v>
      </c>
      <c r="CE255" s="30">
        <f>DFC!$C$75</f>
        <v>40</v>
      </c>
      <c r="CF255" s="31">
        <f t="shared" si="147"/>
        <v>0</v>
      </c>
      <c r="CG255" s="31">
        <f t="shared" si="147"/>
        <v>0</v>
      </c>
      <c r="CH255" s="32">
        <f t="shared" si="147"/>
        <v>0</v>
      </c>
      <c r="CI255" s="11">
        <f>DFC!$C$68</f>
        <v>500</v>
      </c>
      <c r="CJ255" s="21">
        <f t="shared" si="141"/>
        <v>0</v>
      </c>
      <c r="CK255" s="21">
        <f t="shared" si="141"/>
        <v>0</v>
      </c>
      <c r="CL255" s="21">
        <f t="shared" si="141"/>
        <v>0</v>
      </c>
      <c r="CM255" s="423">
        <f t="shared" si="142"/>
        <v>0</v>
      </c>
    </row>
    <row r="256" spans="1:91" x14ac:dyDescent="0.35">
      <c r="A256" s="743"/>
      <c r="B256" s="572" t="s">
        <v>34</v>
      </c>
      <c r="C256" s="572">
        <v>31</v>
      </c>
      <c r="D256" s="572">
        <v>250</v>
      </c>
      <c r="E256" s="10">
        <f>DFC!C$61</f>
        <v>20</v>
      </c>
      <c r="F256" s="578">
        <f t="shared" si="120"/>
        <v>620</v>
      </c>
      <c r="G256" s="745"/>
      <c r="H256" s="49">
        <f>DFC!$C$45</f>
        <v>0.1</v>
      </c>
      <c r="I256" s="47">
        <f>DFC!$C$44</f>
        <v>0.7</v>
      </c>
      <c r="J256" s="48">
        <f>DFC!$C$43</f>
        <v>0.2</v>
      </c>
      <c r="K256" s="24" t="str">
        <f t="shared" si="125"/>
        <v>OK</v>
      </c>
      <c r="L256" s="25">
        <f t="shared" si="126"/>
        <v>62</v>
      </c>
      <c r="M256" s="26">
        <f t="shared" si="126"/>
        <v>434</v>
      </c>
      <c r="N256" s="27">
        <f t="shared" si="126"/>
        <v>124</v>
      </c>
      <c r="O256" s="28">
        <f t="shared" si="143"/>
        <v>434000</v>
      </c>
      <c r="P256" s="28">
        <f t="shared" si="143"/>
        <v>10329200</v>
      </c>
      <c r="Q256" s="28">
        <f t="shared" si="143"/>
        <v>3472000</v>
      </c>
      <c r="R256" s="29">
        <f>DFC!$C$50</f>
        <v>152</v>
      </c>
      <c r="S256" s="28">
        <f>DFC!$C$49</f>
        <v>146.19999999999999</v>
      </c>
      <c r="T256" s="30">
        <f>DFC!$C$48</f>
        <v>150</v>
      </c>
      <c r="U256" s="31">
        <f t="shared" si="127"/>
        <v>65.968000000000004</v>
      </c>
      <c r="V256" s="31">
        <f t="shared" si="127"/>
        <v>1510.12904</v>
      </c>
      <c r="W256" s="32">
        <f t="shared" si="127"/>
        <v>520.79999999999995</v>
      </c>
      <c r="X256" s="23">
        <f>DFC!$C$41</f>
        <v>370</v>
      </c>
      <c r="Y256" s="33">
        <f t="shared" si="128"/>
        <v>24408.16</v>
      </c>
      <c r="Z256" s="31">
        <f t="shared" si="128"/>
        <v>558747.74479999999</v>
      </c>
      <c r="AA256" s="31">
        <f t="shared" si="128"/>
        <v>192695.99999999997</v>
      </c>
      <c r="AB256" s="423">
        <f t="shared" si="135"/>
        <v>775851.90480000002</v>
      </c>
      <c r="AC256" s="295">
        <f>DFC!$C$45</f>
        <v>0.1</v>
      </c>
      <c r="AD256" s="291">
        <f>DFC!$C$44</f>
        <v>0.7</v>
      </c>
      <c r="AE256" s="292">
        <f>DFC!$C$43</f>
        <v>0.2</v>
      </c>
      <c r="AF256" s="24" t="str">
        <f t="shared" si="129"/>
        <v>OK</v>
      </c>
      <c r="AG256" s="25">
        <f t="shared" si="130"/>
        <v>62</v>
      </c>
      <c r="AH256" s="26">
        <f t="shared" si="130"/>
        <v>434</v>
      </c>
      <c r="AI256" s="27">
        <f t="shared" si="130"/>
        <v>124</v>
      </c>
      <c r="AJ256" s="28">
        <f t="shared" si="122"/>
        <v>0</v>
      </c>
      <c r="AK256" s="28">
        <f t="shared" si="122"/>
        <v>0</v>
      </c>
      <c r="AL256" s="28">
        <f t="shared" si="122"/>
        <v>0</v>
      </c>
      <c r="AM256" s="17">
        <f>DFC!$C$50</f>
        <v>152</v>
      </c>
      <c r="AN256" s="16">
        <f>DFC!$C$49</f>
        <v>146.19999999999999</v>
      </c>
      <c r="AO256" s="18">
        <f>DFC!$C$48</f>
        <v>150</v>
      </c>
      <c r="AP256" s="31">
        <f t="shared" si="145"/>
        <v>0</v>
      </c>
      <c r="AQ256" s="31">
        <f t="shared" si="145"/>
        <v>0</v>
      </c>
      <c r="AR256" s="32">
        <f t="shared" si="145"/>
        <v>0</v>
      </c>
      <c r="AS256" s="23">
        <f>DFC!$C$41</f>
        <v>370</v>
      </c>
      <c r="AT256" s="33">
        <f t="shared" si="144"/>
        <v>0</v>
      </c>
      <c r="AU256" s="31">
        <f t="shared" si="144"/>
        <v>0</v>
      </c>
      <c r="AV256" s="31">
        <f t="shared" si="144"/>
        <v>0</v>
      </c>
      <c r="AW256" s="423">
        <f t="shared" si="136"/>
        <v>0</v>
      </c>
      <c r="AX256" s="561">
        <f>DFC!$C$72</f>
        <v>0.15</v>
      </c>
      <c r="AY256" s="559">
        <f>DFC!$C$71</f>
        <v>0.75</v>
      </c>
      <c r="AZ256" s="560">
        <f>DFC!$C$70</f>
        <v>0.1</v>
      </c>
      <c r="BA256" s="24" t="str">
        <f t="shared" si="133"/>
        <v>OK</v>
      </c>
      <c r="BB256" s="25">
        <f t="shared" si="131"/>
        <v>93</v>
      </c>
      <c r="BC256" s="26">
        <f t="shared" si="131"/>
        <v>465</v>
      </c>
      <c r="BD256" s="27">
        <f t="shared" si="131"/>
        <v>62</v>
      </c>
      <c r="BE256" s="28">
        <f t="shared" si="123"/>
        <v>116250</v>
      </c>
      <c r="BF256" s="28">
        <f t="shared" si="123"/>
        <v>1976250</v>
      </c>
      <c r="BG256" s="28">
        <f t="shared" si="123"/>
        <v>310000</v>
      </c>
      <c r="BH256" s="17">
        <f>DFC!$C$77</f>
        <v>42</v>
      </c>
      <c r="BI256" s="28">
        <f>DFC!$C$76</f>
        <v>35</v>
      </c>
      <c r="BJ256" s="30">
        <f>DFC!$C$75</f>
        <v>40</v>
      </c>
      <c r="BK256" s="31">
        <f t="shared" si="146"/>
        <v>4.8825000000000003</v>
      </c>
      <c r="BL256" s="31">
        <f t="shared" si="146"/>
        <v>69.168750000000003</v>
      </c>
      <c r="BM256" s="32">
        <f t="shared" si="146"/>
        <v>12.4</v>
      </c>
      <c r="BN256" s="11">
        <f>DFC!$C$68</f>
        <v>500</v>
      </c>
      <c r="BO256" s="21">
        <f t="shared" si="137"/>
        <v>2441.25</v>
      </c>
      <c r="BP256" s="19">
        <f t="shared" si="138"/>
        <v>34584.375</v>
      </c>
      <c r="BQ256" s="19">
        <f t="shared" si="139"/>
        <v>6200</v>
      </c>
      <c r="BR256" s="423">
        <f t="shared" si="140"/>
        <v>43225.625</v>
      </c>
      <c r="BS256" s="561">
        <f>DFC!$C$72</f>
        <v>0.15</v>
      </c>
      <c r="BT256" s="559">
        <f>DFC!$C$71</f>
        <v>0.75</v>
      </c>
      <c r="BU256" s="560">
        <f>DFC!$C$70</f>
        <v>0.1</v>
      </c>
      <c r="BV256" s="24" t="str">
        <f t="shared" si="134"/>
        <v>OK</v>
      </c>
      <c r="BW256" s="25">
        <f t="shared" si="132"/>
        <v>93</v>
      </c>
      <c r="BX256" s="26">
        <f t="shared" si="132"/>
        <v>465</v>
      </c>
      <c r="BY256" s="27">
        <f t="shared" si="132"/>
        <v>62</v>
      </c>
      <c r="BZ256" s="28">
        <f t="shared" si="124"/>
        <v>0</v>
      </c>
      <c r="CA256" s="28">
        <f t="shared" si="124"/>
        <v>0</v>
      </c>
      <c r="CB256" s="28">
        <f t="shared" si="124"/>
        <v>0</v>
      </c>
      <c r="CC256" s="17">
        <f>DFC!$C$77</f>
        <v>42</v>
      </c>
      <c r="CD256" s="28">
        <f>DFC!$C$76</f>
        <v>35</v>
      </c>
      <c r="CE256" s="30">
        <f>DFC!$C$75</f>
        <v>40</v>
      </c>
      <c r="CF256" s="31">
        <f t="shared" si="147"/>
        <v>0</v>
      </c>
      <c r="CG256" s="31">
        <f t="shared" si="147"/>
        <v>0</v>
      </c>
      <c r="CH256" s="32">
        <f t="shared" si="147"/>
        <v>0</v>
      </c>
      <c r="CI256" s="11">
        <f>DFC!$C$68</f>
        <v>500</v>
      </c>
      <c r="CJ256" s="21">
        <f t="shared" si="141"/>
        <v>0</v>
      </c>
      <c r="CK256" s="21">
        <f t="shared" si="141"/>
        <v>0</v>
      </c>
      <c r="CL256" s="21">
        <f t="shared" si="141"/>
        <v>0</v>
      </c>
      <c r="CM256" s="423">
        <f t="shared" si="142"/>
        <v>0</v>
      </c>
    </row>
    <row r="257" spans="1:91" x14ac:dyDescent="0.35">
      <c r="A257" s="743"/>
      <c r="B257" s="572" t="s">
        <v>35</v>
      </c>
      <c r="C257" s="572">
        <v>30</v>
      </c>
      <c r="D257" s="572">
        <v>251</v>
      </c>
      <c r="E257" s="10">
        <f>DFC!C$62</f>
        <v>20</v>
      </c>
      <c r="F257" s="578">
        <f t="shared" si="120"/>
        <v>600</v>
      </c>
      <c r="G257" s="745"/>
      <c r="H257" s="49">
        <f>DFC!$C$45</f>
        <v>0.1</v>
      </c>
      <c r="I257" s="47">
        <f>DFC!$C$44</f>
        <v>0.7</v>
      </c>
      <c r="J257" s="48">
        <f>DFC!$C$43</f>
        <v>0.2</v>
      </c>
      <c r="K257" s="24" t="str">
        <f t="shared" si="125"/>
        <v>OK</v>
      </c>
      <c r="L257" s="25">
        <f t="shared" si="126"/>
        <v>60</v>
      </c>
      <c r="M257" s="26">
        <f t="shared" si="126"/>
        <v>420</v>
      </c>
      <c r="N257" s="27">
        <f t="shared" si="126"/>
        <v>120</v>
      </c>
      <c r="O257" s="28">
        <f t="shared" si="143"/>
        <v>420000</v>
      </c>
      <c r="P257" s="28">
        <f t="shared" si="143"/>
        <v>9996000</v>
      </c>
      <c r="Q257" s="28">
        <f t="shared" si="143"/>
        <v>3360000</v>
      </c>
      <c r="R257" s="29">
        <f>DFC!$C$50</f>
        <v>152</v>
      </c>
      <c r="S257" s="28">
        <f>DFC!$C$49</f>
        <v>146.19999999999999</v>
      </c>
      <c r="T257" s="30">
        <f>DFC!$C$48</f>
        <v>150</v>
      </c>
      <c r="U257" s="31">
        <f t="shared" si="127"/>
        <v>63.84</v>
      </c>
      <c r="V257" s="31">
        <f t="shared" si="127"/>
        <v>1461.4151999999999</v>
      </c>
      <c r="W257" s="32">
        <f t="shared" si="127"/>
        <v>504</v>
      </c>
      <c r="X257" s="23">
        <f>DFC!$C$41</f>
        <v>370</v>
      </c>
      <c r="Y257" s="33">
        <f t="shared" si="128"/>
        <v>23620.800000000003</v>
      </c>
      <c r="Z257" s="31">
        <f t="shared" si="128"/>
        <v>540723.62399999995</v>
      </c>
      <c r="AA257" s="31">
        <f t="shared" si="128"/>
        <v>186480</v>
      </c>
      <c r="AB257" s="423">
        <f t="shared" si="135"/>
        <v>750824.424</v>
      </c>
      <c r="AC257" s="295">
        <f>DFC!$C$45</f>
        <v>0.1</v>
      </c>
      <c r="AD257" s="291">
        <f>DFC!$C$44</f>
        <v>0.7</v>
      </c>
      <c r="AE257" s="292">
        <f>DFC!$C$43</f>
        <v>0.2</v>
      </c>
      <c r="AF257" s="24" t="str">
        <f t="shared" si="129"/>
        <v>OK</v>
      </c>
      <c r="AG257" s="25">
        <f t="shared" si="130"/>
        <v>60</v>
      </c>
      <c r="AH257" s="26">
        <f t="shared" si="130"/>
        <v>420</v>
      </c>
      <c r="AI257" s="27">
        <f t="shared" si="130"/>
        <v>120</v>
      </c>
      <c r="AJ257" s="28">
        <f t="shared" si="122"/>
        <v>0</v>
      </c>
      <c r="AK257" s="28">
        <f t="shared" si="122"/>
        <v>0</v>
      </c>
      <c r="AL257" s="28">
        <f t="shared" si="122"/>
        <v>0</v>
      </c>
      <c r="AM257" s="17">
        <f>DFC!$C$50</f>
        <v>152</v>
      </c>
      <c r="AN257" s="16">
        <f>DFC!$C$49</f>
        <v>146.19999999999999</v>
      </c>
      <c r="AO257" s="18">
        <f>DFC!$C$48</f>
        <v>150</v>
      </c>
      <c r="AP257" s="31">
        <f t="shared" si="145"/>
        <v>0</v>
      </c>
      <c r="AQ257" s="31">
        <f t="shared" si="145"/>
        <v>0</v>
      </c>
      <c r="AR257" s="32">
        <f t="shared" si="145"/>
        <v>0</v>
      </c>
      <c r="AS257" s="23">
        <f>DFC!$C$41</f>
        <v>370</v>
      </c>
      <c r="AT257" s="33">
        <f t="shared" si="144"/>
        <v>0</v>
      </c>
      <c r="AU257" s="31">
        <f t="shared" si="144"/>
        <v>0</v>
      </c>
      <c r="AV257" s="31">
        <f t="shared" si="144"/>
        <v>0</v>
      </c>
      <c r="AW257" s="423">
        <f t="shared" si="136"/>
        <v>0</v>
      </c>
      <c r="AX257" s="561">
        <f>DFC!$C$72</f>
        <v>0.15</v>
      </c>
      <c r="AY257" s="559">
        <f>DFC!$C$71</f>
        <v>0.75</v>
      </c>
      <c r="AZ257" s="560">
        <f>DFC!$C$70</f>
        <v>0.1</v>
      </c>
      <c r="BA257" s="24" t="str">
        <f t="shared" si="133"/>
        <v>OK</v>
      </c>
      <c r="BB257" s="25">
        <f t="shared" si="131"/>
        <v>90</v>
      </c>
      <c r="BC257" s="26">
        <f t="shared" si="131"/>
        <v>450</v>
      </c>
      <c r="BD257" s="27">
        <f t="shared" si="131"/>
        <v>60</v>
      </c>
      <c r="BE257" s="28">
        <f t="shared" si="123"/>
        <v>112500</v>
      </c>
      <c r="BF257" s="28">
        <f t="shared" si="123"/>
        <v>1912500</v>
      </c>
      <c r="BG257" s="28">
        <f t="shared" si="123"/>
        <v>300000</v>
      </c>
      <c r="BH257" s="17">
        <f>DFC!$C$77</f>
        <v>42</v>
      </c>
      <c r="BI257" s="28">
        <f>DFC!$C$76</f>
        <v>35</v>
      </c>
      <c r="BJ257" s="30">
        <f>DFC!$C$75</f>
        <v>40</v>
      </c>
      <c r="BK257" s="31">
        <f t="shared" si="146"/>
        <v>4.7249999999999996</v>
      </c>
      <c r="BL257" s="31">
        <f t="shared" si="146"/>
        <v>66.9375</v>
      </c>
      <c r="BM257" s="32">
        <f t="shared" si="146"/>
        <v>12</v>
      </c>
      <c r="BN257" s="11">
        <f>DFC!$C$68</f>
        <v>500</v>
      </c>
      <c r="BO257" s="21">
        <f t="shared" si="137"/>
        <v>2362.5</v>
      </c>
      <c r="BP257" s="19">
        <f t="shared" si="138"/>
        <v>33468.75</v>
      </c>
      <c r="BQ257" s="19">
        <f t="shared" si="139"/>
        <v>6000</v>
      </c>
      <c r="BR257" s="423">
        <f t="shared" si="140"/>
        <v>41831.25</v>
      </c>
      <c r="BS257" s="561">
        <f>DFC!$C$72</f>
        <v>0.15</v>
      </c>
      <c r="BT257" s="559">
        <f>DFC!$C$71</f>
        <v>0.75</v>
      </c>
      <c r="BU257" s="560">
        <f>DFC!$C$70</f>
        <v>0.1</v>
      </c>
      <c r="BV257" s="24" t="str">
        <f t="shared" si="134"/>
        <v>OK</v>
      </c>
      <c r="BW257" s="25">
        <f t="shared" si="132"/>
        <v>90</v>
      </c>
      <c r="BX257" s="26">
        <f t="shared" si="132"/>
        <v>450</v>
      </c>
      <c r="BY257" s="27">
        <f t="shared" si="132"/>
        <v>60</v>
      </c>
      <c r="BZ257" s="28">
        <f t="shared" si="124"/>
        <v>0</v>
      </c>
      <c r="CA257" s="28">
        <f t="shared" si="124"/>
        <v>0</v>
      </c>
      <c r="CB257" s="28">
        <f t="shared" si="124"/>
        <v>0</v>
      </c>
      <c r="CC257" s="17">
        <f>DFC!$C$77</f>
        <v>42</v>
      </c>
      <c r="CD257" s="28">
        <f>DFC!$C$76</f>
        <v>35</v>
      </c>
      <c r="CE257" s="30">
        <f>DFC!$C$75</f>
        <v>40</v>
      </c>
      <c r="CF257" s="31">
        <f t="shared" si="147"/>
        <v>0</v>
      </c>
      <c r="CG257" s="31">
        <f t="shared" si="147"/>
        <v>0</v>
      </c>
      <c r="CH257" s="32">
        <f t="shared" si="147"/>
        <v>0</v>
      </c>
      <c r="CI257" s="11">
        <f>DFC!$C$68</f>
        <v>500</v>
      </c>
      <c r="CJ257" s="21">
        <f t="shared" si="141"/>
        <v>0</v>
      </c>
      <c r="CK257" s="21">
        <f t="shared" si="141"/>
        <v>0</v>
      </c>
      <c r="CL257" s="21">
        <f t="shared" si="141"/>
        <v>0</v>
      </c>
      <c r="CM257" s="423">
        <f t="shared" si="142"/>
        <v>0</v>
      </c>
    </row>
    <row r="258" spans="1:91" x14ac:dyDescent="0.35">
      <c r="A258" s="744"/>
      <c r="B258" s="576" t="s">
        <v>36</v>
      </c>
      <c r="C258" s="576">
        <v>31</v>
      </c>
      <c r="D258" s="576">
        <v>252</v>
      </c>
      <c r="E258" s="10">
        <f>DFC!C$63</f>
        <v>20</v>
      </c>
      <c r="F258" s="35">
        <f t="shared" si="120"/>
        <v>620</v>
      </c>
      <c r="G258" s="746"/>
      <c r="H258" s="49">
        <f>DFC!$C$45</f>
        <v>0.1</v>
      </c>
      <c r="I258" s="47">
        <f>DFC!$C$44</f>
        <v>0.7</v>
      </c>
      <c r="J258" s="48">
        <f>DFC!$C$43</f>
        <v>0.2</v>
      </c>
      <c r="K258" s="8" t="str">
        <f t="shared" si="125"/>
        <v>OK</v>
      </c>
      <c r="L258" s="37">
        <f t="shared" si="126"/>
        <v>62</v>
      </c>
      <c r="M258" s="38">
        <f t="shared" si="126"/>
        <v>434</v>
      </c>
      <c r="N258" s="39">
        <f t="shared" si="126"/>
        <v>124</v>
      </c>
      <c r="O258" s="40">
        <f t="shared" si="143"/>
        <v>434000</v>
      </c>
      <c r="P258" s="40">
        <f t="shared" si="143"/>
        <v>10329200</v>
      </c>
      <c r="Q258" s="40">
        <f t="shared" si="143"/>
        <v>3472000</v>
      </c>
      <c r="R258" s="41">
        <f>DFC!$C$50</f>
        <v>152</v>
      </c>
      <c r="S258" s="40">
        <f>DFC!$C$49</f>
        <v>146.19999999999999</v>
      </c>
      <c r="T258" s="42">
        <f>DFC!$C$48</f>
        <v>150</v>
      </c>
      <c r="U258" s="43">
        <f t="shared" si="127"/>
        <v>65.968000000000004</v>
      </c>
      <c r="V258" s="43">
        <f t="shared" si="127"/>
        <v>1510.12904</v>
      </c>
      <c r="W258" s="44">
        <f t="shared" si="127"/>
        <v>520.79999999999995</v>
      </c>
      <c r="X258" s="23">
        <f>DFC!$C$41</f>
        <v>370</v>
      </c>
      <c r="Y258" s="45">
        <f t="shared" si="128"/>
        <v>24408.16</v>
      </c>
      <c r="Z258" s="43">
        <f t="shared" si="128"/>
        <v>558747.74479999999</v>
      </c>
      <c r="AA258" s="43">
        <f t="shared" si="128"/>
        <v>192695.99999999997</v>
      </c>
      <c r="AB258" s="423">
        <f t="shared" si="135"/>
        <v>775851.90480000002</v>
      </c>
      <c r="AC258" s="295">
        <f>DFC!$C$45</f>
        <v>0.1</v>
      </c>
      <c r="AD258" s="291">
        <f>DFC!$C$44</f>
        <v>0.7</v>
      </c>
      <c r="AE258" s="292">
        <f>DFC!$C$43</f>
        <v>0.2</v>
      </c>
      <c r="AF258" s="8" t="str">
        <f t="shared" si="129"/>
        <v>OK</v>
      </c>
      <c r="AG258" s="37">
        <f t="shared" si="130"/>
        <v>62</v>
      </c>
      <c r="AH258" s="38">
        <f t="shared" si="130"/>
        <v>434</v>
      </c>
      <c r="AI258" s="39">
        <f t="shared" si="130"/>
        <v>124</v>
      </c>
      <c r="AJ258" s="40">
        <f t="shared" si="122"/>
        <v>0</v>
      </c>
      <c r="AK258" s="40">
        <f t="shared" si="122"/>
        <v>0</v>
      </c>
      <c r="AL258" s="40">
        <f t="shared" si="122"/>
        <v>0</v>
      </c>
      <c r="AM258" s="17">
        <f>DFC!$C$50</f>
        <v>152</v>
      </c>
      <c r="AN258" s="16">
        <f>DFC!$C$49</f>
        <v>146.19999999999999</v>
      </c>
      <c r="AO258" s="18">
        <f>DFC!$C$48</f>
        <v>150</v>
      </c>
      <c r="AP258" s="43">
        <f t="shared" si="145"/>
        <v>0</v>
      </c>
      <c r="AQ258" s="43">
        <f t="shared" si="145"/>
        <v>0</v>
      </c>
      <c r="AR258" s="44">
        <f t="shared" si="145"/>
        <v>0</v>
      </c>
      <c r="AS258" s="23">
        <f>DFC!$C$41</f>
        <v>370</v>
      </c>
      <c r="AT258" s="45">
        <f t="shared" si="144"/>
        <v>0</v>
      </c>
      <c r="AU258" s="43">
        <f t="shared" si="144"/>
        <v>0</v>
      </c>
      <c r="AV258" s="43">
        <f t="shared" si="144"/>
        <v>0</v>
      </c>
      <c r="AW258" s="423">
        <f t="shared" si="136"/>
        <v>0</v>
      </c>
      <c r="AX258" s="561">
        <f>DFC!$C$72</f>
        <v>0.15</v>
      </c>
      <c r="AY258" s="559">
        <f>DFC!$C$71</f>
        <v>0.75</v>
      </c>
      <c r="AZ258" s="560">
        <f>DFC!$C$70</f>
        <v>0.1</v>
      </c>
      <c r="BA258" s="8" t="str">
        <f t="shared" si="133"/>
        <v>OK</v>
      </c>
      <c r="BB258" s="37">
        <f t="shared" si="131"/>
        <v>93</v>
      </c>
      <c r="BC258" s="38">
        <f t="shared" si="131"/>
        <v>465</v>
      </c>
      <c r="BD258" s="39">
        <f t="shared" si="131"/>
        <v>62</v>
      </c>
      <c r="BE258" s="40">
        <f t="shared" si="123"/>
        <v>116250</v>
      </c>
      <c r="BF258" s="40">
        <f t="shared" si="123"/>
        <v>1976250</v>
      </c>
      <c r="BG258" s="40">
        <f t="shared" si="123"/>
        <v>310000</v>
      </c>
      <c r="BH258" s="17">
        <f>DFC!$C$77</f>
        <v>42</v>
      </c>
      <c r="BI258" s="28">
        <f>DFC!$C$76</f>
        <v>35</v>
      </c>
      <c r="BJ258" s="30">
        <f>DFC!$C$75</f>
        <v>40</v>
      </c>
      <c r="BK258" s="43">
        <f t="shared" si="146"/>
        <v>4.8825000000000003</v>
      </c>
      <c r="BL258" s="43">
        <f t="shared" si="146"/>
        <v>69.168750000000003</v>
      </c>
      <c r="BM258" s="44">
        <f t="shared" si="146"/>
        <v>12.4</v>
      </c>
      <c r="BN258" s="11">
        <f>DFC!$C$68</f>
        <v>500</v>
      </c>
      <c r="BO258" s="21">
        <f t="shared" si="137"/>
        <v>2441.25</v>
      </c>
      <c r="BP258" s="19">
        <f t="shared" si="138"/>
        <v>34584.375</v>
      </c>
      <c r="BQ258" s="19">
        <f t="shared" si="139"/>
        <v>6200</v>
      </c>
      <c r="BR258" s="423">
        <f t="shared" si="140"/>
        <v>43225.625</v>
      </c>
      <c r="BS258" s="561">
        <f>DFC!$C$72</f>
        <v>0.15</v>
      </c>
      <c r="BT258" s="559">
        <f>DFC!$C$71</f>
        <v>0.75</v>
      </c>
      <c r="BU258" s="560">
        <f>DFC!$C$70</f>
        <v>0.1</v>
      </c>
      <c r="BV258" s="8" t="str">
        <f t="shared" si="134"/>
        <v>OK</v>
      </c>
      <c r="BW258" s="37">
        <f t="shared" si="132"/>
        <v>93</v>
      </c>
      <c r="BX258" s="38">
        <f t="shared" si="132"/>
        <v>465</v>
      </c>
      <c r="BY258" s="39">
        <f t="shared" si="132"/>
        <v>62</v>
      </c>
      <c r="BZ258" s="40">
        <f t="shared" si="124"/>
        <v>0</v>
      </c>
      <c r="CA258" s="40">
        <f t="shared" si="124"/>
        <v>0</v>
      </c>
      <c r="CB258" s="40">
        <f t="shared" si="124"/>
        <v>0</v>
      </c>
      <c r="CC258" s="17">
        <f>DFC!$C$77</f>
        <v>42</v>
      </c>
      <c r="CD258" s="28">
        <f>DFC!$C$76</f>
        <v>35</v>
      </c>
      <c r="CE258" s="30">
        <f>DFC!$C$75</f>
        <v>40</v>
      </c>
      <c r="CF258" s="43">
        <f t="shared" si="147"/>
        <v>0</v>
      </c>
      <c r="CG258" s="43">
        <f t="shared" si="147"/>
        <v>0</v>
      </c>
      <c r="CH258" s="44">
        <f t="shared" si="147"/>
        <v>0</v>
      </c>
      <c r="CI258" s="11">
        <f>DFC!$C$68</f>
        <v>500</v>
      </c>
      <c r="CJ258" s="21">
        <f t="shared" si="141"/>
        <v>0</v>
      </c>
      <c r="CK258" s="21">
        <f t="shared" si="141"/>
        <v>0</v>
      </c>
      <c r="CL258" s="21">
        <f t="shared" si="141"/>
        <v>0</v>
      </c>
      <c r="CM258" s="423">
        <f t="shared" si="142"/>
        <v>0</v>
      </c>
    </row>
    <row r="259" spans="1:91" x14ac:dyDescent="0.35">
      <c r="A259" s="731">
        <v>22</v>
      </c>
      <c r="B259" s="575" t="s">
        <v>25</v>
      </c>
      <c r="C259" s="575">
        <v>31</v>
      </c>
      <c r="D259" s="575">
        <v>253</v>
      </c>
      <c r="E259" s="10">
        <f>DFC!C$52</f>
        <v>8</v>
      </c>
      <c r="F259" s="10">
        <f t="shared" si="120"/>
        <v>248</v>
      </c>
      <c r="G259" s="732">
        <f>SUM(F259:F270)</f>
        <v>6928</v>
      </c>
      <c r="H259" s="49">
        <f>DFC!$C$45</f>
        <v>0.1</v>
      </c>
      <c r="I259" s="47">
        <f>DFC!$C$44</f>
        <v>0.7</v>
      </c>
      <c r="J259" s="48">
        <f>DFC!$C$43</f>
        <v>0.2</v>
      </c>
      <c r="K259" s="12" t="str">
        <f t="shared" si="125"/>
        <v>OK</v>
      </c>
      <c r="L259" s="25">
        <f t="shared" si="126"/>
        <v>24.8</v>
      </c>
      <c r="M259" s="26">
        <f t="shared" si="126"/>
        <v>173.6</v>
      </c>
      <c r="N259" s="27">
        <f t="shared" si="126"/>
        <v>49.6</v>
      </c>
      <c r="O259" s="28">
        <f t="shared" si="143"/>
        <v>173600</v>
      </c>
      <c r="P259" s="28">
        <f t="shared" si="143"/>
        <v>4131680</v>
      </c>
      <c r="Q259" s="28">
        <f t="shared" si="143"/>
        <v>1388800</v>
      </c>
      <c r="R259" s="29">
        <f>DFC!$C$50</f>
        <v>152</v>
      </c>
      <c r="S259" s="28">
        <f>DFC!$C$49</f>
        <v>146.19999999999999</v>
      </c>
      <c r="T259" s="30">
        <f>DFC!$C$48</f>
        <v>150</v>
      </c>
      <c r="U259" s="31">
        <f t="shared" si="127"/>
        <v>26.3872</v>
      </c>
      <c r="V259" s="31">
        <f t="shared" si="127"/>
        <v>604.05161599999997</v>
      </c>
      <c r="W259" s="32">
        <f t="shared" si="127"/>
        <v>208.32</v>
      </c>
      <c r="X259" s="23">
        <f>DFC!$C$41</f>
        <v>370</v>
      </c>
      <c r="Y259" s="33">
        <f t="shared" si="128"/>
        <v>9763.2639999999992</v>
      </c>
      <c r="Z259" s="31">
        <f t="shared" si="128"/>
        <v>223499.09792</v>
      </c>
      <c r="AA259" s="31">
        <f t="shared" si="128"/>
        <v>77078.399999999994</v>
      </c>
      <c r="AB259" s="423">
        <f t="shared" si="135"/>
        <v>310340.76191999996</v>
      </c>
      <c r="AC259" s="295">
        <f>DFC!$C$45</f>
        <v>0.1</v>
      </c>
      <c r="AD259" s="291">
        <f>DFC!$C$44</f>
        <v>0.7</v>
      </c>
      <c r="AE259" s="292">
        <f>DFC!$C$43</f>
        <v>0.2</v>
      </c>
      <c r="AF259" s="12" t="str">
        <f t="shared" si="129"/>
        <v>OK</v>
      </c>
      <c r="AG259" s="13">
        <f t="shared" si="130"/>
        <v>24.8</v>
      </c>
      <c r="AH259" s="14">
        <f t="shared" si="130"/>
        <v>173.6</v>
      </c>
      <c r="AI259" s="15">
        <f t="shared" si="130"/>
        <v>49.6</v>
      </c>
      <c r="AJ259" s="16">
        <f t="shared" si="122"/>
        <v>0</v>
      </c>
      <c r="AK259" s="16">
        <f t="shared" si="122"/>
        <v>0</v>
      </c>
      <c r="AL259" s="16">
        <f t="shared" si="122"/>
        <v>0</v>
      </c>
      <c r="AM259" s="17">
        <f>DFC!$C$50</f>
        <v>152</v>
      </c>
      <c r="AN259" s="16">
        <f>DFC!$C$49</f>
        <v>146.19999999999999</v>
      </c>
      <c r="AO259" s="18">
        <f>DFC!$C$48</f>
        <v>150</v>
      </c>
      <c r="AP259" s="19">
        <f t="shared" si="145"/>
        <v>0</v>
      </c>
      <c r="AQ259" s="19">
        <f t="shared" si="145"/>
        <v>0</v>
      </c>
      <c r="AR259" s="20">
        <f t="shared" si="145"/>
        <v>0</v>
      </c>
      <c r="AS259" s="23">
        <f>DFC!$C$41</f>
        <v>370</v>
      </c>
      <c r="AT259" s="21">
        <f t="shared" si="144"/>
        <v>0</v>
      </c>
      <c r="AU259" s="19">
        <f t="shared" si="144"/>
        <v>0</v>
      </c>
      <c r="AV259" s="19">
        <f t="shared" si="144"/>
        <v>0</v>
      </c>
      <c r="AW259" s="423">
        <f t="shared" si="136"/>
        <v>0</v>
      </c>
      <c r="AX259" s="561">
        <f>DFC!$C$72</f>
        <v>0.15</v>
      </c>
      <c r="AY259" s="559">
        <f>DFC!$C$71</f>
        <v>0.75</v>
      </c>
      <c r="AZ259" s="560">
        <f>DFC!$C$70</f>
        <v>0.1</v>
      </c>
      <c r="BA259" s="12" t="str">
        <f t="shared" si="133"/>
        <v>OK</v>
      </c>
      <c r="BB259" s="13">
        <f t="shared" si="131"/>
        <v>37.199999999999996</v>
      </c>
      <c r="BC259" s="14">
        <f t="shared" si="131"/>
        <v>186</v>
      </c>
      <c r="BD259" s="15">
        <f t="shared" si="131"/>
        <v>24.8</v>
      </c>
      <c r="BE259" s="16">
        <f t="shared" si="123"/>
        <v>46499.999999999993</v>
      </c>
      <c r="BF259" s="16">
        <f t="shared" si="123"/>
        <v>790500</v>
      </c>
      <c r="BG259" s="16">
        <f t="shared" si="123"/>
        <v>124000</v>
      </c>
      <c r="BH259" s="17">
        <f>DFC!$C$77</f>
        <v>42</v>
      </c>
      <c r="BI259" s="28">
        <f>DFC!$C$76</f>
        <v>35</v>
      </c>
      <c r="BJ259" s="30">
        <f>DFC!$C$75</f>
        <v>40</v>
      </c>
      <c r="BK259" s="19">
        <f t="shared" si="146"/>
        <v>1.9529999999999998</v>
      </c>
      <c r="BL259" s="19">
        <f t="shared" si="146"/>
        <v>27.6675</v>
      </c>
      <c r="BM259" s="20">
        <f t="shared" si="146"/>
        <v>4.96</v>
      </c>
      <c r="BN259" s="11">
        <f>DFC!$C$68</f>
        <v>500</v>
      </c>
      <c r="BO259" s="21">
        <f t="shared" si="137"/>
        <v>976.49999999999989</v>
      </c>
      <c r="BP259" s="19">
        <f t="shared" si="138"/>
        <v>13833.75</v>
      </c>
      <c r="BQ259" s="19">
        <f t="shared" si="139"/>
        <v>2480</v>
      </c>
      <c r="BR259" s="423">
        <f t="shared" si="140"/>
        <v>17290.25</v>
      </c>
      <c r="BS259" s="561">
        <f>DFC!$C$72</f>
        <v>0.15</v>
      </c>
      <c r="BT259" s="559">
        <f>DFC!$C$71</f>
        <v>0.75</v>
      </c>
      <c r="BU259" s="560">
        <f>DFC!$C$70</f>
        <v>0.1</v>
      </c>
      <c r="BV259" s="12" t="str">
        <f t="shared" si="134"/>
        <v>OK</v>
      </c>
      <c r="BW259" s="13">
        <f t="shared" si="132"/>
        <v>37.199999999999996</v>
      </c>
      <c r="BX259" s="14">
        <f t="shared" si="132"/>
        <v>186</v>
      </c>
      <c r="BY259" s="15">
        <f t="shared" si="132"/>
        <v>24.8</v>
      </c>
      <c r="BZ259" s="16">
        <f t="shared" si="124"/>
        <v>0</v>
      </c>
      <c r="CA259" s="16">
        <f t="shared" si="124"/>
        <v>0</v>
      </c>
      <c r="CB259" s="16">
        <f t="shared" si="124"/>
        <v>0</v>
      </c>
      <c r="CC259" s="17">
        <f>DFC!$C$77</f>
        <v>42</v>
      </c>
      <c r="CD259" s="28">
        <f>DFC!$C$76</f>
        <v>35</v>
      </c>
      <c r="CE259" s="30">
        <f>DFC!$C$75</f>
        <v>40</v>
      </c>
      <c r="CF259" s="19">
        <f t="shared" si="147"/>
        <v>0</v>
      </c>
      <c r="CG259" s="19">
        <f t="shared" si="147"/>
        <v>0</v>
      </c>
      <c r="CH259" s="20">
        <f t="shared" si="147"/>
        <v>0</v>
      </c>
      <c r="CI259" s="11">
        <f>DFC!$C$68</f>
        <v>500</v>
      </c>
      <c r="CJ259" s="21">
        <f t="shared" si="141"/>
        <v>0</v>
      </c>
      <c r="CK259" s="21">
        <f t="shared" si="141"/>
        <v>0</v>
      </c>
      <c r="CL259" s="21">
        <f t="shared" si="141"/>
        <v>0</v>
      </c>
      <c r="CM259" s="423">
        <f t="shared" si="142"/>
        <v>0</v>
      </c>
    </row>
    <row r="260" spans="1:91" x14ac:dyDescent="0.35">
      <c r="A260" s="743"/>
      <c r="B260" s="572" t="s">
        <v>26</v>
      </c>
      <c r="C260" s="572">
        <v>28</v>
      </c>
      <c r="D260" s="572">
        <v>254</v>
      </c>
      <c r="E260" s="10">
        <f>DFC!C$53</f>
        <v>20</v>
      </c>
      <c r="F260" s="578">
        <f t="shared" si="120"/>
        <v>560</v>
      </c>
      <c r="G260" s="745"/>
      <c r="H260" s="49">
        <f>DFC!$C$45</f>
        <v>0.1</v>
      </c>
      <c r="I260" s="47">
        <f>DFC!$C$44</f>
        <v>0.7</v>
      </c>
      <c r="J260" s="48">
        <f>DFC!$C$43</f>
        <v>0.2</v>
      </c>
      <c r="K260" s="24" t="str">
        <f t="shared" si="125"/>
        <v>OK</v>
      </c>
      <c r="L260" s="25">
        <f t="shared" si="126"/>
        <v>56</v>
      </c>
      <c r="M260" s="26">
        <f t="shared" si="126"/>
        <v>392</v>
      </c>
      <c r="N260" s="27">
        <f t="shared" si="126"/>
        <v>112</v>
      </c>
      <c r="O260" s="28">
        <f t="shared" si="143"/>
        <v>392000</v>
      </c>
      <c r="P260" s="28">
        <f t="shared" si="143"/>
        <v>9329600</v>
      </c>
      <c r="Q260" s="28">
        <f t="shared" si="143"/>
        <v>3136000</v>
      </c>
      <c r="R260" s="29">
        <f>DFC!$C$50</f>
        <v>152</v>
      </c>
      <c r="S260" s="28">
        <f>DFC!$C$49</f>
        <v>146.19999999999999</v>
      </c>
      <c r="T260" s="30">
        <f>DFC!$C$48</f>
        <v>150</v>
      </c>
      <c r="U260" s="31">
        <f t="shared" si="127"/>
        <v>59.584000000000003</v>
      </c>
      <c r="V260" s="31">
        <f t="shared" si="127"/>
        <v>1363.9875199999999</v>
      </c>
      <c r="W260" s="32">
        <f t="shared" si="127"/>
        <v>470.4</v>
      </c>
      <c r="X260" s="23">
        <f>DFC!$C$41</f>
        <v>370</v>
      </c>
      <c r="Y260" s="33">
        <f t="shared" si="128"/>
        <v>22046.080000000002</v>
      </c>
      <c r="Z260" s="31">
        <f t="shared" si="128"/>
        <v>504675.38239999994</v>
      </c>
      <c r="AA260" s="31">
        <f t="shared" si="128"/>
        <v>174048</v>
      </c>
      <c r="AB260" s="423">
        <f t="shared" si="135"/>
        <v>700769.46239999996</v>
      </c>
      <c r="AC260" s="295">
        <f>DFC!$C$45</f>
        <v>0.1</v>
      </c>
      <c r="AD260" s="291">
        <f>DFC!$C$44</f>
        <v>0.7</v>
      </c>
      <c r="AE260" s="292">
        <f>DFC!$C$43</f>
        <v>0.2</v>
      </c>
      <c r="AF260" s="24" t="str">
        <f t="shared" si="129"/>
        <v>OK</v>
      </c>
      <c r="AG260" s="25">
        <f t="shared" si="130"/>
        <v>56</v>
      </c>
      <c r="AH260" s="26">
        <f t="shared" si="130"/>
        <v>392</v>
      </c>
      <c r="AI260" s="27">
        <f t="shared" si="130"/>
        <v>112</v>
      </c>
      <c r="AJ260" s="28">
        <f t="shared" si="122"/>
        <v>0</v>
      </c>
      <c r="AK260" s="28">
        <f t="shared" si="122"/>
        <v>0</v>
      </c>
      <c r="AL260" s="28">
        <f t="shared" si="122"/>
        <v>0</v>
      </c>
      <c r="AM260" s="17">
        <f>DFC!$C$50</f>
        <v>152</v>
      </c>
      <c r="AN260" s="16">
        <f>DFC!$C$49</f>
        <v>146.19999999999999</v>
      </c>
      <c r="AO260" s="18">
        <f>DFC!$C$48</f>
        <v>150</v>
      </c>
      <c r="AP260" s="31">
        <f t="shared" si="145"/>
        <v>0</v>
      </c>
      <c r="AQ260" s="31">
        <f t="shared" si="145"/>
        <v>0</v>
      </c>
      <c r="AR260" s="32">
        <f t="shared" si="145"/>
        <v>0</v>
      </c>
      <c r="AS260" s="23">
        <f>DFC!$C$41</f>
        <v>370</v>
      </c>
      <c r="AT260" s="33">
        <f t="shared" si="144"/>
        <v>0</v>
      </c>
      <c r="AU260" s="31">
        <f t="shared" si="144"/>
        <v>0</v>
      </c>
      <c r="AV260" s="31">
        <f t="shared" si="144"/>
        <v>0</v>
      </c>
      <c r="AW260" s="423">
        <f t="shared" si="136"/>
        <v>0</v>
      </c>
      <c r="AX260" s="561">
        <f>DFC!$C$72</f>
        <v>0.15</v>
      </c>
      <c r="AY260" s="559">
        <f>DFC!$C$71</f>
        <v>0.75</v>
      </c>
      <c r="AZ260" s="560">
        <f>DFC!$C$70</f>
        <v>0.1</v>
      </c>
      <c r="BA260" s="24" t="str">
        <f t="shared" si="133"/>
        <v>OK</v>
      </c>
      <c r="BB260" s="25">
        <f t="shared" si="131"/>
        <v>84</v>
      </c>
      <c r="BC260" s="26">
        <f t="shared" si="131"/>
        <v>420</v>
      </c>
      <c r="BD260" s="27">
        <f t="shared" si="131"/>
        <v>56</v>
      </c>
      <c r="BE260" s="28">
        <f t="shared" si="123"/>
        <v>105000</v>
      </c>
      <c r="BF260" s="28">
        <f t="shared" si="123"/>
        <v>1785000</v>
      </c>
      <c r="BG260" s="28">
        <f t="shared" si="123"/>
        <v>280000</v>
      </c>
      <c r="BH260" s="17">
        <f>DFC!$C$77</f>
        <v>42</v>
      </c>
      <c r="BI260" s="28">
        <f>DFC!$C$76</f>
        <v>35</v>
      </c>
      <c r="BJ260" s="30">
        <f>DFC!$C$75</f>
        <v>40</v>
      </c>
      <c r="BK260" s="31">
        <f t="shared" si="146"/>
        <v>4.41</v>
      </c>
      <c r="BL260" s="31">
        <f t="shared" si="146"/>
        <v>62.475000000000001</v>
      </c>
      <c r="BM260" s="32">
        <f t="shared" si="146"/>
        <v>11.2</v>
      </c>
      <c r="BN260" s="11">
        <f>DFC!$C$68</f>
        <v>500</v>
      </c>
      <c r="BO260" s="21">
        <f t="shared" si="137"/>
        <v>2205</v>
      </c>
      <c r="BP260" s="19">
        <f t="shared" si="138"/>
        <v>31237.5</v>
      </c>
      <c r="BQ260" s="19">
        <f t="shared" si="139"/>
        <v>5600</v>
      </c>
      <c r="BR260" s="423">
        <f t="shared" si="140"/>
        <v>39042.5</v>
      </c>
      <c r="BS260" s="561">
        <f>DFC!$C$72</f>
        <v>0.15</v>
      </c>
      <c r="BT260" s="559">
        <f>DFC!$C$71</f>
        <v>0.75</v>
      </c>
      <c r="BU260" s="560">
        <f>DFC!$C$70</f>
        <v>0.1</v>
      </c>
      <c r="BV260" s="24" t="str">
        <f t="shared" si="134"/>
        <v>OK</v>
      </c>
      <c r="BW260" s="25">
        <f t="shared" si="132"/>
        <v>84</v>
      </c>
      <c r="BX260" s="26">
        <f t="shared" si="132"/>
        <v>420</v>
      </c>
      <c r="BY260" s="27">
        <f t="shared" si="132"/>
        <v>56</v>
      </c>
      <c r="BZ260" s="28">
        <f t="shared" si="124"/>
        <v>0</v>
      </c>
      <c r="CA260" s="28">
        <f t="shared" si="124"/>
        <v>0</v>
      </c>
      <c r="CB260" s="28">
        <f t="shared" si="124"/>
        <v>0</v>
      </c>
      <c r="CC260" s="17">
        <f>DFC!$C$77</f>
        <v>42</v>
      </c>
      <c r="CD260" s="28">
        <f>DFC!$C$76</f>
        <v>35</v>
      </c>
      <c r="CE260" s="30">
        <f>DFC!$C$75</f>
        <v>40</v>
      </c>
      <c r="CF260" s="31">
        <f t="shared" si="147"/>
        <v>0</v>
      </c>
      <c r="CG260" s="31">
        <f t="shared" si="147"/>
        <v>0</v>
      </c>
      <c r="CH260" s="32">
        <f t="shared" si="147"/>
        <v>0</v>
      </c>
      <c r="CI260" s="11">
        <f>DFC!$C$68</f>
        <v>500</v>
      </c>
      <c r="CJ260" s="21">
        <f t="shared" si="141"/>
        <v>0</v>
      </c>
      <c r="CK260" s="21">
        <f t="shared" si="141"/>
        <v>0</v>
      </c>
      <c r="CL260" s="21">
        <f t="shared" si="141"/>
        <v>0</v>
      </c>
      <c r="CM260" s="423">
        <f t="shared" si="142"/>
        <v>0</v>
      </c>
    </row>
    <row r="261" spans="1:91" x14ac:dyDescent="0.35">
      <c r="A261" s="743"/>
      <c r="B261" s="572" t="s">
        <v>27</v>
      </c>
      <c r="C261" s="572">
        <v>31</v>
      </c>
      <c r="D261" s="572">
        <v>255</v>
      </c>
      <c r="E261" s="10">
        <f>DFC!C$54</f>
        <v>20</v>
      </c>
      <c r="F261" s="578">
        <f t="shared" si="120"/>
        <v>620</v>
      </c>
      <c r="G261" s="745"/>
      <c r="H261" s="49">
        <f>DFC!$C$45</f>
        <v>0.1</v>
      </c>
      <c r="I261" s="47">
        <f>DFC!$C$44</f>
        <v>0.7</v>
      </c>
      <c r="J261" s="48">
        <f>DFC!$C$43</f>
        <v>0.2</v>
      </c>
      <c r="K261" s="24" t="str">
        <f t="shared" si="125"/>
        <v>OK</v>
      </c>
      <c r="L261" s="25">
        <f t="shared" si="126"/>
        <v>62</v>
      </c>
      <c r="M261" s="26">
        <f t="shared" si="126"/>
        <v>434</v>
      </c>
      <c r="N261" s="27">
        <f t="shared" si="126"/>
        <v>124</v>
      </c>
      <c r="O261" s="28">
        <f t="shared" si="143"/>
        <v>434000</v>
      </c>
      <c r="P261" s="28">
        <f t="shared" si="143"/>
        <v>10329200</v>
      </c>
      <c r="Q261" s="28">
        <f t="shared" si="143"/>
        <v>3472000</v>
      </c>
      <c r="R261" s="29">
        <f>DFC!$C$50</f>
        <v>152</v>
      </c>
      <c r="S261" s="28">
        <f>DFC!$C$49</f>
        <v>146.19999999999999</v>
      </c>
      <c r="T261" s="30">
        <f>DFC!$C$48</f>
        <v>150</v>
      </c>
      <c r="U261" s="31">
        <f t="shared" si="127"/>
        <v>65.968000000000004</v>
      </c>
      <c r="V261" s="31">
        <f t="shared" si="127"/>
        <v>1510.12904</v>
      </c>
      <c r="W261" s="32">
        <f t="shared" si="127"/>
        <v>520.79999999999995</v>
      </c>
      <c r="X261" s="23">
        <f>DFC!$C$41</f>
        <v>370</v>
      </c>
      <c r="Y261" s="33">
        <f t="shared" si="128"/>
        <v>24408.16</v>
      </c>
      <c r="Z261" s="31">
        <f t="shared" si="128"/>
        <v>558747.74479999999</v>
      </c>
      <c r="AA261" s="31">
        <f t="shared" si="128"/>
        <v>192695.99999999997</v>
      </c>
      <c r="AB261" s="423">
        <f t="shared" si="135"/>
        <v>775851.90480000002</v>
      </c>
      <c r="AC261" s="295">
        <f>DFC!$C$45</f>
        <v>0.1</v>
      </c>
      <c r="AD261" s="291">
        <f>DFC!$C$44</f>
        <v>0.7</v>
      </c>
      <c r="AE261" s="292">
        <f>DFC!$C$43</f>
        <v>0.2</v>
      </c>
      <c r="AF261" s="24" t="str">
        <f t="shared" si="129"/>
        <v>OK</v>
      </c>
      <c r="AG261" s="25">
        <f t="shared" si="130"/>
        <v>62</v>
      </c>
      <c r="AH261" s="26">
        <f t="shared" si="130"/>
        <v>434</v>
      </c>
      <c r="AI261" s="27">
        <f t="shared" si="130"/>
        <v>124</v>
      </c>
      <c r="AJ261" s="28">
        <f t="shared" si="122"/>
        <v>0</v>
      </c>
      <c r="AK261" s="28">
        <f t="shared" si="122"/>
        <v>0</v>
      </c>
      <c r="AL261" s="28">
        <f t="shared" si="122"/>
        <v>0</v>
      </c>
      <c r="AM261" s="17">
        <f>DFC!$C$50</f>
        <v>152</v>
      </c>
      <c r="AN261" s="16">
        <f>DFC!$C$49</f>
        <v>146.19999999999999</v>
      </c>
      <c r="AO261" s="18">
        <f>DFC!$C$48</f>
        <v>150</v>
      </c>
      <c r="AP261" s="31">
        <f t="shared" si="145"/>
        <v>0</v>
      </c>
      <c r="AQ261" s="31">
        <f t="shared" si="145"/>
        <v>0</v>
      </c>
      <c r="AR261" s="32">
        <f t="shared" si="145"/>
        <v>0</v>
      </c>
      <c r="AS261" s="23">
        <f>DFC!$C$41</f>
        <v>370</v>
      </c>
      <c r="AT261" s="33">
        <f t="shared" si="144"/>
        <v>0</v>
      </c>
      <c r="AU261" s="31">
        <f t="shared" si="144"/>
        <v>0</v>
      </c>
      <c r="AV261" s="31">
        <f t="shared" si="144"/>
        <v>0</v>
      </c>
      <c r="AW261" s="423">
        <f t="shared" si="136"/>
        <v>0</v>
      </c>
      <c r="AX261" s="561">
        <f>DFC!$C$72</f>
        <v>0.15</v>
      </c>
      <c r="AY261" s="559">
        <f>DFC!$C$71</f>
        <v>0.75</v>
      </c>
      <c r="AZ261" s="560">
        <f>DFC!$C$70</f>
        <v>0.1</v>
      </c>
      <c r="BA261" s="24" t="str">
        <f t="shared" si="133"/>
        <v>OK</v>
      </c>
      <c r="BB261" s="25">
        <f t="shared" si="131"/>
        <v>93</v>
      </c>
      <c r="BC261" s="26">
        <f t="shared" si="131"/>
        <v>465</v>
      </c>
      <c r="BD261" s="27">
        <f t="shared" si="131"/>
        <v>62</v>
      </c>
      <c r="BE261" s="28">
        <f t="shared" si="123"/>
        <v>116250</v>
      </c>
      <c r="BF261" s="28">
        <f t="shared" si="123"/>
        <v>1976250</v>
      </c>
      <c r="BG261" s="28">
        <f t="shared" si="123"/>
        <v>310000</v>
      </c>
      <c r="BH261" s="17">
        <f>DFC!$C$77</f>
        <v>42</v>
      </c>
      <c r="BI261" s="28">
        <f>DFC!$C$76</f>
        <v>35</v>
      </c>
      <c r="BJ261" s="30">
        <f>DFC!$C$75</f>
        <v>40</v>
      </c>
      <c r="BK261" s="31">
        <f t="shared" si="146"/>
        <v>4.8825000000000003</v>
      </c>
      <c r="BL261" s="31">
        <f t="shared" si="146"/>
        <v>69.168750000000003</v>
      </c>
      <c r="BM261" s="32">
        <f t="shared" si="146"/>
        <v>12.4</v>
      </c>
      <c r="BN261" s="11">
        <f>DFC!$C$68</f>
        <v>500</v>
      </c>
      <c r="BO261" s="21">
        <f t="shared" si="137"/>
        <v>2441.25</v>
      </c>
      <c r="BP261" s="19">
        <f t="shared" si="138"/>
        <v>34584.375</v>
      </c>
      <c r="BQ261" s="19">
        <f t="shared" si="139"/>
        <v>6200</v>
      </c>
      <c r="BR261" s="423">
        <f t="shared" si="140"/>
        <v>43225.625</v>
      </c>
      <c r="BS261" s="561">
        <f>DFC!$C$72</f>
        <v>0.15</v>
      </c>
      <c r="BT261" s="559">
        <f>DFC!$C$71</f>
        <v>0.75</v>
      </c>
      <c r="BU261" s="560">
        <f>DFC!$C$70</f>
        <v>0.1</v>
      </c>
      <c r="BV261" s="24" t="str">
        <f t="shared" si="134"/>
        <v>OK</v>
      </c>
      <c r="BW261" s="25">
        <f t="shared" si="132"/>
        <v>93</v>
      </c>
      <c r="BX261" s="26">
        <f t="shared" si="132"/>
        <v>465</v>
      </c>
      <c r="BY261" s="27">
        <f t="shared" si="132"/>
        <v>62</v>
      </c>
      <c r="BZ261" s="28">
        <f t="shared" si="124"/>
        <v>0</v>
      </c>
      <c r="CA261" s="28">
        <f t="shared" si="124"/>
        <v>0</v>
      </c>
      <c r="CB261" s="28">
        <f t="shared" si="124"/>
        <v>0</v>
      </c>
      <c r="CC261" s="17">
        <f>DFC!$C$77</f>
        <v>42</v>
      </c>
      <c r="CD261" s="28">
        <f>DFC!$C$76</f>
        <v>35</v>
      </c>
      <c r="CE261" s="30">
        <f>DFC!$C$75</f>
        <v>40</v>
      </c>
      <c r="CF261" s="31">
        <f t="shared" si="147"/>
        <v>0</v>
      </c>
      <c r="CG261" s="31">
        <f t="shared" si="147"/>
        <v>0</v>
      </c>
      <c r="CH261" s="32">
        <f t="shared" si="147"/>
        <v>0</v>
      </c>
      <c r="CI261" s="11">
        <f>DFC!$C$68</f>
        <v>500</v>
      </c>
      <c r="CJ261" s="21">
        <f t="shared" si="141"/>
        <v>0</v>
      </c>
      <c r="CK261" s="21">
        <f t="shared" si="141"/>
        <v>0</v>
      </c>
      <c r="CL261" s="21">
        <f t="shared" si="141"/>
        <v>0</v>
      </c>
      <c r="CM261" s="423">
        <f t="shared" si="142"/>
        <v>0</v>
      </c>
    </row>
    <row r="262" spans="1:91" x14ac:dyDescent="0.35">
      <c r="A262" s="743"/>
      <c r="B262" s="572" t="s">
        <v>28</v>
      </c>
      <c r="C262" s="572">
        <v>30</v>
      </c>
      <c r="D262" s="572">
        <v>256</v>
      </c>
      <c r="E262" s="10">
        <f>DFC!C$55</f>
        <v>20</v>
      </c>
      <c r="F262" s="578">
        <f t="shared" si="120"/>
        <v>600</v>
      </c>
      <c r="G262" s="745"/>
      <c r="H262" s="49">
        <f>DFC!$C$45</f>
        <v>0.1</v>
      </c>
      <c r="I262" s="47">
        <f>DFC!$C$44</f>
        <v>0.7</v>
      </c>
      <c r="J262" s="48">
        <f>DFC!$C$43</f>
        <v>0.2</v>
      </c>
      <c r="K262" s="24" t="str">
        <f t="shared" si="125"/>
        <v>OK</v>
      </c>
      <c r="L262" s="25">
        <f t="shared" si="126"/>
        <v>60</v>
      </c>
      <c r="M262" s="26">
        <f t="shared" si="126"/>
        <v>420</v>
      </c>
      <c r="N262" s="27">
        <f t="shared" si="126"/>
        <v>120</v>
      </c>
      <c r="O262" s="28">
        <f t="shared" si="143"/>
        <v>420000</v>
      </c>
      <c r="P262" s="28">
        <f t="shared" si="143"/>
        <v>9996000</v>
      </c>
      <c r="Q262" s="28">
        <f t="shared" si="143"/>
        <v>3360000</v>
      </c>
      <c r="R262" s="29">
        <f>DFC!$C$50</f>
        <v>152</v>
      </c>
      <c r="S262" s="28">
        <f>DFC!$C$49</f>
        <v>146.19999999999999</v>
      </c>
      <c r="T262" s="30">
        <f>DFC!$C$48</f>
        <v>150</v>
      </c>
      <c r="U262" s="31">
        <f t="shared" si="127"/>
        <v>63.84</v>
      </c>
      <c r="V262" s="31">
        <f t="shared" si="127"/>
        <v>1461.4151999999999</v>
      </c>
      <c r="W262" s="32">
        <f t="shared" si="127"/>
        <v>504</v>
      </c>
      <c r="X262" s="23">
        <f>DFC!$C$41</f>
        <v>370</v>
      </c>
      <c r="Y262" s="33">
        <f t="shared" si="128"/>
        <v>23620.800000000003</v>
      </c>
      <c r="Z262" s="31">
        <f t="shared" si="128"/>
        <v>540723.62399999995</v>
      </c>
      <c r="AA262" s="31">
        <f t="shared" si="128"/>
        <v>186480</v>
      </c>
      <c r="AB262" s="423">
        <f t="shared" si="135"/>
        <v>750824.424</v>
      </c>
      <c r="AC262" s="295">
        <f>DFC!$C$45</f>
        <v>0.1</v>
      </c>
      <c r="AD262" s="291">
        <f>DFC!$C$44</f>
        <v>0.7</v>
      </c>
      <c r="AE262" s="292">
        <f>DFC!$C$43</f>
        <v>0.2</v>
      </c>
      <c r="AF262" s="24" t="str">
        <f t="shared" si="129"/>
        <v>OK</v>
      </c>
      <c r="AG262" s="25">
        <f t="shared" si="130"/>
        <v>60</v>
      </c>
      <c r="AH262" s="26">
        <f t="shared" si="130"/>
        <v>420</v>
      </c>
      <c r="AI262" s="27">
        <f t="shared" si="130"/>
        <v>120</v>
      </c>
      <c r="AJ262" s="28">
        <f t="shared" si="122"/>
        <v>0</v>
      </c>
      <c r="AK262" s="28">
        <f t="shared" si="122"/>
        <v>0</v>
      </c>
      <c r="AL262" s="28">
        <f t="shared" si="122"/>
        <v>0</v>
      </c>
      <c r="AM262" s="17">
        <f>DFC!$C$50</f>
        <v>152</v>
      </c>
      <c r="AN262" s="16">
        <f>DFC!$C$49</f>
        <v>146.19999999999999</v>
      </c>
      <c r="AO262" s="18">
        <f>DFC!$C$48</f>
        <v>150</v>
      </c>
      <c r="AP262" s="31">
        <f t="shared" si="145"/>
        <v>0</v>
      </c>
      <c r="AQ262" s="31">
        <f t="shared" si="145"/>
        <v>0</v>
      </c>
      <c r="AR262" s="32">
        <f t="shared" si="145"/>
        <v>0</v>
      </c>
      <c r="AS262" s="23">
        <f>DFC!$C$41</f>
        <v>370</v>
      </c>
      <c r="AT262" s="33">
        <f t="shared" si="144"/>
        <v>0</v>
      </c>
      <c r="AU262" s="31">
        <f t="shared" si="144"/>
        <v>0</v>
      </c>
      <c r="AV262" s="31">
        <f t="shared" si="144"/>
        <v>0</v>
      </c>
      <c r="AW262" s="423">
        <f t="shared" si="136"/>
        <v>0</v>
      </c>
      <c r="AX262" s="561">
        <f>DFC!$C$72</f>
        <v>0.15</v>
      </c>
      <c r="AY262" s="559">
        <f>DFC!$C$71</f>
        <v>0.75</v>
      </c>
      <c r="AZ262" s="560">
        <f>DFC!$C$70</f>
        <v>0.1</v>
      </c>
      <c r="BA262" s="24" t="str">
        <f t="shared" si="133"/>
        <v>OK</v>
      </c>
      <c r="BB262" s="25">
        <f t="shared" si="131"/>
        <v>90</v>
      </c>
      <c r="BC262" s="26">
        <f t="shared" si="131"/>
        <v>450</v>
      </c>
      <c r="BD262" s="27">
        <f t="shared" si="131"/>
        <v>60</v>
      </c>
      <c r="BE262" s="28">
        <f t="shared" si="123"/>
        <v>112500</v>
      </c>
      <c r="BF262" s="28">
        <f t="shared" si="123"/>
        <v>1912500</v>
      </c>
      <c r="BG262" s="28">
        <f t="shared" si="123"/>
        <v>300000</v>
      </c>
      <c r="BH262" s="17">
        <f>DFC!$C$77</f>
        <v>42</v>
      </c>
      <c r="BI262" s="28">
        <f>DFC!$C$76</f>
        <v>35</v>
      </c>
      <c r="BJ262" s="30">
        <f>DFC!$C$75</f>
        <v>40</v>
      </c>
      <c r="BK262" s="31">
        <f t="shared" si="146"/>
        <v>4.7249999999999996</v>
      </c>
      <c r="BL262" s="31">
        <f t="shared" si="146"/>
        <v>66.9375</v>
      </c>
      <c r="BM262" s="32">
        <f t="shared" si="146"/>
        <v>12</v>
      </c>
      <c r="BN262" s="11">
        <f>DFC!$C$68</f>
        <v>500</v>
      </c>
      <c r="BO262" s="21">
        <f t="shared" si="137"/>
        <v>2362.5</v>
      </c>
      <c r="BP262" s="19">
        <f t="shared" si="138"/>
        <v>33468.75</v>
      </c>
      <c r="BQ262" s="19">
        <f t="shared" si="139"/>
        <v>6000</v>
      </c>
      <c r="BR262" s="423">
        <f t="shared" si="140"/>
        <v>41831.25</v>
      </c>
      <c r="BS262" s="561">
        <f>DFC!$C$72</f>
        <v>0.15</v>
      </c>
      <c r="BT262" s="559">
        <f>DFC!$C$71</f>
        <v>0.75</v>
      </c>
      <c r="BU262" s="560">
        <f>DFC!$C$70</f>
        <v>0.1</v>
      </c>
      <c r="BV262" s="24" t="str">
        <f t="shared" si="134"/>
        <v>OK</v>
      </c>
      <c r="BW262" s="25">
        <f t="shared" si="132"/>
        <v>90</v>
      </c>
      <c r="BX262" s="26">
        <f t="shared" si="132"/>
        <v>450</v>
      </c>
      <c r="BY262" s="27">
        <f t="shared" si="132"/>
        <v>60</v>
      </c>
      <c r="BZ262" s="28">
        <f t="shared" si="124"/>
        <v>0</v>
      </c>
      <c r="CA262" s="28">
        <f t="shared" si="124"/>
        <v>0</v>
      </c>
      <c r="CB262" s="28">
        <f t="shared" si="124"/>
        <v>0</v>
      </c>
      <c r="CC262" s="17">
        <f>DFC!$C$77</f>
        <v>42</v>
      </c>
      <c r="CD262" s="28">
        <f>DFC!$C$76</f>
        <v>35</v>
      </c>
      <c r="CE262" s="30">
        <f>DFC!$C$75</f>
        <v>40</v>
      </c>
      <c r="CF262" s="31">
        <f t="shared" si="147"/>
        <v>0</v>
      </c>
      <c r="CG262" s="31">
        <f t="shared" si="147"/>
        <v>0</v>
      </c>
      <c r="CH262" s="32">
        <f t="shared" si="147"/>
        <v>0</v>
      </c>
      <c r="CI262" s="11">
        <f>DFC!$C$68</f>
        <v>500</v>
      </c>
      <c r="CJ262" s="21">
        <f t="shared" si="141"/>
        <v>0</v>
      </c>
      <c r="CK262" s="21">
        <f t="shared" si="141"/>
        <v>0</v>
      </c>
      <c r="CL262" s="21">
        <f t="shared" si="141"/>
        <v>0</v>
      </c>
      <c r="CM262" s="423">
        <f t="shared" si="142"/>
        <v>0</v>
      </c>
    </row>
    <row r="263" spans="1:91" x14ac:dyDescent="0.35">
      <c r="A263" s="743"/>
      <c r="B263" s="572" t="s">
        <v>29</v>
      </c>
      <c r="C263" s="572">
        <v>31</v>
      </c>
      <c r="D263" s="572">
        <v>257</v>
      </c>
      <c r="E263" s="10">
        <f>DFC!C$56</f>
        <v>20</v>
      </c>
      <c r="F263" s="578">
        <f t="shared" ref="F263:F326" si="148">C263*E263</f>
        <v>620</v>
      </c>
      <c r="G263" s="745"/>
      <c r="H263" s="49">
        <f>DFC!$C$45</f>
        <v>0.1</v>
      </c>
      <c r="I263" s="47">
        <f>DFC!$C$44</f>
        <v>0.7</v>
      </c>
      <c r="J263" s="48">
        <f>DFC!$C$43</f>
        <v>0.2</v>
      </c>
      <c r="K263" s="24" t="str">
        <f t="shared" si="125"/>
        <v>OK</v>
      </c>
      <c r="L263" s="25">
        <f t="shared" si="126"/>
        <v>62</v>
      </c>
      <c r="M263" s="26">
        <f t="shared" si="126"/>
        <v>434</v>
      </c>
      <c r="N263" s="27">
        <f t="shared" si="126"/>
        <v>124</v>
      </c>
      <c r="O263" s="28">
        <f t="shared" si="143"/>
        <v>434000</v>
      </c>
      <c r="P263" s="28">
        <f t="shared" si="143"/>
        <v>10329200</v>
      </c>
      <c r="Q263" s="28">
        <f t="shared" si="143"/>
        <v>3472000</v>
      </c>
      <c r="R263" s="29">
        <f>DFC!$C$50</f>
        <v>152</v>
      </c>
      <c r="S263" s="28">
        <f>DFC!$C$49</f>
        <v>146.19999999999999</v>
      </c>
      <c r="T263" s="30">
        <f>DFC!$C$48</f>
        <v>150</v>
      </c>
      <c r="U263" s="31">
        <f t="shared" si="127"/>
        <v>65.968000000000004</v>
      </c>
      <c r="V263" s="31">
        <f t="shared" si="127"/>
        <v>1510.12904</v>
      </c>
      <c r="W263" s="32">
        <f t="shared" si="127"/>
        <v>520.79999999999995</v>
      </c>
      <c r="X263" s="23">
        <f>DFC!$C$41</f>
        <v>370</v>
      </c>
      <c r="Y263" s="33">
        <f t="shared" si="128"/>
        <v>24408.16</v>
      </c>
      <c r="Z263" s="31">
        <f t="shared" si="128"/>
        <v>558747.74479999999</v>
      </c>
      <c r="AA263" s="31">
        <f t="shared" si="128"/>
        <v>192695.99999999997</v>
      </c>
      <c r="AB263" s="423">
        <f t="shared" si="135"/>
        <v>775851.90480000002</v>
      </c>
      <c r="AC263" s="295">
        <f>DFC!$C$45</f>
        <v>0.1</v>
      </c>
      <c r="AD263" s="291">
        <f>DFC!$C$44</f>
        <v>0.7</v>
      </c>
      <c r="AE263" s="292">
        <f>DFC!$C$43</f>
        <v>0.2</v>
      </c>
      <c r="AF263" s="24" t="str">
        <f t="shared" si="129"/>
        <v>OK</v>
      </c>
      <c r="AG263" s="25">
        <f t="shared" si="130"/>
        <v>62</v>
      </c>
      <c r="AH263" s="26">
        <f t="shared" si="130"/>
        <v>434</v>
      </c>
      <c r="AI263" s="27">
        <f t="shared" si="130"/>
        <v>124</v>
      </c>
      <c r="AJ263" s="28">
        <f t="shared" ref="AJ263:AL326" si="149">AJ$6*AG263</f>
        <v>0</v>
      </c>
      <c r="AK263" s="28">
        <f t="shared" si="149"/>
        <v>0</v>
      </c>
      <c r="AL263" s="28">
        <f t="shared" si="149"/>
        <v>0</v>
      </c>
      <c r="AM263" s="17">
        <f>DFC!$C$50</f>
        <v>152</v>
      </c>
      <c r="AN263" s="16">
        <f>DFC!$C$49</f>
        <v>146.19999999999999</v>
      </c>
      <c r="AO263" s="18">
        <f>DFC!$C$48</f>
        <v>150</v>
      </c>
      <c r="AP263" s="31">
        <f t="shared" si="145"/>
        <v>0</v>
      </c>
      <c r="AQ263" s="31">
        <f t="shared" si="145"/>
        <v>0</v>
      </c>
      <c r="AR263" s="32">
        <f t="shared" si="145"/>
        <v>0</v>
      </c>
      <c r="AS263" s="23">
        <f>DFC!$C$41</f>
        <v>370</v>
      </c>
      <c r="AT263" s="33">
        <f t="shared" si="144"/>
        <v>0</v>
      </c>
      <c r="AU263" s="31">
        <f t="shared" si="144"/>
        <v>0</v>
      </c>
      <c r="AV263" s="31">
        <f t="shared" si="144"/>
        <v>0</v>
      </c>
      <c r="AW263" s="423">
        <f t="shared" si="136"/>
        <v>0</v>
      </c>
      <c r="AX263" s="561">
        <f>DFC!$C$72</f>
        <v>0.15</v>
      </c>
      <c r="AY263" s="559">
        <f>DFC!$C$71</f>
        <v>0.75</v>
      </c>
      <c r="AZ263" s="560">
        <f>DFC!$C$70</f>
        <v>0.1</v>
      </c>
      <c r="BA263" s="24" t="str">
        <f t="shared" si="133"/>
        <v>OK</v>
      </c>
      <c r="BB263" s="25">
        <f t="shared" si="131"/>
        <v>93</v>
      </c>
      <c r="BC263" s="26">
        <f t="shared" si="131"/>
        <v>465</v>
      </c>
      <c r="BD263" s="27">
        <f t="shared" si="131"/>
        <v>62</v>
      </c>
      <c r="BE263" s="28">
        <f t="shared" ref="BE263:BG326" si="150">BE$6*BB263</f>
        <v>116250</v>
      </c>
      <c r="BF263" s="28">
        <f t="shared" si="150"/>
        <v>1976250</v>
      </c>
      <c r="BG263" s="28">
        <f t="shared" si="150"/>
        <v>310000</v>
      </c>
      <c r="BH263" s="17">
        <f>DFC!$C$77</f>
        <v>42</v>
      </c>
      <c r="BI263" s="28">
        <f>DFC!$C$76</f>
        <v>35</v>
      </c>
      <c r="BJ263" s="30">
        <f>DFC!$C$75</f>
        <v>40</v>
      </c>
      <c r="BK263" s="31">
        <f t="shared" si="146"/>
        <v>4.8825000000000003</v>
      </c>
      <c r="BL263" s="31">
        <f t="shared" si="146"/>
        <v>69.168750000000003</v>
      </c>
      <c r="BM263" s="32">
        <f t="shared" si="146"/>
        <v>12.4</v>
      </c>
      <c r="BN263" s="11">
        <f>DFC!$C$68</f>
        <v>500</v>
      </c>
      <c r="BO263" s="21">
        <f t="shared" si="137"/>
        <v>2441.25</v>
      </c>
      <c r="BP263" s="19">
        <f t="shared" si="138"/>
        <v>34584.375</v>
      </c>
      <c r="BQ263" s="19">
        <f t="shared" si="139"/>
        <v>6200</v>
      </c>
      <c r="BR263" s="423">
        <f t="shared" si="140"/>
        <v>43225.625</v>
      </c>
      <c r="BS263" s="561">
        <f>DFC!$C$72</f>
        <v>0.15</v>
      </c>
      <c r="BT263" s="559">
        <f>DFC!$C$71</f>
        <v>0.75</v>
      </c>
      <c r="BU263" s="560">
        <f>DFC!$C$70</f>
        <v>0.1</v>
      </c>
      <c r="BV263" s="24" t="str">
        <f t="shared" si="134"/>
        <v>OK</v>
      </c>
      <c r="BW263" s="25">
        <f t="shared" si="132"/>
        <v>93</v>
      </c>
      <c r="BX263" s="26">
        <f t="shared" si="132"/>
        <v>465</v>
      </c>
      <c r="BY263" s="27">
        <f t="shared" si="132"/>
        <v>62</v>
      </c>
      <c r="BZ263" s="28">
        <f t="shared" ref="BZ263:CB326" si="151">BZ$6*BW263</f>
        <v>0</v>
      </c>
      <c r="CA263" s="28">
        <f t="shared" si="151"/>
        <v>0</v>
      </c>
      <c r="CB263" s="28">
        <f t="shared" si="151"/>
        <v>0</v>
      </c>
      <c r="CC263" s="17">
        <f>DFC!$C$77</f>
        <v>42</v>
      </c>
      <c r="CD263" s="28">
        <f>DFC!$C$76</f>
        <v>35</v>
      </c>
      <c r="CE263" s="30">
        <f>DFC!$C$75</f>
        <v>40</v>
      </c>
      <c r="CF263" s="31">
        <f t="shared" si="147"/>
        <v>0</v>
      </c>
      <c r="CG263" s="31">
        <f t="shared" si="147"/>
        <v>0</v>
      </c>
      <c r="CH263" s="32">
        <f t="shared" si="147"/>
        <v>0</v>
      </c>
      <c r="CI263" s="11">
        <f>DFC!$C$68</f>
        <v>500</v>
      </c>
      <c r="CJ263" s="21">
        <f t="shared" si="141"/>
        <v>0</v>
      </c>
      <c r="CK263" s="21">
        <f t="shared" si="141"/>
        <v>0</v>
      </c>
      <c r="CL263" s="21">
        <f t="shared" si="141"/>
        <v>0</v>
      </c>
      <c r="CM263" s="423">
        <f t="shared" si="142"/>
        <v>0</v>
      </c>
    </row>
    <row r="264" spans="1:91" x14ac:dyDescent="0.35">
      <c r="A264" s="743"/>
      <c r="B264" s="572" t="s">
        <v>30</v>
      </c>
      <c r="C264" s="572">
        <v>30</v>
      </c>
      <c r="D264" s="572">
        <v>258</v>
      </c>
      <c r="E264" s="10">
        <f>DFC!C$57</f>
        <v>20</v>
      </c>
      <c r="F264" s="578">
        <f t="shared" si="148"/>
        <v>600</v>
      </c>
      <c r="G264" s="745"/>
      <c r="H264" s="49">
        <f>DFC!$C$45</f>
        <v>0.1</v>
      </c>
      <c r="I264" s="47">
        <f>DFC!$C$44</f>
        <v>0.7</v>
      </c>
      <c r="J264" s="48">
        <f>DFC!$C$43</f>
        <v>0.2</v>
      </c>
      <c r="K264" s="24" t="str">
        <f t="shared" ref="K264:K327" si="152">IF(SUM(H264:J264)=1,"OK","X")</f>
        <v>OK</v>
      </c>
      <c r="L264" s="25">
        <f t="shared" ref="L264:N306" si="153">$F264*H264</f>
        <v>60</v>
      </c>
      <c r="M264" s="26">
        <f t="shared" si="153"/>
        <v>420</v>
      </c>
      <c r="N264" s="27">
        <f t="shared" si="153"/>
        <v>120</v>
      </c>
      <c r="O264" s="28">
        <f t="shared" si="143"/>
        <v>420000</v>
      </c>
      <c r="P264" s="28">
        <f t="shared" si="143"/>
        <v>9996000</v>
      </c>
      <c r="Q264" s="28">
        <f t="shared" si="143"/>
        <v>3360000</v>
      </c>
      <c r="R264" s="29">
        <f>DFC!$C$50</f>
        <v>152</v>
      </c>
      <c r="S264" s="28">
        <f>DFC!$C$49</f>
        <v>146.19999999999999</v>
      </c>
      <c r="T264" s="30">
        <f>DFC!$C$48</f>
        <v>150</v>
      </c>
      <c r="U264" s="31">
        <f t="shared" ref="U264:W306" si="154">O264*R264/10^6</f>
        <v>63.84</v>
      </c>
      <c r="V264" s="31">
        <f t="shared" si="154"/>
        <v>1461.4151999999999</v>
      </c>
      <c r="W264" s="32">
        <f t="shared" si="154"/>
        <v>504</v>
      </c>
      <c r="X264" s="23">
        <f>DFC!$C$41</f>
        <v>370</v>
      </c>
      <c r="Y264" s="33">
        <f t="shared" ref="Y264:AA306" si="155">U264*$X264</f>
        <v>23620.800000000003</v>
      </c>
      <c r="Z264" s="31">
        <f t="shared" si="155"/>
        <v>540723.62399999995</v>
      </c>
      <c r="AA264" s="31">
        <f t="shared" si="155"/>
        <v>186480</v>
      </c>
      <c r="AB264" s="423">
        <f t="shared" si="135"/>
        <v>750824.424</v>
      </c>
      <c r="AC264" s="295">
        <f>DFC!$C$45</f>
        <v>0.1</v>
      </c>
      <c r="AD264" s="291">
        <f>DFC!$C$44</f>
        <v>0.7</v>
      </c>
      <c r="AE264" s="292">
        <f>DFC!$C$43</f>
        <v>0.2</v>
      </c>
      <c r="AF264" s="24" t="str">
        <f t="shared" ref="AF264:AF327" si="156">IF(SUM(AC264:AE264)=1,"OK","X")</f>
        <v>OK</v>
      </c>
      <c r="AG264" s="25">
        <f t="shared" ref="AG264:AI327" si="157">$F264*AC264</f>
        <v>60</v>
      </c>
      <c r="AH264" s="26">
        <f t="shared" si="157"/>
        <v>420</v>
      </c>
      <c r="AI264" s="27">
        <f t="shared" si="157"/>
        <v>120</v>
      </c>
      <c r="AJ264" s="28">
        <f t="shared" si="149"/>
        <v>0</v>
      </c>
      <c r="AK264" s="28">
        <f t="shared" si="149"/>
        <v>0</v>
      </c>
      <c r="AL264" s="28">
        <f t="shared" si="149"/>
        <v>0</v>
      </c>
      <c r="AM264" s="17">
        <f>DFC!$C$50</f>
        <v>152</v>
      </c>
      <c r="AN264" s="16">
        <f>DFC!$C$49</f>
        <v>146.19999999999999</v>
      </c>
      <c r="AO264" s="18">
        <f>DFC!$C$48</f>
        <v>150</v>
      </c>
      <c r="AP264" s="31">
        <f t="shared" si="145"/>
        <v>0</v>
      </c>
      <c r="AQ264" s="31">
        <f t="shared" si="145"/>
        <v>0</v>
      </c>
      <c r="AR264" s="32">
        <f t="shared" si="145"/>
        <v>0</v>
      </c>
      <c r="AS264" s="23">
        <f>DFC!$C$41</f>
        <v>370</v>
      </c>
      <c r="AT264" s="33">
        <f t="shared" si="144"/>
        <v>0</v>
      </c>
      <c r="AU264" s="31">
        <f t="shared" si="144"/>
        <v>0</v>
      </c>
      <c r="AV264" s="31">
        <f t="shared" si="144"/>
        <v>0</v>
      </c>
      <c r="AW264" s="423">
        <f t="shared" si="136"/>
        <v>0</v>
      </c>
      <c r="AX264" s="561">
        <f>DFC!$C$72</f>
        <v>0.15</v>
      </c>
      <c r="AY264" s="559">
        <f>DFC!$C$71</f>
        <v>0.75</v>
      </c>
      <c r="AZ264" s="560">
        <f>DFC!$C$70</f>
        <v>0.1</v>
      </c>
      <c r="BA264" s="24" t="str">
        <f t="shared" si="133"/>
        <v>OK</v>
      </c>
      <c r="BB264" s="25">
        <f t="shared" ref="BB264:BD327" si="158">$F264*AX264</f>
        <v>90</v>
      </c>
      <c r="BC264" s="26">
        <f t="shared" si="158"/>
        <v>450</v>
      </c>
      <c r="BD264" s="27">
        <f t="shared" si="158"/>
        <v>60</v>
      </c>
      <c r="BE264" s="28">
        <f t="shared" si="150"/>
        <v>112500</v>
      </c>
      <c r="BF264" s="28">
        <f t="shared" si="150"/>
        <v>1912500</v>
      </c>
      <c r="BG264" s="28">
        <f t="shared" si="150"/>
        <v>300000</v>
      </c>
      <c r="BH264" s="17">
        <f>DFC!$C$77</f>
        <v>42</v>
      </c>
      <c r="BI264" s="28">
        <f>DFC!$C$76</f>
        <v>35</v>
      </c>
      <c r="BJ264" s="30">
        <f>DFC!$C$75</f>
        <v>40</v>
      </c>
      <c r="BK264" s="31">
        <f t="shared" si="146"/>
        <v>4.7249999999999996</v>
      </c>
      <c r="BL264" s="31">
        <f t="shared" si="146"/>
        <v>66.9375</v>
      </c>
      <c r="BM264" s="32">
        <f t="shared" si="146"/>
        <v>12</v>
      </c>
      <c r="BN264" s="11">
        <f>DFC!$C$68</f>
        <v>500</v>
      </c>
      <c r="BO264" s="21">
        <f t="shared" si="137"/>
        <v>2362.5</v>
      </c>
      <c r="BP264" s="19">
        <f t="shared" si="138"/>
        <v>33468.75</v>
      </c>
      <c r="BQ264" s="19">
        <f t="shared" si="139"/>
        <v>6000</v>
      </c>
      <c r="BR264" s="423">
        <f t="shared" si="140"/>
        <v>41831.25</v>
      </c>
      <c r="BS264" s="561">
        <f>DFC!$C$72</f>
        <v>0.15</v>
      </c>
      <c r="BT264" s="559">
        <f>DFC!$C$71</f>
        <v>0.75</v>
      </c>
      <c r="BU264" s="560">
        <f>DFC!$C$70</f>
        <v>0.1</v>
      </c>
      <c r="BV264" s="24" t="str">
        <f t="shared" si="134"/>
        <v>OK</v>
      </c>
      <c r="BW264" s="25">
        <f t="shared" ref="BW264:BY327" si="159">$F264*BS264</f>
        <v>90</v>
      </c>
      <c r="BX264" s="26">
        <f t="shared" si="159"/>
        <v>450</v>
      </c>
      <c r="BY264" s="27">
        <f t="shared" si="159"/>
        <v>60</v>
      </c>
      <c r="BZ264" s="28">
        <f t="shared" si="151"/>
        <v>0</v>
      </c>
      <c r="CA264" s="28">
        <f t="shared" si="151"/>
        <v>0</v>
      </c>
      <c r="CB264" s="28">
        <f t="shared" si="151"/>
        <v>0</v>
      </c>
      <c r="CC264" s="17">
        <f>DFC!$C$77</f>
        <v>42</v>
      </c>
      <c r="CD264" s="28">
        <f>DFC!$C$76</f>
        <v>35</v>
      </c>
      <c r="CE264" s="30">
        <f>DFC!$C$75</f>
        <v>40</v>
      </c>
      <c r="CF264" s="31">
        <f t="shared" si="147"/>
        <v>0</v>
      </c>
      <c r="CG264" s="31">
        <f t="shared" si="147"/>
        <v>0</v>
      </c>
      <c r="CH264" s="32">
        <f t="shared" si="147"/>
        <v>0</v>
      </c>
      <c r="CI264" s="11">
        <f>DFC!$C$68</f>
        <v>500</v>
      </c>
      <c r="CJ264" s="21">
        <f t="shared" si="141"/>
        <v>0</v>
      </c>
      <c r="CK264" s="21">
        <f t="shared" si="141"/>
        <v>0</v>
      </c>
      <c r="CL264" s="21">
        <f t="shared" si="141"/>
        <v>0</v>
      </c>
      <c r="CM264" s="423">
        <f t="shared" si="142"/>
        <v>0</v>
      </c>
    </row>
    <row r="265" spans="1:91" x14ac:dyDescent="0.35">
      <c r="A265" s="743"/>
      <c r="B265" s="572" t="s">
        <v>31</v>
      </c>
      <c r="C265" s="572">
        <v>31</v>
      </c>
      <c r="D265" s="572">
        <v>259</v>
      </c>
      <c r="E265" s="10">
        <f>DFC!C$58</f>
        <v>20</v>
      </c>
      <c r="F265" s="578">
        <f t="shared" si="148"/>
        <v>620</v>
      </c>
      <c r="G265" s="745"/>
      <c r="H265" s="49">
        <f>DFC!$C$45</f>
        <v>0.1</v>
      </c>
      <c r="I265" s="47">
        <f>DFC!$C$44</f>
        <v>0.7</v>
      </c>
      <c r="J265" s="48">
        <f>DFC!$C$43</f>
        <v>0.2</v>
      </c>
      <c r="K265" s="24" t="str">
        <f t="shared" si="152"/>
        <v>OK</v>
      </c>
      <c r="L265" s="25">
        <f t="shared" si="153"/>
        <v>62</v>
      </c>
      <c r="M265" s="26">
        <f t="shared" si="153"/>
        <v>434</v>
      </c>
      <c r="N265" s="27">
        <f t="shared" si="153"/>
        <v>124</v>
      </c>
      <c r="O265" s="28">
        <f t="shared" si="143"/>
        <v>434000</v>
      </c>
      <c r="P265" s="28">
        <f t="shared" si="143"/>
        <v>10329200</v>
      </c>
      <c r="Q265" s="28">
        <f t="shared" si="143"/>
        <v>3472000</v>
      </c>
      <c r="R265" s="29">
        <f>DFC!$C$50</f>
        <v>152</v>
      </c>
      <c r="S265" s="28">
        <f>DFC!$C$49</f>
        <v>146.19999999999999</v>
      </c>
      <c r="T265" s="30">
        <f>DFC!$C$48</f>
        <v>150</v>
      </c>
      <c r="U265" s="31">
        <f t="shared" si="154"/>
        <v>65.968000000000004</v>
      </c>
      <c r="V265" s="31">
        <f t="shared" si="154"/>
        <v>1510.12904</v>
      </c>
      <c r="W265" s="32">
        <f t="shared" si="154"/>
        <v>520.79999999999995</v>
      </c>
      <c r="X265" s="23">
        <f>DFC!$C$41</f>
        <v>370</v>
      </c>
      <c r="Y265" s="33">
        <f t="shared" si="155"/>
        <v>24408.16</v>
      </c>
      <c r="Z265" s="31">
        <f t="shared" si="155"/>
        <v>558747.74479999999</v>
      </c>
      <c r="AA265" s="31">
        <f t="shared" si="155"/>
        <v>192695.99999999997</v>
      </c>
      <c r="AB265" s="423">
        <f t="shared" si="135"/>
        <v>775851.90480000002</v>
      </c>
      <c r="AC265" s="295">
        <f>DFC!$C$45</f>
        <v>0.1</v>
      </c>
      <c r="AD265" s="291">
        <f>DFC!$C$44</f>
        <v>0.7</v>
      </c>
      <c r="AE265" s="292">
        <f>DFC!$C$43</f>
        <v>0.2</v>
      </c>
      <c r="AF265" s="24" t="str">
        <f t="shared" si="156"/>
        <v>OK</v>
      </c>
      <c r="AG265" s="25">
        <f t="shared" si="157"/>
        <v>62</v>
      </c>
      <c r="AH265" s="26">
        <f t="shared" si="157"/>
        <v>434</v>
      </c>
      <c r="AI265" s="27">
        <f t="shared" si="157"/>
        <v>124</v>
      </c>
      <c r="AJ265" s="28">
        <f t="shared" si="149"/>
        <v>0</v>
      </c>
      <c r="AK265" s="28">
        <f t="shared" si="149"/>
        <v>0</v>
      </c>
      <c r="AL265" s="28">
        <f t="shared" si="149"/>
        <v>0</v>
      </c>
      <c r="AM265" s="17">
        <f>DFC!$C$50</f>
        <v>152</v>
      </c>
      <c r="AN265" s="16">
        <f>DFC!$C$49</f>
        <v>146.19999999999999</v>
      </c>
      <c r="AO265" s="18">
        <f>DFC!$C$48</f>
        <v>150</v>
      </c>
      <c r="AP265" s="31">
        <f t="shared" si="145"/>
        <v>0</v>
      </c>
      <c r="AQ265" s="31">
        <f t="shared" si="145"/>
        <v>0</v>
      </c>
      <c r="AR265" s="32">
        <f t="shared" si="145"/>
        <v>0</v>
      </c>
      <c r="AS265" s="23">
        <f>DFC!$C$41</f>
        <v>370</v>
      </c>
      <c r="AT265" s="33">
        <f t="shared" si="144"/>
        <v>0</v>
      </c>
      <c r="AU265" s="31">
        <f t="shared" si="144"/>
        <v>0</v>
      </c>
      <c r="AV265" s="31">
        <f t="shared" si="144"/>
        <v>0</v>
      </c>
      <c r="AW265" s="423">
        <f t="shared" si="136"/>
        <v>0</v>
      </c>
      <c r="AX265" s="561">
        <f>DFC!$C$72</f>
        <v>0.15</v>
      </c>
      <c r="AY265" s="559">
        <f>DFC!$C$71</f>
        <v>0.75</v>
      </c>
      <c r="AZ265" s="560">
        <f>DFC!$C$70</f>
        <v>0.1</v>
      </c>
      <c r="BA265" s="24" t="str">
        <f t="shared" si="133"/>
        <v>OK</v>
      </c>
      <c r="BB265" s="25">
        <f t="shared" si="158"/>
        <v>93</v>
      </c>
      <c r="BC265" s="26">
        <f t="shared" si="158"/>
        <v>465</v>
      </c>
      <c r="BD265" s="27">
        <f t="shared" si="158"/>
        <v>62</v>
      </c>
      <c r="BE265" s="28">
        <f t="shared" si="150"/>
        <v>116250</v>
      </c>
      <c r="BF265" s="28">
        <f t="shared" si="150"/>
        <v>1976250</v>
      </c>
      <c r="BG265" s="28">
        <f t="shared" si="150"/>
        <v>310000</v>
      </c>
      <c r="BH265" s="17">
        <f>DFC!$C$77</f>
        <v>42</v>
      </c>
      <c r="BI265" s="28">
        <f>DFC!$C$76</f>
        <v>35</v>
      </c>
      <c r="BJ265" s="30">
        <f>DFC!$C$75</f>
        <v>40</v>
      </c>
      <c r="BK265" s="31">
        <f t="shared" si="146"/>
        <v>4.8825000000000003</v>
      </c>
      <c r="BL265" s="31">
        <f t="shared" si="146"/>
        <v>69.168750000000003</v>
      </c>
      <c r="BM265" s="32">
        <f t="shared" si="146"/>
        <v>12.4</v>
      </c>
      <c r="BN265" s="11">
        <f>DFC!$C$68</f>
        <v>500</v>
      </c>
      <c r="BO265" s="21">
        <f t="shared" si="137"/>
        <v>2441.25</v>
      </c>
      <c r="BP265" s="19">
        <f t="shared" si="138"/>
        <v>34584.375</v>
      </c>
      <c r="BQ265" s="19">
        <f t="shared" si="139"/>
        <v>6200</v>
      </c>
      <c r="BR265" s="423">
        <f t="shared" si="140"/>
        <v>43225.625</v>
      </c>
      <c r="BS265" s="561">
        <f>DFC!$C$72</f>
        <v>0.15</v>
      </c>
      <c r="BT265" s="559">
        <f>DFC!$C$71</f>
        <v>0.75</v>
      </c>
      <c r="BU265" s="560">
        <f>DFC!$C$70</f>
        <v>0.1</v>
      </c>
      <c r="BV265" s="24" t="str">
        <f t="shared" si="134"/>
        <v>OK</v>
      </c>
      <c r="BW265" s="25">
        <f t="shared" si="159"/>
        <v>93</v>
      </c>
      <c r="BX265" s="26">
        <f t="shared" si="159"/>
        <v>465</v>
      </c>
      <c r="BY265" s="27">
        <f t="shared" si="159"/>
        <v>62</v>
      </c>
      <c r="BZ265" s="28">
        <f t="shared" si="151"/>
        <v>0</v>
      </c>
      <c r="CA265" s="28">
        <f t="shared" si="151"/>
        <v>0</v>
      </c>
      <c r="CB265" s="28">
        <f t="shared" si="151"/>
        <v>0</v>
      </c>
      <c r="CC265" s="17">
        <f>DFC!$C$77</f>
        <v>42</v>
      </c>
      <c r="CD265" s="28">
        <f>DFC!$C$76</f>
        <v>35</v>
      </c>
      <c r="CE265" s="30">
        <f>DFC!$C$75</f>
        <v>40</v>
      </c>
      <c r="CF265" s="31">
        <f t="shared" si="147"/>
        <v>0</v>
      </c>
      <c r="CG265" s="31">
        <f t="shared" si="147"/>
        <v>0</v>
      </c>
      <c r="CH265" s="32">
        <f t="shared" si="147"/>
        <v>0</v>
      </c>
      <c r="CI265" s="11">
        <f>DFC!$C$68</f>
        <v>500</v>
      </c>
      <c r="CJ265" s="21">
        <f t="shared" si="141"/>
        <v>0</v>
      </c>
      <c r="CK265" s="21">
        <f t="shared" si="141"/>
        <v>0</v>
      </c>
      <c r="CL265" s="21">
        <f t="shared" si="141"/>
        <v>0</v>
      </c>
      <c r="CM265" s="423">
        <f t="shared" si="142"/>
        <v>0</v>
      </c>
    </row>
    <row r="266" spans="1:91" x14ac:dyDescent="0.35">
      <c r="A266" s="743"/>
      <c r="B266" s="572" t="s">
        <v>32</v>
      </c>
      <c r="C266" s="572">
        <v>31</v>
      </c>
      <c r="D266" s="572">
        <v>260</v>
      </c>
      <c r="E266" s="10">
        <f>DFC!C$59</f>
        <v>20</v>
      </c>
      <c r="F266" s="578">
        <f t="shared" si="148"/>
        <v>620</v>
      </c>
      <c r="G266" s="745"/>
      <c r="H266" s="49">
        <f>DFC!$C$45</f>
        <v>0.1</v>
      </c>
      <c r="I266" s="47">
        <f>DFC!$C$44</f>
        <v>0.7</v>
      </c>
      <c r="J266" s="48">
        <f>DFC!$C$43</f>
        <v>0.2</v>
      </c>
      <c r="K266" s="24" t="str">
        <f t="shared" si="152"/>
        <v>OK</v>
      </c>
      <c r="L266" s="25">
        <f t="shared" si="153"/>
        <v>62</v>
      </c>
      <c r="M266" s="26">
        <f t="shared" si="153"/>
        <v>434</v>
      </c>
      <c r="N266" s="27">
        <f t="shared" si="153"/>
        <v>124</v>
      </c>
      <c r="O266" s="28">
        <f t="shared" si="143"/>
        <v>434000</v>
      </c>
      <c r="P266" s="28">
        <f t="shared" si="143"/>
        <v>10329200</v>
      </c>
      <c r="Q266" s="28">
        <f t="shared" si="143"/>
        <v>3472000</v>
      </c>
      <c r="R266" s="29">
        <f>DFC!$C$50</f>
        <v>152</v>
      </c>
      <c r="S266" s="28">
        <f>DFC!$C$49</f>
        <v>146.19999999999999</v>
      </c>
      <c r="T266" s="30">
        <f>DFC!$C$48</f>
        <v>150</v>
      </c>
      <c r="U266" s="31">
        <f t="shared" si="154"/>
        <v>65.968000000000004</v>
      </c>
      <c r="V266" s="31">
        <f t="shared" si="154"/>
        <v>1510.12904</v>
      </c>
      <c r="W266" s="32">
        <f t="shared" si="154"/>
        <v>520.79999999999995</v>
      </c>
      <c r="X266" s="23">
        <f>DFC!$C$41</f>
        <v>370</v>
      </c>
      <c r="Y266" s="33">
        <f t="shared" si="155"/>
        <v>24408.16</v>
      </c>
      <c r="Z266" s="31">
        <f t="shared" si="155"/>
        <v>558747.74479999999</v>
      </c>
      <c r="AA266" s="31">
        <f t="shared" si="155"/>
        <v>192695.99999999997</v>
      </c>
      <c r="AB266" s="423">
        <f t="shared" si="135"/>
        <v>775851.90480000002</v>
      </c>
      <c r="AC266" s="295">
        <f>DFC!$C$45</f>
        <v>0.1</v>
      </c>
      <c r="AD266" s="291">
        <f>DFC!$C$44</f>
        <v>0.7</v>
      </c>
      <c r="AE266" s="292">
        <f>DFC!$C$43</f>
        <v>0.2</v>
      </c>
      <c r="AF266" s="24" t="str">
        <f t="shared" si="156"/>
        <v>OK</v>
      </c>
      <c r="AG266" s="25">
        <f t="shared" si="157"/>
        <v>62</v>
      </c>
      <c r="AH266" s="26">
        <f t="shared" si="157"/>
        <v>434</v>
      </c>
      <c r="AI266" s="27">
        <f t="shared" si="157"/>
        <v>124</v>
      </c>
      <c r="AJ266" s="28">
        <f t="shared" si="149"/>
        <v>0</v>
      </c>
      <c r="AK266" s="28">
        <f t="shared" si="149"/>
        <v>0</v>
      </c>
      <c r="AL266" s="28">
        <f t="shared" si="149"/>
        <v>0</v>
      </c>
      <c r="AM266" s="17">
        <f>DFC!$C$50</f>
        <v>152</v>
      </c>
      <c r="AN266" s="16">
        <f>DFC!$C$49</f>
        <v>146.19999999999999</v>
      </c>
      <c r="AO266" s="18">
        <f>DFC!$C$48</f>
        <v>150</v>
      </c>
      <c r="AP266" s="31">
        <f t="shared" si="145"/>
        <v>0</v>
      </c>
      <c r="AQ266" s="31">
        <f t="shared" si="145"/>
        <v>0</v>
      </c>
      <c r="AR266" s="32">
        <f t="shared" si="145"/>
        <v>0</v>
      </c>
      <c r="AS266" s="23">
        <f>DFC!$C$41</f>
        <v>370</v>
      </c>
      <c r="AT266" s="33">
        <f t="shared" si="144"/>
        <v>0</v>
      </c>
      <c r="AU266" s="31">
        <f t="shared" si="144"/>
        <v>0</v>
      </c>
      <c r="AV266" s="31">
        <f t="shared" si="144"/>
        <v>0</v>
      </c>
      <c r="AW266" s="423">
        <f t="shared" si="136"/>
        <v>0</v>
      </c>
      <c r="AX266" s="561">
        <f>DFC!$C$72</f>
        <v>0.15</v>
      </c>
      <c r="AY266" s="559">
        <f>DFC!$C$71</f>
        <v>0.75</v>
      </c>
      <c r="AZ266" s="560">
        <f>DFC!$C$70</f>
        <v>0.1</v>
      </c>
      <c r="BA266" s="24" t="str">
        <f t="shared" si="133"/>
        <v>OK</v>
      </c>
      <c r="BB266" s="25">
        <f t="shared" si="158"/>
        <v>93</v>
      </c>
      <c r="BC266" s="26">
        <f t="shared" si="158"/>
        <v>465</v>
      </c>
      <c r="BD266" s="27">
        <f t="shared" si="158"/>
        <v>62</v>
      </c>
      <c r="BE266" s="28">
        <f t="shared" si="150"/>
        <v>116250</v>
      </c>
      <c r="BF266" s="28">
        <f t="shared" si="150"/>
        <v>1976250</v>
      </c>
      <c r="BG266" s="28">
        <f t="shared" si="150"/>
        <v>310000</v>
      </c>
      <c r="BH266" s="17">
        <f>DFC!$C$77</f>
        <v>42</v>
      </c>
      <c r="BI266" s="28">
        <f>DFC!$C$76</f>
        <v>35</v>
      </c>
      <c r="BJ266" s="30">
        <f>DFC!$C$75</f>
        <v>40</v>
      </c>
      <c r="BK266" s="31">
        <f t="shared" si="146"/>
        <v>4.8825000000000003</v>
      </c>
      <c r="BL266" s="31">
        <f t="shared" si="146"/>
        <v>69.168750000000003</v>
      </c>
      <c r="BM266" s="32">
        <f t="shared" si="146"/>
        <v>12.4</v>
      </c>
      <c r="BN266" s="11">
        <f>DFC!$C$68</f>
        <v>500</v>
      </c>
      <c r="BO266" s="21">
        <f t="shared" si="137"/>
        <v>2441.25</v>
      </c>
      <c r="BP266" s="19">
        <f t="shared" si="138"/>
        <v>34584.375</v>
      </c>
      <c r="BQ266" s="19">
        <f t="shared" si="139"/>
        <v>6200</v>
      </c>
      <c r="BR266" s="423">
        <f t="shared" si="140"/>
        <v>43225.625</v>
      </c>
      <c r="BS266" s="561">
        <f>DFC!$C$72</f>
        <v>0.15</v>
      </c>
      <c r="BT266" s="559">
        <f>DFC!$C$71</f>
        <v>0.75</v>
      </c>
      <c r="BU266" s="560">
        <f>DFC!$C$70</f>
        <v>0.1</v>
      </c>
      <c r="BV266" s="24" t="str">
        <f t="shared" si="134"/>
        <v>OK</v>
      </c>
      <c r="BW266" s="25">
        <f t="shared" si="159"/>
        <v>93</v>
      </c>
      <c r="BX266" s="26">
        <f t="shared" si="159"/>
        <v>465</v>
      </c>
      <c r="BY266" s="27">
        <f t="shared" si="159"/>
        <v>62</v>
      </c>
      <c r="BZ266" s="28">
        <f t="shared" si="151"/>
        <v>0</v>
      </c>
      <c r="CA266" s="28">
        <f t="shared" si="151"/>
        <v>0</v>
      </c>
      <c r="CB266" s="28">
        <f t="shared" si="151"/>
        <v>0</v>
      </c>
      <c r="CC266" s="17">
        <f>DFC!$C$77</f>
        <v>42</v>
      </c>
      <c r="CD266" s="28">
        <f>DFC!$C$76</f>
        <v>35</v>
      </c>
      <c r="CE266" s="30">
        <f>DFC!$C$75</f>
        <v>40</v>
      </c>
      <c r="CF266" s="31">
        <f t="shared" si="147"/>
        <v>0</v>
      </c>
      <c r="CG266" s="31">
        <f t="shared" si="147"/>
        <v>0</v>
      </c>
      <c r="CH266" s="32">
        <f t="shared" si="147"/>
        <v>0</v>
      </c>
      <c r="CI266" s="11">
        <f>DFC!$C$68</f>
        <v>500</v>
      </c>
      <c r="CJ266" s="21">
        <f t="shared" si="141"/>
        <v>0</v>
      </c>
      <c r="CK266" s="21">
        <f t="shared" si="141"/>
        <v>0</v>
      </c>
      <c r="CL266" s="21">
        <f t="shared" si="141"/>
        <v>0</v>
      </c>
      <c r="CM266" s="423">
        <f t="shared" si="142"/>
        <v>0</v>
      </c>
    </row>
    <row r="267" spans="1:91" x14ac:dyDescent="0.35">
      <c r="A267" s="743"/>
      <c r="B267" s="572" t="s">
        <v>33</v>
      </c>
      <c r="C267" s="572">
        <v>30</v>
      </c>
      <c r="D267" s="572">
        <v>261</v>
      </c>
      <c r="E267" s="10">
        <f>DFC!C$60</f>
        <v>20</v>
      </c>
      <c r="F267" s="578">
        <f t="shared" si="148"/>
        <v>600</v>
      </c>
      <c r="G267" s="745"/>
      <c r="H267" s="49">
        <f>DFC!$C$45</f>
        <v>0.1</v>
      </c>
      <c r="I267" s="47">
        <f>DFC!$C$44</f>
        <v>0.7</v>
      </c>
      <c r="J267" s="48">
        <f>DFC!$C$43</f>
        <v>0.2</v>
      </c>
      <c r="K267" s="24" t="str">
        <f t="shared" si="152"/>
        <v>OK</v>
      </c>
      <c r="L267" s="25">
        <f t="shared" si="153"/>
        <v>60</v>
      </c>
      <c r="M267" s="26">
        <f t="shared" si="153"/>
        <v>420</v>
      </c>
      <c r="N267" s="27">
        <f t="shared" si="153"/>
        <v>120</v>
      </c>
      <c r="O267" s="28">
        <f t="shared" si="143"/>
        <v>420000</v>
      </c>
      <c r="P267" s="28">
        <f t="shared" si="143"/>
        <v>9996000</v>
      </c>
      <c r="Q267" s="28">
        <f t="shared" si="143"/>
        <v>3360000</v>
      </c>
      <c r="R267" s="29">
        <f>DFC!$C$50</f>
        <v>152</v>
      </c>
      <c r="S267" s="28">
        <f>DFC!$C$49</f>
        <v>146.19999999999999</v>
      </c>
      <c r="T267" s="30">
        <f>DFC!$C$48</f>
        <v>150</v>
      </c>
      <c r="U267" s="31">
        <f t="shared" si="154"/>
        <v>63.84</v>
      </c>
      <c r="V267" s="31">
        <f t="shared" si="154"/>
        <v>1461.4151999999999</v>
      </c>
      <c r="W267" s="32">
        <f t="shared" si="154"/>
        <v>504</v>
      </c>
      <c r="X267" s="23">
        <f>DFC!$C$41</f>
        <v>370</v>
      </c>
      <c r="Y267" s="33">
        <f t="shared" si="155"/>
        <v>23620.800000000003</v>
      </c>
      <c r="Z267" s="31">
        <f t="shared" si="155"/>
        <v>540723.62399999995</v>
      </c>
      <c r="AA267" s="31">
        <f t="shared" si="155"/>
        <v>186480</v>
      </c>
      <c r="AB267" s="423">
        <f t="shared" si="135"/>
        <v>750824.424</v>
      </c>
      <c r="AC267" s="295">
        <f>DFC!$C$45</f>
        <v>0.1</v>
      </c>
      <c r="AD267" s="291">
        <f>DFC!$C$44</f>
        <v>0.7</v>
      </c>
      <c r="AE267" s="292">
        <f>DFC!$C$43</f>
        <v>0.2</v>
      </c>
      <c r="AF267" s="24" t="str">
        <f t="shared" si="156"/>
        <v>OK</v>
      </c>
      <c r="AG267" s="25">
        <f t="shared" si="157"/>
        <v>60</v>
      </c>
      <c r="AH267" s="26">
        <f t="shared" si="157"/>
        <v>420</v>
      </c>
      <c r="AI267" s="27">
        <f t="shared" si="157"/>
        <v>120</v>
      </c>
      <c r="AJ267" s="28">
        <f t="shared" si="149"/>
        <v>0</v>
      </c>
      <c r="AK267" s="28">
        <f t="shared" si="149"/>
        <v>0</v>
      </c>
      <c r="AL267" s="28">
        <f t="shared" si="149"/>
        <v>0</v>
      </c>
      <c r="AM267" s="17">
        <f>DFC!$C$50</f>
        <v>152</v>
      </c>
      <c r="AN267" s="16">
        <f>DFC!$C$49</f>
        <v>146.19999999999999</v>
      </c>
      <c r="AO267" s="18">
        <f>DFC!$C$48</f>
        <v>150</v>
      </c>
      <c r="AP267" s="31">
        <f t="shared" si="145"/>
        <v>0</v>
      </c>
      <c r="AQ267" s="31">
        <f t="shared" si="145"/>
        <v>0</v>
      </c>
      <c r="AR267" s="32">
        <f t="shared" si="145"/>
        <v>0</v>
      </c>
      <c r="AS267" s="23">
        <f>DFC!$C$41</f>
        <v>370</v>
      </c>
      <c r="AT267" s="33">
        <f t="shared" si="144"/>
        <v>0</v>
      </c>
      <c r="AU267" s="31">
        <f t="shared" si="144"/>
        <v>0</v>
      </c>
      <c r="AV267" s="31">
        <f t="shared" si="144"/>
        <v>0</v>
      </c>
      <c r="AW267" s="423">
        <f t="shared" si="136"/>
        <v>0</v>
      </c>
      <c r="AX267" s="561">
        <f>DFC!$C$72</f>
        <v>0.15</v>
      </c>
      <c r="AY267" s="559">
        <f>DFC!$C$71</f>
        <v>0.75</v>
      </c>
      <c r="AZ267" s="560">
        <f>DFC!$C$70</f>
        <v>0.1</v>
      </c>
      <c r="BA267" s="24" t="str">
        <f t="shared" si="133"/>
        <v>OK</v>
      </c>
      <c r="BB267" s="25">
        <f t="shared" si="158"/>
        <v>90</v>
      </c>
      <c r="BC267" s="26">
        <f t="shared" si="158"/>
        <v>450</v>
      </c>
      <c r="BD267" s="27">
        <f t="shared" si="158"/>
        <v>60</v>
      </c>
      <c r="BE267" s="28">
        <f t="shared" si="150"/>
        <v>112500</v>
      </c>
      <c r="BF267" s="28">
        <f t="shared" si="150"/>
        <v>1912500</v>
      </c>
      <c r="BG267" s="28">
        <f t="shared" si="150"/>
        <v>300000</v>
      </c>
      <c r="BH267" s="17">
        <f>DFC!$C$77</f>
        <v>42</v>
      </c>
      <c r="BI267" s="28">
        <f>DFC!$C$76</f>
        <v>35</v>
      </c>
      <c r="BJ267" s="30">
        <f>DFC!$C$75</f>
        <v>40</v>
      </c>
      <c r="BK267" s="31">
        <f t="shared" si="146"/>
        <v>4.7249999999999996</v>
      </c>
      <c r="BL267" s="31">
        <f t="shared" si="146"/>
        <v>66.9375</v>
      </c>
      <c r="BM267" s="32">
        <f t="shared" si="146"/>
        <v>12</v>
      </c>
      <c r="BN267" s="11">
        <f>DFC!$C$68</f>
        <v>500</v>
      </c>
      <c r="BO267" s="21">
        <f t="shared" si="137"/>
        <v>2362.5</v>
      </c>
      <c r="BP267" s="19">
        <f t="shared" si="138"/>
        <v>33468.75</v>
      </c>
      <c r="BQ267" s="19">
        <f t="shared" si="139"/>
        <v>6000</v>
      </c>
      <c r="BR267" s="423">
        <f t="shared" si="140"/>
        <v>41831.25</v>
      </c>
      <c r="BS267" s="561">
        <f>DFC!$C$72</f>
        <v>0.15</v>
      </c>
      <c r="BT267" s="559">
        <f>DFC!$C$71</f>
        <v>0.75</v>
      </c>
      <c r="BU267" s="560">
        <f>DFC!$C$70</f>
        <v>0.1</v>
      </c>
      <c r="BV267" s="24" t="str">
        <f t="shared" si="134"/>
        <v>OK</v>
      </c>
      <c r="BW267" s="25">
        <f t="shared" si="159"/>
        <v>90</v>
      </c>
      <c r="BX267" s="26">
        <f t="shared" si="159"/>
        <v>450</v>
      </c>
      <c r="BY267" s="27">
        <f t="shared" si="159"/>
        <v>60</v>
      </c>
      <c r="BZ267" s="28">
        <f t="shared" si="151"/>
        <v>0</v>
      </c>
      <c r="CA267" s="28">
        <f t="shared" si="151"/>
        <v>0</v>
      </c>
      <c r="CB267" s="28">
        <f t="shared" si="151"/>
        <v>0</v>
      </c>
      <c r="CC267" s="17">
        <f>DFC!$C$77</f>
        <v>42</v>
      </c>
      <c r="CD267" s="28">
        <f>DFC!$C$76</f>
        <v>35</v>
      </c>
      <c r="CE267" s="30">
        <f>DFC!$C$75</f>
        <v>40</v>
      </c>
      <c r="CF267" s="31">
        <f t="shared" si="147"/>
        <v>0</v>
      </c>
      <c r="CG267" s="31">
        <f t="shared" si="147"/>
        <v>0</v>
      </c>
      <c r="CH267" s="32">
        <f t="shared" si="147"/>
        <v>0</v>
      </c>
      <c r="CI267" s="11">
        <f>DFC!$C$68</f>
        <v>500</v>
      </c>
      <c r="CJ267" s="21">
        <f t="shared" si="141"/>
        <v>0</v>
      </c>
      <c r="CK267" s="21">
        <f t="shared" si="141"/>
        <v>0</v>
      </c>
      <c r="CL267" s="21">
        <f t="shared" si="141"/>
        <v>0</v>
      </c>
      <c r="CM267" s="423">
        <f t="shared" si="142"/>
        <v>0</v>
      </c>
    </row>
    <row r="268" spans="1:91" x14ac:dyDescent="0.35">
      <c r="A268" s="743"/>
      <c r="B268" s="572" t="s">
        <v>34</v>
      </c>
      <c r="C268" s="572">
        <v>31</v>
      </c>
      <c r="D268" s="572">
        <v>262</v>
      </c>
      <c r="E268" s="10">
        <f>DFC!C$61</f>
        <v>20</v>
      </c>
      <c r="F268" s="578">
        <f t="shared" si="148"/>
        <v>620</v>
      </c>
      <c r="G268" s="745"/>
      <c r="H268" s="49">
        <f>DFC!$C$45</f>
        <v>0.1</v>
      </c>
      <c r="I268" s="47">
        <f>DFC!$C$44</f>
        <v>0.7</v>
      </c>
      <c r="J268" s="48">
        <f>DFC!$C$43</f>
        <v>0.2</v>
      </c>
      <c r="K268" s="24" t="str">
        <f t="shared" si="152"/>
        <v>OK</v>
      </c>
      <c r="L268" s="25">
        <f t="shared" si="153"/>
        <v>62</v>
      </c>
      <c r="M268" s="26">
        <f t="shared" si="153"/>
        <v>434</v>
      </c>
      <c r="N268" s="27">
        <f t="shared" si="153"/>
        <v>124</v>
      </c>
      <c r="O268" s="28">
        <f t="shared" si="143"/>
        <v>434000</v>
      </c>
      <c r="P268" s="28">
        <f t="shared" si="143"/>
        <v>10329200</v>
      </c>
      <c r="Q268" s="28">
        <f t="shared" si="143"/>
        <v>3472000</v>
      </c>
      <c r="R268" s="29">
        <f>DFC!$C$50</f>
        <v>152</v>
      </c>
      <c r="S268" s="28">
        <f>DFC!$C$49</f>
        <v>146.19999999999999</v>
      </c>
      <c r="T268" s="30">
        <f>DFC!$C$48</f>
        <v>150</v>
      </c>
      <c r="U268" s="31">
        <f t="shared" si="154"/>
        <v>65.968000000000004</v>
      </c>
      <c r="V268" s="31">
        <f t="shared" si="154"/>
        <v>1510.12904</v>
      </c>
      <c r="W268" s="32">
        <f t="shared" si="154"/>
        <v>520.79999999999995</v>
      </c>
      <c r="X268" s="23">
        <f>DFC!$C$41</f>
        <v>370</v>
      </c>
      <c r="Y268" s="33">
        <f t="shared" si="155"/>
        <v>24408.16</v>
      </c>
      <c r="Z268" s="31">
        <f t="shared" si="155"/>
        <v>558747.74479999999</v>
      </c>
      <c r="AA268" s="31">
        <f t="shared" si="155"/>
        <v>192695.99999999997</v>
      </c>
      <c r="AB268" s="423">
        <f t="shared" si="135"/>
        <v>775851.90480000002</v>
      </c>
      <c r="AC268" s="295">
        <f>DFC!$C$45</f>
        <v>0.1</v>
      </c>
      <c r="AD268" s="291">
        <f>DFC!$C$44</f>
        <v>0.7</v>
      </c>
      <c r="AE268" s="292">
        <f>DFC!$C$43</f>
        <v>0.2</v>
      </c>
      <c r="AF268" s="24" t="str">
        <f t="shared" si="156"/>
        <v>OK</v>
      </c>
      <c r="AG268" s="25">
        <f t="shared" si="157"/>
        <v>62</v>
      </c>
      <c r="AH268" s="26">
        <f t="shared" si="157"/>
        <v>434</v>
      </c>
      <c r="AI268" s="27">
        <f t="shared" si="157"/>
        <v>124</v>
      </c>
      <c r="AJ268" s="28">
        <f t="shared" si="149"/>
        <v>0</v>
      </c>
      <c r="AK268" s="28">
        <f t="shared" si="149"/>
        <v>0</v>
      </c>
      <c r="AL268" s="28">
        <f t="shared" si="149"/>
        <v>0</v>
      </c>
      <c r="AM268" s="17">
        <f>DFC!$C$50</f>
        <v>152</v>
      </c>
      <c r="AN268" s="16">
        <f>DFC!$C$49</f>
        <v>146.19999999999999</v>
      </c>
      <c r="AO268" s="18">
        <f>DFC!$C$48</f>
        <v>150</v>
      </c>
      <c r="AP268" s="31">
        <f t="shared" si="145"/>
        <v>0</v>
      </c>
      <c r="AQ268" s="31">
        <f t="shared" si="145"/>
        <v>0</v>
      </c>
      <c r="AR268" s="32">
        <f t="shared" si="145"/>
        <v>0</v>
      </c>
      <c r="AS268" s="23">
        <f>DFC!$C$41</f>
        <v>370</v>
      </c>
      <c r="AT268" s="33">
        <f t="shared" si="144"/>
        <v>0</v>
      </c>
      <c r="AU268" s="31">
        <f t="shared" si="144"/>
        <v>0</v>
      </c>
      <c r="AV268" s="31">
        <f t="shared" si="144"/>
        <v>0</v>
      </c>
      <c r="AW268" s="423">
        <f t="shared" si="136"/>
        <v>0</v>
      </c>
      <c r="AX268" s="561">
        <f>DFC!$C$72</f>
        <v>0.15</v>
      </c>
      <c r="AY268" s="559">
        <f>DFC!$C$71</f>
        <v>0.75</v>
      </c>
      <c r="AZ268" s="560">
        <f>DFC!$C$70</f>
        <v>0.1</v>
      </c>
      <c r="BA268" s="24" t="str">
        <f t="shared" si="133"/>
        <v>OK</v>
      </c>
      <c r="BB268" s="25">
        <f t="shared" si="158"/>
        <v>93</v>
      </c>
      <c r="BC268" s="26">
        <f t="shared" si="158"/>
        <v>465</v>
      </c>
      <c r="BD268" s="27">
        <f t="shared" si="158"/>
        <v>62</v>
      </c>
      <c r="BE268" s="28">
        <f t="shared" si="150"/>
        <v>116250</v>
      </c>
      <c r="BF268" s="28">
        <f t="shared" si="150"/>
        <v>1976250</v>
      </c>
      <c r="BG268" s="28">
        <f t="shared" si="150"/>
        <v>310000</v>
      </c>
      <c r="BH268" s="17">
        <f>DFC!$C$77</f>
        <v>42</v>
      </c>
      <c r="BI268" s="28">
        <f>DFC!$C$76</f>
        <v>35</v>
      </c>
      <c r="BJ268" s="30">
        <f>DFC!$C$75</f>
        <v>40</v>
      </c>
      <c r="BK268" s="31">
        <f t="shared" si="146"/>
        <v>4.8825000000000003</v>
      </c>
      <c r="BL268" s="31">
        <f t="shared" si="146"/>
        <v>69.168750000000003</v>
      </c>
      <c r="BM268" s="32">
        <f t="shared" si="146"/>
        <v>12.4</v>
      </c>
      <c r="BN268" s="11">
        <f>DFC!$C$68</f>
        <v>500</v>
      </c>
      <c r="BO268" s="21">
        <f t="shared" si="137"/>
        <v>2441.25</v>
      </c>
      <c r="BP268" s="19">
        <f t="shared" si="138"/>
        <v>34584.375</v>
      </c>
      <c r="BQ268" s="19">
        <f t="shared" si="139"/>
        <v>6200</v>
      </c>
      <c r="BR268" s="423">
        <f t="shared" si="140"/>
        <v>43225.625</v>
      </c>
      <c r="BS268" s="561">
        <f>DFC!$C$72</f>
        <v>0.15</v>
      </c>
      <c r="BT268" s="559">
        <f>DFC!$C$71</f>
        <v>0.75</v>
      </c>
      <c r="BU268" s="560">
        <f>DFC!$C$70</f>
        <v>0.1</v>
      </c>
      <c r="BV268" s="24" t="str">
        <f t="shared" si="134"/>
        <v>OK</v>
      </c>
      <c r="BW268" s="25">
        <f t="shared" si="159"/>
        <v>93</v>
      </c>
      <c r="BX268" s="26">
        <f t="shared" si="159"/>
        <v>465</v>
      </c>
      <c r="BY268" s="27">
        <f t="shared" si="159"/>
        <v>62</v>
      </c>
      <c r="BZ268" s="28">
        <f t="shared" si="151"/>
        <v>0</v>
      </c>
      <c r="CA268" s="28">
        <f t="shared" si="151"/>
        <v>0</v>
      </c>
      <c r="CB268" s="28">
        <f t="shared" si="151"/>
        <v>0</v>
      </c>
      <c r="CC268" s="17">
        <f>DFC!$C$77</f>
        <v>42</v>
      </c>
      <c r="CD268" s="28">
        <f>DFC!$C$76</f>
        <v>35</v>
      </c>
      <c r="CE268" s="30">
        <f>DFC!$C$75</f>
        <v>40</v>
      </c>
      <c r="CF268" s="31">
        <f t="shared" si="147"/>
        <v>0</v>
      </c>
      <c r="CG268" s="31">
        <f t="shared" si="147"/>
        <v>0</v>
      </c>
      <c r="CH268" s="32">
        <f t="shared" si="147"/>
        <v>0</v>
      </c>
      <c r="CI268" s="11">
        <f>DFC!$C$68</f>
        <v>500</v>
      </c>
      <c r="CJ268" s="21">
        <f t="shared" si="141"/>
        <v>0</v>
      </c>
      <c r="CK268" s="21">
        <f t="shared" si="141"/>
        <v>0</v>
      </c>
      <c r="CL268" s="21">
        <f t="shared" si="141"/>
        <v>0</v>
      </c>
      <c r="CM268" s="423">
        <f t="shared" si="142"/>
        <v>0</v>
      </c>
    </row>
    <row r="269" spans="1:91" x14ac:dyDescent="0.35">
      <c r="A269" s="743"/>
      <c r="B269" s="572" t="s">
        <v>35</v>
      </c>
      <c r="C269" s="572">
        <v>30</v>
      </c>
      <c r="D269" s="572">
        <v>263</v>
      </c>
      <c r="E269" s="10">
        <f>DFC!C$62</f>
        <v>20</v>
      </c>
      <c r="F269" s="578">
        <f t="shared" si="148"/>
        <v>600</v>
      </c>
      <c r="G269" s="745"/>
      <c r="H269" s="49">
        <f>DFC!$C$45</f>
        <v>0.1</v>
      </c>
      <c r="I269" s="47">
        <f>DFC!$C$44</f>
        <v>0.7</v>
      </c>
      <c r="J269" s="48">
        <f>DFC!$C$43</f>
        <v>0.2</v>
      </c>
      <c r="K269" s="24" t="str">
        <f t="shared" si="152"/>
        <v>OK</v>
      </c>
      <c r="L269" s="25">
        <f t="shared" si="153"/>
        <v>60</v>
      </c>
      <c r="M269" s="26">
        <f t="shared" si="153"/>
        <v>420</v>
      </c>
      <c r="N269" s="27">
        <f t="shared" si="153"/>
        <v>120</v>
      </c>
      <c r="O269" s="28">
        <f t="shared" si="143"/>
        <v>420000</v>
      </c>
      <c r="P269" s="28">
        <f t="shared" si="143"/>
        <v>9996000</v>
      </c>
      <c r="Q269" s="28">
        <f t="shared" si="143"/>
        <v>3360000</v>
      </c>
      <c r="R269" s="29">
        <f>DFC!$C$50</f>
        <v>152</v>
      </c>
      <c r="S269" s="28">
        <f>DFC!$C$49</f>
        <v>146.19999999999999</v>
      </c>
      <c r="T269" s="30">
        <f>DFC!$C$48</f>
        <v>150</v>
      </c>
      <c r="U269" s="31">
        <f t="shared" si="154"/>
        <v>63.84</v>
      </c>
      <c r="V269" s="31">
        <f t="shared" si="154"/>
        <v>1461.4151999999999</v>
      </c>
      <c r="W269" s="32">
        <f t="shared" si="154"/>
        <v>504</v>
      </c>
      <c r="X269" s="23">
        <f>DFC!$C$41</f>
        <v>370</v>
      </c>
      <c r="Y269" s="33">
        <f t="shared" si="155"/>
        <v>23620.800000000003</v>
      </c>
      <c r="Z269" s="31">
        <f t="shared" si="155"/>
        <v>540723.62399999995</v>
      </c>
      <c r="AA269" s="31">
        <f t="shared" si="155"/>
        <v>186480</v>
      </c>
      <c r="AB269" s="423">
        <f t="shared" si="135"/>
        <v>750824.424</v>
      </c>
      <c r="AC269" s="295">
        <f>DFC!$C$45</f>
        <v>0.1</v>
      </c>
      <c r="AD269" s="291">
        <f>DFC!$C$44</f>
        <v>0.7</v>
      </c>
      <c r="AE269" s="292">
        <f>DFC!$C$43</f>
        <v>0.2</v>
      </c>
      <c r="AF269" s="24" t="str">
        <f t="shared" si="156"/>
        <v>OK</v>
      </c>
      <c r="AG269" s="25">
        <f t="shared" si="157"/>
        <v>60</v>
      </c>
      <c r="AH269" s="26">
        <f t="shared" si="157"/>
        <v>420</v>
      </c>
      <c r="AI269" s="27">
        <f t="shared" si="157"/>
        <v>120</v>
      </c>
      <c r="AJ269" s="28">
        <f t="shared" si="149"/>
        <v>0</v>
      </c>
      <c r="AK269" s="28">
        <f t="shared" si="149"/>
        <v>0</v>
      </c>
      <c r="AL269" s="28">
        <f t="shared" si="149"/>
        <v>0</v>
      </c>
      <c r="AM269" s="17">
        <f>DFC!$C$50</f>
        <v>152</v>
      </c>
      <c r="AN269" s="16">
        <f>DFC!$C$49</f>
        <v>146.19999999999999</v>
      </c>
      <c r="AO269" s="18">
        <f>DFC!$C$48</f>
        <v>150</v>
      </c>
      <c r="AP269" s="31">
        <f t="shared" si="145"/>
        <v>0</v>
      </c>
      <c r="AQ269" s="31">
        <f t="shared" si="145"/>
        <v>0</v>
      </c>
      <c r="AR269" s="32">
        <f t="shared" si="145"/>
        <v>0</v>
      </c>
      <c r="AS269" s="23">
        <f>DFC!$C$41</f>
        <v>370</v>
      </c>
      <c r="AT269" s="33">
        <f t="shared" si="144"/>
        <v>0</v>
      </c>
      <c r="AU269" s="31">
        <f t="shared" si="144"/>
        <v>0</v>
      </c>
      <c r="AV269" s="31">
        <f t="shared" si="144"/>
        <v>0</v>
      </c>
      <c r="AW269" s="423">
        <f t="shared" si="136"/>
        <v>0</v>
      </c>
      <c r="AX269" s="561">
        <f>DFC!$C$72</f>
        <v>0.15</v>
      </c>
      <c r="AY269" s="559">
        <f>DFC!$C$71</f>
        <v>0.75</v>
      </c>
      <c r="AZ269" s="560">
        <f>DFC!$C$70</f>
        <v>0.1</v>
      </c>
      <c r="BA269" s="24" t="str">
        <f t="shared" si="133"/>
        <v>OK</v>
      </c>
      <c r="BB269" s="25">
        <f t="shared" si="158"/>
        <v>90</v>
      </c>
      <c r="BC269" s="26">
        <f t="shared" si="158"/>
        <v>450</v>
      </c>
      <c r="BD269" s="27">
        <f t="shared" si="158"/>
        <v>60</v>
      </c>
      <c r="BE269" s="28">
        <f t="shared" si="150"/>
        <v>112500</v>
      </c>
      <c r="BF269" s="28">
        <f t="shared" si="150"/>
        <v>1912500</v>
      </c>
      <c r="BG269" s="28">
        <f t="shared" si="150"/>
        <v>300000</v>
      </c>
      <c r="BH269" s="17">
        <f>DFC!$C$77</f>
        <v>42</v>
      </c>
      <c r="BI269" s="28">
        <f>DFC!$C$76</f>
        <v>35</v>
      </c>
      <c r="BJ269" s="30">
        <f>DFC!$C$75</f>
        <v>40</v>
      </c>
      <c r="BK269" s="31">
        <f t="shared" si="146"/>
        <v>4.7249999999999996</v>
      </c>
      <c r="BL269" s="31">
        <f t="shared" si="146"/>
        <v>66.9375</v>
      </c>
      <c r="BM269" s="32">
        <f t="shared" si="146"/>
        <v>12</v>
      </c>
      <c r="BN269" s="11">
        <f>DFC!$C$68</f>
        <v>500</v>
      </c>
      <c r="BO269" s="21">
        <f t="shared" si="137"/>
        <v>2362.5</v>
      </c>
      <c r="BP269" s="19">
        <f t="shared" si="138"/>
        <v>33468.75</v>
      </c>
      <c r="BQ269" s="19">
        <f t="shared" si="139"/>
        <v>6000</v>
      </c>
      <c r="BR269" s="423">
        <f t="shared" si="140"/>
        <v>41831.25</v>
      </c>
      <c r="BS269" s="561">
        <f>DFC!$C$72</f>
        <v>0.15</v>
      </c>
      <c r="BT269" s="559">
        <f>DFC!$C$71</f>
        <v>0.75</v>
      </c>
      <c r="BU269" s="560">
        <f>DFC!$C$70</f>
        <v>0.1</v>
      </c>
      <c r="BV269" s="24" t="str">
        <f t="shared" si="134"/>
        <v>OK</v>
      </c>
      <c r="BW269" s="25">
        <f t="shared" si="159"/>
        <v>90</v>
      </c>
      <c r="BX269" s="26">
        <f t="shared" si="159"/>
        <v>450</v>
      </c>
      <c r="BY269" s="27">
        <f t="shared" si="159"/>
        <v>60</v>
      </c>
      <c r="BZ269" s="28">
        <f t="shared" si="151"/>
        <v>0</v>
      </c>
      <c r="CA269" s="28">
        <f t="shared" si="151"/>
        <v>0</v>
      </c>
      <c r="CB269" s="28">
        <f t="shared" si="151"/>
        <v>0</v>
      </c>
      <c r="CC269" s="17">
        <f>DFC!$C$77</f>
        <v>42</v>
      </c>
      <c r="CD269" s="28">
        <f>DFC!$C$76</f>
        <v>35</v>
      </c>
      <c r="CE269" s="30">
        <f>DFC!$C$75</f>
        <v>40</v>
      </c>
      <c r="CF269" s="31">
        <f t="shared" si="147"/>
        <v>0</v>
      </c>
      <c r="CG269" s="31">
        <f t="shared" si="147"/>
        <v>0</v>
      </c>
      <c r="CH269" s="32">
        <f t="shared" si="147"/>
        <v>0</v>
      </c>
      <c r="CI269" s="11">
        <f>DFC!$C$68</f>
        <v>500</v>
      </c>
      <c r="CJ269" s="21">
        <f t="shared" si="141"/>
        <v>0</v>
      </c>
      <c r="CK269" s="21">
        <f t="shared" si="141"/>
        <v>0</v>
      </c>
      <c r="CL269" s="21">
        <f t="shared" si="141"/>
        <v>0</v>
      </c>
      <c r="CM269" s="423">
        <f t="shared" si="142"/>
        <v>0</v>
      </c>
    </row>
    <row r="270" spans="1:91" x14ac:dyDescent="0.35">
      <c r="A270" s="744"/>
      <c r="B270" s="576" t="s">
        <v>36</v>
      </c>
      <c r="C270" s="576">
        <v>31</v>
      </c>
      <c r="D270" s="576">
        <v>264</v>
      </c>
      <c r="E270" s="10">
        <f>DFC!C$63</f>
        <v>20</v>
      </c>
      <c r="F270" s="35">
        <f t="shared" si="148"/>
        <v>620</v>
      </c>
      <c r="G270" s="746"/>
      <c r="H270" s="49">
        <f>DFC!$C$45</f>
        <v>0.1</v>
      </c>
      <c r="I270" s="47">
        <f>DFC!$C$44</f>
        <v>0.7</v>
      </c>
      <c r="J270" s="48">
        <f>DFC!$C$43</f>
        <v>0.2</v>
      </c>
      <c r="K270" s="8" t="str">
        <f t="shared" si="152"/>
        <v>OK</v>
      </c>
      <c r="L270" s="37">
        <f t="shared" si="153"/>
        <v>62</v>
      </c>
      <c r="M270" s="38">
        <f t="shared" si="153"/>
        <v>434</v>
      </c>
      <c r="N270" s="39">
        <f t="shared" si="153"/>
        <v>124</v>
      </c>
      <c r="O270" s="40">
        <f t="shared" si="143"/>
        <v>434000</v>
      </c>
      <c r="P270" s="40">
        <f t="shared" si="143"/>
        <v>10329200</v>
      </c>
      <c r="Q270" s="40">
        <f t="shared" si="143"/>
        <v>3472000</v>
      </c>
      <c r="R270" s="29">
        <f>DFC!$C$50</f>
        <v>152</v>
      </c>
      <c r="S270" s="28">
        <f>DFC!$C$49</f>
        <v>146.19999999999999</v>
      </c>
      <c r="T270" s="30">
        <f>DFC!$C$48</f>
        <v>150</v>
      </c>
      <c r="U270" s="43">
        <f t="shared" si="154"/>
        <v>65.968000000000004</v>
      </c>
      <c r="V270" s="43">
        <f t="shared" si="154"/>
        <v>1510.12904</v>
      </c>
      <c r="W270" s="44">
        <f t="shared" si="154"/>
        <v>520.79999999999995</v>
      </c>
      <c r="X270" s="23">
        <f>DFC!$C$41</f>
        <v>370</v>
      </c>
      <c r="Y270" s="45">
        <f t="shared" si="155"/>
        <v>24408.16</v>
      </c>
      <c r="Z270" s="43">
        <f t="shared" si="155"/>
        <v>558747.74479999999</v>
      </c>
      <c r="AA270" s="43">
        <f t="shared" si="155"/>
        <v>192695.99999999997</v>
      </c>
      <c r="AB270" s="423">
        <f t="shared" si="135"/>
        <v>775851.90480000002</v>
      </c>
      <c r="AC270" s="295">
        <f>DFC!$C$45</f>
        <v>0.1</v>
      </c>
      <c r="AD270" s="291">
        <f>DFC!$C$44</f>
        <v>0.7</v>
      </c>
      <c r="AE270" s="292">
        <f>DFC!$C$43</f>
        <v>0.2</v>
      </c>
      <c r="AF270" s="8" t="str">
        <f t="shared" si="156"/>
        <v>OK</v>
      </c>
      <c r="AG270" s="37">
        <f t="shared" si="157"/>
        <v>62</v>
      </c>
      <c r="AH270" s="38">
        <f t="shared" si="157"/>
        <v>434</v>
      </c>
      <c r="AI270" s="39">
        <f t="shared" si="157"/>
        <v>124</v>
      </c>
      <c r="AJ270" s="40">
        <f t="shared" si="149"/>
        <v>0</v>
      </c>
      <c r="AK270" s="40">
        <f t="shared" si="149"/>
        <v>0</v>
      </c>
      <c r="AL270" s="40">
        <f t="shared" si="149"/>
        <v>0</v>
      </c>
      <c r="AM270" s="17">
        <f>DFC!$C$50</f>
        <v>152</v>
      </c>
      <c r="AN270" s="16">
        <f>DFC!$C$49</f>
        <v>146.19999999999999</v>
      </c>
      <c r="AO270" s="18">
        <f>DFC!$C$48</f>
        <v>150</v>
      </c>
      <c r="AP270" s="43">
        <f t="shared" si="145"/>
        <v>0</v>
      </c>
      <c r="AQ270" s="43">
        <f t="shared" si="145"/>
        <v>0</v>
      </c>
      <c r="AR270" s="44">
        <f t="shared" si="145"/>
        <v>0</v>
      </c>
      <c r="AS270" s="23">
        <f>DFC!$C$41</f>
        <v>370</v>
      </c>
      <c r="AT270" s="45">
        <f t="shared" si="144"/>
        <v>0</v>
      </c>
      <c r="AU270" s="43">
        <f t="shared" si="144"/>
        <v>0</v>
      </c>
      <c r="AV270" s="43">
        <f t="shared" si="144"/>
        <v>0</v>
      </c>
      <c r="AW270" s="423">
        <f t="shared" si="136"/>
        <v>0</v>
      </c>
      <c r="AX270" s="561">
        <f>DFC!$C$72</f>
        <v>0.15</v>
      </c>
      <c r="AY270" s="559">
        <f>DFC!$C$71</f>
        <v>0.75</v>
      </c>
      <c r="AZ270" s="560">
        <f>DFC!$C$70</f>
        <v>0.1</v>
      </c>
      <c r="BA270" s="8" t="str">
        <f t="shared" si="133"/>
        <v>OK</v>
      </c>
      <c r="BB270" s="37">
        <f t="shared" si="158"/>
        <v>93</v>
      </c>
      <c r="BC270" s="38">
        <f t="shared" si="158"/>
        <v>465</v>
      </c>
      <c r="BD270" s="39">
        <f t="shared" si="158"/>
        <v>62</v>
      </c>
      <c r="BE270" s="40">
        <f t="shared" si="150"/>
        <v>116250</v>
      </c>
      <c r="BF270" s="40">
        <f t="shared" si="150"/>
        <v>1976250</v>
      </c>
      <c r="BG270" s="40">
        <f t="shared" si="150"/>
        <v>310000</v>
      </c>
      <c r="BH270" s="17">
        <f>DFC!$C$77</f>
        <v>42</v>
      </c>
      <c r="BI270" s="28">
        <f>DFC!$C$76</f>
        <v>35</v>
      </c>
      <c r="BJ270" s="30">
        <f>DFC!$C$75</f>
        <v>40</v>
      </c>
      <c r="BK270" s="43">
        <f t="shared" si="146"/>
        <v>4.8825000000000003</v>
      </c>
      <c r="BL270" s="43">
        <f t="shared" si="146"/>
        <v>69.168750000000003</v>
      </c>
      <c r="BM270" s="44">
        <f t="shared" si="146"/>
        <v>12.4</v>
      </c>
      <c r="BN270" s="11">
        <f>DFC!$C$68</f>
        <v>500</v>
      </c>
      <c r="BO270" s="21">
        <f t="shared" si="137"/>
        <v>2441.25</v>
      </c>
      <c r="BP270" s="19">
        <f t="shared" si="138"/>
        <v>34584.375</v>
      </c>
      <c r="BQ270" s="19">
        <f t="shared" si="139"/>
        <v>6200</v>
      </c>
      <c r="BR270" s="423">
        <f t="shared" si="140"/>
        <v>43225.625</v>
      </c>
      <c r="BS270" s="561">
        <f>DFC!$C$72</f>
        <v>0.15</v>
      </c>
      <c r="BT270" s="559">
        <f>DFC!$C$71</f>
        <v>0.75</v>
      </c>
      <c r="BU270" s="560">
        <f>DFC!$C$70</f>
        <v>0.1</v>
      </c>
      <c r="BV270" s="8" t="str">
        <f t="shared" si="134"/>
        <v>OK</v>
      </c>
      <c r="BW270" s="37">
        <f t="shared" si="159"/>
        <v>93</v>
      </c>
      <c r="BX270" s="38">
        <f t="shared" si="159"/>
        <v>465</v>
      </c>
      <c r="BY270" s="39">
        <f t="shared" si="159"/>
        <v>62</v>
      </c>
      <c r="BZ270" s="40">
        <f t="shared" si="151"/>
        <v>0</v>
      </c>
      <c r="CA270" s="40">
        <f t="shared" si="151"/>
        <v>0</v>
      </c>
      <c r="CB270" s="40">
        <f t="shared" si="151"/>
        <v>0</v>
      </c>
      <c r="CC270" s="17">
        <f>DFC!$C$77</f>
        <v>42</v>
      </c>
      <c r="CD270" s="28">
        <f>DFC!$C$76</f>
        <v>35</v>
      </c>
      <c r="CE270" s="30">
        <f>DFC!$C$75</f>
        <v>40</v>
      </c>
      <c r="CF270" s="43">
        <f t="shared" si="147"/>
        <v>0</v>
      </c>
      <c r="CG270" s="43">
        <f t="shared" si="147"/>
        <v>0</v>
      </c>
      <c r="CH270" s="44">
        <f t="shared" si="147"/>
        <v>0</v>
      </c>
      <c r="CI270" s="11">
        <f>DFC!$C$68</f>
        <v>500</v>
      </c>
      <c r="CJ270" s="21">
        <f t="shared" si="141"/>
        <v>0</v>
      </c>
      <c r="CK270" s="21">
        <f t="shared" si="141"/>
        <v>0</v>
      </c>
      <c r="CL270" s="21">
        <f t="shared" si="141"/>
        <v>0</v>
      </c>
      <c r="CM270" s="423">
        <f t="shared" si="142"/>
        <v>0</v>
      </c>
    </row>
    <row r="271" spans="1:91" x14ac:dyDescent="0.35">
      <c r="A271" s="731">
        <v>23</v>
      </c>
      <c r="B271" s="575" t="s">
        <v>25</v>
      </c>
      <c r="C271" s="575">
        <v>31</v>
      </c>
      <c r="D271" s="575">
        <v>265</v>
      </c>
      <c r="E271" s="10">
        <f>DFC!C$52</f>
        <v>8</v>
      </c>
      <c r="F271" s="10">
        <f t="shared" si="148"/>
        <v>248</v>
      </c>
      <c r="G271" s="732">
        <f>SUM(F271:F282)</f>
        <v>6928</v>
      </c>
      <c r="H271" s="49">
        <f>DFC!$C$45</f>
        <v>0.1</v>
      </c>
      <c r="I271" s="47">
        <f>DFC!$C$44</f>
        <v>0.7</v>
      </c>
      <c r="J271" s="48">
        <f>DFC!$C$43</f>
        <v>0.2</v>
      </c>
      <c r="K271" s="12" t="str">
        <f t="shared" si="152"/>
        <v>OK</v>
      </c>
      <c r="L271" s="25">
        <f t="shared" si="153"/>
        <v>24.8</v>
      </c>
      <c r="M271" s="26">
        <f t="shared" si="153"/>
        <v>173.6</v>
      </c>
      <c r="N271" s="27">
        <f t="shared" si="153"/>
        <v>49.6</v>
      </c>
      <c r="O271" s="28">
        <f t="shared" si="143"/>
        <v>173600</v>
      </c>
      <c r="P271" s="28">
        <f t="shared" si="143"/>
        <v>4131680</v>
      </c>
      <c r="Q271" s="28">
        <f t="shared" si="143"/>
        <v>1388800</v>
      </c>
      <c r="R271" s="29">
        <f>DFC!$C$50</f>
        <v>152</v>
      </c>
      <c r="S271" s="28">
        <f>DFC!$C$49</f>
        <v>146.19999999999999</v>
      </c>
      <c r="T271" s="30">
        <f>DFC!$C$48</f>
        <v>150</v>
      </c>
      <c r="U271" s="31">
        <f t="shared" si="154"/>
        <v>26.3872</v>
      </c>
      <c r="V271" s="31">
        <f t="shared" si="154"/>
        <v>604.05161599999997</v>
      </c>
      <c r="W271" s="32">
        <f t="shared" si="154"/>
        <v>208.32</v>
      </c>
      <c r="X271" s="23">
        <f>DFC!$C$41</f>
        <v>370</v>
      </c>
      <c r="Y271" s="33">
        <f t="shared" si="155"/>
        <v>9763.2639999999992</v>
      </c>
      <c r="Z271" s="31">
        <f t="shared" si="155"/>
        <v>223499.09792</v>
      </c>
      <c r="AA271" s="31">
        <f t="shared" si="155"/>
        <v>77078.399999999994</v>
      </c>
      <c r="AB271" s="423">
        <f t="shared" si="135"/>
        <v>310340.76191999996</v>
      </c>
      <c r="AC271" s="295">
        <f>DFC!$C$45</f>
        <v>0.1</v>
      </c>
      <c r="AD271" s="291">
        <f>DFC!$C$44</f>
        <v>0.7</v>
      </c>
      <c r="AE271" s="292">
        <f>DFC!$C$43</f>
        <v>0.2</v>
      </c>
      <c r="AF271" s="12" t="str">
        <f t="shared" si="156"/>
        <v>OK</v>
      </c>
      <c r="AG271" s="13">
        <f t="shared" si="157"/>
        <v>24.8</v>
      </c>
      <c r="AH271" s="14">
        <f t="shared" si="157"/>
        <v>173.6</v>
      </c>
      <c r="AI271" s="15">
        <f t="shared" si="157"/>
        <v>49.6</v>
      </c>
      <c r="AJ271" s="16">
        <f t="shared" si="149"/>
        <v>0</v>
      </c>
      <c r="AK271" s="16">
        <f t="shared" si="149"/>
        <v>0</v>
      </c>
      <c r="AL271" s="16">
        <f t="shared" si="149"/>
        <v>0</v>
      </c>
      <c r="AM271" s="17">
        <f>DFC!$C$50</f>
        <v>152</v>
      </c>
      <c r="AN271" s="16">
        <f>DFC!$C$49</f>
        <v>146.19999999999999</v>
      </c>
      <c r="AO271" s="18">
        <f>DFC!$C$48</f>
        <v>150</v>
      </c>
      <c r="AP271" s="19">
        <f t="shared" si="145"/>
        <v>0</v>
      </c>
      <c r="AQ271" s="19">
        <f t="shared" si="145"/>
        <v>0</v>
      </c>
      <c r="AR271" s="20">
        <f t="shared" si="145"/>
        <v>0</v>
      </c>
      <c r="AS271" s="23">
        <f>DFC!$C$41</f>
        <v>370</v>
      </c>
      <c r="AT271" s="21">
        <f t="shared" si="144"/>
        <v>0</v>
      </c>
      <c r="AU271" s="19">
        <f t="shared" si="144"/>
        <v>0</v>
      </c>
      <c r="AV271" s="19">
        <f t="shared" si="144"/>
        <v>0</v>
      </c>
      <c r="AW271" s="423">
        <f t="shared" si="136"/>
        <v>0</v>
      </c>
      <c r="AX271" s="561">
        <f>DFC!$C$72</f>
        <v>0.15</v>
      </c>
      <c r="AY271" s="559">
        <f>DFC!$C$71</f>
        <v>0.75</v>
      </c>
      <c r="AZ271" s="560">
        <f>DFC!$C$70</f>
        <v>0.1</v>
      </c>
      <c r="BA271" s="12" t="str">
        <f t="shared" si="133"/>
        <v>OK</v>
      </c>
      <c r="BB271" s="13">
        <f t="shared" si="158"/>
        <v>37.199999999999996</v>
      </c>
      <c r="BC271" s="14">
        <f t="shared" si="158"/>
        <v>186</v>
      </c>
      <c r="BD271" s="15">
        <f t="shared" si="158"/>
        <v>24.8</v>
      </c>
      <c r="BE271" s="16">
        <f t="shared" si="150"/>
        <v>46499.999999999993</v>
      </c>
      <c r="BF271" s="16">
        <f t="shared" si="150"/>
        <v>790500</v>
      </c>
      <c r="BG271" s="16">
        <f t="shared" si="150"/>
        <v>124000</v>
      </c>
      <c r="BH271" s="17">
        <f>DFC!$C$77</f>
        <v>42</v>
      </c>
      <c r="BI271" s="28">
        <f>DFC!$C$76</f>
        <v>35</v>
      </c>
      <c r="BJ271" s="30">
        <f>DFC!$C$75</f>
        <v>40</v>
      </c>
      <c r="BK271" s="19">
        <f t="shared" si="146"/>
        <v>1.9529999999999998</v>
      </c>
      <c r="BL271" s="19">
        <f t="shared" si="146"/>
        <v>27.6675</v>
      </c>
      <c r="BM271" s="20">
        <f t="shared" si="146"/>
        <v>4.96</v>
      </c>
      <c r="BN271" s="11">
        <f>DFC!$C$68</f>
        <v>500</v>
      </c>
      <c r="BO271" s="21">
        <f t="shared" si="137"/>
        <v>976.49999999999989</v>
      </c>
      <c r="BP271" s="19">
        <f t="shared" si="138"/>
        <v>13833.75</v>
      </c>
      <c r="BQ271" s="19">
        <f t="shared" si="139"/>
        <v>2480</v>
      </c>
      <c r="BR271" s="423">
        <f t="shared" si="140"/>
        <v>17290.25</v>
      </c>
      <c r="BS271" s="561">
        <f>DFC!$C$72</f>
        <v>0.15</v>
      </c>
      <c r="BT271" s="559">
        <f>DFC!$C$71</f>
        <v>0.75</v>
      </c>
      <c r="BU271" s="560">
        <f>DFC!$C$70</f>
        <v>0.1</v>
      </c>
      <c r="BV271" s="12" t="str">
        <f t="shared" si="134"/>
        <v>OK</v>
      </c>
      <c r="BW271" s="13">
        <f t="shared" si="159"/>
        <v>37.199999999999996</v>
      </c>
      <c r="BX271" s="14">
        <f t="shared" si="159"/>
        <v>186</v>
      </c>
      <c r="BY271" s="15">
        <f t="shared" si="159"/>
        <v>24.8</v>
      </c>
      <c r="BZ271" s="16">
        <f t="shared" si="151"/>
        <v>0</v>
      </c>
      <c r="CA271" s="16">
        <f t="shared" si="151"/>
        <v>0</v>
      </c>
      <c r="CB271" s="16">
        <f t="shared" si="151"/>
        <v>0</v>
      </c>
      <c r="CC271" s="17">
        <f>DFC!$C$77</f>
        <v>42</v>
      </c>
      <c r="CD271" s="28">
        <f>DFC!$C$76</f>
        <v>35</v>
      </c>
      <c r="CE271" s="30">
        <f>DFC!$C$75</f>
        <v>40</v>
      </c>
      <c r="CF271" s="19">
        <f t="shared" si="147"/>
        <v>0</v>
      </c>
      <c r="CG271" s="19">
        <f t="shared" si="147"/>
        <v>0</v>
      </c>
      <c r="CH271" s="20">
        <f t="shared" si="147"/>
        <v>0</v>
      </c>
      <c r="CI271" s="11">
        <f>DFC!$C$68</f>
        <v>500</v>
      </c>
      <c r="CJ271" s="21">
        <f t="shared" si="141"/>
        <v>0</v>
      </c>
      <c r="CK271" s="21">
        <f t="shared" si="141"/>
        <v>0</v>
      </c>
      <c r="CL271" s="21">
        <f t="shared" si="141"/>
        <v>0</v>
      </c>
      <c r="CM271" s="423">
        <f t="shared" si="142"/>
        <v>0</v>
      </c>
    </row>
    <row r="272" spans="1:91" x14ac:dyDescent="0.35">
      <c r="A272" s="743"/>
      <c r="B272" s="572" t="s">
        <v>26</v>
      </c>
      <c r="C272" s="572">
        <v>28</v>
      </c>
      <c r="D272" s="572">
        <v>266</v>
      </c>
      <c r="E272" s="10">
        <f>DFC!C$53</f>
        <v>20</v>
      </c>
      <c r="F272" s="578">
        <f t="shared" si="148"/>
        <v>560</v>
      </c>
      <c r="G272" s="745"/>
      <c r="H272" s="49">
        <f>DFC!$C$45</f>
        <v>0.1</v>
      </c>
      <c r="I272" s="47">
        <f>DFC!$C$44</f>
        <v>0.7</v>
      </c>
      <c r="J272" s="48">
        <f>DFC!$C$43</f>
        <v>0.2</v>
      </c>
      <c r="K272" s="24" t="str">
        <f t="shared" si="152"/>
        <v>OK</v>
      </c>
      <c r="L272" s="25">
        <f t="shared" si="153"/>
        <v>56</v>
      </c>
      <c r="M272" s="26">
        <f t="shared" si="153"/>
        <v>392</v>
      </c>
      <c r="N272" s="27">
        <f t="shared" si="153"/>
        <v>112</v>
      </c>
      <c r="O272" s="28">
        <f t="shared" si="143"/>
        <v>392000</v>
      </c>
      <c r="P272" s="28">
        <f t="shared" si="143"/>
        <v>9329600</v>
      </c>
      <c r="Q272" s="28">
        <f t="shared" si="143"/>
        <v>3136000</v>
      </c>
      <c r="R272" s="29">
        <f>DFC!$C$50</f>
        <v>152</v>
      </c>
      <c r="S272" s="28">
        <f>DFC!$C$49</f>
        <v>146.19999999999999</v>
      </c>
      <c r="T272" s="30">
        <f>DFC!$C$48</f>
        <v>150</v>
      </c>
      <c r="U272" s="31">
        <f t="shared" si="154"/>
        <v>59.584000000000003</v>
      </c>
      <c r="V272" s="31">
        <f t="shared" si="154"/>
        <v>1363.9875199999999</v>
      </c>
      <c r="W272" s="32">
        <f t="shared" si="154"/>
        <v>470.4</v>
      </c>
      <c r="X272" s="23">
        <f>DFC!$C$41</f>
        <v>370</v>
      </c>
      <c r="Y272" s="33">
        <f t="shared" si="155"/>
        <v>22046.080000000002</v>
      </c>
      <c r="Z272" s="31">
        <f t="shared" si="155"/>
        <v>504675.38239999994</v>
      </c>
      <c r="AA272" s="31">
        <f t="shared" si="155"/>
        <v>174048</v>
      </c>
      <c r="AB272" s="423">
        <f t="shared" si="135"/>
        <v>700769.46239999996</v>
      </c>
      <c r="AC272" s="295">
        <f>DFC!$C$45</f>
        <v>0.1</v>
      </c>
      <c r="AD272" s="291">
        <f>DFC!$C$44</f>
        <v>0.7</v>
      </c>
      <c r="AE272" s="292">
        <f>DFC!$C$43</f>
        <v>0.2</v>
      </c>
      <c r="AF272" s="24" t="str">
        <f t="shared" si="156"/>
        <v>OK</v>
      </c>
      <c r="AG272" s="25">
        <f t="shared" si="157"/>
        <v>56</v>
      </c>
      <c r="AH272" s="26">
        <f t="shared" si="157"/>
        <v>392</v>
      </c>
      <c r="AI272" s="27">
        <f t="shared" si="157"/>
        <v>112</v>
      </c>
      <c r="AJ272" s="28">
        <f t="shared" si="149"/>
        <v>0</v>
      </c>
      <c r="AK272" s="28">
        <f t="shared" si="149"/>
        <v>0</v>
      </c>
      <c r="AL272" s="28">
        <f t="shared" si="149"/>
        <v>0</v>
      </c>
      <c r="AM272" s="17">
        <f>DFC!$C$50</f>
        <v>152</v>
      </c>
      <c r="AN272" s="16">
        <f>DFC!$C$49</f>
        <v>146.19999999999999</v>
      </c>
      <c r="AO272" s="18">
        <f>DFC!$C$48</f>
        <v>150</v>
      </c>
      <c r="AP272" s="31">
        <f t="shared" si="145"/>
        <v>0</v>
      </c>
      <c r="AQ272" s="31">
        <f t="shared" si="145"/>
        <v>0</v>
      </c>
      <c r="AR272" s="32">
        <f t="shared" si="145"/>
        <v>0</v>
      </c>
      <c r="AS272" s="23">
        <f>DFC!$C$41</f>
        <v>370</v>
      </c>
      <c r="AT272" s="33">
        <f t="shared" si="144"/>
        <v>0</v>
      </c>
      <c r="AU272" s="31">
        <f t="shared" si="144"/>
        <v>0</v>
      </c>
      <c r="AV272" s="31">
        <f t="shared" si="144"/>
        <v>0</v>
      </c>
      <c r="AW272" s="423">
        <f t="shared" si="136"/>
        <v>0</v>
      </c>
      <c r="AX272" s="561">
        <f>DFC!$C$72</f>
        <v>0.15</v>
      </c>
      <c r="AY272" s="559">
        <f>DFC!$C$71</f>
        <v>0.75</v>
      </c>
      <c r="AZ272" s="560">
        <f>DFC!$C$70</f>
        <v>0.1</v>
      </c>
      <c r="BA272" s="24" t="str">
        <f t="shared" si="133"/>
        <v>OK</v>
      </c>
      <c r="BB272" s="25">
        <f t="shared" si="158"/>
        <v>84</v>
      </c>
      <c r="BC272" s="26">
        <f t="shared" si="158"/>
        <v>420</v>
      </c>
      <c r="BD272" s="27">
        <f t="shared" si="158"/>
        <v>56</v>
      </c>
      <c r="BE272" s="28">
        <f t="shared" si="150"/>
        <v>105000</v>
      </c>
      <c r="BF272" s="28">
        <f t="shared" si="150"/>
        <v>1785000</v>
      </c>
      <c r="BG272" s="28">
        <f t="shared" si="150"/>
        <v>280000</v>
      </c>
      <c r="BH272" s="17">
        <f>DFC!$C$77</f>
        <v>42</v>
      </c>
      <c r="BI272" s="28">
        <f>DFC!$C$76</f>
        <v>35</v>
      </c>
      <c r="BJ272" s="30">
        <f>DFC!$C$75</f>
        <v>40</v>
      </c>
      <c r="BK272" s="31">
        <f t="shared" si="146"/>
        <v>4.41</v>
      </c>
      <c r="BL272" s="31">
        <f t="shared" si="146"/>
        <v>62.475000000000001</v>
      </c>
      <c r="BM272" s="32">
        <f t="shared" si="146"/>
        <v>11.2</v>
      </c>
      <c r="BN272" s="11">
        <f>DFC!$C$68</f>
        <v>500</v>
      </c>
      <c r="BO272" s="21">
        <f t="shared" si="137"/>
        <v>2205</v>
      </c>
      <c r="BP272" s="19">
        <f t="shared" si="138"/>
        <v>31237.5</v>
      </c>
      <c r="BQ272" s="19">
        <f t="shared" si="139"/>
        <v>5600</v>
      </c>
      <c r="BR272" s="423">
        <f t="shared" si="140"/>
        <v>39042.5</v>
      </c>
      <c r="BS272" s="561">
        <f>DFC!$C$72</f>
        <v>0.15</v>
      </c>
      <c r="BT272" s="559">
        <f>DFC!$C$71</f>
        <v>0.75</v>
      </c>
      <c r="BU272" s="560">
        <f>DFC!$C$70</f>
        <v>0.1</v>
      </c>
      <c r="BV272" s="24" t="str">
        <f t="shared" si="134"/>
        <v>OK</v>
      </c>
      <c r="BW272" s="25">
        <f t="shared" si="159"/>
        <v>84</v>
      </c>
      <c r="BX272" s="26">
        <f t="shared" si="159"/>
        <v>420</v>
      </c>
      <c r="BY272" s="27">
        <f t="shared" si="159"/>
        <v>56</v>
      </c>
      <c r="BZ272" s="28">
        <f t="shared" si="151"/>
        <v>0</v>
      </c>
      <c r="CA272" s="28">
        <f t="shared" si="151"/>
        <v>0</v>
      </c>
      <c r="CB272" s="28">
        <f t="shared" si="151"/>
        <v>0</v>
      </c>
      <c r="CC272" s="17">
        <f>DFC!$C$77</f>
        <v>42</v>
      </c>
      <c r="CD272" s="28">
        <f>DFC!$C$76</f>
        <v>35</v>
      </c>
      <c r="CE272" s="30">
        <f>DFC!$C$75</f>
        <v>40</v>
      </c>
      <c r="CF272" s="31">
        <f t="shared" si="147"/>
        <v>0</v>
      </c>
      <c r="CG272" s="31">
        <f t="shared" si="147"/>
        <v>0</v>
      </c>
      <c r="CH272" s="32">
        <f t="shared" si="147"/>
        <v>0</v>
      </c>
      <c r="CI272" s="11">
        <f>DFC!$C$68</f>
        <v>500</v>
      </c>
      <c r="CJ272" s="21">
        <f t="shared" si="141"/>
        <v>0</v>
      </c>
      <c r="CK272" s="21">
        <f t="shared" si="141"/>
        <v>0</v>
      </c>
      <c r="CL272" s="21">
        <f t="shared" si="141"/>
        <v>0</v>
      </c>
      <c r="CM272" s="423">
        <f t="shared" si="142"/>
        <v>0</v>
      </c>
    </row>
    <row r="273" spans="1:91" x14ac:dyDescent="0.35">
      <c r="A273" s="743"/>
      <c r="B273" s="572" t="s">
        <v>27</v>
      </c>
      <c r="C273" s="572">
        <v>31</v>
      </c>
      <c r="D273" s="572">
        <v>267</v>
      </c>
      <c r="E273" s="10">
        <f>DFC!C$54</f>
        <v>20</v>
      </c>
      <c r="F273" s="578">
        <f t="shared" si="148"/>
        <v>620</v>
      </c>
      <c r="G273" s="745"/>
      <c r="H273" s="49">
        <f>DFC!$C$45</f>
        <v>0.1</v>
      </c>
      <c r="I273" s="47">
        <f>DFC!$C$44</f>
        <v>0.7</v>
      </c>
      <c r="J273" s="48">
        <f>DFC!$C$43</f>
        <v>0.2</v>
      </c>
      <c r="K273" s="24" t="str">
        <f t="shared" si="152"/>
        <v>OK</v>
      </c>
      <c r="L273" s="25">
        <f t="shared" si="153"/>
        <v>62</v>
      </c>
      <c r="M273" s="26">
        <f t="shared" si="153"/>
        <v>434</v>
      </c>
      <c r="N273" s="27">
        <f t="shared" si="153"/>
        <v>124</v>
      </c>
      <c r="O273" s="28">
        <f t="shared" si="143"/>
        <v>434000</v>
      </c>
      <c r="P273" s="28">
        <f t="shared" si="143"/>
        <v>10329200</v>
      </c>
      <c r="Q273" s="28">
        <f t="shared" si="143"/>
        <v>3472000</v>
      </c>
      <c r="R273" s="29">
        <f>DFC!$C$50</f>
        <v>152</v>
      </c>
      <c r="S273" s="28">
        <f>DFC!$C$49</f>
        <v>146.19999999999999</v>
      </c>
      <c r="T273" s="30">
        <f>DFC!$C$48</f>
        <v>150</v>
      </c>
      <c r="U273" s="31">
        <f t="shared" si="154"/>
        <v>65.968000000000004</v>
      </c>
      <c r="V273" s="31">
        <f t="shared" si="154"/>
        <v>1510.12904</v>
      </c>
      <c r="W273" s="32">
        <f t="shared" si="154"/>
        <v>520.79999999999995</v>
      </c>
      <c r="X273" s="23">
        <f>DFC!$C$41</f>
        <v>370</v>
      </c>
      <c r="Y273" s="33">
        <f t="shared" si="155"/>
        <v>24408.16</v>
      </c>
      <c r="Z273" s="31">
        <f t="shared" si="155"/>
        <v>558747.74479999999</v>
      </c>
      <c r="AA273" s="31">
        <f t="shared" si="155"/>
        <v>192695.99999999997</v>
      </c>
      <c r="AB273" s="423">
        <f t="shared" si="135"/>
        <v>775851.90480000002</v>
      </c>
      <c r="AC273" s="295">
        <f>DFC!$C$45</f>
        <v>0.1</v>
      </c>
      <c r="AD273" s="291">
        <f>DFC!$C$44</f>
        <v>0.7</v>
      </c>
      <c r="AE273" s="292">
        <f>DFC!$C$43</f>
        <v>0.2</v>
      </c>
      <c r="AF273" s="24" t="str">
        <f t="shared" si="156"/>
        <v>OK</v>
      </c>
      <c r="AG273" s="25">
        <f t="shared" si="157"/>
        <v>62</v>
      </c>
      <c r="AH273" s="26">
        <f t="shared" si="157"/>
        <v>434</v>
      </c>
      <c r="AI273" s="27">
        <f t="shared" si="157"/>
        <v>124</v>
      </c>
      <c r="AJ273" s="28">
        <f t="shared" si="149"/>
        <v>0</v>
      </c>
      <c r="AK273" s="28">
        <f t="shared" si="149"/>
        <v>0</v>
      </c>
      <c r="AL273" s="28">
        <f t="shared" si="149"/>
        <v>0</v>
      </c>
      <c r="AM273" s="17">
        <f>DFC!$C$50</f>
        <v>152</v>
      </c>
      <c r="AN273" s="16">
        <f>DFC!$C$49</f>
        <v>146.19999999999999</v>
      </c>
      <c r="AO273" s="18">
        <f>DFC!$C$48</f>
        <v>150</v>
      </c>
      <c r="AP273" s="31">
        <f t="shared" si="145"/>
        <v>0</v>
      </c>
      <c r="AQ273" s="31">
        <f t="shared" si="145"/>
        <v>0</v>
      </c>
      <c r="AR273" s="32">
        <f t="shared" si="145"/>
        <v>0</v>
      </c>
      <c r="AS273" s="23">
        <f>DFC!$C$41</f>
        <v>370</v>
      </c>
      <c r="AT273" s="33">
        <f t="shared" si="144"/>
        <v>0</v>
      </c>
      <c r="AU273" s="31">
        <f t="shared" si="144"/>
        <v>0</v>
      </c>
      <c r="AV273" s="31">
        <f t="shared" si="144"/>
        <v>0</v>
      </c>
      <c r="AW273" s="423">
        <f t="shared" si="136"/>
        <v>0</v>
      </c>
      <c r="AX273" s="561">
        <f>DFC!$C$72</f>
        <v>0.15</v>
      </c>
      <c r="AY273" s="559">
        <f>DFC!$C$71</f>
        <v>0.75</v>
      </c>
      <c r="AZ273" s="560">
        <f>DFC!$C$70</f>
        <v>0.1</v>
      </c>
      <c r="BA273" s="24" t="str">
        <f t="shared" ref="BA273:BA336" si="160">IF(SUM(AX273:AZ273)=1,"OK","X")</f>
        <v>OK</v>
      </c>
      <c r="BB273" s="25">
        <f t="shared" si="158"/>
        <v>93</v>
      </c>
      <c r="BC273" s="26">
        <f t="shared" si="158"/>
        <v>465</v>
      </c>
      <c r="BD273" s="27">
        <f t="shared" si="158"/>
        <v>62</v>
      </c>
      <c r="BE273" s="28">
        <f t="shared" si="150"/>
        <v>116250</v>
      </c>
      <c r="BF273" s="28">
        <f t="shared" si="150"/>
        <v>1976250</v>
      </c>
      <c r="BG273" s="28">
        <f t="shared" si="150"/>
        <v>310000</v>
      </c>
      <c r="BH273" s="17">
        <f>DFC!$C$77</f>
        <v>42</v>
      </c>
      <c r="BI273" s="28">
        <f>DFC!$C$76</f>
        <v>35</v>
      </c>
      <c r="BJ273" s="30">
        <f>DFC!$C$75</f>
        <v>40</v>
      </c>
      <c r="BK273" s="31">
        <f t="shared" si="146"/>
        <v>4.8825000000000003</v>
      </c>
      <c r="BL273" s="31">
        <f t="shared" si="146"/>
        <v>69.168750000000003</v>
      </c>
      <c r="BM273" s="32">
        <f t="shared" si="146"/>
        <v>12.4</v>
      </c>
      <c r="BN273" s="11">
        <f>DFC!$C$68</f>
        <v>500</v>
      </c>
      <c r="BO273" s="21">
        <f t="shared" si="137"/>
        <v>2441.25</v>
      </c>
      <c r="BP273" s="19">
        <f t="shared" si="138"/>
        <v>34584.375</v>
      </c>
      <c r="BQ273" s="19">
        <f t="shared" si="139"/>
        <v>6200</v>
      </c>
      <c r="BR273" s="423">
        <f t="shared" si="140"/>
        <v>43225.625</v>
      </c>
      <c r="BS273" s="561">
        <f>DFC!$C$72</f>
        <v>0.15</v>
      </c>
      <c r="BT273" s="559">
        <f>DFC!$C$71</f>
        <v>0.75</v>
      </c>
      <c r="BU273" s="560">
        <f>DFC!$C$70</f>
        <v>0.1</v>
      </c>
      <c r="BV273" s="24" t="str">
        <f t="shared" ref="BV273:BV336" si="161">IF(SUM(BS273:BU273)=1,"OK","X")</f>
        <v>OK</v>
      </c>
      <c r="BW273" s="25">
        <f t="shared" si="159"/>
        <v>93</v>
      </c>
      <c r="BX273" s="26">
        <f t="shared" si="159"/>
        <v>465</v>
      </c>
      <c r="BY273" s="27">
        <f t="shared" si="159"/>
        <v>62</v>
      </c>
      <c r="BZ273" s="28">
        <f t="shared" si="151"/>
        <v>0</v>
      </c>
      <c r="CA273" s="28">
        <f t="shared" si="151"/>
        <v>0</v>
      </c>
      <c r="CB273" s="28">
        <f t="shared" si="151"/>
        <v>0</v>
      </c>
      <c r="CC273" s="17">
        <f>DFC!$C$77</f>
        <v>42</v>
      </c>
      <c r="CD273" s="28">
        <f>DFC!$C$76</f>
        <v>35</v>
      </c>
      <c r="CE273" s="30">
        <f>DFC!$C$75</f>
        <v>40</v>
      </c>
      <c r="CF273" s="31">
        <f t="shared" si="147"/>
        <v>0</v>
      </c>
      <c r="CG273" s="31">
        <f t="shared" si="147"/>
        <v>0</v>
      </c>
      <c r="CH273" s="32">
        <f t="shared" si="147"/>
        <v>0</v>
      </c>
      <c r="CI273" s="11">
        <f>DFC!$C$68</f>
        <v>500</v>
      </c>
      <c r="CJ273" s="21">
        <f t="shared" si="141"/>
        <v>0</v>
      </c>
      <c r="CK273" s="21">
        <f t="shared" si="141"/>
        <v>0</v>
      </c>
      <c r="CL273" s="21">
        <f t="shared" si="141"/>
        <v>0</v>
      </c>
      <c r="CM273" s="423">
        <f t="shared" si="142"/>
        <v>0</v>
      </c>
    </row>
    <row r="274" spans="1:91" x14ac:dyDescent="0.35">
      <c r="A274" s="743"/>
      <c r="B274" s="572" t="s">
        <v>28</v>
      </c>
      <c r="C274" s="572">
        <v>30</v>
      </c>
      <c r="D274" s="572">
        <v>268</v>
      </c>
      <c r="E274" s="10">
        <f>DFC!C$55</f>
        <v>20</v>
      </c>
      <c r="F274" s="578">
        <f t="shared" si="148"/>
        <v>600</v>
      </c>
      <c r="G274" s="745"/>
      <c r="H274" s="49">
        <f>DFC!$C$45</f>
        <v>0.1</v>
      </c>
      <c r="I274" s="47">
        <f>DFC!$C$44</f>
        <v>0.7</v>
      </c>
      <c r="J274" s="48">
        <f>DFC!$C$43</f>
        <v>0.2</v>
      </c>
      <c r="K274" s="24" t="str">
        <f t="shared" si="152"/>
        <v>OK</v>
      </c>
      <c r="L274" s="25">
        <f t="shared" si="153"/>
        <v>60</v>
      </c>
      <c r="M274" s="26">
        <f t="shared" si="153"/>
        <v>420</v>
      </c>
      <c r="N274" s="27">
        <f t="shared" si="153"/>
        <v>120</v>
      </c>
      <c r="O274" s="28">
        <f t="shared" si="143"/>
        <v>420000</v>
      </c>
      <c r="P274" s="28">
        <f t="shared" si="143"/>
        <v>9996000</v>
      </c>
      <c r="Q274" s="28">
        <f t="shared" si="143"/>
        <v>3360000</v>
      </c>
      <c r="R274" s="29">
        <f>DFC!$C$50</f>
        <v>152</v>
      </c>
      <c r="S274" s="28">
        <f>DFC!$C$49</f>
        <v>146.19999999999999</v>
      </c>
      <c r="T274" s="30">
        <f>DFC!$C$48</f>
        <v>150</v>
      </c>
      <c r="U274" s="31">
        <f t="shared" si="154"/>
        <v>63.84</v>
      </c>
      <c r="V274" s="31">
        <f t="shared" si="154"/>
        <v>1461.4151999999999</v>
      </c>
      <c r="W274" s="32">
        <f t="shared" si="154"/>
        <v>504</v>
      </c>
      <c r="X274" s="23">
        <f>DFC!$C$41</f>
        <v>370</v>
      </c>
      <c r="Y274" s="33">
        <f t="shared" si="155"/>
        <v>23620.800000000003</v>
      </c>
      <c r="Z274" s="31">
        <f t="shared" si="155"/>
        <v>540723.62399999995</v>
      </c>
      <c r="AA274" s="31">
        <f t="shared" si="155"/>
        <v>186480</v>
      </c>
      <c r="AB274" s="423">
        <f t="shared" si="135"/>
        <v>750824.424</v>
      </c>
      <c r="AC274" s="295">
        <f>DFC!$C$45</f>
        <v>0.1</v>
      </c>
      <c r="AD274" s="291">
        <f>DFC!$C$44</f>
        <v>0.7</v>
      </c>
      <c r="AE274" s="292">
        <f>DFC!$C$43</f>
        <v>0.2</v>
      </c>
      <c r="AF274" s="24" t="str">
        <f t="shared" si="156"/>
        <v>OK</v>
      </c>
      <c r="AG274" s="25">
        <f t="shared" si="157"/>
        <v>60</v>
      </c>
      <c r="AH274" s="26">
        <f t="shared" si="157"/>
        <v>420</v>
      </c>
      <c r="AI274" s="27">
        <f t="shared" si="157"/>
        <v>120</v>
      </c>
      <c r="AJ274" s="28">
        <f t="shared" si="149"/>
        <v>0</v>
      </c>
      <c r="AK274" s="28">
        <f t="shared" si="149"/>
        <v>0</v>
      </c>
      <c r="AL274" s="28">
        <f t="shared" si="149"/>
        <v>0</v>
      </c>
      <c r="AM274" s="17">
        <f>DFC!$C$50</f>
        <v>152</v>
      </c>
      <c r="AN274" s="16">
        <f>DFC!$C$49</f>
        <v>146.19999999999999</v>
      </c>
      <c r="AO274" s="18">
        <f>DFC!$C$48</f>
        <v>150</v>
      </c>
      <c r="AP274" s="31">
        <f t="shared" si="145"/>
        <v>0</v>
      </c>
      <c r="AQ274" s="31">
        <f t="shared" si="145"/>
        <v>0</v>
      </c>
      <c r="AR274" s="32">
        <f t="shared" si="145"/>
        <v>0</v>
      </c>
      <c r="AS274" s="23">
        <f>DFC!$C$41</f>
        <v>370</v>
      </c>
      <c r="AT274" s="33">
        <f t="shared" si="144"/>
        <v>0</v>
      </c>
      <c r="AU274" s="31">
        <f t="shared" si="144"/>
        <v>0</v>
      </c>
      <c r="AV274" s="31">
        <f t="shared" si="144"/>
        <v>0</v>
      </c>
      <c r="AW274" s="423">
        <f t="shared" si="136"/>
        <v>0</v>
      </c>
      <c r="AX274" s="561">
        <f>DFC!$C$72</f>
        <v>0.15</v>
      </c>
      <c r="AY274" s="559">
        <f>DFC!$C$71</f>
        <v>0.75</v>
      </c>
      <c r="AZ274" s="560">
        <f>DFC!$C$70</f>
        <v>0.1</v>
      </c>
      <c r="BA274" s="24" t="str">
        <f t="shared" si="160"/>
        <v>OK</v>
      </c>
      <c r="BB274" s="25">
        <f t="shared" si="158"/>
        <v>90</v>
      </c>
      <c r="BC274" s="26">
        <f t="shared" si="158"/>
        <v>450</v>
      </c>
      <c r="BD274" s="27">
        <f t="shared" si="158"/>
        <v>60</v>
      </c>
      <c r="BE274" s="28">
        <f t="shared" si="150"/>
        <v>112500</v>
      </c>
      <c r="BF274" s="28">
        <f t="shared" si="150"/>
        <v>1912500</v>
      </c>
      <c r="BG274" s="28">
        <f t="shared" si="150"/>
        <v>300000</v>
      </c>
      <c r="BH274" s="17">
        <f>DFC!$C$77</f>
        <v>42</v>
      </c>
      <c r="BI274" s="28">
        <f>DFC!$C$76</f>
        <v>35</v>
      </c>
      <c r="BJ274" s="30">
        <f>DFC!$C$75</f>
        <v>40</v>
      </c>
      <c r="BK274" s="31">
        <f t="shared" si="146"/>
        <v>4.7249999999999996</v>
      </c>
      <c r="BL274" s="31">
        <f t="shared" si="146"/>
        <v>66.9375</v>
      </c>
      <c r="BM274" s="32">
        <f t="shared" si="146"/>
        <v>12</v>
      </c>
      <c r="BN274" s="11">
        <f>DFC!$C$68</f>
        <v>500</v>
      </c>
      <c r="BO274" s="21">
        <f t="shared" si="137"/>
        <v>2362.5</v>
      </c>
      <c r="BP274" s="19">
        <f t="shared" si="138"/>
        <v>33468.75</v>
      </c>
      <c r="BQ274" s="19">
        <f t="shared" si="139"/>
        <v>6000</v>
      </c>
      <c r="BR274" s="423">
        <f t="shared" si="140"/>
        <v>41831.25</v>
      </c>
      <c r="BS274" s="561">
        <f>DFC!$C$72</f>
        <v>0.15</v>
      </c>
      <c r="BT274" s="559">
        <f>DFC!$C$71</f>
        <v>0.75</v>
      </c>
      <c r="BU274" s="560">
        <f>DFC!$C$70</f>
        <v>0.1</v>
      </c>
      <c r="BV274" s="24" t="str">
        <f t="shared" si="161"/>
        <v>OK</v>
      </c>
      <c r="BW274" s="25">
        <f t="shared" si="159"/>
        <v>90</v>
      </c>
      <c r="BX274" s="26">
        <f t="shared" si="159"/>
        <v>450</v>
      </c>
      <c r="BY274" s="27">
        <f t="shared" si="159"/>
        <v>60</v>
      </c>
      <c r="BZ274" s="28">
        <f t="shared" si="151"/>
        <v>0</v>
      </c>
      <c r="CA274" s="28">
        <f t="shared" si="151"/>
        <v>0</v>
      </c>
      <c r="CB274" s="28">
        <f t="shared" si="151"/>
        <v>0</v>
      </c>
      <c r="CC274" s="17">
        <f>DFC!$C$77</f>
        <v>42</v>
      </c>
      <c r="CD274" s="28">
        <f>DFC!$C$76</f>
        <v>35</v>
      </c>
      <c r="CE274" s="30">
        <f>DFC!$C$75</f>
        <v>40</v>
      </c>
      <c r="CF274" s="31">
        <f t="shared" si="147"/>
        <v>0</v>
      </c>
      <c r="CG274" s="31">
        <f t="shared" si="147"/>
        <v>0</v>
      </c>
      <c r="CH274" s="32">
        <f t="shared" si="147"/>
        <v>0</v>
      </c>
      <c r="CI274" s="11">
        <f>DFC!$C$68</f>
        <v>500</v>
      </c>
      <c r="CJ274" s="21">
        <f t="shared" si="141"/>
        <v>0</v>
      </c>
      <c r="CK274" s="21">
        <f t="shared" si="141"/>
        <v>0</v>
      </c>
      <c r="CL274" s="21">
        <f t="shared" si="141"/>
        <v>0</v>
      </c>
      <c r="CM274" s="423">
        <f t="shared" si="142"/>
        <v>0</v>
      </c>
    </row>
    <row r="275" spans="1:91" x14ac:dyDescent="0.35">
      <c r="A275" s="743"/>
      <c r="B275" s="572" t="s">
        <v>29</v>
      </c>
      <c r="C275" s="572">
        <v>31</v>
      </c>
      <c r="D275" s="572">
        <v>269</v>
      </c>
      <c r="E275" s="10">
        <f>DFC!C$56</f>
        <v>20</v>
      </c>
      <c r="F275" s="578">
        <f t="shared" si="148"/>
        <v>620</v>
      </c>
      <c r="G275" s="745"/>
      <c r="H275" s="49">
        <f>DFC!$C$45</f>
        <v>0.1</v>
      </c>
      <c r="I275" s="47">
        <f>DFC!$C$44</f>
        <v>0.7</v>
      </c>
      <c r="J275" s="48">
        <f>DFC!$C$43</f>
        <v>0.2</v>
      </c>
      <c r="K275" s="24" t="str">
        <f t="shared" si="152"/>
        <v>OK</v>
      </c>
      <c r="L275" s="25">
        <f t="shared" si="153"/>
        <v>62</v>
      </c>
      <c r="M275" s="26">
        <f t="shared" si="153"/>
        <v>434</v>
      </c>
      <c r="N275" s="27">
        <f t="shared" si="153"/>
        <v>124</v>
      </c>
      <c r="O275" s="28">
        <f t="shared" si="143"/>
        <v>434000</v>
      </c>
      <c r="P275" s="28">
        <f t="shared" si="143"/>
        <v>10329200</v>
      </c>
      <c r="Q275" s="28">
        <f t="shared" si="143"/>
        <v>3472000</v>
      </c>
      <c r="R275" s="29">
        <f>DFC!$C$50</f>
        <v>152</v>
      </c>
      <c r="S275" s="28">
        <f>DFC!$C$49</f>
        <v>146.19999999999999</v>
      </c>
      <c r="T275" s="30">
        <f>DFC!$C$48</f>
        <v>150</v>
      </c>
      <c r="U275" s="31">
        <f t="shared" si="154"/>
        <v>65.968000000000004</v>
      </c>
      <c r="V275" s="31">
        <f t="shared" si="154"/>
        <v>1510.12904</v>
      </c>
      <c r="W275" s="32">
        <f t="shared" si="154"/>
        <v>520.79999999999995</v>
      </c>
      <c r="X275" s="23">
        <f>DFC!$C$41</f>
        <v>370</v>
      </c>
      <c r="Y275" s="33">
        <f t="shared" si="155"/>
        <v>24408.16</v>
      </c>
      <c r="Z275" s="31">
        <f t="shared" si="155"/>
        <v>558747.74479999999</v>
      </c>
      <c r="AA275" s="31">
        <f t="shared" si="155"/>
        <v>192695.99999999997</v>
      </c>
      <c r="AB275" s="423">
        <f t="shared" si="135"/>
        <v>775851.90480000002</v>
      </c>
      <c r="AC275" s="295">
        <f>DFC!$C$45</f>
        <v>0.1</v>
      </c>
      <c r="AD275" s="291">
        <f>DFC!$C$44</f>
        <v>0.7</v>
      </c>
      <c r="AE275" s="292">
        <f>DFC!$C$43</f>
        <v>0.2</v>
      </c>
      <c r="AF275" s="24" t="str">
        <f t="shared" si="156"/>
        <v>OK</v>
      </c>
      <c r="AG275" s="25">
        <f t="shared" si="157"/>
        <v>62</v>
      </c>
      <c r="AH275" s="26">
        <f t="shared" si="157"/>
        <v>434</v>
      </c>
      <c r="AI275" s="27">
        <f t="shared" si="157"/>
        <v>124</v>
      </c>
      <c r="AJ275" s="28">
        <f t="shared" si="149"/>
        <v>0</v>
      </c>
      <c r="AK275" s="28">
        <f t="shared" si="149"/>
        <v>0</v>
      </c>
      <c r="AL275" s="28">
        <f t="shared" si="149"/>
        <v>0</v>
      </c>
      <c r="AM275" s="17">
        <f>DFC!$C$50</f>
        <v>152</v>
      </c>
      <c r="AN275" s="16">
        <f>DFC!$C$49</f>
        <v>146.19999999999999</v>
      </c>
      <c r="AO275" s="18">
        <f>DFC!$C$48</f>
        <v>150</v>
      </c>
      <c r="AP275" s="31">
        <f t="shared" si="145"/>
        <v>0</v>
      </c>
      <c r="AQ275" s="31">
        <f t="shared" si="145"/>
        <v>0</v>
      </c>
      <c r="AR275" s="32">
        <f t="shared" si="145"/>
        <v>0</v>
      </c>
      <c r="AS275" s="23">
        <f>DFC!$C$41</f>
        <v>370</v>
      </c>
      <c r="AT275" s="33">
        <f t="shared" si="144"/>
        <v>0</v>
      </c>
      <c r="AU275" s="31">
        <f t="shared" si="144"/>
        <v>0</v>
      </c>
      <c r="AV275" s="31">
        <f t="shared" si="144"/>
        <v>0</v>
      </c>
      <c r="AW275" s="423">
        <f t="shared" si="136"/>
        <v>0</v>
      </c>
      <c r="AX275" s="561">
        <f>DFC!$C$72</f>
        <v>0.15</v>
      </c>
      <c r="AY275" s="559">
        <f>DFC!$C$71</f>
        <v>0.75</v>
      </c>
      <c r="AZ275" s="560">
        <f>DFC!$C$70</f>
        <v>0.1</v>
      </c>
      <c r="BA275" s="24" t="str">
        <f t="shared" si="160"/>
        <v>OK</v>
      </c>
      <c r="BB275" s="25">
        <f t="shared" si="158"/>
        <v>93</v>
      </c>
      <c r="BC275" s="26">
        <f t="shared" si="158"/>
        <v>465</v>
      </c>
      <c r="BD275" s="27">
        <f t="shared" si="158"/>
        <v>62</v>
      </c>
      <c r="BE275" s="28">
        <f t="shared" si="150"/>
        <v>116250</v>
      </c>
      <c r="BF275" s="28">
        <f t="shared" si="150"/>
        <v>1976250</v>
      </c>
      <c r="BG275" s="28">
        <f t="shared" si="150"/>
        <v>310000</v>
      </c>
      <c r="BH275" s="17">
        <f>DFC!$C$77</f>
        <v>42</v>
      </c>
      <c r="BI275" s="28">
        <f>DFC!$C$76</f>
        <v>35</v>
      </c>
      <c r="BJ275" s="30">
        <f>DFC!$C$75</f>
        <v>40</v>
      </c>
      <c r="BK275" s="31">
        <f t="shared" si="146"/>
        <v>4.8825000000000003</v>
      </c>
      <c r="BL275" s="31">
        <f t="shared" si="146"/>
        <v>69.168750000000003</v>
      </c>
      <c r="BM275" s="32">
        <f t="shared" si="146"/>
        <v>12.4</v>
      </c>
      <c r="BN275" s="11">
        <f>DFC!$C$68</f>
        <v>500</v>
      </c>
      <c r="BO275" s="21">
        <f t="shared" si="137"/>
        <v>2441.25</v>
      </c>
      <c r="BP275" s="19">
        <f t="shared" si="138"/>
        <v>34584.375</v>
      </c>
      <c r="BQ275" s="19">
        <f t="shared" si="139"/>
        <v>6200</v>
      </c>
      <c r="BR275" s="423">
        <f t="shared" si="140"/>
        <v>43225.625</v>
      </c>
      <c r="BS275" s="561">
        <f>DFC!$C$72</f>
        <v>0.15</v>
      </c>
      <c r="BT275" s="559">
        <f>DFC!$C$71</f>
        <v>0.75</v>
      </c>
      <c r="BU275" s="560">
        <f>DFC!$C$70</f>
        <v>0.1</v>
      </c>
      <c r="BV275" s="24" t="str">
        <f t="shared" si="161"/>
        <v>OK</v>
      </c>
      <c r="BW275" s="25">
        <f t="shared" si="159"/>
        <v>93</v>
      </c>
      <c r="BX275" s="26">
        <f t="shared" si="159"/>
        <v>465</v>
      </c>
      <c r="BY275" s="27">
        <f t="shared" si="159"/>
        <v>62</v>
      </c>
      <c r="BZ275" s="28">
        <f t="shared" si="151"/>
        <v>0</v>
      </c>
      <c r="CA275" s="28">
        <f t="shared" si="151"/>
        <v>0</v>
      </c>
      <c r="CB275" s="28">
        <f t="shared" si="151"/>
        <v>0</v>
      </c>
      <c r="CC275" s="17">
        <f>DFC!$C$77</f>
        <v>42</v>
      </c>
      <c r="CD275" s="28">
        <f>DFC!$C$76</f>
        <v>35</v>
      </c>
      <c r="CE275" s="30">
        <f>DFC!$C$75</f>
        <v>40</v>
      </c>
      <c r="CF275" s="31">
        <f t="shared" si="147"/>
        <v>0</v>
      </c>
      <c r="CG275" s="31">
        <f t="shared" si="147"/>
        <v>0</v>
      </c>
      <c r="CH275" s="32">
        <f t="shared" si="147"/>
        <v>0</v>
      </c>
      <c r="CI275" s="11">
        <f>DFC!$C$68</f>
        <v>500</v>
      </c>
      <c r="CJ275" s="21">
        <f t="shared" si="141"/>
        <v>0</v>
      </c>
      <c r="CK275" s="21">
        <f t="shared" si="141"/>
        <v>0</v>
      </c>
      <c r="CL275" s="21">
        <f t="shared" si="141"/>
        <v>0</v>
      </c>
      <c r="CM275" s="423">
        <f t="shared" si="142"/>
        <v>0</v>
      </c>
    </row>
    <row r="276" spans="1:91" x14ac:dyDescent="0.35">
      <c r="A276" s="743"/>
      <c r="B276" s="572" t="s">
        <v>30</v>
      </c>
      <c r="C276" s="572">
        <v>30</v>
      </c>
      <c r="D276" s="572">
        <v>270</v>
      </c>
      <c r="E276" s="10">
        <f>DFC!C$57</f>
        <v>20</v>
      </c>
      <c r="F276" s="578">
        <f t="shared" si="148"/>
        <v>600</v>
      </c>
      <c r="G276" s="745"/>
      <c r="H276" s="49">
        <f>DFC!$C$45</f>
        <v>0.1</v>
      </c>
      <c r="I276" s="47">
        <f>DFC!$C$44</f>
        <v>0.7</v>
      </c>
      <c r="J276" s="48">
        <f>DFC!$C$43</f>
        <v>0.2</v>
      </c>
      <c r="K276" s="24" t="str">
        <f t="shared" si="152"/>
        <v>OK</v>
      </c>
      <c r="L276" s="25">
        <f t="shared" si="153"/>
        <v>60</v>
      </c>
      <c r="M276" s="26">
        <f t="shared" si="153"/>
        <v>420</v>
      </c>
      <c r="N276" s="27">
        <f t="shared" si="153"/>
        <v>120</v>
      </c>
      <c r="O276" s="28">
        <f t="shared" si="143"/>
        <v>420000</v>
      </c>
      <c r="P276" s="28">
        <f t="shared" si="143"/>
        <v>9996000</v>
      </c>
      <c r="Q276" s="28">
        <f t="shared" si="143"/>
        <v>3360000</v>
      </c>
      <c r="R276" s="29">
        <f>DFC!$C$50</f>
        <v>152</v>
      </c>
      <c r="S276" s="28">
        <f>DFC!$C$49</f>
        <v>146.19999999999999</v>
      </c>
      <c r="T276" s="30">
        <f>DFC!$C$48</f>
        <v>150</v>
      </c>
      <c r="U276" s="31">
        <f t="shared" si="154"/>
        <v>63.84</v>
      </c>
      <c r="V276" s="31">
        <f t="shared" si="154"/>
        <v>1461.4151999999999</v>
      </c>
      <c r="W276" s="32">
        <f t="shared" si="154"/>
        <v>504</v>
      </c>
      <c r="X276" s="23">
        <f>DFC!$C$41</f>
        <v>370</v>
      </c>
      <c r="Y276" s="33">
        <f t="shared" si="155"/>
        <v>23620.800000000003</v>
      </c>
      <c r="Z276" s="31">
        <f t="shared" si="155"/>
        <v>540723.62399999995</v>
      </c>
      <c r="AA276" s="31">
        <f t="shared" si="155"/>
        <v>186480</v>
      </c>
      <c r="AB276" s="423">
        <f t="shared" ref="AB276:AB330" si="162">SUM(Y276:AA276)</f>
        <v>750824.424</v>
      </c>
      <c r="AC276" s="295">
        <f>DFC!$C$45</f>
        <v>0.1</v>
      </c>
      <c r="AD276" s="291">
        <f>DFC!$C$44</f>
        <v>0.7</v>
      </c>
      <c r="AE276" s="292">
        <f>DFC!$C$43</f>
        <v>0.2</v>
      </c>
      <c r="AF276" s="24" t="str">
        <f t="shared" si="156"/>
        <v>OK</v>
      </c>
      <c r="AG276" s="25">
        <f t="shared" si="157"/>
        <v>60</v>
      </c>
      <c r="AH276" s="26">
        <f t="shared" si="157"/>
        <v>420</v>
      </c>
      <c r="AI276" s="27">
        <f t="shared" si="157"/>
        <v>120</v>
      </c>
      <c r="AJ276" s="28">
        <f t="shared" si="149"/>
        <v>0</v>
      </c>
      <c r="AK276" s="28">
        <f t="shared" si="149"/>
        <v>0</v>
      </c>
      <c r="AL276" s="28">
        <f t="shared" si="149"/>
        <v>0</v>
      </c>
      <c r="AM276" s="17">
        <f>DFC!$C$50</f>
        <v>152</v>
      </c>
      <c r="AN276" s="16">
        <f>DFC!$C$49</f>
        <v>146.19999999999999</v>
      </c>
      <c r="AO276" s="18">
        <f>DFC!$C$48</f>
        <v>150</v>
      </c>
      <c r="AP276" s="31">
        <f t="shared" si="145"/>
        <v>0</v>
      </c>
      <c r="AQ276" s="31">
        <f t="shared" si="145"/>
        <v>0</v>
      </c>
      <c r="AR276" s="32">
        <f t="shared" si="145"/>
        <v>0</v>
      </c>
      <c r="AS276" s="23">
        <f>DFC!$C$41</f>
        <v>370</v>
      </c>
      <c r="AT276" s="33">
        <f t="shared" si="144"/>
        <v>0</v>
      </c>
      <c r="AU276" s="31">
        <f t="shared" si="144"/>
        <v>0</v>
      </c>
      <c r="AV276" s="31">
        <f t="shared" si="144"/>
        <v>0</v>
      </c>
      <c r="AW276" s="423">
        <f t="shared" ref="AW276:AW330" si="163">SUM(AT276:AV276)</f>
        <v>0</v>
      </c>
      <c r="AX276" s="561">
        <f>DFC!$C$72</f>
        <v>0.15</v>
      </c>
      <c r="AY276" s="559">
        <f>DFC!$C$71</f>
        <v>0.75</v>
      </c>
      <c r="AZ276" s="560">
        <f>DFC!$C$70</f>
        <v>0.1</v>
      </c>
      <c r="BA276" s="24" t="str">
        <f t="shared" si="160"/>
        <v>OK</v>
      </c>
      <c r="BB276" s="25">
        <f t="shared" si="158"/>
        <v>90</v>
      </c>
      <c r="BC276" s="26">
        <f t="shared" si="158"/>
        <v>450</v>
      </c>
      <c r="BD276" s="27">
        <f t="shared" si="158"/>
        <v>60</v>
      </c>
      <c r="BE276" s="28">
        <f t="shared" si="150"/>
        <v>112500</v>
      </c>
      <c r="BF276" s="28">
        <f t="shared" si="150"/>
        <v>1912500</v>
      </c>
      <c r="BG276" s="28">
        <f t="shared" si="150"/>
        <v>300000</v>
      </c>
      <c r="BH276" s="17">
        <f>DFC!$C$77</f>
        <v>42</v>
      </c>
      <c r="BI276" s="28">
        <f>DFC!$C$76</f>
        <v>35</v>
      </c>
      <c r="BJ276" s="30">
        <f>DFC!$C$75</f>
        <v>40</v>
      </c>
      <c r="BK276" s="31">
        <f t="shared" si="146"/>
        <v>4.7249999999999996</v>
      </c>
      <c r="BL276" s="31">
        <f t="shared" si="146"/>
        <v>66.9375</v>
      </c>
      <c r="BM276" s="32">
        <f t="shared" si="146"/>
        <v>12</v>
      </c>
      <c r="BN276" s="11">
        <f>DFC!$C$68</f>
        <v>500</v>
      </c>
      <c r="BO276" s="21">
        <f t="shared" ref="BO276:BO330" si="164">BK276*BN276</f>
        <v>2362.5</v>
      </c>
      <c r="BP276" s="19">
        <f t="shared" ref="BP276:BP330" si="165">BL276*BN276</f>
        <v>33468.75</v>
      </c>
      <c r="BQ276" s="19">
        <f t="shared" ref="BQ276:BQ330" si="166">BM276*BN276</f>
        <v>6000</v>
      </c>
      <c r="BR276" s="423">
        <f t="shared" ref="BR276:BR330" si="167">SUM(BO276:BQ276)</f>
        <v>41831.25</v>
      </c>
      <c r="BS276" s="561">
        <f>DFC!$C$72</f>
        <v>0.15</v>
      </c>
      <c r="BT276" s="559">
        <f>DFC!$C$71</f>
        <v>0.75</v>
      </c>
      <c r="BU276" s="560">
        <f>DFC!$C$70</f>
        <v>0.1</v>
      </c>
      <c r="BV276" s="24" t="str">
        <f t="shared" si="161"/>
        <v>OK</v>
      </c>
      <c r="BW276" s="25">
        <f t="shared" si="159"/>
        <v>90</v>
      </c>
      <c r="BX276" s="26">
        <f t="shared" si="159"/>
        <v>450</v>
      </c>
      <c r="BY276" s="27">
        <f t="shared" si="159"/>
        <v>60</v>
      </c>
      <c r="BZ276" s="28">
        <f t="shared" si="151"/>
        <v>0</v>
      </c>
      <c r="CA276" s="28">
        <f t="shared" si="151"/>
        <v>0</v>
      </c>
      <c r="CB276" s="28">
        <f t="shared" si="151"/>
        <v>0</v>
      </c>
      <c r="CC276" s="17">
        <f>DFC!$C$77</f>
        <v>42</v>
      </c>
      <c r="CD276" s="28">
        <f>DFC!$C$76</f>
        <v>35</v>
      </c>
      <c r="CE276" s="30">
        <f>DFC!$C$75</f>
        <v>40</v>
      </c>
      <c r="CF276" s="31">
        <f t="shared" si="147"/>
        <v>0</v>
      </c>
      <c r="CG276" s="31">
        <f t="shared" si="147"/>
        <v>0</v>
      </c>
      <c r="CH276" s="32">
        <f t="shared" si="147"/>
        <v>0</v>
      </c>
      <c r="CI276" s="11">
        <f>DFC!$C$68</f>
        <v>500</v>
      </c>
      <c r="CJ276" s="21">
        <f t="shared" ref="CJ276:CL330" si="168">CF276*$CI276</f>
        <v>0</v>
      </c>
      <c r="CK276" s="21">
        <f t="shared" si="168"/>
        <v>0</v>
      </c>
      <c r="CL276" s="21">
        <f t="shared" si="168"/>
        <v>0</v>
      </c>
      <c r="CM276" s="423">
        <f t="shared" ref="CM276:CM330" si="169">SUM(CJ276:CL276)</f>
        <v>0</v>
      </c>
    </row>
    <row r="277" spans="1:91" x14ac:dyDescent="0.35">
      <c r="A277" s="743"/>
      <c r="B277" s="572" t="s">
        <v>31</v>
      </c>
      <c r="C277" s="572">
        <v>31</v>
      </c>
      <c r="D277" s="572">
        <v>271</v>
      </c>
      <c r="E277" s="10">
        <f>DFC!C$58</f>
        <v>20</v>
      </c>
      <c r="F277" s="578">
        <f t="shared" si="148"/>
        <v>620</v>
      </c>
      <c r="G277" s="745"/>
      <c r="H277" s="49">
        <f>DFC!$C$45</f>
        <v>0.1</v>
      </c>
      <c r="I277" s="47">
        <f>DFC!$C$44</f>
        <v>0.7</v>
      </c>
      <c r="J277" s="48">
        <f>DFC!$C$43</f>
        <v>0.2</v>
      </c>
      <c r="K277" s="24" t="str">
        <f t="shared" si="152"/>
        <v>OK</v>
      </c>
      <c r="L277" s="25">
        <f t="shared" si="153"/>
        <v>62</v>
      </c>
      <c r="M277" s="26">
        <f t="shared" si="153"/>
        <v>434</v>
      </c>
      <c r="N277" s="27">
        <f t="shared" si="153"/>
        <v>124</v>
      </c>
      <c r="O277" s="28">
        <f t="shared" si="143"/>
        <v>434000</v>
      </c>
      <c r="P277" s="28">
        <f t="shared" si="143"/>
        <v>10329200</v>
      </c>
      <c r="Q277" s="28">
        <f t="shared" si="143"/>
        <v>3472000</v>
      </c>
      <c r="R277" s="29">
        <f>DFC!$C$50</f>
        <v>152</v>
      </c>
      <c r="S277" s="28">
        <f>DFC!$C$49</f>
        <v>146.19999999999999</v>
      </c>
      <c r="T277" s="30">
        <f>DFC!$C$48</f>
        <v>150</v>
      </c>
      <c r="U277" s="31">
        <f t="shared" si="154"/>
        <v>65.968000000000004</v>
      </c>
      <c r="V277" s="31">
        <f t="shared" si="154"/>
        <v>1510.12904</v>
      </c>
      <c r="W277" s="32">
        <f t="shared" si="154"/>
        <v>520.79999999999995</v>
      </c>
      <c r="X277" s="23">
        <f>DFC!$C$41</f>
        <v>370</v>
      </c>
      <c r="Y277" s="33">
        <f t="shared" si="155"/>
        <v>24408.16</v>
      </c>
      <c r="Z277" s="31">
        <f t="shared" si="155"/>
        <v>558747.74479999999</v>
      </c>
      <c r="AA277" s="31">
        <f t="shared" si="155"/>
        <v>192695.99999999997</v>
      </c>
      <c r="AB277" s="423">
        <f t="shared" si="162"/>
        <v>775851.90480000002</v>
      </c>
      <c r="AC277" s="295">
        <f>DFC!$C$45</f>
        <v>0.1</v>
      </c>
      <c r="AD277" s="291">
        <f>DFC!$C$44</f>
        <v>0.7</v>
      </c>
      <c r="AE277" s="292">
        <f>DFC!$C$43</f>
        <v>0.2</v>
      </c>
      <c r="AF277" s="24" t="str">
        <f t="shared" si="156"/>
        <v>OK</v>
      </c>
      <c r="AG277" s="25">
        <f t="shared" si="157"/>
        <v>62</v>
      </c>
      <c r="AH277" s="26">
        <f t="shared" si="157"/>
        <v>434</v>
      </c>
      <c r="AI277" s="27">
        <f t="shared" si="157"/>
        <v>124</v>
      </c>
      <c r="AJ277" s="28">
        <f t="shared" si="149"/>
        <v>0</v>
      </c>
      <c r="AK277" s="28">
        <f t="shared" si="149"/>
        <v>0</v>
      </c>
      <c r="AL277" s="28">
        <f t="shared" si="149"/>
        <v>0</v>
      </c>
      <c r="AM277" s="17">
        <f>DFC!$C$50</f>
        <v>152</v>
      </c>
      <c r="AN277" s="16">
        <f>DFC!$C$49</f>
        <v>146.19999999999999</v>
      </c>
      <c r="AO277" s="18">
        <f>DFC!$C$48</f>
        <v>150</v>
      </c>
      <c r="AP277" s="31">
        <f t="shared" si="145"/>
        <v>0</v>
      </c>
      <c r="AQ277" s="31">
        <f t="shared" si="145"/>
        <v>0</v>
      </c>
      <c r="AR277" s="32">
        <f t="shared" si="145"/>
        <v>0</v>
      </c>
      <c r="AS277" s="23">
        <f>DFC!$C$41</f>
        <v>370</v>
      </c>
      <c r="AT277" s="33">
        <f t="shared" si="144"/>
        <v>0</v>
      </c>
      <c r="AU277" s="31">
        <f t="shared" si="144"/>
        <v>0</v>
      </c>
      <c r="AV277" s="31">
        <f t="shared" si="144"/>
        <v>0</v>
      </c>
      <c r="AW277" s="423">
        <f t="shared" si="163"/>
        <v>0</v>
      </c>
      <c r="AX277" s="561">
        <f>DFC!$C$72</f>
        <v>0.15</v>
      </c>
      <c r="AY277" s="559">
        <f>DFC!$C$71</f>
        <v>0.75</v>
      </c>
      <c r="AZ277" s="560">
        <f>DFC!$C$70</f>
        <v>0.1</v>
      </c>
      <c r="BA277" s="24" t="str">
        <f t="shared" si="160"/>
        <v>OK</v>
      </c>
      <c r="BB277" s="25">
        <f t="shared" si="158"/>
        <v>93</v>
      </c>
      <c r="BC277" s="26">
        <f t="shared" si="158"/>
        <v>465</v>
      </c>
      <c r="BD277" s="27">
        <f t="shared" si="158"/>
        <v>62</v>
      </c>
      <c r="BE277" s="28">
        <f t="shared" si="150"/>
        <v>116250</v>
      </c>
      <c r="BF277" s="28">
        <f t="shared" si="150"/>
        <v>1976250</v>
      </c>
      <c r="BG277" s="28">
        <f t="shared" si="150"/>
        <v>310000</v>
      </c>
      <c r="BH277" s="17">
        <f>DFC!$C$77</f>
        <v>42</v>
      </c>
      <c r="BI277" s="28">
        <f>DFC!$C$76</f>
        <v>35</v>
      </c>
      <c r="BJ277" s="30">
        <f>DFC!$C$75</f>
        <v>40</v>
      </c>
      <c r="BK277" s="31">
        <f t="shared" si="146"/>
        <v>4.8825000000000003</v>
      </c>
      <c r="BL277" s="31">
        <f t="shared" si="146"/>
        <v>69.168750000000003</v>
      </c>
      <c r="BM277" s="32">
        <f t="shared" si="146"/>
        <v>12.4</v>
      </c>
      <c r="BN277" s="11">
        <f>DFC!$C$68</f>
        <v>500</v>
      </c>
      <c r="BO277" s="21">
        <f t="shared" si="164"/>
        <v>2441.25</v>
      </c>
      <c r="BP277" s="19">
        <f t="shared" si="165"/>
        <v>34584.375</v>
      </c>
      <c r="BQ277" s="19">
        <f t="shared" si="166"/>
        <v>6200</v>
      </c>
      <c r="BR277" s="423">
        <f t="shared" si="167"/>
        <v>43225.625</v>
      </c>
      <c r="BS277" s="561">
        <f>DFC!$C$72</f>
        <v>0.15</v>
      </c>
      <c r="BT277" s="559">
        <f>DFC!$C$71</f>
        <v>0.75</v>
      </c>
      <c r="BU277" s="560">
        <f>DFC!$C$70</f>
        <v>0.1</v>
      </c>
      <c r="BV277" s="24" t="str">
        <f t="shared" si="161"/>
        <v>OK</v>
      </c>
      <c r="BW277" s="25">
        <f t="shared" si="159"/>
        <v>93</v>
      </c>
      <c r="BX277" s="26">
        <f t="shared" si="159"/>
        <v>465</v>
      </c>
      <c r="BY277" s="27">
        <f t="shared" si="159"/>
        <v>62</v>
      </c>
      <c r="BZ277" s="28">
        <f t="shared" si="151"/>
        <v>0</v>
      </c>
      <c r="CA277" s="28">
        <f t="shared" si="151"/>
        <v>0</v>
      </c>
      <c r="CB277" s="28">
        <f t="shared" si="151"/>
        <v>0</v>
      </c>
      <c r="CC277" s="17">
        <f>DFC!$C$77</f>
        <v>42</v>
      </c>
      <c r="CD277" s="28">
        <f>DFC!$C$76</f>
        <v>35</v>
      </c>
      <c r="CE277" s="30">
        <f>DFC!$C$75</f>
        <v>40</v>
      </c>
      <c r="CF277" s="31">
        <f t="shared" si="147"/>
        <v>0</v>
      </c>
      <c r="CG277" s="31">
        <f t="shared" si="147"/>
        <v>0</v>
      </c>
      <c r="CH277" s="32">
        <f t="shared" si="147"/>
        <v>0</v>
      </c>
      <c r="CI277" s="11">
        <f>DFC!$C$68</f>
        <v>500</v>
      </c>
      <c r="CJ277" s="21">
        <f t="shared" si="168"/>
        <v>0</v>
      </c>
      <c r="CK277" s="21">
        <f t="shared" si="168"/>
        <v>0</v>
      </c>
      <c r="CL277" s="21">
        <f t="shared" si="168"/>
        <v>0</v>
      </c>
      <c r="CM277" s="423">
        <f t="shared" si="169"/>
        <v>0</v>
      </c>
    </row>
    <row r="278" spans="1:91" x14ac:dyDescent="0.35">
      <c r="A278" s="743"/>
      <c r="B278" s="572" t="s">
        <v>32</v>
      </c>
      <c r="C278" s="572">
        <v>31</v>
      </c>
      <c r="D278" s="572">
        <v>272</v>
      </c>
      <c r="E278" s="10">
        <f>DFC!C$59</f>
        <v>20</v>
      </c>
      <c r="F278" s="578">
        <f t="shared" si="148"/>
        <v>620</v>
      </c>
      <c r="G278" s="745"/>
      <c r="H278" s="49">
        <f>DFC!$C$45</f>
        <v>0.1</v>
      </c>
      <c r="I278" s="47">
        <f>DFC!$C$44</f>
        <v>0.7</v>
      </c>
      <c r="J278" s="48">
        <f>DFC!$C$43</f>
        <v>0.2</v>
      </c>
      <c r="K278" s="24" t="str">
        <f t="shared" si="152"/>
        <v>OK</v>
      </c>
      <c r="L278" s="25">
        <f t="shared" si="153"/>
        <v>62</v>
      </c>
      <c r="M278" s="26">
        <f t="shared" si="153"/>
        <v>434</v>
      </c>
      <c r="N278" s="27">
        <f t="shared" si="153"/>
        <v>124</v>
      </c>
      <c r="O278" s="28">
        <f t="shared" ref="O278:Q321" si="170">O$6*L278</f>
        <v>434000</v>
      </c>
      <c r="P278" s="28">
        <f t="shared" si="170"/>
        <v>10329200</v>
      </c>
      <c r="Q278" s="28">
        <f t="shared" si="170"/>
        <v>3472000</v>
      </c>
      <c r="R278" s="29">
        <f>DFC!$C$50</f>
        <v>152</v>
      </c>
      <c r="S278" s="28">
        <f>DFC!$C$49</f>
        <v>146.19999999999999</v>
      </c>
      <c r="T278" s="30">
        <f>DFC!$C$48</f>
        <v>150</v>
      </c>
      <c r="U278" s="31">
        <f t="shared" si="154"/>
        <v>65.968000000000004</v>
      </c>
      <c r="V278" s="31">
        <f t="shared" si="154"/>
        <v>1510.12904</v>
      </c>
      <c r="W278" s="32">
        <f t="shared" si="154"/>
        <v>520.79999999999995</v>
      </c>
      <c r="X278" s="23">
        <f>DFC!$C$41</f>
        <v>370</v>
      </c>
      <c r="Y278" s="33">
        <f t="shared" si="155"/>
        <v>24408.16</v>
      </c>
      <c r="Z278" s="31">
        <f t="shared" si="155"/>
        <v>558747.74479999999</v>
      </c>
      <c r="AA278" s="31">
        <f t="shared" si="155"/>
        <v>192695.99999999997</v>
      </c>
      <c r="AB278" s="423">
        <f t="shared" si="162"/>
        <v>775851.90480000002</v>
      </c>
      <c r="AC278" s="295">
        <f>DFC!$C$45</f>
        <v>0.1</v>
      </c>
      <c r="AD278" s="291">
        <f>DFC!$C$44</f>
        <v>0.7</v>
      </c>
      <c r="AE278" s="292">
        <f>DFC!$C$43</f>
        <v>0.2</v>
      </c>
      <c r="AF278" s="24" t="str">
        <f t="shared" si="156"/>
        <v>OK</v>
      </c>
      <c r="AG278" s="25">
        <f t="shared" si="157"/>
        <v>62</v>
      </c>
      <c r="AH278" s="26">
        <f t="shared" si="157"/>
        <v>434</v>
      </c>
      <c r="AI278" s="27">
        <f t="shared" si="157"/>
        <v>124</v>
      </c>
      <c r="AJ278" s="28">
        <f t="shared" si="149"/>
        <v>0</v>
      </c>
      <c r="AK278" s="28">
        <f t="shared" si="149"/>
        <v>0</v>
      </c>
      <c r="AL278" s="28">
        <f t="shared" si="149"/>
        <v>0</v>
      </c>
      <c r="AM278" s="17">
        <f>DFC!$C$50</f>
        <v>152</v>
      </c>
      <c r="AN278" s="16">
        <f>DFC!$C$49</f>
        <v>146.19999999999999</v>
      </c>
      <c r="AO278" s="18">
        <f>DFC!$C$48</f>
        <v>150</v>
      </c>
      <c r="AP278" s="31">
        <f t="shared" si="145"/>
        <v>0</v>
      </c>
      <c r="AQ278" s="31">
        <f t="shared" si="145"/>
        <v>0</v>
      </c>
      <c r="AR278" s="32">
        <f t="shared" si="145"/>
        <v>0</v>
      </c>
      <c r="AS278" s="23">
        <f>DFC!$C$41</f>
        <v>370</v>
      </c>
      <c r="AT278" s="33">
        <f t="shared" si="144"/>
        <v>0</v>
      </c>
      <c r="AU278" s="31">
        <f t="shared" si="144"/>
        <v>0</v>
      </c>
      <c r="AV278" s="31">
        <f t="shared" si="144"/>
        <v>0</v>
      </c>
      <c r="AW278" s="423">
        <f t="shared" si="163"/>
        <v>0</v>
      </c>
      <c r="AX278" s="561">
        <f>DFC!$C$72</f>
        <v>0.15</v>
      </c>
      <c r="AY278" s="559">
        <f>DFC!$C$71</f>
        <v>0.75</v>
      </c>
      <c r="AZ278" s="560">
        <f>DFC!$C$70</f>
        <v>0.1</v>
      </c>
      <c r="BA278" s="24" t="str">
        <f t="shared" si="160"/>
        <v>OK</v>
      </c>
      <c r="BB278" s="25">
        <f t="shared" si="158"/>
        <v>93</v>
      </c>
      <c r="BC278" s="26">
        <f t="shared" si="158"/>
        <v>465</v>
      </c>
      <c r="BD278" s="27">
        <f t="shared" si="158"/>
        <v>62</v>
      </c>
      <c r="BE278" s="28">
        <f t="shared" si="150"/>
        <v>116250</v>
      </c>
      <c r="BF278" s="28">
        <f t="shared" si="150"/>
        <v>1976250</v>
      </c>
      <c r="BG278" s="28">
        <f t="shared" si="150"/>
        <v>310000</v>
      </c>
      <c r="BH278" s="17">
        <f>DFC!$C$77</f>
        <v>42</v>
      </c>
      <c r="BI278" s="28">
        <f>DFC!$C$76</f>
        <v>35</v>
      </c>
      <c r="BJ278" s="30">
        <f>DFC!$C$75</f>
        <v>40</v>
      </c>
      <c r="BK278" s="31">
        <f t="shared" si="146"/>
        <v>4.8825000000000003</v>
      </c>
      <c r="BL278" s="31">
        <f t="shared" si="146"/>
        <v>69.168750000000003</v>
      </c>
      <c r="BM278" s="32">
        <f t="shared" si="146"/>
        <v>12.4</v>
      </c>
      <c r="BN278" s="11">
        <f>DFC!$C$68</f>
        <v>500</v>
      </c>
      <c r="BO278" s="21">
        <f t="shared" si="164"/>
        <v>2441.25</v>
      </c>
      <c r="BP278" s="19">
        <f t="shared" si="165"/>
        <v>34584.375</v>
      </c>
      <c r="BQ278" s="19">
        <f t="shared" si="166"/>
        <v>6200</v>
      </c>
      <c r="BR278" s="423">
        <f t="shared" si="167"/>
        <v>43225.625</v>
      </c>
      <c r="BS278" s="561">
        <f>DFC!$C$72</f>
        <v>0.15</v>
      </c>
      <c r="BT278" s="559">
        <f>DFC!$C$71</f>
        <v>0.75</v>
      </c>
      <c r="BU278" s="560">
        <f>DFC!$C$70</f>
        <v>0.1</v>
      </c>
      <c r="BV278" s="24" t="str">
        <f t="shared" si="161"/>
        <v>OK</v>
      </c>
      <c r="BW278" s="25">
        <f t="shared" si="159"/>
        <v>93</v>
      </c>
      <c r="BX278" s="26">
        <f t="shared" si="159"/>
        <v>465</v>
      </c>
      <c r="BY278" s="27">
        <f t="shared" si="159"/>
        <v>62</v>
      </c>
      <c r="BZ278" s="28">
        <f t="shared" si="151"/>
        <v>0</v>
      </c>
      <c r="CA278" s="28">
        <f t="shared" si="151"/>
        <v>0</v>
      </c>
      <c r="CB278" s="28">
        <f t="shared" si="151"/>
        <v>0</v>
      </c>
      <c r="CC278" s="17">
        <f>DFC!$C$77</f>
        <v>42</v>
      </c>
      <c r="CD278" s="28">
        <f>DFC!$C$76</f>
        <v>35</v>
      </c>
      <c r="CE278" s="30">
        <f>DFC!$C$75</f>
        <v>40</v>
      </c>
      <c r="CF278" s="31">
        <f t="shared" si="147"/>
        <v>0</v>
      </c>
      <c r="CG278" s="31">
        <f t="shared" si="147"/>
        <v>0</v>
      </c>
      <c r="CH278" s="32">
        <f t="shared" si="147"/>
        <v>0</v>
      </c>
      <c r="CI278" s="11">
        <f>DFC!$C$68</f>
        <v>500</v>
      </c>
      <c r="CJ278" s="21">
        <f t="shared" si="168"/>
        <v>0</v>
      </c>
      <c r="CK278" s="21">
        <f t="shared" si="168"/>
        <v>0</v>
      </c>
      <c r="CL278" s="21">
        <f t="shared" si="168"/>
        <v>0</v>
      </c>
      <c r="CM278" s="423">
        <f t="shared" si="169"/>
        <v>0</v>
      </c>
    </row>
    <row r="279" spans="1:91" x14ac:dyDescent="0.35">
      <c r="A279" s="743"/>
      <c r="B279" s="572" t="s">
        <v>33</v>
      </c>
      <c r="C279" s="572">
        <v>30</v>
      </c>
      <c r="D279" s="572">
        <v>273</v>
      </c>
      <c r="E279" s="10">
        <f>DFC!C$60</f>
        <v>20</v>
      </c>
      <c r="F279" s="578">
        <f t="shared" si="148"/>
        <v>600</v>
      </c>
      <c r="G279" s="745"/>
      <c r="H279" s="49">
        <f>DFC!$C$45</f>
        <v>0.1</v>
      </c>
      <c r="I279" s="47">
        <f>DFC!$C$44</f>
        <v>0.7</v>
      </c>
      <c r="J279" s="48">
        <f>DFC!$C$43</f>
        <v>0.2</v>
      </c>
      <c r="K279" s="24" t="str">
        <f t="shared" si="152"/>
        <v>OK</v>
      </c>
      <c r="L279" s="25">
        <f t="shared" si="153"/>
        <v>60</v>
      </c>
      <c r="M279" s="26">
        <f t="shared" si="153"/>
        <v>420</v>
      </c>
      <c r="N279" s="27">
        <f t="shared" si="153"/>
        <v>120</v>
      </c>
      <c r="O279" s="28">
        <f t="shared" si="170"/>
        <v>420000</v>
      </c>
      <c r="P279" s="28">
        <f t="shared" si="170"/>
        <v>9996000</v>
      </c>
      <c r="Q279" s="28">
        <f t="shared" si="170"/>
        <v>3360000</v>
      </c>
      <c r="R279" s="29">
        <f>DFC!$C$50</f>
        <v>152</v>
      </c>
      <c r="S279" s="28">
        <f>DFC!$C$49</f>
        <v>146.19999999999999</v>
      </c>
      <c r="T279" s="30">
        <f>DFC!$C$48</f>
        <v>150</v>
      </c>
      <c r="U279" s="31">
        <f t="shared" si="154"/>
        <v>63.84</v>
      </c>
      <c r="V279" s="31">
        <f t="shared" si="154"/>
        <v>1461.4151999999999</v>
      </c>
      <c r="W279" s="32">
        <f t="shared" si="154"/>
        <v>504</v>
      </c>
      <c r="X279" s="23">
        <f>DFC!$C$41</f>
        <v>370</v>
      </c>
      <c r="Y279" s="33">
        <f t="shared" si="155"/>
        <v>23620.800000000003</v>
      </c>
      <c r="Z279" s="31">
        <f t="shared" si="155"/>
        <v>540723.62399999995</v>
      </c>
      <c r="AA279" s="31">
        <f t="shared" si="155"/>
        <v>186480</v>
      </c>
      <c r="AB279" s="423">
        <f t="shared" si="162"/>
        <v>750824.424</v>
      </c>
      <c r="AC279" s="295">
        <f>DFC!$C$45</f>
        <v>0.1</v>
      </c>
      <c r="AD279" s="291">
        <f>DFC!$C$44</f>
        <v>0.7</v>
      </c>
      <c r="AE279" s="292">
        <f>DFC!$C$43</f>
        <v>0.2</v>
      </c>
      <c r="AF279" s="24" t="str">
        <f t="shared" si="156"/>
        <v>OK</v>
      </c>
      <c r="AG279" s="25">
        <f t="shared" si="157"/>
        <v>60</v>
      </c>
      <c r="AH279" s="26">
        <f t="shared" si="157"/>
        <v>420</v>
      </c>
      <c r="AI279" s="27">
        <f t="shared" si="157"/>
        <v>120</v>
      </c>
      <c r="AJ279" s="28">
        <f t="shared" si="149"/>
        <v>0</v>
      </c>
      <c r="AK279" s="28">
        <f t="shared" si="149"/>
        <v>0</v>
      </c>
      <c r="AL279" s="28">
        <f t="shared" si="149"/>
        <v>0</v>
      </c>
      <c r="AM279" s="17">
        <f>DFC!$C$50</f>
        <v>152</v>
      </c>
      <c r="AN279" s="16">
        <f>DFC!$C$49</f>
        <v>146.19999999999999</v>
      </c>
      <c r="AO279" s="18">
        <f>DFC!$C$48</f>
        <v>150</v>
      </c>
      <c r="AP279" s="31">
        <f t="shared" si="145"/>
        <v>0</v>
      </c>
      <c r="AQ279" s="31">
        <f t="shared" si="145"/>
        <v>0</v>
      </c>
      <c r="AR279" s="32">
        <f t="shared" si="145"/>
        <v>0</v>
      </c>
      <c r="AS279" s="23">
        <f>DFC!$C$41</f>
        <v>370</v>
      </c>
      <c r="AT279" s="33">
        <f t="shared" si="144"/>
        <v>0</v>
      </c>
      <c r="AU279" s="31">
        <f t="shared" si="144"/>
        <v>0</v>
      </c>
      <c r="AV279" s="31">
        <f t="shared" si="144"/>
        <v>0</v>
      </c>
      <c r="AW279" s="423">
        <f t="shared" si="163"/>
        <v>0</v>
      </c>
      <c r="AX279" s="561">
        <f>DFC!$C$72</f>
        <v>0.15</v>
      </c>
      <c r="AY279" s="559">
        <f>DFC!$C$71</f>
        <v>0.75</v>
      </c>
      <c r="AZ279" s="560">
        <f>DFC!$C$70</f>
        <v>0.1</v>
      </c>
      <c r="BA279" s="24" t="str">
        <f t="shared" si="160"/>
        <v>OK</v>
      </c>
      <c r="BB279" s="25">
        <f t="shared" si="158"/>
        <v>90</v>
      </c>
      <c r="BC279" s="26">
        <f t="shared" si="158"/>
        <v>450</v>
      </c>
      <c r="BD279" s="27">
        <f t="shared" si="158"/>
        <v>60</v>
      </c>
      <c r="BE279" s="28">
        <f t="shared" si="150"/>
        <v>112500</v>
      </c>
      <c r="BF279" s="28">
        <f t="shared" si="150"/>
        <v>1912500</v>
      </c>
      <c r="BG279" s="28">
        <f t="shared" si="150"/>
        <v>300000</v>
      </c>
      <c r="BH279" s="17">
        <f>DFC!$C$77</f>
        <v>42</v>
      </c>
      <c r="BI279" s="28">
        <f>DFC!$C$76</f>
        <v>35</v>
      </c>
      <c r="BJ279" s="30">
        <f>DFC!$C$75</f>
        <v>40</v>
      </c>
      <c r="BK279" s="31">
        <f t="shared" si="146"/>
        <v>4.7249999999999996</v>
      </c>
      <c r="BL279" s="31">
        <f t="shared" si="146"/>
        <v>66.9375</v>
      </c>
      <c r="BM279" s="32">
        <f t="shared" si="146"/>
        <v>12</v>
      </c>
      <c r="BN279" s="11">
        <f>DFC!$C$68</f>
        <v>500</v>
      </c>
      <c r="BO279" s="21">
        <f t="shared" si="164"/>
        <v>2362.5</v>
      </c>
      <c r="BP279" s="19">
        <f t="shared" si="165"/>
        <v>33468.75</v>
      </c>
      <c r="BQ279" s="19">
        <f t="shared" si="166"/>
        <v>6000</v>
      </c>
      <c r="BR279" s="423">
        <f t="shared" si="167"/>
        <v>41831.25</v>
      </c>
      <c r="BS279" s="561">
        <f>DFC!$C$72</f>
        <v>0.15</v>
      </c>
      <c r="BT279" s="559">
        <f>DFC!$C$71</f>
        <v>0.75</v>
      </c>
      <c r="BU279" s="560">
        <f>DFC!$C$70</f>
        <v>0.1</v>
      </c>
      <c r="BV279" s="24" t="str">
        <f t="shared" si="161"/>
        <v>OK</v>
      </c>
      <c r="BW279" s="25">
        <f t="shared" si="159"/>
        <v>90</v>
      </c>
      <c r="BX279" s="26">
        <f t="shared" si="159"/>
        <v>450</v>
      </c>
      <c r="BY279" s="27">
        <f t="shared" si="159"/>
        <v>60</v>
      </c>
      <c r="BZ279" s="28">
        <f t="shared" si="151"/>
        <v>0</v>
      </c>
      <c r="CA279" s="28">
        <f t="shared" si="151"/>
        <v>0</v>
      </c>
      <c r="CB279" s="28">
        <f t="shared" si="151"/>
        <v>0</v>
      </c>
      <c r="CC279" s="17">
        <f>DFC!$C$77</f>
        <v>42</v>
      </c>
      <c r="CD279" s="28">
        <f>DFC!$C$76</f>
        <v>35</v>
      </c>
      <c r="CE279" s="30">
        <f>DFC!$C$75</f>
        <v>40</v>
      </c>
      <c r="CF279" s="31">
        <f t="shared" si="147"/>
        <v>0</v>
      </c>
      <c r="CG279" s="31">
        <f t="shared" si="147"/>
        <v>0</v>
      </c>
      <c r="CH279" s="32">
        <f t="shared" si="147"/>
        <v>0</v>
      </c>
      <c r="CI279" s="11">
        <f>DFC!$C$68</f>
        <v>500</v>
      </c>
      <c r="CJ279" s="21">
        <f t="shared" si="168"/>
        <v>0</v>
      </c>
      <c r="CK279" s="21">
        <f t="shared" si="168"/>
        <v>0</v>
      </c>
      <c r="CL279" s="21">
        <f t="shared" si="168"/>
        <v>0</v>
      </c>
      <c r="CM279" s="423">
        <f t="shared" si="169"/>
        <v>0</v>
      </c>
    </row>
    <row r="280" spans="1:91" x14ac:dyDescent="0.35">
      <c r="A280" s="743"/>
      <c r="B280" s="572" t="s">
        <v>34</v>
      </c>
      <c r="C280" s="572">
        <v>31</v>
      </c>
      <c r="D280" s="572">
        <v>274</v>
      </c>
      <c r="E280" s="10">
        <f>DFC!C$61</f>
        <v>20</v>
      </c>
      <c r="F280" s="578">
        <f t="shared" si="148"/>
        <v>620</v>
      </c>
      <c r="G280" s="745"/>
      <c r="H280" s="49">
        <f>DFC!$C$45</f>
        <v>0.1</v>
      </c>
      <c r="I280" s="47">
        <f>DFC!$C$44</f>
        <v>0.7</v>
      </c>
      <c r="J280" s="48">
        <f>DFC!$C$43</f>
        <v>0.2</v>
      </c>
      <c r="K280" s="24" t="str">
        <f t="shared" si="152"/>
        <v>OK</v>
      </c>
      <c r="L280" s="25">
        <f t="shared" si="153"/>
        <v>62</v>
      </c>
      <c r="M280" s="26">
        <f t="shared" si="153"/>
        <v>434</v>
      </c>
      <c r="N280" s="27">
        <f t="shared" si="153"/>
        <v>124</v>
      </c>
      <c r="O280" s="28">
        <f t="shared" si="170"/>
        <v>434000</v>
      </c>
      <c r="P280" s="28">
        <f t="shared" si="170"/>
        <v>10329200</v>
      </c>
      <c r="Q280" s="28">
        <f t="shared" si="170"/>
        <v>3472000</v>
      </c>
      <c r="R280" s="29">
        <f>DFC!$C$50</f>
        <v>152</v>
      </c>
      <c r="S280" s="28">
        <f>DFC!$C$49</f>
        <v>146.19999999999999</v>
      </c>
      <c r="T280" s="30">
        <f>DFC!$C$48</f>
        <v>150</v>
      </c>
      <c r="U280" s="31">
        <f t="shared" si="154"/>
        <v>65.968000000000004</v>
      </c>
      <c r="V280" s="31">
        <f t="shared" si="154"/>
        <v>1510.12904</v>
      </c>
      <c r="W280" s="32">
        <f t="shared" si="154"/>
        <v>520.79999999999995</v>
      </c>
      <c r="X280" s="23">
        <f>DFC!$C$41</f>
        <v>370</v>
      </c>
      <c r="Y280" s="33">
        <f t="shared" si="155"/>
        <v>24408.16</v>
      </c>
      <c r="Z280" s="31">
        <f t="shared" si="155"/>
        <v>558747.74479999999</v>
      </c>
      <c r="AA280" s="31">
        <f t="shared" si="155"/>
        <v>192695.99999999997</v>
      </c>
      <c r="AB280" s="423">
        <f t="shared" si="162"/>
        <v>775851.90480000002</v>
      </c>
      <c r="AC280" s="295">
        <f>DFC!$C$45</f>
        <v>0.1</v>
      </c>
      <c r="AD280" s="291">
        <f>DFC!$C$44</f>
        <v>0.7</v>
      </c>
      <c r="AE280" s="292">
        <f>DFC!$C$43</f>
        <v>0.2</v>
      </c>
      <c r="AF280" s="24" t="str">
        <f t="shared" si="156"/>
        <v>OK</v>
      </c>
      <c r="AG280" s="25">
        <f t="shared" si="157"/>
        <v>62</v>
      </c>
      <c r="AH280" s="26">
        <f t="shared" si="157"/>
        <v>434</v>
      </c>
      <c r="AI280" s="27">
        <f t="shared" si="157"/>
        <v>124</v>
      </c>
      <c r="AJ280" s="28">
        <f t="shared" si="149"/>
        <v>0</v>
      </c>
      <c r="AK280" s="28">
        <f t="shared" si="149"/>
        <v>0</v>
      </c>
      <c r="AL280" s="28">
        <f t="shared" si="149"/>
        <v>0</v>
      </c>
      <c r="AM280" s="17">
        <f>DFC!$C$50</f>
        <v>152</v>
      </c>
      <c r="AN280" s="16">
        <f>DFC!$C$49</f>
        <v>146.19999999999999</v>
      </c>
      <c r="AO280" s="18">
        <f>DFC!$C$48</f>
        <v>150</v>
      </c>
      <c r="AP280" s="31">
        <f t="shared" si="145"/>
        <v>0</v>
      </c>
      <c r="AQ280" s="31">
        <f t="shared" si="145"/>
        <v>0</v>
      </c>
      <c r="AR280" s="32">
        <f t="shared" si="145"/>
        <v>0</v>
      </c>
      <c r="AS280" s="23">
        <f>DFC!$C$41</f>
        <v>370</v>
      </c>
      <c r="AT280" s="33">
        <f t="shared" si="144"/>
        <v>0</v>
      </c>
      <c r="AU280" s="31">
        <f t="shared" si="144"/>
        <v>0</v>
      </c>
      <c r="AV280" s="31">
        <f t="shared" si="144"/>
        <v>0</v>
      </c>
      <c r="AW280" s="423">
        <f t="shared" si="163"/>
        <v>0</v>
      </c>
      <c r="AX280" s="561">
        <f>DFC!$C$72</f>
        <v>0.15</v>
      </c>
      <c r="AY280" s="559">
        <f>DFC!$C$71</f>
        <v>0.75</v>
      </c>
      <c r="AZ280" s="560">
        <f>DFC!$C$70</f>
        <v>0.1</v>
      </c>
      <c r="BA280" s="24" t="str">
        <f t="shared" si="160"/>
        <v>OK</v>
      </c>
      <c r="BB280" s="25">
        <f t="shared" si="158"/>
        <v>93</v>
      </c>
      <c r="BC280" s="26">
        <f t="shared" si="158"/>
        <v>465</v>
      </c>
      <c r="BD280" s="27">
        <f t="shared" si="158"/>
        <v>62</v>
      </c>
      <c r="BE280" s="28">
        <f t="shared" si="150"/>
        <v>116250</v>
      </c>
      <c r="BF280" s="28">
        <f t="shared" si="150"/>
        <v>1976250</v>
      </c>
      <c r="BG280" s="28">
        <f t="shared" si="150"/>
        <v>310000</v>
      </c>
      <c r="BH280" s="17">
        <f>DFC!$C$77</f>
        <v>42</v>
      </c>
      <c r="BI280" s="28">
        <f>DFC!$C$76</f>
        <v>35</v>
      </c>
      <c r="BJ280" s="30">
        <f>DFC!$C$75</f>
        <v>40</v>
      </c>
      <c r="BK280" s="31">
        <f t="shared" si="146"/>
        <v>4.8825000000000003</v>
      </c>
      <c r="BL280" s="31">
        <f t="shared" si="146"/>
        <v>69.168750000000003</v>
      </c>
      <c r="BM280" s="32">
        <f t="shared" si="146"/>
        <v>12.4</v>
      </c>
      <c r="BN280" s="11">
        <f>DFC!$C$68</f>
        <v>500</v>
      </c>
      <c r="BO280" s="21">
        <f t="shared" si="164"/>
        <v>2441.25</v>
      </c>
      <c r="BP280" s="19">
        <f t="shared" si="165"/>
        <v>34584.375</v>
      </c>
      <c r="BQ280" s="19">
        <f t="shared" si="166"/>
        <v>6200</v>
      </c>
      <c r="BR280" s="423">
        <f t="shared" si="167"/>
        <v>43225.625</v>
      </c>
      <c r="BS280" s="561">
        <f>DFC!$C$72</f>
        <v>0.15</v>
      </c>
      <c r="BT280" s="559">
        <f>DFC!$C$71</f>
        <v>0.75</v>
      </c>
      <c r="BU280" s="560">
        <f>DFC!$C$70</f>
        <v>0.1</v>
      </c>
      <c r="BV280" s="24" t="str">
        <f t="shared" si="161"/>
        <v>OK</v>
      </c>
      <c r="BW280" s="25">
        <f t="shared" si="159"/>
        <v>93</v>
      </c>
      <c r="BX280" s="26">
        <f t="shared" si="159"/>
        <v>465</v>
      </c>
      <c r="BY280" s="27">
        <f t="shared" si="159"/>
        <v>62</v>
      </c>
      <c r="BZ280" s="28">
        <f t="shared" si="151"/>
        <v>0</v>
      </c>
      <c r="CA280" s="28">
        <f t="shared" si="151"/>
        <v>0</v>
      </c>
      <c r="CB280" s="28">
        <f t="shared" si="151"/>
        <v>0</v>
      </c>
      <c r="CC280" s="17">
        <f>DFC!$C$77</f>
        <v>42</v>
      </c>
      <c r="CD280" s="28">
        <f>DFC!$C$76</f>
        <v>35</v>
      </c>
      <c r="CE280" s="30">
        <f>DFC!$C$75</f>
        <v>40</v>
      </c>
      <c r="CF280" s="31">
        <f t="shared" si="147"/>
        <v>0</v>
      </c>
      <c r="CG280" s="31">
        <f t="shared" si="147"/>
        <v>0</v>
      </c>
      <c r="CH280" s="32">
        <f t="shared" si="147"/>
        <v>0</v>
      </c>
      <c r="CI280" s="11">
        <f>DFC!$C$68</f>
        <v>500</v>
      </c>
      <c r="CJ280" s="21">
        <f t="shared" si="168"/>
        <v>0</v>
      </c>
      <c r="CK280" s="21">
        <f t="shared" si="168"/>
        <v>0</v>
      </c>
      <c r="CL280" s="21">
        <f t="shared" si="168"/>
        <v>0</v>
      </c>
      <c r="CM280" s="423">
        <f t="shared" si="169"/>
        <v>0</v>
      </c>
    </row>
    <row r="281" spans="1:91" x14ac:dyDescent="0.35">
      <c r="A281" s="743"/>
      <c r="B281" s="572" t="s">
        <v>35</v>
      </c>
      <c r="C281" s="572">
        <v>30</v>
      </c>
      <c r="D281" s="572">
        <v>275</v>
      </c>
      <c r="E281" s="10">
        <f>DFC!C$62</f>
        <v>20</v>
      </c>
      <c r="F281" s="578">
        <f t="shared" si="148"/>
        <v>600</v>
      </c>
      <c r="G281" s="745"/>
      <c r="H281" s="49">
        <f>DFC!$C$45</f>
        <v>0.1</v>
      </c>
      <c r="I281" s="47">
        <f>DFC!$C$44</f>
        <v>0.7</v>
      </c>
      <c r="J281" s="48">
        <f>DFC!$C$43</f>
        <v>0.2</v>
      </c>
      <c r="K281" s="24" t="str">
        <f t="shared" si="152"/>
        <v>OK</v>
      </c>
      <c r="L281" s="25">
        <f t="shared" si="153"/>
        <v>60</v>
      </c>
      <c r="M281" s="26">
        <f t="shared" si="153"/>
        <v>420</v>
      </c>
      <c r="N281" s="27">
        <f t="shared" si="153"/>
        <v>120</v>
      </c>
      <c r="O281" s="28">
        <f t="shared" si="170"/>
        <v>420000</v>
      </c>
      <c r="P281" s="28">
        <f t="shared" si="170"/>
        <v>9996000</v>
      </c>
      <c r="Q281" s="28">
        <f t="shared" si="170"/>
        <v>3360000</v>
      </c>
      <c r="R281" s="29">
        <f>DFC!$C$50</f>
        <v>152</v>
      </c>
      <c r="S281" s="28">
        <f>DFC!$C$49</f>
        <v>146.19999999999999</v>
      </c>
      <c r="T281" s="30">
        <f>DFC!$C$48</f>
        <v>150</v>
      </c>
      <c r="U281" s="31">
        <f t="shared" si="154"/>
        <v>63.84</v>
      </c>
      <c r="V281" s="31">
        <f t="shared" si="154"/>
        <v>1461.4151999999999</v>
      </c>
      <c r="W281" s="32">
        <f t="shared" si="154"/>
        <v>504</v>
      </c>
      <c r="X281" s="23">
        <f>DFC!$C$41</f>
        <v>370</v>
      </c>
      <c r="Y281" s="33">
        <f t="shared" si="155"/>
        <v>23620.800000000003</v>
      </c>
      <c r="Z281" s="31">
        <f t="shared" si="155"/>
        <v>540723.62399999995</v>
      </c>
      <c r="AA281" s="31">
        <f t="shared" si="155"/>
        <v>186480</v>
      </c>
      <c r="AB281" s="423">
        <f t="shared" si="162"/>
        <v>750824.424</v>
      </c>
      <c r="AC281" s="295">
        <f>DFC!$C$45</f>
        <v>0.1</v>
      </c>
      <c r="AD281" s="291">
        <f>DFC!$C$44</f>
        <v>0.7</v>
      </c>
      <c r="AE281" s="292">
        <f>DFC!$C$43</f>
        <v>0.2</v>
      </c>
      <c r="AF281" s="24" t="str">
        <f t="shared" si="156"/>
        <v>OK</v>
      </c>
      <c r="AG281" s="25">
        <f t="shared" si="157"/>
        <v>60</v>
      </c>
      <c r="AH281" s="26">
        <f t="shared" si="157"/>
        <v>420</v>
      </c>
      <c r="AI281" s="27">
        <f t="shared" si="157"/>
        <v>120</v>
      </c>
      <c r="AJ281" s="28">
        <f t="shared" si="149"/>
        <v>0</v>
      </c>
      <c r="AK281" s="28">
        <f t="shared" si="149"/>
        <v>0</v>
      </c>
      <c r="AL281" s="28">
        <f t="shared" si="149"/>
        <v>0</v>
      </c>
      <c r="AM281" s="17">
        <f>DFC!$C$50</f>
        <v>152</v>
      </c>
      <c r="AN281" s="16">
        <f>DFC!$C$49</f>
        <v>146.19999999999999</v>
      </c>
      <c r="AO281" s="18">
        <f>DFC!$C$48</f>
        <v>150</v>
      </c>
      <c r="AP281" s="31">
        <f t="shared" si="145"/>
        <v>0</v>
      </c>
      <c r="AQ281" s="31">
        <f t="shared" si="145"/>
        <v>0</v>
      </c>
      <c r="AR281" s="32">
        <f t="shared" si="145"/>
        <v>0</v>
      </c>
      <c r="AS281" s="23">
        <f>DFC!$C$41</f>
        <v>370</v>
      </c>
      <c r="AT281" s="33">
        <f t="shared" si="144"/>
        <v>0</v>
      </c>
      <c r="AU281" s="31">
        <f t="shared" si="144"/>
        <v>0</v>
      </c>
      <c r="AV281" s="31">
        <f t="shared" si="144"/>
        <v>0</v>
      </c>
      <c r="AW281" s="423">
        <f t="shared" si="163"/>
        <v>0</v>
      </c>
      <c r="AX281" s="561">
        <f>DFC!$C$72</f>
        <v>0.15</v>
      </c>
      <c r="AY281" s="559">
        <f>DFC!$C$71</f>
        <v>0.75</v>
      </c>
      <c r="AZ281" s="560">
        <f>DFC!$C$70</f>
        <v>0.1</v>
      </c>
      <c r="BA281" s="24" t="str">
        <f t="shared" si="160"/>
        <v>OK</v>
      </c>
      <c r="BB281" s="25">
        <f t="shared" si="158"/>
        <v>90</v>
      </c>
      <c r="BC281" s="26">
        <f t="shared" si="158"/>
        <v>450</v>
      </c>
      <c r="BD281" s="27">
        <f t="shared" si="158"/>
        <v>60</v>
      </c>
      <c r="BE281" s="28">
        <f t="shared" si="150"/>
        <v>112500</v>
      </c>
      <c r="BF281" s="28">
        <f t="shared" si="150"/>
        <v>1912500</v>
      </c>
      <c r="BG281" s="28">
        <f t="shared" si="150"/>
        <v>300000</v>
      </c>
      <c r="BH281" s="17">
        <f>DFC!$C$77</f>
        <v>42</v>
      </c>
      <c r="BI281" s="28">
        <f>DFC!$C$76</f>
        <v>35</v>
      </c>
      <c r="BJ281" s="30">
        <f>DFC!$C$75</f>
        <v>40</v>
      </c>
      <c r="BK281" s="31">
        <f t="shared" si="146"/>
        <v>4.7249999999999996</v>
      </c>
      <c r="BL281" s="31">
        <f t="shared" si="146"/>
        <v>66.9375</v>
      </c>
      <c r="BM281" s="32">
        <f t="shared" si="146"/>
        <v>12</v>
      </c>
      <c r="BN281" s="11">
        <f>DFC!$C$68</f>
        <v>500</v>
      </c>
      <c r="BO281" s="21">
        <f t="shared" si="164"/>
        <v>2362.5</v>
      </c>
      <c r="BP281" s="19">
        <f t="shared" si="165"/>
        <v>33468.75</v>
      </c>
      <c r="BQ281" s="19">
        <f t="shared" si="166"/>
        <v>6000</v>
      </c>
      <c r="BR281" s="423">
        <f t="shared" si="167"/>
        <v>41831.25</v>
      </c>
      <c r="BS281" s="561">
        <f>DFC!$C$72</f>
        <v>0.15</v>
      </c>
      <c r="BT281" s="559">
        <f>DFC!$C$71</f>
        <v>0.75</v>
      </c>
      <c r="BU281" s="560">
        <f>DFC!$C$70</f>
        <v>0.1</v>
      </c>
      <c r="BV281" s="24" t="str">
        <f t="shared" si="161"/>
        <v>OK</v>
      </c>
      <c r="BW281" s="25">
        <f t="shared" si="159"/>
        <v>90</v>
      </c>
      <c r="BX281" s="26">
        <f t="shared" si="159"/>
        <v>450</v>
      </c>
      <c r="BY281" s="27">
        <f t="shared" si="159"/>
        <v>60</v>
      </c>
      <c r="BZ281" s="28">
        <f t="shared" si="151"/>
        <v>0</v>
      </c>
      <c r="CA281" s="28">
        <f t="shared" si="151"/>
        <v>0</v>
      </c>
      <c r="CB281" s="28">
        <f t="shared" si="151"/>
        <v>0</v>
      </c>
      <c r="CC281" s="17">
        <f>DFC!$C$77</f>
        <v>42</v>
      </c>
      <c r="CD281" s="28">
        <f>DFC!$C$76</f>
        <v>35</v>
      </c>
      <c r="CE281" s="30">
        <f>DFC!$C$75</f>
        <v>40</v>
      </c>
      <c r="CF281" s="31">
        <f t="shared" si="147"/>
        <v>0</v>
      </c>
      <c r="CG281" s="31">
        <f t="shared" si="147"/>
        <v>0</v>
      </c>
      <c r="CH281" s="32">
        <f t="shared" si="147"/>
        <v>0</v>
      </c>
      <c r="CI281" s="11">
        <f>DFC!$C$68</f>
        <v>500</v>
      </c>
      <c r="CJ281" s="21">
        <f t="shared" si="168"/>
        <v>0</v>
      </c>
      <c r="CK281" s="21">
        <f t="shared" si="168"/>
        <v>0</v>
      </c>
      <c r="CL281" s="21">
        <f t="shared" si="168"/>
        <v>0</v>
      </c>
      <c r="CM281" s="423">
        <f t="shared" si="169"/>
        <v>0</v>
      </c>
    </row>
    <row r="282" spans="1:91" x14ac:dyDescent="0.35">
      <c r="A282" s="744"/>
      <c r="B282" s="576" t="s">
        <v>36</v>
      </c>
      <c r="C282" s="576">
        <v>31</v>
      </c>
      <c r="D282" s="576">
        <v>276</v>
      </c>
      <c r="E282" s="10">
        <f>DFC!C$63</f>
        <v>20</v>
      </c>
      <c r="F282" s="35">
        <f t="shared" si="148"/>
        <v>620</v>
      </c>
      <c r="G282" s="746"/>
      <c r="H282" s="49">
        <f>DFC!$C$45</f>
        <v>0.1</v>
      </c>
      <c r="I282" s="47">
        <f>DFC!$C$44</f>
        <v>0.7</v>
      </c>
      <c r="J282" s="48">
        <f>DFC!$C$43</f>
        <v>0.2</v>
      </c>
      <c r="K282" s="8" t="str">
        <f t="shared" si="152"/>
        <v>OK</v>
      </c>
      <c r="L282" s="37">
        <f t="shared" si="153"/>
        <v>62</v>
      </c>
      <c r="M282" s="38">
        <f t="shared" si="153"/>
        <v>434</v>
      </c>
      <c r="N282" s="39">
        <f t="shared" si="153"/>
        <v>124</v>
      </c>
      <c r="O282" s="40">
        <f t="shared" si="170"/>
        <v>434000</v>
      </c>
      <c r="P282" s="40">
        <f t="shared" si="170"/>
        <v>10329200</v>
      </c>
      <c r="Q282" s="40">
        <f t="shared" si="170"/>
        <v>3472000</v>
      </c>
      <c r="R282" s="41">
        <f>DFC!$C$50</f>
        <v>152</v>
      </c>
      <c r="S282" s="40">
        <f>DFC!$C$49</f>
        <v>146.19999999999999</v>
      </c>
      <c r="T282" s="42">
        <f>DFC!$C$48</f>
        <v>150</v>
      </c>
      <c r="U282" s="43">
        <f t="shared" si="154"/>
        <v>65.968000000000004</v>
      </c>
      <c r="V282" s="43">
        <f t="shared" si="154"/>
        <v>1510.12904</v>
      </c>
      <c r="W282" s="44">
        <f t="shared" si="154"/>
        <v>520.79999999999995</v>
      </c>
      <c r="X282" s="23">
        <f>DFC!$C$41</f>
        <v>370</v>
      </c>
      <c r="Y282" s="45">
        <f t="shared" si="155"/>
        <v>24408.16</v>
      </c>
      <c r="Z282" s="43">
        <f t="shared" si="155"/>
        <v>558747.74479999999</v>
      </c>
      <c r="AA282" s="43">
        <f t="shared" si="155"/>
        <v>192695.99999999997</v>
      </c>
      <c r="AB282" s="423">
        <f t="shared" si="162"/>
        <v>775851.90480000002</v>
      </c>
      <c r="AC282" s="295">
        <f>DFC!$C$45</f>
        <v>0.1</v>
      </c>
      <c r="AD282" s="291">
        <f>DFC!$C$44</f>
        <v>0.7</v>
      </c>
      <c r="AE282" s="292">
        <f>DFC!$C$43</f>
        <v>0.2</v>
      </c>
      <c r="AF282" s="8" t="str">
        <f t="shared" si="156"/>
        <v>OK</v>
      </c>
      <c r="AG282" s="37">
        <f t="shared" si="157"/>
        <v>62</v>
      </c>
      <c r="AH282" s="38">
        <f t="shared" si="157"/>
        <v>434</v>
      </c>
      <c r="AI282" s="39">
        <f t="shared" si="157"/>
        <v>124</v>
      </c>
      <c r="AJ282" s="40">
        <f t="shared" si="149"/>
        <v>0</v>
      </c>
      <c r="AK282" s="40">
        <f t="shared" si="149"/>
        <v>0</v>
      </c>
      <c r="AL282" s="40">
        <f t="shared" si="149"/>
        <v>0</v>
      </c>
      <c r="AM282" s="17">
        <f>DFC!$C$50</f>
        <v>152</v>
      </c>
      <c r="AN282" s="16">
        <f>DFC!$C$49</f>
        <v>146.19999999999999</v>
      </c>
      <c r="AO282" s="18">
        <f>DFC!$C$48</f>
        <v>150</v>
      </c>
      <c r="AP282" s="43">
        <f t="shared" si="145"/>
        <v>0</v>
      </c>
      <c r="AQ282" s="43">
        <f t="shared" si="145"/>
        <v>0</v>
      </c>
      <c r="AR282" s="44">
        <f t="shared" si="145"/>
        <v>0</v>
      </c>
      <c r="AS282" s="23">
        <f>DFC!$C$41</f>
        <v>370</v>
      </c>
      <c r="AT282" s="45">
        <f t="shared" si="144"/>
        <v>0</v>
      </c>
      <c r="AU282" s="43">
        <f t="shared" si="144"/>
        <v>0</v>
      </c>
      <c r="AV282" s="43">
        <f t="shared" si="144"/>
        <v>0</v>
      </c>
      <c r="AW282" s="423">
        <f t="shared" si="163"/>
        <v>0</v>
      </c>
      <c r="AX282" s="561">
        <f>DFC!$C$72</f>
        <v>0.15</v>
      </c>
      <c r="AY282" s="559">
        <f>DFC!$C$71</f>
        <v>0.75</v>
      </c>
      <c r="AZ282" s="560">
        <f>DFC!$C$70</f>
        <v>0.1</v>
      </c>
      <c r="BA282" s="8" t="str">
        <f t="shared" si="160"/>
        <v>OK</v>
      </c>
      <c r="BB282" s="37">
        <f t="shared" si="158"/>
        <v>93</v>
      </c>
      <c r="BC282" s="38">
        <f t="shared" si="158"/>
        <v>465</v>
      </c>
      <c r="BD282" s="39">
        <f t="shared" si="158"/>
        <v>62</v>
      </c>
      <c r="BE282" s="40">
        <f t="shared" si="150"/>
        <v>116250</v>
      </c>
      <c r="BF282" s="40">
        <f t="shared" si="150"/>
        <v>1976250</v>
      </c>
      <c r="BG282" s="40">
        <f t="shared" si="150"/>
        <v>310000</v>
      </c>
      <c r="BH282" s="17">
        <f>DFC!$C$77</f>
        <v>42</v>
      </c>
      <c r="BI282" s="28">
        <f>DFC!$C$76</f>
        <v>35</v>
      </c>
      <c r="BJ282" s="30">
        <f>DFC!$C$75</f>
        <v>40</v>
      </c>
      <c r="BK282" s="43">
        <f t="shared" si="146"/>
        <v>4.8825000000000003</v>
      </c>
      <c r="BL282" s="43">
        <f t="shared" si="146"/>
        <v>69.168750000000003</v>
      </c>
      <c r="BM282" s="44">
        <f t="shared" si="146"/>
        <v>12.4</v>
      </c>
      <c r="BN282" s="11">
        <f>DFC!$C$68</f>
        <v>500</v>
      </c>
      <c r="BO282" s="21">
        <f t="shared" si="164"/>
        <v>2441.25</v>
      </c>
      <c r="BP282" s="19">
        <f t="shared" si="165"/>
        <v>34584.375</v>
      </c>
      <c r="BQ282" s="19">
        <f t="shared" si="166"/>
        <v>6200</v>
      </c>
      <c r="BR282" s="423">
        <f t="shared" si="167"/>
        <v>43225.625</v>
      </c>
      <c r="BS282" s="561">
        <f>DFC!$C$72</f>
        <v>0.15</v>
      </c>
      <c r="BT282" s="559">
        <f>DFC!$C$71</f>
        <v>0.75</v>
      </c>
      <c r="BU282" s="560">
        <f>DFC!$C$70</f>
        <v>0.1</v>
      </c>
      <c r="BV282" s="8" t="str">
        <f t="shared" si="161"/>
        <v>OK</v>
      </c>
      <c r="BW282" s="37">
        <f t="shared" si="159"/>
        <v>93</v>
      </c>
      <c r="BX282" s="38">
        <f t="shared" si="159"/>
        <v>465</v>
      </c>
      <c r="BY282" s="39">
        <f t="shared" si="159"/>
        <v>62</v>
      </c>
      <c r="BZ282" s="40">
        <f t="shared" si="151"/>
        <v>0</v>
      </c>
      <c r="CA282" s="40">
        <f t="shared" si="151"/>
        <v>0</v>
      </c>
      <c r="CB282" s="40">
        <f t="shared" si="151"/>
        <v>0</v>
      </c>
      <c r="CC282" s="17">
        <f>DFC!$C$77</f>
        <v>42</v>
      </c>
      <c r="CD282" s="28">
        <f>DFC!$C$76</f>
        <v>35</v>
      </c>
      <c r="CE282" s="30">
        <f>DFC!$C$75</f>
        <v>40</v>
      </c>
      <c r="CF282" s="43">
        <f t="shared" si="147"/>
        <v>0</v>
      </c>
      <c r="CG282" s="43">
        <f t="shared" si="147"/>
        <v>0</v>
      </c>
      <c r="CH282" s="44">
        <f t="shared" si="147"/>
        <v>0</v>
      </c>
      <c r="CI282" s="11">
        <f>DFC!$C$68</f>
        <v>500</v>
      </c>
      <c r="CJ282" s="21">
        <f t="shared" si="168"/>
        <v>0</v>
      </c>
      <c r="CK282" s="21">
        <f t="shared" si="168"/>
        <v>0</v>
      </c>
      <c r="CL282" s="21">
        <f t="shared" si="168"/>
        <v>0</v>
      </c>
      <c r="CM282" s="423">
        <f t="shared" si="169"/>
        <v>0</v>
      </c>
    </row>
    <row r="283" spans="1:91" x14ac:dyDescent="0.35">
      <c r="A283" s="731">
        <v>24</v>
      </c>
      <c r="B283" s="575" t="s">
        <v>25</v>
      </c>
      <c r="C283" s="575">
        <v>31</v>
      </c>
      <c r="D283" s="575">
        <v>277</v>
      </c>
      <c r="E283" s="10">
        <f>DFC!C$52</f>
        <v>8</v>
      </c>
      <c r="F283" s="10">
        <f t="shared" si="148"/>
        <v>248</v>
      </c>
      <c r="G283" s="732">
        <f>SUM(F283:F294)</f>
        <v>6928</v>
      </c>
      <c r="H283" s="49">
        <f>DFC!$C$45</f>
        <v>0.1</v>
      </c>
      <c r="I283" s="47">
        <f>DFC!$C$44</f>
        <v>0.7</v>
      </c>
      <c r="J283" s="48">
        <f>DFC!$C$43</f>
        <v>0.2</v>
      </c>
      <c r="K283" s="12" t="str">
        <f t="shared" si="152"/>
        <v>OK</v>
      </c>
      <c r="L283" s="25">
        <f t="shared" si="153"/>
        <v>24.8</v>
      </c>
      <c r="M283" s="26">
        <f t="shared" si="153"/>
        <v>173.6</v>
      </c>
      <c r="N283" s="27">
        <f t="shared" si="153"/>
        <v>49.6</v>
      </c>
      <c r="O283" s="28">
        <f t="shared" si="170"/>
        <v>173600</v>
      </c>
      <c r="P283" s="28">
        <f t="shared" si="170"/>
        <v>4131680</v>
      </c>
      <c r="Q283" s="28">
        <f t="shared" si="170"/>
        <v>1388800</v>
      </c>
      <c r="R283" s="29">
        <f>DFC!$C$50</f>
        <v>152</v>
      </c>
      <c r="S283" s="28">
        <f>DFC!$C$49</f>
        <v>146.19999999999999</v>
      </c>
      <c r="T283" s="30">
        <f>DFC!$C$48</f>
        <v>150</v>
      </c>
      <c r="U283" s="31">
        <f t="shared" si="154"/>
        <v>26.3872</v>
      </c>
      <c r="V283" s="31">
        <f t="shared" si="154"/>
        <v>604.05161599999997</v>
      </c>
      <c r="W283" s="32">
        <f t="shared" si="154"/>
        <v>208.32</v>
      </c>
      <c r="X283" s="23">
        <f>DFC!$C$41</f>
        <v>370</v>
      </c>
      <c r="Y283" s="33">
        <f t="shared" si="155"/>
        <v>9763.2639999999992</v>
      </c>
      <c r="Z283" s="31">
        <f t="shared" si="155"/>
        <v>223499.09792</v>
      </c>
      <c r="AA283" s="31">
        <f t="shared" si="155"/>
        <v>77078.399999999994</v>
      </c>
      <c r="AB283" s="423">
        <f t="shared" ref="AB283" si="171">SUM(Y283:AA283)</f>
        <v>310340.76191999996</v>
      </c>
      <c r="AC283" s="295">
        <f>DFC!$C$45</f>
        <v>0.1</v>
      </c>
      <c r="AD283" s="291">
        <f>DFC!$C$44</f>
        <v>0.7</v>
      </c>
      <c r="AE283" s="292">
        <f>DFC!$C$43</f>
        <v>0.2</v>
      </c>
      <c r="AF283" s="12" t="str">
        <f t="shared" si="156"/>
        <v>OK</v>
      </c>
      <c r="AG283" s="13">
        <f t="shared" si="157"/>
        <v>24.8</v>
      </c>
      <c r="AH283" s="14">
        <f t="shared" si="157"/>
        <v>173.6</v>
      </c>
      <c r="AI283" s="15">
        <f t="shared" si="157"/>
        <v>49.6</v>
      </c>
      <c r="AJ283" s="16">
        <f t="shared" si="149"/>
        <v>0</v>
      </c>
      <c r="AK283" s="16">
        <f t="shared" si="149"/>
        <v>0</v>
      </c>
      <c r="AL283" s="16">
        <f t="shared" si="149"/>
        <v>0</v>
      </c>
      <c r="AM283" s="17">
        <f>DFC!$C$50</f>
        <v>152</v>
      </c>
      <c r="AN283" s="16">
        <f>DFC!$C$49</f>
        <v>146.19999999999999</v>
      </c>
      <c r="AO283" s="18">
        <f>DFC!$C$48</f>
        <v>150</v>
      </c>
      <c r="AP283" s="19">
        <f t="shared" si="145"/>
        <v>0</v>
      </c>
      <c r="AQ283" s="19">
        <f t="shared" si="145"/>
        <v>0</v>
      </c>
      <c r="AR283" s="20">
        <f t="shared" si="145"/>
        <v>0</v>
      </c>
      <c r="AS283" s="23">
        <f>DFC!$C$41</f>
        <v>370</v>
      </c>
      <c r="AT283" s="21">
        <f t="shared" si="144"/>
        <v>0</v>
      </c>
      <c r="AU283" s="19">
        <f t="shared" si="144"/>
        <v>0</v>
      </c>
      <c r="AV283" s="19">
        <f t="shared" si="144"/>
        <v>0</v>
      </c>
      <c r="AW283" s="423">
        <f t="shared" si="163"/>
        <v>0</v>
      </c>
      <c r="AX283" s="561">
        <f>DFC!$C$72</f>
        <v>0.15</v>
      </c>
      <c r="AY283" s="559">
        <f>DFC!$C$71</f>
        <v>0.75</v>
      </c>
      <c r="AZ283" s="560">
        <f>DFC!$C$70</f>
        <v>0.1</v>
      </c>
      <c r="BA283" s="12" t="str">
        <f t="shared" si="160"/>
        <v>OK</v>
      </c>
      <c r="BB283" s="13">
        <f t="shared" si="158"/>
        <v>37.199999999999996</v>
      </c>
      <c r="BC283" s="14">
        <f t="shared" si="158"/>
        <v>186</v>
      </c>
      <c r="BD283" s="15">
        <f t="shared" si="158"/>
        <v>24.8</v>
      </c>
      <c r="BE283" s="16">
        <f t="shared" si="150"/>
        <v>46499.999999999993</v>
      </c>
      <c r="BF283" s="16">
        <f t="shared" si="150"/>
        <v>790500</v>
      </c>
      <c r="BG283" s="16">
        <f t="shared" si="150"/>
        <v>124000</v>
      </c>
      <c r="BH283" s="17">
        <f>DFC!$C$77</f>
        <v>42</v>
      </c>
      <c r="BI283" s="28">
        <f>DFC!$C$76</f>
        <v>35</v>
      </c>
      <c r="BJ283" s="30">
        <f>DFC!$C$75</f>
        <v>40</v>
      </c>
      <c r="BK283" s="19">
        <f t="shared" si="146"/>
        <v>1.9529999999999998</v>
      </c>
      <c r="BL283" s="19">
        <f t="shared" si="146"/>
        <v>27.6675</v>
      </c>
      <c r="BM283" s="20">
        <f t="shared" si="146"/>
        <v>4.96</v>
      </c>
      <c r="BN283" s="11">
        <f>DFC!$C$68</f>
        <v>500</v>
      </c>
      <c r="BO283" s="21">
        <f t="shared" si="164"/>
        <v>976.49999999999989</v>
      </c>
      <c r="BP283" s="19">
        <f t="shared" si="165"/>
        <v>13833.75</v>
      </c>
      <c r="BQ283" s="19">
        <f t="shared" si="166"/>
        <v>2480</v>
      </c>
      <c r="BR283" s="423">
        <f t="shared" si="167"/>
        <v>17290.25</v>
      </c>
      <c r="BS283" s="561">
        <f>DFC!$C$72</f>
        <v>0.15</v>
      </c>
      <c r="BT283" s="559">
        <f>DFC!$C$71</f>
        <v>0.75</v>
      </c>
      <c r="BU283" s="560">
        <f>DFC!$C$70</f>
        <v>0.1</v>
      </c>
      <c r="BV283" s="12" t="str">
        <f t="shared" si="161"/>
        <v>OK</v>
      </c>
      <c r="BW283" s="13">
        <f t="shared" si="159"/>
        <v>37.199999999999996</v>
      </c>
      <c r="BX283" s="14">
        <f t="shared" si="159"/>
        <v>186</v>
      </c>
      <c r="BY283" s="15">
        <f t="shared" si="159"/>
        <v>24.8</v>
      </c>
      <c r="BZ283" s="16">
        <f t="shared" si="151"/>
        <v>0</v>
      </c>
      <c r="CA283" s="16">
        <f t="shared" si="151"/>
        <v>0</v>
      </c>
      <c r="CB283" s="16">
        <f t="shared" si="151"/>
        <v>0</v>
      </c>
      <c r="CC283" s="17">
        <f>DFC!$C$77</f>
        <v>42</v>
      </c>
      <c r="CD283" s="28">
        <f>DFC!$C$76</f>
        <v>35</v>
      </c>
      <c r="CE283" s="30">
        <f>DFC!$C$75</f>
        <v>40</v>
      </c>
      <c r="CF283" s="19">
        <f t="shared" si="147"/>
        <v>0</v>
      </c>
      <c r="CG283" s="19">
        <f t="shared" si="147"/>
        <v>0</v>
      </c>
      <c r="CH283" s="20">
        <f t="shared" si="147"/>
        <v>0</v>
      </c>
      <c r="CI283" s="11">
        <f>DFC!$C$68</f>
        <v>500</v>
      </c>
      <c r="CJ283" s="21">
        <f t="shared" si="168"/>
        <v>0</v>
      </c>
      <c r="CK283" s="21">
        <f t="shared" si="168"/>
        <v>0</v>
      </c>
      <c r="CL283" s="21">
        <f t="shared" si="168"/>
        <v>0</v>
      </c>
      <c r="CM283" s="423">
        <f t="shared" si="169"/>
        <v>0</v>
      </c>
    </row>
    <row r="284" spans="1:91" x14ac:dyDescent="0.35">
      <c r="A284" s="743"/>
      <c r="B284" s="572" t="s">
        <v>26</v>
      </c>
      <c r="C284" s="572">
        <v>28</v>
      </c>
      <c r="D284" s="572">
        <v>278</v>
      </c>
      <c r="E284" s="10">
        <f>DFC!C$53</f>
        <v>20</v>
      </c>
      <c r="F284" s="578">
        <f t="shared" si="148"/>
        <v>560</v>
      </c>
      <c r="G284" s="745"/>
      <c r="H284" s="49">
        <f>DFC!$C$45</f>
        <v>0.1</v>
      </c>
      <c r="I284" s="47">
        <f>DFC!$C$44</f>
        <v>0.7</v>
      </c>
      <c r="J284" s="48">
        <f>DFC!$C$43</f>
        <v>0.2</v>
      </c>
      <c r="K284" s="24" t="str">
        <f t="shared" si="152"/>
        <v>OK</v>
      </c>
      <c r="L284" s="25">
        <f t="shared" si="153"/>
        <v>56</v>
      </c>
      <c r="M284" s="26">
        <f t="shared" si="153"/>
        <v>392</v>
      </c>
      <c r="N284" s="27">
        <f t="shared" si="153"/>
        <v>112</v>
      </c>
      <c r="O284" s="28">
        <f t="shared" si="170"/>
        <v>392000</v>
      </c>
      <c r="P284" s="28">
        <f t="shared" si="170"/>
        <v>9329600</v>
      </c>
      <c r="Q284" s="28">
        <f t="shared" si="170"/>
        <v>3136000</v>
      </c>
      <c r="R284" s="29">
        <f>DFC!$C$50</f>
        <v>152</v>
      </c>
      <c r="S284" s="28">
        <f>DFC!$C$49</f>
        <v>146.19999999999999</v>
      </c>
      <c r="T284" s="30">
        <f>DFC!$C$48</f>
        <v>150</v>
      </c>
      <c r="U284" s="31">
        <f t="shared" si="154"/>
        <v>59.584000000000003</v>
      </c>
      <c r="V284" s="31">
        <f t="shared" si="154"/>
        <v>1363.9875199999999</v>
      </c>
      <c r="W284" s="32">
        <f t="shared" si="154"/>
        <v>470.4</v>
      </c>
      <c r="X284" s="23">
        <f>DFC!$C$41</f>
        <v>370</v>
      </c>
      <c r="Y284" s="33">
        <f t="shared" si="155"/>
        <v>22046.080000000002</v>
      </c>
      <c r="Z284" s="31">
        <f t="shared" si="155"/>
        <v>504675.38239999994</v>
      </c>
      <c r="AA284" s="31">
        <f t="shared" si="155"/>
        <v>174048</v>
      </c>
      <c r="AB284" s="423">
        <f t="shared" si="162"/>
        <v>700769.46239999996</v>
      </c>
      <c r="AC284" s="295">
        <f>DFC!$C$45</f>
        <v>0.1</v>
      </c>
      <c r="AD284" s="291">
        <f>DFC!$C$44</f>
        <v>0.7</v>
      </c>
      <c r="AE284" s="292">
        <f>DFC!$C$43</f>
        <v>0.2</v>
      </c>
      <c r="AF284" s="24" t="str">
        <f t="shared" si="156"/>
        <v>OK</v>
      </c>
      <c r="AG284" s="25">
        <f t="shared" si="157"/>
        <v>56</v>
      </c>
      <c r="AH284" s="26">
        <f t="shared" si="157"/>
        <v>392</v>
      </c>
      <c r="AI284" s="27">
        <f t="shared" si="157"/>
        <v>112</v>
      </c>
      <c r="AJ284" s="28">
        <f t="shared" si="149"/>
        <v>0</v>
      </c>
      <c r="AK284" s="28">
        <f t="shared" si="149"/>
        <v>0</v>
      </c>
      <c r="AL284" s="28">
        <f t="shared" si="149"/>
        <v>0</v>
      </c>
      <c r="AM284" s="17">
        <f>DFC!$C$50</f>
        <v>152</v>
      </c>
      <c r="AN284" s="16">
        <f>DFC!$C$49</f>
        <v>146.19999999999999</v>
      </c>
      <c r="AO284" s="18">
        <f>DFC!$C$48</f>
        <v>150</v>
      </c>
      <c r="AP284" s="31">
        <f t="shared" si="145"/>
        <v>0</v>
      </c>
      <c r="AQ284" s="31">
        <f t="shared" si="145"/>
        <v>0</v>
      </c>
      <c r="AR284" s="32">
        <f t="shared" si="145"/>
        <v>0</v>
      </c>
      <c r="AS284" s="23">
        <f>DFC!$C$41</f>
        <v>370</v>
      </c>
      <c r="AT284" s="33">
        <f t="shared" si="144"/>
        <v>0</v>
      </c>
      <c r="AU284" s="31">
        <f t="shared" si="144"/>
        <v>0</v>
      </c>
      <c r="AV284" s="31">
        <f t="shared" si="144"/>
        <v>0</v>
      </c>
      <c r="AW284" s="423">
        <f t="shared" si="163"/>
        <v>0</v>
      </c>
      <c r="AX284" s="561">
        <f>DFC!$C$72</f>
        <v>0.15</v>
      </c>
      <c r="AY284" s="559">
        <f>DFC!$C$71</f>
        <v>0.75</v>
      </c>
      <c r="AZ284" s="560">
        <f>DFC!$C$70</f>
        <v>0.1</v>
      </c>
      <c r="BA284" s="24" t="str">
        <f t="shared" si="160"/>
        <v>OK</v>
      </c>
      <c r="BB284" s="25">
        <f t="shared" si="158"/>
        <v>84</v>
      </c>
      <c r="BC284" s="26">
        <f t="shared" si="158"/>
        <v>420</v>
      </c>
      <c r="BD284" s="27">
        <f t="shared" si="158"/>
        <v>56</v>
      </c>
      <c r="BE284" s="28">
        <f t="shared" si="150"/>
        <v>105000</v>
      </c>
      <c r="BF284" s="28">
        <f t="shared" si="150"/>
        <v>1785000</v>
      </c>
      <c r="BG284" s="28">
        <f t="shared" si="150"/>
        <v>280000</v>
      </c>
      <c r="BH284" s="17">
        <f>DFC!$C$77</f>
        <v>42</v>
      </c>
      <c r="BI284" s="28">
        <f>DFC!$C$76</f>
        <v>35</v>
      </c>
      <c r="BJ284" s="30">
        <f>DFC!$C$75</f>
        <v>40</v>
      </c>
      <c r="BK284" s="31">
        <f t="shared" si="146"/>
        <v>4.41</v>
      </c>
      <c r="BL284" s="31">
        <f t="shared" si="146"/>
        <v>62.475000000000001</v>
      </c>
      <c r="BM284" s="32">
        <f t="shared" si="146"/>
        <v>11.2</v>
      </c>
      <c r="BN284" s="11">
        <f>DFC!$C$68</f>
        <v>500</v>
      </c>
      <c r="BO284" s="21">
        <f t="shared" si="164"/>
        <v>2205</v>
      </c>
      <c r="BP284" s="19">
        <f t="shared" si="165"/>
        <v>31237.5</v>
      </c>
      <c r="BQ284" s="19">
        <f t="shared" si="166"/>
        <v>5600</v>
      </c>
      <c r="BR284" s="423">
        <f t="shared" si="167"/>
        <v>39042.5</v>
      </c>
      <c r="BS284" s="561">
        <f>DFC!$C$72</f>
        <v>0.15</v>
      </c>
      <c r="BT284" s="559">
        <f>DFC!$C$71</f>
        <v>0.75</v>
      </c>
      <c r="BU284" s="560">
        <f>DFC!$C$70</f>
        <v>0.1</v>
      </c>
      <c r="BV284" s="24" t="str">
        <f t="shared" si="161"/>
        <v>OK</v>
      </c>
      <c r="BW284" s="25">
        <f t="shared" si="159"/>
        <v>84</v>
      </c>
      <c r="BX284" s="26">
        <f t="shared" si="159"/>
        <v>420</v>
      </c>
      <c r="BY284" s="27">
        <f t="shared" si="159"/>
        <v>56</v>
      </c>
      <c r="BZ284" s="28">
        <f t="shared" si="151"/>
        <v>0</v>
      </c>
      <c r="CA284" s="28">
        <f t="shared" si="151"/>
        <v>0</v>
      </c>
      <c r="CB284" s="28">
        <f t="shared" si="151"/>
        <v>0</v>
      </c>
      <c r="CC284" s="17">
        <f>DFC!$C$77</f>
        <v>42</v>
      </c>
      <c r="CD284" s="28">
        <f>DFC!$C$76</f>
        <v>35</v>
      </c>
      <c r="CE284" s="30">
        <f>DFC!$C$75</f>
        <v>40</v>
      </c>
      <c r="CF284" s="31">
        <f t="shared" si="147"/>
        <v>0</v>
      </c>
      <c r="CG284" s="31">
        <f t="shared" si="147"/>
        <v>0</v>
      </c>
      <c r="CH284" s="32">
        <f t="shared" si="147"/>
        <v>0</v>
      </c>
      <c r="CI284" s="11">
        <f>DFC!$C$68</f>
        <v>500</v>
      </c>
      <c r="CJ284" s="21">
        <f t="shared" si="168"/>
        <v>0</v>
      </c>
      <c r="CK284" s="21">
        <f t="shared" si="168"/>
        <v>0</v>
      </c>
      <c r="CL284" s="21">
        <f t="shared" si="168"/>
        <v>0</v>
      </c>
      <c r="CM284" s="423">
        <f t="shared" si="169"/>
        <v>0</v>
      </c>
    </row>
    <row r="285" spans="1:91" x14ac:dyDescent="0.35">
      <c r="A285" s="743"/>
      <c r="B285" s="572" t="s">
        <v>27</v>
      </c>
      <c r="C285" s="572">
        <v>31</v>
      </c>
      <c r="D285" s="572">
        <v>279</v>
      </c>
      <c r="E285" s="10">
        <f>DFC!C$54</f>
        <v>20</v>
      </c>
      <c r="F285" s="578">
        <f t="shared" si="148"/>
        <v>620</v>
      </c>
      <c r="G285" s="745"/>
      <c r="H285" s="49">
        <f>DFC!$C$45</f>
        <v>0.1</v>
      </c>
      <c r="I285" s="47">
        <f>DFC!$C$44</f>
        <v>0.7</v>
      </c>
      <c r="J285" s="48">
        <f>DFC!$C$43</f>
        <v>0.2</v>
      </c>
      <c r="K285" s="24" t="str">
        <f t="shared" si="152"/>
        <v>OK</v>
      </c>
      <c r="L285" s="25">
        <f t="shared" si="153"/>
        <v>62</v>
      </c>
      <c r="M285" s="26">
        <f t="shared" si="153"/>
        <v>434</v>
      </c>
      <c r="N285" s="27">
        <f t="shared" si="153"/>
        <v>124</v>
      </c>
      <c r="O285" s="28">
        <f t="shared" si="170"/>
        <v>434000</v>
      </c>
      <c r="P285" s="28">
        <f t="shared" si="170"/>
        <v>10329200</v>
      </c>
      <c r="Q285" s="28">
        <f t="shared" si="170"/>
        <v>3472000</v>
      </c>
      <c r="R285" s="29">
        <f>DFC!$C$50</f>
        <v>152</v>
      </c>
      <c r="S285" s="28">
        <f>DFC!$C$49</f>
        <v>146.19999999999999</v>
      </c>
      <c r="T285" s="30">
        <f>DFC!$C$48</f>
        <v>150</v>
      </c>
      <c r="U285" s="31">
        <f t="shared" si="154"/>
        <v>65.968000000000004</v>
      </c>
      <c r="V285" s="31">
        <f t="shared" si="154"/>
        <v>1510.12904</v>
      </c>
      <c r="W285" s="32">
        <f t="shared" si="154"/>
        <v>520.79999999999995</v>
      </c>
      <c r="X285" s="23">
        <f>DFC!$C$41</f>
        <v>370</v>
      </c>
      <c r="Y285" s="33">
        <f t="shared" si="155"/>
        <v>24408.16</v>
      </c>
      <c r="Z285" s="31">
        <f t="shared" si="155"/>
        <v>558747.74479999999</v>
      </c>
      <c r="AA285" s="31">
        <f t="shared" si="155"/>
        <v>192695.99999999997</v>
      </c>
      <c r="AB285" s="423">
        <f t="shared" si="162"/>
        <v>775851.90480000002</v>
      </c>
      <c r="AC285" s="295">
        <f>DFC!$C$45</f>
        <v>0.1</v>
      </c>
      <c r="AD285" s="291">
        <f>DFC!$C$44</f>
        <v>0.7</v>
      </c>
      <c r="AE285" s="292">
        <f>DFC!$C$43</f>
        <v>0.2</v>
      </c>
      <c r="AF285" s="24" t="str">
        <f t="shared" si="156"/>
        <v>OK</v>
      </c>
      <c r="AG285" s="25">
        <f t="shared" si="157"/>
        <v>62</v>
      </c>
      <c r="AH285" s="26">
        <f t="shared" si="157"/>
        <v>434</v>
      </c>
      <c r="AI285" s="27">
        <f t="shared" si="157"/>
        <v>124</v>
      </c>
      <c r="AJ285" s="28">
        <f t="shared" si="149"/>
        <v>0</v>
      </c>
      <c r="AK285" s="28">
        <f t="shared" si="149"/>
        <v>0</v>
      </c>
      <c r="AL285" s="28">
        <f t="shared" si="149"/>
        <v>0</v>
      </c>
      <c r="AM285" s="17">
        <f>DFC!$C$50</f>
        <v>152</v>
      </c>
      <c r="AN285" s="16">
        <f>DFC!$C$49</f>
        <v>146.19999999999999</v>
      </c>
      <c r="AO285" s="18">
        <f>DFC!$C$48</f>
        <v>150</v>
      </c>
      <c r="AP285" s="31">
        <f t="shared" si="145"/>
        <v>0</v>
      </c>
      <c r="AQ285" s="31">
        <f t="shared" si="145"/>
        <v>0</v>
      </c>
      <c r="AR285" s="32">
        <f t="shared" si="145"/>
        <v>0</v>
      </c>
      <c r="AS285" s="23">
        <f>DFC!$C$41</f>
        <v>370</v>
      </c>
      <c r="AT285" s="33">
        <f t="shared" si="144"/>
        <v>0</v>
      </c>
      <c r="AU285" s="31">
        <f t="shared" si="144"/>
        <v>0</v>
      </c>
      <c r="AV285" s="31">
        <f t="shared" si="144"/>
        <v>0</v>
      </c>
      <c r="AW285" s="423">
        <f t="shared" si="163"/>
        <v>0</v>
      </c>
      <c r="AX285" s="561">
        <f>DFC!$C$72</f>
        <v>0.15</v>
      </c>
      <c r="AY285" s="559">
        <f>DFC!$C$71</f>
        <v>0.75</v>
      </c>
      <c r="AZ285" s="560">
        <f>DFC!$C$70</f>
        <v>0.1</v>
      </c>
      <c r="BA285" s="24" t="str">
        <f t="shared" si="160"/>
        <v>OK</v>
      </c>
      <c r="BB285" s="25">
        <f t="shared" si="158"/>
        <v>93</v>
      </c>
      <c r="BC285" s="26">
        <f t="shared" si="158"/>
        <v>465</v>
      </c>
      <c r="BD285" s="27">
        <f t="shared" si="158"/>
        <v>62</v>
      </c>
      <c r="BE285" s="28">
        <f t="shared" si="150"/>
        <v>116250</v>
      </c>
      <c r="BF285" s="28">
        <f t="shared" si="150"/>
        <v>1976250</v>
      </c>
      <c r="BG285" s="28">
        <f t="shared" si="150"/>
        <v>310000</v>
      </c>
      <c r="BH285" s="17">
        <f>DFC!$C$77</f>
        <v>42</v>
      </c>
      <c r="BI285" s="28">
        <f>DFC!$C$76</f>
        <v>35</v>
      </c>
      <c r="BJ285" s="30">
        <f>DFC!$C$75</f>
        <v>40</v>
      </c>
      <c r="BK285" s="31">
        <f t="shared" si="146"/>
        <v>4.8825000000000003</v>
      </c>
      <c r="BL285" s="31">
        <f t="shared" si="146"/>
        <v>69.168750000000003</v>
      </c>
      <c r="BM285" s="32">
        <f t="shared" si="146"/>
        <v>12.4</v>
      </c>
      <c r="BN285" s="11">
        <f>DFC!$C$68</f>
        <v>500</v>
      </c>
      <c r="BO285" s="21">
        <f t="shared" si="164"/>
        <v>2441.25</v>
      </c>
      <c r="BP285" s="19">
        <f t="shared" si="165"/>
        <v>34584.375</v>
      </c>
      <c r="BQ285" s="19">
        <f t="shared" si="166"/>
        <v>6200</v>
      </c>
      <c r="BR285" s="423">
        <f t="shared" si="167"/>
        <v>43225.625</v>
      </c>
      <c r="BS285" s="561">
        <f>DFC!$C$72</f>
        <v>0.15</v>
      </c>
      <c r="BT285" s="559">
        <f>DFC!$C$71</f>
        <v>0.75</v>
      </c>
      <c r="BU285" s="560">
        <f>DFC!$C$70</f>
        <v>0.1</v>
      </c>
      <c r="BV285" s="24" t="str">
        <f t="shared" si="161"/>
        <v>OK</v>
      </c>
      <c r="BW285" s="25">
        <f t="shared" si="159"/>
        <v>93</v>
      </c>
      <c r="BX285" s="26">
        <f t="shared" si="159"/>
        <v>465</v>
      </c>
      <c r="BY285" s="27">
        <f t="shared" si="159"/>
        <v>62</v>
      </c>
      <c r="BZ285" s="28">
        <f t="shared" si="151"/>
        <v>0</v>
      </c>
      <c r="CA285" s="28">
        <f t="shared" si="151"/>
        <v>0</v>
      </c>
      <c r="CB285" s="28">
        <f t="shared" si="151"/>
        <v>0</v>
      </c>
      <c r="CC285" s="17">
        <f>DFC!$C$77</f>
        <v>42</v>
      </c>
      <c r="CD285" s="28">
        <f>DFC!$C$76</f>
        <v>35</v>
      </c>
      <c r="CE285" s="30">
        <f>DFC!$C$75</f>
        <v>40</v>
      </c>
      <c r="CF285" s="31">
        <f t="shared" si="147"/>
        <v>0</v>
      </c>
      <c r="CG285" s="31">
        <f t="shared" si="147"/>
        <v>0</v>
      </c>
      <c r="CH285" s="32">
        <f t="shared" si="147"/>
        <v>0</v>
      </c>
      <c r="CI285" s="11">
        <f>DFC!$C$68</f>
        <v>500</v>
      </c>
      <c r="CJ285" s="21">
        <f t="shared" si="168"/>
        <v>0</v>
      </c>
      <c r="CK285" s="21">
        <f t="shared" si="168"/>
        <v>0</v>
      </c>
      <c r="CL285" s="21">
        <f t="shared" si="168"/>
        <v>0</v>
      </c>
      <c r="CM285" s="423">
        <f t="shared" si="169"/>
        <v>0</v>
      </c>
    </row>
    <row r="286" spans="1:91" x14ac:dyDescent="0.35">
      <c r="A286" s="743"/>
      <c r="B286" s="572" t="s">
        <v>28</v>
      </c>
      <c r="C286" s="572">
        <v>30</v>
      </c>
      <c r="D286" s="572">
        <v>280</v>
      </c>
      <c r="E286" s="10">
        <f>DFC!C$55</f>
        <v>20</v>
      </c>
      <c r="F286" s="578">
        <f t="shared" si="148"/>
        <v>600</v>
      </c>
      <c r="G286" s="745"/>
      <c r="H286" s="49">
        <f>DFC!$C$45</f>
        <v>0.1</v>
      </c>
      <c r="I286" s="47">
        <f>DFC!$C$44</f>
        <v>0.7</v>
      </c>
      <c r="J286" s="48">
        <f>DFC!$C$43</f>
        <v>0.2</v>
      </c>
      <c r="K286" s="24" t="str">
        <f t="shared" si="152"/>
        <v>OK</v>
      </c>
      <c r="L286" s="25">
        <f t="shared" si="153"/>
        <v>60</v>
      </c>
      <c r="M286" s="26">
        <f t="shared" si="153"/>
        <v>420</v>
      </c>
      <c r="N286" s="27">
        <f t="shared" si="153"/>
        <v>120</v>
      </c>
      <c r="O286" s="28">
        <f t="shared" si="170"/>
        <v>420000</v>
      </c>
      <c r="P286" s="28">
        <f t="shared" si="170"/>
        <v>9996000</v>
      </c>
      <c r="Q286" s="28">
        <f t="shared" si="170"/>
        <v>3360000</v>
      </c>
      <c r="R286" s="29">
        <f>DFC!$C$50</f>
        <v>152</v>
      </c>
      <c r="S286" s="28">
        <f>DFC!$C$49</f>
        <v>146.19999999999999</v>
      </c>
      <c r="T286" s="30">
        <f>DFC!$C$48</f>
        <v>150</v>
      </c>
      <c r="U286" s="31">
        <f t="shared" si="154"/>
        <v>63.84</v>
      </c>
      <c r="V286" s="31">
        <f t="shared" si="154"/>
        <v>1461.4151999999999</v>
      </c>
      <c r="W286" s="32">
        <f t="shared" si="154"/>
        <v>504</v>
      </c>
      <c r="X286" s="23">
        <f>DFC!$C$41</f>
        <v>370</v>
      </c>
      <c r="Y286" s="33">
        <f t="shared" si="155"/>
        <v>23620.800000000003</v>
      </c>
      <c r="Z286" s="31">
        <f t="shared" si="155"/>
        <v>540723.62399999995</v>
      </c>
      <c r="AA286" s="31">
        <f t="shared" si="155"/>
        <v>186480</v>
      </c>
      <c r="AB286" s="423">
        <f t="shared" si="162"/>
        <v>750824.424</v>
      </c>
      <c r="AC286" s="295">
        <f>DFC!$C$45</f>
        <v>0.1</v>
      </c>
      <c r="AD286" s="291">
        <f>DFC!$C$44</f>
        <v>0.7</v>
      </c>
      <c r="AE286" s="292">
        <f>DFC!$C$43</f>
        <v>0.2</v>
      </c>
      <c r="AF286" s="24" t="str">
        <f t="shared" si="156"/>
        <v>OK</v>
      </c>
      <c r="AG286" s="25">
        <f t="shared" si="157"/>
        <v>60</v>
      </c>
      <c r="AH286" s="26">
        <f t="shared" si="157"/>
        <v>420</v>
      </c>
      <c r="AI286" s="27">
        <f t="shared" si="157"/>
        <v>120</v>
      </c>
      <c r="AJ286" s="28">
        <f t="shared" si="149"/>
        <v>0</v>
      </c>
      <c r="AK286" s="28">
        <f t="shared" si="149"/>
        <v>0</v>
      </c>
      <c r="AL286" s="28">
        <f t="shared" si="149"/>
        <v>0</v>
      </c>
      <c r="AM286" s="17">
        <f>DFC!$C$50</f>
        <v>152</v>
      </c>
      <c r="AN286" s="16">
        <f>DFC!$C$49</f>
        <v>146.19999999999999</v>
      </c>
      <c r="AO286" s="18">
        <f>DFC!$C$48</f>
        <v>150</v>
      </c>
      <c r="AP286" s="31">
        <f t="shared" si="145"/>
        <v>0</v>
      </c>
      <c r="AQ286" s="31">
        <f t="shared" si="145"/>
        <v>0</v>
      </c>
      <c r="AR286" s="32">
        <f t="shared" si="145"/>
        <v>0</v>
      </c>
      <c r="AS286" s="23">
        <f>DFC!$C$41</f>
        <v>370</v>
      </c>
      <c r="AT286" s="33">
        <f t="shared" si="144"/>
        <v>0</v>
      </c>
      <c r="AU286" s="31">
        <f t="shared" si="144"/>
        <v>0</v>
      </c>
      <c r="AV286" s="31">
        <f t="shared" si="144"/>
        <v>0</v>
      </c>
      <c r="AW286" s="423">
        <f t="shared" si="163"/>
        <v>0</v>
      </c>
      <c r="AX286" s="561">
        <f>DFC!$C$72</f>
        <v>0.15</v>
      </c>
      <c r="AY286" s="559">
        <f>DFC!$C$71</f>
        <v>0.75</v>
      </c>
      <c r="AZ286" s="560">
        <f>DFC!$C$70</f>
        <v>0.1</v>
      </c>
      <c r="BA286" s="24" t="str">
        <f t="shared" si="160"/>
        <v>OK</v>
      </c>
      <c r="BB286" s="25">
        <f t="shared" si="158"/>
        <v>90</v>
      </c>
      <c r="BC286" s="26">
        <f t="shared" si="158"/>
        <v>450</v>
      </c>
      <c r="BD286" s="27">
        <f t="shared" si="158"/>
        <v>60</v>
      </c>
      <c r="BE286" s="28">
        <f t="shared" si="150"/>
        <v>112500</v>
      </c>
      <c r="BF286" s="28">
        <f t="shared" si="150"/>
        <v>1912500</v>
      </c>
      <c r="BG286" s="28">
        <f t="shared" si="150"/>
        <v>300000</v>
      </c>
      <c r="BH286" s="17">
        <f>DFC!$C$77</f>
        <v>42</v>
      </c>
      <c r="BI286" s="28">
        <f>DFC!$C$76</f>
        <v>35</v>
      </c>
      <c r="BJ286" s="30">
        <f>DFC!$C$75</f>
        <v>40</v>
      </c>
      <c r="BK286" s="31">
        <f t="shared" si="146"/>
        <v>4.7249999999999996</v>
      </c>
      <c r="BL286" s="31">
        <f t="shared" si="146"/>
        <v>66.9375</v>
      </c>
      <c r="BM286" s="32">
        <f t="shared" si="146"/>
        <v>12</v>
      </c>
      <c r="BN286" s="11">
        <f>DFC!$C$68</f>
        <v>500</v>
      </c>
      <c r="BO286" s="21">
        <f t="shared" si="164"/>
        <v>2362.5</v>
      </c>
      <c r="BP286" s="19">
        <f t="shared" si="165"/>
        <v>33468.75</v>
      </c>
      <c r="BQ286" s="19">
        <f t="shared" si="166"/>
        <v>6000</v>
      </c>
      <c r="BR286" s="423">
        <f t="shared" si="167"/>
        <v>41831.25</v>
      </c>
      <c r="BS286" s="561">
        <f>DFC!$C$72</f>
        <v>0.15</v>
      </c>
      <c r="BT286" s="559">
        <f>DFC!$C$71</f>
        <v>0.75</v>
      </c>
      <c r="BU286" s="560">
        <f>DFC!$C$70</f>
        <v>0.1</v>
      </c>
      <c r="BV286" s="24" t="str">
        <f t="shared" si="161"/>
        <v>OK</v>
      </c>
      <c r="BW286" s="25">
        <f t="shared" si="159"/>
        <v>90</v>
      </c>
      <c r="BX286" s="26">
        <f t="shared" si="159"/>
        <v>450</v>
      </c>
      <c r="BY286" s="27">
        <f t="shared" si="159"/>
        <v>60</v>
      </c>
      <c r="BZ286" s="28">
        <f t="shared" si="151"/>
        <v>0</v>
      </c>
      <c r="CA286" s="28">
        <f t="shared" si="151"/>
        <v>0</v>
      </c>
      <c r="CB286" s="28">
        <f t="shared" si="151"/>
        <v>0</v>
      </c>
      <c r="CC286" s="17">
        <f>DFC!$C$77</f>
        <v>42</v>
      </c>
      <c r="CD286" s="28">
        <f>DFC!$C$76</f>
        <v>35</v>
      </c>
      <c r="CE286" s="30">
        <f>DFC!$C$75</f>
        <v>40</v>
      </c>
      <c r="CF286" s="31">
        <f t="shared" si="147"/>
        <v>0</v>
      </c>
      <c r="CG286" s="31">
        <f t="shared" si="147"/>
        <v>0</v>
      </c>
      <c r="CH286" s="32">
        <f t="shared" si="147"/>
        <v>0</v>
      </c>
      <c r="CI286" s="11">
        <f>DFC!$C$68</f>
        <v>500</v>
      </c>
      <c r="CJ286" s="21">
        <f t="shared" si="168"/>
        <v>0</v>
      </c>
      <c r="CK286" s="21">
        <f t="shared" si="168"/>
        <v>0</v>
      </c>
      <c r="CL286" s="21">
        <f t="shared" si="168"/>
        <v>0</v>
      </c>
      <c r="CM286" s="423">
        <f t="shared" si="169"/>
        <v>0</v>
      </c>
    </row>
    <row r="287" spans="1:91" x14ac:dyDescent="0.35">
      <c r="A287" s="743"/>
      <c r="B287" s="572" t="s">
        <v>29</v>
      </c>
      <c r="C287" s="572">
        <v>31</v>
      </c>
      <c r="D287" s="572">
        <v>281</v>
      </c>
      <c r="E287" s="10">
        <f>DFC!C$56</f>
        <v>20</v>
      </c>
      <c r="F287" s="578">
        <f t="shared" si="148"/>
        <v>620</v>
      </c>
      <c r="G287" s="745"/>
      <c r="H287" s="49">
        <f>DFC!$C$45</f>
        <v>0.1</v>
      </c>
      <c r="I287" s="47">
        <f>DFC!$C$44</f>
        <v>0.7</v>
      </c>
      <c r="J287" s="48">
        <f>DFC!$C$43</f>
        <v>0.2</v>
      </c>
      <c r="K287" s="24" t="str">
        <f t="shared" si="152"/>
        <v>OK</v>
      </c>
      <c r="L287" s="25">
        <f t="shared" si="153"/>
        <v>62</v>
      </c>
      <c r="M287" s="26">
        <f t="shared" si="153"/>
        <v>434</v>
      </c>
      <c r="N287" s="27">
        <f t="shared" si="153"/>
        <v>124</v>
      </c>
      <c r="O287" s="28">
        <f t="shared" si="170"/>
        <v>434000</v>
      </c>
      <c r="P287" s="28">
        <f t="shared" si="170"/>
        <v>10329200</v>
      </c>
      <c r="Q287" s="28">
        <f t="shared" si="170"/>
        <v>3472000</v>
      </c>
      <c r="R287" s="29">
        <f>DFC!$C$50</f>
        <v>152</v>
      </c>
      <c r="S287" s="28">
        <f>DFC!$C$49</f>
        <v>146.19999999999999</v>
      </c>
      <c r="T287" s="30">
        <f>DFC!$C$48</f>
        <v>150</v>
      </c>
      <c r="U287" s="31">
        <f t="shared" si="154"/>
        <v>65.968000000000004</v>
      </c>
      <c r="V287" s="31">
        <f t="shared" si="154"/>
        <v>1510.12904</v>
      </c>
      <c r="W287" s="32">
        <f t="shared" si="154"/>
        <v>520.79999999999995</v>
      </c>
      <c r="X287" s="23">
        <f>DFC!$C$41</f>
        <v>370</v>
      </c>
      <c r="Y287" s="33">
        <f t="shared" si="155"/>
        <v>24408.16</v>
      </c>
      <c r="Z287" s="31">
        <f t="shared" si="155"/>
        <v>558747.74479999999</v>
      </c>
      <c r="AA287" s="31">
        <f t="shared" si="155"/>
        <v>192695.99999999997</v>
      </c>
      <c r="AB287" s="423">
        <f t="shared" si="162"/>
        <v>775851.90480000002</v>
      </c>
      <c r="AC287" s="295">
        <f>DFC!$C$45</f>
        <v>0.1</v>
      </c>
      <c r="AD287" s="291">
        <f>DFC!$C$44</f>
        <v>0.7</v>
      </c>
      <c r="AE287" s="292">
        <f>DFC!$C$43</f>
        <v>0.2</v>
      </c>
      <c r="AF287" s="24" t="str">
        <f t="shared" si="156"/>
        <v>OK</v>
      </c>
      <c r="AG287" s="25">
        <f t="shared" si="157"/>
        <v>62</v>
      </c>
      <c r="AH287" s="26">
        <f t="shared" si="157"/>
        <v>434</v>
      </c>
      <c r="AI287" s="27">
        <f t="shared" si="157"/>
        <v>124</v>
      </c>
      <c r="AJ287" s="28">
        <f t="shared" si="149"/>
        <v>0</v>
      </c>
      <c r="AK287" s="28">
        <f t="shared" si="149"/>
        <v>0</v>
      </c>
      <c r="AL287" s="28">
        <f t="shared" si="149"/>
        <v>0</v>
      </c>
      <c r="AM287" s="17">
        <f>DFC!$C$50</f>
        <v>152</v>
      </c>
      <c r="AN287" s="16">
        <f>DFC!$C$49</f>
        <v>146.19999999999999</v>
      </c>
      <c r="AO287" s="18">
        <f>DFC!$C$48</f>
        <v>150</v>
      </c>
      <c r="AP287" s="31">
        <f t="shared" si="145"/>
        <v>0</v>
      </c>
      <c r="AQ287" s="31">
        <f t="shared" si="145"/>
        <v>0</v>
      </c>
      <c r="AR287" s="32">
        <f t="shared" si="145"/>
        <v>0</v>
      </c>
      <c r="AS287" s="23">
        <f>DFC!$C$41</f>
        <v>370</v>
      </c>
      <c r="AT287" s="33">
        <f t="shared" si="144"/>
        <v>0</v>
      </c>
      <c r="AU287" s="31">
        <f t="shared" si="144"/>
        <v>0</v>
      </c>
      <c r="AV287" s="31">
        <f t="shared" si="144"/>
        <v>0</v>
      </c>
      <c r="AW287" s="423">
        <f t="shared" si="163"/>
        <v>0</v>
      </c>
      <c r="AX287" s="561">
        <f>DFC!$C$72</f>
        <v>0.15</v>
      </c>
      <c r="AY287" s="559">
        <f>DFC!$C$71</f>
        <v>0.75</v>
      </c>
      <c r="AZ287" s="560">
        <f>DFC!$C$70</f>
        <v>0.1</v>
      </c>
      <c r="BA287" s="24" t="str">
        <f t="shared" si="160"/>
        <v>OK</v>
      </c>
      <c r="BB287" s="25">
        <f t="shared" si="158"/>
        <v>93</v>
      </c>
      <c r="BC287" s="26">
        <f t="shared" si="158"/>
        <v>465</v>
      </c>
      <c r="BD287" s="27">
        <f t="shared" si="158"/>
        <v>62</v>
      </c>
      <c r="BE287" s="28">
        <f t="shared" si="150"/>
        <v>116250</v>
      </c>
      <c r="BF287" s="28">
        <f t="shared" si="150"/>
        <v>1976250</v>
      </c>
      <c r="BG287" s="28">
        <f t="shared" si="150"/>
        <v>310000</v>
      </c>
      <c r="BH287" s="17">
        <f>DFC!$C$77</f>
        <v>42</v>
      </c>
      <c r="BI287" s="28">
        <f>DFC!$C$76</f>
        <v>35</v>
      </c>
      <c r="BJ287" s="30">
        <f>DFC!$C$75</f>
        <v>40</v>
      </c>
      <c r="BK287" s="31">
        <f t="shared" si="146"/>
        <v>4.8825000000000003</v>
      </c>
      <c r="BL287" s="31">
        <f t="shared" si="146"/>
        <v>69.168750000000003</v>
      </c>
      <c r="BM287" s="32">
        <f t="shared" si="146"/>
        <v>12.4</v>
      </c>
      <c r="BN287" s="11">
        <f>DFC!$C$68</f>
        <v>500</v>
      </c>
      <c r="BO287" s="21">
        <f t="shared" si="164"/>
        <v>2441.25</v>
      </c>
      <c r="BP287" s="19">
        <f t="shared" si="165"/>
        <v>34584.375</v>
      </c>
      <c r="BQ287" s="19">
        <f t="shared" si="166"/>
        <v>6200</v>
      </c>
      <c r="BR287" s="423">
        <f t="shared" si="167"/>
        <v>43225.625</v>
      </c>
      <c r="BS287" s="561">
        <f>DFC!$C$72</f>
        <v>0.15</v>
      </c>
      <c r="BT287" s="559">
        <f>DFC!$C$71</f>
        <v>0.75</v>
      </c>
      <c r="BU287" s="560">
        <f>DFC!$C$70</f>
        <v>0.1</v>
      </c>
      <c r="BV287" s="24" t="str">
        <f t="shared" si="161"/>
        <v>OK</v>
      </c>
      <c r="BW287" s="25">
        <f t="shared" si="159"/>
        <v>93</v>
      </c>
      <c r="BX287" s="26">
        <f t="shared" si="159"/>
        <v>465</v>
      </c>
      <c r="BY287" s="27">
        <f t="shared" si="159"/>
        <v>62</v>
      </c>
      <c r="BZ287" s="28">
        <f t="shared" si="151"/>
        <v>0</v>
      </c>
      <c r="CA287" s="28">
        <f t="shared" si="151"/>
        <v>0</v>
      </c>
      <c r="CB287" s="28">
        <f t="shared" si="151"/>
        <v>0</v>
      </c>
      <c r="CC287" s="17">
        <f>DFC!$C$77</f>
        <v>42</v>
      </c>
      <c r="CD287" s="28">
        <f>DFC!$C$76</f>
        <v>35</v>
      </c>
      <c r="CE287" s="30">
        <f>DFC!$C$75</f>
        <v>40</v>
      </c>
      <c r="CF287" s="31">
        <f t="shared" si="147"/>
        <v>0</v>
      </c>
      <c r="CG287" s="31">
        <f t="shared" si="147"/>
        <v>0</v>
      </c>
      <c r="CH287" s="32">
        <f t="shared" si="147"/>
        <v>0</v>
      </c>
      <c r="CI287" s="11">
        <f>DFC!$C$68</f>
        <v>500</v>
      </c>
      <c r="CJ287" s="21">
        <f t="shared" si="168"/>
        <v>0</v>
      </c>
      <c r="CK287" s="21">
        <f t="shared" si="168"/>
        <v>0</v>
      </c>
      <c r="CL287" s="21">
        <f t="shared" si="168"/>
        <v>0</v>
      </c>
      <c r="CM287" s="423">
        <f t="shared" si="169"/>
        <v>0</v>
      </c>
    </row>
    <row r="288" spans="1:91" x14ac:dyDescent="0.35">
      <c r="A288" s="743"/>
      <c r="B288" s="572" t="s">
        <v>30</v>
      </c>
      <c r="C288" s="572">
        <v>30</v>
      </c>
      <c r="D288" s="572">
        <v>282</v>
      </c>
      <c r="E288" s="10">
        <f>DFC!C$57</f>
        <v>20</v>
      </c>
      <c r="F288" s="578">
        <f t="shared" si="148"/>
        <v>600</v>
      </c>
      <c r="G288" s="745"/>
      <c r="H288" s="49">
        <f>DFC!$C$45</f>
        <v>0.1</v>
      </c>
      <c r="I288" s="47">
        <f>DFC!$C$44</f>
        <v>0.7</v>
      </c>
      <c r="J288" s="48">
        <f>DFC!$C$43</f>
        <v>0.2</v>
      </c>
      <c r="K288" s="24" t="str">
        <f t="shared" si="152"/>
        <v>OK</v>
      </c>
      <c r="L288" s="25">
        <f t="shared" si="153"/>
        <v>60</v>
      </c>
      <c r="M288" s="26">
        <f t="shared" si="153"/>
        <v>420</v>
      </c>
      <c r="N288" s="27">
        <f t="shared" si="153"/>
        <v>120</v>
      </c>
      <c r="O288" s="28">
        <f t="shared" si="170"/>
        <v>420000</v>
      </c>
      <c r="P288" s="28">
        <f t="shared" si="170"/>
        <v>9996000</v>
      </c>
      <c r="Q288" s="28">
        <f t="shared" si="170"/>
        <v>3360000</v>
      </c>
      <c r="R288" s="29">
        <f>DFC!$C$50</f>
        <v>152</v>
      </c>
      <c r="S288" s="28">
        <f>DFC!$C$49</f>
        <v>146.19999999999999</v>
      </c>
      <c r="T288" s="30">
        <f>DFC!$C$48</f>
        <v>150</v>
      </c>
      <c r="U288" s="31">
        <f t="shared" si="154"/>
        <v>63.84</v>
      </c>
      <c r="V288" s="31">
        <f t="shared" si="154"/>
        <v>1461.4151999999999</v>
      </c>
      <c r="W288" s="32">
        <f t="shared" si="154"/>
        <v>504</v>
      </c>
      <c r="X288" s="23">
        <f>DFC!$C$41</f>
        <v>370</v>
      </c>
      <c r="Y288" s="33">
        <f t="shared" si="155"/>
        <v>23620.800000000003</v>
      </c>
      <c r="Z288" s="31">
        <f t="shared" si="155"/>
        <v>540723.62399999995</v>
      </c>
      <c r="AA288" s="31">
        <f t="shared" si="155"/>
        <v>186480</v>
      </c>
      <c r="AB288" s="423">
        <f t="shared" si="162"/>
        <v>750824.424</v>
      </c>
      <c r="AC288" s="295">
        <f>DFC!$C$45</f>
        <v>0.1</v>
      </c>
      <c r="AD288" s="291">
        <f>DFC!$C$44</f>
        <v>0.7</v>
      </c>
      <c r="AE288" s="292">
        <f>DFC!$C$43</f>
        <v>0.2</v>
      </c>
      <c r="AF288" s="24" t="str">
        <f t="shared" si="156"/>
        <v>OK</v>
      </c>
      <c r="AG288" s="25">
        <f t="shared" si="157"/>
        <v>60</v>
      </c>
      <c r="AH288" s="26">
        <f t="shared" si="157"/>
        <v>420</v>
      </c>
      <c r="AI288" s="27">
        <f t="shared" si="157"/>
        <v>120</v>
      </c>
      <c r="AJ288" s="28">
        <f t="shared" si="149"/>
        <v>0</v>
      </c>
      <c r="AK288" s="28">
        <f t="shared" si="149"/>
        <v>0</v>
      </c>
      <c r="AL288" s="28">
        <f t="shared" si="149"/>
        <v>0</v>
      </c>
      <c r="AM288" s="17">
        <f>DFC!$C$50</f>
        <v>152</v>
      </c>
      <c r="AN288" s="16">
        <f>DFC!$C$49</f>
        <v>146.19999999999999</v>
      </c>
      <c r="AO288" s="18">
        <f>DFC!$C$48</f>
        <v>150</v>
      </c>
      <c r="AP288" s="31">
        <f t="shared" si="145"/>
        <v>0</v>
      </c>
      <c r="AQ288" s="31">
        <f t="shared" si="145"/>
        <v>0</v>
      </c>
      <c r="AR288" s="32">
        <f t="shared" si="145"/>
        <v>0</v>
      </c>
      <c r="AS288" s="23">
        <f>DFC!$C$41</f>
        <v>370</v>
      </c>
      <c r="AT288" s="33">
        <f t="shared" si="144"/>
        <v>0</v>
      </c>
      <c r="AU288" s="31">
        <f t="shared" si="144"/>
        <v>0</v>
      </c>
      <c r="AV288" s="31">
        <f t="shared" si="144"/>
        <v>0</v>
      </c>
      <c r="AW288" s="423">
        <f t="shared" si="163"/>
        <v>0</v>
      </c>
      <c r="AX288" s="561">
        <f>DFC!$C$72</f>
        <v>0.15</v>
      </c>
      <c r="AY288" s="559">
        <f>DFC!$C$71</f>
        <v>0.75</v>
      </c>
      <c r="AZ288" s="560">
        <f>DFC!$C$70</f>
        <v>0.1</v>
      </c>
      <c r="BA288" s="24" t="str">
        <f t="shared" si="160"/>
        <v>OK</v>
      </c>
      <c r="BB288" s="25">
        <f t="shared" si="158"/>
        <v>90</v>
      </c>
      <c r="BC288" s="26">
        <f t="shared" si="158"/>
        <v>450</v>
      </c>
      <c r="BD288" s="27">
        <f t="shared" si="158"/>
        <v>60</v>
      </c>
      <c r="BE288" s="28">
        <f t="shared" si="150"/>
        <v>112500</v>
      </c>
      <c r="BF288" s="28">
        <f t="shared" si="150"/>
        <v>1912500</v>
      </c>
      <c r="BG288" s="28">
        <f t="shared" si="150"/>
        <v>300000</v>
      </c>
      <c r="BH288" s="17">
        <f>DFC!$C$77</f>
        <v>42</v>
      </c>
      <c r="BI288" s="28">
        <f>DFC!$C$76</f>
        <v>35</v>
      </c>
      <c r="BJ288" s="30">
        <f>DFC!$C$75</f>
        <v>40</v>
      </c>
      <c r="BK288" s="31">
        <f t="shared" si="146"/>
        <v>4.7249999999999996</v>
      </c>
      <c r="BL288" s="31">
        <f t="shared" si="146"/>
        <v>66.9375</v>
      </c>
      <c r="BM288" s="32">
        <f t="shared" si="146"/>
        <v>12</v>
      </c>
      <c r="BN288" s="11">
        <f>DFC!$C$68</f>
        <v>500</v>
      </c>
      <c r="BO288" s="21">
        <f t="shared" si="164"/>
        <v>2362.5</v>
      </c>
      <c r="BP288" s="19">
        <f t="shared" si="165"/>
        <v>33468.75</v>
      </c>
      <c r="BQ288" s="19">
        <f t="shared" si="166"/>
        <v>6000</v>
      </c>
      <c r="BR288" s="423">
        <f t="shared" si="167"/>
        <v>41831.25</v>
      </c>
      <c r="BS288" s="561">
        <f>DFC!$C$72</f>
        <v>0.15</v>
      </c>
      <c r="BT288" s="559">
        <f>DFC!$C$71</f>
        <v>0.75</v>
      </c>
      <c r="BU288" s="560">
        <f>DFC!$C$70</f>
        <v>0.1</v>
      </c>
      <c r="BV288" s="24" t="str">
        <f t="shared" si="161"/>
        <v>OK</v>
      </c>
      <c r="BW288" s="25">
        <f t="shared" si="159"/>
        <v>90</v>
      </c>
      <c r="BX288" s="26">
        <f t="shared" si="159"/>
        <v>450</v>
      </c>
      <c r="BY288" s="27">
        <f t="shared" si="159"/>
        <v>60</v>
      </c>
      <c r="BZ288" s="28">
        <f t="shared" si="151"/>
        <v>0</v>
      </c>
      <c r="CA288" s="28">
        <f t="shared" si="151"/>
        <v>0</v>
      </c>
      <c r="CB288" s="28">
        <f t="shared" si="151"/>
        <v>0</v>
      </c>
      <c r="CC288" s="17">
        <f>DFC!$C$77</f>
        <v>42</v>
      </c>
      <c r="CD288" s="28">
        <f>DFC!$C$76</f>
        <v>35</v>
      </c>
      <c r="CE288" s="30">
        <f>DFC!$C$75</f>
        <v>40</v>
      </c>
      <c r="CF288" s="31">
        <f t="shared" si="147"/>
        <v>0</v>
      </c>
      <c r="CG288" s="31">
        <f t="shared" si="147"/>
        <v>0</v>
      </c>
      <c r="CH288" s="32">
        <f t="shared" si="147"/>
        <v>0</v>
      </c>
      <c r="CI288" s="11">
        <f>DFC!$C$68</f>
        <v>500</v>
      </c>
      <c r="CJ288" s="21">
        <f t="shared" si="168"/>
        <v>0</v>
      </c>
      <c r="CK288" s="21">
        <f t="shared" si="168"/>
        <v>0</v>
      </c>
      <c r="CL288" s="21">
        <f t="shared" si="168"/>
        <v>0</v>
      </c>
      <c r="CM288" s="423">
        <f t="shared" si="169"/>
        <v>0</v>
      </c>
    </row>
    <row r="289" spans="1:91" x14ac:dyDescent="0.35">
      <c r="A289" s="743"/>
      <c r="B289" s="572" t="s">
        <v>31</v>
      </c>
      <c r="C289" s="572">
        <v>31</v>
      </c>
      <c r="D289" s="572">
        <v>283</v>
      </c>
      <c r="E289" s="10">
        <f>DFC!C$58</f>
        <v>20</v>
      </c>
      <c r="F289" s="578">
        <f t="shared" si="148"/>
        <v>620</v>
      </c>
      <c r="G289" s="745"/>
      <c r="H289" s="49">
        <f>DFC!$C$45</f>
        <v>0.1</v>
      </c>
      <c r="I289" s="47">
        <f>DFC!$C$44</f>
        <v>0.7</v>
      </c>
      <c r="J289" s="48">
        <f>DFC!$C$43</f>
        <v>0.2</v>
      </c>
      <c r="K289" s="24" t="str">
        <f t="shared" si="152"/>
        <v>OK</v>
      </c>
      <c r="L289" s="25">
        <f t="shared" si="153"/>
        <v>62</v>
      </c>
      <c r="M289" s="26">
        <f t="shared" si="153"/>
        <v>434</v>
      </c>
      <c r="N289" s="27">
        <f t="shared" si="153"/>
        <v>124</v>
      </c>
      <c r="O289" s="28">
        <f t="shared" si="170"/>
        <v>434000</v>
      </c>
      <c r="P289" s="28">
        <f t="shared" si="170"/>
        <v>10329200</v>
      </c>
      <c r="Q289" s="28">
        <f t="shared" si="170"/>
        <v>3472000</v>
      </c>
      <c r="R289" s="29">
        <f>DFC!$C$50</f>
        <v>152</v>
      </c>
      <c r="S289" s="28">
        <f>DFC!$C$49</f>
        <v>146.19999999999999</v>
      </c>
      <c r="T289" s="30">
        <f>DFC!$C$48</f>
        <v>150</v>
      </c>
      <c r="U289" s="31">
        <f t="shared" si="154"/>
        <v>65.968000000000004</v>
      </c>
      <c r="V289" s="31">
        <f t="shared" si="154"/>
        <v>1510.12904</v>
      </c>
      <c r="W289" s="32">
        <f t="shared" si="154"/>
        <v>520.79999999999995</v>
      </c>
      <c r="X289" s="23">
        <f>DFC!$C$41</f>
        <v>370</v>
      </c>
      <c r="Y289" s="33">
        <f t="shared" si="155"/>
        <v>24408.16</v>
      </c>
      <c r="Z289" s="31">
        <f t="shared" si="155"/>
        <v>558747.74479999999</v>
      </c>
      <c r="AA289" s="31">
        <f t="shared" si="155"/>
        <v>192695.99999999997</v>
      </c>
      <c r="AB289" s="423">
        <f t="shared" si="162"/>
        <v>775851.90480000002</v>
      </c>
      <c r="AC289" s="295">
        <f>DFC!$C$45</f>
        <v>0.1</v>
      </c>
      <c r="AD289" s="291">
        <f>DFC!$C$44</f>
        <v>0.7</v>
      </c>
      <c r="AE289" s="292">
        <f>DFC!$C$43</f>
        <v>0.2</v>
      </c>
      <c r="AF289" s="24" t="str">
        <f t="shared" si="156"/>
        <v>OK</v>
      </c>
      <c r="AG289" s="25">
        <f t="shared" si="157"/>
        <v>62</v>
      </c>
      <c r="AH289" s="26">
        <f t="shared" si="157"/>
        <v>434</v>
      </c>
      <c r="AI289" s="27">
        <f t="shared" si="157"/>
        <v>124</v>
      </c>
      <c r="AJ289" s="28">
        <f t="shared" si="149"/>
        <v>0</v>
      </c>
      <c r="AK289" s="28">
        <f t="shared" si="149"/>
        <v>0</v>
      </c>
      <c r="AL289" s="28">
        <f t="shared" si="149"/>
        <v>0</v>
      </c>
      <c r="AM289" s="17">
        <f>DFC!$C$50</f>
        <v>152</v>
      </c>
      <c r="AN289" s="16">
        <f>DFC!$C$49</f>
        <v>146.19999999999999</v>
      </c>
      <c r="AO289" s="18">
        <f>DFC!$C$48</f>
        <v>150</v>
      </c>
      <c r="AP289" s="31">
        <f t="shared" si="145"/>
        <v>0</v>
      </c>
      <c r="AQ289" s="31">
        <f t="shared" si="145"/>
        <v>0</v>
      </c>
      <c r="AR289" s="32">
        <f t="shared" si="145"/>
        <v>0</v>
      </c>
      <c r="AS289" s="23">
        <f>DFC!$C$41</f>
        <v>370</v>
      </c>
      <c r="AT289" s="33">
        <f t="shared" ref="AT289:AV342" si="172">AP289*$X289</f>
        <v>0</v>
      </c>
      <c r="AU289" s="31">
        <f t="shared" si="172"/>
        <v>0</v>
      </c>
      <c r="AV289" s="31">
        <f t="shared" si="172"/>
        <v>0</v>
      </c>
      <c r="AW289" s="423">
        <f t="shared" si="163"/>
        <v>0</v>
      </c>
      <c r="AX289" s="561">
        <f>DFC!$C$72</f>
        <v>0.15</v>
      </c>
      <c r="AY289" s="559">
        <f>DFC!$C$71</f>
        <v>0.75</v>
      </c>
      <c r="AZ289" s="560">
        <f>DFC!$C$70</f>
        <v>0.1</v>
      </c>
      <c r="BA289" s="24" t="str">
        <f t="shared" si="160"/>
        <v>OK</v>
      </c>
      <c r="BB289" s="25">
        <f t="shared" si="158"/>
        <v>93</v>
      </c>
      <c r="BC289" s="26">
        <f t="shared" si="158"/>
        <v>465</v>
      </c>
      <c r="BD289" s="27">
        <f t="shared" si="158"/>
        <v>62</v>
      </c>
      <c r="BE289" s="28">
        <f t="shared" si="150"/>
        <v>116250</v>
      </c>
      <c r="BF289" s="28">
        <f t="shared" si="150"/>
        <v>1976250</v>
      </c>
      <c r="BG289" s="28">
        <f t="shared" si="150"/>
        <v>310000</v>
      </c>
      <c r="BH289" s="17">
        <f>DFC!$C$77</f>
        <v>42</v>
      </c>
      <c r="BI289" s="28">
        <f>DFC!$C$76</f>
        <v>35</v>
      </c>
      <c r="BJ289" s="30">
        <f>DFC!$C$75</f>
        <v>40</v>
      </c>
      <c r="BK289" s="31">
        <f t="shared" si="146"/>
        <v>4.8825000000000003</v>
      </c>
      <c r="BL289" s="31">
        <f t="shared" si="146"/>
        <v>69.168750000000003</v>
      </c>
      <c r="BM289" s="32">
        <f t="shared" si="146"/>
        <v>12.4</v>
      </c>
      <c r="BN289" s="11">
        <f>DFC!$C$68</f>
        <v>500</v>
      </c>
      <c r="BO289" s="21">
        <f t="shared" si="164"/>
        <v>2441.25</v>
      </c>
      <c r="BP289" s="19">
        <f t="shared" si="165"/>
        <v>34584.375</v>
      </c>
      <c r="BQ289" s="19">
        <f t="shared" si="166"/>
        <v>6200</v>
      </c>
      <c r="BR289" s="423">
        <f t="shared" si="167"/>
        <v>43225.625</v>
      </c>
      <c r="BS289" s="561">
        <f>DFC!$C$72</f>
        <v>0.15</v>
      </c>
      <c r="BT289" s="559">
        <f>DFC!$C$71</f>
        <v>0.75</v>
      </c>
      <c r="BU289" s="560">
        <f>DFC!$C$70</f>
        <v>0.1</v>
      </c>
      <c r="BV289" s="24" t="str">
        <f t="shared" si="161"/>
        <v>OK</v>
      </c>
      <c r="BW289" s="25">
        <f t="shared" si="159"/>
        <v>93</v>
      </c>
      <c r="BX289" s="26">
        <f t="shared" si="159"/>
        <v>465</v>
      </c>
      <c r="BY289" s="27">
        <f t="shared" si="159"/>
        <v>62</v>
      </c>
      <c r="BZ289" s="28">
        <f t="shared" si="151"/>
        <v>0</v>
      </c>
      <c r="CA289" s="28">
        <f t="shared" si="151"/>
        <v>0</v>
      </c>
      <c r="CB289" s="28">
        <f t="shared" si="151"/>
        <v>0</v>
      </c>
      <c r="CC289" s="17">
        <f>DFC!$C$77</f>
        <v>42</v>
      </c>
      <c r="CD289" s="28">
        <f>DFC!$C$76</f>
        <v>35</v>
      </c>
      <c r="CE289" s="30">
        <f>DFC!$C$75</f>
        <v>40</v>
      </c>
      <c r="CF289" s="31">
        <f t="shared" si="147"/>
        <v>0</v>
      </c>
      <c r="CG289" s="31">
        <f t="shared" si="147"/>
        <v>0</v>
      </c>
      <c r="CH289" s="32">
        <f t="shared" si="147"/>
        <v>0</v>
      </c>
      <c r="CI289" s="11">
        <f>DFC!$C$68</f>
        <v>500</v>
      </c>
      <c r="CJ289" s="21">
        <f t="shared" si="168"/>
        <v>0</v>
      </c>
      <c r="CK289" s="21">
        <f t="shared" si="168"/>
        <v>0</v>
      </c>
      <c r="CL289" s="21">
        <f t="shared" si="168"/>
        <v>0</v>
      </c>
      <c r="CM289" s="423">
        <f t="shared" si="169"/>
        <v>0</v>
      </c>
    </row>
    <row r="290" spans="1:91" x14ac:dyDescent="0.35">
      <c r="A290" s="743"/>
      <c r="B290" s="572" t="s">
        <v>32</v>
      </c>
      <c r="C290" s="572">
        <v>31</v>
      </c>
      <c r="D290" s="572">
        <v>284</v>
      </c>
      <c r="E290" s="10">
        <f>DFC!C$59</f>
        <v>20</v>
      </c>
      <c r="F290" s="578">
        <f t="shared" si="148"/>
        <v>620</v>
      </c>
      <c r="G290" s="745"/>
      <c r="H290" s="49">
        <f>DFC!$C$45</f>
        <v>0.1</v>
      </c>
      <c r="I290" s="47">
        <f>DFC!$C$44</f>
        <v>0.7</v>
      </c>
      <c r="J290" s="48">
        <f>DFC!$C$43</f>
        <v>0.2</v>
      </c>
      <c r="K290" s="24" t="str">
        <f t="shared" si="152"/>
        <v>OK</v>
      </c>
      <c r="L290" s="25">
        <f t="shared" si="153"/>
        <v>62</v>
      </c>
      <c r="M290" s="26">
        <f t="shared" si="153"/>
        <v>434</v>
      </c>
      <c r="N290" s="27">
        <f t="shared" si="153"/>
        <v>124</v>
      </c>
      <c r="O290" s="28">
        <f t="shared" si="170"/>
        <v>434000</v>
      </c>
      <c r="P290" s="28">
        <f t="shared" si="170"/>
        <v>10329200</v>
      </c>
      <c r="Q290" s="28">
        <f t="shared" si="170"/>
        <v>3472000</v>
      </c>
      <c r="R290" s="29">
        <f>DFC!$C$50</f>
        <v>152</v>
      </c>
      <c r="S290" s="28">
        <f>DFC!$C$49</f>
        <v>146.19999999999999</v>
      </c>
      <c r="T290" s="30">
        <f>DFC!$C$48</f>
        <v>150</v>
      </c>
      <c r="U290" s="31">
        <f t="shared" si="154"/>
        <v>65.968000000000004</v>
      </c>
      <c r="V290" s="31">
        <f t="shared" si="154"/>
        <v>1510.12904</v>
      </c>
      <c r="W290" s="32">
        <f t="shared" si="154"/>
        <v>520.79999999999995</v>
      </c>
      <c r="X290" s="23">
        <f>DFC!$C$41</f>
        <v>370</v>
      </c>
      <c r="Y290" s="33">
        <f t="shared" si="155"/>
        <v>24408.16</v>
      </c>
      <c r="Z290" s="31">
        <f t="shared" si="155"/>
        <v>558747.74479999999</v>
      </c>
      <c r="AA290" s="31">
        <f t="shared" si="155"/>
        <v>192695.99999999997</v>
      </c>
      <c r="AB290" s="423">
        <f t="shared" si="162"/>
        <v>775851.90480000002</v>
      </c>
      <c r="AC290" s="295">
        <f>DFC!$C$45</f>
        <v>0.1</v>
      </c>
      <c r="AD290" s="291">
        <f>DFC!$C$44</f>
        <v>0.7</v>
      </c>
      <c r="AE290" s="292">
        <f>DFC!$C$43</f>
        <v>0.2</v>
      </c>
      <c r="AF290" s="24" t="str">
        <f t="shared" si="156"/>
        <v>OK</v>
      </c>
      <c r="AG290" s="25">
        <f t="shared" si="157"/>
        <v>62</v>
      </c>
      <c r="AH290" s="26">
        <f t="shared" si="157"/>
        <v>434</v>
      </c>
      <c r="AI290" s="27">
        <f t="shared" si="157"/>
        <v>124</v>
      </c>
      <c r="AJ290" s="28">
        <f t="shared" si="149"/>
        <v>0</v>
      </c>
      <c r="AK290" s="28">
        <f t="shared" si="149"/>
        <v>0</v>
      </c>
      <c r="AL290" s="28">
        <f t="shared" si="149"/>
        <v>0</v>
      </c>
      <c r="AM290" s="17">
        <f>DFC!$C$50</f>
        <v>152</v>
      </c>
      <c r="AN290" s="16">
        <f>DFC!$C$49</f>
        <v>146.19999999999999</v>
      </c>
      <c r="AO290" s="18">
        <f>DFC!$C$48</f>
        <v>150</v>
      </c>
      <c r="AP290" s="31">
        <f t="shared" ref="AP290:AR342" si="173">AJ290*AM290/10^6</f>
        <v>0</v>
      </c>
      <c r="AQ290" s="31">
        <f t="shared" si="173"/>
        <v>0</v>
      </c>
      <c r="AR290" s="32">
        <f t="shared" si="173"/>
        <v>0</v>
      </c>
      <c r="AS290" s="23">
        <f>DFC!$C$41</f>
        <v>370</v>
      </c>
      <c r="AT290" s="33">
        <f t="shared" si="172"/>
        <v>0</v>
      </c>
      <c r="AU290" s="31">
        <f t="shared" si="172"/>
        <v>0</v>
      </c>
      <c r="AV290" s="31">
        <f t="shared" si="172"/>
        <v>0</v>
      </c>
      <c r="AW290" s="423">
        <f t="shared" si="163"/>
        <v>0</v>
      </c>
      <c r="AX290" s="561">
        <f>DFC!$C$72</f>
        <v>0.15</v>
      </c>
      <c r="AY290" s="559">
        <f>DFC!$C$71</f>
        <v>0.75</v>
      </c>
      <c r="AZ290" s="560">
        <f>DFC!$C$70</f>
        <v>0.1</v>
      </c>
      <c r="BA290" s="24" t="str">
        <f t="shared" si="160"/>
        <v>OK</v>
      </c>
      <c r="BB290" s="25">
        <f t="shared" si="158"/>
        <v>93</v>
      </c>
      <c r="BC290" s="26">
        <f t="shared" si="158"/>
        <v>465</v>
      </c>
      <c r="BD290" s="27">
        <f t="shared" si="158"/>
        <v>62</v>
      </c>
      <c r="BE290" s="28">
        <f t="shared" si="150"/>
        <v>116250</v>
      </c>
      <c r="BF290" s="28">
        <f t="shared" si="150"/>
        <v>1976250</v>
      </c>
      <c r="BG290" s="28">
        <f t="shared" si="150"/>
        <v>310000</v>
      </c>
      <c r="BH290" s="17">
        <f>DFC!$C$77</f>
        <v>42</v>
      </c>
      <c r="BI290" s="28">
        <f>DFC!$C$76</f>
        <v>35</v>
      </c>
      <c r="BJ290" s="30">
        <f>DFC!$C$75</f>
        <v>40</v>
      </c>
      <c r="BK290" s="31">
        <f t="shared" ref="BK290:BM342" si="174">BE290*BH290/10^6</f>
        <v>4.8825000000000003</v>
      </c>
      <c r="BL290" s="31">
        <f t="shared" si="174"/>
        <v>69.168750000000003</v>
      </c>
      <c r="BM290" s="32">
        <f t="shared" si="174"/>
        <v>12.4</v>
      </c>
      <c r="BN290" s="11">
        <f>DFC!$C$68</f>
        <v>500</v>
      </c>
      <c r="BO290" s="21">
        <f t="shared" si="164"/>
        <v>2441.25</v>
      </c>
      <c r="BP290" s="19">
        <f t="shared" si="165"/>
        <v>34584.375</v>
      </c>
      <c r="BQ290" s="19">
        <f t="shared" si="166"/>
        <v>6200</v>
      </c>
      <c r="BR290" s="423">
        <f t="shared" si="167"/>
        <v>43225.625</v>
      </c>
      <c r="BS290" s="561">
        <f>DFC!$C$72</f>
        <v>0.15</v>
      </c>
      <c r="BT290" s="559">
        <f>DFC!$C$71</f>
        <v>0.75</v>
      </c>
      <c r="BU290" s="560">
        <f>DFC!$C$70</f>
        <v>0.1</v>
      </c>
      <c r="BV290" s="24" t="str">
        <f t="shared" si="161"/>
        <v>OK</v>
      </c>
      <c r="BW290" s="25">
        <f t="shared" si="159"/>
        <v>93</v>
      </c>
      <c r="BX290" s="26">
        <f t="shared" si="159"/>
        <v>465</v>
      </c>
      <c r="BY290" s="27">
        <f t="shared" si="159"/>
        <v>62</v>
      </c>
      <c r="BZ290" s="28">
        <f t="shared" si="151"/>
        <v>0</v>
      </c>
      <c r="CA290" s="28">
        <f t="shared" si="151"/>
        <v>0</v>
      </c>
      <c r="CB290" s="28">
        <f t="shared" si="151"/>
        <v>0</v>
      </c>
      <c r="CC290" s="17">
        <f>DFC!$C$77</f>
        <v>42</v>
      </c>
      <c r="CD290" s="28">
        <f>DFC!$C$76</f>
        <v>35</v>
      </c>
      <c r="CE290" s="30">
        <f>DFC!$C$75</f>
        <v>40</v>
      </c>
      <c r="CF290" s="31">
        <f t="shared" ref="CF290:CH342" si="175">BZ290*CC290/10^6</f>
        <v>0</v>
      </c>
      <c r="CG290" s="31">
        <f t="shared" si="175"/>
        <v>0</v>
      </c>
      <c r="CH290" s="32">
        <f t="shared" si="175"/>
        <v>0</v>
      </c>
      <c r="CI290" s="11">
        <f>DFC!$C$68</f>
        <v>500</v>
      </c>
      <c r="CJ290" s="21">
        <f t="shared" si="168"/>
        <v>0</v>
      </c>
      <c r="CK290" s="21">
        <f t="shared" si="168"/>
        <v>0</v>
      </c>
      <c r="CL290" s="21">
        <f t="shared" si="168"/>
        <v>0</v>
      </c>
      <c r="CM290" s="423">
        <f t="shared" si="169"/>
        <v>0</v>
      </c>
    </row>
    <row r="291" spans="1:91" x14ac:dyDescent="0.35">
      <c r="A291" s="743"/>
      <c r="B291" s="572" t="s">
        <v>33</v>
      </c>
      <c r="C291" s="572">
        <v>30</v>
      </c>
      <c r="D291" s="572">
        <v>285</v>
      </c>
      <c r="E291" s="10">
        <f>DFC!C$60</f>
        <v>20</v>
      </c>
      <c r="F291" s="578">
        <f t="shared" si="148"/>
        <v>600</v>
      </c>
      <c r="G291" s="745"/>
      <c r="H291" s="49">
        <f>DFC!$C$45</f>
        <v>0.1</v>
      </c>
      <c r="I291" s="47">
        <f>DFC!$C$44</f>
        <v>0.7</v>
      </c>
      <c r="J291" s="48">
        <f>DFC!$C$43</f>
        <v>0.2</v>
      </c>
      <c r="K291" s="24" t="str">
        <f t="shared" si="152"/>
        <v>OK</v>
      </c>
      <c r="L291" s="25">
        <f t="shared" si="153"/>
        <v>60</v>
      </c>
      <c r="M291" s="26">
        <f t="shared" si="153"/>
        <v>420</v>
      </c>
      <c r="N291" s="27">
        <f t="shared" si="153"/>
        <v>120</v>
      </c>
      <c r="O291" s="28">
        <f t="shared" si="170"/>
        <v>420000</v>
      </c>
      <c r="P291" s="28">
        <f t="shared" si="170"/>
        <v>9996000</v>
      </c>
      <c r="Q291" s="28">
        <f t="shared" si="170"/>
        <v>3360000</v>
      </c>
      <c r="R291" s="29">
        <f>DFC!$C$50</f>
        <v>152</v>
      </c>
      <c r="S291" s="28">
        <f>DFC!$C$49</f>
        <v>146.19999999999999</v>
      </c>
      <c r="T291" s="30">
        <f>DFC!$C$48</f>
        <v>150</v>
      </c>
      <c r="U291" s="31">
        <f t="shared" si="154"/>
        <v>63.84</v>
      </c>
      <c r="V291" s="31">
        <f t="shared" si="154"/>
        <v>1461.4151999999999</v>
      </c>
      <c r="W291" s="32">
        <f t="shared" si="154"/>
        <v>504</v>
      </c>
      <c r="X291" s="23">
        <f>DFC!$C$41</f>
        <v>370</v>
      </c>
      <c r="Y291" s="33">
        <f t="shared" si="155"/>
        <v>23620.800000000003</v>
      </c>
      <c r="Z291" s="31">
        <f t="shared" si="155"/>
        <v>540723.62399999995</v>
      </c>
      <c r="AA291" s="31">
        <f t="shared" si="155"/>
        <v>186480</v>
      </c>
      <c r="AB291" s="423">
        <f t="shared" si="162"/>
        <v>750824.424</v>
      </c>
      <c r="AC291" s="295">
        <f>DFC!$C$45</f>
        <v>0.1</v>
      </c>
      <c r="AD291" s="291">
        <f>DFC!$C$44</f>
        <v>0.7</v>
      </c>
      <c r="AE291" s="292">
        <f>DFC!$C$43</f>
        <v>0.2</v>
      </c>
      <c r="AF291" s="24" t="str">
        <f t="shared" si="156"/>
        <v>OK</v>
      </c>
      <c r="AG291" s="25">
        <f t="shared" si="157"/>
        <v>60</v>
      </c>
      <c r="AH291" s="26">
        <f t="shared" si="157"/>
        <v>420</v>
      </c>
      <c r="AI291" s="27">
        <f t="shared" si="157"/>
        <v>120</v>
      </c>
      <c r="AJ291" s="28">
        <f t="shared" si="149"/>
        <v>0</v>
      </c>
      <c r="AK291" s="28">
        <f t="shared" si="149"/>
        <v>0</v>
      </c>
      <c r="AL291" s="28">
        <f t="shared" si="149"/>
        <v>0</v>
      </c>
      <c r="AM291" s="17">
        <f>DFC!$C$50</f>
        <v>152</v>
      </c>
      <c r="AN291" s="16">
        <f>DFC!$C$49</f>
        <v>146.19999999999999</v>
      </c>
      <c r="AO291" s="18">
        <f>DFC!$C$48</f>
        <v>150</v>
      </c>
      <c r="AP291" s="31">
        <f t="shared" si="173"/>
        <v>0</v>
      </c>
      <c r="AQ291" s="31">
        <f t="shared" si="173"/>
        <v>0</v>
      </c>
      <c r="AR291" s="32">
        <f t="shared" si="173"/>
        <v>0</v>
      </c>
      <c r="AS291" s="23">
        <f>DFC!$C$41</f>
        <v>370</v>
      </c>
      <c r="AT291" s="33">
        <f t="shared" si="172"/>
        <v>0</v>
      </c>
      <c r="AU291" s="31">
        <f t="shared" si="172"/>
        <v>0</v>
      </c>
      <c r="AV291" s="31">
        <f t="shared" si="172"/>
        <v>0</v>
      </c>
      <c r="AW291" s="423">
        <f t="shared" si="163"/>
        <v>0</v>
      </c>
      <c r="AX291" s="561">
        <f>DFC!$C$72</f>
        <v>0.15</v>
      </c>
      <c r="AY291" s="559">
        <f>DFC!$C$71</f>
        <v>0.75</v>
      </c>
      <c r="AZ291" s="560">
        <f>DFC!$C$70</f>
        <v>0.1</v>
      </c>
      <c r="BA291" s="24" t="str">
        <f t="shared" si="160"/>
        <v>OK</v>
      </c>
      <c r="BB291" s="25">
        <f t="shared" si="158"/>
        <v>90</v>
      </c>
      <c r="BC291" s="26">
        <f t="shared" si="158"/>
        <v>450</v>
      </c>
      <c r="BD291" s="27">
        <f t="shared" si="158"/>
        <v>60</v>
      </c>
      <c r="BE291" s="28">
        <f t="shared" si="150"/>
        <v>112500</v>
      </c>
      <c r="BF291" s="28">
        <f t="shared" si="150"/>
        <v>1912500</v>
      </c>
      <c r="BG291" s="28">
        <f t="shared" si="150"/>
        <v>300000</v>
      </c>
      <c r="BH291" s="17">
        <f>DFC!$C$77</f>
        <v>42</v>
      </c>
      <c r="BI291" s="28">
        <f>DFC!$C$76</f>
        <v>35</v>
      </c>
      <c r="BJ291" s="30">
        <f>DFC!$C$75</f>
        <v>40</v>
      </c>
      <c r="BK291" s="31">
        <f t="shared" si="174"/>
        <v>4.7249999999999996</v>
      </c>
      <c r="BL291" s="31">
        <f t="shared" si="174"/>
        <v>66.9375</v>
      </c>
      <c r="BM291" s="32">
        <f t="shared" si="174"/>
        <v>12</v>
      </c>
      <c r="BN291" s="11">
        <f>DFC!$C$68</f>
        <v>500</v>
      </c>
      <c r="BO291" s="21">
        <f t="shared" si="164"/>
        <v>2362.5</v>
      </c>
      <c r="BP291" s="19">
        <f t="shared" si="165"/>
        <v>33468.75</v>
      </c>
      <c r="BQ291" s="19">
        <f t="shared" si="166"/>
        <v>6000</v>
      </c>
      <c r="BR291" s="423">
        <f t="shared" si="167"/>
        <v>41831.25</v>
      </c>
      <c r="BS291" s="561">
        <f>DFC!$C$72</f>
        <v>0.15</v>
      </c>
      <c r="BT291" s="559">
        <f>DFC!$C$71</f>
        <v>0.75</v>
      </c>
      <c r="BU291" s="560">
        <f>DFC!$C$70</f>
        <v>0.1</v>
      </c>
      <c r="BV291" s="24" t="str">
        <f t="shared" si="161"/>
        <v>OK</v>
      </c>
      <c r="BW291" s="25">
        <f t="shared" si="159"/>
        <v>90</v>
      </c>
      <c r="BX291" s="26">
        <f t="shared" si="159"/>
        <v>450</v>
      </c>
      <c r="BY291" s="27">
        <f t="shared" si="159"/>
        <v>60</v>
      </c>
      <c r="BZ291" s="28">
        <f t="shared" si="151"/>
        <v>0</v>
      </c>
      <c r="CA291" s="28">
        <f t="shared" si="151"/>
        <v>0</v>
      </c>
      <c r="CB291" s="28">
        <f t="shared" si="151"/>
        <v>0</v>
      </c>
      <c r="CC291" s="17">
        <f>DFC!$C$77</f>
        <v>42</v>
      </c>
      <c r="CD291" s="28">
        <f>DFC!$C$76</f>
        <v>35</v>
      </c>
      <c r="CE291" s="30">
        <f>DFC!$C$75</f>
        <v>40</v>
      </c>
      <c r="CF291" s="31">
        <f t="shared" si="175"/>
        <v>0</v>
      </c>
      <c r="CG291" s="31">
        <f t="shared" si="175"/>
        <v>0</v>
      </c>
      <c r="CH291" s="32">
        <f t="shared" si="175"/>
        <v>0</v>
      </c>
      <c r="CI291" s="11">
        <f>DFC!$C$68</f>
        <v>500</v>
      </c>
      <c r="CJ291" s="21">
        <f t="shared" si="168"/>
        <v>0</v>
      </c>
      <c r="CK291" s="21">
        <f t="shared" si="168"/>
        <v>0</v>
      </c>
      <c r="CL291" s="21">
        <f t="shared" si="168"/>
        <v>0</v>
      </c>
      <c r="CM291" s="423">
        <f t="shared" si="169"/>
        <v>0</v>
      </c>
    </row>
    <row r="292" spans="1:91" x14ac:dyDescent="0.35">
      <c r="A292" s="743"/>
      <c r="B292" s="572" t="s">
        <v>34</v>
      </c>
      <c r="C292" s="572">
        <v>31</v>
      </c>
      <c r="D292" s="572">
        <v>286</v>
      </c>
      <c r="E292" s="10">
        <f>DFC!C$61</f>
        <v>20</v>
      </c>
      <c r="F292" s="578">
        <f t="shared" si="148"/>
        <v>620</v>
      </c>
      <c r="G292" s="745"/>
      <c r="H292" s="49">
        <f>DFC!$C$45</f>
        <v>0.1</v>
      </c>
      <c r="I292" s="47">
        <f>DFC!$C$44</f>
        <v>0.7</v>
      </c>
      <c r="J292" s="48">
        <f>DFC!$C$43</f>
        <v>0.2</v>
      </c>
      <c r="K292" s="24" t="str">
        <f t="shared" si="152"/>
        <v>OK</v>
      </c>
      <c r="L292" s="25">
        <f t="shared" si="153"/>
        <v>62</v>
      </c>
      <c r="M292" s="26">
        <f t="shared" si="153"/>
        <v>434</v>
      </c>
      <c r="N292" s="27">
        <f t="shared" si="153"/>
        <v>124</v>
      </c>
      <c r="O292" s="28">
        <f t="shared" si="170"/>
        <v>434000</v>
      </c>
      <c r="P292" s="28">
        <f t="shared" si="170"/>
        <v>10329200</v>
      </c>
      <c r="Q292" s="28">
        <f t="shared" si="170"/>
        <v>3472000</v>
      </c>
      <c r="R292" s="29">
        <f>DFC!$C$50</f>
        <v>152</v>
      </c>
      <c r="S292" s="28">
        <f>DFC!$C$49</f>
        <v>146.19999999999999</v>
      </c>
      <c r="T292" s="30">
        <f>DFC!$C$48</f>
        <v>150</v>
      </c>
      <c r="U292" s="31">
        <f t="shared" si="154"/>
        <v>65.968000000000004</v>
      </c>
      <c r="V292" s="31">
        <f t="shared" si="154"/>
        <v>1510.12904</v>
      </c>
      <c r="W292" s="32">
        <f t="shared" si="154"/>
        <v>520.79999999999995</v>
      </c>
      <c r="X292" s="23">
        <f>DFC!$C$41</f>
        <v>370</v>
      </c>
      <c r="Y292" s="33">
        <f t="shared" si="155"/>
        <v>24408.16</v>
      </c>
      <c r="Z292" s="31">
        <f t="shared" si="155"/>
        <v>558747.74479999999</v>
      </c>
      <c r="AA292" s="31">
        <f t="shared" si="155"/>
        <v>192695.99999999997</v>
      </c>
      <c r="AB292" s="423">
        <f t="shared" si="162"/>
        <v>775851.90480000002</v>
      </c>
      <c r="AC292" s="295">
        <f>DFC!$C$45</f>
        <v>0.1</v>
      </c>
      <c r="AD292" s="291">
        <f>DFC!$C$44</f>
        <v>0.7</v>
      </c>
      <c r="AE292" s="292">
        <f>DFC!$C$43</f>
        <v>0.2</v>
      </c>
      <c r="AF292" s="24" t="str">
        <f t="shared" si="156"/>
        <v>OK</v>
      </c>
      <c r="AG292" s="25">
        <f t="shared" si="157"/>
        <v>62</v>
      </c>
      <c r="AH292" s="26">
        <f t="shared" si="157"/>
        <v>434</v>
      </c>
      <c r="AI292" s="27">
        <f t="shared" si="157"/>
        <v>124</v>
      </c>
      <c r="AJ292" s="28">
        <f t="shared" si="149"/>
        <v>0</v>
      </c>
      <c r="AK292" s="28">
        <f t="shared" si="149"/>
        <v>0</v>
      </c>
      <c r="AL292" s="28">
        <f t="shared" si="149"/>
        <v>0</v>
      </c>
      <c r="AM292" s="17">
        <f>DFC!$C$50</f>
        <v>152</v>
      </c>
      <c r="AN292" s="16">
        <f>DFC!$C$49</f>
        <v>146.19999999999999</v>
      </c>
      <c r="AO292" s="18">
        <f>DFC!$C$48</f>
        <v>150</v>
      </c>
      <c r="AP292" s="31">
        <f t="shared" si="173"/>
        <v>0</v>
      </c>
      <c r="AQ292" s="31">
        <f t="shared" si="173"/>
        <v>0</v>
      </c>
      <c r="AR292" s="32">
        <f t="shared" si="173"/>
        <v>0</v>
      </c>
      <c r="AS292" s="23">
        <f>DFC!$C$41</f>
        <v>370</v>
      </c>
      <c r="AT292" s="33">
        <f t="shared" si="172"/>
        <v>0</v>
      </c>
      <c r="AU292" s="31">
        <f t="shared" si="172"/>
        <v>0</v>
      </c>
      <c r="AV292" s="31">
        <f t="shared" si="172"/>
        <v>0</v>
      </c>
      <c r="AW292" s="423">
        <f t="shared" si="163"/>
        <v>0</v>
      </c>
      <c r="AX292" s="561">
        <f>DFC!$C$72</f>
        <v>0.15</v>
      </c>
      <c r="AY292" s="559">
        <f>DFC!$C$71</f>
        <v>0.75</v>
      </c>
      <c r="AZ292" s="560">
        <f>DFC!$C$70</f>
        <v>0.1</v>
      </c>
      <c r="BA292" s="24" t="str">
        <f t="shared" si="160"/>
        <v>OK</v>
      </c>
      <c r="BB292" s="25">
        <f t="shared" si="158"/>
        <v>93</v>
      </c>
      <c r="BC292" s="26">
        <f t="shared" si="158"/>
        <v>465</v>
      </c>
      <c r="BD292" s="27">
        <f t="shared" si="158"/>
        <v>62</v>
      </c>
      <c r="BE292" s="28">
        <f t="shared" si="150"/>
        <v>116250</v>
      </c>
      <c r="BF292" s="28">
        <f t="shared" si="150"/>
        <v>1976250</v>
      </c>
      <c r="BG292" s="28">
        <f t="shared" si="150"/>
        <v>310000</v>
      </c>
      <c r="BH292" s="17">
        <f>DFC!$C$77</f>
        <v>42</v>
      </c>
      <c r="BI292" s="28">
        <f>DFC!$C$76</f>
        <v>35</v>
      </c>
      <c r="BJ292" s="30">
        <f>DFC!$C$75</f>
        <v>40</v>
      </c>
      <c r="BK292" s="31">
        <f t="shared" si="174"/>
        <v>4.8825000000000003</v>
      </c>
      <c r="BL292" s="31">
        <f t="shared" si="174"/>
        <v>69.168750000000003</v>
      </c>
      <c r="BM292" s="32">
        <f t="shared" si="174"/>
        <v>12.4</v>
      </c>
      <c r="BN292" s="11">
        <f>DFC!$C$68</f>
        <v>500</v>
      </c>
      <c r="BO292" s="21">
        <f t="shared" si="164"/>
        <v>2441.25</v>
      </c>
      <c r="BP292" s="19">
        <f t="shared" si="165"/>
        <v>34584.375</v>
      </c>
      <c r="BQ292" s="19">
        <f t="shared" si="166"/>
        <v>6200</v>
      </c>
      <c r="BR292" s="423">
        <f t="shared" si="167"/>
        <v>43225.625</v>
      </c>
      <c r="BS292" s="561">
        <f>DFC!$C$72</f>
        <v>0.15</v>
      </c>
      <c r="BT292" s="559">
        <f>DFC!$C$71</f>
        <v>0.75</v>
      </c>
      <c r="BU292" s="560">
        <f>DFC!$C$70</f>
        <v>0.1</v>
      </c>
      <c r="BV292" s="24" t="str">
        <f t="shared" si="161"/>
        <v>OK</v>
      </c>
      <c r="BW292" s="25">
        <f t="shared" si="159"/>
        <v>93</v>
      </c>
      <c r="BX292" s="26">
        <f t="shared" si="159"/>
        <v>465</v>
      </c>
      <c r="BY292" s="27">
        <f t="shared" si="159"/>
        <v>62</v>
      </c>
      <c r="BZ292" s="28">
        <f t="shared" si="151"/>
        <v>0</v>
      </c>
      <c r="CA292" s="28">
        <f t="shared" si="151"/>
        <v>0</v>
      </c>
      <c r="CB292" s="28">
        <f t="shared" si="151"/>
        <v>0</v>
      </c>
      <c r="CC292" s="17">
        <f>DFC!$C$77</f>
        <v>42</v>
      </c>
      <c r="CD292" s="28">
        <f>DFC!$C$76</f>
        <v>35</v>
      </c>
      <c r="CE292" s="30">
        <f>DFC!$C$75</f>
        <v>40</v>
      </c>
      <c r="CF292" s="31">
        <f t="shared" si="175"/>
        <v>0</v>
      </c>
      <c r="CG292" s="31">
        <f t="shared" si="175"/>
        <v>0</v>
      </c>
      <c r="CH292" s="32">
        <f t="shared" si="175"/>
        <v>0</v>
      </c>
      <c r="CI292" s="11">
        <f>DFC!$C$68</f>
        <v>500</v>
      </c>
      <c r="CJ292" s="21">
        <f t="shared" si="168"/>
        <v>0</v>
      </c>
      <c r="CK292" s="21">
        <f t="shared" si="168"/>
        <v>0</v>
      </c>
      <c r="CL292" s="21">
        <f t="shared" si="168"/>
        <v>0</v>
      </c>
      <c r="CM292" s="423">
        <f t="shared" si="169"/>
        <v>0</v>
      </c>
    </row>
    <row r="293" spans="1:91" x14ac:dyDescent="0.35">
      <c r="A293" s="743"/>
      <c r="B293" s="572" t="s">
        <v>35</v>
      </c>
      <c r="C293" s="572">
        <v>30</v>
      </c>
      <c r="D293" s="572">
        <v>287</v>
      </c>
      <c r="E293" s="10">
        <f>DFC!C$62</f>
        <v>20</v>
      </c>
      <c r="F293" s="578">
        <f t="shared" si="148"/>
        <v>600</v>
      </c>
      <c r="G293" s="745"/>
      <c r="H293" s="49">
        <f>DFC!$C$45</f>
        <v>0.1</v>
      </c>
      <c r="I293" s="47">
        <f>DFC!$C$44</f>
        <v>0.7</v>
      </c>
      <c r="J293" s="48">
        <f>DFC!$C$43</f>
        <v>0.2</v>
      </c>
      <c r="K293" s="24" t="str">
        <f t="shared" si="152"/>
        <v>OK</v>
      </c>
      <c r="L293" s="25">
        <f t="shared" si="153"/>
        <v>60</v>
      </c>
      <c r="M293" s="26">
        <f t="shared" si="153"/>
        <v>420</v>
      </c>
      <c r="N293" s="27">
        <f t="shared" si="153"/>
        <v>120</v>
      </c>
      <c r="O293" s="28">
        <f t="shared" si="170"/>
        <v>420000</v>
      </c>
      <c r="P293" s="28">
        <f t="shared" si="170"/>
        <v>9996000</v>
      </c>
      <c r="Q293" s="28">
        <f t="shared" si="170"/>
        <v>3360000</v>
      </c>
      <c r="R293" s="29">
        <f>DFC!$C$50</f>
        <v>152</v>
      </c>
      <c r="S293" s="28">
        <f>DFC!$C$49</f>
        <v>146.19999999999999</v>
      </c>
      <c r="T293" s="30">
        <f>DFC!$C$48</f>
        <v>150</v>
      </c>
      <c r="U293" s="31">
        <f t="shared" si="154"/>
        <v>63.84</v>
      </c>
      <c r="V293" s="31">
        <f t="shared" si="154"/>
        <v>1461.4151999999999</v>
      </c>
      <c r="W293" s="32">
        <f t="shared" si="154"/>
        <v>504</v>
      </c>
      <c r="X293" s="23">
        <f>DFC!$C$41</f>
        <v>370</v>
      </c>
      <c r="Y293" s="33">
        <f t="shared" si="155"/>
        <v>23620.800000000003</v>
      </c>
      <c r="Z293" s="31">
        <f t="shared" si="155"/>
        <v>540723.62399999995</v>
      </c>
      <c r="AA293" s="31">
        <f t="shared" si="155"/>
        <v>186480</v>
      </c>
      <c r="AB293" s="423">
        <f t="shared" si="162"/>
        <v>750824.424</v>
      </c>
      <c r="AC293" s="295">
        <f>DFC!$C$45</f>
        <v>0.1</v>
      </c>
      <c r="AD293" s="291">
        <f>DFC!$C$44</f>
        <v>0.7</v>
      </c>
      <c r="AE293" s="292">
        <f>DFC!$C$43</f>
        <v>0.2</v>
      </c>
      <c r="AF293" s="24" t="str">
        <f t="shared" si="156"/>
        <v>OK</v>
      </c>
      <c r="AG293" s="25">
        <f t="shared" si="157"/>
        <v>60</v>
      </c>
      <c r="AH293" s="26">
        <f t="shared" si="157"/>
        <v>420</v>
      </c>
      <c r="AI293" s="27">
        <f t="shared" si="157"/>
        <v>120</v>
      </c>
      <c r="AJ293" s="28">
        <f t="shared" si="149"/>
        <v>0</v>
      </c>
      <c r="AK293" s="28">
        <f t="shared" si="149"/>
        <v>0</v>
      </c>
      <c r="AL293" s="28">
        <f t="shared" si="149"/>
        <v>0</v>
      </c>
      <c r="AM293" s="17">
        <f>DFC!$C$50</f>
        <v>152</v>
      </c>
      <c r="AN293" s="16">
        <f>DFC!$C$49</f>
        <v>146.19999999999999</v>
      </c>
      <c r="AO293" s="18">
        <f>DFC!$C$48</f>
        <v>150</v>
      </c>
      <c r="AP293" s="31">
        <f t="shared" si="173"/>
        <v>0</v>
      </c>
      <c r="AQ293" s="31">
        <f t="shared" si="173"/>
        <v>0</v>
      </c>
      <c r="AR293" s="32">
        <f t="shared" si="173"/>
        <v>0</v>
      </c>
      <c r="AS293" s="23">
        <f>DFC!$C$41</f>
        <v>370</v>
      </c>
      <c r="AT293" s="33">
        <f t="shared" si="172"/>
        <v>0</v>
      </c>
      <c r="AU293" s="31">
        <f t="shared" si="172"/>
        <v>0</v>
      </c>
      <c r="AV293" s="31">
        <f t="shared" si="172"/>
        <v>0</v>
      </c>
      <c r="AW293" s="423">
        <f t="shared" si="163"/>
        <v>0</v>
      </c>
      <c r="AX293" s="561">
        <f>DFC!$C$72</f>
        <v>0.15</v>
      </c>
      <c r="AY293" s="559">
        <f>DFC!$C$71</f>
        <v>0.75</v>
      </c>
      <c r="AZ293" s="560">
        <f>DFC!$C$70</f>
        <v>0.1</v>
      </c>
      <c r="BA293" s="24" t="str">
        <f t="shared" si="160"/>
        <v>OK</v>
      </c>
      <c r="BB293" s="25">
        <f t="shared" si="158"/>
        <v>90</v>
      </c>
      <c r="BC293" s="26">
        <f t="shared" si="158"/>
        <v>450</v>
      </c>
      <c r="BD293" s="27">
        <f t="shared" si="158"/>
        <v>60</v>
      </c>
      <c r="BE293" s="28">
        <f t="shared" si="150"/>
        <v>112500</v>
      </c>
      <c r="BF293" s="28">
        <f t="shared" si="150"/>
        <v>1912500</v>
      </c>
      <c r="BG293" s="28">
        <f t="shared" si="150"/>
        <v>300000</v>
      </c>
      <c r="BH293" s="17">
        <f>DFC!$C$77</f>
        <v>42</v>
      </c>
      <c r="BI293" s="28">
        <f>DFC!$C$76</f>
        <v>35</v>
      </c>
      <c r="BJ293" s="30">
        <f>DFC!$C$75</f>
        <v>40</v>
      </c>
      <c r="BK293" s="31">
        <f t="shared" si="174"/>
        <v>4.7249999999999996</v>
      </c>
      <c r="BL293" s="31">
        <f t="shared" si="174"/>
        <v>66.9375</v>
      </c>
      <c r="BM293" s="32">
        <f t="shared" si="174"/>
        <v>12</v>
      </c>
      <c r="BN293" s="11">
        <f>DFC!$C$68</f>
        <v>500</v>
      </c>
      <c r="BO293" s="21">
        <f t="shared" si="164"/>
        <v>2362.5</v>
      </c>
      <c r="BP293" s="19">
        <f t="shared" si="165"/>
        <v>33468.75</v>
      </c>
      <c r="BQ293" s="19">
        <f t="shared" si="166"/>
        <v>6000</v>
      </c>
      <c r="BR293" s="423">
        <f t="shared" si="167"/>
        <v>41831.25</v>
      </c>
      <c r="BS293" s="561">
        <f>DFC!$C$72</f>
        <v>0.15</v>
      </c>
      <c r="BT293" s="559">
        <f>DFC!$C$71</f>
        <v>0.75</v>
      </c>
      <c r="BU293" s="560">
        <f>DFC!$C$70</f>
        <v>0.1</v>
      </c>
      <c r="BV293" s="24" t="str">
        <f t="shared" si="161"/>
        <v>OK</v>
      </c>
      <c r="BW293" s="25">
        <f t="shared" si="159"/>
        <v>90</v>
      </c>
      <c r="BX293" s="26">
        <f t="shared" si="159"/>
        <v>450</v>
      </c>
      <c r="BY293" s="27">
        <f t="shared" si="159"/>
        <v>60</v>
      </c>
      <c r="BZ293" s="28">
        <f t="shared" si="151"/>
        <v>0</v>
      </c>
      <c r="CA293" s="28">
        <f t="shared" si="151"/>
        <v>0</v>
      </c>
      <c r="CB293" s="28">
        <f t="shared" si="151"/>
        <v>0</v>
      </c>
      <c r="CC293" s="17">
        <f>DFC!$C$77</f>
        <v>42</v>
      </c>
      <c r="CD293" s="28">
        <f>DFC!$C$76</f>
        <v>35</v>
      </c>
      <c r="CE293" s="30">
        <f>DFC!$C$75</f>
        <v>40</v>
      </c>
      <c r="CF293" s="31">
        <f t="shared" si="175"/>
        <v>0</v>
      </c>
      <c r="CG293" s="31">
        <f t="shared" si="175"/>
        <v>0</v>
      </c>
      <c r="CH293" s="32">
        <f t="shared" si="175"/>
        <v>0</v>
      </c>
      <c r="CI293" s="11">
        <f>DFC!$C$68</f>
        <v>500</v>
      </c>
      <c r="CJ293" s="21">
        <f t="shared" si="168"/>
        <v>0</v>
      </c>
      <c r="CK293" s="21">
        <f t="shared" si="168"/>
        <v>0</v>
      </c>
      <c r="CL293" s="21">
        <f t="shared" si="168"/>
        <v>0</v>
      </c>
      <c r="CM293" s="423">
        <f t="shared" si="169"/>
        <v>0</v>
      </c>
    </row>
    <row r="294" spans="1:91" x14ac:dyDescent="0.35">
      <c r="A294" s="744"/>
      <c r="B294" s="576" t="s">
        <v>36</v>
      </c>
      <c r="C294" s="576">
        <v>31</v>
      </c>
      <c r="D294" s="576">
        <v>288</v>
      </c>
      <c r="E294" s="10">
        <f>DFC!C$63</f>
        <v>20</v>
      </c>
      <c r="F294" s="35">
        <f t="shared" si="148"/>
        <v>620</v>
      </c>
      <c r="G294" s="746"/>
      <c r="H294" s="49">
        <f>DFC!$C$45</f>
        <v>0.1</v>
      </c>
      <c r="I294" s="47">
        <f>DFC!$C$44</f>
        <v>0.7</v>
      </c>
      <c r="J294" s="48">
        <f>DFC!$C$43</f>
        <v>0.2</v>
      </c>
      <c r="K294" s="8" t="str">
        <f t="shared" si="152"/>
        <v>OK</v>
      </c>
      <c r="L294" s="37">
        <f t="shared" si="153"/>
        <v>62</v>
      </c>
      <c r="M294" s="38">
        <f t="shared" si="153"/>
        <v>434</v>
      </c>
      <c r="N294" s="39">
        <f t="shared" si="153"/>
        <v>124</v>
      </c>
      <c r="O294" s="40">
        <f t="shared" si="170"/>
        <v>434000</v>
      </c>
      <c r="P294" s="40">
        <f t="shared" si="170"/>
        <v>10329200</v>
      </c>
      <c r="Q294" s="40">
        <f t="shared" si="170"/>
        <v>3472000</v>
      </c>
      <c r="R294" s="29">
        <f>DFC!$C$50</f>
        <v>152</v>
      </c>
      <c r="S294" s="28">
        <f>DFC!$C$49</f>
        <v>146.19999999999999</v>
      </c>
      <c r="T294" s="30">
        <f>DFC!$C$48</f>
        <v>150</v>
      </c>
      <c r="U294" s="43">
        <f t="shared" si="154"/>
        <v>65.968000000000004</v>
      </c>
      <c r="V294" s="43">
        <f t="shared" si="154"/>
        <v>1510.12904</v>
      </c>
      <c r="W294" s="44">
        <f t="shared" si="154"/>
        <v>520.79999999999995</v>
      </c>
      <c r="X294" s="23">
        <f>DFC!$C$41</f>
        <v>370</v>
      </c>
      <c r="Y294" s="45">
        <f t="shared" si="155"/>
        <v>24408.16</v>
      </c>
      <c r="Z294" s="43">
        <f t="shared" si="155"/>
        <v>558747.74479999999</v>
      </c>
      <c r="AA294" s="43">
        <f t="shared" si="155"/>
        <v>192695.99999999997</v>
      </c>
      <c r="AB294" s="423">
        <f t="shared" si="162"/>
        <v>775851.90480000002</v>
      </c>
      <c r="AC294" s="295">
        <f>DFC!$C$45</f>
        <v>0.1</v>
      </c>
      <c r="AD294" s="291">
        <f>DFC!$C$44</f>
        <v>0.7</v>
      </c>
      <c r="AE294" s="292">
        <f>DFC!$C$43</f>
        <v>0.2</v>
      </c>
      <c r="AF294" s="8" t="str">
        <f t="shared" si="156"/>
        <v>OK</v>
      </c>
      <c r="AG294" s="37">
        <f t="shared" si="157"/>
        <v>62</v>
      </c>
      <c r="AH294" s="38">
        <f t="shared" si="157"/>
        <v>434</v>
      </c>
      <c r="AI294" s="39">
        <f t="shared" si="157"/>
        <v>124</v>
      </c>
      <c r="AJ294" s="40">
        <f t="shared" si="149"/>
        <v>0</v>
      </c>
      <c r="AK294" s="40">
        <f t="shared" si="149"/>
        <v>0</v>
      </c>
      <c r="AL294" s="40">
        <f t="shared" si="149"/>
        <v>0</v>
      </c>
      <c r="AM294" s="17">
        <f>DFC!$C$50</f>
        <v>152</v>
      </c>
      <c r="AN294" s="16">
        <f>DFC!$C$49</f>
        <v>146.19999999999999</v>
      </c>
      <c r="AO294" s="18">
        <f>DFC!$C$48</f>
        <v>150</v>
      </c>
      <c r="AP294" s="43">
        <f t="shared" si="173"/>
        <v>0</v>
      </c>
      <c r="AQ294" s="43">
        <f t="shared" si="173"/>
        <v>0</v>
      </c>
      <c r="AR294" s="44">
        <f t="shared" si="173"/>
        <v>0</v>
      </c>
      <c r="AS294" s="23">
        <f>DFC!$C$41</f>
        <v>370</v>
      </c>
      <c r="AT294" s="45">
        <f t="shared" si="172"/>
        <v>0</v>
      </c>
      <c r="AU294" s="43">
        <f t="shared" si="172"/>
        <v>0</v>
      </c>
      <c r="AV294" s="43">
        <f t="shared" si="172"/>
        <v>0</v>
      </c>
      <c r="AW294" s="423">
        <f t="shared" si="163"/>
        <v>0</v>
      </c>
      <c r="AX294" s="561">
        <f>DFC!$C$72</f>
        <v>0.15</v>
      </c>
      <c r="AY294" s="559">
        <f>DFC!$C$71</f>
        <v>0.75</v>
      </c>
      <c r="AZ294" s="560">
        <f>DFC!$C$70</f>
        <v>0.1</v>
      </c>
      <c r="BA294" s="8" t="str">
        <f t="shared" si="160"/>
        <v>OK</v>
      </c>
      <c r="BB294" s="37">
        <f t="shared" si="158"/>
        <v>93</v>
      </c>
      <c r="BC294" s="38">
        <f t="shared" si="158"/>
        <v>465</v>
      </c>
      <c r="BD294" s="39">
        <f t="shared" si="158"/>
        <v>62</v>
      </c>
      <c r="BE294" s="40">
        <f t="shared" si="150"/>
        <v>116250</v>
      </c>
      <c r="BF294" s="40">
        <f t="shared" si="150"/>
        <v>1976250</v>
      </c>
      <c r="BG294" s="40">
        <f t="shared" si="150"/>
        <v>310000</v>
      </c>
      <c r="BH294" s="17">
        <f>DFC!$C$77</f>
        <v>42</v>
      </c>
      <c r="BI294" s="28">
        <f>DFC!$C$76</f>
        <v>35</v>
      </c>
      <c r="BJ294" s="30">
        <f>DFC!$C$75</f>
        <v>40</v>
      </c>
      <c r="BK294" s="43">
        <f t="shared" si="174"/>
        <v>4.8825000000000003</v>
      </c>
      <c r="BL294" s="43">
        <f t="shared" si="174"/>
        <v>69.168750000000003</v>
      </c>
      <c r="BM294" s="44">
        <f t="shared" si="174"/>
        <v>12.4</v>
      </c>
      <c r="BN294" s="11">
        <f>DFC!$C$68</f>
        <v>500</v>
      </c>
      <c r="BO294" s="21">
        <f t="shared" si="164"/>
        <v>2441.25</v>
      </c>
      <c r="BP294" s="19">
        <f t="shared" si="165"/>
        <v>34584.375</v>
      </c>
      <c r="BQ294" s="19">
        <f t="shared" si="166"/>
        <v>6200</v>
      </c>
      <c r="BR294" s="423">
        <f t="shared" si="167"/>
        <v>43225.625</v>
      </c>
      <c r="BS294" s="561">
        <f>DFC!$C$72</f>
        <v>0.15</v>
      </c>
      <c r="BT294" s="559">
        <f>DFC!$C$71</f>
        <v>0.75</v>
      </c>
      <c r="BU294" s="560">
        <f>DFC!$C$70</f>
        <v>0.1</v>
      </c>
      <c r="BV294" s="8" t="str">
        <f t="shared" si="161"/>
        <v>OK</v>
      </c>
      <c r="BW294" s="37">
        <f t="shared" si="159"/>
        <v>93</v>
      </c>
      <c r="BX294" s="38">
        <f t="shared" si="159"/>
        <v>465</v>
      </c>
      <c r="BY294" s="39">
        <f t="shared" si="159"/>
        <v>62</v>
      </c>
      <c r="BZ294" s="40">
        <f t="shared" si="151"/>
        <v>0</v>
      </c>
      <c r="CA294" s="40">
        <f t="shared" si="151"/>
        <v>0</v>
      </c>
      <c r="CB294" s="40">
        <f t="shared" si="151"/>
        <v>0</v>
      </c>
      <c r="CC294" s="17">
        <f>DFC!$C$77</f>
        <v>42</v>
      </c>
      <c r="CD294" s="28">
        <f>DFC!$C$76</f>
        <v>35</v>
      </c>
      <c r="CE294" s="30">
        <f>DFC!$C$75</f>
        <v>40</v>
      </c>
      <c r="CF294" s="43">
        <f t="shared" si="175"/>
        <v>0</v>
      </c>
      <c r="CG294" s="43">
        <f t="shared" si="175"/>
        <v>0</v>
      </c>
      <c r="CH294" s="44">
        <f t="shared" si="175"/>
        <v>0</v>
      </c>
      <c r="CI294" s="11">
        <f>DFC!$C$68</f>
        <v>500</v>
      </c>
      <c r="CJ294" s="21">
        <f t="shared" si="168"/>
        <v>0</v>
      </c>
      <c r="CK294" s="21">
        <f t="shared" si="168"/>
        <v>0</v>
      </c>
      <c r="CL294" s="21">
        <f t="shared" si="168"/>
        <v>0</v>
      </c>
      <c r="CM294" s="423">
        <f t="shared" si="169"/>
        <v>0</v>
      </c>
    </row>
    <row r="295" spans="1:91" x14ac:dyDescent="0.35">
      <c r="A295" s="731">
        <v>25</v>
      </c>
      <c r="B295" s="575" t="s">
        <v>25</v>
      </c>
      <c r="C295" s="575">
        <v>31</v>
      </c>
      <c r="D295" s="575">
        <v>289</v>
      </c>
      <c r="E295" s="10">
        <f>DFC!C$52</f>
        <v>8</v>
      </c>
      <c r="F295" s="10">
        <f t="shared" si="148"/>
        <v>248</v>
      </c>
      <c r="G295" s="732">
        <f>SUM(F295:F306)</f>
        <v>6928</v>
      </c>
      <c r="H295" s="49">
        <f>DFC!$C$45</f>
        <v>0.1</v>
      </c>
      <c r="I295" s="47">
        <f>DFC!$C$44</f>
        <v>0.7</v>
      </c>
      <c r="J295" s="48">
        <f>DFC!$C$43</f>
        <v>0.2</v>
      </c>
      <c r="K295" s="12" t="str">
        <f t="shared" si="152"/>
        <v>OK</v>
      </c>
      <c r="L295" s="25">
        <f t="shared" si="153"/>
        <v>24.8</v>
      </c>
      <c r="M295" s="26">
        <f t="shared" si="153"/>
        <v>173.6</v>
      </c>
      <c r="N295" s="27">
        <f t="shared" si="153"/>
        <v>49.6</v>
      </c>
      <c r="O295" s="28">
        <f t="shared" si="170"/>
        <v>173600</v>
      </c>
      <c r="P295" s="28">
        <f t="shared" si="170"/>
        <v>4131680</v>
      </c>
      <c r="Q295" s="28">
        <f t="shared" si="170"/>
        <v>1388800</v>
      </c>
      <c r="R295" s="29">
        <f>DFC!$C$50</f>
        <v>152</v>
      </c>
      <c r="S295" s="28">
        <f>DFC!$C$49</f>
        <v>146.19999999999999</v>
      </c>
      <c r="T295" s="30">
        <f>DFC!$C$48</f>
        <v>150</v>
      </c>
      <c r="U295" s="31">
        <f t="shared" si="154"/>
        <v>26.3872</v>
      </c>
      <c r="V295" s="31">
        <f t="shared" si="154"/>
        <v>604.05161599999997</v>
      </c>
      <c r="W295" s="32">
        <f t="shared" si="154"/>
        <v>208.32</v>
      </c>
      <c r="X295" s="23">
        <f>DFC!$C$41</f>
        <v>370</v>
      </c>
      <c r="Y295" s="33">
        <f t="shared" si="155"/>
        <v>9763.2639999999992</v>
      </c>
      <c r="Z295" s="31">
        <f t="shared" si="155"/>
        <v>223499.09792</v>
      </c>
      <c r="AA295" s="31">
        <f t="shared" si="155"/>
        <v>77078.399999999994</v>
      </c>
      <c r="AB295" s="423">
        <f t="shared" ref="AB295" si="176">SUM(Y295:AA295)</f>
        <v>310340.76191999996</v>
      </c>
      <c r="AC295" s="295">
        <f>DFC!$C$45</f>
        <v>0.1</v>
      </c>
      <c r="AD295" s="291">
        <f>DFC!$C$44</f>
        <v>0.7</v>
      </c>
      <c r="AE295" s="292">
        <f>DFC!$C$43</f>
        <v>0.2</v>
      </c>
      <c r="AF295" s="12" t="str">
        <f t="shared" si="156"/>
        <v>OK</v>
      </c>
      <c r="AG295" s="13">
        <f t="shared" si="157"/>
        <v>24.8</v>
      </c>
      <c r="AH295" s="14">
        <f t="shared" si="157"/>
        <v>173.6</v>
      </c>
      <c r="AI295" s="15">
        <f t="shared" si="157"/>
        <v>49.6</v>
      </c>
      <c r="AJ295" s="16">
        <f t="shared" si="149"/>
        <v>0</v>
      </c>
      <c r="AK295" s="16">
        <f t="shared" si="149"/>
        <v>0</v>
      </c>
      <c r="AL295" s="16">
        <f t="shared" si="149"/>
        <v>0</v>
      </c>
      <c r="AM295" s="17">
        <f>DFC!$C$50</f>
        <v>152</v>
      </c>
      <c r="AN295" s="16">
        <f>DFC!$C$49</f>
        <v>146.19999999999999</v>
      </c>
      <c r="AO295" s="18">
        <f>DFC!$C$48</f>
        <v>150</v>
      </c>
      <c r="AP295" s="19">
        <f t="shared" si="173"/>
        <v>0</v>
      </c>
      <c r="AQ295" s="19">
        <f t="shared" si="173"/>
        <v>0</v>
      </c>
      <c r="AR295" s="20">
        <f t="shared" si="173"/>
        <v>0</v>
      </c>
      <c r="AS295" s="23">
        <f>DFC!$C$41</f>
        <v>370</v>
      </c>
      <c r="AT295" s="21">
        <f t="shared" si="172"/>
        <v>0</v>
      </c>
      <c r="AU295" s="19">
        <f t="shared" si="172"/>
        <v>0</v>
      </c>
      <c r="AV295" s="19">
        <f t="shared" si="172"/>
        <v>0</v>
      </c>
      <c r="AW295" s="423">
        <f t="shared" si="163"/>
        <v>0</v>
      </c>
      <c r="AX295" s="561">
        <f>DFC!$C$72</f>
        <v>0.15</v>
      </c>
      <c r="AY295" s="559">
        <f>DFC!$C$71</f>
        <v>0.75</v>
      </c>
      <c r="AZ295" s="560">
        <f>DFC!$C$70</f>
        <v>0.1</v>
      </c>
      <c r="BA295" s="12" t="str">
        <f t="shared" si="160"/>
        <v>OK</v>
      </c>
      <c r="BB295" s="13">
        <f t="shared" si="158"/>
        <v>37.199999999999996</v>
      </c>
      <c r="BC295" s="14">
        <f t="shared" si="158"/>
        <v>186</v>
      </c>
      <c r="BD295" s="15">
        <f t="shared" si="158"/>
        <v>24.8</v>
      </c>
      <c r="BE295" s="16">
        <f t="shared" si="150"/>
        <v>46499.999999999993</v>
      </c>
      <c r="BF295" s="16">
        <f t="shared" si="150"/>
        <v>790500</v>
      </c>
      <c r="BG295" s="16">
        <f t="shared" si="150"/>
        <v>124000</v>
      </c>
      <c r="BH295" s="17">
        <f>DFC!$C$77</f>
        <v>42</v>
      </c>
      <c r="BI295" s="28">
        <f>DFC!$C$76</f>
        <v>35</v>
      </c>
      <c r="BJ295" s="30">
        <f>DFC!$C$75</f>
        <v>40</v>
      </c>
      <c r="BK295" s="19">
        <f t="shared" si="174"/>
        <v>1.9529999999999998</v>
      </c>
      <c r="BL295" s="19">
        <f t="shared" si="174"/>
        <v>27.6675</v>
      </c>
      <c r="BM295" s="20">
        <f t="shared" si="174"/>
        <v>4.96</v>
      </c>
      <c r="BN295" s="11">
        <f>DFC!$C$68</f>
        <v>500</v>
      </c>
      <c r="BO295" s="21">
        <f t="shared" si="164"/>
        <v>976.49999999999989</v>
      </c>
      <c r="BP295" s="19">
        <f t="shared" si="165"/>
        <v>13833.75</v>
      </c>
      <c r="BQ295" s="19">
        <f t="shared" si="166"/>
        <v>2480</v>
      </c>
      <c r="BR295" s="423">
        <f t="shared" si="167"/>
        <v>17290.25</v>
      </c>
      <c r="BS295" s="561">
        <f>DFC!$C$72</f>
        <v>0.15</v>
      </c>
      <c r="BT295" s="559">
        <f>DFC!$C$71</f>
        <v>0.75</v>
      </c>
      <c r="BU295" s="560">
        <f>DFC!$C$70</f>
        <v>0.1</v>
      </c>
      <c r="BV295" s="12" t="str">
        <f t="shared" si="161"/>
        <v>OK</v>
      </c>
      <c r="BW295" s="13">
        <f t="shared" si="159"/>
        <v>37.199999999999996</v>
      </c>
      <c r="BX295" s="14">
        <f t="shared" si="159"/>
        <v>186</v>
      </c>
      <c r="BY295" s="15">
        <f t="shared" si="159"/>
        <v>24.8</v>
      </c>
      <c r="BZ295" s="16">
        <f t="shared" si="151"/>
        <v>0</v>
      </c>
      <c r="CA295" s="16">
        <f t="shared" si="151"/>
        <v>0</v>
      </c>
      <c r="CB295" s="16">
        <f t="shared" si="151"/>
        <v>0</v>
      </c>
      <c r="CC295" s="17">
        <f>DFC!$C$77</f>
        <v>42</v>
      </c>
      <c r="CD295" s="28">
        <f>DFC!$C$76</f>
        <v>35</v>
      </c>
      <c r="CE295" s="30">
        <f>DFC!$C$75</f>
        <v>40</v>
      </c>
      <c r="CF295" s="19">
        <f t="shared" si="175"/>
        <v>0</v>
      </c>
      <c r="CG295" s="19">
        <f t="shared" si="175"/>
        <v>0</v>
      </c>
      <c r="CH295" s="20">
        <f t="shared" si="175"/>
        <v>0</v>
      </c>
      <c r="CI295" s="11">
        <f>DFC!$C$68</f>
        <v>500</v>
      </c>
      <c r="CJ295" s="21">
        <f t="shared" si="168"/>
        <v>0</v>
      </c>
      <c r="CK295" s="21">
        <f t="shared" si="168"/>
        <v>0</v>
      </c>
      <c r="CL295" s="21">
        <f t="shared" si="168"/>
        <v>0</v>
      </c>
      <c r="CM295" s="423">
        <f t="shared" si="169"/>
        <v>0</v>
      </c>
    </row>
    <row r="296" spans="1:91" x14ac:dyDescent="0.35">
      <c r="A296" s="743"/>
      <c r="B296" s="572" t="s">
        <v>26</v>
      </c>
      <c r="C296" s="572">
        <v>28</v>
      </c>
      <c r="D296" s="572">
        <v>290</v>
      </c>
      <c r="E296" s="10">
        <f>DFC!C$53</f>
        <v>20</v>
      </c>
      <c r="F296" s="578">
        <f t="shared" si="148"/>
        <v>560</v>
      </c>
      <c r="G296" s="745"/>
      <c r="H296" s="49">
        <f>DFC!$C$45</f>
        <v>0.1</v>
      </c>
      <c r="I296" s="47">
        <f>DFC!$C$44</f>
        <v>0.7</v>
      </c>
      <c r="J296" s="48">
        <f>DFC!$C$43</f>
        <v>0.2</v>
      </c>
      <c r="K296" s="24" t="str">
        <f t="shared" si="152"/>
        <v>OK</v>
      </c>
      <c r="L296" s="25">
        <f t="shared" si="153"/>
        <v>56</v>
      </c>
      <c r="M296" s="26">
        <f t="shared" si="153"/>
        <v>392</v>
      </c>
      <c r="N296" s="27">
        <f t="shared" si="153"/>
        <v>112</v>
      </c>
      <c r="O296" s="28">
        <f t="shared" si="170"/>
        <v>392000</v>
      </c>
      <c r="P296" s="28">
        <f t="shared" si="170"/>
        <v>9329600</v>
      </c>
      <c r="Q296" s="28">
        <f t="shared" si="170"/>
        <v>3136000</v>
      </c>
      <c r="R296" s="29">
        <f>DFC!$C$50</f>
        <v>152</v>
      </c>
      <c r="S296" s="28">
        <f>DFC!$C$49</f>
        <v>146.19999999999999</v>
      </c>
      <c r="T296" s="30">
        <f>DFC!$C$48</f>
        <v>150</v>
      </c>
      <c r="U296" s="31">
        <f t="shared" si="154"/>
        <v>59.584000000000003</v>
      </c>
      <c r="V296" s="31">
        <f t="shared" si="154"/>
        <v>1363.9875199999999</v>
      </c>
      <c r="W296" s="32">
        <f t="shared" si="154"/>
        <v>470.4</v>
      </c>
      <c r="X296" s="23">
        <f>DFC!$C$41</f>
        <v>370</v>
      </c>
      <c r="Y296" s="33">
        <f t="shared" si="155"/>
        <v>22046.080000000002</v>
      </c>
      <c r="Z296" s="31">
        <f t="shared" si="155"/>
        <v>504675.38239999994</v>
      </c>
      <c r="AA296" s="31">
        <f t="shared" si="155"/>
        <v>174048</v>
      </c>
      <c r="AB296" s="423">
        <f t="shared" si="162"/>
        <v>700769.46239999996</v>
      </c>
      <c r="AC296" s="295">
        <f>DFC!$C$45</f>
        <v>0.1</v>
      </c>
      <c r="AD296" s="291">
        <f>DFC!$C$44</f>
        <v>0.7</v>
      </c>
      <c r="AE296" s="292">
        <f>DFC!$C$43</f>
        <v>0.2</v>
      </c>
      <c r="AF296" s="24" t="str">
        <f t="shared" si="156"/>
        <v>OK</v>
      </c>
      <c r="AG296" s="25">
        <f t="shared" si="157"/>
        <v>56</v>
      </c>
      <c r="AH296" s="26">
        <f t="shared" si="157"/>
        <v>392</v>
      </c>
      <c r="AI296" s="27">
        <f t="shared" si="157"/>
        <v>112</v>
      </c>
      <c r="AJ296" s="28">
        <f t="shared" si="149"/>
        <v>0</v>
      </c>
      <c r="AK296" s="28">
        <f t="shared" si="149"/>
        <v>0</v>
      </c>
      <c r="AL296" s="28">
        <f t="shared" si="149"/>
        <v>0</v>
      </c>
      <c r="AM296" s="17">
        <f>DFC!$C$50</f>
        <v>152</v>
      </c>
      <c r="AN296" s="16">
        <f>DFC!$C$49</f>
        <v>146.19999999999999</v>
      </c>
      <c r="AO296" s="18">
        <f>DFC!$C$48</f>
        <v>150</v>
      </c>
      <c r="AP296" s="31">
        <f t="shared" si="173"/>
        <v>0</v>
      </c>
      <c r="AQ296" s="31">
        <f t="shared" si="173"/>
        <v>0</v>
      </c>
      <c r="AR296" s="32">
        <f t="shared" si="173"/>
        <v>0</v>
      </c>
      <c r="AS296" s="23">
        <f>DFC!$C$41</f>
        <v>370</v>
      </c>
      <c r="AT296" s="33">
        <f t="shared" si="172"/>
        <v>0</v>
      </c>
      <c r="AU296" s="31">
        <f t="shared" si="172"/>
        <v>0</v>
      </c>
      <c r="AV296" s="31">
        <f t="shared" si="172"/>
        <v>0</v>
      </c>
      <c r="AW296" s="423">
        <f t="shared" si="163"/>
        <v>0</v>
      </c>
      <c r="AX296" s="561">
        <f>DFC!$C$72</f>
        <v>0.15</v>
      </c>
      <c r="AY296" s="559">
        <f>DFC!$C$71</f>
        <v>0.75</v>
      </c>
      <c r="AZ296" s="560">
        <f>DFC!$C$70</f>
        <v>0.1</v>
      </c>
      <c r="BA296" s="24" t="str">
        <f t="shared" si="160"/>
        <v>OK</v>
      </c>
      <c r="BB296" s="25">
        <f t="shared" si="158"/>
        <v>84</v>
      </c>
      <c r="BC296" s="26">
        <f t="shared" si="158"/>
        <v>420</v>
      </c>
      <c r="BD296" s="27">
        <f t="shared" si="158"/>
        <v>56</v>
      </c>
      <c r="BE296" s="28">
        <f t="shared" si="150"/>
        <v>105000</v>
      </c>
      <c r="BF296" s="28">
        <f t="shared" si="150"/>
        <v>1785000</v>
      </c>
      <c r="BG296" s="28">
        <f t="shared" si="150"/>
        <v>280000</v>
      </c>
      <c r="BH296" s="17">
        <f>DFC!$C$77</f>
        <v>42</v>
      </c>
      <c r="BI296" s="28">
        <f>DFC!$C$76</f>
        <v>35</v>
      </c>
      <c r="BJ296" s="30">
        <f>DFC!$C$75</f>
        <v>40</v>
      </c>
      <c r="BK296" s="31">
        <f t="shared" si="174"/>
        <v>4.41</v>
      </c>
      <c r="BL296" s="31">
        <f t="shared" si="174"/>
        <v>62.475000000000001</v>
      </c>
      <c r="BM296" s="32">
        <f t="shared" si="174"/>
        <v>11.2</v>
      </c>
      <c r="BN296" s="11">
        <f>DFC!$C$68</f>
        <v>500</v>
      </c>
      <c r="BO296" s="21">
        <f t="shared" si="164"/>
        <v>2205</v>
      </c>
      <c r="BP296" s="19">
        <f t="shared" si="165"/>
        <v>31237.5</v>
      </c>
      <c r="BQ296" s="19">
        <f t="shared" si="166"/>
        <v>5600</v>
      </c>
      <c r="BR296" s="423">
        <f t="shared" si="167"/>
        <v>39042.5</v>
      </c>
      <c r="BS296" s="561">
        <f>DFC!$C$72</f>
        <v>0.15</v>
      </c>
      <c r="BT296" s="559">
        <f>DFC!$C$71</f>
        <v>0.75</v>
      </c>
      <c r="BU296" s="560">
        <f>DFC!$C$70</f>
        <v>0.1</v>
      </c>
      <c r="BV296" s="24" t="str">
        <f t="shared" si="161"/>
        <v>OK</v>
      </c>
      <c r="BW296" s="25">
        <f t="shared" si="159"/>
        <v>84</v>
      </c>
      <c r="BX296" s="26">
        <f t="shared" si="159"/>
        <v>420</v>
      </c>
      <c r="BY296" s="27">
        <f t="shared" si="159"/>
        <v>56</v>
      </c>
      <c r="BZ296" s="28">
        <f t="shared" si="151"/>
        <v>0</v>
      </c>
      <c r="CA296" s="28">
        <f t="shared" si="151"/>
        <v>0</v>
      </c>
      <c r="CB296" s="28">
        <f t="shared" si="151"/>
        <v>0</v>
      </c>
      <c r="CC296" s="17">
        <f>DFC!$C$77</f>
        <v>42</v>
      </c>
      <c r="CD296" s="28">
        <f>DFC!$C$76</f>
        <v>35</v>
      </c>
      <c r="CE296" s="30">
        <f>DFC!$C$75</f>
        <v>40</v>
      </c>
      <c r="CF296" s="31">
        <f t="shared" si="175"/>
        <v>0</v>
      </c>
      <c r="CG296" s="31">
        <f t="shared" si="175"/>
        <v>0</v>
      </c>
      <c r="CH296" s="32">
        <f t="shared" si="175"/>
        <v>0</v>
      </c>
      <c r="CI296" s="11">
        <f>DFC!$C$68</f>
        <v>500</v>
      </c>
      <c r="CJ296" s="21">
        <f t="shared" si="168"/>
        <v>0</v>
      </c>
      <c r="CK296" s="21">
        <f t="shared" si="168"/>
        <v>0</v>
      </c>
      <c r="CL296" s="21">
        <f t="shared" si="168"/>
        <v>0</v>
      </c>
      <c r="CM296" s="423">
        <f t="shared" si="169"/>
        <v>0</v>
      </c>
    </row>
    <row r="297" spans="1:91" x14ac:dyDescent="0.35">
      <c r="A297" s="743"/>
      <c r="B297" s="572" t="s">
        <v>27</v>
      </c>
      <c r="C297" s="572">
        <v>31</v>
      </c>
      <c r="D297" s="572">
        <v>291</v>
      </c>
      <c r="E297" s="10">
        <f>DFC!C$54</f>
        <v>20</v>
      </c>
      <c r="F297" s="578">
        <f t="shared" si="148"/>
        <v>620</v>
      </c>
      <c r="G297" s="745"/>
      <c r="H297" s="49">
        <f>DFC!$C$45</f>
        <v>0.1</v>
      </c>
      <c r="I297" s="47">
        <f>DFC!$C$44</f>
        <v>0.7</v>
      </c>
      <c r="J297" s="48">
        <f>DFC!$C$43</f>
        <v>0.2</v>
      </c>
      <c r="K297" s="24" t="str">
        <f t="shared" si="152"/>
        <v>OK</v>
      </c>
      <c r="L297" s="25">
        <f t="shared" si="153"/>
        <v>62</v>
      </c>
      <c r="M297" s="26">
        <f t="shared" si="153"/>
        <v>434</v>
      </c>
      <c r="N297" s="27">
        <f t="shared" si="153"/>
        <v>124</v>
      </c>
      <c r="O297" s="28">
        <f t="shared" si="170"/>
        <v>434000</v>
      </c>
      <c r="P297" s="28">
        <f t="shared" si="170"/>
        <v>10329200</v>
      </c>
      <c r="Q297" s="28">
        <f t="shared" si="170"/>
        <v>3472000</v>
      </c>
      <c r="R297" s="29">
        <f>DFC!$C$50</f>
        <v>152</v>
      </c>
      <c r="S297" s="28">
        <f>DFC!$C$49</f>
        <v>146.19999999999999</v>
      </c>
      <c r="T297" s="30">
        <f>DFC!$C$48</f>
        <v>150</v>
      </c>
      <c r="U297" s="31">
        <f t="shared" si="154"/>
        <v>65.968000000000004</v>
      </c>
      <c r="V297" s="31">
        <f t="shared" si="154"/>
        <v>1510.12904</v>
      </c>
      <c r="W297" s="32">
        <f t="shared" si="154"/>
        <v>520.79999999999995</v>
      </c>
      <c r="X297" s="23">
        <f>DFC!$C$41</f>
        <v>370</v>
      </c>
      <c r="Y297" s="33">
        <f t="shared" si="155"/>
        <v>24408.16</v>
      </c>
      <c r="Z297" s="31">
        <f t="shared" si="155"/>
        <v>558747.74479999999</v>
      </c>
      <c r="AA297" s="31">
        <f t="shared" si="155"/>
        <v>192695.99999999997</v>
      </c>
      <c r="AB297" s="423">
        <f t="shared" si="162"/>
        <v>775851.90480000002</v>
      </c>
      <c r="AC297" s="295">
        <f>DFC!$C$45</f>
        <v>0.1</v>
      </c>
      <c r="AD297" s="291">
        <f>DFC!$C$44</f>
        <v>0.7</v>
      </c>
      <c r="AE297" s="292">
        <f>DFC!$C$43</f>
        <v>0.2</v>
      </c>
      <c r="AF297" s="24" t="str">
        <f t="shared" si="156"/>
        <v>OK</v>
      </c>
      <c r="AG297" s="25">
        <f t="shared" si="157"/>
        <v>62</v>
      </c>
      <c r="AH297" s="26">
        <f t="shared" si="157"/>
        <v>434</v>
      </c>
      <c r="AI297" s="27">
        <f t="shared" si="157"/>
        <v>124</v>
      </c>
      <c r="AJ297" s="28">
        <f t="shared" si="149"/>
        <v>0</v>
      </c>
      <c r="AK297" s="28">
        <f t="shared" si="149"/>
        <v>0</v>
      </c>
      <c r="AL297" s="28">
        <f t="shared" si="149"/>
        <v>0</v>
      </c>
      <c r="AM297" s="17">
        <f>DFC!$C$50</f>
        <v>152</v>
      </c>
      <c r="AN297" s="16">
        <f>DFC!$C$49</f>
        <v>146.19999999999999</v>
      </c>
      <c r="AO297" s="18">
        <f>DFC!$C$48</f>
        <v>150</v>
      </c>
      <c r="AP297" s="31">
        <f t="shared" si="173"/>
        <v>0</v>
      </c>
      <c r="AQ297" s="31">
        <f t="shared" si="173"/>
        <v>0</v>
      </c>
      <c r="AR297" s="32">
        <f t="shared" si="173"/>
        <v>0</v>
      </c>
      <c r="AS297" s="23">
        <f>DFC!$C$41</f>
        <v>370</v>
      </c>
      <c r="AT297" s="33">
        <f t="shared" si="172"/>
        <v>0</v>
      </c>
      <c r="AU297" s="31">
        <f t="shared" si="172"/>
        <v>0</v>
      </c>
      <c r="AV297" s="31">
        <f t="shared" si="172"/>
        <v>0</v>
      </c>
      <c r="AW297" s="423">
        <f t="shared" si="163"/>
        <v>0</v>
      </c>
      <c r="AX297" s="561">
        <f>DFC!$C$72</f>
        <v>0.15</v>
      </c>
      <c r="AY297" s="559">
        <f>DFC!$C$71</f>
        <v>0.75</v>
      </c>
      <c r="AZ297" s="560">
        <f>DFC!$C$70</f>
        <v>0.1</v>
      </c>
      <c r="BA297" s="24" t="str">
        <f t="shared" si="160"/>
        <v>OK</v>
      </c>
      <c r="BB297" s="25">
        <f t="shared" si="158"/>
        <v>93</v>
      </c>
      <c r="BC297" s="26">
        <f t="shared" si="158"/>
        <v>465</v>
      </c>
      <c r="BD297" s="27">
        <f t="shared" si="158"/>
        <v>62</v>
      </c>
      <c r="BE297" s="28">
        <f t="shared" si="150"/>
        <v>116250</v>
      </c>
      <c r="BF297" s="28">
        <f t="shared" si="150"/>
        <v>1976250</v>
      </c>
      <c r="BG297" s="28">
        <f t="shared" si="150"/>
        <v>310000</v>
      </c>
      <c r="BH297" s="17">
        <f>DFC!$C$77</f>
        <v>42</v>
      </c>
      <c r="BI297" s="28">
        <f>DFC!$C$76</f>
        <v>35</v>
      </c>
      <c r="BJ297" s="30">
        <f>DFC!$C$75</f>
        <v>40</v>
      </c>
      <c r="BK297" s="31">
        <f t="shared" si="174"/>
        <v>4.8825000000000003</v>
      </c>
      <c r="BL297" s="31">
        <f t="shared" si="174"/>
        <v>69.168750000000003</v>
      </c>
      <c r="BM297" s="32">
        <f t="shared" si="174"/>
        <v>12.4</v>
      </c>
      <c r="BN297" s="11">
        <f>DFC!$C$68</f>
        <v>500</v>
      </c>
      <c r="BO297" s="21">
        <f t="shared" si="164"/>
        <v>2441.25</v>
      </c>
      <c r="BP297" s="19">
        <f t="shared" si="165"/>
        <v>34584.375</v>
      </c>
      <c r="BQ297" s="19">
        <f t="shared" si="166"/>
        <v>6200</v>
      </c>
      <c r="BR297" s="423">
        <f t="shared" si="167"/>
        <v>43225.625</v>
      </c>
      <c r="BS297" s="561">
        <f>DFC!$C$72</f>
        <v>0.15</v>
      </c>
      <c r="BT297" s="559">
        <f>DFC!$C$71</f>
        <v>0.75</v>
      </c>
      <c r="BU297" s="560">
        <f>DFC!$C$70</f>
        <v>0.1</v>
      </c>
      <c r="BV297" s="24" t="str">
        <f t="shared" si="161"/>
        <v>OK</v>
      </c>
      <c r="BW297" s="25">
        <f t="shared" si="159"/>
        <v>93</v>
      </c>
      <c r="BX297" s="26">
        <f t="shared" si="159"/>
        <v>465</v>
      </c>
      <c r="BY297" s="27">
        <f t="shared" si="159"/>
        <v>62</v>
      </c>
      <c r="BZ297" s="28">
        <f t="shared" si="151"/>
        <v>0</v>
      </c>
      <c r="CA297" s="28">
        <f t="shared" si="151"/>
        <v>0</v>
      </c>
      <c r="CB297" s="28">
        <f t="shared" si="151"/>
        <v>0</v>
      </c>
      <c r="CC297" s="17">
        <f>DFC!$C$77</f>
        <v>42</v>
      </c>
      <c r="CD297" s="28">
        <f>DFC!$C$76</f>
        <v>35</v>
      </c>
      <c r="CE297" s="30">
        <f>DFC!$C$75</f>
        <v>40</v>
      </c>
      <c r="CF297" s="31">
        <f t="shared" si="175"/>
        <v>0</v>
      </c>
      <c r="CG297" s="31">
        <f t="shared" si="175"/>
        <v>0</v>
      </c>
      <c r="CH297" s="32">
        <f t="shared" si="175"/>
        <v>0</v>
      </c>
      <c r="CI297" s="11">
        <f>DFC!$C$68</f>
        <v>500</v>
      </c>
      <c r="CJ297" s="21">
        <f t="shared" si="168"/>
        <v>0</v>
      </c>
      <c r="CK297" s="21">
        <f t="shared" si="168"/>
        <v>0</v>
      </c>
      <c r="CL297" s="21">
        <f t="shared" si="168"/>
        <v>0</v>
      </c>
      <c r="CM297" s="423">
        <f t="shared" si="169"/>
        <v>0</v>
      </c>
    </row>
    <row r="298" spans="1:91" x14ac:dyDescent="0.35">
      <c r="A298" s="743"/>
      <c r="B298" s="572" t="s">
        <v>28</v>
      </c>
      <c r="C298" s="572">
        <v>30</v>
      </c>
      <c r="D298" s="572">
        <v>292</v>
      </c>
      <c r="E298" s="10">
        <f>DFC!C$55</f>
        <v>20</v>
      </c>
      <c r="F298" s="578">
        <f t="shared" si="148"/>
        <v>600</v>
      </c>
      <c r="G298" s="745"/>
      <c r="H298" s="49">
        <f>DFC!$C$45</f>
        <v>0.1</v>
      </c>
      <c r="I298" s="47">
        <f>DFC!$C$44</f>
        <v>0.7</v>
      </c>
      <c r="J298" s="48">
        <f>DFC!$C$43</f>
        <v>0.2</v>
      </c>
      <c r="K298" s="24" t="str">
        <f t="shared" si="152"/>
        <v>OK</v>
      </c>
      <c r="L298" s="25">
        <f t="shared" si="153"/>
        <v>60</v>
      </c>
      <c r="M298" s="26">
        <f t="shared" si="153"/>
        <v>420</v>
      </c>
      <c r="N298" s="27">
        <f t="shared" si="153"/>
        <v>120</v>
      </c>
      <c r="O298" s="28">
        <f t="shared" si="170"/>
        <v>420000</v>
      </c>
      <c r="P298" s="28">
        <f t="shared" si="170"/>
        <v>9996000</v>
      </c>
      <c r="Q298" s="28">
        <f t="shared" si="170"/>
        <v>3360000</v>
      </c>
      <c r="R298" s="29">
        <f>DFC!$C$50</f>
        <v>152</v>
      </c>
      <c r="S298" s="28">
        <f>DFC!$C$49</f>
        <v>146.19999999999999</v>
      </c>
      <c r="T298" s="30">
        <f>DFC!$C$48</f>
        <v>150</v>
      </c>
      <c r="U298" s="31">
        <f t="shared" si="154"/>
        <v>63.84</v>
      </c>
      <c r="V298" s="31">
        <f t="shared" si="154"/>
        <v>1461.4151999999999</v>
      </c>
      <c r="W298" s="32">
        <f t="shared" si="154"/>
        <v>504</v>
      </c>
      <c r="X298" s="23">
        <f>DFC!$C$41</f>
        <v>370</v>
      </c>
      <c r="Y298" s="33">
        <f t="shared" si="155"/>
        <v>23620.800000000003</v>
      </c>
      <c r="Z298" s="31">
        <f t="shared" si="155"/>
        <v>540723.62399999995</v>
      </c>
      <c r="AA298" s="31">
        <f t="shared" si="155"/>
        <v>186480</v>
      </c>
      <c r="AB298" s="423">
        <f t="shared" si="162"/>
        <v>750824.424</v>
      </c>
      <c r="AC298" s="295">
        <f>DFC!$C$45</f>
        <v>0.1</v>
      </c>
      <c r="AD298" s="291">
        <f>DFC!$C$44</f>
        <v>0.7</v>
      </c>
      <c r="AE298" s="292">
        <f>DFC!$C$43</f>
        <v>0.2</v>
      </c>
      <c r="AF298" s="24" t="str">
        <f t="shared" si="156"/>
        <v>OK</v>
      </c>
      <c r="AG298" s="25">
        <f t="shared" si="157"/>
        <v>60</v>
      </c>
      <c r="AH298" s="26">
        <f t="shared" si="157"/>
        <v>420</v>
      </c>
      <c r="AI298" s="27">
        <f t="shared" si="157"/>
        <v>120</v>
      </c>
      <c r="AJ298" s="28">
        <f t="shared" si="149"/>
        <v>0</v>
      </c>
      <c r="AK298" s="28">
        <f t="shared" si="149"/>
        <v>0</v>
      </c>
      <c r="AL298" s="28">
        <f t="shared" si="149"/>
        <v>0</v>
      </c>
      <c r="AM298" s="17">
        <f>DFC!$C$50</f>
        <v>152</v>
      </c>
      <c r="AN298" s="16">
        <f>DFC!$C$49</f>
        <v>146.19999999999999</v>
      </c>
      <c r="AO298" s="18">
        <f>DFC!$C$48</f>
        <v>150</v>
      </c>
      <c r="AP298" s="31">
        <f t="shared" si="173"/>
        <v>0</v>
      </c>
      <c r="AQ298" s="31">
        <f t="shared" si="173"/>
        <v>0</v>
      </c>
      <c r="AR298" s="32">
        <f t="shared" si="173"/>
        <v>0</v>
      </c>
      <c r="AS298" s="23">
        <f>DFC!$C$41</f>
        <v>370</v>
      </c>
      <c r="AT298" s="33">
        <f t="shared" si="172"/>
        <v>0</v>
      </c>
      <c r="AU298" s="31">
        <f t="shared" si="172"/>
        <v>0</v>
      </c>
      <c r="AV298" s="31">
        <f t="shared" si="172"/>
        <v>0</v>
      </c>
      <c r="AW298" s="423">
        <f t="shared" si="163"/>
        <v>0</v>
      </c>
      <c r="AX298" s="561">
        <f>DFC!$C$72</f>
        <v>0.15</v>
      </c>
      <c r="AY298" s="559">
        <f>DFC!$C$71</f>
        <v>0.75</v>
      </c>
      <c r="AZ298" s="560">
        <f>DFC!$C$70</f>
        <v>0.1</v>
      </c>
      <c r="BA298" s="24" t="str">
        <f t="shared" si="160"/>
        <v>OK</v>
      </c>
      <c r="BB298" s="25">
        <f t="shared" si="158"/>
        <v>90</v>
      </c>
      <c r="BC298" s="26">
        <f t="shared" si="158"/>
        <v>450</v>
      </c>
      <c r="BD298" s="27">
        <f t="shared" si="158"/>
        <v>60</v>
      </c>
      <c r="BE298" s="28">
        <f t="shared" si="150"/>
        <v>112500</v>
      </c>
      <c r="BF298" s="28">
        <f t="shared" si="150"/>
        <v>1912500</v>
      </c>
      <c r="BG298" s="28">
        <f t="shared" si="150"/>
        <v>300000</v>
      </c>
      <c r="BH298" s="17">
        <f>DFC!$C$77</f>
        <v>42</v>
      </c>
      <c r="BI298" s="28">
        <f>DFC!$C$76</f>
        <v>35</v>
      </c>
      <c r="BJ298" s="30">
        <f>DFC!$C$75</f>
        <v>40</v>
      </c>
      <c r="BK298" s="31">
        <f t="shared" si="174"/>
        <v>4.7249999999999996</v>
      </c>
      <c r="BL298" s="31">
        <f t="shared" si="174"/>
        <v>66.9375</v>
      </c>
      <c r="BM298" s="32">
        <f t="shared" si="174"/>
        <v>12</v>
      </c>
      <c r="BN298" s="11">
        <f>DFC!$C$68</f>
        <v>500</v>
      </c>
      <c r="BO298" s="21">
        <f t="shared" si="164"/>
        <v>2362.5</v>
      </c>
      <c r="BP298" s="19">
        <f t="shared" si="165"/>
        <v>33468.75</v>
      </c>
      <c r="BQ298" s="19">
        <f t="shared" si="166"/>
        <v>6000</v>
      </c>
      <c r="BR298" s="423">
        <f t="shared" si="167"/>
        <v>41831.25</v>
      </c>
      <c r="BS298" s="561">
        <f>DFC!$C$72</f>
        <v>0.15</v>
      </c>
      <c r="BT298" s="559">
        <f>DFC!$C$71</f>
        <v>0.75</v>
      </c>
      <c r="BU298" s="560">
        <f>DFC!$C$70</f>
        <v>0.1</v>
      </c>
      <c r="BV298" s="24" t="str">
        <f t="shared" si="161"/>
        <v>OK</v>
      </c>
      <c r="BW298" s="25">
        <f t="shared" si="159"/>
        <v>90</v>
      </c>
      <c r="BX298" s="26">
        <f t="shared" si="159"/>
        <v>450</v>
      </c>
      <c r="BY298" s="27">
        <f t="shared" si="159"/>
        <v>60</v>
      </c>
      <c r="BZ298" s="28">
        <f t="shared" si="151"/>
        <v>0</v>
      </c>
      <c r="CA298" s="28">
        <f t="shared" si="151"/>
        <v>0</v>
      </c>
      <c r="CB298" s="28">
        <f t="shared" si="151"/>
        <v>0</v>
      </c>
      <c r="CC298" s="17">
        <f>DFC!$C$77</f>
        <v>42</v>
      </c>
      <c r="CD298" s="28">
        <f>DFC!$C$76</f>
        <v>35</v>
      </c>
      <c r="CE298" s="30">
        <f>DFC!$C$75</f>
        <v>40</v>
      </c>
      <c r="CF298" s="31">
        <f t="shared" si="175"/>
        <v>0</v>
      </c>
      <c r="CG298" s="31">
        <f t="shared" si="175"/>
        <v>0</v>
      </c>
      <c r="CH298" s="32">
        <f t="shared" si="175"/>
        <v>0</v>
      </c>
      <c r="CI298" s="11">
        <f>DFC!$C$68</f>
        <v>500</v>
      </c>
      <c r="CJ298" s="21">
        <f t="shared" si="168"/>
        <v>0</v>
      </c>
      <c r="CK298" s="21">
        <f t="shared" si="168"/>
        <v>0</v>
      </c>
      <c r="CL298" s="21">
        <f t="shared" si="168"/>
        <v>0</v>
      </c>
      <c r="CM298" s="423">
        <f t="shared" si="169"/>
        <v>0</v>
      </c>
    </row>
    <row r="299" spans="1:91" x14ac:dyDescent="0.35">
      <c r="A299" s="743"/>
      <c r="B299" s="572" t="s">
        <v>29</v>
      </c>
      <c r="C299" s="572">
        <v>31</v>
      </c>
      <c r="D299" s="572">
        <v>293</v>
      </c>
      <c r="E299" s="10">
        <f>DFC!C$56</f>
        <v>20</v>
      </c>
      <c r="F299" s="578">
        <f t="shared" si="148"/>
        <v>620</v>
      </c>
      <c r="G299" s="745"/>
      <c r="H299" s="49">
        <f>DFC!$C$45</f>
        <v>0.1</v>
      </c>
      <c r="I299" s="47">
        <f>DFC!$C$44</f>
        <v>0.7</v>
      </c>
      <c r="J299" s="48">
        <f>DFC!$C$43</f>
        <v>0.2</v>
      </c>
      <c r="K299" s="24" t="str">
        <f t="shared" si="152"/>
        <v>OK</v>
      </c>
      <c r="L299" s="25">
        <f t="shared" si="153"/>
        <v>62</v>
      </c>
      <c r="M299" s="26">
        <f t="shared" si="153"/>
        <v>434</v>
      </c>
      <c r="N299" s="27">
        <f t="shared" si="153"/>
        <v>124</v>
      </c>
      <c r="O299" s="28">
        <f t="shared" si="170"/>
        <v>434000</v>
      </c>
      <c r="P299" s="28">
        <f t="shared" si="170"/>
        <v>10329200</v>
      </c>
      <c r="Q299" s="28">
        <f t="shared" si="170"/>
        <v>3472000</v>
      </c>
      <c r="R299" s="29">
        <f>DFC!$C$50</f>
        <v>152</v>
      </c>
      <c r="S299" s="28">
        <f>DFC!$C$49</f>
        <v>146.19999999999999</v>
      </c>
      <c r="T299" s="30">
        <f>DFC!$C$48</f>
        <v>150</v>
      </c>
      <c r="U299" s="31">
        <f t="shared" si="154"/>
        <v>65.968000000000004</v>
      </c>
      <c r="V299" s="31">
        <f t="shared" si="154"/>
        <v>1510.12904</v>
      </c>
      <c r="W299" s="32">
        <f t="shared" si="154"/>
        <v>520.79999999999995</v>
      </c>
      <c r="X299" s="23">
        <f>DFC!$C$41</f>
        <v>370</v>
      </c>
      <c r="Y299" s="33">
        <f t="shared" si="155"/>
        <v>24408.16</v>
      </c>
      <c r="Z299" s="31">
        <f t="shared" si="155"/>
        <v>558747.74479999999</v>
      </c>
      <c r="AA299" s="31">
        <f t="shared" si="155"/>
        <v>192695.99999999997</v>
      </c>
      <c r="AB299" s="423">
        <f t="shared" si="162"/>
        <v>775851.90480000002</v>
      </c>
      <c r="AC299" s="295">
        <f>DFC!$C$45</f>
        <v>0.1</v>
      </c>
      <c r="AD299" s="291">
        <f>DFC!$C$44</f>
        <v>0.7</v>
      </c>
      <c r="AE299" s="292">
        <f>DFC!$C$43</f>
        <v>0.2</v>
      </c>
      <c r="AF299" s="24" t="str">
        <f t="shared" si="156"/>
        <v>OK</v>
      </c>
      <c r="AG299" s="25">
        <f t="shared" si="157"/>
        <v>62</v>
      </c>
      <c r="AH299" s="26">
        <f t="shared" si="157"/>
        <v>434</v>
      </c>
      <c r="AI299" s="27">
        <f t="shared" si="157"/>
        <v>124</v>
      </c>
      <c r="AJ299" s="28">
        <f t="shared" si="149"/>
        <v>0</v>
      </c>
      <c r="AK299" s="28">
        <f t="shared" si="149"/>
        <v>0</v>
      </c>
      <c r="AL299" s="28">
        <f t="shared" si="149"/>
        <v>0</v>
      </c>
      <c r="AM299" s="17">
        <f>DFC!$C$50</f>
        <v>152</v>
      </c>
      <c r="AN299" s="16">
        <f>DFC!$C$49</f>
        <v>146.19999999999999</v>
      </c>
      <c r="AO299" s="18">
        <f>DFC!$C$48</f>
        <v>150</v>
      </c>
      <c r="AP299" s="31">
        <f t="shared" si="173"/>
        <v>0</v>
      </c>
      <c r="AQ299" s="31">
        <f t="shared" si="173"/>
        <v>0</v>
      </c>
      <c r="AR299" s="32">
        <f t="shared" si="173"/>
        <v>0</v>
      </c>
      <c r="AS299" s="23">
        <f>DFC!$C$41</f>
        <v>370</v>
      </c>
      <c r="AT299" s="33">
        <f t="shared" si="172"/>
        <v>0</v>
      </c>
      <c r="AU299" s="31">
        <f t="shared" si="172"/>
        <v>0</v>
      </c>
      <c r="AV299" s="31">
        <f t="shared" si="172"/>
        <v>0</v>
      </c>
      <c r="AW299" s="423">
        <f t="shared" si="163"/>
        <v>0</v>
      </c>
      <c r="AX299" s="561">
        <f>DFC!$C$72</f>
        <v>0.15</v>
      </c>
      <c r="AY299" s="559">
        <f>DFC!$C$71</f>
        <v>0.75</v>
      </c>
      <c r="AZ299" s="560">
        <f>DFC!$C$70</f>
        <v>0.1</v>
      </c>
      <c r="BA299" s="24" t="str">
        <f t="shared" si="160"/>
        <v>OK</v>
      </c>
      <c r="BB299" s="25">
        <f t="shared" si="158"/>
        <v>93</v>
      </c>
      <c r="BC299" s="26">
        <f t="shared" si="158"/>
        <v>465</v>
      </c>
      <c r="BD299" s="27">
        <f t="shared" si="158"/>
        <v>62</v>
      </c>
      <c r="BE299" s="28">
        <f t="shared" si="150"/>
        <v>116250</v>
      </c>
      <c r="BF299" s="28">
        <f t="shared" si="150"/>
        <v>1976250</v>
      </c>
      <c r="BG299" s="28">
        <f t="shared" si="150"/>
        <v>310000</v>
      </c>
      <c r="BH299" s="17">
        <f>DFC!$C$77</f>
        <v>42</v>
      </c>
      <c r="BI299" s="28">
        <f>DFC!$C$76</f>
        <v>35</v>
      </c>
      <c r="BJ299" s="30">
        <f>DFC!$C$75</f>
        <v>40</v>
      </c>
      <c r="BK299" s="31">
        <f t="shared" si="174"/>
        <v>4.8825000000000003</v>
      </c>
      <c r="BL299" s="31">
        <f t="shared" si="174"/>
        <v>69.168750000000003</v>
      </c>
      <c r="BM299" s="32">
        <f t="shared" si="174"/>
        <v>12.4</v>
      </c>
      <c r="BN299" s="11">
        <f>DFC!$C$68</f>
        <v>500</v>
      </c>
      <c r="BO299" s="21">
        <f t="shared" si="164"/>
        <v>2441.25</v>
      </c>
      <c r="BP299" s="19">
        <f t="shared" si="165"/>
        <v>34584.375</v>
      </c>
      <c r="BQ299" s="19">
        <f t="shared" si="166"/>
        <v>6200</v>
      </c>
      <c r="BR299" s="423">
        <f t="shared" si="167"/>
        <v>43225.625</v>
      </c>
      <c r="BS299" s="561">
        <f>DFC!$C$72</f>
        <v>0.15</v>
      </c>
      <c r="BT299" s="559">
        <f>DFC!$C$71</f>
        <v>0.75</v>
      </c>
      <c r="BU299" s="560">
        <f>DFC!$C$70</f>
        <v>0.1</v>
      </c>
      <c r="BV299" s="24" t="str">
        <f t="shared" si="161"/>
        <v>OK</v>
      </c>
      <c r="BW299" s="25">
        <f t="shared" si="159"/>
        <v>93</v>
      </c>
      <c r="BX299" s="26">
        <f t="shared" si="159"/>
        <v>465</v>
      </c>
      <c r="BY299" s="27">
        <f t="shared" si="159"/>
        <v>62</v>
      </c>
      <c r="BZ299" s="28">
        <f t="shared" si="151"/>
        <v>0</v>
      </c>
      <c r="CA299" s="28">
        <f t="shared" si="151"/>
        <v>0</v>
      </c>
      <c r="CB299" s="28">
        <f t="shared" si="151"/>
        <v>0</v>
      </c>
      <c r="CC299" s="17">
        <f>DFC!$C$77</f>
        <v>42</v>
      </c>
      <c r="CD299" s="28">
        <f>DFC!$C$76</f>
        <v>35</v>
      </c>
      <c r="CE299" s="30">
        <f>DFC!$C$75</f>
        <v>40</v>
      </c>
      <c r="CF299" s="31">
        <f t="shared" si="175"/>
        <v>0</v>
      </c>
      <c r="CG299" s="31">
        <f t="shared" si="175"/>
        <v>0</v>
      </c>
      <c r="CH299" s="32">
        <f t="shared" si="175"/>
        <v>0</v>
      </c>
      <c r="CI299" s="11">
        <f>DFC!$C$68</f>
        <v>500</v>
      </c>
      <c r="CJ299" s="21">
        <f t="shared" si="168"/>
        <v>0</v>
      </c>
      <c r="CK299" s="21">
        <f t="shared" si="168"/>
        <v>0</v>
      </c>
      <c r="CL299" s="21">
        <f t="shared" si="168"/>
        <v>0</v>
      </c>
      <c r="CM299" s="423">
        <f t="shared" si="169"/>
        <v>0</v>
      </c>
    </row>
    <row r="300" spans="1:91" x14ac:dyDescent="0.35">
      <c r="A300" s="743"/>
      <c r="B300" s="572" t="s">
        <v>30</v>
      </c>
      <c r="C300" s="572">
        <v>30</v>
      </c>
      <c r="D300" s="572">
        <v>294</v>
      </c>
      <c r="E300" s="10">
        <f>DFC!C$57</f>
        <v>20</v>
      </c>
      <c r="F300" s="578">
        <f t="shared" si="148"/>
        <v>600</v>
      </c>
      <c r="G300" s="745"/>
      <c r="H300" s="49">
        <f>DFC!$C$45</f>
        <v>0.1</v>
      </c>
      <c r="I300" s="47">
        <f>DFC!$C$44</f>
        <v>0.7</v>
      </c>
      <c r="J300" s="48">
        <f>DFC!$C$43</f>
        <v>0.2</v>
      </c>
      <c r="K300" s="24" t="str">
        <f t="shared" si="152"/>
        <v>OK</v>
      </c>
      <c r="L300" s="25">
        <f t="shared" si="153"/>
        <v>60</v>
      </c>
      <c r="M300" s="26">
        <f t="shared" si="153"/>
        <v>420</v>
      </c>
      <c r="N300" s="27">
        <f t="shared" si="153"/>
        <v>120</v>
      </c>
      <c r="O300" s="28">
        <f t="shared" si="170"/>
        <v>420000</v>
      </c>
      <c r="P300" s="28">
        <f t="shared" si="170"/>
        <v>9996000</v>
      </c>
      <c r="Q300" s="28">
        <f t="shared" si="170"/>
        <v>3360000</v>
      </c>
      <c r="R300" s="29">
        <f>DFC!$C$50</f>
        <v>152</v>
      </c>
      <c r="S300" s="28">
        <f>DFC!$C$49</f>
        <v>146.19999999999999</v>
      </c>
      <c r="T300" s="30">
        <f>DFC!$C$48</f>
        <v>150</v>
      </c>
      <c r="U300" s="31">
        <f t="shared" si="154"/>
        <v>63.84</v>
      </c>
      <c r="V300" s="31">
        <f t="shared" si="154"/>
        <v>1461.4151999999999</v>
      </c>
      <c r="W300" s="32">
        <f t="shared" si="154"/>
        <v>504</v>
      </c>
      <c r="X300" s="23">
        <f>DFC!$C$41</f>
        <v>370</v>
      </c>
      <c r="Y300" s="33">
        <f t="shared" si="155"/>
        <v>23620.800000000003</v>
      </c>
      <c r="Z300" s="31">
        <f t="shared" si="155"/>
        <v>540723.62399999995</v>
      </c>
      <c r="AA300" s="31">
        <f t="shared" si="155"/>
        <v>186480</v>
      </c>
      <c r="AB300" s="423">
        <f t="shared" si="162"/>
        <v>750824.424</v>
      </c>
      <c r="AC300" s="295">
        <f>DFC!$C$45</f>
        <v>0.1</v>
      </c>
      <c r="AD300" s="291">
        <f>DFC!$C$44</f>
        <v>0.7</v>
      </c>
      <c r="AE300" s="292">
        <f>DFC!$C$43</f>
        <v>0.2</v>
      </c>
      <c r="AF300" s="24" t="str">
        <f t="shared" si="156"/>
        <v>OK</v>
      </c>
      <c r="AG300" s="25">
        <f t="shared" si="157"/>
        <v>60</v>
      </c>
      <c r="AH300" s="26">
        <f t="shared" si="157"/>
        <v>420</v>
      </c>
      <c r="AI300" s="27">
        <f t="shared" si="157"/>
        <v>120</v>
      </c>
      <c r="AJ300" s="28">
        <f t="shared" si="149"/>
        <v>0</v>
      </c>
      <c r="AK300" s="28">
        <f t="shared" si="149"/>
        <v>0</v>
      </c>
      <c r="AL300" s="28">
        <f t="shared" si="149"/>
        <v>0</v>
      </c>
      <c r="AM300" s="17">
        <f>DFC!$C$50</f>
        <v>152</v>
      </c>
      <c r="AN300" s="16">
        <f>DFC!$C$49</f>
        <v>146.19999999999999</v>
      </c>
      <c r="AO300" s="18">
        <f>DFC!$C$48</f>
        <v>150</v>
      </c>
      <c r="AP300" s="31">
        <f t="shared" si="173"/>
        <v>0</v>
      </c>
      <c r="AQ300" s="31">
        <f t="shared" si="173"/>
        <v>0</v>
      </c>
      <c r="AR300" s="32">
        <f t="shared" si="173"/>
        <v>0</v>
      </c>
      <c r="AS300" s="23">
        <f>DFC!$C$41</f>
        <v>370</v>
      </c>
      <c r="AT300" s="33">
        <f t="shared" si="172"/>
        <v>0</v>
      </c>
      <c r="AU300" s="31">
        <f t="shared" si="172"/>
        <v>0</v>
      </c>
      <c r="AV300" s="31">
        <f t="shared" si="172"/>
        <v>0</v>
      </c>
      <c r="AW300" s="423">
        <f t="shared" si="163"/>
        <v>0</v>
      </c>
      <c r="AX300" s="561">
        <f>DFC!$C$72</f>
        <v>0.15</v>
      </c>
      <c r="AY300" s="559">
        <f>DFC!$C$71</f>
        <v>0.75</v>
      </c>
      <c r="AZ300" s="560">
        <f>DFC!$C$70</f>
        <v>0.1</v>
      </c>
      <c r="BA300" s="24" t="str">
        <f t="shared" si="160"/>
        <v>OK</v>
      </c>
      <c r="BB300" s="25">
        <f t="shared" si="158"/>
        <v>90</v>
      </c>
      <c r="BC300" s="26">
        <f t="shared" si="158"/>
        <v>450</v>
      </c>
      <c r="BD300" s="27">
        <f t="shared" si="158"/>
        <v>60</v>
      </c>
      <c r="BE300" s="28">
        <f t="shared" si="150"/>
        <v>112500</v>
      </c>
      <c r="BF300" s="28">
        <f t="shared" si="150"/>
        <v>1912500</v>
      </c>
      <c r="BG300" s="28">
        <f t="shared" si="150"/>
        <v>300000</v>
      </c>
      <c r="BH300" s="17">
        <f>DFC!$C$77</f>
        <v>42</v>
      </c>
      <c r="BI300" s="28">
        <f>DFC!$C$76</f>
        <v>35</v>
      </c>
      <c r="BJ300" s="30">
        <f>DFC!$C$75</f>
        <v>40</v>
      </c>
      <c r="BK300" s="31">
        <f t="shared" si="174"/>
        <v>4.7249999999999996</v>
      </c>
      <c r="BL300" s="31">
        <f t="shared" si="174"/>
        <v>66.9375</v>
      </c>
      <c r="BM300" s="32">
        <f t="shared" si="174"/>
        <v>12</v>
      </c>
      <c r="BN300" s="11">
        <f>DFC!$C$68</f>
        <v>500</v>
      </c>
      <c r="BO300" s="21">
        <f t="shared" si="164"/>
        <v>2362.5</v>
      </c>
      <c r="BP300" s="19">
        <f t="shared" si="165"/>
        <v>33468.75</v>
      </c>
      <c r="BQ300" s="19">
        <f t="shared" si="166"/>
        <v>6000</v>
      </c>
      <c r="BR300" s="423">
        <f t="shared" si="167"/>
        <v>41831.25</v>
      </c>
      <c r="BS300" s="561">
        <f>DFC!$C$72</f>
        <v>0.15</v>
      </c>
      <c r="BT300" s="559">
        <f>DFC!$C$71</f>
        <v>0.75</v>
      </c>
      <c r="BU300" s="560">
        <f>DFC!$C$70</f>
        <v>0.1</v>
      </c>
      <c r="BV300" s="24" t="str">
        <f t="shared" si="161"/>
        <v>OK</v>
      </c>
      <c r="BW300" s="25">
        <f t="shared" si="159"/>
        <v>90</v>
      </c>
      <c r="BX300" s="26">
        <f t="shared" si="159"/>
        <v>450</v>
      </c>
      <c r="BY300" s="27">
        <f t="shared" si="159"/>
        <v>60</v>
      </c>
      <c r="BZ300" s="28">
        <f t="shared" si="151"/>
        <v>0</v>
      </c>
      <c r="CA300" s="28">
        <f t="shared" si="151"/>
        <v>0</v>
      </c>
      <c r="CB300" s="28">
        <f t="shared" si="151"/>
        <v>0</v>
      </c>
      <c r="CC300" s="17">
        <f>DFC!$C$77</f>
        <v>42</v>
      </c>
      <c r="CD300" s="28">
        <f>DFC!$C$76</f>
        <v>35</v>
      </c>
      <c r="CE300" s="30">
        <f>DFC!$C$75</f>
        <v>40</v>
      </c>
      <c r="CF300" s="31">
        <f t="shared" si="175"/>
        <v>0</v>
      </c>
      <c r="CG300" s="31">
        <f t="shared" si="175"/>
        <v>0</v>
      </c>
      <c r="CH300" s="32">
        <f t="shared" si="175"/>
        <v>0</v>
      </c>
      <c r="CI300" s="11">
        <f>DFC!$C$68</f>
        <v>500</v>
      </c>
      <c r="CJ300" s="21">
        <f t="shared" si="168"/>
        <v>0</v>
      </c>
      <c r="CK300" s="21">
        <f t="shared" si="168"/>
        <v>0</v>
      </c>
      <c r="CL300" s="21">
        <f t="shared" si="168"/>
        <v>0</v>
      </c>
      <c r="CM300" s="423">
        <f t="shared" si="169"/>
        <v>0</v>
      </c>
    </row>
    <row r="301" spans="1:91" x14ac:dyDescent="0.35">
      <c r="A301" s="743"/>
      <c r="B301" s="572" t="s">
        <v>31</v>
      </c>
      <c r="C301" s="572">
        <v>31</v>
      </c>
      <c r="D301" s="572">
        <v>295</v>
      </c>
      <c r="E301" s="10">
        <f>DFC!C$58</f>
        <v>20</v>
      </c>
      <c r="F301" s="578">
        <f t="shared" si="148"/>
        <v>620</v>
      </c>
      <c r="G301" s="745"/>
      <c r="H301" s="49">
        <f>DFC!$C$45</f>
        <v>0.1</v>
      </c>
      <c r="I301" s="47">
        <f>DFC!$C$44</f>
        <v>0.7</v>
      </c>
      <c r="J301" s="48">
        <f>DFC!$C$43</f>
        <v>0.2</v>
      </c>
      <c r="K301" s="24" t="str">
        <f t="shared" si="152"/>
        <v>OK</v>
      </c>
      <c r="L301" s="25">
        <f t="shared" si="153"/>
        <v>62</v>
      </c>
      <c r="M301" s="26">
        <f t="shared" si="153"/>
        <v>434</v>
      </c>
      <c r="N301" s="27">
        <f t="shared" si="153"/>
        <v>124</v>
      </c>
      <c r="O301" s="28">
        <f t="shared" si="170"/>
        <v>434000</v>
      </c>
      <c r="P301" s="28">
        <f t="shared" si="170"/>
        <v>10329200</v>
      </c>
      <c r="Q301" s="28">
        <f t="shared" si="170"/>
        <v>3472000</v>
      </c>
      <c r="R301" s="29">
        <f>DFC!$C$50</f>
        <v>152</v>
      </c>
      <c r="S301" s="28">
        <f>DFC!$C$49</f>
        <v>146.19999999999999</v>
      </c>
      <c r="T301" s="30">
        <f>DFC!$C$48</f>
        <v>150</v>
      </c>
      <c r="U301" s="31">
        <f t="shared" si="154"/>
        <v>65.968000000000004</v>
      </c>
      <c r="V301" s="31">
        <f t="shared" si="154"/>
        <v>1510.12904</v>
      </c>
      <c r="W301" s="32">
        <f t="shared" si="154"/>
        <v>520.79999999999995</v>
      </c>
      <c r="X301" s="23">
        <f>DFC!$C$41</f>
        <v>370</v>
      </c>
      <c r="Y301" s="33">
        <f t="shared" si="155"/>
        <v>24408.16</v>
      </c>
      <c r="Z301" s="31">
        <f t="shared" si="155"/>
        <v>558747.74479999999</v>
      </c>
      <c r="AA301" s="31">
        <f t="shared" si="155"/>
        <v>192695.99999999997</v>
      </c>
      <c r="AB301" s="423">
        <f t="shared" si="162"/>
        <v>775851.90480000002</v>
      </c>
      <c r="AC301" s="295">
        <f>DFC!$C$45</f>
        <v>0.1</v>
      </c>
      <c r="AD301" s="291">
        <f>DFC!$C$44</f>
        <v>0.7</v>
      </c>
      <c r="AE301" s="292">
        <f>DFC!$C$43</f>
        <v>0.2</v>
      </c>
      <c r="AF301" s="24" t="str">
        <f t="shared" si="156"/>
        <v>OK</v>
      </c>
      <c r="AG301" s="25">
        <f t="shared" si="157"/>
        <v>62</v>
      </c>
      <c r="AH301" s="26">
        <f t="shared" si="157"/>
        <v>434</v>
      </c>
      <c r="AI301" s="27">
        <f t="shared" si="157"/>
        <v>124</v>
      </c>
      <c r="AJ301" s="28">
        <f t="shared" si="149"/>
        <v>0</v>
      </c>
      <c r="AK301" s="28">
        <f t="shared" si="149"/>
        <v>0</v>
      </c>
      <c r="AL301" s="28">
        <f t="shared" si="149"/>
        <v>0</v>
      </c>
      <c r="AM301" s="17">
        <f>DFC!$C$50</f>
        <v>152</v>
      </c>
      <c r="AN301" s="16">
        <f>DFC!$C$49</f>
        <v>146.19999999999999</v>
      </c>
      <c r="AO301" s="18">
        <f>DFC!$C$48</f>
        <v>150</v>
      </c>
      <c r="AP301" s="31">
        <f t="shared" si="173"/>
        <v>0</v>
      </c>
      <c r="AQ301" s="31">
        <f t="shared" si="173"/>
        <v>0</v>
      </c>
      <c r="AR301" s="32">
        <f t="shared" si="173"/>
        <v>0</v>
      </c>
      <c r="AS301" s="23">
        <f>DFC!$C$41</f>
        <v>370</v>
      </c>
      <c r="AT301" s="33">
        <f t="shared" si="172"/>
        <v>0</v>
      </c>
      <c r="AU301" s="31">
        <f t="shared" si="172"/>
        <v>0</v>
      </c>
      <c r="AV301" s="31">
        <f t="shared" si="172"/>
        <v>0</v>
      </c>
      <c r="AW301" s="423">
        <f t="shared" si="163"/>
        <v>0</v>
      </c>
      <c r="AX301" s="561">
        <f>DFC!$C$72</f>
        <v>0.15</v>
      </c>
      <c r="AY301" s="559">
        <f>DFC!$C$71</f>
        <v>0.75</v>
      </c>
      <c r="AZ301" s="560">
        <f>DFC!$C$70</f>
        <v>0.1</v>
      </c>
      <c r="BA301" s="24" t="str">
        <f t="shared" si="160"/>
        <v>OK</v>
      </c>
      <c r="BB301" s="25">
        <f t="shared" si="158"/>
        <v>93</v>
      </c>
      <c r="BC301" s="26">
        <f t="shared" si="158"/>
        <v>465</v>
      </c>
      <c r="BD301" s="27">
        <f t="shared" si="158"/>
        <v>62</v>
      </c>
      <c r="BE301" s="28">
        <f t="shared" si="150"/>
        <v>116250</v>
      </c>
      <c r="BF301" s="28">
        <f t="shared" si="150"/>
        <v>1976250</v>
      </c>
      <c r="BG301" s="28">
        <f t="shared" si="150"/>
        <v>310000</v>
      </c>
      <c r="BH301" s="17">
        <f>DFC!$C$77</f>
        <v>42</v>
      </c>
      <c r="BI301" s="28">
        <f>DFC!$C$76</f>
        <v>35</v>
      </c>
      <c r="BJ301" s="30">
        <f>DFC!$C$75</f>
        <v>40</v>
      </c>
      <c r="BK301" s="31">
        <f t="shared" si="174"/>
        <v>4.8825000000000003</v>
      </c>
      <c r="BL301" s="31">
        <f t="shared" si="174"/>
        <v>69.168750000000003</v>
      </c>
      <c r="BM301" s="32">
        <f t="shared" si="174"/>
        <v>12.4</v>
      </c>
      <c r="BN301" s="11">
        <f>DFC!$C$68</f>
        <v>500</v>
      </c>
      <c r="BO301" s="21">
        <f t="shared" si="164"/>
        <v>2441.25</v>
      </c>
      <c r="BP301" s="19">
        <f t="shared" si="165"/>
        <v>34584.375</v>
      </c>
      <c r="BQ301" s="19">
        <f t="shared" si="166"/>
        <v>6200</v>
      </c>
      <c r="BR301" s="423">
        <f t="shared" si="167"/>
        <v>43225.625</v>
      </c>
      <c r="BS301" s="561">
        <f>DFC!$C$72</f>
        <v>0.15</v>
      </c>
      <c r="BT301" s="559">
        <f>DFC!$C$71</f>
        <v>0.75</v>
      </c>
      <c r="BU301" s="560">
        <f>DFC!$C$70</f>
        <v>0.1</v>
      </c>
      <c r="BV301" s="24" t="str">
        <f t="shared" si="161"/>
        <v>OK</v>
      </c>
      <c r="BW301" s="25">
        <f t="shared" si="159"/>
        <v>93</v>
      </c>
      <c r="BX301" s="26">
        <f t="shared" si="159"/>
        <v>465</v>
      </c>
      <c r="BY301" s="27">
        <f t="shared" si="159"/>
        <v>62</v>
      </c>
      <c r="BZ301" s="28">
        <f t="shared" si="151"/>
        <v>0</v>
      </c>
      <c r="CA301" s="28">
        <f t="shared" si="151"/>
        <v>0</v>
      </c>
      <c r="CB301" s="28">
        <f t="shared" si="151"/>
        <v>0</v>
      </c>
      <c r="CC301" s="17">
        <f>DFC!$C$77</f>
        <v>42</v>
      </c>
      <c r="CD301" s="28">
        <f>DFC!$C$76</f>
        <v>35</v>
      </c>
      <c r="CE301" s="30">
        <f>DFC!$C$75</f>
        <v>40</v>
      </c>
      <c r="CF301" s="31">
        <f t="shared" si="175"/>
        <v>0</v>
      </c>
      <c r="CG301" s="31">
        <f t="shared" si="175"/>
        <v>0</v>
      </c>
      <c r="CH301" s="32">
        <f t="shared" si="175"/>
        <v>0</v>
      </c>
      <c r="CI301" s="11">
        <f>DFC!$C$68</f>
        <v>500</v>
      </c>
      <c r="CJ301" s="21">
        <f t="shared" si="168"/>
        <v>0</v>
      </c>
      <c r="CK301" s="21">
        <f t="shared" si="168"/>
        <v>0</v>
      </c>
      <c r="CL301" s="21">
        <f t="shared" si="168"/>
        <v>0</v>
      </c>
      <c r="CM301" s="423">
        <f t="shared" si="169"/>
        <v>0</v>
      </c>
    </row>
    <row r="302" spans="1:91" x14ac:dyDescent="0.35">
      <c r="A302" s="743"/>
      <c r="B302" s="572" t="s">
        <v>32</v>
      </c>
      <c r="C302" s="572">
        <v>31</v>
      </c>
      <c r="D302" s="572">
        <v>296</v>
      </c>
      <c r="E302" s="10">
        <f>DFC!C$59</f>
        <v>20</v>
      </c>
      <c r="F302" s="578">
        <f t="shared" si="148"/>
        <v>620</v>
      </c>
      <c r="G302" s="745"/>
      <c r="H302" s="49">
        <f>DFC!$C$45</f>
        <v>0.1</v>
      </c>
      <c r="I302" s="47">
        <f>DFC!$C$44</f>
        <v>0.7</v>
      </c>
      <c r="J302" s="48">
        <f>DFC!$C$43</f>
        <v>0.2</v>
      </c>
      <c r="K302" s="24" t="str">
        <f t="shared" si="152"/>
        <v>OK</v>
      </c>
      <c r="L302" s="25">
        <f t="shared" si="153"/>
        <v>62</v>
      </c>
      <c r="M302" s="26">
        <f t="shared" si="153"/>
        <v>434</v>
      </c>
      <c r="N302" s="27">
        <f t="shared" si="153"/>
        <v>124</v>
      </c>
      <c r="O302" s="28">
        <f t="shared" si="170"/>
        <v>434000</v>
      </c>
      <c r="P302" s="28">
        <f t="shared" si="170"/>
        <v>10329200</v>
      </c>
      <c r="Q302" s="28">
        <f t="shared" si="170"/>
        <v>3472000</v>
      </c>
      <c r="R302" s="29">
        <f>DFC!$C$50</f>
        <v>152</v>
      </c>
      <c r="S302" s="28">
        <f>DFC!$C$49</f>
        <v>146.19999999999999</v>
      </c>
      <c r="T302" s="30">
        <f>DFC!$C$48</f>
        <v>150</v>
      </c>
      <c r="U302" s="31">
        <f t="shared" si="154"/>
        <v>65.968000000000004</v>
      </c>
      <c r="V302" s="31">
        <f t="shared" si="154"/>
        <v>1510.12904</v>
      </c>
      <c r="W302" s="32">
        <f t="shared" si="154"/>
        <v>520.79999999999995</v>
      </c>
      <c r="X302" s="23">
        <f>DFC!$C$41</f>
        <v>370</v>
      </c>
      <c r="Y302" s="33">
        <f t="shared" si="155"/>
        <v>24408.16</v>
      </c>
      <c r="Z302" s="31">
        <f t="shared" si="155"/>
        <v>558747.74479999999</v>
      </c>
      <c r="AA302" s="31">
        <f t="shared" si="155"/>
        <v>192695.99999999997</v>
      </c>
      <c r="AB302" s="423">
        <f t="shared" si="162"/>
        <v>775851.90480000002</v>
      </c>
      <c r="AC302" s="295">
        <f>DFC!$C$45</f>
        <v>0.1</v>
      </c>
      <c r="AD302" s="291">
        <f>DFC!$C$44</f>
        <v>0.7</v>
      </c>
      <c r="AE302" s="292">
        <f>DFC!$C$43</f>
        <v>0.2</v>
      </c>
      <c r="AF302" s="24" t="str">
        <f t="shared" si="156"/>
        <v>OK</v>
      </c>
      <c r="AG302" s="25">
        <f t="shared" si="157"/>
        <v>62</v>
      </c>
      <c r="AH302" s="26">
        <f t="shared" si="157"/>
        <v>434</v>
      </c>
      <c r="AI302" s="27">
        <f t="shared" si="157"/>
        <v>124</v>
      </c>
      <c r="AJ302" s="28">
        <f t="shared" si="149"/>
        <v>0</v>
      </c>
      <c r="AK302" s="28">
        <f t="shared" si="149"/>
        <v>0</v>
      </c>
      <c r="AL302" s="28">
        <f t="shared" si="149"/>
        <v>0</v>
      </c>
      <c r="AM302" s="17">
        <f>DFC!$C$50</f>
        <v>152</v>
      </c>
      <c r="AN302" s="16">
        <f>DFC!$C$49</f>
        <v>146.19999999999999</v>
      </c>
      <c r="AO302" s="18">
        <f>DFC!$C$48</f>
        <v>150</v>
      </c>
      <c r="AP302" s="31">
        <f t="shared" si="173"/>
        <v>0</v>
      </c>
      <c r="AQ302" s="31">
        <f t="shared" si="173"/>
        <v>0</v>
      </c>
      <c r="AR302" s="32">
        <f t="shared" si="173"/>
        <v>0</v>
      </c>
      <c r="AS302" s="23">
        <f>DFC!$C$41</f>
        <v>370</v>
      </c>
      <c r="AT302" s="33">
        <f t="shared" si="172"/>
        <v>0</v>
      </c>
      <c r="AU302" s="31">
        <f t="shared" si="172"/>
        <v>0</v>
      </c>
      <c r="AV302" s="31">
        <f t="shared" si="172"/>
        <v>0</v>
      </c>
      <c r="AW302" s="423">
        <f t="shared" si="163"/>
        <v>0</v>
      </c>
      <c r="AX302" s="561">
        <f>DFC!$C$72</f>
        <v>0.15</v>
      </c>
      <c r="AY302" s="559">
        <f>DFC!$C$71</f>
        <v>0.75</v>
      </c>
      <c r="AZ302" s="560">
        <f>DFC!$C$70</f>
        <v>0.1</v>
      </c>
      <c r="BA302" s="24" t="str">
        <f t="shared" si="160"/>
        <v>OK</v>
      </c>
      <c r="BB302" s="25">
        <f t="shared" si="158"/>
        <v>93</v>
      </c>
      <c r="BC302" s="26">
        <f t="shared" si="158"/>
        <v>465</v>
      </c>
      <c r="BD302" s="27">
        <f t="shared" si="158"/>
        <v>62</v>
      </c>
      <c r="BE302" s="28">
        <f t="shared" si="150"/>
        <v>116250</v>
      </c>
      <c r="BF302" s="28">
        <f t="shared" si="150"/>
        <v>1976250</v>
      </c>
      <c r="BG302" s="28">
        <f t="shared" si="150"/>
        <v>310000</v>
      </c>
      <c r="BH302" s="17">
        <f>DFC!$C$77</f>
        <v>42</v>
      </c>
      <c r="BI302" s="28">
        <f>DFC!$C$76</f>
        <v>35</v>
      </c>
      <c r="BJ302" s="30">
        <f>DFC!$C$75</f>
        <v>40</v>
      </c>
      <c r="BK302" s="31">
        <f t="shared" si="174"/>
        <v>4.8825000000000003</v>
      </c>
      <c r="BL302" s="31">
        <f t="shared" si="174"/>
        <v>69.168750000000003</v>
      </c>
      <c r="BM302" s="32">
        <f t="shared" si="174"/>
        <v>12.4</v>
      </c>
      <c r="BN302" s="11">
        <f>DFC!$C$68</f>
        <v>500</v>
      </c>
      <c r="BO302" s="21">
        <f t="shared" si="164"/>
        <v>2441.25</v>
      </c>
      <c r="BP302" s="19">
        <f t="shared" si="165"/>
        <v>34584.375</v>
      </c>
      <c r="BQ302" s="19">
        <f t="shared" si="166"/>
        <v>6200</v>
      </c>
      <c r="BR302" s="423">
        <f t="shared" si="167"/>
        <v>43225.625</v>
      </c>
      <c r="BS302" s="561">
        <f>DFC!$C$72</f>
        <v>0.15</v>
      </c>
      <c r="BT302" s="559">
        <f>DFC!$C$71</f>
        <v>0.75</v>
      </c>
      <c r="BU302" s="560">
        <f>DFC!$C$70</f>
        <v>0.1</v>
      </c>
      <c r="BV302" s="24" t="str">
        <f t="shared" si="161"/>
        <v>OK</v>
      </c>
      <c r="BW302" s="25">
        <f t="shared" si="159"/>
        <v>93</v>
      </c>
      <c r="BX302" s="26">
        <f t="shared" si="159"/>
        <v>465</v>
      </c>
      <c r="BY302" s="27">
        <f t="shared" si="159"/>
        <v>62</v>
      </c>
      <c r="BZ302" s="28">
        <f t="shared" si="151"/>
        <v>0</v>
      </c>
      <c r="CA302" s="28">
        <f t="shared" si="151"/>
        <v>0</v>
      </c>
      <c r="CB302" s="28">
        <f t="shared" si="151"/>
        <v>0</v>
      </c>
      <c r="CC302" s="17">
        <f>DFC!$C$77</f>
        <v>42</v>
      </c>
      <c r="CD302" s="28">
        <f>DFC!$C$76</f>
        <v>35</v>
      </c>
      <c r="CE302" s="30">
        <f>DFC!$C$75</f>
        <v>40</v>
      </c>
      <c r="CF302" s="31">
        <f t="shared" si="175"/>
        <v>0</v>
      </c>
      <c r="CG302" s="31">
        <f t="shared" si="175"/>
        <v>0</v>
      </c>
      <c r="CH302" s="32">
        <f t="shared" si="175"/>
        <v>0</v>
      </c>
      <c r="CI302" s="11">
        <f>DFC!$C$68</f>
        <v>500</v>
      </c>
      <c r="CJ302" s="21">
        <f t="shared" si="168"/>
        <v>0</v>
      </c>
      <c r="CK302" s="21">
        <f t="shared" si="168"/>
        <v>0</v>
      </c>
      <c r="CL302" s="21">
        <f t="shared" si="168"/>
        <v>0</v>
      </c>
      <c r="CM302" s="423">
        <f t="shared" si="169"/>
        <v>0</v>
      </c>
    </row>
    <row r="303" spans="1:91" x14ac:dyDescent="0.35">
      <c r="A303" s="743"/>
      <c r="B303" s="572" t="s">
        <v>33</v>
      </c>
      <c r="C303" s="572">
        <v>30</v>
      </c>
      <c r="D303" s="572">
        <v>297</v>
      </c>
      <c r="E303" s="10">
        <f>DFC!C$60</f>
        <v>20</v>
      </c>
      <c r="F303" s="578">
        <f t="shared" si="148"/>
        <v>600</v>
      </c>
      <c r="G303" s="745"/>
      <c r="H303" s="49">
        <f>DFC!$C$45</f>
        <v>0.1</v>
      </c>
      <c r="I303" s="47">
        <f>DFC!$C$44</f>
        <v>0.7</v>
      </c>
      <c r="J303" s="48">
        <f>DFC!$C$43</f>
        <v>0.2</v>
      </c>
      <c r="K303" s="24" t="str">
        <f t="shared" si="152"/>
        <v>OK</v>
      </c>
      <c r="L303" s="25">
        <f t="shared" si="153"/>
        <v>60</v>
      </c>
      <c r="M303" s="26">
        <f t="shared" si="153"/>
        <v>420</v>
      </c>
      <c r="N303" s="27">
        <f t="shared" si="153"/>
        <v>120</v>
      </c>
      <c r="O303" s="28">
        <f t="shared" si="170"/>
        <v>420000</v>
      </c>
      <c r="P303" s="28">
        <f t="shared" si="170"/>
        <v>9996000</v>
      </c>
      <c r="Q303" s="28">
        <f t="shared" si="170"/>
        <v>3360000</v>
      </c>
      <c r="R303" s="29">
        <f>DFC!$C$50</f>
        <v>152</v>
      </c>
      <c r="S303" s="28">
        <f>DFC!$C$49</f>
        <v>146.19999999999999</v>
      </c>
      <c r="T303" s="30">
        <f>DFC!$C$48</f>
        <v>150</v>
      </c>
      <c r="U303" s="31">
        <f t="shared" si="154"/>
        <v>63.84</v>
      </c>
      <c r="V303" s="31">
        <f t="shared" si="154"/>
        <v>1461.4151999999999</v>
      </c>
      <c r="W303" s="32">
        <f t="shared" si="154"/>
        <v>504</v>
      </c>
      <c r="X303" s="23">
        <f>DFC!$C$41</f>
        <v>370</v>
      </c>
      <c r="Y303" s="33">
        <f t="shared" si="155"/>
        <v>23620.800000000003</v>
      </c>
      <c r="Z303" s="31">
        <f t="shared" si="155"/>
        <v>540723.62399999995</v>
      </c>
      <c r="AA303" s="31">
        <f t="shared" si="155"/>
        <v>186480</v>
      </c>
      <c r="AB303" s="423">
        <f t="shared" si="162"/>
        <v>750824.424</v>
      </c>
      <c r="AC303" s="295">
        <f>DFC!$C$45</f>
        <v>0.1</v>
      </c>
      <c r="AD303" s="291">
        <f>DFC!$C$44</f>
        <v>0.7</v>
      </c>
      <c r="AE303" s="292">
        <f>DFC!$C$43</f>
        <v>0.2</v>
      </c>
      <c r="AF303" s="24" t="str">
        <f t="shared" si="156"/>
        <v>OK</v>
      </c>
      <c r="AG303" s="25">
        <f t="shared" si="157"/>
        <v>60</v>
      </c>
      <c r="AH303" s="26">
        <f t="shared" si="157"/>
        <v>420</v>
      </c>
      <c r="AI303" s="27">
        <f t="shared" si="157"/>
        <v>120</v>
      </c>
      <c r="AJ303" s="28">
        <f t="shared" si="149"/>
        <v>0</v>
      </c>
      <c r="AK303" s="28">
        <f t="shared" si="149"/>
        <v>0</v>
      </c>
      <c r="AL303" s="28">
        <f t="shared" si="149"/>
        <v>0</v>
      </c>
      <c r="AM303" s="17">
        <f>DFC!$C$50</f>
        <v>152</v>
      </c>
      <c r="AN303" s="16">
        <f>DFC!$C$49</f>
        <v>146.19999999999999</v>
      </c>
      <c r="AO303" s="18">
        <f>DFC!$C$48</f>
        <v>150</v>
      </c>
      <c r="AP303" s="31">
        <f t="shared" si="173"/>
        <v>0</v>
      </c>
      <c r="AQ303" s="31">
        <f t="shared" si="173"/>
        <v>0</v>
      </c>
      <c r="AR303" s="32">
        <f t="shared" si="173"/>
        <v>0</v>
      </c>
      <c r="AS303" s="23">
        <f>DFC!$C$41</f>
        <v>370</v>
      </c>
      <c r="AT303" s="33">
        <f t="shared" si="172"/>
        <v>0</v>
      </c>
      <c r="AU303" s="31">
        <f t="shared" si="172"/>
        <v>0</v>
      </c>
      <c r="AV303" s="31">
        <f t="shared" si="172"/>
        <v>0</v>
      </c>
      <c r="AW303" s="423">
        <f t="shared" si="163"/>
        <v>0</v>
      </c>
      <c r="AX303" s="561">
        <f>DFC!$C$72</f>
        <v>0.15</v>
      </c>
      <c r="AY303" s="559">
        <f>DFC!$C$71</f>
        <v>0.75</v>
      </c>
      <c r="AZ303" s="560">
        <f>DFC!$C$70</f>
        <v>0.1</v>
      </c>
      <c r="BA303" s="24" t="str">
        <f t="shared" si="160"/>
        <v>OK</v>
      </c>
      <c r="BB303" s="25">
        <f t="shared" si="158"/>
        <v>90</v>
      </c>
      <c r="BC303" s="26">
        <f t="shared" si="158"/>
        <v>450</v>
      </c>
      <c r="BD303" s="27">
        <f t="shared" si="158"/>
        <v>60</v>
      </c>
      <c r="BE303" s="28">
        <f t="shared" si="150"/>
        <v>112500</v>
      </c>
      <c r="BF303" s="28">
        <f t="shared" si="150"/>
        <v>1912500</v>
      </c>
      <c r="BG303" s="28">
        <f t="shared" si="150"/>
        <v>300000</v>
      </c>
      <c r="BH303" s="17">
        <f>DFC!$C$77</f>
        <v>42</v>
      </c>
      <c r="BI303" s="28">
        <f>DFC!$C$76</f>
        <v>35</v>
      </c>
      <c r="BJ303" s="30">
        <f>DFC!$C$75</f>
        <v>40</v>
      </c>
      <c r="BK303" s="31">
        <f t="shared" si="174"/>
        <v>4.7249999999999996</v>
      </c>
      <c r="BL303" s="31">
        <f t="shared" si="174"/>
        <v>66.9375</v>
      </c>
      <c r="BM303" s="32">
        <f t="shared" si="174"/>
        <v>12</v>
      </c>
      <c r="BN303" s="11">
        <f>DFC!$C$68</f>
        <v>500</v>
      </c>
      <c r="BO303" s="21">
        <f t="shared" si="164"/>
        <v>2362.5</v>
      </c>
      <c r="BP303" s="19">
        <f t="shared" si="165"/>
        <v>33468.75</v>
      </c>
      <c r="BQ303" s="19">
        <f t="shared" si="166"/>
        <v>6000</v>
      </c>
      <c r="BR303" s="423">
        <f t="shared" si="167"/>
        <v>41831.25</v>
      </c>
      <c r="BS303" s="561">
        <f>DFC!$C$72</f>
        <v>0.15</v>
      </c>
      <c r="BT303" s="559">
        <f>DFC!$C$71</f>
        <v>0.75</v>
      </c>
      <c r="BU303" s="560">
        <f>DFC!$C$70</f>
        <v>0.1</v>
      </c>
      <c r="BV303" s="24" t="str">
        <f t="shared" si="161"/>
        <v>OK</v>
      </c>
      <c r="BW303" s="25">
        <f t="shared" si="159"/>
        <v>90</v>
      </c>
      <c r="BX303" s="26">
        <f t="shared" si="159"/>
        <v>450</v>
      </c>
      <c r="BY303" s="27">
        <f t="shared" si="159"/>
        <v>60</v>
      </c>
      <c r="BZ303" s="28">
        <f t="shared" si="151"/>
        <v>0</v>
      </c>
      <c r="CA303" s="28">
        <f t="shared" si="151"/>
        <v>0</v>
      </c>
      <c r="CB303" s="28">
        <f t="shared" si="151"/>
        <v>0</v>
      </c>
      <c r="CC303" s="17">
        <f>DFC!$C$77</f>
        <v>42</v>
      </c>
      <c r="CD303" s="28">
        <f>DFC!$C$76</f>
        <v>35</v>
      </c>
      <c r="CE303" s="30">
        <f>DFC!$C$75</f>
        <v>40</v>
      </c>
      <c r="CF303" s="31">
        <f t="shared" si="175"/>
        <v>0</v>
      </c>
      <c r="CG303" s="31">
        <f t="shared" si="175"/>
        <v>0</v>
      </c>
      <c r="CH303" s="32">
        <f t="shared" si="175"/>
        <v>0</v>
      </c>
      <c r="CI303" s="11">
        <f>DFC!$C$68</f>
        <v>500</v>
      </c>
      <c r="CJ303" s="21">
        <f t="shared" si="168"/>
        <v>0</v>
      </c>
      <c r="CK303" s="21">
        <f t="shared" si="168"/>
        <v>0</v>
      </c>
      <c r="CL303" s="21">
        <f t="shared" si="168"/>
        <v>0</v>
      </c>
      <c r="CM303" s="423">
        <f t="shared" si="169"/>
        <v>0</v>
      </c>
    </row>
    <row r="304" spans="1:91" x14ac:dyDescent="0.35">
      <c r="A304" s="743"/>
      <c r="B304" s="572" t="s">
        <v>34</v>
      </c>
      <c r="C304" s="572">
        <v>31</v>
      </c>
      <c r="D304" s="572">
        <v>298</v>
      </c>
      <c r="E304" s="10">
        <f>DFC!C$61</f>
        <v>20</v>
      </c>
      <c r="F304" s="578">
        <f t="shared" si="148"/>
        <v>620</v>
      </c>
      <c r="G304" s="745"/>
      <c r="H304" s="49">
        <f>DFC!$C$45</f>
        <v>0.1</v>
      </c>
      <c r="I304" s="47">
        <f>DFC!$C$44</f>
        <v>0.7</v>
      </c>
      <c r="J304" s="48">
        <f>DFC!$C$43</f>
        <v>0.2</v>
      </c>
      <c r="K304" s="24" t="str">
        <f t="shared" si="152"/>
        <v>OK</v>
      </c>
      <c r="L304" s="25">
        <f t="shared" si="153"/>
        <v>62</v>
      </c>
      <c r="M304" s="26">
        <f t="shared" si="153"/>
        <v>434</v>
      </c>
      <c r="N304" s="27">
        <f t="shared" si="153"/>
        <v>124</v>
      </c>
      <c r="O304" s="28">
        <f t="shared" si="170"/>
        <v>434000</v>
      </c>
      <c r="P304" s="28">
        <f t="shared" si="170"/>
        <v>10329200</v>
      </c>
      <c r="Q304" s="28">
        <f t="shared" si="170"/>
        <v>3472000</v>
      </c>
      <c r="R304" s="29">
        <f>DFC!$C$50</f>
        <v>152</v>
      </c>
      <c r="S304" s="28">
        <f>DFC!$C$49</f>
        <v>146.19999999999999</v>
      </c>
      <c r="T304" s="30">
        <f>DFC!$C$48</f>
        <v>150</v>
      </c>
      <c r="U304" s="31">
        <f t="shared" si="154"/>
        <v>65.968000000000004</v>
      </c>
      <c r="V304" s="31">
        <f t="shared" si="154"/>
        <v>1510.12904</v>
      </c>
      <c r="W304" s="32">
        <f t="shared" si="154"/>
        <v>520.79999999999995</v>
      </c>
      <c r="X304" s="23">
        <f>DFC!$C$41</f>
        <v>370</v>
      </c>
      <c r="Y304" s="33">
        <f t="shared" si="155"/>
        <v>24408.16</v>
      </c>
      <c r="Z304" s="31">
        <f t="shared" si="155"/>
        <v>558747.74479999999</v>
      </c>
      <c r="AA304" s="31">
        <f t="shared" si="155"/>
        <v>192695.99999999997</v>
      </c>
      <c r="AB304" s="423">
        <f t="shared" si="162"/>
        <v>775851.90480000002</v>
      </c>
      <c r="AC304" s="295">
        <f>DFC!$C$45</f>
        <v>0.1</v>
      </c>
      <c r="AD304" s="291">
        <f>DFC!$C$44</f>
        <v>0.7</v>
      </c>
      <c r="AE304" s="292">
        <f>DFC!$C$43</f>
        <v>0.2</v>
      </c>
      <c r="AF304" s="24" t="str">
        <f t="shared" si="156"/>
        <v>OK</v>
      </c>
      <c r="AG304" s="25">
        <f t="shared" si="157"/>
        <v>62</v>
      </c>
      <c r="AH304" s="26">
        <f t="shared" si="157"/>
        <v>434</v>
      </c>
      <c r="AI304" s="27">
        <f t="shared" si="157"/>
        <v>124</v>
      </c>
      <c r="AJ304" s="28">
        <f t="shared" si="149"/>
        <v>0</v>
      </c>
      <c r="AK304" s="28">
        <f t="shared" si="149"/>
        <v>0</v>
      </c>
      <c r="AL304" s="28">
        <f t="shared" si="149"/>
        <v>0</v>
      </c>
      <c r="AM304" s="17">
        <f>DFC!$C$50</f>
        <v>152</v>
      </c>
      <c r="AN304" s="16">
        <f>DFC!$C$49</f>
        <v>146.19999999999999</v>
      </c>
      <c r="AO304" s="18">
        <f>DFC!$C$48</f>
        <v>150</v>
      </c>
      <c r="AP304" s="31">
        <f t="shared" si="173"/>
        <v>0</v>
      </c>
      <c r="AQ304" s="31">
        <f t="shared" si="173"/>
        <v>0</v>
      </c>
      <c r="AR304" s="32">
        <f t="shared" si="173"/>
        <v>0</v>
      </c>
      <c r="AS304" s="23">
        <f>DFC!$C$41</f>
        <v>370</v>
      </c>
      <c r="AT304" s="33">
        <f t="shared" si="172"/>
        <v>0</v>
      </c>
      <c r="AU304" s="31">
        <f t="shared" si="172"/>
        <v>0</v>
      </c>
      <c r="AV304" s="31">
        <f t="shared" si="172"/>
        <v>0</v>
      </c>
      <c r="AW304" s="423">
        <f t="shared" si="163"/>
        <v>0</v>
      </c>
      <c r="AX304" s="561">
        <f>DFC!$C$72</f>
        <v>0.15</v>
      </c>
      <c r="AY304" s="559">
        <f>DFC!$C$71</f>
        <v>0.75</v>
      </c>
      <c r="AZ304" s="560">
        <f>DFC!$C$70</f>
        <v>0.1</v>
      </c>
      <c r="BA304" s="24" t="str">
        <f t="shared" si="160"/>
        <v>OK</v>
      </c>
      <c r="BB304" s="25">
        <f t="shared" si="158"/>
        <v>93</v>
      </c>
      <c r="BC304" s="26">
        <f t="shared" si="158"/>
        <v>465</v>
      </c>
      <c r="BD304" s="27">
        <f t="shared" si="158"/>
        <v>62</v>
      </c>
      <c r="BE304" s="28">
        <f t="shared" si="150"/>
        <v>116250</v>
      </c>
      <c r="BF304" s="28">
        <f t="shared" si="150"/>
        <v>1976250</v>
      </c>
      <c r="BG304" s="28">
        <f t="shared" si="150"/>
        <v>310000</v>
      </c>
      <c r="BH304" s="17">
        <f>DFC!$C$77</f>
        <v>42</v>
      </c>
      <c r="BI304" s="28">
        <f>DFC!$C$76</f>
        <v>35</v>
      </c>
      <c r="BJ304" s="30">
        <f>DFC!$C$75</f>
        <v>40</v>
      </c>
      <c r="BK304" s="31">
        <f t="shared" si="174"/>
        <v>4.8825000000000003</v>
      </c>
      <c r="BL304" s="31">
        <f t="shared" si="174"/>
        <v>69.168750000000003</v>
      </c>
      <c r="BM304" s="32">
        <f t="shared" si="174"/>
        <v>12.4</v>
      </c>
      <c r="BN304" s="11">
        <f>DFC!$C$68</f>
        <v>500</v>
      </c>
      <c r="BO304" s="21">
        <f t="shared" si="164"/>
        <v>2441.25</v>
      </c>
      <c r="BP304" s="19">
        <f t="shared" si="165"/>
        <v>34584.375</v>
      </c>
      <c r="BQ304" s="19">
        <f t="shared" si="166"/>
        <v>6200</v>
      </c>
      <c r="BR304" s="423">
        <f t="shared" si="167"/>
        <v>43225.625</v>
      </c>
      <c r="BS304" s="561">
        <f>DFC!$C$72</f>
        <v>0.15</v>
      </c>
      <c r="BT304" s="559">
        <f>DFC!$C$71</f>
        <v>0.75</v>
      </c>
      <c r="BU304" s="560">
        <f>DFC!$C$70</f>
        <v>0.1</v>
      </c>
      <c r="BV304" s="24" t="str">
        <f t="shared" si="161"/>
        <v>OK</v>
      </c>
      <c r="BW304" s="25">
        <f t="shared" si="159"/>
        <v>93</v>
      </c>
      <c r="BX304" s="26">
        <f t="shared" si="159"/>
        <v>465</v>
      </c>
      <c r="BY304" s="27">
        <f t="shared" si="159"/>
        <v>62</v>
      </c>
      <c r="BZ304" s="28">
        <f t="shared" si="151"/>
        <v>0</v>
      </c>
      <c r="CA304" s="28">
        <f t="shared" si="151"/>
        <v>0</v>
      </c>
      <c r="CB304" s="28">
        <f t="shared" si="151"/>
        <v>0</v>
      </c>
      <c r="CC304" s="17">
        <f>DFC!$C$77</f>
        <v>42</v>
      </c>
      <c r="CD304" s="28">
        <f>DFC!$C$76</f>
        <v>35</v>
      </c>
      <c r="CE304" s="30">
        <f>DFC!$C$75</f>
        <v>40</v>
      </c>
      <c r="CF304" s="31">
        <f t="shared" si="175"/>
        <v>0</v>
      </c>
      <c r="CG304" s="31">
        <f t="shared" si="175"/>
        <v>0</v>
      </c>
      <c r="CH304" s="32">
        <f t="shared" si="175"/>
        <v>0</v>
      </c>
      <c r="CI304" s="11">
        <f>DFC!$C$68</f>
        <v>500</v>
      </c>
      <c r="CJ304" s="21">
        <f t="shared" si="168"/>
        <v>0</v>
      </c>
      <c r="CK304" s="21">
        <f t="shared" si="168"/>
        <v>0</v>
      </c>
      <c r="CL304" s="21">
        <f t="shared" si="168"/>
        <v>0</v>
      </c>
      <c r="CM304" s="423">
        <f t="shared" si="169"/>
        <v>0</v>
      </c>
    </row>
    <row r="305" spans="1:91" x14ac:dyDescent="0.35">
      <c r="A305" s="743"/>
      <c r="B305" s="572" t="s">
        <v>35</v>
      </c>
      <c r="C305" s="572">
        <v>30</v>
      </c>
      <c r="D305" s="572">
        <v>299</v>
      </c>
      <c r="E305" s="10">
        <f>DFC!C$62</f>
        <v>20</v>
      </c>
      <c r="F305" s="578">
        <f t="shared" si="148"/>
        <v>600</v>
      </c>
      <c r="G305" s="745"/>
      <c r="H305" s="49">
        <f>DFC!$C$45</f>
        <v>0.1</v>
      </c>
      <c r="I305" s="47">
        <f>DFC!$C$44</f>
        <v>0.7</v>
      </c>
      <c r="J305" s="48">
        <f>DFC!$C$43</f>
        <v>0.2</v>
      </c>
      <c r="K305" s="24" t="str">
        <f t="shared" si="152"/>
        <v>OK</v>
      </c>
      <c r="L305" s="25">
        <f t="shared" si="153"/>
        <v>60</v>
      </c>
      <c r="M305" s="26">
        <f t="shared" si="153"/>
        <v>420</v>
      </c>
      <c r="N305" s="27">
        <f t="shared" si="153"/>
        <v>120</v>
      </c>
      <c r="O305" s="28">
        <f t="shared" si="170"/>
        <v>420000</v>
      </c>
      <c r="P305" s="28">
        <f t="shared" si="170"/>
        <v>9996000</v>
      </c>
      <c r="Q305" s="28">
        <f t="shared" si="170"/>
        <v>3360000</v>
      </c>
      <c r="R305" s="29">
        <f>DFC!$C$50</f>
        <v>152</v>
      </c>
      <c r="S305" s="28">
        <f>DFC!$C$49</f>
        <v>146.19999999999999</v>
      </c>
      <c r="T305" s="30">
        <f>DFC!$C$48</f>
        <v>150</v>
      </c>
      <c r="U305" s="31">
        <f t="shared" si="154"/>
        <v>63.84</v>
      </c>
      <c r="V305" s="31">
        <f t="shared" si="154"/>
        <v>1461.4151999999999</v>
      </c>
      <c r="W305" s="32">
        <f t="shared" si="154"/>
        <v>504</v>
      </c>
      <c r="X305" s="23">
        <f>DFC!$C$41</f>
        <v>370</v>
      </c>
      <c r="Y305" s="33">
        <f t="shared" si="155"/>
        <v>23620.800000000003</v>
      </c>
      <c r="Z305" s="31">
        <f t="shared" si="155"/>
        <v>540723.62399999995</v>
      </c>
      <c r="AA305" s="31">
        <f t="shared" si="155"/>
        <v>186480</v>
      </c>
      <c r="AB305" s="423">
        <f t="shared" si="162"/>
        <v>750824.424</v>
      </c>
      <c r="AC305" s="295">
        <f>DFC!$C$45</f>
        <v>0.1</v>
      </c>
      <c r="AD305" s="291">
        <f>DFC!$C$44</f>
        <v>0.7</v>
      </c>
      <c r="AE305" s="292">
        <f>DFC!$C$43</f>
        <v>0.2</v>
      </c>
      <c r="AF305" s="24" t="str">
        <f t="shared" si="156"/>
        <v>OK</v>
      </c>
      <c r="AG305" s="25">
        <f t="shared" si="157"/>
        <v>60</v>
      </c>
      <c r="AH305" s="26">
        <f t="shared" si="157"/>
        <v>420</v>
      </c>
      <c r="AI305" s="27">
        <f t="shared" si="157"/>
        <v>120</v>
      </c>
      <c r="AJ305" s="28">
        <f t="shared" si="149"/>
        <v>0</v>
      </c>
      <c r="AK305" s="28">
        <f t="shared" si="149"/>
        <v>0</v>
      </c>
      <c r="AL305" s="28">
        <f t="shared" si="149"/>
        <v>0</v>
      </c>
      <c r="AM305" s="17">
        <f>DFC!$C$50</f>
        <v>152</v>
      </c>
      <c r="AN305" s="16">
        <f>DFC!$C$49</f>
        <v>146.19999999999999</v>
      </c>
      <c r="AO305" s="18">
        <f>DFC!$C$48</f>
        <v>150</v>
      </c>
      <c r="AP305" s="31">
        <f t="shared" si="173"/>
        <v>0</v>
      </c>
      <c r="AQ305" s="31">
        <f t="shared" si="173"/>
        <v>0</v>
      </c>
      <c r="AR305" s="32">
        <f t="shared" si="173"/>
        <v>0</v>
      </c>
      <c r="AS305" s="23">
        <f>DFC!$C$41</f>
        <v>370</v>
      </c>
      <c r="AT305" s="33">
        <f t="shared" si="172"/>
        <v>0</v>
      </c>
      <c r="AU305" s="31">
        <f t="shared" si="172"/>
        <v>0</v>
      </c>
      <c r="AV305" s="31">
        <f t="shared" si="172"/>
        <v>0</v>
      </c>
      <c r="AW305" s="423">
        <f t="shared" si="163"/>
        <v>0</v>
      </c>
      <c r="AX305" s="561">
        <f>DFC!$C$72</f>
        <v>0.15</v>
      </c>
      <c r="AY305" s="559">
        <f>DFC!$C$71</f>
        <v>0.75</v>
      </c>
      <c r="AZ305" s="560">
        <f>DFC!$C$70</f>
        <v>0.1</v>
      </c>
      <c r="BA305" s="24" t="str">
        <f t="shared" si="160"/>
        <v>OK</v>
      </c>
      <c r="BB305" s="25">
        <f t="shared" si="158"/>
        <v>90</v>
      </c>
      <c r="BC305" s="26">
        <f t="shared" si="158"/>
        <v>450</v>
      </c>
      <c r="BD305" s="27">
        <f t="shared" si="158"/>
        <v>60</v>
      </c>
      <c r="BE305" s="28">
        <f t="shared" si="150"/>
        <v>112500</v>
      </c>
      <c r="BF305" s="28">
        <f t="shared" si="150"/>
        <v>1912500</v>
      </c>
      <c r="BG305" s="28">
        <f t="shared" si="150"/>
        <v>300000</v>
      </c>
      <c r="BH305" s="17">
        <f>DFC!$C$77</f>
        <v>42</v>
      </c>
      <c r="BI305" s="28">
        <f>DFC!$C$76</f>
        <v>35</v>
      </c>
      <c r="BJ305" s="30">
        <f>DFC!$C$75</f>
        <v>40</v>
      </c>
      <c r="BK305" s="31">
        <f t="shared" si="174"/>
        <v>4.7249999999999996</v>
      </c>
      <c r="BL305" s="31">
        <f t="shared" si="174"/>
        <v>66.9375</v>
      </c>
      <c r="BM305" s="32">
        <f t="shared" si="174"/>
        <v>12</v>
      </c>
      <c r="BN305" s="11">
        <f>DFC!$C$68</f>
        <v>500</v>
      </c>
      <c r="BO305" s="21">
        <f t="shared" si="164"/>
        <v>2362.5</v>
      </c>
      <c r="BP305" s="19">
        <f t="shared" si="165"/>
        <v>33468.75</v>
      </c>
      <c r="BQ305" s="19">
        <f t="shared" si="166"/>
        <v>6000</v>
      </c>
      <c r="BR305" s="423">
        <f t="shared" si="167"/>
        <v>41831.25</v>
      </c>
      <c r="BS305" s="561">
        <f>DFC!$C$72</f>
        <v>0.15</v>
      </c>
      <c r="BT305" s="559">
        <f>DFC!$C$71</f>
        <v>0.75</v>
      </c>
      <c r="BU305" s="560">
        <f>DFC!$C$70</f>
        <v>0.1</v>
      </c>
      <c r="BV305" s="24" t="str">
        <f t="shared" si="161"/>
        <v>OK</v>
      </c>
      <c r="BW305" s="25">
        <f t="shared" si="159"/>
        <v>90</v>
      </c>
      <c r="BX305" s="26">
        <f t="shared" si="159"/>
        <v>450</v>
      </c>
      <c r="BY305" s="27">
        <f t="shared" si="159"/>
        <v>60</v>
      </c>
      <c r="BZ305" s="28">
        <f t="shared" si="151"/>
        <v>0</v>
      </c>
      <c r="CA305" s="28">
        <f t="shared" si="151"/>
        <v>0</v>
      </c>
      <c r="CB305" s="28">
        <f t="shared" si="151"/>
        <v>0</v>
      </c>
      <c r="CC305" s="17">
        <f>DFC!$C$77</f>
        <v>42</v>
      </c>
      <c r="CD305" s="28">
        <f>DFC!$C$76</f>
        <v>35</v>
      </c>
      <c r="CE305" s="30">
        <f>DFC!$C$75</f>
        <v>40</v>
      </c>
      <c r="CF305" s="31">
        <f t="shared" si="175"/>
        <v>0</v>
      </c>
      <c r="CG305" s="31">
        <f t="shared" si="175"/>
        <v>0</v>
      </c>
      <c r="CH305" s="32">
        <f t="shared" si="175"/>
        <v>0</v>
      </c>
      <c r="CI305" s="11">
        <f>DFC!$C$68</f>
        <v>500</v>
      </c>
      <c r="CJ305" s="21">
        <f t="shared" si="168"/>
        <v>0</v>
      </c>
      <c r="CK305" s="21">
        <f t="shared" si="168"/>
        <v>0</v>
      </c>
      <c r="CL305" s="21">
        <f t="shared" si="168"/>
        <v>0</v>
      </c>
      <c r="CM305" s="423">
        <f t="shared" si="169"/>
        <v>0</v>
      </c>
    </row>
    <row r="306" spans="1:91" x14ac:dyDescent="0.35">
      <c r="A306" s="744"/>
      <c r="B306" s="576" t="s">
        <v>36</v>
      </c>
      <c r="C306" s="576">
        <v>31</v>
      </c>
      <c r="D306" s="576">
        <v>300</v>
      </c>
      <c r="E306" s="10">
        <f>DFC!C$63</f>
        <v>20</v>
      </c>
      <c r="F306" s="35">
        <f t="shared" si="148"/>
        <v>620</v>
      </c>
      <c r="G306" s="746"/>
      <c r="H306" s="49">
        <f>DFC!$C$45</f>
        <v>0.1</v>
      </c>
      <c r="I306" s="47">
        <f>DFC!$C$44</f>
        <v>0.7</v>
      </c>
      <c r="J306" s="48">
        <f>DFC!$C$43</f>
        <v>0.2</v>
      </c>
      <c r="K306" s="8" t="str">
        <f t="shared" si="152"/>
        <v>OK</v>
      </c>
      <c r="L306" s="37">
        <f t="shared" si="153"/>
        <v>62</v>
      </c>
      <c r="M306" s="38">
        <f t="shared" si="153"/>
        <v>434</v>
      </c>
      <c r="N306" s="39">
        <f t="shared" si="153"/>
        <v>124</v>
      </c>
      <c r="O306" s="40">
        <f t="shared" si="170"/>
        <v>434000</v>
      </c>
      <c r="P306" s="40">
        <f t="shared" si="170"/>
        <v>10329200</v>
      </c>
      <c r="Q306" s="40">
        <f t="shared" si="170"/>
        <v>3472000</v>
      </c>
      <c r="R306" s="41">
        <f>DFC!$C$50</f>
        <v>152</v>
      </c>
      <c r="S306" s="40">
        <f>DFC!$C$49</f>
        <v>146.19999999999999</v>
      </c>
      <c r="T306" s="42">
        <f>DFC!$C$48</f>
        <v>150</v>
      </c>
      <c r="U306" s="43">
        <f t="shared" si="154"/>
        <v>65.968000000000004</v>
      </c>
      <c r="V306" s="43">
        <f t="shared" si="154"/>
        <v>1510.12904</v>
      </c>
      <c r="W306" s="44">
        <f t="shared" si="154"/>
        <v>520.79999999999995</v>
      </c>
      <c r="X306" s="23">
        <f>DFC!$C$41</f>
        <v>370</v>
      </c>
      <c r="Y306" s="45">
        <f t="shared" si="155"/>
        <v>24408.16</v>
      </c>
      <c r="Z306" s="43">
        <f t="shared" si="155"/>
        <v>558747.74479999999</v>
      </c>
      <c r="AA306" s="43">
        <f t="shared" si="155"/>
        <v>192695.99999999997</v>
      </c>
      <c r="AB306" s="423">
        <f t="shared" si="162"/>
        <v>775851.90480000002</v>
      </c>
      <c r="AC306" s="295">
        <f>DFC!$C$45</f>
        <v>0.1</v>
      </c>
      <c r="AD306" s="291">
        <f>DFC!$C$44</f>
        <v>0.7</v>
      </c>
      <c r="AE306" s="292">
        <f>DFC!$C$43</f>
        <v>0.2</v>
      </c>
      <c r="AF306" s="8" t="str">
        <f t="shared" si="156"/>
        <v>OK</v>
      </c>
      <c r="AG306" s="37">
        <f t="shared" si="157"/>
        <v>62</v>
      </c>
      <c r="AH306" s="38">
        <f t="shared" si="157"/>
        <v>434</v>
      </c>
      <c r="AI306" s="39">
        <f t="shared" si="157"/>
        <v>124</v>
      </c>
      <c r="AJ306" s="40">
        <f t="shared" si="149"/>
        <v>0</v>
      </c>
      <c r="AK306" s="40">
        <f t="shared" si="149"/>
        <v>0</v>
      </c>
      <c r="AL306" s="40">
        <f t="shared" si="149"/>
        <v>0</v>
      </c>
      <c r="AM306" s="17">
        <f>DFC!$C$50</f>
        <v>152</v>
      </c>
      <c r="AN306" s="16">
        <f>DFC!$C$49</f>
        <v>146.19999999999999</v>
      </c>
      <c r="AO306" s="18">
        <f>DFC!$C$48</f>
        <v>150</v>
      </c>
      <c r="AP306" s="43">
        <f t="shared" si="173"/>
        <v>0</v>
      </c>
      <c r="AQ306" s="43">
        <f t="shared" si="173"/>
        <v>0</v>
      </c>
      <c r="AR306" s="44">
        <f t="shared" si="173"/>
        <v>0</v>
      </c>
      <c r="AS306" s="23">
        <f>DFC!$C$41</f>
        <v>370</v>
      </c>
      <c r="AT306" s="45">
        <f t="shared" si="172"/>
        <v>0</v>
      </c>
      <c r="AU306" s="43">
        <f t="shared" si="172"/>
        <v>0</v>
      </c>
      <c r="AV306" s="43">
        <f t="shared" si="172"/>
        <v>0</v>
      </c>
      <c r="AW306" s="423">
        <f t="shared" si="163"/>
        <v>0</v>
      </c>
      <c r="AX306" s="561">
        <f>DFC!$C$72</f>
        <v>0.15</v>
      </c>
      <c r="AY306" s="559">
        <f>DFC!$C$71</f>
        <v>0.75</v>
      </c>
      <c r="AZ306" s="560">
        <f>DFC!$C$70</f>
        <v>0.1</v>
      </c>
      <c r="BA306" s="8" t="str">
        <f t="shared" si="160"/>
        <v>OK</v>
      </c>
      <c r="BB306" s="37">
        <f t="shared" si="158"/>
        <v>93</v>
      </c>
      <c r="BC306" s="38">
        <f t="shared" si="158"/>
        <v>465</v>
      </c>
      <c r="BD306" s="39">
        <f t="shared" si="158"/>
        <v>62</v>
      </c>
      <c r="BE306" s="40">
        <f t="shared" si="150"/>
        <v>116250</v>
      </c>
      <c r="BF306" s="40">
        <f t="shared" si="150"/>
        <v>1976250</v>
      </c>
      <c r="BG306" s="40">
        <f t="shared" si="150"/>
        <v>310000</v>
      </c>
      <c r="BH306" s="17">
        <f>DFC!$C$77</f>
        <v>42</v>
      </c>
      <c r="BI306" s="28">
        <f>DFC!$C$76</f>
        <v>35</v>
      </c>
      <c r="BJ306" s="30">
        <f>DFC!$C$75</f>
        <v>40</v>
      </c>
      <c r="BK306" s="43">
        <f t="shared" si="174"/>
        <v>4.8825000000000003</v>
      </c>
      <c r="BL306" s="43">
        <f t="shared" si="174"/>
        <v>69.168750000000003</v>
      </c>
      <c r="BM306" s="44">
        <f t="shared" si="174"/>
        <v>12.4</v>
      </c>
      <c r="BN306" s="11">
        <f>DFC!$C$68</f>
        <v>500</v>
      </c>
      <c r="BO306" s="21">
        <f t="shared" si="164"/>
        <v>2441.25</v>
      </c>
      <c r="BP306" s="19">
        <f t="shared" si="165"/>
        <v>34584.375</v>
      </c>
      <c r="BQ306" s="19">
        <f t="shared" si="166"/>
        <v>6200</v>
      </c>
      <c r="BR306" s="423">
        <f t="shared" si="167"/>
        <v>43225.625</v>
      </c>
      <c r="BS306" s="561">
        <f>DFC!$C$72</f>
        <v>0.15</v>
      </c>
      <c r="BT306" s="559">
        <f>DFC!$C$71</f>
        <v>0.75</v>
      </c>
      <c r="BU306" s="560">
        <f>DFC!$C$70</f>
        <v>0.1</v>
      </c>
      <c r="BV306" s="8" t="str">
        <f t="shared" si="161"/>
        <v>OK</v>
      </c>
      <c r="BW306" s="37">
        <f t="shared" si="159"/>
        <v>93</v>
      </c>
      <c r="BX306" s="38">
        <f t="shared" si="159"/>
        <v>465</v>
      </c>
      <c r="BY306" s="39">
        <f t="shared" si="159"/>
        <v>62</v>
      </c>
      <c r="BZ306" s="40">
        <f t="shared" si="151"/>
        <v>0</v>
      </c>
      <c r="CA306" s="40">
        <f t="shared" si="151"/>
        <v>0</v>
      </c>
      <c r="CB306" s="40">
        <f t="shared" si="151"/>
        <v>0</v>
      </c>
      <c r="CC306" s="17">
        <f>DFC!$C$77</f>
        <v>42</v>
      </c>
      <c r="CD306" s="28">
        <f>DFC!$C$76</f>
        <v>35</v>
      </c>
      <c r="CE306" s="30">
        <f>DFC!$C$75</f>
        <v>40</v>
      </c>
      <c r="CF306" s="43">
        <f t="shared" si="175"/>
        <v>0</v>
      </c>
      <c r="CG306" s="43">
        <f t="shared" si="175"/>
        <v>0</v>
      </c>
      <c r="CH306" s="44">
        <f t="shared" si="175"/>
        <v>0</v>
      </c>
      <c r="CI306" s="11">
        <f>DFC!$C$68</f>
        <v>500</v>
      </c>
      <c r="CJ306" s="21">
        <f t="shared" si="168"/>
        <v>0</v>
      </c>
      <c r="CK306" s="21">
        <f t="shared" si="168"/>
        <v>0</v>
      </c>
      <c r="CL306" s="21">
        <f t="shared" si="168"/>
        <v>0</v>
      </c>
      <c r="CM306" s="423">
        <f t="shared" si="169"/>
        <v>0</v>
      </c>
    </row>
    <row r="307" spans="1:91" x14ac:dyDescent="0.35">
      <c r="A307" s="731">
        <v>26</v>
      </c>
      <c r="B307" s="575" t="s">
        <v>25</v>
      </c>
      <c r="C307" s="575">
        <v>31</v>
      </c>
      <c r="D307" s="575">
        <v>301</v>
      </c>
      <c r="E307" s="10">
        <f>DFC!C$52</f>
        <v>8</v>
      </c>
      <c r="F307" s="10">
        <f t="shared" si="148"/>
        <v>248</v>
      </c>
      <c r="G307" s="732">
        <f>SUM(F307:F318)</f>
        <v>6928</v>
      </c>
      <c r="H307" s="49">
        <f>DFC!$C$45</f>
        <v>0.1</v>
      </c>
      <c r="I307" s="47">
        <f>DFC!$C$44</f>
        <v>0.7</v>
      </c>
      <c r="J307" s="48">
        <f>DFC!$C$43</f>
        <v>0.2</v>
      </c>
      <c r="K307" s="12" t="str">
        <f t="shared" si="152"/>
        <v>OK</v>
      </c>
      <c r="L307" s="25">
        <f t="shared" ref="L307:N322" si="177">$F307*H307</f>
        <v>24.8</v>
      </c>
      <c r="M307" s="26">
        <f t="shared" si="177"/>
        <v>173.6</v>
      </c>
      <c r="N307" s="27">
        <f t="shared" si="177"/>
        <v>49.6</v>
      </c>
      <c r="O307" s="28">
        <f t="shared" si="170"/>
        <v>173600</v>
      </c>
      <c r="P307" s="28">
        <f t="shared" si="170"/>
        <v>4131680</v>
      </c>
      <c r="Q307" s="28">
        <f t="shared" si="170"/>
        <v>1388800</v>
      </c>
      <c r="R307" s="29">
        <f>DFC!$C$50</f>
        <v>152</v>
      </c>
      <c r="S307" s="28">
        <f>DFC!$C$49</f>
        <v>146.19999999999999</v>
      </c>
      <c r="T307" s="30">
        <f>DFC!$C$48</f>
        <v>150</v>
      </c>
      <c r="U307" s="31">
        <f t="shared" ref="U307:W322" si="178">O307*R307/10^6</f>
        <v>26.3872</v>
      </c>
      <c r="V307" s="31">
        <f t="shared" si="178"/>
        <v>604.05161599999997</v>
      </c>
      <c r="W307" s="32">
        <f t="shared" si="178"/>
        <v>208.32</v>
      </c>
      <c r="X307" s="23">
        <f>DFC!$C$41</f>
        <v>370</v>
      </c>
      <c r="Y307" s="33">
        <f t="shared" ref="Y307:AA322" si="179">U307*$X307</f>
        <v>9763.2639999999992</v>
      </c>
      <c r="Z307" s="31">
        <f t="shared" si="179"/>
        <v>223499.09792</v>
      </c>
      <c r="AA307" s="31">
        <f t="shared" si="179"/>
        <v>77078.399999999994</v>
      </c>
      <c r="AB307" s="423">
        <f t="shared" ref="AB307" si="180">SUM(Y307:AA307)</f>
        <v>310340.76191999996</v>
      </c>
      <c r="AC307" s="295">
        <f>DFC!$C$45</f>
        <v>0.1</v>
      </c>
      <c r="AD307" s="291">
        <f>DFC!$C$44</f>
        <v>0.7</v>
      </c>
      <c r="AE307" s="292">
        <f>DFC!$C$43</f>
        <v>0.2</v>
      </c>
      <c r="AF307" s="12" t="str">
        <f t="shared" si="156"/>
        <v>OK</v>
      </c>
      <c r="AG307" s="13">
        <f t="shared" si="157"/>
        <v>24.8</v>
      </c>
      <c r="AH307" s="14">
        <f t="shared" si="157"/>
        <v>173.6</v>
      </c>
      <c r="AI307" s="15">
        <f t="shared" si="157"/>
        <v>49.6</v>
      </c>
      <c r="AJ307" s="16">
        <f t="shared" si="149"/>
        <v>0</v>
      </c>
      <c r="AK307" s="16">
        <f t="shared" si="149"/>
        <v>0</v>
      </c>
      <c r="AL307" s="16">
        <f t="shared" si="149"/>
        <v>0</v>
      </c>
      <c r="AM307" s="17">
        <f>DFC!$C$50</f>
        <v>152</v>
      </c>
      <c r="AN307" s="16">
        <f>DFC!$C$49</f>
        <v>146.19999999999999</v>
      </c>
      <c r="AO307" s="18">
        <f>DFC!$C$48</f>
        <v>150</v>
      </c>
      <c r="AP307" s="19">
        <f t="shared" si="173"/>
        <v>0</v>
      </c>
      <c r="AQ307" s="19">
        <f t="shared" si="173"/>
        <v>0</v>
      </c>
      <c r="AR307" s="20">
        <f t="shared" si="173"/>
        <v>0</v>
      </c>
      <c r="AS307" s="23">
        <f>DFC!$C$41</f>
        <v>370</v>
      </c>
      <c r="AT307" s="21">
        <f t="shared" si="172"/>
        <v>0</v>
      </c>
      <c r="AU307" s="19">
        <f t="shared" si="172"/>
        <v>0</v>
      </c>
      <c r="AV307" s="19">
        <f t="shared" si="172"/>
        <v>0</v>
      </c>
      <c r="AW307" s="423">
        <f t="shared" si="163"/>
        <v>0</v>
      </c>
      <c r="AX307" s="561">
        <f>DFC!$C$72</f>
        <v>0.15</v>
      </c>
      <c r="AY307" s="559">
        <f>DFC!$C$71</f>
        <v>0.75</v>
      </c>
      <c r="AZ307" s="560">
        <f>DFC!$C$70</f>
        <v>0.1</v>
      </c>
      <c r="BA307" s="12" t="str">
        <f t="shared" si="160"/>
        <v>OK</v>
      </c>
      <c r="BB307" s="13">
        <f t="shared" si="158"/>
        <v>37.199999999999996</v>
      </c>
      <c r="BC307" s="14">
        <f t="shared" si="158"/>
        <v>186</v>
      </c>
      <c r="BD307" s="15">
        <f t="shared" si="158"/>
        <v>24.8</v>
      </c>
      <c r="BE307" s="16">
        <f t="shared" si="150"/>
        <v>46499.999999999993</v>
      </c>
      <c r="BF307" s="16">
        <f t="shared" si="150"/>
        <v>790500</v>
      </c>
      <c r="BG307" s="16">
        <f t="shared" si="150"/>
        <v>124000</v>
      </c>
      <c r="BH307" s="17">
        <f>DFC!$C$77</f>
        <v>42</v>
      </c>
      <c r="BI307" s="28">
        <f>DFC!$C$76</f>
        <v>35</v>
      </c>
      <c r="BJ307" s="30">
        <f>DFC!$C$75</f>
        <v>40</v>
      </c>
      <c r="BK307" s="19">
        <f t="shared" si="174"/>
        <v>1.9529999999999998</v>
      </c>
      <c r="BL307" s="19">
        <f t="shared" si="174"/>
        <v>27.6675</v>
      </c>
      <c r="BM307" s="20">
        <f t="shared" si="174"/>
        <v>4.96</v>
      </c>
      <c r="BN307" s="11">
        <f>DFC!$C$68</f>
        <v>500</v>
      </c>
      <c r="BO307" s="21">
        <f t="shared" si="164"/>
        <v>976.49999999999989</v>
      </c>
      <c r="BP307" s="19">
        <f t="shared" si="165"/>
        <v>13833.75</v>
      </c>
      <c r="BQ307" s="19">
        <f t="shared" si="166"/>
        <v>2480</v>
      </c>
      <c r="BR307" s="423">
        <f t="shared" si="167"/>
        <v>17290.25</v>
      </c>
      <c r="BS307" s="561">
        <f>DFC!$C$72</f>
        <v>0.15</v>
      </c>
      <c r="BT307" s="559">
        <f>DFC!$C$71</f>
        <v>0.75</v>
      </c>
      <c r="BU307" s="560">
        <f>DFC!$C$70</f>
        <v>0.1</v>
      </c>
      <c r="BV307" s="12" t="str">
        <f t="shared" si="161"/>
        <v>OK</v>
      </c>
      <c r="BW307" s="13">
        <f t="shared" si="159"/>
        <v>37.199999999999996</v>
      </c>
      <c r="BX307" s="14">
        <f t="shared" si="159"/>
        <v>186</v>
      </c>
      <c r="BY307" s="15">
        <f t="shared" si="159"/>
        <v>24.8</v>
      </c>
      <c r="BZ307" s="16">
        <f t="shared" si="151"/>
        <v>0</v>
      </c>
      <c r="CA307" s="16">
        <f t="shared" si="151"/>
        <v>0</v>
      </c>
      <c r="CB307" s="16">
        <f t="shared" si="151"/>
        <v>0</v>
      </c>
      <c r="CC307" s="17">
        <f>DFC!$C$77</f>
        <v>42</v>
      </c>
      <c r="CD307" s="28">
        <f>DFC!$C$76</f>
        <v>35</v>
      </c>
      <c r="CE307" s="30">
        <f>DFC!$C$75</f>
        <v>40</v>
      </c>
      <c r="CF307" s="19">
        <f t="shared" si="175"/>
        <v>0</v>
      </c>
      <c r="CG307" s="19">
        <f t="shared" si="175"/>
        <v>0</v>
      </c>
      <c r="CH307" s="20">
        <f t="shared" si="175"/>
        <v>0</v>
      </c>
      <c r="CI307" s="11">
        <f>DFC!$C$68</f>
        <v>500</v>
      </c>
      <c r="CJ307" s="21">
        <f t="shared" si="168"/>
        <v>0</v>
      </c>
      <c r="CK307" s="21">
        <f t="shared" si="168"/>
        <v>0</v>
      </c>
      <c r="CL307" s="21">
        <f t="shared" si="168"/>
        <v>0</v>
      </c>
      <c r="CM307" s="423">
        <f t="shared" si="169"/>
        <v>0</v>
      </c>
    </row>
    <row r="308" spans="1:91" x14ac:dyDescent="0.35">
      <c r="A308" s="743"/>
      <c r="B308" s="572" t="s">
        <v>26</v>
      </c>
      <c r="C308" s="572">
        <v>28</v>
      </c>
      <c r="D308" s="572">
        <v>302</v>
      </c>
      <c r="E308" s="10">
        <f>DFC!C$53</f>
        <v>20</v>
      </c>
      <c r="F308" s="578">
        <f t="shared" si="148"/>
        <v>560</v>
      </c>
      <c r="G308" s="745"/>
      <c r="H308" s="49">
        <f>DFC!$C$45</f>
        <v>0.1</v>
      </c>
      <c r="I308" s="47">
        <f>DFC!$C$44</f>
        <v>0.7</v>
      </c>
      <c r="J308" s="48">
        <f>DFC!$C$43</f>
        <v>0.2</v>
      </c>
      <c r="K308" s="24" t="str">
        <f t="shared" si="152"/>
        <v>OK</v>
      </c>
      <c r="L308" s="25">
        <f t="shared" si="177"/>
        <v>56</v>
      </c>
      <c r="M308" s="26">
        <f t="shared" si="177"/>
        <v>392</v>
      </c>
      <c r="N308" s="27">
        <f t="shared" si="177"/>
        <v>112</v>
      </c>
      <c r="O308" s="28">
        <f t="shared" si="170"/>
        <v>392000</v>
      </c>
      <c r="P308" s="28">
        <f t="shared" si="170"/>
        <v>9329600</v>
      </c>
      <c r="Q308" s="28">
        <f t="shared" si="170"/>
        <v>3136000</v>
      </c>
      <c r="R308" s="29">
        <f>DFC!$C$50</f>
        <v>152</v>
      </c>
      <c r="S308" s="28">
        <f>DFC!$C$49</f>
        <v>146.19999999999999</v>
      </c>
      <c r="T308" s="30">
        <f>DFC!$C$48</f>
        <v>150</v>
      </c>
      <c r="U308" s="31">
        <f t="shared" si="178"/>
        <v>59.584000000000003</v>
      </c>
      <c r="V308" s="31">
        <f t="shared" si="178"/>
        <v>1363.9875199999999</v>
      </c>
      <c r="W308" s="32">
        <f t="shared" si="178"/>
        <v>470.4</v>
      </c>
      <c r="X308" s="23">
        <f>DFC!$C$41</f>
        <v>370</v>
      </c>
      <c r="Y308" s="33">
        <f t="shared" si="179"/>
        <v>22046.080000000002</v>
      </c>
      <c r="Z308" s="31">
        <f t="shared" si="179"/>
        <v>504675.38239999994</v>
      </c>
      <c r="AA308" s="31">
        <f t="shared" si="179"/>
        <v>174048</v>
      </c>
      <c r="AB308" s="423">
        <f t="shared" si="162"/>
        <v>700769.46239999996</v>
      </c>
      <c r="AC308" s="295">
        <f>DFC!$C$45</f>
        <v>0.1</v>
      </c>
      <c r="AD308" s="291">
        <f>DFC!$C$44</f>
        <v>0.7</v>
      </c>
      <c r="AE308" s="292">
        <f>DFC!$C$43</f>
        <v>0.2</v>
      </c>
      <c r="AF308" s="24" t="str">
        <f t="shared" si="156"/>
        <v>OK</v>
      </c>
      <c r="AG308" s="25">
        <f t="shared" si="157"/>
        <v>56</v>
      </c>
      <c r="AH308" s="26">
        <f t="shared" si="157"/>
        <v>392</v>
      </c>
      <c r="AI308" s="27">
        <f t="shared" si="157"/>
        <v>112</v>
      </c>
      <c r="AJ308" s="28">
        <f t="shared" si="149"/>
        <v>0</v>
      </c>
      <c r="AK308" s="28">
        <f t="shared" si="149"/>
        <v>0</v>
      </c>
      <c r="AL308" s="28">
        <f t="shared" si="149"/>
        <v>0</v>
      </c>
      <c r="AM308" s="17">
        <f>DFC!$C$50</f>
        <v>152</v>
      </c>
      <c r="AN308" s="16">
        <f>DFC!$C$49</f>
        <v>146.19999999999999</v>
      </c>
      <c r="AO308" s="18">
        <f>DFC!$C$48</f>
        <v>150</v>
      </c>
      <c r="AP308" s="31">
        <f t="shared" si="173"/>
        <v>0</v>
      </c>
      <c r="AQ308" s="31">
        <f t="shared" si="173"/>
        <v>0</v>
      </c>
      <c r="AR308" s="32">
        <f t="shared" si="173"/>
        <v>0</v>
      </c>
      <c r="AS308" s="23">
        <f>DFC!$C$41</f>
        <v>370</v>
      </c>
      <c r="AT308" s="33">
        <f t="shared" si="172"/>
        <v>0</v>
      </c>
      <c r="AU308" s="31">
        <f t="shared" si="172"/>
        <v>0</v>
      </c>
      <c r="AV308" s="31">
        <f t="shared" si="172"/>
        <v>0</v>
      </c>
      <c r="AW308" s="423">
        <f t="shared" si="163"/>
        <v>0</v>
      </c>
      <c r="AX308" s="561">
        <f>DFC!$C$72</f>
        <v>0.15</v>
      </c>
      <c r="AY308" s="559">
        <f>DFC!$C$71</f>
        <v>0.75</v>
      </c>
      <c r="AZ308" s="560">
        <f>DFC!$C$70</f>
        <v>0.1</v>
      </c>
      <c r="BA308" s="24" t="str">
        <f t="shared" si="160"/>
        <v>OK</v>
      </c>
      <c r="BB308" s="25">
        <f t="shared" si="158"/>
        <v>84</v>
      </c>
      <c r="BC308" s="26">
        <f t="shared" si="158"/>
        <v>420</v>
      </c>
      <c r="BD308" s="27">
        <f t="shared" si="158"/>
        <v>56</v>
      </c>
      <c r="BE308" s="28">
        <f t="shared" si="150"/>
        <v>105000</v>
      </c>
      <c r="BF308" s="28">
        <f t="shared" si="150"/>
        <v>1785000</v>
      </c>
      <c r="BG308" s="28">
        <f t="shared" si="150"/>
        <v>280000</v>
      </c>
      <c r="BH308" s="17">
        <f>DFC!$C$77</f>
        <v>42</v>
      </c>
      <c r="BI308" s="28">
        <f>DFC!$C$76</f>
        <v>35</v>
      </c>
      <c r="BJ308" s="30">
        <f>DFC!$C$75</f>
        <v>40</v>
      </c>
      <c r="BK308" s="31">
        <f t="shared" si="174"/>
        <v>4.41</v>
      </c>
      <c r="BL308" s="31">
        <f t="shared" si="174"/>
        <v>62.475000000000001</v>
      </c>
      <c r="BM308" s="32">
        <f t="shared" si="174"/>
        <v>11.2</v>
      </c>
      <c r="BN308" s="11">
        <f>DFC!$C$68</f>
        <v>500</v>
      </c>
      <c r="BO308" s="21">
        <f t="shared" si="164"/>
        <v>2205</v>
      </c>
      <c r="BP308" s="19">
        <f t="shared" si="165"/>
        <v>31237.5</v>
      </c>
      <c r="BQ308" s="19">
        <f t="shared" si="166"/>
        <v>5600</v>
      </c>
      <c r="BR308" s="423">
        <f t="shared" si="167"/>
        <v>39042.5</v>
      </c>
      <c r="BS308" s="561">
        <f>DFC!$C$72</f>
        <v>0.15</v>
      </c>
      <c r="BT308" s="559">
        <f>DFC!$C$71</f>
        <v>0.75</v>
      </c>
      <c r="BU308" s="560">
        <f>DFC!$C$70</f>
        <v>0.1</v>
      </c>
      <c r="BV308" s="24" t="str">
        <f t="shared" si="161"/>
        <v>OK</v>
      </c>
      <c r="BW308" s="25">
        <f t="shared" si="159"/>
        <v>84</v>
      </c>
      <c r="BX308" s="26">
        <f t="shared" si="159"/>
        <v>420</v>
      </c>
      <c r="BY308" s="27">
        <f t="shared" si="159"/>
        <v>56</v>
      </c>
      <c r="BZ308" s="28">
        <f t="shared" si="151"/>
        <v>0</v>
      </c>
      <c r="CA308" s="28">
        <f t="shared" si="151"/>
        <v>0</v>
      </c>
      <c r="CB308" s="28">
        <f t="shared" si="151"/>
        <v>0</v>
      </c>
      <c r="CC308" s="17">
        <f>DFC!$C$77</f>
        <v>42</v>
      </c>
      <c r="CD308" s="28">
        <f>DFC!$C$76</f>
        <v>35</v>
      </c>
      <c r="CE308" s="30">
        <f>DFC!$C$75</f>
        <v>40</v>
      </c>
      <c r="CF308" s="31">
        <f t="shared" si="175"/>
        <v>0</v>
      </c>
      <c r="CG308" s="31">
        <f t="shared" si="175"/>
        <v>0</v>
      </c>
      <c r="CH308" s="32">
        <f t="shared" si="175"/>
        <v>0</v>
      </c>
      <c r="CI308" s="11">
        <f>DFC!$C$68</f>
        <v>500</v>
      </c>
      <c r="CJ308" s="21">
        <f t="shared" si="168"/>
        <v>0</v>
      </c>
      <c r="CK308" s="21">
        <f t="shared" si="168"/>
        <v>0</v>
      </c>
      <c r="CL308" s="21">
        <f t="shared" si="168"/>
        <v>0</v>
      </c>
      <c r="CM308" s="423">
        <f t="shared" si="169"/>
        <v>0</v>
      </c>
    </row>
    <row r="309" spans="1:91" x14ac:dyDescent="0.35">
      <c r="A309" s="743"/>
      <c r="B309" s="572" t="s">
        <v>27</v>
      </c>
      <c r="C309" s="572">
        <v>31</v>
      </c>
      <c r="D309" s="572">
        <v>303</v>
      </c>
      <c r="E309" s="10">
        <f>DFC!C$54</f>
        <v>20</v>
      </c>
      <c r="F309" s="578">
        <f t="shared" si="148"/>
        <v>620</v>
      </c>
      <c r="G309" s="745"/>
      <c r="H309" s="49">
        <f>DFC!$C$45</f>
        <v>0.1</v>
      </c>
      <c r="I309" s="47">
        <f>DFC!$C$44</f>
        <v>0.7</v>
      </c>
      <c r="J309" s="48">
        <f>DFC!$C$43</f>
        <v>0.2</v>
      </c>
      <c r="K309" s="24" t="str">
        <f t="shared" si="152"/>
        <v>OK</v>
      </c>
      <c r="L309" s="25">
        <f t="shared" si="177"/>
        <v>62</v>
      </c>
      <c r="M309" s="26">
        <f t="shared" si="177"/>
        <v>434</v>
      </c>
      <c r="N309" s="27">
        <f t="shared" si="177"/>
        <v>124</v>
      </c>
      <c r="O309" s="28">
        <f t="shared" si="170"/>
        <v>434000</v>
      </c>
      <c r="P309" s="28">
        <f t="shared" si="170"/>
        <v>10329200</v>
      </c>
      <c r="Q309" s="28">
        <f t="shared" si="170"/>
        <v>3472000</v>
      </c>
      <c r="R309" s="29">
        <f>DFC!$C$50</f>
        <v>152</v>
      </c>
      <c r="S309" s="28">
        <f>DFC!$C$49</f>
        <v>146.19999999999999</v>
      </c>
      <c r="T309" s="30">
        <f>DFC!$C$48</f>
        <v>150</v>
      </c>
      <c r="U309" s="31">
        <f t="shared" si="178"/>
        <v>65.968000000000004</v>
      </c>
      <c r="V309" s="31">
        <f t="shared" si="178"/>
        <v>1510.12904</v>
      </c>
      <c r="W309" s="32">
        <f t="shared" si="178"/>
        <v>520.79999999999995</v>
      </c>
      <c r="X309" s="23">
        <f>DFC!$C$41</f>
        <v>370</v>
      </c>
      <c r="Y309" s="33">
        <f t="shared" si="179"/>
        <v>24408.16</v>
      </c>
      <c r="Z309" s="31">
        <f t="shared" si="179"/>
        <v>558747.74479999999</v>
      </c>
      <c r="AA309" s="31">
        <f t="shared" si="179"/>
        <v>192695.99999999997</v>
      </c>
      <c r="AB309" s="423">
        <f t="shared" si="162"/>
        <v>775851.90480000002</v>
      </c>
      <c r="AC309" s="295">
        <f>DFC!$C$45</f>
        <v>0.1</v>
      </c>
      <c r="AD309" s="291">
        <f>DFC!$C$44</f>
        <v>0.7</v>
      </c>
      <c r="AE309" s="292">
        <f>DFC!$C$43</f>
        <v>0.2</v>
      </c>
      <c r="AF309" s="24" t="str">
        <f t="shared" si="156"/>
        <v>OK</v>
      </c>
      <c r="AG309" s="25">
        <f t="shared" si="157"/>
        <v>62</v>
      </c>
      <c r="AH309" s="26">
        <f t="shared" si="157"/>
        <v>434</v>
      </c>
      <c r="AI309" s="27">
        <f t="shared" si="157"/>
        <v>124</v>
      </c>
      <c r="AJ309" s="28">
        <f t="shared" si="149"/>
        <v>0</v>
      </c>
      <c r="AK309" s="28">
        <f t="shared" si="149"/>
        <v>0</v>
      </c>
      <c r="AL309" s="28">
        <f t="shared" si="149"/>
        <v>0</v>
      </c>
      <c r="AM309" s="17">
        <f>DFC!$C$50</f>
        <v>152</v>
      </c>
      <c r="AN309" s="16">
        <f>DFC!$C$49</f>
        <v>146.19999999999999</v>
      </c>
      <c r="AO309" s="18">
        <f>DFC!$C$48</f>
        <v>150</v>
      </c>
      <c r="AP309" s="31">
        <f t="shared" si="173"/>
        <v>0</v>
      </c>
      <c r="AQ309" s="31">
        <f t="shared" si="173"/>
        <v>0</v>
      </c>
      <c r="AR309" s="32">
        <f t="shared" si="173"/>
        <v>0</v>
      </c>
      <c r="AS309" s="23">
        <f>DFC!$C$41</f>
        <v>370</v>
      </c>
      <c r="AT309" s="33">
        <f t="shared" si="172"/>
        <v>0</v>
      </c>
      <c r="AU309" s="31">
        <f t="shared" si="172"/>
        <v>0</v>
      </c>
      <c r="AV309" s="31">
        <f t="shared" si="172"/>
        <v>0</v>
      </c>
      <c r="AW309" s="423">
        <f t="shared" si="163"/>
        <v>0</v>
      </c>
      <c r="AX309" s="561">
        <f>DFC!$C$72</f>
        <v>0.15</v>
      </c>
      <c r="AY309" s="559">
        <f>DFC!$C$71</f>
        <v>0.75</v>
      </c>
      <c r="AZ309" s="560">
        <f>DFC!$C$70</f>
        <v>0.1</v>
      </c>
      <c r="BA309" s="24" t="str">
        <f t="shared" si="160"/>
        <v>OK</v>
      </c>
      <c r="BB309" s="25">
        <f t="shared" si="158"/>
        <v>93</v>
      </c>
      <c r="BC309" s="26">
        <f t="shared" si="158"/>
        <v>465</v>
      </c>
      <c r="BD309" s="27">
        <f t="shared" si="158"/>
        <v>62</v>
      </c>
      <c r="BE309" s="28">
        <f t="shared" si="150"/>
        <v>116250</v>
      </c>
      <c r="BF309" s="28">
        <f t="shared" si="150"/>
        <v>1976250</v>
      </c>
      <c r="BG309" s="28">
        <f t="shared" si="150"/>
        <v>310000</v>
      </c>
      <c r="BH309" s="17">
        <f>DFC!$C$77</f>
        <v>42</v>
      </c>
      <c r="BI309" s="28">
        <f>DFC!$C$76</f>
        <v>35</v>
      </c>
      <c r="BJ309" s="30">
        <f>DFC!$C$75</f>
        <v>40</v>
      </c>
      <c r="BK309" s="31">
        <f t="shared" si="174"/>
        <v>4.8825000000000003</v>
      </c>
      <c r="BL309" s="31">
        <f t="shared" si="174"/>
        <v>69.168750000000003</v>
      </c>
      <c r="BM309" s="32">
        <f t="shared" si="174"/>
        <v>12.4</v>
      </c>
      <c r="BN309" s="11">
        <f>DFC!$C$68</f>
        <v>500</v>
      </c>
      <c r="BO309" s="21">
        <f t="shared" si="164"/>
        <v>2441.25</v>
      </c>
      <c r="BP309" s="19">
        <f t="shared" si="165"/>
        <v>34584.375</v>
      </c>
      <c r="BQ309" s="19">
        <f t="shared" si="166"/>
        <v>6200</v>
      </c>
      <c r="BR309" s="423">
        <f t="shared" si="167"/>
        <v>43225.625</v>
      </c>
      <c r="BS309" s="561">
        <f>DFC!$C$72</f>
        <v>0.15</v>
      </c>
      <c r="BT309" s="559">
        <f>DFC!$C$71</f>
        <v>0.75</v>
      </c>
      <c r="BU309" s="560">
        <f>DFC!$C$70</f>
        <v>0.1</v>
      </c>
      <c r="BV309" s="24" t="str">
        <f t="shared" si="161"/>
        <v>OK</v>
      </c>
      <c r="BW309" s="25">
        <f t="shared" si="159"/>
        <v>93</v>
      </c>
      <c r="BX309" s="26">
        <f t="shared" si="159"/>
        <v>465</v>
      </c>
      <c r="BY309" s="27">
        <f t="shared" si="159"/>
        <v>62</v>
      </c>
      <c r="BZ309" s="28">
        <f t="shared" si="151"/>
        <v>0</v>
      </c>
      <c r="CA309" s="28">
        <f t="shared" si="151"/>
        <v>0</v>
      </c>
      <c r="CB309" s="28">
        <f t="shared" si="151"/>
        <v>0</v>
      </c>
      <c r="CC309" s="17">
        <f>DFC!$C$77</f>
        <v>42</v>
      </c>
      <c r="CD309" s="28">
        <f>DFC!$C$76</f>
        <v>35</v>
      </c>
      <c r="CE309" s="30">
        <f>DFC!$C$75</f>
        <v>40</v>
      </c>
      <c r="CF309" s="31">
        <f t="shared" si="175"/>
        <v>0</v>
      </c>
      <c r="CG309" s="31">
        <f t="shared" si="175"/>
        <v>0</v>
      </c>
      <c r="CH309" s="32">
        <f t="shared" si="175"/>
        <v>0</v>
      </c>
      <c r="CI309" s="11">
        <f>DFC!$C$68</f>
        <v>500</v>
      </c>
      <c r="CJ309" s="21">
        <f t="shared" si="168"/>
        <v>0</v>
      </c>
      <c r="CK309" s="21">
        <f t="shared" si="168"/>
        <v>0</v>
      </c>
      <c r="CL309" s="21">
        <f t="shared" si="168"/>
        <v>0</v>
      </c>
      <c r="CM309" s="423">
        <f t="shared" si="169"/>
        <v>0</v>
      </c>
    </row>
    <row r="310" spans="1:91" x14ac:dyDescent="0.35">
      <c r="A310" s="743"/>
      <c r="B310" s="572" t="s">
        <v>28</v>
      </c>
      <c r="C310" s="572">
        <v>30</v>
      </c>
      <c r="D310" s="572">
        <v>304</v>
      </c>
      <c r="E310" s="10">
        <f>DFC!C$55</f>
        <v>20</v>
      </c>
      <c r="F310" s="578">
        <f t="shared" si="148"/>
        <v>600</v>
      </c>
      <c r="G310" s="745"/>
      <c r="H310" s="49">
        <f>DFC!$C$45</f>
        <v>0.1</v>
      </c>
      <c r="I310" s="47">
        <f>DFC!$C$44</f>
        <v>0.7</v>
      </c>
      <c r="J310" s="48">
        <f>DFC!$C$43</f>
        <v>0.2</v>
      </c>
      <c r="K310" s="24" t="str">
        <f t="shared" si="152"/>
        <v>OK</v>
      </c>
      <c r="L310" s="25">
        <f t="shared" si="177"/>
        <v>60</v>
      </c>
      <c r="M310" s="26">
        <f t="shared" si="177"/>
        <v>420</v>
      </c>
      <c r="N310" s="27">
        <f t="shared" si="177"/>
        <v>120</v>
      </c>
      <c r="O310" s="28">
        <f t="shared" si="170"/>
        <v>420000</v>
      </c>
      <c r="P310" s="28">
        <f t="shared" si="170"/>
        <v>9996000</v>
      </c>
      <c r="Q310" s="28">
        <f t="shared" si="170"/>
        <v>3360000</v>
      </c>
      <c r="R310" s="29">
        <f>DFC!$C$50</f>
        <v>152</v>
      </c>
      <c r="S310" s="28">
        <f>DFC!$C$49</f>
        <v>146.19999999999999</v>
      </c>
      <c r="T310" s="30">
        <f>DFC!$C$48</f>
        <v>150</v>
      </c>
      <c r="U310" s="31">
        <f t="shared" si="178"/>
        <v>63.84</v>
      </c>
      <c r="V310" s="31">
        <f t="shared" si="178"/>
        <v>1461.4151999999999</v>
      </c>
      <c r="W310" s="32">
        <f t="shared" si="178"/>
        <v>504</v>
      </c>
      <c r="X310" s="23">
        <f>DFC!$C$41</f>
        <v>370</v>
      </c>
      <c r="Y310" s="33">
        <f t="shared" si="179"/>
        <v>23620.800000000003</v>
      </c>
      <c r="Z310" s="31">
        <f t="shared" si="179"/>
        <v>540723.62399999995</v>
      </c>
      <c r="AA310" s="31">
        <f t="shared" si="179"/>
        <v>186480</v>
      </c>
      <c r="AB310" s="423">
        <f t="shared" si="162"/>
        <v>750824.424</v>
      </c>
      <c r="AC310" s="295">
        <f>DFC!$C$45</f>
        <v>0.1</v>
      </c>
      <c r="AD310" s="291">
        <f>DFC!$C$44</f>
        <v>0.7</v>
      </c>
      <c r="AE310" s="292">
        <f>DFC!$C$43</f>
        <v>0.2</v>
      </c>
      <c r="AF310" s="24" t="str">
        <f t="shared" si="156"/>
        <v>OK</v>
      </c>
      <c r="AG310" s="25">
        <f t="shared" si="157"/>
        <v>60</v>
      </c>
      <c r="AH310" s="26">
        <f t="shared" si="157"/>
        <v>420</v>
      </c>
      <c r="AI310" s="27">
        <f t="shared" si="157"/>
        <v>120</v>
      </c>
      <c r="AJ310" s="28">
        <f t="shared" si="149"/>
        <v>0</v>
      </c>
      <c r="AK310" s="28">
        <f t="shared" si="149"/>
        <v>0</v>
      </c>
      <c r="AL310" s="28">
        <f t="shared" si="149"/>
        <v>0</v>
      </c>
      <c r="AM310" s="17">
        <f>DFC!$C$50</f>
        <v>152</v>
      </c>
      <c r="AN310" s="16">
        <f>DFC!$C$49</f>
        <v>146.19999999999999</v>
      </c>
      <c r="AO310" s="18">
        <f>DFC!$C$48</f>
        <v>150</v>
      </c>
      <c r="AP310" s="31">
        <f t="shared" si="173"/>
        <v>0</v>
      </c>
      <c r="AQ310" s="31">
        <f t="shared" si="173"/>
        <v>0</v>
      </c>
      <c r="AR310" s="32">
        <f t="shared" si="173"/>
        <v>0</v>
      </c>
      <c r="AS310" s="23">
        <f>DFC!$C$41</f>
        <v>370</v>
      </c>
      <c r="AT310" s="33">
        <f t="shared" si="172"/>
        <v>0</v>
      </c>
      <c r="AU310" s="31">
        <f t="shared" si="172"/>
        <v>0</v>
      </c>
      <c r="AV310" s="31">
        <f t="shared" si="172"/>
        <v>0</v>
      </c>
      <c r="AW310" s="423">
        <f t="shared" si="163"/>
        <v>0</v>
      </c>
      <c r="AX310" s="561">
        <f>DFC!$C$72</f>
        <v>0.15</v>
      </c>
      <c r="AY310" s="559">
        <f>DFC!$C$71</f>
        <v>0.75</v>
      </c>
      <c r="AZ310" s="560">
        <f>DFC!$C$70</f>
        <v>0.1</v>
      </c>
      <c r="BA310" s="24" t="str">
        <f t="shared" si="160"/>
        <v>OK</v>
      </c>
      <c r="BB310" s="25">
        <f t="shared" si="158"/>
        <v>90</v>
      </c>
      <c r="BC310" s="26">
        <f t="shared" si="158"/>
        <v>450</v>
      </c>
      <c r="BD310" s="27">
        <f t="shared" si="158"/>
        <v>60</v>
      </c>
      <c r="BE310" s="28">
        <f t="shared" si="150"/>
        <v>112500</v>
      </c>
      <c r="BF310" s="28">
        <f t="shared" si="150"/>
        <v>1912500</v>
      </c>
      <c r="BG310" s="28">
        <f t="shared" si="150"/>
        <v>300000</v>
      </c>
      <c r="BH310" s="17">
        <f>DFC!$C$77</f>
        <v>42</v>
      </c>
      <c r="BI310" s="28">
        <f>DFC!$C$76</f>
        <v>35</v>
      </c>
      <c r="BJ310" s="30">
        <f>DFC!$C$75</f>
        <v>40</v>
      </c>
      <c r="BK310" s="31">
        <f t="shared" si="174"/>
        <v>4.7249999999999996</v>
      </c>
      <c r="BL310" s="31">
        <f t="shared" si="174"/>
        <v>66.9375</v>
      </c>
      <c r="BM310" s="32">
        <f t="shared" si="174"/>
        <v>12</v>
      </c>
      <c r="BN310" s="11">
        <f>DFC!$C$68</f>
        <v>500</v>
      </c>
      <c r="BO310" s="21">
        <f t="shared" si="164"/>
        <v>2362.5</v>
      </c>
      <c r="BP310" s="19">
        <f t="shared" si="165"/>
        <v>33468.75</v>
      </c>
      <c r="BQ310" s="19">
        <f t="shared" si="166"/>
        <v>6000</v>
      </c>
      <c r="BR310" s="423">
        <f t="shared" si="167"/>
        <v>41831.25</v>
      </c>
      <c r="BS310" s="561">
        <f>DFC!$C$72</f>
        <v>0.15</v>
      </c>
      <c r="BT310" s="559">
        <f>DFC!$C$71</f>
        <v>0.75</v>
      </c>
      <c r="BU310" s="560">
        <f>DFC!$C$70</f>
        <v>0.1</v>
      </c>
      <c r="BV310" s="24" t="str">
        <f t="shared" si="161"/>
        <v>OK</v>
      </c>
      <c r="BW310" s="25">
        <f t="shared" si="159"/>
        <v>90</v>
      </c>
      <c r="BX310" s="26">
        <f t="shared" si="159"/>
        <v>450</v>
      </c>
      <c r="BY310" s="27">
        <f t="shared" si="159"/>
        <v>60</v>
      </c>
      <c r="BZ310" s="28">
        <f t="shared" si="151"/>
        <v>0</v>
      </c>
      <c r="CA310" s="28">
        <f t="shared" si="151"/>
        <v>0</v>
      </c>
      <c r="CB310" s="28">
        <f t="shared" si="151"/>
        <v>0</v>
      </c>
      <c r="CC310" s="17">
        <f>DFC!$C$77</f>
        <v>42</v>
      </c>
      <c r="CD310" s="28">
        <f>DFC!$C$76</f>
        <v>35</v>
      </c>
      <c r="CE310" s="30">
        <f>DFC!$C$75</f>
        <v>40</v>
      </c>
      <c r="CF310" s="31">
        <f t="shared" si="175"/>
        <v>0</v>
      </c>
      <c r="CG310" s="31">
        <f t="shared" si="175"/>
        <v>0</v>
      </c>
      <c r="CH310" s="32">
        <f t="shared" si="175"/>
        <v>0</v>
      </c>
      <c r="CI310" s="11">
        <f>DFC!$C$68</f>
        <v>500</v>
      </c>
      <c r="CJ310" s="21">
        <f t="shared" si="168"/>
        <v>0</v>
      </c>
      <c r="CK310" s="21">
        <f t="shared" si="168"/>
        <v>0</v>
      </c>
      <c r="CL310" s="21">
        <f t="shared" si="168"/>
        <v>0</v>
      </c>
      <c r="CM310" s="423">
        <f t="shared" si="169"/>
        <v>0</v>
      </c>
    </row>
    <row r="311" spans="1:91" x14ac:dyDescent="0.35">
      <c r="A311" s="743"/>
      <c r="B311" s="572" t="s">
        <v>29</v>
      </c>
      <c r="C311" s="572">
        <v>31</v>
      </c>
      <c r="D311" s="572">
        <v>305</v>
      </c>
      <c r="E311" s="10">
        <f>DFC!C$56</f>
        <v>20</v>
      </c>
      <c r="F311" s="578">
        <f t="shared" si="148"/>
        <v>620</v>
      </c>
      <c r="G311" s="745"/>
      <c r="H311" s="49">
        <f>DFC!$C$45</f>
        <v>0.1</v>
      </c>
      <c r="I311" s="47">
        <f>DFC!$C$44</f>
        <v>0.7</v>
      </c>
      <c r="J311" s="48">
        <f>DFC!$C$43</f>
        <v>0.2</v>
      </c>
      <c r="K311" s="24" t="str">
        <f t="shared" si="152"/>
        <v>OK</v>
      </c>
      <c r="L311" s="25">
        <f t="shared" si="177"/>
        <v>62</v>
      </c>
      <c r="M311" s="26">
        <f t="shared" si="177"/>
        <v>434</v>
      </c>
      <c r="N311" s="27">
        <f t="shared" si="177"/>
        <v>124</v>
      </c>
      <c r="O311" s="28">
        <f t="shared" si="170"/>
        <v>434000</v>
      </c>
      <c r="P311" s="28">
        <f t="shared" si="170"/>
        <v>10329200</v>
      </c>
      <c r="Q311" s="28">
        <f t="shared" si="170"/>
        <v>3472000</v>
      </c>
      <c r="R311" s="29">
        <f>DFC!$C$50</f>
        <v>152</v>
      </c>
      <c r="S311" s="28">
        <f>DFC!$C$49</f>
        <v>146.19999999999999</v>
      </c>
      <c r="T311" s="30">
        <f>DFC!$C$48</f>
        <v>150</v>
      </c>
      <c r="U311" s="31">
        <f t="shared" si="178"/>
        <v>65.968000000000004</v>
      </c>
      <c r="V311" s="31">
        <f t="shared" si="178"/>
        <v>1510.12904</v>
      </c>
      <c r="W311" s="32">
        <f t="shared" si="178"/>
        <v>520.79999999999995</v>
      </c>
      <c r="X311" s="23">
        <f>DFC!$C$41</f>
        <v>370</v>
      </c>
      <c r="Y311" s="33">
        <f t="shared" si="179"/>
        <v>24408.16</v>
      </c>
      <c r="Z311" s="31">
        <f t="shared" si="179"/>
        <v>558747.74479999999</v>
      </c>
      <c r="AA311" s="31">
        <f t="shared" si="179"/>
        <v>192695.99999999997</v>
      </c>
      <c r="AB311" s="423">
        <f t="shared" si="162"/>
        <v>775851.90480000002</v>
      </c>
      <c r="AC311" s="295">
        <f>DFC!$C$45</f>
        <v>0.1</v>
      </c>
      <c r="AD311" s="291">
        <f>DFC!$C$44</f>
        <v>0.7</v>
      </c>
      <c r="AE311" s="292">
        <f>DFC!$C$43</f>
        <v>0.2</v>
      </c>
      <c r="AF311" s="24" t="str">
        <f t="shared" si="156"/>
        <v>OK</v>
      </c>
      <c r="AG311" s="25">
        <f t="shared" si="157"/>
        <v>62</v>
      </c>
      <c r="AH311" s="26">
        <f t="shared" si="157"/>
        <v>434</v>
      </c>
      <c r="AI311" s="27">
        <f t="shared" si="157"/>
        <v>124</v>
      </c>
      <c r="AJ311" s="28">
        <f t="shared" si="149"/>
        <v>0</v>
      </c>
      <c r="AK311" s="28">
        <f t="shared" si="149"/>
        <v>0</v>
      </c>
      <c r="AL311" s="28">
        <f t="shared" si="149"/>
        <v>0</v>
      </c>
      <c r="AM311" s="17">
        <f>DFC!$C$50</f>
        <v>152</v>
      </c>
      <c r="AN311" s="16">
        <f>DFC!$C$49</f>
        <v>146.19999999999999</v>
      </c>
      <c r="AO311" s="18">
        <f>DFC!$C$48</f>
        <v>150</v>
      </c>
      <c r="AP311" s="31">
        <f t="shared" si="173"/>
        <v>0</v>
      </c>
      <c r="AQ311" s="31">
        <f t="shared" si="173"/>
        <v>0</v>
      </c>
      <c r="AR311" s="32">
        <f t="shared" si="173"/>
        <v>0</v>
      </c>
      <c r="AS311" s="23">
        <f>DFC!$C$41</f>
        <v>370</v>
      </c>
      <c r="AT311" s="33">
        <f t="shared" si="172"/>
        <v>0</v>
      </c>
      <c r="AU311" s="31">
        <f t="shared" si="172"/>
        <v>0</v>
      </c>
      <c r="AV311" s="31">
        <f t="shared" si="172"/>
        <v>0</v>
      </c>
      <c r="AW311" s="423">
        <f t="shared" si="163"/>
        <v>0</v>
      </c>
      <c r="AX311" s="561">
        <f>DFC!$C$72</f>
        <v>0.15</v>
      </c>
      <c r="AY311" s="559">
        <f>DFC!$C$71</f>
        <v>0.75</v>
      </c>
      <c r="AZ311" s="560">
        <f>DFC!$C$70</f>
        <v>0.1</v>
      </c>
      <c r="BA311" s="24" t="str">
        <f t="shared" si="160"/>
        <v>OK</v>
      </c>
      <c r="BB311" s="25">
        <f t="shared" si="158"/>
        <v>93</v>
      </c>
      <c r="BC311" s="26">
        <f t="shared" si="158"/>
        <v>465</v>
      </c>
      <c r="BD311" s="27">
        <f t="shared" si="158"/>
        <v>62</v>
      </c>
      <c r="BE311" s="28">
        <f t="shared" si="150"/>
        <v>116250</v>
      </c>
      <c r="BF311" s="28">
        <f t="shared" si="150"/>
        <v>1976250</v>
      </c>
      <c r="BG311" s="28">
        <f t="shared" si="150"/>
        <v>310000</v>
      </c>
      <c r="BH311" s="17">
        <f>DFC!$C$77</f>
        <v>42</v>
      </c>
      <c r="BI311" s="28">
        <f>DFC!$C$76</f>
        <v>35</v>
      </c>
      <c r="BJ311" s="30">
        <f>DFC!$C$75</f>
        <v>40</v>
      </c>
      <c r="BK311" s="31">
        <f t="shared" si="174"/>
        <v>4.8825000000000003</v>
      </c>
      <c r="BL311" s="31">
        <f t="shared" si="174"/>
        <v>69.168750000000003</v>
      </c>
      <c r="BM311" s="32">
        <f t="shared" si="174"/>
        <v>12.4</v>
      </c>
      <c r="BN311" s="11">
        <f>DFC!$C$68</f>
        <v>500</v>
      </c>
      <c r="BO311" s="21">
        <f t="shared" si="164"/>
        <v>2441.25</v>
      </c>
      <c r="BP311" s="19">
        <f t="shared" si="165"/>
        <v>34584.375</v>
      </c>
      <c r="BQ311" s="19">
        <f t="shared" si="166"/>
        <v>6200</v>
      </c>
      <c r="BR311" s="423">
        <f t="shared" si="167"/>
        <v>43225.625</v>
      </c>
      <c r="BS311" s="561">
        <f>DFC!$C$72</f>
        <v>0.15</v>
      </c>
      <c r="BT311" s="559">
        <f>DFC!$C$71</f>
        <v>0.75</v>
      </c>
      <c r="BU311" s="560">
        <f>DFC!$C$70</f>
        <v>0.1</v>
      </c>
      <c r="BV311" s="24" t="str">
        <f t="shared" si="161"/>
        <v>OK</v>
      </c>
      <c r="BW311" s="25">
        <f t="shared" si="159"/>
        <v>93</v>
      </c>
      <c r="BX311" s="26">
        <f t="shared" si="159"/>
        <v>465</v>
      </c>
      <c r="BY311" s="27">
        <f t="shared" si="159"/>
        <v>62</v>
      </c>
      <c r="BZ311" s="28">
        <f t="shared" si="151"/>
        <v>0</v>
      </c>
      <c r="CA311" s="28">
        <f t="shared" si="151"/>
        <v>0</v>
      </c>
      <c r="CB311" s="28">
        <f t="shared" si="151"/>
        <v>0</v>
      </c>
      <c r="CC311" s="17">
        <f>DFC!$C$77</f>
        <v>42</v>
      </c>
      <c r="CD311" s="28">
        <f>DFC!$C$76</f>
        <v>35</v>
      </c>
      <c r="CE311" s="30">
        <f>DFC!$C$75</f>
        <v>40</v>
      </c>
      <c r="CF311" s="31">
        <f t="shared" si="175"/>
        <v>0</v>
      </c>
      <c r="CG311" s="31">
        <f t="shared" si="175"/>
        <v>0</v>
      </c>
      <c r="CH311" s="32">
        <f t="shared" si="175"/>
        <v>0</v>
      </c>
      <c r="CI311" s="11">
        <f>DFC!$C$68</f>
        <v>500</v>
      </c>
      <c r="CJ311" s="21">
        <f t="shared" si="168"/>
        <v>0</v>
      </c>
      <c r="CK311" s="21">
        <f t="shared" si="168"/>
        <v>0</v>
      </c>
      <c r="CL311" s="21">
        <f t="shared" si="168"/>
        <v>0</v>
      </c>
      <c r="CM311" s="423">
        <f t="shared" si="169"/>
        <v>0</v>
      </c>
    </row>
    <row r="312" spans="1:91" x14ac:dyDescent="0.35">
      <c r="A312" s="743"/>
      <c r="B312" s="572" t="s">
        <v>30</v>
      </c>
      <c r="C312" s="572">
        <v>30</v>
      </c>
      <c r="D312" s="572">
        <v>306</v>
      </c>
      <c r="E312" s="10">
        <f>DFC!C$57</f>
        <v>20</v>
      </c>
      <c r="F312" s="578">
        <f t="shared" si="148"/>
        <v>600</v>
      </c>
      <c r="G312" s="745"/>
      <c r="H312" s="49">
        <f>DFC!$C$45</f>
        <v>0.1</v>
      </c>
      <c r="I312" s="47">
        <f>DFC!$C$44</f>
        <v>0.7</v>
      </c>
      <c r="J312" s="48">
        <f>DFC!$C$43</f>
        <v>0.2</v>
      </c>
      <c r="K312" s="24" t="str">
        <f t="shared" si="152"/>
        <v>OK</v>
      </c>
      <c r="L312" s="25">
        <f t="shared" si="177"/>
        <v>60</v>
      </c>
      <c r="M312" s="26">
        <f t="shared" si="177"/>
        <v>420</v>
      </c>
      <c r="N312" s="27">
        <f t="shared" si="177"/>
        <v>120</v>
      </c>
      <c r="O312" s="28">
        <f t="shared" si="170"/>
        <v>420000</v>
      </c>
      <c r="P312" s="28">
        <f t="shared" si="170"/>
        <v>9996000</v>
      </c>
      <c r="Q312" s="28">
        <f t="shared" si="170"/>
        <v>3360000</v>
      </c>
      <c r="R312" s="29">
        <f>DFC!$C$50</f>
        <v>152</v>
      </c>
      <c r="S312" s="28">
        <f>DFC!$C$49</f>
        <v>146.19999999999999</v>
      </c>
      <c r="T312" s="30">
        <f>DFC!$C$48</f>
        <v>150</v>
      </c>
      <c r="U312" s="31">
        <f t="shared" si="178"/>
        <v>63.84</v>
      </c>
      <c r="V312" s="31">
        <f t="shared" si="178"/>
        <v>1461.4151999999999</v>
      </c>
      <c r="W312" s="32">
        <f t="shared" si="178"/>
        <v>504</v>
      </c>
      <c r="X312" s="23">
        <f>DFC!$C$41</f>
        <v>370</v>
      </c>
      <c r="Y312" s="33">
        <f t="shared" si="179"/>
        <v>23620.800000000003</v>
      </c>
      <c r="Z312" s="31">
        <f t="shared" si="179"/>
        <v>540723.62399999995</v>
      </c>
      <c r="AA312" s="31">
        <f t="shared" si="179"/>
        <v>186480</v>
      </c>
      <c r="AB312" s="423">
        <f t="shared" si="162"/>
        <v>750824.424</v>
      </c>
      <c r="AC312" s="295">
        <f>DFC!$C$45</f>
        <v>0.1</v>
      </c>
      <c r="AD312" s="291">
        <f>DFC!$C$44</f>
        <v>0.7</v>
      </c>
      <c r="AE312" s="292">
        <f>DFC!$C$43</f>
        <v>0.2</v>
      </c>
      <c r="AF312" s="24" t="str">
        <f t="shared" si="156"/>
        <v>OK</v>
      </c>
      <c r="AG312" s="25">
        <f t="shared" si="157"/>
        <v>60</v>
      </c>
      <c r="AH312" s="26">
        <f t="shared" si="157"/>
        <v>420</v>
      </c>
      <c r="AI312" s="27">
        <f t="shared" si="157"/>
        <v>120</v>
      </c>
      <c r="AJ312" s="28">
        <f t="shared" si="149"/>
        <v>0</v>
      </c>
      <c r="AK312" s="28">
        <f t="shared" si="149"/>
        <v>0</v>
      </c>
      <c r="AL312" s="28">
        <f t="shared" si="149"/>
        <v>0</v>
      </c>
      <c r="AM312" s="17">
        <f>DFC!$C$50</f>
        <v>152</v>
      </c>
      <c r="AN312" s="16">
        <f>DFC!$C$49</f>
        <v>146.19999999999999</v>
      </c>
      <c r="AO312" s="18">
        <f>DFC!$C$48</f>
        <v>150</v>
      </c>
      <c r="AP312" s="31">
        <f t="shared" si="173"/>
        <v>0</v>
      </c>
      <c r="AQ312" s="31">
        <f t="shared" si="173"/>
        <v>0</v>
      </c>
      <c r="AR312" s="32">
        <f t="shared" si="173"/>
        <v>0</v>
      </c>
      <c r="AS312" s="23">
        <f>DFC!$C$41</f>
        <v>370</v>
      </c>
      <c r="AT312" s="33">
        <f t="shared" si="172"/>
        <v>0</v>
      </c>
      <c r="AU312" s="31">
        <f t="shared" si="172"/>
        <v>0</v>
      </c>
      <c r="AV312" s="31">
        <f t="shared" si="172"/>
        <v>0</v>
      </c>
      <c r="AW312" s="423">
        <f t="shared" si="163"/>
        <v>0</v>
      </c>
      <c r="AX312" s="561">
        <f>DFC!$C$72</f>
        <v>0.15</v>
      </c>
      <c r="AY312" s="559">
        <f>DFC!$C$71</f>
        <v>0.75</v>
      </c>
      <c r="AZ312" s="560">
        <f>DFC!$C$70</f>
        <v>0.1</v>
      </c>
      <c r="BA312" s="24" t="str">
        <f t="shared" si="160"/>
        <v>OK</v>
      </c>
      <c r="BB312" s="25">
        <f t="shared" si="158"/>
        <v>90</v>
      </c>
      <c r="BC312" s="26">
        <f t="shared" si="158"/>
        <v>450</v>
      </c>
      <c r="BD312" s="27">
        <f t="shared" si="158"/>
        <v>60</v>
      </c>
      <c r="BE312" s="28">
        <f t="shared" si="150"/>
        <v>112500</v>
      </c>
      <c r="BF312" s="28">
        <f t="shared" si="150"/>
        <v>1912500</v>
      </c>
      <c r="BG312" s="28">
        <f t="shared" si="150"/>
        <v>300000</v>
      </c>
      <c r="BH312" s="17">
        <f>DFC!$C$77</f>
        <v>42</v>
      </c>
      <c r="BI312" s="28">
        <f>DFC!$C$76</f>
        <v>35</v>
      </c>
      <c r="BJ312" s="30">
        <f>DFC!$C$75</f>
        <v>40</v>
      </c>
      <c r="BK312" s="31">
        <f t="shared" si="174"/>
        <v>4.7249999999999996</v>
      </c>
      <c r="BL312" s="31">
        <f t="shared" si="174"/>
        <v>66.9375</v>
      </c>
      <c r="BM312" s="32">
        <f t="shared" si="174"/>
        <v>12</v>
      </c>
      <c r="BN312" s="11">
        <f>DFC!$C$68</f>
        <v>500</v>
      </c>
      <c r="BO312" s="21">
        <f t="shared" si="164"/>
        <v>2362.5</v>
      </c>
      <c r="BP312" s="19">
        <f t="shared" si="165"/>
        <v>33468.75</v>
      </c>
      <c r="BQ312" s="19">
        <f t="shared" si="166"/>
        <v>6000</v>
      </c>
      <c r="BR312" s="423">
        <f t="shared" si="167"/>
        <v>41831.25</v>
      </c>
      <c r="BS312" s="561">
        <f>DFC!$C$72</f>
        <v>0.15</v>
      </c>
      <c r="BT312" s="559">
        <f>DFC!$C$71</f>
        <v>0.75</v>
      </c>
      <c r="BU312" s="560">
        <f>DFC!$C$70</f>
        <v>0.1</v>
      </c>
      <c r="BV312" s="24" t="str">
        <f t="shared" si="161"/>
        <v>OK</v>
      </c>
      <c r="BW312" s="25">
        <f t="shared" si="159"/>
        <v>90</v>
      </c>
      <c r="BX312" s="26">
        <f t="shared" si="159"/>
        <v>450</v>
      </c>
      <c r="BY312" s="27">
        <f t="shared" si="159"/>
        <v>60</v>
      </c>
      <c r="BZ312" s="28">
        <f t="shared" si="151"/>
        <v>0</v>
      </c>
      <c r="CA312" s="28">
        <f t="shared" si="151"/>
        <v>0</v>
      </c>
      <c r="CB312" s="28">
        <f t="shared" si="151"/>
        <v>0</v>
      </c>
      <c r="CC312" s="17">
        <f>DFC!$C$77</f>
        <v>42</v>
      </c>
      <c r="CD312" s="28">
        <f>DFC!$C$76</f>
        <v>35</v>
      </c>
      <c r="CE312" s="30">
        <f>DFC!$C$75</f>
        <v>40</v>
      </c>
      <c r="CF312" s="31">
        <f t="shared" si="175"/>
        <v>0</v>
      </c>
      <c r="CG312" s="31">
        <f t="shared" si="175"/>
        <v>0</v>
      </c>
      <c r="CH312" s="32">
        <f t="shared" si="175"/>
        <v>0</v>
      </c>
      <c r="CI312" s="11">
        <f>DFC!$C$68</f>
        <v>500</v>
      </c>
      <c r="CJ312" s="21">
        <f t="shared" si="168"/>
        <v>0</v>
      </c>
      <c r="CK312" s="21">
        <f t="shared" si="168"/>
        <v>0</v>
      </c>
      <c r="CL312" s="21">
        <f t="shared" si="168"/>
        <v>0</v>
      </c>
      <c r="CM312" s="423">
        <f t="shared" si="169"/>
        <v>0</v>
      </c>
    </row>
    <row r="313" spans="1:91" x14ac:dyDescent="0.35">
      <c r="A313" s="743"/>
      <c r="B313" s="572" t="s">
        <v>31</v>
      </c>
      <c r="C313" s="572">
        <v>31</v>
      </c>
      <c r="D313" s="572">
        <v>307</v>
      </c>
      <c r="E313" s="10">
        <f>DFC!C$58</f>
        <v>20</v>
      </c>
      <c r="F313" s="578">
        <f t="shared" si="148"/>
        <v>620</v>
      </c>
      <c r="G313" s="745"/>
      <c r="H313" s="49">
        <f>DFC!$C$45</f>
        <v>0.1</v>
      </c>
      <c r="I313" s="47">
        <f>DFC!$C$44</f>
        <v>0.7</v>
      </c>
      <c r="J313" s="48">
        <f>DFC!$C$43</f>
        <v>0.2</v>
      </c>
      <c r="K313" s="24" t="str">
        <f t="shared" si="152"/>
        <v>OK</v>
      </c>
      <c r="L313" s="25">
        <f t="shared" si="177"/>
        <v>62</v>
      </c>
      <c r="M313" s="26">
        <f t="shared" si="177"/>
        <v>434</v>
      </c>
      <c r="N313" s="27">
        <f t="shared" si="177"/>
        <v>124</v>
      </c>
      <c r="O313" s="28">
        <f t="shared" si="170"/>
        <v>434000</v>
      </c>
      <c r="P313" s="28">
        <f t="shared" si="170"/>
        <v>10329200</v>
      </c>
      <c r="Q313" s="28">
        <f t="shared" si="170"/>
        <v>3472000</v>
      </c>
      <c r="R313" s="29">
        <f>DFC!$C$50</f>
        <v>152</v>
      </c>
      <c r="S313" s="28">
        <f>DFC!$C$49</f>
        <v>146.19999999999999</v>
      </c>
      <c r="T313" s="30">
        <f>DFC!$C$48</f>
        <v>150</v>
      </c>
      <c r="U313" s="31">
        <f t="shared" si="178"/>
        <v>65.968000000000004</v>
      </c>
      <c r="V313" s="31">
        <f t="shared" si="178"/>
        <v>1510.12904</v>
      </c>
      <c r="W313" s="32">
        <f t="shared" si="178"/>
        <v>520.79999999999995</v>
      </c>
      <c r="X313" s="23">
        <f>DFC!$C$41</f>
        <v>370</v>
      </c>
      <c r="Y313" s="33">
        <f t="shared" si="179"/>
        <v>24408.16</v>
      </c>
      <c r="Z313" s="31">
        <f t="shared" si="179"/>
        <v>558747.74479999999</v>
      </c>
      <c r="AA313" s="31">
        <f t="shared" si="179"/>
        <v>192695.99999999997</v>
      </c>
      <c r="AB313" s="423">
        <f t="shared" si="162"/>
        <v>775851.90480000002</v>
      </c>
      <c r="AC313" s="295">
        <f>DFC!$C$45</f>
        <v>0.1</v>
      </c>
      <c r="AD313" s="291">
        <f>DFC!$C$44</f>
        <v>0.7</v>
      </c>
      <c r="AE313" s="292">
        <f>DFC!$C$43</f>
        <v>0.2</v>
      </c>
      <c r="AF313" s="24" t="str">
        <f t="shared" si="156"/>
        <v>OK</v>
      </c>
      <c r="AG313" s="25">
        <f t="shared" si="157"/>
        <v>62</v>
      </c>
      <c r="AH313" s="26">
        <f t="shared" si="157"/>
        <v>434</v>
      </c>
      <c r="AI313" s="27">
        <f t="shared" si="157"/>
        <v>124</v>
      </c>
      <c r="AJ313" s="28">
        <f t="shared" si="149"/>
        <v>0</v>
      </c>
      <c r="AK313" s="28">
        <f t="shared" si="149"/>
        <v>0</v>
      </c>
      <c r="AL313" s="28">
        <f t="shared" si="149"/>
        <v>0</v>
      </c>
      <c r="AM313" s="17">
        <f>DFC!$C$50</f>
        <v>152</v>
      </c>
      <c r="AN313" s="16">
        <f>DFC!$C$49</f>
        <v>146.19999999999999</v>
      </c>
      <c r="AO313" s="18">
        <f>DFC!$C$48</f>
        <v>150</v>
      </c>
      <c r="AP313" s="31">
        <f t="shared" si="173"/>
        <v>0</v>
      </c>
      <c r="AQ313" s="31">
        <f t="shared" si="173"/>
        <v>0</v>
      </c>
      <c r="AR313" s="32">
        <f t="shared" si="173"/>
        <v>0</v>
      </c>
      <c r="AS313" s="23">
        <f>DFC!$C$41</f>
        <v>370</v>
      </c>
      <c r="AT313" s="33">
        <f t="shared" si="172"/>
        <v>0</v>
      </c>
      <c r="AU313" s="31">
        <f t="shared" si="172"/>
        <v>0</v>
      </c>
      <c r="AV313" s="31">
        <f t="shared" si="172"/>
        <v>0</v>
      </c>
      <c r="AW313" s="423">
        <f t="shared" si="163"/>
        <v>0</v>
      </c>
      <c r="AX313" s="561">
        <f>DFC!$C$72</f>
        <v>0.15</v>
      </c>
      <c r="AY313" s="559">
        <f>DFC!$C$71</f>
        <v>0.75</v>
      </c>
      <c r="AZ313" s="560">
        <f>DFC!$C$70</f>
        <v>0.1</v>
      </c>
      <c r="BA313" s="24" t="str">
        <f t="shared" si="160"/>
        <v>OK</v>
      </c>
      <c r="BB313" s="25">
        <f t="shared" si="158"/>
        <v>93</v>
      </c>
      <c r="BC313" s="26">
        <f t="shared" si="158"/>
        <v>465</v>
      </c>
      <c r="BD313" s="27">
        <f t="shared" si="158"/>
        <v>62</v>
      </c>
      <c r="BE313" s="28">
        <f t="shared" si="150"/>
        <v>116250</v>
      </c>
      <c r="BF313" s="28">
        <f t="shared" si="150"/>
        <v>1976250</v>
      </c>
      <c r="BG313" s="28">
        <f t="shared" si="150"/>
        <v>310000</v>
      </c>
      <c r="BH313" s="17">
        <f>DFC!$C$77</f>
        <v>42</v>
      </c>
      <c r="BI313" s="28">
        <f>DFC!$C$76</f>
        <v>35</v>
      </c>
      <c r="BJ313" s="30">
        <f>DFC!$C$75</f>
        <v>40</v>
      </c>
      <c r="BK313" s="31">
        <f t="shared" si="174"/>
        <v>4.8825000000000003</v>
      </c>
      <c r="BL313" s="31">
        <f t="shared" si="174"/>
        <v>69.168750000000003</v>
      </c>
      <c r="BM313" s="32">
        <f t="shared" si="174"/>
        <v>12.4</v>
      </c>
      <c r="BN313" s="11">
        <f>DFC!$C$68</f>
        <v>500</v>
      </c>
      <c r="BO313" s="21">
        <f t="shared" si="164"/>
        <v>2441.25</v>
      </c>
      <c r="BP313" s="19">
        <f t="shared" si="165"/>
        <v>34584.375</v>
      </c>
      <c r="BQ313" s="19">
        <f t="shared" si="166"/>
        <v>6200</v>
      </c>
      <c r="BR313" s="423">
        <f t="shared" si="167"/>
        <v>43225.625</v>
      </c>
      <c r="BS313" s="561">
        <f>DFC!$C$72</f>
        <v>0.15</v>
      </c>
      <c r="BT313" s="559">
        <f>DFC!$C$71</f>
        <v>0.75</v>
      </c>
      <c r="BU313" s="560">
        <f>DFC!$C$70</f>
        <v>0.1</v>
      </c>
      <c r="BV313" s="24" t="str">
        <f t="shared" si="161"/>
        <v>OK</v>
      </c>
      <c r="BW313" s="25">
        <f t="shared" si="159"/>
        <v>93</v>
      </c>
      <c r="BX313" s="26">
        <f t="shared" si="159"/>
        <v>465</v>
      </c>
      <c r="BY313" s="27">
        <f t="shared" si="159"/>
        <v>62</v>
      </c>
      <c r="BZ313" s="28">
        <f t="shared" si="151"/>
        <v>0</v>
      </c>
      <c r="CA313" s="28">
        <f t="shared" si="151"/>
        <v>0</v>
      </c>
      <c r="CB313" s="28">
        <f t="shared" si="151"/>
        <v>0</v>
      </c>
      <c r="CC313" s="17">
        <f>DFC!$C$77</f>
        <v>42</v>
      </c>
      <c r="CD313" s="28">
        <f>DFC!$C$76</f>
        <v>35</v>
      </c>
      <c r="CE313" s="30">
        <f>DFC!$C$75</f>
        <v>40</v>
      </c>
      <c r="CF313" s="31">
        <f t="shared" si="175"/>
        <v>0</v>
      </c>
      <c r="CG313" s="31">
        <f t="shared" si="175"/>
        <v>0</v>
      </c>
      <c r="CH313" s="32">
        <f t="shared" si="175"/>
        <v>0</v>
      </c>
      <c r="CI313" s="11">
        <f>DFC!$C$68</f>
        <v>500</v>
      </c>
      <c r="CJ313" s="21">
        <f t="shared" si="168"/>
        <v>0</v>
      </c>
      <c r="CK313" s="21">
        <f t="shared" si="168"/>
        <v>0</v>
      </c>
      <c r="CL313" s="21">
        <f t="shared" si="168"/>
        <v>0</v>
      </c>
      <c r="CM313" s="423">
        <f t="shared" si="169"/>
        <v>0</v>
      </c>
    </row>
    <row r="314" spans="1:91" x14ac:dyDescent="0.35">
      <c r="A314" s="743"/>
      <c r="B314" s="572" t="s">
        <v>32</v>
      </c>
      <c r="C314" s="572">
        <v>31</v>
      </c>
      <c r="D314" s="572">
        <v>308</v>
      </c>
      <c r="E314" s="10">
        <f>DFC!C$59</f>
        <v>20</v>
      </c>
      <c r="F314" s="578">
        <f t="shared" si="148"/>
        <v>620</v>
      </c>
      <c r="G314" s="745"/>
      <c r="H314" s="49">
        <f>DFC!$C$45</f>
        <v>0.1</v>
      </c>
      <c r="I314" s="47">
        <f>DFC!$C$44</f>
        <v>0.7</v>
      </c>
      <c r="J314" s="48">
        <f>DFC!$C$43</f>
        <v>0.2</v>
      </c>
      <c r="K314" s="24" t="str">
        <f t="shared" si="152"/>
        <v>OK</v>
      </c>
      <c r="L314" s="25">
        <f t="shared" si="177"/>
        <v>62</v>
      </c>
      <c r="M314" s="26">
        <f t="shared" si="177"/>
        <v>434</v>
      </c>
      <c r="N314" s="27">
        <f t="shared" si="177"/>
        <v>124</v>
      </c>
      <c r="O314" s="28">
        <f t="shared" si="170"/>
        <v>434000</v>
      </c>
      <c r="P314" s="28">
        <f t="shared" si="170"/>
        <v>10329200</v>
      </c>
      <c r="Q314" s="28">
        <f t="shared" si="170"/>
        <v>3472000</v>
      </c>
      <c r="R314" s="29">
        <f>DFC!$C$50</f>
        <v>152</v>
      </c>
      <c r="S314" s="28">
        <f>DFC!$C$49</f>
        <v>146.19999999999999</v>
      </c>
      <c r="T314" s="30">
        <f>DFC!$C$48</f>
        <v>150</v>
      </c>
      <c r="U314" s="31">
        <f t="shared" si="178"/>
        <v>65.968000000000004</v>
      </c>
      <c r="V314" s="31">
        <f t="shared" si="178"/>
        <v>1510.12904</v>
      </c>
      <c r="W314" s="32">
        <f t="shared" si="178"/>
        <v>520.79999999999995</v>
      </c>
      <c r="X314" s="23">
        <f>DFC!$C$41</f>
        <v>370</v>
      </c>
      <c r="Y314" s="33">
        <f t="shared" si="179"/>
        <v>24408.16</v>
      </c>
      <c r="Z314" s="31">
        <f t="shared" si="179"/>
        <v>558747.74479999999</v>
      </c>
      <c r="AA314" s="31">
        <f t="shared" si="179"/>
        <v>192695.99999999997</v>
      </c>
      <c r="AB314" s="423">
        <f t="shared" si="162"/>
        <v>775851.90480000002</v>
      </c>
      <c r="AC314" s="295">
        <f>DFC!$C$45</f>
        <v>0.1</v>
      </c>
      <c r="AD314" s="291">
        <f>DFC!$C$44</f>
        <v>0.7</v>
      </c>
      <c r="AE314" s="292">
        <f>DFC!$C$43</f>
        <v>0.2</v>
      </c>
      <c r="AF314" s="24" t="str">
        <f t="shared" si="156"/>
        <v>OK</v>
      </c>
      <c r="AG314" s="25">
        <f t="shared" si="157"/>
        <v>62</v>
      </c>
      <c r="AH314" s="26">
        <f t="shared" si="157"/>
        <v>434</v>
      </c>
      <c r="AI314" s="27">
        <f t="shared" si="157"/>
        <v>124</v>
      </c>
      <c r="AJ314" s="28">
        <f t="shared" si="149"/>
        <v>0</v>
      </c>
      <c r="AK314" s="28">
        <f t="shared" si="149"/>
        <v>0</v>
      </c>
      <c r="AL314" s="28">
        <f t="shared" si="149"/>
        <v>0</v>
      </c>
      <c r="AM314" s="17">
        <f>DFC!$C$50</f>
        <v>152</v>
      </c>
      <c r="AN314" s="16">
        <f>DFC!$C$49</f>
        <v>146.19999999999999</v>
      </c>
      <c r="AO314" s="18">
        <f>DFC!$C$48</f>
        <v>150</v>
      </c>
      <c r="AP314" s="31">
        <f t="shared" si="173"/>
        <v>0</v>
      </c>
      <c r="AQ314" s="31">
        <f t="shared" si="173"/>
        <v>0</v>
      </c>
      <c r="AR314" s="32">
        <f t="shared" si="173"/>
        <v>0</v>
      </c>
      <c r="AS314" s="23">
        <f>DFC!$C$41</f>
        <v>370</v>
      </c>
      <c r="AT314" s="33">
        <f t="shared" si="172"/>
        <v>0</v>
      </c>
      <c r="AU314" s="31">
        <f t="shared" si="172"/>
        <v>0</v>
      </c>
      <c r="AV314" s="31">
        <f t="shared" si="172"/>
        <v>0</v>
      </c>
      <c r="AW314" s="423">
        <f t="shared" si="163"/>
        <v>0</v>
      </c>
      <c r="AX314" s="561">
        <f>DFC!$C$72</f>
        <v>0.15</v>
      </c>
      <c r="AY314" s="559">
        <f>DFC!$C$71</f>
        <v>0.75</v>
      </c>
      <c r="AZ314" s="560">
        <f>DFC!$C$70</f>
        <v>0.1</v>
      </c>
      <c r="BA314" s="24" t="str">
        <f t="shared" si="160"/>
        <v>OK</v>
      </c>
      <c r="BB314" s="25">
        <f t="shared" si="158"/>
        <v>93</v>
      </c>
      <c r="BC314" s="26">
        <f t="shared" si="158"/>
        <v>465</v>
      </c>
      <c r="BD314" s="27">
        <f t="shared" si="158"/>
        <v>62</v>
      </c>
      <c r="BE314" s="28">
        <f t="shared" si="150"/>
        <v>116250</v>
      </c>
      <c r="BF314" s="28">
        <f t="shared" si="150"/>
        <v>1976250</v>
      </c>
      <c r="BG314" s="28">
        <f t="shared" si="150"/>
        <v>310000</v>
      </c>
      <c r="BH314" s="17">
        <f>DFC!$C$77</f>
        <v>42</v>
      </c>
      <c r="BI314" s="28">
        <f>DFC!$C$76</f>
        <v>35</v>
      </c>
      <c r="BJ314" s="30">
        <f>DFC!$C$75</f>
        <v>40</v>
      </c>
      <c r="BK314" s="31">
        <f t="shared" si="174"/>
        <v>4.8825000000000003</v>
      </c>
      <c r="BL314" s="31">
        <f t="shared" si="174"/>
        <v>69.168750000000003</v>
      </c>
      <c r="BM314" s="32">
        <f t="shared" si="174"/>
        <v>12.4</v>
      </c>
      <c r="BN314" s="11">
        <f>DFC!$C$68</f>
        <v>500</v>
      </c>
      <c r="BO314" s="21">
        <f t="shared" si="164"/>
        <v>2441.25</v>
      </c>
      <c r="BP314" s="19">
        <f t="shared" si="165"/>
        <v>34584.375</v>
      </c>
      <c r="BQ314" s="19">
        <f t="shared" si="166"/>
        <v>6200</v>
      </c>
      <c r="BR314" s="423">
        <f t="shared" si="167"/>
        <v>43225.625</v>
      </c>
      <c r="BS314" s="561">
        <f>DFC!$C$72</f>
        <v>0.15</v>
      </c>
      <c r="BT314" s="559">
        <f>DFC!$C$71</f>
        <v>0.75</v>
      </c>
      <c r="BU314" s="560">
        <f>DFC!$C$70</f>
        <v>0.1</v>
      </c>
      <c r="BV314" s="24" t="str">
        <f t="shared" si="161"/>
        <v>OK</v>
      </c>
      <c r="BW314" s="25">
        <f t="shared" si="159"/>
        <v>93</v>
      </c>
      <c r="BX314" s="26">
        <f t="shared" si="159"/>
        <v>465</v>
      </c>
      <c r="BY314" s="27">
        <f t="shared" si="159"/>
        <v>62</v>
      </c>
      <c r="BZ314" s="28">
        <f t="shared" si="151"/>
        <v>0</v>
      </c>
      <c r="CA314" s="28">
        <f t="shared" si="151"/>
        <v>0</v>
      </c>
      <c r="CB314" s="28">
        <f t="shared" si="151"/>
        <v>0</v>
      </c>
      <c r="CC314" s="17">
        <f>DFC!$C$77</f>
        <v>42</v>
      </c>
      <c r="CD314" s="28">
        <f>DFC!$C$76</f>
        <v>35</v>
      </c>
      <c r="CE314" s="30">
        <f>DFC!$C$75</f>
        <v>40</v>
      </c>
      <c r="CF314" s="31">
        <f t="shared" si="175"/>
        <v>0</v>
      </c>
      <c r="CG314" s="31">
        <f t="shared" si="175"/>
        <v>0</v>
      </c>
      <c r="CH314" s="32">
        <f t="shared" si="175"/>
        <v>0</v>
      </c>
      <c r="CI314" s="11">
        <f>DFC!$C$68</f>
        <v>500</v>
      </c>
      <c r="CJ314" s="21">
        <f t="shared" si="168"/>
        <v>0</v>
      </c>
      <c r="CK314" s="21">
        <f t="shared" si="168"/>
        <v>0</v>
      </c>
      <c r="CL314" s="21">
        <f t="shared" si="168"/>
        <v>0</v>
      </c>
      <c r="CM314" s="423">
        <f t="shared" si="169"/>
        <v>0</v>
      </c>
    </row>
    <row r="315" spans="1:91" x14ac:dyDescent="0.35">
      <c r="A315" s="743"/>
      <c r="B315" s="572" t="s">
        <v>33</v>
      </c>
      <c r="C315" s="572">
        <v>30</v>
      </c>
      <c r="D315" s="572">
        <v>309</v>
      </c>
      <c r="E315" s="10">
        <f>DFC!C$60</f>
        <v>20</v>
      </c>
      <c r="F315" s="578">
        <f t="shared" si="148"/>
        <v>600</v>
      </c>
      <c r="G315" s="745"/>
      <c r="H315" s="49">
        <f>DFC!$C$45</f>
        <v>0.1</v>
      </c>
      <c r="I315" s="47">
        <f>DFC!$C$44</f>
        <v>0.7</v>
      </c>
      <c r="J315" s="48">
        <f>DFC!$C$43</f>
        <v>0.2</v>
      </c>
      <c r="K315" s="24" t="str">
        <f t="shared" si="152"/>
        <v>OK</v>
      </c>
      <c r="L315" s="25">
        <f t="shared" si="177"/>
        <v>60</v>
      </c>
      <c r="M315" s="26">
        <f t="shared" si="177"/>
        <v>420</v>
      </c>
      <c r="N315" s="27">
        <f t="shared" si="177"/>
        <v>120</v>
      </c>
      <c r="O315" s="28">
        <f t="shared" si="170"/>
        <v>420000</v>
      </c>
      <c r="P315" s="28">
        <f t="shared" si="170"/>
        <v>9996000</v>
      </c>
      <c r="Q315" s="28">
        <f t="shared" si="170"/>
        <v>3360000</v>
      </c>
      <c r="R315" s="29">
        <f>DFC!$C$50</f>
        <v>152</v>
      </c>
      <c r="S315" s="28">
        <f>DFC!$C$49</f>
        <v>146.19999999999999</v>
      </c>
      <c r="T315" s="30">
        <f>DFC!$C$48</f>
        <v>150</v>
      </c>
      <c r="U315" s="31">
        <f t="shared" si="178"/>
        <v>63.84</v>
      </c>
      <c r="V315" s="31">
        <f t="shared" si="178"/>
        <v>1461.4151999999999</v>
      </c>
      <c r="W315" s="32">
        <f t="shared" si="178"/>
        <v>504</v>
      </c>
      <c r="X315" s="23">
        <f>DFC!$C$41</f>
        <v>370</v>
      </c>
      <c r="Y315" s="33">
        <f t="shared" si="179"/>
        <v>23620.800000000003</v>
      </c>
      <c r="Z315" s="31">
        <f t="shared" si="179"/>
        <v>540723.62399999995</v>
      </c>
      <c r="AA315" s="31">
        <f t="shared" si="179"/>
        <v>186480</v>
      </c>
      <c r="AB315" s="423">
        <f t="shared" si="162"/>
        <v>750824.424</v>
      </c>
      <c r="AC315" s="295">
        <f>DFC!$C$45</f>
        <v>0.1</v>
      </c>
      <c r="AD315" s="291">
        <f>DFC!$C$44</f>
        <v>0.7</v>
      </c>
      <c r="AE315" s="292">
        <f>DFC!$C$43</f>
        <v>0.2</v>
      </c>
      <c r="AF315" s="24" t="str">
        <f t="shared" si="156"/>
        <v>OK</v>
      </c>
      <c r="AG315" s="25">
        <f t="shared" si="157"/>
        <v>60</v>
      </c>
      <c r="AH315" s="26">
        <f t="shared" si="157"/>
        <v>420</v>
      </c>
      <c r="AI315" s="27">
        <f t="shared" si="157"/>
        <v>120</v>
      </c>
      <c r="AJ315" s="28">
        <f t="shared" si="149"/>
        <v>0</v>
      </c>
      <c r="AK315" s="28">
        <f t="shared" si="149"/>
        <v>0</v>
      </c>
      <c r="AL315" s="28">
        <f t="shared" si="149"/>
        <v>0</v>
      </c>
      <c r="AM315" s="17">
        <f>DFC!$C$50</f>
        <v>152</v>
      </c>
      <c r="AN315" s="16">
        <f>DFC!$C$49</f>
        <v>146.19999999999999</v>
      </c>
      <c r="AO315" s="18">
        <f>DFC!$C$48</f>
        <v>150</v>
      </c>
      <c r="AP315" s="31">
        <f t="shared" si="173"/>
        <v>0</v>
      </c>
      <c r="AQ315" s="31">
        <f t="shared" si="173"/>
        <v>0</v>
      </c>
      <c r="AR315" s="32">
        <f t="shared" si="173"/>
        <v>0</v>
      </c>
      <c r="AS315" s="23">
        <f>DFC!$C$41</f>
        <v>370</v>
      </c>
      <c r="AT315" s="33">
        <f t="shared" si="172"/>
        <v>0</v>
      </c>
      <c r="AU315" s="31">
        <f t="shared" si="172"/>
        <v>0</v>
      </c>
      <c r="AV315" s="31">
        <f t="shared" si="172"/>
        <v>0</v>
      </c>
      <c r="AW315" s="423">
        <f t="shared" si="163"/>
        <v>0</v>
      </c>
      <c r="AX315" s="561">
        <f>DFC!$C$72</f>
        <v>0.15</v>
      </c>
      <c r="AY315" s="559">
        <f>DFC!$C$71</f>
        <v>0.75</v>
      </c>
      <c r="AZ315" s="560">
        <f>DFC!$C$70</f>
        <v>0.1</v>
      </c>
      <c r="BA315" s="24" t="str">
        <f t="shared" si="160"/>
        <v>OK</v>
      </c>
      <c r="BB315" s="25">
        <f t="shared" si="158"/>
        <v>90</v>
      </c>
      <c r="BC315" s="26">
        <f t="shared" si="158"/>
        <v>450</v>
      </c>
      <c r="BD315" s="27">
        <f t="shared" si="158"/>
        <v>60</v>
      </c>
      <c r="BE315" s="28">
        <f t="shared" si="150"/>
        <v>112500</v>
      </c>
      <c r="BF315" s="28">
        <f t="shared" si="150"/>
        <v>1912500</v>
      </c>
      <c r="BG315" s="28">
        <f t="shared" si="150"/>
        <v>300000</v>
      </c>
      <c r="BH315" s="17">
        <f>DFC!$C$77</f>
        <v>42</v>
      </c>
      <c r="BI315" s="28">
        <f>DFC!$C$76</f>
        <v>35</v>
      </c>
      <c r="BJ315" s="30">
        <f>DFC!$C$75</f>
        <v>40</v>
      </c>
      <c r="BK315" s="31">
        <f t="shared" si="174"/>
        <v>4.7249999999999996</v>
      </c>
      <c r="BL315" s="31">
        <f t="shared" si="174"/>
        <v>66.9375</v>
      </c>
      <c r="BM315" s="32">
        <f t="shared" si="174"/>
        <v>12</v>
      </c>
      <c r="BN315" s="11">
        <f>DFC!$C$68</f>
        <v>500</v>
      </c>
      <c r="BO315" s="21">
        <f t="shared" si="164"/>
        <v>2362.5</v>
      </c>
      <c r="BP315" s="19">
        <f t="shared" si="165"/>
        <v>33468.75</v>
      </c>
      <c r="BQ315" s="19">
        <f t="shared" si="166"/>
        <v>6000</v>
      </c>
      <c r="BR315" s="423">
        <f t="shared" si="167"/>
        <v>41831.25</v>
      </c>
      <c r="BS315" s="561">
        <f>DFC!$C$72</f>
        <v>0.15</v>
      </c>
      <c r="BT315" s="559">
        <f>DFC!$C$71</f>
        <v>0.75</v>
      </c>
      <c r="BU315" s="560">
        <f>DFC!$C$70</f>
        <v>0.1</v>
      </c>
      <c r="BV315" s="24" t="str">
        <f t="shared" si="161"/>
        <v>OK</v>
      </c>
      <c r="BW315" s="25">
        <f t="shared" si="159"/>
        <v>90</v>
      </c>
      <c r="BX315" s="26">
        <f t="shared" si="159"/>
        <v>450</v>
      </c>
      <c r="BY315" s="27">
        <f t="shared" si="159"/>
        <v>60</v>
      </c>
      <c r="BZ315" s="28">
        <f t="shared" si="151"/>
        <v>0</v>
      </c>
      <c r="CA315" s="28">
        <f t="shared" si="151"/>
        <v>0</v>
      </c>
      <c r="CB315" s="28">
        <f t="shared" si="151"/>
        <v>0</v>
      </c>
      <c r="CC315" s="17">
        <f>DFC!$C$77</f>
        <v>42</v>
      </c>
      <c r="CD315" s="28">
        <f>DFC!$C$76</f>
        <v>35</v>
      </c>
      <c r="CE315" s="30">
        <f>DFC!$C$75</f>
        <v>40</v>
      </c>
      <c r="CF315" s="31">
        <f t="shared" si="175"/>
        <v>0</v>
      </c>
      <c r="CG315" s="31">
        <f t="shared" si="175"/>
        <v>0</v>
      </c>
      <c r="CH315" s="32">
        <f t="shared" si="175"/>
        <v>0</v>
      </c>
      <c r="CI315" s="11">
        <f>DFC!$C$68</f>
        <v>500</v>
      </c>
      <c r="CJ315" s="21">
        <f t="shared" si="168"/>
        <v>0</v>
      </c>
      <c r="CK315" s="21">
        <f t="shared" si="168"/>
        <v>0</v>
      </c>
      <c r="CL315" s="21">
        <f t="shared" si="168"/>
        <v>0</v>
      </c>
      <c r="CM315" s="423">
        <f t="shared" si="169"/>
        <v>0</v>
      </c>
    </row>
    <row r="316" spans="1:91" x14ac:dyDescent="0.35">
      <c r="A316" s="743"/>
      <c r="B316" s="572" t="s">
        <v>34</v>
      </c>
      <c r="C316" s="572">
        <v>31</v>
      </c>
      <c r="D316" s="572">
        <v>310</v>
      </c>
      <c r="E316" s="10">
        <f>DFC!C$61</f>
        <v>20</v>
      </c>
      <c r="F316" s="578">
        <f t="shared" si="148"/>
        <v>620</v>
      </c>
      <c r="G316" s="745"/>
      <c r="H316" s="49">
        <f>DFC!$C$45</f>
        <v>0.1</v>
      </c>
      <c r="I316" s="47">
        <f>DFC!$C$44</f>
        <v>0.7</v>
      </c>
      <c r="J316" s="48">
        <f>DFC!$C$43</f>
        <v>0.2</v>
      </c>
      <c r="K316" s="24" t="str">
        <f t="shared" si="152"/>
        <v>OK</v>
      </c>
      <c r="L316" s="25">
        <f t="shared" si="177"/>
        <v>62</v>
      </c>
      <c r="M316" s="26">
        <f t="shared" si="177"/>
        <v>434</v>
      </c>
      <c r="N316" s="27">
        <f t="shared" si="177"/>
        <v>124</v>
      </c>
      <c r="O316" s="28">
        <f t="shared" si="170"/>
        <v>434000</v>
      </c>
      <c r="P316" s="28">
        <f t="shared" si="170"/>
        <v>10329200</v>
      </c>
      <c r="Q316" s="28">
        <f t="shared" si="170"/>
        <v>3472000</v>
      </c>
      <c r="R316" s="29">
        <f>DFC!$C$50</f>
        <v>152</v>
      </c>
      <c r="S316" s="28">
        <f>DFC!$C$49</f>
        <v>146.19999999999999</v>
      </c>
      <c r="T316" s="30">
        <f>DFC!$C$48</f>
        <v>150</v>
      </c>
      <c r="U316" s="31">
        <f t="shared" si="178"/>
        <v>65.968000000000004</v>
      </c>
      <c r="V316" s="31">
        <f t="shared" si="178"/>
        <v>1510.12904</v>
      </c>
      <c r="W316" s="32">
        <f t="shared" si="178"/>
        <v>520.79999999999995</v>
      </c>
      <c r="X316" s="23">
        <f>DFC!$C$41</f>
        <v>370</v>
      </c>
      <c r="Y316" s="33">
        <f t="shared" si="179"/>
        <v>24408.16</v>
      </c>
      <c r="Z316" s="31">
        <f t="shared" si="179"/>
        <v>558747.74479999999</v>
      </c>
      <c r="AA316" s="31">
        <f t="shared" si="179"/>
        <v>192695.99999999997</v>
      </c>
      <c r="AB316" s="423">
        <f t="shared" si="162"/>
        <v>775851.90480000002</v>
      </c>
      <c r="AC316" s="295">
        <f>DFC!$C$45</f>
        <v>0.1</v>
      </c>
      <c r="AD316" s="291">
        <f>DFC!$C$44</f>
        <v>0.7</v>
      </c>
      <c r="AE316" s="292">
        <f>DFC!$C$43</f>
        <v>0.2</v>
      </c>
      <c r="AF316" s="24" t="str">
        <f t="shared" si="156"/>
        <v>OK</v>
      </c>
      <c r="AG316" s="25">
        <f t="shared" si="157"/>
        <v>62</v>
      </c>
      <c r="AH316" s="26">
        <f t="shared" si="157"/>
        <v>434</v>
      </c>
      <c r="AI316" s="27">
        <f t="shared" si="157"/>
        <v>124</v>
      </c>
      <c r="AJ316" s="28">
        <f t="shared" si="149"/>
        <v>0</v>
      </c>
      <c r="AK316" s="28">
        <f t="shared" si="149"/>
        <v>0</v>
      </c>
      <c r="AL316" s="28">
        <f t="shared" si="149"/>
        <v>0</v>
      </c>
      <c r="AM316" s="17">
        <f>DFC!$C$50</f>
        <v>152</v>
      </c>
      <c r="AN316" s="16">
        <f>DFC!$C$49</f>
        <v>146.19999999999999</v>
      </c>
      <c r="AO316" s="18">
        <f>DFC!$C$48</f>
        <v>150</v>
      </c>
      <c r="AP316" s="31">
        <f t="shared" si="173"/>
        <v>0</v>
      </c>
      <c r="AQ316" s="31">
        <f t="shared" si="173"/>
        <v>0</v>
      </c>
      <c r="AR316" s="32">
        <f t="shared" si="173"/>
        <v>0</v>
      </c>
      <c r="AS316" s="23">
        <f>DFC!$C$41</f>
        <v>370</v>
      </c>
      <c r="AT316" s="33">
        <f t="shared" si="172"/>
        <v>0</v>
      </c>
      <c r="AU316" s="31">
        <f t="shared" si="172"/>
        <v>0</v>
      </c>
      <c r="AV316" s="31">
        <f t="shared" si="172"/>
        <v>0</v>
      </c>
      <c r="AW316" s="423">
        <f t="shared" si="163"/>
        <v>0</v>
      </c>
      <c r="AX316" s="561">
        <f>DFC!$C$72</f>
        <v>0.15</v>
      </c>
      <c r="AY316" s="559">
        <f>DFC!$C$71</f>
        <v>0.75</v>
      </c>
      <c r="AZ316" s="560">
        <f>DFC!$C$70</f>
        <v>0.1</v>
      </c>
      <c r="BA316" s="24" t="str">
        <f t="shared" si="160"/>
        <v>OK</v>
      </c>
      <c r="BB316" s="25">
        <f t="shared" si="158"/>
        <v>93</v>
      </c>
      <c r="BC316" s="26">
        <f t="shared" si="158"/>
        <v>465</v>
      </c>
      <c r="BD316" s="27">
        <f t="shared" si="158"/>
        <v>62</v>
      </c>
      <c r="BE316" s="28">
        <f t="shared" si="150"/>
        <v>116250</v>
      </c>
      <c r="BF316" s="28">
        <f t="shared" si="150"/>
        <v>1976250</v>
      </c>
      <c r="BG316" s="28">
        <f t="shared" si="150"/>
        <v>310000</v>
      </c>
      <c r="BH316" s="17">
        <f>DFC!$C$77</f>
        <v>42</v>
      </c>
      <c r="BI316" s="28">
        <f>DFC!$C$76</f>
        <v>35</v>
      </c>
      <c r="BJ316" s="30">
        <f>DFC!$C$75</f>
        <v>40</v>
      </c>
      <c r="BK316" s="31">
        <f t="shared" si="174"/>
        <v>4.8825000000000003</v>
      </c>
      <c r="BL316" s="31">
        <f t="shared" si="174"/>
        <v>69.168750000000003</v>
      </c>
      <c r="BM316" s="32">
        <f t="shared" si="174"/>
        <v>12.4</v>
      </c>
      <c r="BN316" s="11">
        <f>DFC!$C$68</f>
        <v>500</v>
      </c>
      <c r="BO316" s="21">
        <f t="shared" si="164"/>
        <v>2441.25</v>
      </c>
      <c r="BP316" s="19">
        <f t="shared" si="165"/>
        <v>34584.375</v>
      </c>
      <c r="BQ316" s="19">
        <f t="shared" si="166"/>
        <v>6200</v>
      </c>
      <c r="BR316" s="423">
        <f t="shared" si="167"/>
        <v>43225.625</v>
      </c>
      <c r="BS316" s="561">
        <f>DFC!$C$72</f>
        <v>0.15</v>
      </c>
      <c r="BT316" s="559">
        <f>DFC!$C$71</f>
        <v>0.75</v>
      </c>
      <c r="BU316" s="560">
        <f>DFC!$C$70</f>
        <v>0.1</v>
      </c>
      <c r="BV316" s="24" t="str">
        <f t="shared" si="161"/>
        <v>OK</v>
      </c>
      <c r="BW316" s="25">
        <f t="shared" si="159"/>
        <v>93</v>
      </c>
      <c r="BX316" s="26">
        <f t="shared" si="159"/>
        <v>465</v>
      </c>
      <c r="BY316" s="27">
        <f t="shared" si="159"/>
        <v>62</v>
      </c>
      <c r="BZ316" s="28">
        <f t="shared" si="151"/>
        <v>0</v>
      </c>
      <c r="CA316" s="28">
        <f t="shared" si="151"/>
        <v>0</v>
      </c>
      <c r="CB316" s="28">
        <f t="shared" si="151"/>
        <v>0</v>
      </c>
      <c r="CC316" s="17">
        <f>DFC!$C$77</f>
        <v>42</v>
      </c>
      <c r="CD316" s="28">
        <f>DFC!$C$76</f>
        <v>35</v>
      </c>
      <c r="CE316" s="30">
        <f>DFC!$C$75</f>
        <v>40</v>
      </c>
      <c r="CF316" s="31">
        <f t="shared" si="175"/>
        <v>0</v>
      </c>
      <c r="CG316" s="31">
        <f t="shared" si="175"/>
        <v>0</v>
      </c>
      <c r="CH316" s="32">
        <f t="shared" si="175"/>
        <v>0</v>
      </c>
      <c r="CI316" s="11">
        <f>DFC!$C$68</f>
        <v>500</v>
      </c>
      <c r="CJ316" s="21">
        <f t="shared" si="168"/>
        <v>0</v>
      </c>
      <c r="CK316" s="21">
        <f t="shared" si="168"/>
        <v>0</v>
      </c>
      <c r="CL316" s="21">
        <f t="shared" si="168"/>
        <v>0</v>
      </c>
      <c r="CM316" s="423">
        <f t="shared" si="169"/>
        <v>0</v>
      </c>
    </row>
    <row r="317" spans="1:91" x14ac:dyDescent="0.35">
      <c r="A317" s="743"/>
      <c r="B317" s="572" t="s">
        <v>35</v>
      </c>
      <c r="C317" s="572">
        <v>30</v>
      </c>
      <c r="D317" s="572">
        <v>311</v>
      </c>
      <c r="E317" s="10">
        <f>DFC!C$62</f>
        <v>20</v>
      </c>
      <c r="F317" s="578">
        <f t="shared" si="148"/>
        <v>600</v>
      </c>
      <c r="G317" s="745"/>
      <c r="H317" s="49">
        <f>DFC!$C$45</f>
        <v>0.1</v>
      </c>
      <c r="I317" s="47">
        <f>DFC!$C$44</f>
        <v>0.7</v>
      </c>
      <c r="J317" s="48">
        <f>DFC!$C$43</f>
        <v>0.2</v>
      </c>
      <c r="K317" s="24" t="str">
        <f t="shared" si="152"/>
        <v>OK</v>
      </c>
      <c r="L317" s="25">
        <f t="shared" si="177"/>
        <v>60</v>
      </c>
      <c r="M317" s="26">
        <f t="shared" si="177"/>
        <v>420</v>
      </c>
      <c r="N317" s="27">
        <f t="shared" si="177"/>
        <v>120</v>
      </c>
      <c r="O317" s="28">
        <f t="shared" si="170"/>
        <v>420000</v>
      </c>
      <c r="P317" s="28">
        <f t="shared" si="170"/>
        <v>9996000</v>
      </c>
      <c r="Q317" s="28">
        <f t="shared" si="170"/>
        <v>3360000</v>
      </c>
      <c r="R317" s="29">
        <f>DFC!$C$50</f>
        <v>152</v>
      </c>
      <c r="S317" s="28">
        <f>DFC!$C$49</f>
        <v>146.19999999999999</v>
      </c>
      <c r="T317" s="30">
        <f>DFC!$C$48</f>
        <v>150</v>
      </c>
      <c r="U317" s="31">
        <f t="shared" si="178"/>
        <v>63.84</v>
      </c>
      <c r="V317" s="31">
        <f t="shared" si="178"/>
        <v>1461.4151999999999</v>
      </c>
      <c r="W317" s="32">
        <f t="shared" si="178"/>
        <v>504</v>
      </c>
      <c r="X317" s="23">
        <f>DFC!$C$41</f>
        <v>370</v>
      </c>
      <c r="Y317" s="33">
        <f t="shared" si="179"/>
        <v>23620.800000000003</v>
      </c>
      <c r="Z317" s="31">
        <f t="shared" si="179"/>
        <v>540723.62399999995</v>
      </c>
      <c r="AA317" s="31">
        <f t="shared" si="179"/>
        <v>186480</v>
      </c>
      <c r="AB317" s="423">
        <f t="shared" si="162"/>
        <v>750824.424</v>
      </c>
      <c r="AC317" s="295">
        <f>DFC!$C$45</f>
        <v>0.1</v>
      </c>
      <c r="AD317" s="291">
        <f>DFC!$C$44</f>
        <v>0.7</v>
      </c>
      <c r="AE317" s="292">
        <f>DFC!$C$43</f>
        <v>0.2</v>
      </c>
      <c r="AF317" s="24" t="str">
        <f t="shared" si="156"/>
        <v>OK</v>
      </c>
      <c r="AG317" s="25">
        <f t="shared" si="157"/>
        <v>60</v>
      </c>
      <c r="AH317" s="26">
        <f t="shared" si="157"/>
        <v>420</v>
      </c>
      <c r="AI317" s="27">
        <f t="shared" si="157"/>
        <v>120</v>
      </c>
      <c r="AJ317" s="28">
        <f t="shared" si="149"/>
        <v>0</v>
      </c>
      <c r="AK317" s="28">
        <f t="shared" si="149"/>
        <v>0</v>
      </c>
      <c r="AL317" s="28">
        <f t="shared" si="149"/>
        <v>0</v>
      </c>
      <c r="AM317" s="17">
        <f>DFC!$C$50</f>
        <v>152</v>
      </c>
      <c r="AN317" s="16">
        <f>DFC!$C$49</f>
        <v>146.19999999999999</v>
      </c>
      <c r="AO317" s="18">
        <f>DFC!$C$48</f>
        <v>150</v>
      </c>
      <c r="AP317" s="31">
        <f t="shared" si="173"/>
        <v>0</v>
      </c>
      <c r="AQ317" s="31">
        <f t="shared" si="173"/>
        <v>0</v>
      </c>
      <c r="AR317" s="32">
        <f t="shared" si="173"/>
        <v>0</v>
      </c>
      <c r="AS317" s="23">
        <f>DFC!$C$41</f>
        <v>370</v>
      </c>
      <c r="AT317" s="33">
        <f t="shared" si="172"/>
        <v>0</v>
      </c>
      <c r="AU317" s="31">
        <f t="shared" si="172"/>
        <v>0</v>
      </c>
      <c r="AV317" s="31">
        <f t="shared" si="172"/>
        <v>0</v>
      </c>
      <c r="AW317" s="423">
        <f t="shared" si="163"/>
        <v>0</v>
      </c>
      <c r="AX317" s="561">
        <f>DFC!$C$72</f>
        <v>0.15</v>
      </c>
      <c r="AY317" s="559">
        <f>DFC!$C$71</f>
        <v>0.75</v>
      </c>
      <c r="AZ317" s="560">
        <f>DFC!$C$70</f>
        <v>0.1</v>
      </c>
      <c r="BA317" s="24" t="str">
        <f t="shared" si="160"/>
        <v>OK</v>
      </c>
      <c r="BB317" s="25">
        <f t="shared" si="158"/>
        <v>90</v>
      </c>
      <c r="BC317" s="26">
        <f t="shared" si="158"/>
        <v>450</v>
      </c>
      <c r="BD317" s="27">
        <f t="shared" si="158"/>
        <v>60</v>
      </c>
      <c r="BE317" s="28">
        <f t="shared" si="150"/>
        <v>112500</v>
      </c>
      <c r="BF317" s="28">
        <f t="shared" si="150"/>
        <v>1912500</v>
      </c>
      <c r="BG317" s="28">
        <f t="shared" si="150"/>
        <v>300000</v>
      </c>
      <c r="BH317" s="17">
        <f>DFC!$C$77</f>
        <v>42</v>
      </c>
      <c r="BI317" s="28">
        <f>DFC!$C$76</f>
        <v>35</v>
      </c>
      <c r="BJ317" s="30">
        <f>DFC!$C$75</f>
        <v>40</v>
      </c>
      <c r="BK317" s="31">
        <f t="shared" si="174"/>
        <v>4.7249999999999996</v>
      </c>
      <c r="BL317" s="31">
        <f t="shared" si="174"/>
        <v>66.9375</v>
      </c>
      <c r="BM317" s="32">
        <f t="shared" si="174"/>
        <v>12</v>
      </c>
      <c r="BN317" s="11">
        <f>DFC!$C$68</f>
        <v>500</v>
      </c>
      <c r="BO317" s="21">
        <f t="shared" si="164"/>
        <v>2362.5</v>
      </c>
      <c r="BP317" s="19">
        <f t="shared" si="165"/>
        <v>33468.75</v>
      </c>
      <c r="BQ317" s="19">
        <f t="shared" si="166"/>
        <v>6000</v>
      </c>
      <c r="BR317" s="423">
        <f t="shared" si="167"/>
        <v>41831.25</v>
      </c>
      <c r="BS317" s="561">
        <f>DFC!$C$72</f>
        <v>0.15</v>
      </c>
      <c r="BT317" s="559">
        <f>DFC!$C$71</f>
        <v>0.75</v>
      </c>
      <c r="BU317" s="560">
        <f>DFC!$C$70</f>
        <v>0.1</v>
      </c>
      <c r="BV317" s="24" t="str">
        <f t="shared" si="161"/>
        <v>OK</v>
      </c>
      <c r="BW317" s="25">
        <f t="shared" si="159"/>
        <v>90</v>
      </c>
      <c r="BX317" s="26">
        <f t="shared" si="159"/>
        <v>450</v>
      </c>
      <c r="BY317" s="27">
        <f t="shared" si="159"/>
        <v>60</v>
      </c>
      <c r="BZ317" s="28">
        <f t="shared" si="151"/>
        <v>0</v>
      </c>
      <c r="CA317" s="28">
        <f t="shared" si="151"/>
        <v>0</v>
      </c>
      <c r="CB317" s="28">
        <f t="shared" si="151"/>
        <v>0</v>
      </c>
      <c r="CC317" s="17">
        <f>DFC!$C$77</f>
        <v>42</v>
      </c>
      <c r="CD317" s="28">
        <f>DFC!$C$76</f>
        <v>35</v>
      </c>
      <c r="CE317" s="30">
        <f>DFC!$C$75</f>
        <v>40</v>
      </c>
      <c r="CF317" s="31">
        <f t="shared" si="175"/>
        <v>0</v>
      </c>
      <c r="CG317" s="31">
        <f t="shared" si="175"/>
        <v>0</v>
      </c>
      <c r="CH317" s="32">
        <f t="shared" si="175"/>
        <v>0</v>
      </c>
      <c r="CI317" s="11">
        <f>DFC!$C$68</f>
        <v>500</v>
      </c>
      <c r="CJ317" s="21">
        <f t="shared" si="168"/>
        <v>0</v>
      </c>
      <c r="CK317" s="21">
        <f t="shared" si="168"/>
        <v>0</v>
      </c>
      <c r="CL317" s="21">
        <f t="shared" si="168"/>
        <v>0</v>
      </c>
      <c r="CM317" s="423">
        <f t="shared" si="169"/>
        <v>0</v>
      </c>
    </row>
    <row r="318" spans="1:91" x14ac:dyDescent="0.35">
      <c r="A318" s="744"/>
      <c r="B318" s="576" t="s">
        <v>36</v>
      </c>
      <c r="C318" s="576">
        <v>31</v>
      </c>
      <c r="D318" s="576">
        <v>312</v>
      </c>
      <c r="E318" s="10">
        <f>DFC!C$63</f>
        <v>20</v>
      </c>
      <c r="F318" s="35">
        <f t="shared" si="148"/>
        <v>620</v>
      </c>
      <c r="G318" s="746"/>
      <c r="H318" s="49">
        <f>DFC!$C$45</f>
        <v>0.1</v>
      </c>
      <c r="I318" s="47">
        <f>DFC!$C$44</f>
        <v>0.7</v>
      </c>
      <c r="J318" s="48">
        <f>DFC!$C$43</f>
        <v>0.2</v>
      </c>
      <c r="K318" s="8" t="str">
        <f t="shared" si="152"/>
        <v>OK</v>
      </c>
      <c r="L318" s="37">
        <f t="shared" si="177"/>
        <v>62</v>
      </c>
      <c r="M318" s="38">
        <f t="shared" si="177"/>
        <v>434</v>
      </c>
      <c r="N318" s="39">
        <f t="shared" si="177"/>
        <v>124</v>
      </c>
      <c r="O318" s="40">
        <f t="shared" si="170"/>
        <v>434000</v>
      </c>
      <c r="P318" s="40">
        <f t="shared" si="170"/>
        <v>10329200</v>
      </c>
      <c r="Q318" s="40">
        <f t="shared" si="170"/>
        <v>3472000</v>
      </c>
      <c r="R318" s="29">
        <f>DFC!$C$50</f>
        <v>152</v>
      </c>
      <c r="S318" s="28">
        <f>DFC!$C$49</f>
        <v>146.19999999999999</v>
      </c>
      <c r="T318" s="30">
        <f>DFC!$C$48</f>
        <v>150</v>
      </c>
      <c r="U318" s="43">
        <f t="shared" si="178"/>
        <v>65.968000000000004</v>
      </c>
      <c r="V318" s="43">
        <f t="shared" si="178"/>
        <v>1510.12904</v>
      </c>
      <c r="W318" s="44">
        <f t="shared" si="178"/>
        <v>520.79999999999995</v>
      </c>
      <c r="X318" s="23">
        <f>DFC!$C$41</f>
        <v>370</v>
      </c>
      <c r="Y318" s="45">
        <f t="shared" si="179"/>
        <v>24408.16</v>
      </c>
      <c r="Z318" s="43">
        <f t="shared" si="179"/>
        <v>558747.74479999999</v>
      </c>
      <c r="AA318" s="43">
        <f t="shared" si="179"/>
        <v>192695.99999999997</v>
      </c>
      <c r="AB318" s="423">
        <f t="shared" si="162"/>
        <v>775851.90480000002</v>
      </c>
      <c r="AC318" s="295">
        <f>DFC!$C$45</f>
        <v>0.1</v>
      </c>
      <c r="AD318" s="291">
        <f>DFC!$C$44</f>
        <v>0.7</v>
      </c>
      <c r="AE318" s="292">
        <f>DFC!$C$43</f>
        <v>0.2</v>
      </c>
      <c r="AF318" s="8" t="str">
        <f t="shared" si="156"/>
        <v>OK</v>
      </c>
      <c r="AG318" s="37">
        <f t="shared" si="157"/>
        <v>62</v>
      </c>
      <c r="AH318" s="38">
        <f t="shared" si="157"/>
        <v>434</v>
      </c>
      <c r="AI318" s="39">
        <f t="shared" si="157"/>
        <v>124</v>
      </c>
      <c r="AJ318" s="40">
        <f t="shared" si="149"/>
        <v>0</v>
      </c>
      <c r="AK318" s="40">
        <f t="shared" si="149"/>
        <v>0</v>
      </c>
      <c r="AL318" s="40">
        <f t="shared" si="149"/>
        <v>0</v>
      </c>
      <c r="AM318" s="17">
        <f>DFC!$C$50</f>
        <v>152</v>
      </c>
      <c r="AN318" s="16">
        <f>DFC!$C$49</f>
        <v>146.19999999999999</v>
      </c>
      <c r="AO318" s="18">
        <f>DFC!$C$48</f>
        <v>150</v>
      </c>
      <c r="AP318" s="43">
        <f t="shared" si="173"/>
        <v>0</v>
      </c>
      <c r="AQ318" s="43">
        <f t="shared" si="173"/>
        <v>0</v>
      </c>
      <c r="AR318" s="44">
        <f t="shared" si="173"/>
        <v>0</v>
      </c>
      <c r="AS318" s="23">
        <f>DFC!$C$41</f>
        <v>370</v>
      </c>
      <c r="AT318" s="45">
        <f t="shared" si="172"/>
        <v>0</v>
      </c>
      <c r="AU318" s="43">
        <f t="shared" si="172"/>
        <v>0</v>
      </c>
      <c r="AV318" s="43">
        <f t="shared" si="172"/>
        <v>0</v>
      </c>
      <c r="AW318" s="423">
        <f t="shared" si="163"/>
        <v>0</v>
      </c>
      <c r="AX318" s="561">
        <f>DFC!$C$72</f>
        <v>0.15</v>
      </c>
      <c r="AY318" s="559">
        <f>DFC!$C$71</f>
        <v>0.75</v>
      </c>
      <c r="AZ318" s="560">
        <f>DFC!$C$70</f>
        <v>0.1</v>
      </c>
      <c r="BA318" s="8" t="str">
        <f t="shared" si="160"/>
        <v>OK</v>
      </c>
      <c r="BB318" s="37">
        <f t="shared" si="158"/>
        <v>93</v>
      </c>
      <c r="BC318" s="38">
        <f t="shared" si="158"/>
        <v>465</v>
      </c>
      <c r="BD318" s="39">
        <f t="shared" si="158"/>
        <v>62</v>
      </c>
      <c r="BE318" s="40">
        <f t="shared" si="150"/>
        <v>116250</v>
      </c>
      <c r="BF318" s="40">
        <f t="shared" si="150"/>
        <v>1976250</v>
      </c>
      <c r="BG318" s="40">
        <f t="shared" si="150"/>
        <v>310000</v>
      </c>
      <c r="BH318" s="17">
        <f>DFC!$C$77</f>
        <v>42</v>
      </c>
      <c r="BI318" s="28">
        <f>DFC!$C$76</f>
        <v>35</v>
      </c>
      <c r="BJ318" s="30">
        <f>DFC!$C$75</f>
        <v>40</v>
      </c>
      <c r="BK318" s="43">
        <f t="shared" si="174"/>
        <v>4.8825000000000003</v>
      </c>
      <c r="BL318" s="43">
        <f t="shared" si="174"/>
        <v>69.168750000000003</v>
      </c>
      <c r="BM318" s="44">
        <f t="shared" si="174"/>
        <v>12.4</v>
      </c>
      <c r="BN318" s="11">
        <f>DFC!$C$68</f>
        <v>500</v>
      </c>
      <c r="BO318" s="21">
        <f t="shared" si="164"/>
        <v>2441.25</v>
      </c>
      <c r="BP318" s="19">
        <f t="shared" si="165"/>
        <v>34584.375</v>
      </c>
      <c r="BQ318" s="19">
        <f t="shared" si="166"/>
        <v>6200</v>
      </c>
      <c r="BR318" s="423">
        <f t="shared" si="167"/>
        <v>43225.625</v>
      </c>
      <c r="BS318" s="561">
        <f>DFC!$C$72</f>
        <v>0.15</v>
      </c>
      <c r="BT318" s="559">
        <f>DFC!$C$71</f>
        <v>0.75</v>
      </c>
      <c r="BU318" s="560">
        <f>DFC!$C$70</f>
        <v>0.1</v>
      </c>
      <c r="BV318" s="8" t="str">
        <f t="shared" si="161"/>
        <v>OK</v>
      </c>
      <c r="BW318" s="37">
        <f t="shared" si="159"/>
        <v>93</v>
      </c>
      <c r="BX318" s="38">
        <f t="shared" si="159"/>
        <v>465</v>
      </c>
      <c r="BY318" s="39">
        <f t="shared" si="159"/>
        <v>62</v>
      </c>
      <c r="BZ318" s="40">
        <f t="shared" si="151"/>
        <v>0</v>
      </c>
      <c r="CA318" s="40">
        <f t="shared" si="151"/>
        <v>0</v>
      </c>
      <c r="CB318" s="40">
        <f t="shared" si="151"/>
        <v>0</v>
      </c>
      <c r="CC318" s="17">
        <f>DFC!$C$77</f>
        <v>42</v>
      </c>
      <c r="CD318" s="28">
        <f>DFC!$C$76</f>
        <v>35</v>
      </c>
      <c r="CE318" s="30">
        <f>DFC!$C$75</f>
        <v>40</v>
      </c>
      <c r="CF318" s="43">
        <f t="shared" si="175"/>
        <v>0</v>
      </c>
      <c r="CG318" s="43">
        <f t="shared" si="175"/>
        <v>0</v>
      </c>
      <c r="CH318" s="44">
        <f t="shared" si="175"/>
        <v>0</v>
      </c>
      <c r="CI318" s="11">
        <f>DFC!$C$68</f>
        <v>500</v>
      </c>
      <c r="CJ318" s="21">
        <f t="shared" si="168"/>
        <v>0</v>
      </c>
      <c r="CK318" s="21">
        <f t="shared" si="168"/>
        <v>0</v>
      </c>
      <c r="CL318" s="21">
        <f t="shared" si="168"/>
        <v>0</v>
      </c>
      <c r="CM318" s="423">
        <f t="shared" si="169"/>
        <v>0</v>
      </c>
    </row>
    <row r="319" spans="1:91" x14ac:dyDescent="0.35">
      <c r="A319" s="731">
        <v>27</v>
      </c>
      <c r="B319" s="575" t="s">
        <v>25</v>
      </c>
      <c r="C319" s="575">
        <v>31</v>
      </c>
      <c r="D319" s="575">
        <v>313</v>
      </c>
      <c r="E319" s="10">
        <f>DFC!C$52</f>
        <v>8</v>
      </c>
      <c r="F319" s="10">
        <f t="shared" si="148"/>
        <v>248</v>
      </c>
      <c r="G319" s="732">
        <f>SUM(F319:F330)</f>
        <v>6928</v>
      </c>
      <c r="H319" s="49">
        <f>DFC!$C$45</f>
        <v>0.1</v>
      </c>
      <c r="I319" s="47">
        <f>DFC!$C$44</f>
        <v>0.7</v>
      </c>
      <c r="J319" s="48">
        <f>DFC!$C$43</f>
        <v>0.2</v>
      </c>
      <c r="K319" s="12" t="str">
        <f t="shared" si="152"/>
        <v>OK</v>
      </c>
      <c r="L319" s="25">
        <f t="shared" si="177"/>
        <v>24.8</v>
      </c>
      <c r="M319" s="26">
        <f t="shared" si="177"/>
        <v>173.6</v>
      </c>
      <c r="N319" s="27">
        <f t="shared" si="177"/>
        <v>49.6</v>
      </c>
      <c r="O319" s="28">
        <f t="shared" si="170"/>
        <v>173600</v>
      </c>
      <c r="P319" s="28">
        <f t="shared" si="170"/>
        <v>4131680</v>
      </c>
      <c r="Q319" s="28">
        <f t="shared" si="170"/>
        <v>1388800</v>
      </c>
      <c r="R319" s="29">
        <f>DFC!$C$50</f>
        <v>152</v>
      </c>
      <c r="S319" s="28">
        <f>DFC!$C$49</f>
        <v>146.19999999999999</v>
      </c>
      <c r="T319" s="30">
        <f>DFC!$C$48</f>
        <v>150</v>
      </c>
      <c r="U319" s="31">
        <f t="shared" si="178"/>
        <v>26.3872</v>
      </c>
      <c r="V319" s="31">
        <f t="shared" si="178"/>
        <v>604.05161599999997</v>
      </c>
      <c r="W319" s="32">
        <f t="shared" si="178"/>
        <v>208.32</v>
      </c>
      <c r="X319" s="23">
        <f>DFC!$C$41</f>
        <v>370</v>
      </c>
      <c r="Y319" s="33">
        <f t="shared" si="179"/>
        <v>9763.2639999999992</v>
      </c>
      <c r="Z319" s="31">
        <f t="shared" si="179"/>
        <v>223499.09792</v>
      </c>
      <c r="AA319" s="31">
        <f t="shared" si="179"/>
        <v>77078.399999999994</v>
      </c>
      <c r="AB319" s="423">
        <f t="shared" ref="AB319" si="181">SUM(Y319:AA319)</f>
        <v>310340.76191999996</v>
      </c>
      <c r="AC319" s="295">
        <f>DFC!$C$45</f>
        <v>0.1</v>
      </c>
      <c r="AD319" s="291">
        <f>DFC!$C$44</f>
        <v>0.7</v>
      </c>
      <c r="AE319" s="292">
        <f>DFC!$C$43</f>
        <v>0.2</v>
      </c>
      <c r="AF319" s="12" t="str">
        <f t="shared" si="156"/>
        <v>OK</v>
      </c>
      <c r="AG319" s="13">
        <f t="shared" si="157"/>
        <v>24.8</v>
      </c>
      <c r="AH319" s="14">
        <f t="shared" si="157"/>
        <v>173.6</v>
      </c>
      <c r="AI319" s="15">
        <f t="shared" si="157"/>
        <v>49.6</v>
      </c>
      <c r="AJ319" s="16">
        <f t="shared" si="149"/>
        <v>0</v>
      </c>
      <c r="AK319" s="16">
        <f t="shared" si="149"/>
        <v>0</v>
      </c>
      <c r="AL319" s="16">
        <f t="shared" si="149"/>
        <v>0</v>
      </c>
      <c r="AM319" s="17">
        <f>DFC!$C$50</f>
        <v>152</v>
      </c>
      <c r="AN319" s="16">
        <f>DFC!$C$49</f>
        <v>146.19999999999999</v>
      </c>
      <c r="AO319" s="18">
        <f>DFC!$C$48</f>
        <v>150</v>
      </c>
      <c r="AP319" s="19">
        <f t="shared" si="173"/>
        <v>0</v>
      </c>
      <c r="AQ319" s="19">
        <f t="shared" si="173"/>
        <v>0</v>
      </c>
      <c r="AR319" s="20">
        <f t="shared" si="173"/>
        <v>0</v>
      </c>
      <c r="AS319" s="23">
        <f>DFC!$C$41</f>
        <v>370</v>
      </c>
      <c r="AT319" s="21">
        <f t="shared" si="172"/>
        <v>0</v>
      </c>
      <c r="AU319" s="19">
        <f t="shared" si="172"/>
        <v>0</v>
      </c>
      <c r="AV319" s="19">
        <f t="shared" si="172"/>
        <v>0</v>
      </c>
      <c r="AW319" s="423">
        <f t="shared" si="163"/>
        <v>0</v>
      </c>
      <c r="AX319" s="561">
        <f>DFC!$C$72</f>
        <v>0.15</v>
      </c>
      <c r="AY319" s="559">
        <f>DFC!$C$71</f>
        <v>0.75</v>
      </c>
      <c r="AZ319" s="560">
        <f>DFC!$C$70</f>
        <v>0.1</v>
      </c>
      <c r="BA319" s="12" t="str">
        <f t="shared" si="160"/>
        <v>OK</v>
      </c>
      <c r="BB319" s="13">
        <f t="shared" si="158"/>
        <v>37.199999999999996</v>
      </c>
      <c r="BC319" s="14">
        <f t="shared" si="158"/>
        <v>186</v>
      </c>
      <c r="BD319" s="15">
        <f t="shared" si="158"/>
        <v>24.8</v>
      </c>
      <c r="BE319" s="16">
        <f t="shared" si="150"/>
        <v>46499.999999999993</v>
      </c>
      <c r="BF319" s="16">
        <f t="shared" si="150"/>
        <v>790500</v>
      </c>
      <c r="BG319" s="16">
        <f t="shared" si="150"/>
        <v>124000</v>
      </c>
      <c r="BH319" s="17">
        <f>DFC!$C$77</f>
        <v>42</v>
      </c>
      <c r="BI319" s="28">
        <f>DFC!$C$76</f>
        <v>35</v>
      </c>
      <c r="BJ319" s="30">
        <f>DFC!$C$75</f>
        <v>40</v>
      </c>
      <c r="BK319" s="19">
        <f t="shared" si="174"/>
        <v>1.9529999999999998</v>
      </c>
      <c r="BL319" s="19">
        <f t="shared" si="174"/>
        <v>27.6675</v>
      </c>
      <c r="BM319" s="20">
        <f t="shared" si="174"/>
        <v>4.96</v>
      </c>
      <c r="BN319" s="11">
        <f>DFC!$C$68</f>
        <v>500</v>
      </c>
      <c r="BO319" s="21">
        <f t="shared" si="164"/>
        <v>976.49999999999989</v>
      </c>
      <c r="BP319" s="19">
        <f t="shared" si="165"/>
        <v>13833.75</v>
      </c>
      <c r="BQ319" s="19">
        <f t="shared" si="166"/>
        <v>2480</v>
      </c>
      <c r="BR319" s="423">
        <f t="shared" si="167"/>
        <v>17290.25</v>
      </c>
      <c r="BS319" s="561">
        <f>DFC!$C$72</f>
        <v>0.15</v>
      </c>
      <c r="BT319" s="559">
        <f>DFC!$C$71</f>
        <v>0.75</v>
      </c>
      <c r="BU319" s="560">
        <f>DFC!$C$70</f>
        <v>0.1</v>
      </c>
      <c r="BV319" s="12" t="str">
        <f t="shared" si="161"/>
        <v>OK</v>
      </c>
      <c r="BW319" s="13">
        <f t="shared" si="159"/>
        <v>37.199999999999996</v>
      </c>
      <c r="BX319" s="14">
        <f t="shared" si="159"/>
        <v>186</v>
      </c>
      <c r="BY319" s="15">
        <f t="shared" si="159"/>
        <v>24.8</v>
      </c>
      <c r="BZ319" s="16">
        <f t="shared" si="151"/>
        <v>0</v>
      </c>
      <c r="CA319" s="16">
        <f t="shared" si="151"/>
        <v>0</v>
      </c>
      <c r="CB319" s="16">
        <f t="shared" si="151"/>
        <v>0</v>
      </c>
      <c r="CC319" s="17">
        <f>DFC!$C$77</f>
        <v>42</v>
      </c>
      <c r="CD319" s="28">
        <f>DFC!$C$76</f>
        <v>35</v>
      </c>
      <c r="CE319" s="30">
        <f>DFC!$C$75</f>
        <v>40</v>
      </c>
      <c r="CF319" s="19">
        <f t="shared" si="175"/>
        <v>0</v>
      </c>
      <c r="CG319" s="19">
        <f t="shared" si="175"/>
        <v>0</v>
      </c>
      <c r="CH319" s="20">
        <f t="shared" si="175"/>
        <v>0</v>
      </c>
      <c r="CI319" s="11">
        <f>DFC!$C$68</f>
        <v>500</v>
      </c>
      <c r="CJ319" s="21">
        <f t="shared" si="168"/>
        <v>0</v>
      </c>
      <c r="CK319" s="21">
        <f t="shared" si="168"/>
        <v>0</v>
      </c>
      <c r="CL319" s="21">
        <f t="shared" si="168"/>
        <v>0</v>
      </c>
      <c r="CM319" s="423">
        <f t="shared" si="169"/>
        <v>0</v>
      </c>
    </row>
    <row r="320" spans="1:91" x14ac:dyDescent="0.35">
      <c r="A320" s="743"/>
      <c r="B320" s="572" t="s">
        <v>26</v>
      </c>
      <c r="C320" s="572">
        <v>28</v>
      </c>
      <c r="D320" s="572">
        <v>314</v>
      </c>
      <c r="E320" s="10">
        <f>DFC!C$53</f>
        <v>20</v>
      </c>
      <c r="F320" s="578">
        <f t="shared" si="148"/>
        <v>560</v>
      </c>
      <c r="G320" s="745"/>
      <c r="H320" s="49">
        <f>DFC!$C$45</f>
        <v>0.1</v>
      </c>
      <c r="I320" s="47">
        <f>DFC!$C$44</f>
        <v>0.7</v>
      </c>
      <c r="J320" s="48">
        <f>DFC!$C$43</f>
        <v>0.2</v>
      </c>
      <c r="K320" s="24" t="str">
        <f t="shared" si="152"/>
        <v>OK</v>
      </c>
      <c r="L320" s="25">
        <f t="shared" si="177"/>
        <v>56</v>
      </c>
      <c r="M320" s="26">
        <f t="shared" si="177"/>
        <v>392</v>
      </c>
      <c r="N320" s="27">
        <f t="shared" si="177"/>
        <v>112</v>
      </c>
      <c r="O320" s="28">
        <f t="shared" si="170"/>
        <v>392000</v>
      </c>
      <c r="P320" s="28">
        <f t="shared" si="170"/>
        <v>9329600</v>
      </c>
      <c r="Q320" s="28">
        <f t="shared" si="170"/>
        <v>3136000</v>
      </c>
      <c r="R320" s="29">
        <f>DFC!$C$50</f>
        <v>152</v>
      </c>
      <c r="S320" s="28">
        <f>DFC!$C$49</f>
        <v>146.19999999999999</v>
      </c>
      <c r="T320" s="30">
        <f>DFC!$C$48</f>
        <v>150</v>
      </c>
      <c r="U320" s="31">
        <f t="shared" si="178"/>
        <v>59.584000000000003</v>
      </c>
      <c r="V320" s="31">
        <f t="shared" si="178"/>
        <v>1363.9875199999999</v>
      </c>
      <c r="W320" s="32">
        <f t="shared" si="178"/>
        <v>470.4</v>
      </c>
      <c r="X320" s="23">
        <f>DFC!$C$41</f>
        <v>370</v>
      </c>
      <c r="Y320" s="33">
        <f t="shared" si="179"/>
        <v>22046.080000000002</v>
      </c>
      <c r="Z320" s="31">
        <f t="shared" si="179"/>
        <v>504675.38239999994</v>
      </c>
      <c r="AA320" s="31">
        <f t="shared" si="179"/>
        <v>174048</v>
      </c>
      <c r="AB320" s="423">
        <f t="shared" si="162"/>
        <v>700769.46239999996</v>
      </c>
      <c r="AC320" s="295">
        <f>DFC!$C$45</f>
        <v>0.1</v>
      </c>
      <c r="AD320" s="291">
        <f>DFC!$C$44</f>
        <v>0.7</v>
      </c>
      <c r="AE320" s="292">
        <f>DFC!$C$43</f>
        <v>0.2</v>
      </c>
      <c r="AF320" s="24" t="str">
        <f t="shared" si="156"/>
        <v>OK</v>
      </c>
      <c r="AG320" s="25">
        <f t="shared" si="157"/>
        <v>56</v>
      </c>
      <c r="AH320" s="26">
        <f t="shared" si="157"/>
        <v>392</v>
      </c>
      <c r="AI320" s="27">
        <f t="shared" si="157"/>
        <v>112</v>
      </c>
      <c r="AJ320" s="28">
        <f t="shared" si="149"/>
        <v>0</v>
      </c>
      <c r="AK320" s="28">
        <f t="shared" si="149"/>
        <v>0</v>
      </c>
      <c r="AL320" s="28">
        <f t="shared" si="149"/>
        <v>0</v>
      </c>
      <c r="AM320" s="17">
        <f>DFC!$C$50</f>
        <v>152</v>
      </c>
      <c r="AN320" s="16">
        <f>DFC!$C$49</f>
        <v>146.19999999999999</v>
      </c>
      <c r="AO320" s="18">
        <f>DFC!$C$48</f>
        <v>150</v>
      </c>
      <c r="AP320" s="31">
        <f t="shared" si="173"/>
        <v>0</v>
      </c>
      <c r="AQ320" s="31">
        <f t="shared" si="173"/>
        <v>0</v>
      </c>
      <c r="AR320" s="32">
        <f t="shared" si="173"/>
        <v>0</v>
      </c>
      <c r="AS320" s="23">
        <f>DFC!$C$41</f>
        <v>370</v>
      </c>
      <c r="AT320" s="33">
        <f t="shared" si="172"/>
        <v>0</v>
      </c>
      <c r="AU320" s="31">
        <f t="shared" si="172"/>
        <v>0</v>
      </c>
      <c r="AV320" s="31">
        <f t="shared" si="172"/>
        <v>0</v>
      </c>
      <c r="AW320" s="423">
        <f t="shared" si="163"/>
        <v>0</v>
      </c>
      <c r="AX320" s="561">
        <f>DFC!$C$72</f>
        <v>0.15</v>
      </c>
      <c r="AY320" s="559">
        <f>DFC!$C$71</f>
        <v>0.75</v>
      </c>
      <c r="AZ320" s="560">
        <f>DFC!$C$70</f>
        <v>0.1</v>
      </c>
      <c r="BA320" s="24" t="str">
        <f t="shared" si="160"/>
        <v>OK</v>
      </c>
      <c r="BB320" s="25">
        <f t="shared" si="158"/>
        <v>84</v>
      </c>
      <c r="BC320" s="26">
        <f t="shared" si="158"/>
        <v>420</v>
      </c>
      <c r="BD320" s="27">
        <f t="shared" si="158"/>
        <v>56</v>
      </c>
      <c r="BE320" s="28">
        <f t="shared" si="150"/>
        <v>105000</v>
      </c>
      <c r="BF320" s="28">
        <f t="shared" si="150"/>
        <v>1785000</v>
      </c>
      <c r="BG320" s="28">
        <f t="shared" si="150"/>
        <v>280000</v>
      </c>
      <c r="BH320" s="17">
        <f>DFC!$C$77</f>
        <v>42</v>
      </c>
      <c r="BI320" s="28">
        <f>DFC!$C$76</f>
        <v>35</v>
      </c>
      <c r="BJ320" s="30">
        <f>DFC!$C$75</f>
        <v>40</v>
      </c>
      <c r="BK320" s="31">
        <f t="shared" si="174"/>
        <v>4.41</v>
      </c>
      <c r="BL320" s="31">
        <f t="shared" si="174"/>
        <v>62.475000000000001</v>
      </c>
      <c r="BM320" s="32">
        <f t="shared" si="174"/>
        <v>11.2</v>
      </c>
      <c r="BN320" s="11">
        <f>DFC!$C$68</f>
        <v>500</v>
      </c>
      <c r="BO320" s="21">
        <f t="shared" si="164"/>
        <v>2205</v>
      </c>
      <c r="BP320" s="19">
        <f t="shared" si="165"/>
        <v>31237.5</v>
      </c>
      <c r="BQ320" s="19">
        <f t="shared" si="166"/>
        <v>5600</v>
      </c>
      <c r="BR320" s="423">
        <f t="shared" si="167"/>
        <v>39042.5</v>
      </c>
      <c r="BS320" s="561">
        <f>DFC!$C$72</f>
        <v>0.15</v>
      </c>
      <c r="BT320" s="559">
        <f>DFC!$C$71</f>
        <v>0.75</v>
      </c>
      <c r="BU320" s="560">
        <f>DFC!$C$70</f>
        <v>0.1</v>
      </c>
      <c r="BV320" s="24" t="str">
        <f t="shared" si="161"/>
        <v>OK</v>
      </c>
      <c r="BW320" s="25">
        <f t="shared" si="159"/>
        <v>84</v>
      </c>
      <c r="BX320" s="26">
        <f t="shared" si="159"/>
        <v>420</v>
      </c>
      <c r="BY320" s="27">
        <f t="shared" si="159"/>
        <v>56</v>
      </c>
      <c r="BZ320" s="28">
        <f t="shared" si="151"/>
        <v>0</v>
      </c>
      <c r="CA320" s="28">
        <f t="shared" si="151"/>
        <v>0</v>
      </c>
      <c r="CB320" s="28">
        <f t="shared" si="151"/>
        <v>0</v>
      </c>
      <c r="CC320" s="17">
        <f>DFC!$C$77</f>
        <v>42</v>
      </c>
      <c r="CD320" s="28">
        <f>DFC!$C$76</f>
        <v>35</v>
      </c>
      <c r="CE320" s="30">
        <f>DFC!$C$75</f>
        <v>40</v>
      </c>
      <c r="CF320" s="31">
        <f t="shared" si="175"/>
        <v>0</v>
      </c>
      <c r="CG320" s="31">
        <f t="shared" si="175"/>
        <v>0</v>
      </c>
      <c r="CH320" s="32">
        <f t="shared" si="175"/>
        <v>0</v>
      </c>
      <c r="CI320" s="11">
        <f>DFC!$C$68</f>
        <v>500</v>
      </c>
      <c r="CJ320" s="21">
        <f t="shared" si="168"/>
        <v>0</v>
      </c>
      <c r="CK320" s="21">
        <f t="shared" si="168"/>
        <v>0</v>
      </c>
      <c r="CL320" s="21">
        <f t="shared" si="168"/>
        <v>0</v>
      </c>
      <c r="CM320" s="423">
        <f t="shared" si="169"/>
        <v>0</v>
      </c>
    </row>
    <row r="321" spans="1:91" x14ac:dyDescent="0.35">
      <c r="A321" s="743"/>
      <c r="B321" s="572" t="s">
        <v>27</v>
      </c>
      <c r="C321" s="572">
        <v>31</v>
      </c>
      <c r="D321" s="572">
        <v>315</v>
      </c>
      <c r="E321" s="10">
        <f>DFC!C$54</f>
        <v>20</v>
      </c>
      <c r="F321" s="578">
        <f t="shared" si="148"/>
        <v>620</v>
      </c>
      <c r="G321" s="745"/>
      <c r="H321" s="49">
        <f>DFC!$C$45</f>
        <v>0.1</v>
      </c>
      <c r="I321" s="47">
        <f>DFC!$C$44</f>
        <v>0.7</v>
      </c>
      <c r="J321" s="48">
        <f>DFC!$C$43</f>
        <v>0.2</v>
      </c>
      <c r="K321" s="24" t="str">
        <f t="shared" si="152"/>
        <v>OK</v>
      </c>
      <c r="L321" s="25">
        <f t="shared" si="177"/>
        <v>62</v>
      </c>
      <c r="M321" s="26">
        <f t="shared" si="177"/>
        <v>434</v>
      </c>
      <c r="N321" s="27">
        <f t="shared" si="177"/>
        <v>124</v>
      </c>
      <c r="O321" s="28">
        <f t="shared" si="170"/>
        <v>434000</v>
      </c>
      <c r="P321" s="28">
        <f t="shared" si="170"/>
        <v>10329200</v>
      </c>
      <c r="Q321" s="28">
        <f t="shared" si="170"/>
        <v>3472000</v>
      </c>
      <c r="R321" s="29">
        <f>DFC!$C$50</f>
        <v>152</v>
      </c>
      <c r="S321" s="28">
        <f>DFC!$C$49</f>
        <v>146.19999999999999</v>
      </c>
      <c r="T321" s="30">
        <f>DFC!$C$48</f>
        <v>150</v>
      </c>
      <c r="U321" s="31">
        <f t="shared" si="178"/>
        <v>65.968000000000004</v>
      </c>
      <c r="V321" s="31">
        <f t="shared" si="178"/>
        <v>1510.12904</v>
      </c>
      <c r="W321" s="32">
        <f t="shared" si="178"/>
        <v>520.79999999999995</v>
      </c>
      <c r="X321" s="23">
        <f>DFC!$C$41</f>
        <v>370</v>
      </c>
      <c r="Y321" s="33">
        <f t="shared" si="179"/>
        <v>24408.16</v>
      </c>
      <c r="Z321" s="31">
        <f t="shared" si="179"/>
        <v>558747.74479999999</v>
      </c>
      <c r="AA321" s="31">
        <f t="shared" si="179"/>
        <v>192695.99999999997</v>
      </c>
      <c r="AB321" s="423">
        <f t="shared" si="162"/>
        <v>775851.90480000002</v>
      </c>
      <c r="AC321" s="295">
        <f>DFC!$C$45</f>
        <v>0.1</v>
      </c>
      <c r="AD321" s="291">
        <f>DFC!$C$44</f>
        <v>0.7</v>
      </c>
      <c r="AE321" s="292">
        <f>DFC!$C$43</f>
        <v>0.2</v>
      </c>
      <c r="AF321" s="24" t="str">
        <f t="shared" si="156"/>
        <v>OK</v>
      </c>
      <c r="AG321" s="25">
        <f t="shared" si="157"/>
        <v>62</v>
      </c>
      <c r="AH321" s="26">
        <f t="shared" si="157"/>
        <v>434</v>
      </c>
      <c r="AI321" s="27">
        <f t="shared" si="157"/>
        <v>124</v>
      </c>
      <c r="AJ321" s="28">
        <f t="shared" si="149"/>
        <v>0</v>
      </c>
      <c r="AK321" s="28">
        <f t="shared" si="149"/>
        <v>0</v>
      </c>
      <c r="AL321" s="28">
        <f t="shared" si="149"/>
        <v>0</v>
      </c>
      <c r="AM321" s="17">
        <f>DFC!$C$50</f>
        <v>152</v>
      </c>
      <c r="AN321" s="16">
        <f>DFC!$C$49</f>
        <v>146.19999999999999</v>
      </c>
      <c r="AO321" s="18">
        <f>DFC!$C$48</f>
        <v>150</v>
      </c>
      <c r="AP321" s="31">
        <f t="shared" si="173"/>
        <v>0</v>
      </c>
      <c r="AQ321" s="31">
        <f t="shared" si="173"/>
        <v>0</v>
      </c>
      <c r="AR321" s="32">
        <f t="shared" si="173"/>
        <v>0</v>
      </c>
      <c r="AS321" s="23">
        <f>DFC!$C$41</f>
        <v>370</v>
      </c>
      <c r="AT321" s="33">
        <f t="shared" si="172"/>
        <v>0</v>
      </c>
      <c r="AU321" s="31">
        <f t="shared" si="172"/>
        <v>0</v>
      </c>
      <c r="AV321" s="31">
        <f t="shared" si="172"/>
        <v>0</v>
      </c>
      <c r="AW321" s="423">
        <f t="shared" si="163"/>
        <v>0</v>
      </c>
      <c r="AX321" s="561">
        <f>DFC!$C$72</f>
        <v>0.15</v>
      </c>
      <c r="AY321" s="559">
        <f>DFC!$C$71</f>
        <v>0.75</v>
      </c>
      <c r="AZ321" s="560">
        <f>DFC!$C$70</f>
        <v>0.1</v>
      </c>
      <c r="BA321" s="24" t="str">
        <f t="shared" si="160"/>
        <v>OK</v>
      </c>
      <c r="BB321" s="25">
        <f t="shared" si="158"/>
        <v>93</v>
      </c>
      <c r="BC321" s="26">
        <f t="shared" si="158"/>
        <v>465</v>
      </c>
      <c r="BD321" s="27">
        <f t="shared" si="158"/>
        <v>62</v>
      </c>
      <c r="BE321" s="28">
        <f t="shared" si="150"/>
        <v>116250</v>
      </c>
      <c r="BF321" s="28">
        <f t="shared" si="150"/>
        <v>1976250</v>
      </c>
      <c r="BG321" s="28">
        <f t="shared" si="150"/>
        <v>310000</v>
      </c>
      <c r="BH321" s="17">
        <f>DFC!$C$77</f>
        <v>42</v>
      </c>
      <c r="BI321" s="28">
        <f>DFC!$C$76</f>
        <v>35</v>
      </c>
      <c r="BJ321" s="30">
        <f>DFC!$C$75</f>
        <v>40</v>
      </c>
      <c r="BK321" s="31">
        <f t="shared" si="174"/>
        <v>4.8825000000000003</v>
      </c>
      <c r="BL321" s="31">
        <f t="shared" si="174"/>
        <v>69.168750000000003</v>
      </c>
      <c r="BM321" s="32">
        <f t="shared" si="174"/>
        <v>12.4</v>
      </c>
      <c r="BN321" s="11">
        <f>DFC!$C$68</f>
        <v>500</v>
      </c>
      <c r="BO321" s="21">
        <f t="shared" si="164"/>
        <v>2441.25</v>
      </c>
      <c r="BP321" s="19">
        <f t="shared" si="165"/>
        <v>34584.375</v>
      </c>
      <c r="BQ321" s="19">
        <f t="shared" si="166"/>
        <v>6200</v>
      </c>
      <c r="BR321" s="423">
        <f t="shared" si="167"/>
        <v>43225.625</v>
      </c>
      <c r="BS321" s="561">
        <f>DFC!$C$72</f>
        <v>0.15</v>
      </c>
      <c r="BT321" s="559">
        <f>DFC!$C$71</f>
        <v>0.75</v>
      </c>
      <c r="BU321" s="560">
        <f>DFC!$C$70</f>
        <v>0.1</v>
      </c>
      <c r="BV321" s="24" t="str">
        <f t="shared" si="161"/>
        <v>OK</v>
      </c>
      <c r="BW321" s="25">
        <f t="shared" si="159"/>
        <v>93</v>
      </c>
      <c r="BX321" s="26">
        <f t="shared" si="159"/>
        <v>465</v>
      </c>
      <c r="BY321" s="27">
        <f t="shared" si="159"/>
        <v>62</v>
      </c>
      <c r="BZ321" s="28">
        <f t="shared" si="151"/>
        <v>0</v>
      </c>
      <c r="CA321" s="28">
        <f t="shared" si="151"/>
        <v>0</v>
      </c>
      <c r="CB321" s="28">
        <f t="shared" si="151"/>
        <v>0</v>
      </c>
      <c r="CC321" s="17">
        <f>DFC!$C$77</f>
        <v>42</v>
      </c>
      <c r="CD321" s="28">
        <f>DFC!$C$76</f>
        <v>35</v>
      </c>
      <c r="CE321" s="30">
        <f>DFC!$C$75</f>
        <v>40</v>
      </c>
      <c r="CF321" s="31">
        <f t="shared" si="175"/>
        <v>0</v>
      </c>
      <c r="CG321" s="31">
        <f t="shared" si="175"/>
        <v>0</v>
      </c>
      <c r="CH321" s="32">
        <f t="shared" si="175"/>
        <v>0</v>
      </c>
      <c r="CI321" s="11">
        <f>DFC!$C$68</f>
        <v>500</v>
      </c>
      <c r="CJ321" s="21">
        <f t="shared" si="168"/>
        <v>0</v>
      </c>
      <c r="CK321" s="21">
        <f t="shared" si="168"/>
        <v>0</v>
      </c>
      <c r="CL321" s="21">
        <f t="shared" si="168"/>
        <v>0</v>
      </c>
      <c r="CM321" s="423">
        <f t="shared" si="169"/>
        <v>0</v>
      </c>
    </row>
    <row r="322" spans="1:91" x14ac:dyDescent="0.35">
      <c r="A322" s="743"/>
      <c r="B322" s="572" t="s">
        <v>28</v>
      </c>
      <c r="C322" s="572">
        <v>30</v>
      </c>
      <c r="D322" s="572">
        <v>316</v>
      </c>
      <c r="E322" s="10">
        <f>DFC!C$55</f>
        <v>20</v>
      </c>
      <c r="F322" s="578">
        <f t="shared" si="148"/>
        <v>600</v>
      </c>
      <c r="G322" s="745"/>
      <c r="H322" s="49">
        <f>DFC!$C$45</f>
        <v>0.1</v>
      </c>
      <c r="I322" s="47">
        <f>DFC!$C$44</f>
        <v>0.7</v>
      </c>
      <c r="J322" s="48">
        <f>DFC!$C$43</f>
        <v>0.2</v>
      </c>
      <c r="K322" s="24" t="str">
        <f t="shared" si="152"/>
        <v>OK</v>
      </c>
      <c r="L322" s="25">
        <f t="shared" si="177"/>
        <v>60</v>
      </c>
      <c r="M322" s="26">
        <f t="shared" si="177"/>
        <v>420</v>
      </c>
      <c r="N322" s="27">
        <f t="shared" si="177"/>
        <v>120</v>
      </c>
      <c r="O322" s="28">
        <f t="shared" ref="O322:Q342" si="182">O$6*L322</f>
        <v>420000</v>
      </c>
      <c r="P322" s="28">
        <f t="shared" si="182"/>
        <v>9996000</v>
      </c>
      <c r="Q322" s="28">
        <f t="shared" si="182"/>
        <v>3360000</v>
      </c>
      <c r="R322" s="29">
        <f>DFC!$C$50</f>
        <v>152</v>
      </c>
      <c r="S322" s="28">
        <f>DFC!$C$49</f>
        <v>146.19999999999999</v>
      </c>
      <c r="T322" s="30">
        <f>DFC!$C$48</f>
        <v>150</v>
      </c>
      <c r="U322" s="31">
        <f t="shared" si="178"/>
        <v>63.84</v>
      </c>
      <c r="V322" s="31">
        <f t="shared" si="178"/>
        <v>1461.4151999999999</v>
      </c>
      <c r="W322" s="32">
        <f t="shared" si="178"/>
        <v>504</v>
      </c>
      <c r="X322" s="23">
        <f>DFC!$C$41</f>
        <v>370</v>
      </c>
      <c r="Y322" s="33">
        <f t="shared" si="179"/>
        <v>23620.800000000003</v>
      </c>
      <c r="Z322" s="31">
        <f t="shared" si="179"/>
        <v>540723.62399999995</v>
      </c>
      <c r="AA322" s="31">
        <f t="shared" si="179"/>
        <v>186480</v>
      </c>
      <c r="AB322" s="423">
        <f t="shared" si="162"/>
        <v>750824.424</v>
      </c>
      <c r="AC322" s="295">
        <f>DFC!$C$45</f>
        <v>0.1</v>
      </c>
      <c r="AD322" s="291">
        <f>DFC!$C$44</f>
        <v>0.7</v>
      </c>
      <c r="AE322" s="292">
        <f>DFC!$C$43</f>
        <v>0.2</v>
      </c>
      <c r="AF322" s="24" t="str">
        <f t="shared" si="156"/>
        <v>OK</v>
      </c>
      <c r="AG322" s="25">
        <f t="shared" si="157"/>
        <v>60</v>
      </c>
      <c r="AH322" s="26">
        <f t="shared" si="157"/>
        <v>420</v>
      </c>
      <c r="AI322" s="27">
        <f t="shared" si="157"/>
        <v>120</v>
      </c>
      <c r="AJ322" s="28">
        <f t="shared" si="149"/>
        <v>0</v>
      </c>
      <c r="AK322" s="28">
        <f t="shared" si="149"/>
        <v>0</v>
      </c>
      <c r="AL322" s="28">
        <f t="shared" si="149"/>
        <v>0</v>
      </c>
      <c r="AM322" s="17">
        <f>DFC!$C$50</f>
        <v>152</v>
      </c>
      <c r="AN322" s="16">
        <f>DFC!$C$49</f>
        <v>146.19999999999999</v>
      </c>
      <c r="AO322" s="18">
        <f>DFC!$C$48</f>
        <v>150</v>
      </c>
      <c r="AP322" s="31">
        <f t="shared" si="173"/>
        <v>0</v>
      </c>
      <c r="AQ322" s="31">
        <f t="shared" si="173"/>
        <v>0</v>
      </c>
      <c r="AR322" s="32">
        <f t="shared" si="173"/>
        <v>0</v>
      </c>
      <c r="AS322" s="23">
        <f>DFC!$C$41</f>
        <v>370</v>
      </c>
      <c r="AT322" s="33">
        <f t="shared" si="172"/>
        <v>0</v>
      </c>
      <c r="AU322" s="31">
        <f t="shared" si="172"/>
        <v>0</v>
      </c>
      <c r="AV322" s="31">
        <f t="shared" si="172"/>
        <v>0</v>
      </c>
      <c r="AW322" s="423">
        <f t="shared" si="163"/>
        <v>0</v>
      </c>
      <c r="AX322" s="561">
        <f>DFC!$C$72</f>
        <v>0.15</v>
      </c>
      <c r="AY322" s="559">
        <f>DFC!$C$71</f>
        <v>0.75</v>
      </c>
      <c r="AZ322" s="560">
        <f>DFC!$C$70</f>
        <v>0.1</v>
      </c>
      <c r="BA322" s="24" t="str">
        <f t="shared" si="160"/>
        <v>OK</v>
      </c>
      <c r="BB322" s="25">
        <f t="shared" si="158"/>
        <v>90</v>
      </c>
      <c r="BC322" s="26">
        <f t="shared" si="158"/>
        <v>450</v>
      </c>
      <c r="BD322" s="27">
        <f t="shared" si="158"/>
        <v>60</v>
      </c>
      <c r="BE322" s="28">
        <f t="shared" si="150"/>
        <v>112500</v>
      </c>
      <c r="BF322" s="28">
        <f t="shared" si="150"/>
        <v>1912500</v>
      </c>
      <c r="BG322" s="28">
        <f t="shared" si="150"/>
        <v>300000</v>
      </c>
      <c r="BH322" s="17">
        <f>DFC!$C$77</f>
        <v>42</v>
      </c>
      <c r="BI322" s="28">
        <f>DFC!$C$76</f>
        <v>35</v>
      </c>
      <c r="BJ322" s="30">
        <f>DFC!$C$75</f>
        <v>40</v>
      </c>
      <c r="BK322" s="31">
        <f t="shared" si="174"/>
        <v>4.7249999999999996</v>
      </c>
      <c r="BL322" s="31">
        <f t="shared" si="174"/>
        <v>66.9375</v>
      </c>
      <c r="BM322" s="32">
        <f t="shared" si="174"/>
        <v>12</v>
      </c>
      <c r="BN322" s="11">
        <f>DFC!$C$68</f>
        <v>500</v>
      </c>
      <c r="BO322" s="21">
        <f t="shared" si="164"/>
        <v>2362.5</v>
      </c>
      <c r="BP322" s="19">
        <f t="shared" si="165"/>
        <v>33468.75</v>
      </c>
      <c r="BQ322" s="19">
        <f t="shared" si="166"/>
        <v>6000</v>
      </c>
      <c r="BR322" s="423">
        <f t="shared" si="167"/>
        <v>41831.25</v>
      </c>
      <c r="BS322" s="561">
        <f>DFC!$C$72</f>
        <v>0.15</v>
      </c>
      <c r="BT322" s="559">
        <f>DFC!$C$71</f>
        <v>0.75</v>
      </c>
      <c r="BU322" s="560">
        <f>DFC!$C$70</f>
        <v>0.1</v>
      </c>
      <c r="BV322" s="24" t="str">
        <f t="shared" si="161"/>
        <v>OK</v>
      </c>
      <c r="BW322" s="25">
        <f t="shared" si="159"/>
        <v>90</v>
      </c>
      <c r="BX322" s="26">
        <f t="shared" si="159"/>
        <v>450</v>
      </c>
      <c r="BY322" s="27">
        <f t="shared" si="159"/>
        <v>60</v>
      </c>
      <c r="BZ322" s="28">
        <f t="shared" si="151"/>
        <v>0</v>
      </c>
      <c r="CA322" s="28">
        <f t="shared" si="151"/>
        <v>0</v>
      </c>
      <c r="CB322" s="28">
        <f t="shared" si="151"/>
        <v>0</v>
      </c>
      <c r="CC322" s="17">
        <f>DFC!$C$77</f>
        <v>42</v>
      </c>
      <c r="CD322" s="28">
        <f>DFC!$C$76</f>
        <v>35</v>
      </c>
      <c r="CE322" s="30">
        <f>DFC!$C$75</f>
        <v>40</v>
      </c>
      <c r="CF322" s="31">
        <f t="shared" si="175"/>
        <v>0</v>
      </c>
      <c r="CG322" s="31">
        <f t="shared" si="175"/>
        <v>0</v>
      </c>
      <c r="CH322" s="32">
        <f t="shared" si="175"/>
        <v>0</v>
      </c>
      <c r="CI322" s="11">
        <f>DFC!$C$68</f>
        <v>500</v>
      </c>
      <c r="CJ322" s="21">
        <f t="shared" si="168"/>
        <v>0</v>
      </c>
      <c r="CK322" s="21">
        <f t="shared" si="168"/>
        <v>0</v>
      </c>
      <c r="CL322" s="21">
        <f t="shared" si="168"/>
        <v>0</v>
      </c>
      <c r="CM322" s="423">
        <f t="shared" si="169"/>
        <v>0</v>
      </c>
    </row>
    <row r="323" spans="1:91" x14ac:dyDescent="0.35">
      <c r="A323" s="743"/>
      <c r="B323" s="572" t="s">
        <v>29</v>
      </c>
      <c r="C323" s="572">
        <v>31</v>
      </c>
      <c r="D323" s="572">
        <v>317</v>
      </c>
      <c r="E323" s="10">
        <f>DFC!C$56</f>
        <v>20</v>
      </c>
      <c r="F323" s="578">
        <f t="shared" si="148"/>
        <v>620</v>
      </c>
      <c r="G323" s="745"/>
      <c r="H323" s="49">
        <f>DFC!$C$45</f>
        <v>0.1</v>
      </c>
      <c r="I323" s="47">
        <f>DFC!$C$44</f>
        <v>0.7</v>
      </c>
      <c r="J323" s="48">
        <f>DFC!$C$43</f>
        <v>0.2</v>
      </c>
      <c r="K323" s="24" t="str">
        <f t="shared" si="152"/>
        <v>OK</v>
      </c>
      <c r="L323" s="25">
        <f t="shared" ref="L323:N342" si="183">$F323*H323</f>
        <v>62</v>
      </c>
      <c r="M323" s="26">
        <f t="shared" si="183"/>
        <v>434</v>
      </c>
      <c r="N323" s="27">
        <f t="shared" si="183"/>
        <v>124</v>
      </c>
      <c r="O323" s="28">
        <f t="shared" si="182"/>
        <v>434000</v>
      </c>
      <c r="P323" s="28">
        <f t="shared" si="182"/>
        <v>10329200</v>
      </c>
      <c r="Q323" s="28">
        <f t="shared" si="182"/>
        <v>3472000</v>
      </c>
      <c r="R323" s="29">
        <f>DFC!$C$50</f>
        <v>152</v>
      </c>
      <c r="S323" s="28">
        <f>DFC!$C$49</f>
        <v>146.19999999999999</v>
      </c>
      <c r="T323" s="30">
        <f>DFC!$C$48</f>
        <v>150</v>
      </c>
      <c r="U323" s="31">
        <f t="shared" ref="U323:W342" si="184">O323*R323/10^6</f>
        <v>65.968000000000004</v>
      </c>
      <c r="V323" s="31">
        <f t="shared" si="184"/>
        <v>1510.12904</v>
      </c>
      <c r="W323" s="32">
        <f t="shared" si="184"/>
        <v>520.79999999999995</v>
      </c>
      <c r="X323" s="23">
        <f>DFC!$C$41</f>
        <v>370</v>
      </c>
      <c r="Y323" s="33">
        <f t="shared" ref="Y323:AA342" si="185">U323*$X323</f>
        <v>24408.16</v>
      </c>
      <c r="Z323" s="31">
        <f t="shared" si="185"/>
        <v>558747.74479999999</v>
      </c>
      <c r="AA323" s="31">
        <f t="shared" si="185"/>
        <v>192695.99999999997</v>
      </c>
      <c r="AB323" s="423">
        <f t="shared" si="162"/>
        <v>775851.90480000002</v>
      </c>
      <c r="AC323" s="295">
        <f>DFC!$C$45</f>
        <v>0.1</v>
      </c>
      <c r="AD323" s="291">
        <f>DFC!$C$44</f>
        <v>0.7</v>
      </c>
      <c r="AE323" s="292">
        <f>DFC!$C$43</f>
        <v>0.2</v>
      </c>
      <c r="AF323" s="24" t="str">
        <f t="shared" si="156"/>
        <v>OK</v>
      </c>
      <c r="AG323" s="25">
        <f t="shared" si="157"/>
        <v>62</v>
      </c>
      <c r="AH323" s="26">
        <f t="shared" si="157"/>
        <v>434</v>
      </c>
      <c r="AI323" s="27">
        <f t="shared" si="157"/>
        <v>124</v>
      </c>
      <c r="AJ323" s="28">
        <f t="shared" si="149"/>
        <v>0</v>
      </c>
      <c r="AK323" s="28">
        <f t="shared" si="149"/>
        <v>0</v>
      </c>
      <c r="AL323" s="28">
        <f t="shared" si="149"/>
        <v>0</v>
      </c>
      <c r="AM323" s="17">
        <f>DFC!$C$50</f>
        <v>152</v>
      </c>
      <c r="AN323" s="16">
        <f>DFC!$C$49</f>
        <v>146.19999999999999</v>
      </c>
      <c r="AO323" s="18">
        <f>DFC!$C$48</f>
        <v>150</v>
      </c>
      <c r="AP323" s="31">
        <f t="shared" si="173"/>
        <v>0</v>
      </c>
      <c r="AQ323" s="31">
        <f t="shared" si="173"/>
        <v>0</v>
      </c>
      <c r="AR323" s="32">
        <f t="shared" si="173"/>
        <v>0</v>
      </c>
      <c r="AS323" s="23">
        <f>DFC!$C$41</f>
        <v>370</v>
      </c>
      <c r="AT323" s="33">
        <f t="shared" si="172"/>
        <v>0</v>
      </c>
      <c r="AU323" s="31">
        <f t="shared" si="172"/>
        <v>0</v>
      </c>
      <c r="AV323" s="31">
        <f t="shared" si="172"/>
        <v>0</v>
      </c>
      <c r="AW323" s="423">
        <f t="shared" si="163"/>
        <v>0</v>
      </c>
      <c r="AX323" s="561">
        <f>DFC!$C$72</f>
        <v>0.15</v>
      </c>
      <c r="AY323" s="559">
        <f>DFC!$C$71</f>
        <v>0.75</v>
      </c>
      <c r="AZ323" s="560">
        <f>DFC!$C$70</f>
        <v>0.1</v>
      </c>
      <c r="BA323" s="24" t="str">
        <f t="shared" si="160"/>
        <v>OK</v>
      </c>
      <c r="BB323" s="25">
        <f t="shared" si="158"/>
        <v>93</v>
      </c>
      <c r="BC323" s="26">
        <f t="shared" si="158"/>
        <v>465</v>
      </c>
      <c r="BD323" s="27">
        <f t="shared" si="158"/>
        <v>62</v>
      </c>
      <c r="BE323" s="28">
        <f t="shared" si="150"/>
        <v>116250</v>
      </c>
      <c r="BF323" s="28">
        <f t="shared" si="150"/>
        <v>1976250</v>
      </c>
      <c r="BG323" s="28">
        <f t="shared" si="150"/>
        <v>310000</v>
      </c>
      <c r="BH323" s="17">
        <f>DFC!$C$77</f>
        <v>42</v>
      </c>
      <c r="BI323" s="28">
        <f>DFC!$C$76</f>
        <v>35</v>
      </c>
      <c r="BJ323" s="30">
        <f>DFC!$C$75</f>
        <v>40</v>
      </c>
      <c r="BK323" s="31">
        <f t="shared" si="174"/>
        <v>4.8825000000000003</v>
      </c>
      <c r="BL323" s="31">
        <f t="shared" si="174"/>
        <v>69.168750000000003</v>
      </c>
      <c r="BM323" s="32">
        <f t="shared" si="174"/>
        <v>12.4</v>
      </c>
      <c r="BN323" s="11">
        <f>DFC!$C$68</f>
        <v>500</v>
      </c>
      <c r="BO323" s="21">
        <f t="shared" si="164"/>
        <v>2441.25</v>
      </c>
      <c r="BP323" s="19">
        <f t="shared" si="165"/>
        <v>34584.375</v>
      </c>
      <c r="BQ323" s="19">
        <f t="shared" si="166"/>
        <v>6200</v>
      </c>
      <c r="BR323" s="423">
        <f t="shared" si="167"/>
        <v>43225.625</v>
      </c>
      <c r="BS323" s="561">
        <f>DFC!$C$72</f>
        <v>0.15</v>
      </c>
      <c r="BT323" s="559">
        <f>DFC!$C$71</f>
        <v>0.75</v>
      </c>
      <c r="BU323" s="560">
        <f>DFC!$C$70</f>
        <v>0.1</v>
      </c>
      <c r="BV323" s="24" t="str">
        <f t="shared" si="161"/>
        <v>OK</v>
      </c>
      <c r="BW323" s="25">
        <f t="shared" si="159"/>
        <v>93</v>
      </c>
      <c r="BX323" s="26">
        <f t="shared" si="159"/>
        <v>465</v>
      </c>
      <c r="BY323" s="27">
        <f t="shared" si="159"/>
        <v>62</v>
      </c>
      <c r="BZ323" s="28">
        <f t="shared" si="151"/>
        <v>0</v>
      </c>
      <c r="CA323" s="28">
        <f t="shared" si="151"/>
        <v>0</v>
      </c>
      <c r="CB323" s="28">
        <f t="shared" si="151"/>
        <v>0</v>
      </c>
      <c r="CC323" s="17">
        <f>DFC!$C$77</f>
        <v>42</v>
      </c>
      <c r="CD323" s="28">
        <f>DFC!$C$76</f>
        <v>35</v>
      </c>
      <c r="CE323" s="30">
        <f>DFC!$C$75</f>
        <v>40</v>
      </c>
      <c r="CF323" s="31">
        <f t="shared" si="175"/>
        <v>0</v>
      </c>
      <c r="CG323" s="31">
        <f t="shared" si="175"/>
        <v>0</v>
      </c>
      <c r="CH323" s="32">
        <f t="shared" si="175"/>
        <v>0</v>
      </c>
      <c r="CI323" s="11">
        <f>DFC!$C$68</f>
        <v>500</v>
      </c>
      <c r="CJ323" s="21">
        <f t="shared" si="168"/>
        <v>0</v>
      </c>
      <c r="CK323" s="21">
        <f t="shared" si="168"/>
        <v>0</v>
      </c>
      <c r="CL323" s="21">
        <f t="shared" si="168"/>
        <v>0</v>
      </c>
      <c r="CM323" s="423">
        <f t="shared" si="169"/>
        <v>0</v>
      </c>
    </row>
    <row r="324" spans="1:91" x14ac:dyDescent="0.35">
      <c r="A324" s="743"/>
      <c r="B324" s="572" t="s">
        <v>30</v>
      </c>
      <c r="C324" s="572">
        <v>30</v>
      </c>
      <c r="D324" s="572">
        <v>318</v>
      </c>
      <c r="E324" s="10">
        <f>DFC!C$57</f>
        <v>20</v>
      </c>
      <c r="F324" s="578">
        <f t="shared" si="148"/>
        <v>600</v>
      </c>
      <c r="G324" s="745"/>
      <c r="H324" s="49">
        <f>DFC!$C$45</f>
        <v>0.1</v>
      </c>
      <c r="I324" s="47">
        <f>DFC!$C$44</f>
        <v>0.7</v>
      </c>
      <c r="J324" s="48">
        <f>DFC!$C$43</f>
        <v>0.2</v>
      </c>
      <c r="K324" s="24" t="str">
        <f t="shared" si="152"/>
        <v>OK</v>
      </c>
      <c r="L324" s="25">
        <f t="shared" si="183"/>
        <v>60</v>
      </c>
      <c r="M324" s="26">
        <f t="shared" si="183"/>
        <v>420</v>
      </c>
      <c r="N324" s="27">
        <f t="shared" si="183"/>
        <v>120</v>
      </c>
      <c r="O324" s="28">
        <f t="shared" si="182"/>
        <v>420000</v>
      </c>
      <c r="P324" s="28">
        <f t="shared" si="182"/>
        <v>9996000</v>
      </c>
      <c r="Q324" s="28">
        <f t="shared" si="182"/>
        <v>3360000</v>
      </c>
      <c r="R324" s="29">
        <f>DFC!$C$50</f>
        <v>152</v>
      </c>
      <c r="S324" s="28">
        <f>DFC!$C$49</f>
        <v>146.19999999999999</v>
      </c>
      <c r="T324" s="30">
        <f>DFC!$C$48</f>
        <v>150</v>
      </c>
      <c r="U324" s="31">
        <f t="shared" si="184"/>
        <v>63.84</v>
      </c>
      <c r="V324" s="31">
        <f t="shared" si="184"/>
        <v>1461.4151999999999</v>
      </c>
      <c r="W324" s="32">
        <f t="shared" si="184"/>
        <v>504</v>
      </c>
      <c r="X324" s="23">
        <f>DFC!$C$41</f>
        <v>370</v>
      </c>
      <c r="Y324" s="33">
        <f t="shared" si="185"/>
        <v>23620.800000000003</v>
      </c>
      <c r="Z324" s="31">
        <f t="shared" si="185"/>
        <v>540723.62399999995</v>
      </c>
      <c r="AA324" s="31">
        <f t="shared" si="185"/>
        <v>186480</v>
      </c>
      <c r="AB324" s="423">
        <f t="shared" si="162"/>
        <v>750824.424</v>
      </c>
      <c r="AC324" s="295">
        <f>DFC!$C$45</f>
        <v>0.1</v>
      </c>
      <c r="AD324" s="291">
        <f>DFC!$C$44</f>
        <v>0.7</v>
      </c>
      <c r="AE324" s="292">
        <f>DFC!$C$43</f>
        <v>0.2</v>
      </c>
      <c r="AF324" s="24" t="str">
        <f t="shared" si="156"/>
        <v>OK</v>
      </c>
      <c r="AG324" s="25">
        <f t="shared" si="157"/>
        <v>60</v>
      </c>
      <c r="AH324" s="26">
        <f t="shared" si="157"/>
        <v>420</v>
      </c>
      <c r="AI324" s="27">
        <f t="shared" si="157"/>
        <v>120</v>
      </c>
      <c r="AJ324" s="28">
        <f t="shared" si="149"/>
        <v>0</v>
      </c>
      <c r="AK324" s="28">
        <f t="shared" si="149"/>
        <v>0</v>
      </c>
      <c r="AL324" s="28">
        <f t="shared" si="149"/>
        <v>0</v>
      </c>
      <c r="AM324" s="17">
        <f>DFC!$C$50</f>
        <v>152</v>
      </c>
      <c r="AN324" s="16">
        <f>DFC!$C$49</f>
        <v>146.19999999999999</v>
      </c>
      <c r="AO324" s="18">
        <f>DFC!$C$48</f>
        <v>150</v>
      </c>
      <c r="AP324" s="31">
        <f t="shared" si="173"/>
        <v>0</v>
      </c>
      <c r="AQ324" s="31">
        <f t="shared" si="173"/>
        <v>0</v>
      </c>
      <c r="AR324" s="32">
        <f t="shared" si="173"/>
        <v>0</v>
      </c>
      <c r="AS324" s="23">
        <f>DFC!$C$41</f>
        <v>370</v>
      </c>
      <c r="AT324" s="33">
        <f t="shared" si="172"/>
        <v>0</v>
      </c>
      <c r="AU324" s="31">
        <f t="shared" si="172"/>
        <v>0</v>
      </c>
      <c r="AV324" s="31">
        <f t="shared" si="172"/>
        <v>0</v>
      </c>
      <c r="AW324" s="423">
        <f t="shared" si="163"/>
        <v>0</v>
      </c>
      <c r="AX324" s="561">
        <f>DFC!$C$72</f>
        <v>0.15</v>
      </c>
      <c r="AY324" s="559">
        <f>DFC!$C$71</f>
        <v>0.75</v>
      </c>
      <c r="AZ324" s="560">
        <f>DFC!$C$70</f>
        <v>0.1</v>
      </c>
      <c r="BA324" s="24" t="str">
        <f t="shared" si="160"/>
        <v>OK</v>
      </c>
      <c r="BB324" s="25">
        <f t="shared" si="158"/>
        <v>90</v>
      </c>
      <c r="BC324" s="26">
        <f t="shared" si="158"/>
        <v>450</v>
      </c>
      <c r="BD324" s="27">
        <f t="shared" si="158"/>
        <v>60</v>
      </c>
      <c r="BE324" s="28">
        <f t="shared" si="150"/>
        <v>112500</v>
      </c>
      <c r="BF324" s="28">
        <f t="shared" si="150"/>
        <v>1912500</v>
      </c>
      <c r="BG324" s="28">
        <f t="shared" si="150"/>
        <v>300000</v>
      </c>
      <c r="BH324" s="17">
        <f>DFC!$C$77</f>
        <v>42</v>
      </c>
      <c r="BI324" s="28">
        <f>DFC!$C$76</f>
        <v>35</v>
      </c>
      <c r="BJ324" s="30">
        <f>DFC!$C$75</f>
        <v>40</v>
      </c>
      <c r="BK324" s="31">
        <f t="shared" si="174"/>
        <v>4.7249999999999996</v>
      </c>
      <c r="BL324" s="31">
        <f t="shared" si="174"/>
        <v>66.9375</v>
      </c>
      <c r="BM324" s="32">
        <f t="shared" si="174"/>
        <v>12</v>
      </c>
      <c r="BN324" s="11">
        <f>DFC!$C$68</f>
        <v>500</v>
      </c>
      <c r="BO324" s="21">
        <f t="shared" si="164"/>
        <v>2362.5</v>
      </c>
      <c r="BP324" s="19">
        <f t="shared" si="165"/>
        <v>33468.75</v>
      </c>
      <c r="BQ324" s="19">
        <f t="shared" si="166"/>
        <v>6000</v>
      </c>
      <c r="BR324" s="423">
        <f t="shared" si="167"/>
        <v>41831.25</v>
      </c>
      <c r="BS324" s="561">
        <f>DFC!$C$72</f>
        <v>0.15</v>
      </c>
      <c r="BT324" s="559">
        <f>DFC!$C$71</f>
        <v>0.75</v>
      </c>
      <c r="BU324" s="560">
        <f>DFC!$C$70</f>
        <v>0.1</v>
      </c>
      <c r="BV324" s="24" t="str">
        <f t="shared" si="161"/>
        <v>OK</v>
      </c>
      <c r="BW324" s="25">
        <f t="shared" si="159"/>
        <v>90</v>
      </c>
      <c r="BX324" s="26">
        <f t="shared" si="159"/>
        <v>450</v>
      </c>
      <c r="BY324" s="27">
        <f t="shared" si="159"/>
        <v>60</v>
      </c>
      <c r="BZ324" s="28">
        <f t="shared" si="151"/>
        <v>0</v>
      </c>
      <c r="CA324" s="28">
        <f t="shared" si="151"/>
        <v>0</v>
      </c>
      <c r="CB324" s="28">
        <f t="shared" si="151"/>
        <v>0</v>
      </c>
      <c r="CC324" s="17">
        <f>DFC!$C$77</f>
        <v>42</v>
      </c>
      <c r="CD324" s="28">
        <f>DFC!$C$76</f>
        <v>35</v>
      </c>
      <c r="CE324" s="30">
        <f>DFC!$C$75</f>
        <v>40</v>
      </c>
      <c r="CF324" s="31">
        <f t="shared" si="175"/>
        <v>0</v>
      </c>
      <c r="CG324" s="31">
        <f t="shared" si="175"/>
        <v>0</v>
      </c>
      <c r="CH324" s="32">
        <f t="shared" si="175"/>
        <v>0</v>
      </c>
      <c r="CI324" s="11">
        <f>DFC!$C$68</f>
        <v>500</v>
      </c>
      <c r="CJ324" s="21">
        <f t="shared" si="168"/>
        <v>0</v>
      </c>
      <c r="CK324" s="21">
        <f t="shared" si="168"/>
        <v>0</v>
      </c>
      <c r="CL324" s="21">
        <f t="shared" si="168"/>
        <v>0</v>
      </c>
      <c r="CM324" s="423">
        <f t="shared" si="169"/>
        <v>0</v>
      </c>
    </row>
    <row r="325" spans="1:91" x14ac:dyDescent="0.35">
      <c r="A325" s="743"/>
      <c r="B325" s="572" t="s">
        <v>31</v>
      </c>
      <c r="C325" s="572">
        <v>31</v>
      </c>
      <c r="D325" s="572">
        <v>319</v>
      </c>
      <c r="E325" s="10">
        <f>DFC!C$58</f>
        <v>20</v>
      </c>
      <c r="F325" s="578">
        <f t="shared" si="148"/>
        <v>620</v>
      </c>
      <c r="G325" s="745"/>
      <c r="H325" s="49">
        <f>DFC!$C$45</f>
        <v>0.1</v>
      </c>
      <c r="I325" s="47">
        <f>DFC!$C$44</f>
        <v>0.7</v>
      </c>
      <c r="J325" s="48">
        <f>DFC!$C$43</f>
        <v>0.2</v>
      </c>
      <c r="K325" s="24" t="str">
        <f t="shared" si="152"/>
        <v>OK</v>
      </c>
      <c r="L325" s="25">
        <f t="shared" si="183"/>
        <v>62</v>
      </c>
      <c r="M325" s="26">
        <f t="shared" si="183"/>
        <v>434</v>
      </c>
      <c r="N325" s="27">
        <f t="shared" si="183"/>
        <v>124</v>
      </c>
      <c r="O325" s="28">
        <f t="shared" si="182"/>
        <v>434000</v>
      </c>
      <c r="P325" s="28">
        <f t="shared" si="182"/>
        <v>10329200</v>
      </c>
      <c r="Q325" s="28">
        <f t="shared" si="182"/>
        <v>3472000</v>
      </c>
      <c r="R325" s="29">
        <f>DFC!$C$50</f>
        <v>152</v>
      </c>
      <c r="S325" s="28">
        <f>DFC!$C$49</f>
        <v>146.19999999999999</v>
      </c>
      <c r="T325" s="30">
        <f>DFC!$C$48</f>
        <v>150</v>
      </c>
      <c r="U325" s="31">
        <f t="shared" si="184"/>
        <v>65.968000000000004</v>
      </c>
      <c r="V325" s="31">
        <f t="shared" si="184"/>
        <v>1510.12904</v>
      </c>
      <c r="W325" s="32">
        <f t="shared" si="184"/>
        <v>520.79999999999995</v>
      </c>
      <c r="X325" s="23">
        <f>DFC!$C$41</f>
        <v>370</v>
      </c>
      <c r="Y325" s="33">
        <f t="shared" si="185"/>
        <v>24408.16</v>
      </c>
      <c r="Z325" s="31">
        <f t="shared" si="185"/>
        <v>558747.74479999999</v>
      </c>
      <c r="AA325" s="31">
        <f t="shared" si="185"/>
        <v>192695.99999999997</v>
      </c>
      <c r="AB325" s="423">
        <f t="shared" si="162"/>
        <v>775851.90480000002</v>
      </c>
      <c r="AC325" s="295">
        <f>DFC!$C$45</f>
        <v>0.1</v>
      </c>
      <c r="AD325" s="291">
        <f>DFC!$C$44</f>
        <v>0.7</v>
      </c>
      <c r="AE325" s="292">
        <f>DFC!$C$43</f>
        <v>0.2</v>
      </c>
      <c r="AF325" s="24" t="str">
        <f t="shared" si="156"/>
        <v>OK</v>
      </c>
      <c r="AG325" s="25">
        <f t="shared" si="157"/>
        <v>62</v>
      </c>
      <c r="AH325" s="26">
        <f t="shared" si="157"/>
        <v>434</v>
      </c>
      <c r="AI325" s="27">
        <f t="shared" si="157"/>
        <v>124</v>
      </c>
      <c r="AJ325" s="28">
        <f t="shared" si="149"/>
        <v>0</v>
      </c>
      <c r="AK325" s="28">
        <f t="shared" si="149"/>
        <v>0</v>
      </c>
      <c r="AL325" s="28">
        <f t="shared" si="149"/>
        <v>0</v>
      </c>
      <c r="AM325" s="17">
        <f>DFC!$C$50</f>
        <v>152</v>
      </c>
      <c r="AN325" s="16">
        <f>DFC!$C$49</f>
        <v>146.19999999999999</v>
      </c>
      <c r="AO325" s="18">
        <f>DFC!$C$48</f>
        <v>150</v>
      </c>
      <c r="AP325" s="31">
        <f t="shared" si="173"/>
        <v>0</v>
      </c>
      <c r="AQ325" s="31">
        <f t="shared" si="173"/>
        <v>0</v>
      </c>
      <c r="AR325" s="32">
        <f t="shared" si="173"/>
        <v>0</v>
      </c>
      <c r="AS325" s="23">
        <f>DFC!$C$41</f>
        <v>370</v>
      </c>
      <c r="AT325" s="33">
        <f t="shared" si="172"/>
        <v>0</v>
      </c>
      <c r="AU325" s="31">
        <f t="shared" si="172"/>
        <v>0</v>
      </c>
      <c r="AV325" s="31">
        <f t="shared" si="172"/>
        <v>0</v>
      </c>
      <c r="AW325" s="423">
        <f t="shared" si="163"/>
        <v>0</v>
      </c>
      <c r="AX325" s="561">
        <f>DFC!$C$72</f>
        <v>0.15</v>
      </c>
      <c r="AY325" s="559">
        <f>DFC!$C$71</f>
        <v>0.75</v>
      </c>
      <c r="AZ325" s="560">
        <f>DFC!$C$70</f>
        <v>0.1</v>
      </c>
      <c r="BA325" s="24" t="str">
        <f t="shared" si="160"/>
        <v>OK</v>
      </c>
      <c r="BB325" s="25">
        <f t="shared" si="158"/>
        <v>93</v>
      </c>
      <c r="BC325" s="26">
        <f t="shared" si="158"/>
        <v>465</v>
      </c>
      <c r="BD325" s="27">
        <f t="shared" si="158"/>
        <v>62</v>
      </c>
      <c r="BE325" s="28">
        <f t="shared" si="150"/>
        <v>116250</v>
      </c>
      <c r="BF325" s="28">
        <f t="shared" si="150"/>
        <v>1976250</v>
      </c>
      <c r="BG325" s="28">
        <f t="shared" si="150"/>
        <v>310000</v>
      </c>
      <c r="BH325" s="17">
        <f>DFC!$C$77</f>
        <v>42</v>
      </c>
      <c r="BI325" s="28">
        <f>DFC!$C$76</f>
        <v>35</v>
      </c>
      <c r="BJ325" s="30">
        <f>DFC!$C$75</f>
        <v>40</v>
      </c>
      <c r="BK325" s="31">
        <f t="shared" si="174"/>
        <v>4.8825000000000003</v>
      </c>
      <c r="BL325" s="31">
        <f t="shared" si="174"/>
        <v>69.168750000000003</v>
      </c>
      <c r="BM325" s="32">
        <f t="shared" si="174"/>
        <v>12.4</v>
      </c>
      <c r="BN325" s="11">
        <f>DFC!$C$68</f>
        <v>500</v>
      </c>
      <c r="BO325" s="21">
        <f t="shared" si="164"/>
        <v>2441.25</v>
      </c>
      <c r="BP325" s="19">
        <f t="shared" si="165"/>
        <v>34584.375</v>
      </c>
      <c r="BQ325" s="19">
        <f t="shared" si="166"/>
        <v>6200</v>
      </c>
      <c r="BR325" s="423">
        <f t="shared" si="167"/>
        <v>43225.625</v>
      </c>
      <c r="BS325" s="561">
        <f>DFC!$C$72</f>
        <v>0.15</v>
      </c>
      <c r="BT325" s="559">
        <f>DFC!$C$71</f>
        <v>0.75</v>
      </c>
      <c r="BU325" s="560">
        <f>DFC!$C$70</f>
        <v>0.1</v>
      </c>
      <c r="BV325" s="24" t="str">
        <f t="shared" si="161"/>
        <v>OK</v>
      </c>
      <c r="BW325" s="25">
        <f t="shared" si="159"/>
        <v>93</v>
      </c>
      <c r="BX325" s="26">
        <f t="shared" si="159"/>
        <v>465</v>
      </c>
      <c r="BY325" s="27">
        <f t="shared" si="159"/>
        <v>62</v>
      </c>
      <c r="BZ325" s="28">
        <f t="shared" si="151"/>
        <v>0</v>
      </c>
      <c r="CA325" s="28">
        <f t="shared" si="151"/>
        <v>0</v>
      </c>
      <c r="CB325" s="28">
        <f t="shared" si="151"/>
        <v>0</v>
      </c>
      <c r="CC325" s="17">
        <f>DFC!$C$77</f>
        <v>42</v>
      </c>
      <c r="CD325" s="28">
        <f>DFC!$C$76</f>
        <v>35</v>
      </c>
      <c r="CE325" s="30">
        <f>DFC!$C$75</f>
        <v>40</v>
      </c>
      <c r="CF325" s="31">
        <f t="shared" si="175"/>
        <v>0</v>
      </c>
      <c r="CG325" s="31">
        <f t="shared" si="175"/>
        <v>0</v>
      </c>
      <c r="CH325" s="32">
        <f t="shared" si="175"/>
        <v>0</v>
      </c>
      <c r="CI325" s="11">
        <f>DFC!$C$68</f>
        <v>500</v>
      </c>
      <c r="CJ325" s="21">
        <f t="shared" si="168"/>
        <v>0</v>
      </c>
      <c r="CK325" s="21">
        <f t="shared" si="168"/>
        <v>0</v>
      </c>
      <c r="CL325" s="21">
        <f t="shared" si="168"/>
        <v>0</v>
      </c>
      <c r="CM325" s="423">
        <f t="shared" si="169"/>
        <v>0</v>
      </c>
    </row>
    <row r="326" spans="1:91" x14ac:dyDescent="0.35">
      <c r="A326" s="743"/>
      <c r="B326" s="572" t="s">
        <v>32</v>
      </c>
      <c r="C326" s="572">
        <v>31</v>
      </c>
      <c r="D326" s="572">
        <v>320</v>
      </c>
      <c r="E326" s="10">
        <f>DFC!C$59</f>
        <v>20</v>
      </c>
      <c r="F326" s="578">
        <f t="shared" si="148"/>
        <v>620</v>
      </c>
      <c r="G326" s="745"/>
      <c r="H326" s="49">
        <f>DFC!$C$45</f>
        <v>0.1</v>
      </c>
      <c r="I326" s="47">
        <f>DFC!$C$44</f>
        <v>0.7</v>
      </c>
      <c r="J326" s="48">
        <f>DFC!$C$43</f>
        <v>0.2</v>
      </c>
      <c r="K326" s="24" t="str">
        <f t="shared" si="152"/>
        <v>OK</v>
      </c>
      <c r="L326" s="25">
        <f t="shared" si="183"/>
        <v>62</v>
      </c>
      <c r="M326" s="26">
        <f t="shared" si="183"/>
        <v>434</v>
      </c>
      <c r="N326" s="27">
        <f t="shared" si="183"/>
        <v>124</v>
      </c>
      <c r="O326" s="28">
        <f t="shared" si="182"/>
        <v>434000</v>
      </c>
      <c r="P326" s="28">
        <f t="shared" si="182"/>
        <v>10329200</v>
      </c>
      <c r="Q326" s="28">
        <f t="shared" si="182"/>
        <v>3472000</v>
      </c>
      <c r="R326" s="29">
        <f>DFC!$C$50</f>
        <v>152</v>
      </c>
      <c r="S326" s="28">
        <f>DFC!$C$49</f>
        <v>146.19999999999999</v>
      </c>
      <c r="T326" s="30">
        <f>DFC!$C$48</f>
        <v>150</v>
      </c>
      <c r="U326" s="31">
        <f t="shared" si="184"/>
        <v>65.968000000000004</v>
      </c>
      <c r="V326" s="31">
        <f t="shared" si="184"/>
        <v>1510.12904</v>
      </c>
      <c r="W326" s="32">
        <f t="shared" si="184"/>
        <v>520.79999999999995</v>
      </c>
      <c r="X326" s="23">
        <f>DFC!$C$41</f>
        <v>370</v>
      </c>
      <c r="Y326" s="33">
        <f t="shared" si="185"/>
        <v>24408.16</v>
      </c>
      <c r="Z326" s="31">
        <f t="shared" si="185"/>
        <v>558747.74479999999</v>
      </c>
      <c r="AA326" s="31">
        <f t="shared" si="185"/>
        <v>192695.99999999997</v>
      </c>
      <c r="AB326" s="423">
        <f t="shared" si="162"/>
        <v>775851.90480000002</v>
      </c>
      <c r="AC326" s="295">
        <f>DFC!$C$45</f>
        <v>0.1</v>
      </c>
      <c r="AD326" s="291">
        <f>DFC!$C$44</f>
        <v>0.7</v>
      </c>
      <c r="AE326" s="292">
        <f>DFC!$C$43</f>
        <v>0.2</v>
      </c>
      <c r="AF326" s="24" t="str">
        <f t="shared" si="156"/>
        <v>OK</v>
      </c>
      <c r="AG326" s="25">
        <f t="shared" si="157"/>
        <v>62</v>
      </c>
      <c r="AH326" s="26">
        <f t="shared" si="157"/>
        <v>434</v>
      </c>
      <c r="AI326" s="27">
        <f t="shared" si="157"/>
        <v>124</v>
      </c>
      <c r="AJ326" s="28">
        <f t="shared" si="149"/>
        <v>0</v>
      </c>
      <c r="AK326" s="28">
        <f t="shared" si="149"/>
        <v>0</v>
      </c>
      <c r="AL326" s="28">
        <f t="shared" si="149"/>
        <v>0</v>
      </c>
      <c r="AM326" s="17">
        <f>DFC!$C$50</f>
        <v>152</v>
      </c>
      <c r="AN326" s="16">
        <f>DFC!$C$49</f>
        <v>146.19999999999999</v>
      </c>
      <c r="AO326" s="18">
        <f>DFC!$C$48</f>
        <v>150</v>
      </c>
      <c r="AP326" s="31">
        <f t="shared" si="173"/>
        <v>0</v>
      </c>
      <c r="AQ326" s="31">
        <f t="shared" si="173"/>
        <v>0</v>
      </c>
      <c r="AR326" s="32">
        <f t="shared" si="173"/>
        <v>0</v>
      </c>
      <c r="AS326" s="23">
        <f>DFC!$C$41</f>
        <v>370</v>
      </c>
      <c r="AT326" s="33">
        <f t="shared" si="172"/>
        <v>0</v>
      </c>
      <c r="AU326" s="31">
        <f t="shared" si="172"/>
        <v>0</v>
      </c>
      <c r="AV326" s="31">
        <f t="shared" si="172"/>
        <v>0</v>
      </c>
      <c r="AW326" s="423">
        <f t="shared" si="163"/>
        <v>0</v>
      </c>
      <c r="AX326" s="561">
        <f>DFC!$C$72</f>
        <v>0.15</v>
      </c>
      <c r="AY326" s="559">
        <f>DFC!$C$71</f>
        <v>0.75</v>
      </c>
      <c r="AZ326" s="560">
        <f>DFC!$C$70</f>
        <v>0.1</v>
      </c>
      <c r="BA326" s="24" t="str">
        <f t="shared" si="160"/>
        <v>OK</v>
      </c>
      <c r="BB326" s="25">
        <f t="shared" si="158"/>
        <v>93</v>
      </c>
      <c r="BC326" s="26">
        <f t="shared" si="158"/>
        <v>465</v>
      </c>
      <c r="BD326" s="27">
        <f t="shared" si="158"/>
        <v>62</v>
      </c>
      <c r="BE326" s="28">
        <f t="shared" si="150"/>
        <v>116250</v>
      </c>
      <c r="BF326" s="28">
        <f t="shared" si="150"/>
        <v>1976250</v>
      </c>
      <c r="BG326" s="28">
        <f t="shared" si="150"/>
        <v>310000</v>
      </c>
      <c r="BH326" s="17">
        <f>DFC!$C$77</f>
        <v>42</v>
      </c>
      <c r="BI326" s="28">
        <f>DFC!$C$76</f>
        <v>35</v>
      </c>
      <c r="BJ326" s="30">
        <f>DFC!$C$75</f>
        <v>40</v>
      </c>
      <c r="BK326" s="31">
        <f t="shared" si="174"/>
        <v>4.8825000000000003</v>
      </c>
      <c r="BL326" s="31">
        <f t="shared" si="174"/>
        <v>69.168750000000003</v>
      </c>
      <c r="BM326" s="32">
        <f t="shared" si="174"/>
        <v>12.4</v>
      </c>
      <c r="BN326" s="11">
        <f>DFC!$C$68</f>
        <v>500</v>
      </c>
      <c r="BO326" s="21">
        <f t="shared" si="164"/>
        <v>2441.25</v>
      </c>
      <c r="BP326" s="19">
        <f t="shared" si="165"/>
        <v>34584.375</v>
      </c>
      <c r="BQ326" s="19">
        <f t="shared" si="166"/>
        <v>6200</v>
      </c>
      <c r="BR326" s="423">
        <f t="shared" si="167"/>
        <v>43225.625</v>
      </c>
      <c r="BS326" s="561">
        <f>DFC!$C$72</f>
        <v>0.15</v>
      </c>
      <c r="BT326" s="559">
        <f>DFC!$C$71</f>
        <v>0.75</v>
      </c>
      <c r="BU326" s="560">
        <f>DFC!$C$70</f>
        <v>0.1</v>
      </c>
      <c r="BV326" s="24" t="str">
        <f t="shared" si="161"/>
        <v>OK</v>
      </c>
      <c r="BW326" s="25">
        <f t="shared" si="159"/>
        <v>93</v>
      </c>
      <c r="BX326" s="26">
        <f t="shared" si="159"/>
        <v>465</v>
      </c>
      <c r="BY326" s="27">
        <f t="shared" si="159"/>
        <v>62</v>
      </c>
      <c r="BZ326" s="28">
        <f t="shared" si="151"/>
        <v>0</v>
      </c>
      <c r="CA326" s="28">
        <f t="shared" si="151"/>
        <v>0</v>
      </c>
      <c r="CB326" s="28">
        <f t="shared" si="151"/>
        <v>0</v>
      </c>
      <c r="CC326" s="17">
        <f>DFC!$C$77</f>
        <v>42</v>
      </c>
      <c r="CD326" s="28">
        <f>DFC!$C$76</f>
        <v>35</v>
      </c>
      <c r="CE326" s="30">
        <f>DFC!$C$75</f>
        <v>40</v>
      </c>
      <c r="CF326" s="31">
        <f t="shared" si="175"/>
        <v>0</v>
      </c>
      <c r="CG326" s="31">
        <f t="shared" si="175"/>
        <v>0</v>
      </c>
      <c r="CH326" s="32">
        <f t="shared" si="175"/>
        <v>0</v>
      </c>
      <c r="CI326" s="11">
        <f>DFC!$C$68</f>
        <v>500</v>
      </c>
      <c r="CJ326" s="21">
        <f t="shared" si="168"/>
        <v>0</v>
      </c>
      <c r="CK326" s="21">
        <f t="shared" si="168"/>
        <v>0</v>
      </c>
      <c r="CL326" s="21">
        <f t="shared" si="168"/>
        <v>0</v>
      </c>
      <c r="CM326" s="423">
        <f t="shared" si="169"/>
        <v>0</v>
      </c>
    </row>
    <row r="327" spans="1:91" x14ac:dyDescent="0.35">
      <c r="A327" s="743"/>
      <c r="B327" s="572" t="s">
        <v>33</v>
      </c>
      <c r="C327" s="572">
        <v>30</v>
      </c>
      <c r="D327" s="572">
        <v>321</v>
      </c>
      <c r="E327" s="10">
        <f>DFC!C$60</f>
        <v>20</v>
      </c>
      <c r="F327" s="578">
        <f t="shared" ref="F327:F342" si="186">C327*E327</f>
        <v>600</v>
      </c>
      <c r="G327" s="745"/>
      <c r="H327" s="49">
        <f>DFC!$C$45</f>
        <v>0.1</v>
      </c>
      <c r="I327" s="47">
        <f>DFC!$C$44</f>
        <v>0.7</v>
      </c>
      <c r="J327" s="48">
        <f>DFC!$C$43</f>
        <v>0.2</v>
      </c>
      <c r="K327" s="24" t="str">
        <f t="shared" si="152"/>
        <v>OK</v>
      </c>
      <c r="L327" s="25">
        <f t="shared" si="183"/>
        <v>60</v>
      </c>
      <c r="M327" s="26">
        <f t="shared" si="183"/>
        <v>420</v>
      </c>
      <c r="N327" s="27">
        <f t="shared" si="183"/>
        <v>120</v>
      </c>
      <c r="O327" s="28">
        <f t="shared" si="182"/>
        <v>420000</v>
      </c>
      <c r="P327" s="28">
        <f t="shared" si="182"/>
        <v>9996000</v>
      </c>
      <c r="Q327" s="28">
        <f t="shared" si="182"/>
        <v>3360000</v>
      </c>
      <c r="R327" s="29">
        <f>DFC!$C$50</f>
        <v>152</v>
      </c>
      <c r="S327" s="28">
        <f>DFC!$C$49</f>
        <v>146.19999999999999</v>
      </c>
      <c r="T327" s="30">
        <f>DFC!$C$48</f>
        <v>150</v>
      </c>
      <c r="U327" s="31">
        <f t="shared" si="184"/>
        <v>63.84</v>
      </c>
      <c r="V327" s="31">
        <f t="shared" si="184"/>
        <v>1461.4151999999999</v>
      </c>
      <c r="W327" s="32">
        <f t="shared" si="184"/>
        <v>504</v>
      </c>
      <c r="X327" s="23">
        <f>DFC!$C$41</f>
        <v>370</v>
      </c>
      <c r="Y327" s="33">
        <f t="shared" si="185"/>
        <v>23620.800000000003</v>
      </c>
      <c r="Z327" s="31">
        <f t="shared" si="185"/>
        <v>540723.62399999995</v>
      </c>
      <c r="AA327" s="31">
        <f t="shared" si="185"/>
        <v>186480</v>
      </c>
      <c r="AB327" s="423">
        <f t="shared" si="162"/>
        <v>750824.424</v>
      </c>
      <c r="AC327" s="295">
        <f>DFC!$C$45</f>
        <v>0.1</v>
      </c>
      <c r="AD327" s="291">
        <f>DFC!$C$44</f>
        <v>0.7</v>
      </c>
      <c r="AE327" s="292">
        <f>DFC!$C$43</f>
        <v>0.2</v>
      </c>
      <c r="AF327" s="24" t="str">
        <f t="shared" si="156"/>
        <v>OK</v>
      </c>
      <c r="AG327" s="25">
        <f t="shared" si="157"/>
        <v>60</v>
      </c>
      <c r="AH327" s="26">
        <f t="shared" si="157"/>
        <v>420</v>
      </c>
      <c r="AI327" s="27">
        <f t="shared" si="157"/>
        <v>120</v>
      </c>
      <c r="AJ327" s="28">
        <f t="shared" ref="AJ327:AL342" si="187">AJ$6*AG327</f>
        <v>0</v>
      </c>
      <c r="AK327" s="28">
        <f t="shared" si="187"/>
        <v>0</v>
      </c>
      <c r="AL327" s="28">
        <f t="shared" si="187"/>
        <v>0</v>
      </c>
      <c r="AM327" s="17">
        <f>DFC!$C$50</f>
        <v>152</v>
      </c>
      <c r="AN327" s="16">
        <f>DFC!$C$49</f>
        <v>146.19999999999999</v>
      </c>
      <c r="AO327" s="18">
        <f>DFC!$C$48</f>
        <v>150</v>
      </c>
      <c r="AP327" s="31">
        <f t="shared" si="173"/>
        <v>0</v>
      </c>
      <c r="AQ327" s="31">
        <f t="shared" si="173"/>
        <v>0</v>
      </c>
      <c r="AR327" s="32">
        <f t="shared" si="173"/>
        <v>0</v>
      </c>
      <c r="AS327" s="23">
        <f>DFC!$C$41</f>
        <v>370</v>
      </c>
      <c r="AT327" s="33">
        <f t="shared" si="172"/>
        <v>0</v>
      </c>
      <c r="AU327" s="31">
        <f t="shared" si="172"/>
        <v>0</v>
      </c>
      <c r="AV327" s="31">
        <f t="shared" si="172"/>
        <v>0</v>
      </c>
      <c r="AW327" s="423">
        <f t="shared" si="163"/>
        <v>0</v>
      </c>
      <c r="AX327" s="561">
        <f>DFC!$C$72</f>
        <v>0.15</v>
      </c>
      <c r="AY327" s="559">
        <f>DFC!$C$71</f>
        <v>0.75</v>
      </c>
      <c r="AZ327" s="560">
        <f>DFC!$C$70</f>
        <v>0.1</v>
      </c>
      <c r="BA327" s="24" t="str">
        <f t="shared" si="160"/>
        <v>OK</v>
      </c>
      <c r="BB327" s="25">
        <f t="shared" si="158"/>
        <v>90</v>
      </c>
      <c r="BC327" s="26">
        <f t="shared" si="158"/>
        <v>450</v>
      </c>
      <c r="BD327" s="27">
        <f t="shared" si="158"/>
        <v>60</v>
      </c>
      <c r="BE327" s="28">
        <f t="shared" ref="BE327:BG342" si="188">BE$6*BB327</f>
        <v>112500</v>
      </c>
      <c r="BF327" s="28">
        <f t="shared" si="188"/>
        <v>1912500</v>
      </c>
      <c r="BG327" s="28">
        <f t="shared" si="188"/>
        <v>300000</v>
      </c>
      <c r="BH327" s="17">
        <f>DFC!$C$77</f>
        <v>42</v>
      </c>
      <c r="BI327" s="28">
        <f>DFC!$C$76</f>
        <v>35</v>
      </c>
      <c r="BJ327" s="30">
        <f>DFC!$C$75</f>
        <v>40</v>
      </c>
      <c r="BK327" s="31">
        <f t="shared" si="174"/>
        <v>4.7249999999999996</v>
      </c>
      <c r="BL327" s="31">
        <f t="shared" si="174"/>
        <v>66.9375</v>
      </c>
      <c r="BM327" s="32">
        <f t="shared" si="174"/>
        <v>12</v>
      </c>
      <c r="BN327" s="11">
        <f>DFC!$C$68</f>
        <v>500</v>
      </c>
      <c r="BO327" s="21">
        <f t="shared" si="164"/>
        <v>2362.5</v>
      </c>
      <c r="BP327" s="19">
        <f t="shared" si="165"/>
        <v>33468.75</v>
      </c>
      <c r="BQ327" s="19">
        <f t="shared" si="166"/>
        <v>6000</v>
      </c>
      <c r="BR327" s="423">
        <f t="shared" si="167"/>
        <v>41831.25</v>
      </c>
      <c r="BS327" s="561">
        <f>DFC!$C$72</f>
        <v>0.15</v>
      </c>
      <c r="BT327" s="559">
        <f>DFC!$C$71</f>
        <v>0.75</v>
      </c>
      <c r="BU327" s="560">
        <f>DFC!$C$70</f>
        <v>0.1</v>
      </c>
      <c r="BV327" s="24" t="str">
        <f t="shared" si="161"/>
        <v>OK</v>
      </c>
      <c r="BW327" s="25">
        <f t="shared" si="159"/>
        <v>90</v>
      </c>
      <c r="BX327" s="26">
        <f t="shared" si="159"/>
        <v>450</v>
      </c>
      <c r="BY327" s="27">
        <f t="shared" si="159"/>
        <v>60</v>
      </c>
      <c r="BZ327" s="28">
        <f t="shared" ref="BZ327:CB342" si="189">BZ$6*BW327</f>
        <v>0</v>
      </c>
      <c r="CA327" s="28">
        <f t="shared" si="189"/>
        <v>0</v>
      </c>
      <c r="CB327" s="28">
        <f t="shared" si="189"/>
        <v>0</v>
      </c>
      <c r="CC327" s="17">
        <f>DFC!$C$77</f>
        <v>42</v>
      </c>
      <c r="CD327" s="28">
        <f>DFC!$C$76</f>
        <v>35</v>
      </c>
      <c r="CE327" s="30">
        <f>DFC!$C$75</f>
        <v>40</v>
      </c>
      <c r="CF327" s="31">
        <f t="shared" si="175"/>
        <v>0</v>
      </c>
      <c r="CG327" s="31">
        <f t="shared" si="175"/>
        <v>0</v>
      </c>
      <c r="CH327" s="32">
        <f t="shared" si="175"/>
        <v>0</v>
      </c>
      <c r="CI327" s="11">
        <f>DFC!$C$68</f>
        <v>500</v>
      </c>
      <c r="CJ327" s="21">
        <f t="shared" si="168"/>
        <v>0</v>
      </c>
      <c r="CK327" s="21">
        <f t="shared" si="168"/>
        <v>0</v>
      </c>
      <c r="CL327" s="21">
        <f t="shared" si="168"/>
        <v>0</v>
      </c>
      <c r="CM327" s="423">
        <f t="shared" si="169"/>
        <v>0</v>
      </c>
    </row>
    <row r="328" spans="1:91" x14ac:dyDescent="0.35">
      <c r="A328" s="743"/>
      <c r="B328" s="572" t="s">
        <v>34</v>
      </c>
      <c r="C328" s="572">
        <v>31</v>
      </c>
      <c r="D328" s="572">
        <v>322</v>
      </c>
      <c r="E328" s="10">
        <f>DFC!C$61</f>
        <v>20</v>
      </c>
      <c r="F328" s="578">
        <f t="shared" si="186"/>
        <v>620</v>
      </c>
      <c r="G328" s="745"/>
      <c r="H328" s="49">
        <f>DFC!$C$45</f>
        <v>0.1</v>
      </c>
      <c r="I328" s="47">
        <f>DFC!$C$44</f>
        <v>0.7</v>
      </c>
      <c r="J328" s="48">
        <f>DFC!$C$43</f>
        <v>0.2</v>
      </c>
      <c r="K328" s="24" t="str">
        <f t="shared" ref="K328:K342" si="190">IF(SUM(H328:J328)=1,"OK","X")</f>
        <v>OK</v>
      </c>
      <c r="L328" s="25">
        <f t="shared" si="183"/>
        <v>62</v>
      </c>
      <c r="M328" s="26">
        <f t="shared" si="183"/>
        <v>434</v>
      </c>
      <c r="N328" s="27">
        <f t="shared" si="183"/>
        <v>124</v>
      </c>
      <c r="O328" s="28">
        <f t="shared" si="182"/>
        <v>434000</v>
      </c>
      <c r="P328" s="28">
        <f t="shared" si="182"/>
        <v>10329200</v>
      </c>
      <c r="Q328" s="28">
        <f t="shared" si="182"/>
        <v>3472000</v>
      </c>
      <c r="R328" s="29">
        <f>DFC!$C$50</f>
        <v>152</v>
      </c>
      <c r="S328" s="28">
        <f>DFC!$C$49</f>
        <v>146.19999999999999</v>
      </c>
      <c r="T328" s="30">
        <f>DFC!$C$48</f>
        <v>150</v>
      </c>
      <c r="U328" s="31">
        <f t="shared" si="184"/>
        <v>65.968000000000004</v>
      </c>
      <c r="V328" s="31">
        <f t="shared" si="184"/>
        <v>1510.12904</v>
      </c>
      <c r="W328" s="32">
        <f t="shared" si="184"/>
        <v>520.79999999999995</v>
      </c>
      <c r="X328" s="23">
        <f>DFC!$C$41</f>
        <v>370</v>
      </c>
      <c r="Y328" s="33">
        <f t="shared" si="185"/>
        <v>24408.16</v>
      </c>
      <c r="Z328" s="31">
        <f t="shared" si="185"/>
        <v>558747.74479999999</v>
      </c>
      <c r="AA328" s="31">
        <f t="shared" si="185"/>
        <v>192695.99999999997</v>
      </c>
      <c r="AB328" s="423">
        <f t="shared" si="162"/>
        <v>775851.90480000002</v>
      </c>
      <c r="AC328" s="295">
        <f>DFC!$C$45</f>
        <v>0.1</v>
      </c>
      <c r="AD328" s="291">
        <f>DFC!$C$44</f>
        <v>0.7</v>
      </c>
      <c r="AE328" s="292">
        <f>DFC!$C$43</f>
        <v>0.2</v>
      </c>
      <c r="AF328" s="24" t="str">
        <f t="shared" ref="AF328:AF342" si="191">IF(SUM(AC328:AE328)=1,"OK","X")</f>
        <v>OK</v>
      </c>
      <c r="AG328" s="25">
        <f t="shared" ref="AG328:AI342" si="192">$F328*AC328</f>
        <v>62</v>
      </c>
      <c r="AH328" s="26">
        <f t="shared" si="192"/>
        <v>434</v>
      </c>
      <c r="AI328" s="27">
        <f t="shared" si="192"/>
        <v>124</v>
      </c>
      <c r="AJ328" s="28">
        <f t="shared" si="187"/>
        <v>0</v>
      </c>
      <c r="AK328" s="28">
        <f t="shared" si="187"/>
        <v>0</v>
      </c>
      <c r="AL328" s="28">
        <f t="shared" si="187"/>
        <v>0</v>
      </c>
      <c r="AM328" s="17">
        <f>DFC!$C$50</f>
        <v>152</v>
      </c>
      <c r="AN328" s="16">
        <f>DFC!$C$49</f>
        <v>146.19999999999999</v>
      </c>
      <c r="AO328" s="18">
        <f>DFC!$C$48</f>
        <v>150</v>
      </c>
      <c r="AP328" s="31">
        <f t="shared" si="173"/>
        <v>0</v>
      </c>
      <c r="AQ328" s="31">
        <f t="shared" si="173"/>
        <v>0</v>
      </c>
      <c r="AR328" s="32">
        <f t="shared" si="173"/>
        <v>0</v>
      </c>
      <c r="AS328" s="23">
        <f>DFC!$C$41</f>
        <v>370</v>
      </c>
      <c r="AT328" s="33">
        <f t="shared" si="172"/>
        <v>0</v>
      </c>
      <c r="AU328" s="31">
        <f t="shared" si="172"/>
        <v>0</v>
      </c>
      <c r="AV328" s="31">
        <f t="shared" si="172"/>
        <v>0</v>
      </c>
      <c r="AW328" s="423">
        <f t="shared" si="163"/>
        <v>0</v>
      </c>
      <c r="AX328" s="561">
        <f>DFC!$C$72</f>
        <v>0.15</v>
      </c>
      <c r="AY328" s="559">
        <f>DFC!$C$71</f>
        <v>0.75</v>
      </c>
      <c r="AZ328" s="560">
        <f>DFC!$C$70</f>
        <v>0.1</v>
      </c>
      <c r="BA328" s="24" t="str">
        <f t="shared" si="160"/>
        <v>OK</v>
      </c>
      <c r="BB328" s="25">
        <f t="shared" ref="BB328:BD342" si="193">$F328*AX328</f>
        <v>93</v>
      </c>
      <c r="BC328" s="26">
        <f t="shared" si="193"/>
        <v>465</v>
      </c>
      <c r="BD328" s="27">
        <f t="shared" si="193"/>
        <v>62</v>
      </c>
      <c r="BE328" s="28">
        <f t="shared" si="188"/>
        <v>116250</v>
      </c>
      <c r="BF328" s="28">
        <f t="shared" si="188"/>
        <v>1976250</v>
      </c>
      <c r="BG328" s="28">
        <f t="shared" si="188"/>
        <v>310000</v>
      </c>
      <c r="BH328" s="17">
        <f>DFC!$C$77</f>
        <v>42</v>
      </c>
      <c r="BI328" s="28">
        <f>DFC!$C$76</f>
        <v>35</v>
      </c>
      <c r="BJ328" s="30">
        <f>DFC!$C$75</f>
        <v>40</v>
      </c>
      <c r="BK328" s="31">
        <f t="shared" si="174"/>
        <v>4.8825000000000003</v>
      </c>
      <c r="BL328" s="31">
        <f t="shared" si="174"/>
        <v>69.168750000000003</v>
      </c>
      <c r="BM328" s="32">
        <f t="shared" si="174"/>
        <v>12.4</v>
      </c>
      <c r="BN328" s="11">
        <f>DFC!$C$68</f>
        <v>500</v>
      </c>
      <c r="BO328" s="21">
        <f t="shared" si="164"/>
        <v>2441.25</v>
      </c>
      <c r="BP328" s="19">
        <f t="shared" si="165"/>
        <v>34584.375</v>
      </c>
      <c r="BQ328" s="19">
        <f t="shared" si="166"/>
        <v>6200</v>
      </c>
      <c r="BR328" s="423">
        <f t="shared" si="167"/>
        <v>43225.625</v>
      </c>
      <c r="BS328" s="561">
        <f>DFC!$C$72</f>
        <v>0.15</v>
      </c>
      <c r="BT328" s="559">
        <f>DFC!$C$71</f>
        <v>0.75</v>
      </c>
      <c r="BU328" s="560">
        <f>DFC!$C$70</f>
        <v>0.1</v>
      </c>
      <c r="BV328" s="24" t="str">
        <f t="shared" si="161"/>
        <v>OK</v>
      </c>
      <c r="BW328" s="25">
        <f t="shared" ref="BW328:BY342" si="194">$F328*BS328</f>
        <v>93</v>
      </c>
      <c r="BX328" s="26">
        <f t="shared" si="194"/>
        <v>465</v>
      </c>
      <c r="BY328" s="27">
        <f t="shared" si="194"/>
        <v>62</v>
      </c>
      <c r="BZ328" s="28">
        <f t="shared" si="189"/>
        <v>0</v>
      </c>
      <c r="CA328" s="28">
        <f t="shared" si="189"/>
        <v>0</v>
      </c>
      <c r="CB328" s="28">
        <f t="shared" si="189"/>
        <v>0</v>
      </c>
      <c r="CC328" s="17">
        <f>DFC!$C$77</f>
        <v>42</v>
      </c>
      <c r="CD328" s="28">
        <f>DFC!$C$76</f>
        <v>35</v>
      </c>
      <c r="CE328" s="30">
        <f>DFC!$C$75</f>
        <v>40</v>
      </c>
      <c r="CF328" s="31">
        <f t="shared" si="175"/>
        <v>0</v>
      </c>
      <c r="CG328" s="31">
        <f t="shared" si="175"/>
        <v>0</v>
      </c>
      <c r="CH328" s="32">
        <f t="shared" si="175"/>
        <v>0</v>
      </c>
      <c r="CI328" s="11">
        <f>DFC!$C$68</f>
        <v>500</v>
      </c>
      <c r="CJ328" s="21">
        <f t="shared" si="168"/>
        <v>0</v>
      </c>
      <c r="CK328" s="21">
        <f t="shared" si="168"/>
        <v>0</v>
      </c>
      <c r="CL328" s="21">
        <f t="shared" si="168"/>
        <v>0</v>
      </c>
      <c r="CM328" s="423">
        <f t="shared" si="169"/>
        <v>0</v>
      </c>
    </row>
    <row r="329" spans="1:91" x14ac:dyDescent="0.35">
      <c r="A329" s="743"/>
      <c r="B329" s="572" t="s">
        <v>35</v>
      </c>
      <c r="C329" s="572">
        <v>30</v>
      </c>
      <c r="D329" s="572">
        <v>323</v>
      </c>
      <c r="E329" s="10">
        <f>DFC!C$62</f>
        <v>20</v>
      </c>
      <c r="F329" s="578">
        <f t="shared" si="186"/>
        <v>600</v>
      </c>
      <c r="G329" s="745"/>
      <c r="H329" s="49">
        <f>DFC!$C$45</f>
        <v>0.1</v>
      </c>
      <c r="I329" s="47">
        <f>DFC!$C$44</f>
        <v>0.7</v>
      </c>
      <c r="J329" s="48">
        <f>DFC!$C$43</f>
        <v>0.2</v>
      </c>
      <c r="K329" s="24" t="str">
        <f t="shared" si="190"/>
        <v>OK</v>
      </c>
      <c r="L329" s="25">
        <f t="shared" si="183"/>
        <v>60</v>
      </c>
      <c r="M329" s="26">
        <f t="shared" si="183"/>
        <v>420</v>
      </c>
      <c r="N329" s="27">
        <f t="shared" si="183"/>
        <v>120</v>
      </c>
      <c r="O329" s="28">
        <f t="shared" si="182"/>
        <v>420000</v>
      </c>
      <c r="P329" s="28">
        <f t="shared" si="182"/>
        <v>9996000</v>
      </c>
      <c r="Q329" s="28">
        <f t="shared" si="182"/>
        <v>3360000</v>
      </c>
      <c r="R329" s="29">
        <f>DFC!$C$50</f>
        <v>152</v>
      </c>
      <c r="S329" s="28">
        <f>DFC!$C$49</f>
        <v>146.19999999999999</v>
      </c>
      <c r="T329" s="30">
        <f>DFC!$C$48</f>
        <v>150</v>
      </c>
      <c r="U329" s="31">
        <f t="shared" si="184"/>
        <v>63.84</v>
      </c>
      <c r="V329" s="31">
        <f t="shared" si="184"/>
        <v>1461.4151999999999</v>
      </c>
      <c r="W329" s="32">
        <f t="shared" si="184"/>
        <v>504</v>
      </c>
      <c r="X329" s="23">
        <f>DFC!$C$41</f>
        <v>370</v>
      </c>
      <c r="Y329" s="33">
        <f t="shared" si="185"/>
        <v>23620.800000000003</v>
      </c>
      <c r="Z329" s="31">
        <f t="shared" si="185"/>
        <v>540723.62399999995</v>
      </c>
      <c r="AA329" s="31">
        <f t="shared" si="185"/>
        <v>186480</v>
      </c>
      <c r="AB329" s="423">
        <f t="shared" si="162"/>
        <v>750824.424</v>
      </c>
      <c r="AC329" s="295">
        <f>DFC!$C$45</f>
        <v>0.1</v>
      </c>
      <c r="AD329" s="291">
        <f>DFC!$C$44</f>
        <v>0.7</v>
      </c>
      <c r="AE329" s="292">
        <f>DFC!$C$43</f>
        <v>0.2</v>
      </c>
      <c r="AF329" s="24" t="str">
        <f t="shared" si="191"/>
        <v>OK</v>
      </c>
      <c r="AG329" s="25">
        <f t="shared" si="192"/>
        <v>60</v>
      </c>
      <c r="AH329" s="26">
        <f t="shared" si="192"/>
        <v>420</v>
      </c>
      <c r="AI329" s="27">
        <f t="shared" si="192"/>
        <v>120</v>
      </c>
      <c r="AJ329" s="28">
        <f t="shared" si="187"/>
        <v>0</v>
      </c>
      <c r="AK329" s="28">
        <f t="shared" si="187"/>
        <v>0</v>
      </c>
      <c r="AL329" s="28">
        <f t="shared" si="187"/>
        <v>0</v>
      </c>
      <c r="AM329" s="17">
        <f>DFC!$C$50</f>
        <v>152</v>
      </c>
      <c r="AN329" s="16">
        <f>DFC!$C$49</f>
        <v>146.19999999999999</v>
      </c>
      <c r="AO329" s="18">
        <f>DFC!$C$48</f>
        <v>150</v>
      </c>
      <c r="AP329" s="31">
        <f t="shared" si="173"/>
        <v>0</v>
      </c>
      <c r="AQ329" s="31">
        <f t="shared" si="173"/>
        <v>0</v>
      </c>
      <c r="AR329" s="32">
        <f t="shared" si="173"/>
        <v>0</v>
      </c>
      <c r="AS329" s="23">
        <f>DFC!$C$41</f>
        <v>370</v>
      </c>
      <c r="AT329" s="33">
        <f t="shared" si="172"/>
        <v>0</v>
      </c>
      <c r="AU329" s="31">
        <f t="shared" si="172"/>
        <v>0</v>
      </c>
      <c r="AV329" s="31">
        <f t="shared" si="172"/>
        <v>0</v>
      </c>
      <c r="AW329" s="423">
        <f t="shared" si="163"/>
        <v>0</v>
      </c>
      <c r="AX329" s="561">
        <f>DFC!$C$72</f>
        <v>0.15</v>
      </c>
      <c r="AY329" s="559">
        <f>DFC!$C$71</f>
        <v>0.75</v>
      </c>
      <c r="AZ329" s="560">
        <f>DFC!$C$70</f>
        <v>0.1</v>
      </c>
      <c r="BA329" s="24" t="str">
        <f t="shared" si="160"/>
        <v>OK</v>
      </c>
      <c r="BB329" s="25">
        <f t="shared" si="193"/>
        <v>90</v>
      </c>
      <c r="BC329" s="26">
        <f t="shared" si="193"/>
        <v>450</v>
      </c>
      <c r="BD329" s="27">
        <f t="shared" si="193"/>
        <v>60</v>
      </c>
      <c r="BE329" s="28">
        <f t="shared" si="188"/>
        <v>112500</v>
      </c>
      <c r="BF329" s="28">
        <f t="shared" si="188"/>
        <v>1912500</v>
      </c>
      <c r="BG329" s="28">
        <f t="shared" si="188"/>
        <v>300000</v>
      </c>
      <c r="BH329" s="17">
        <f>DFC!$C$77</f>
        <v>42</v>
      </c>
      <c r="BI329" s="28">
        <f>DFC!$C$76</f>
        <v>35</v>
      </c>
      <c r="BJ329" s="30">
        <f>DFC!$C$75</f>
        <v>40</v>
      </c>
      <c r="BK329" s="31">
        <f t="shared" si="174"/>
        <v>4.7249999999999996</v>
      </c>
      <c r="BL329" s="31">
        <f t="shared" si="174"/>
        <v>66.9375</v>
      </c>
      <c r="BM329" s="32">
        <f t="shared" si="174"/>
        <v>12</v>
      </c>
      <c r="BN329" s="11">
        <f>DFC!$C$68</f>
        <v>500</v>
      </c>
      <c r="BO329" s="21">
        <f t="shared" si="164"/>
        <v>2362.5</v>
      </c>
      <c r="BP329" s="19">
        <f t="shared" si="165"/>
        <v>33468.75</v>
      </c>
      <c r="BQ329" s="19">
        <f t="shared" si="166"/>
        <v>6000</v>
      </c>
      <c r="BR329" s="423">
        <f t="shared" si="167"/>
        <v>41831.25</v>
      </c>
      <c r="BS329" s="561">
        <f>DFC!$C$72</f>
        <v>0.15</v>
      </c>
      <c r="BT329" s="559">
        <f>DFC!$C$71</f>
        <v>0.75</v>
      </c>
      <c r="BU329" s="560">
        <f>DFC!$C$70</f>
        <v>0.1</v>
      </c>
      <c r="BV329" s="24" t="str">
        <f t="shared" si="161"/>
        <v>OK</v>
      </c>
      <c r="BW329" s="25">
        <f t="shared" si="194"/>
        <v>90</v>
      </c>
      <c r="BX329" s="26">
        <f t="shared" si="194"/>
        <v>450</v>
      </c>
      <c r="BY329" s="27">
        <f t="shared" si="194"/>
        <v>60</v>
      </c>
      <c r="BZ329" s="28">
        <f t="shared" si="189"/>
        <v>0</v>
      </c>
      <c r="CA329" s="28">
        <f t="shared" si="189"/>
        <v>0</v>
      </c>
      <c r="CB329" s="28">
        <f t="shared" si="189"/>
        <v>0</v>
      </c>
      <c r="CC329" s="17">
        <f>DFC!$C$77</f>
        <v>42</v>
      </c>
      <c r="CD329" s="28">
        <f>DFC!$C$76</f>
        <v>35</v>
      </c>
      <c r="CE329" s="30">
        <f>DFC!$C$75</f>
        <v>40</v>
      </c>
      <c r="CF329" s="31">
        <f t="shared" si="175"/>
        <v>0</v>
      </c>
      <c r="CG329" s="31">
        <f t="shared" si="175"/>
        <v>0</v>
      </c>
      <c r="CH329" s="32">
        <f t="shared" si="175"/>
        <v>0</v>
      </c>
      <c r="CI329" s="11">
        <f>DFC!$C$68</f>
        <v>500</v>
      </c>
      <c r="CJ329" s="21">
        <f t="shared" si="168"/>
        <v>0</v>
      </c>
      <c r="CK329" s="21">
        <f t="shared" si="168"/>
        <v>0</v>
      </c>
      <c r="CL329" s="21">
        <f t="shared" si="168"/>
        <v>0</v>
      </c>
      <c r="CM329" s="423">
        <f t="shared" si="169"/>
        <v>0</v>
      </c>
    </row>
    <row r="330" spans="1:91" x14ac:dyDescent="0.35">
      <c r="A330" s="744"/>
      <c r="B330" s="576" t="s">
        <v>36</v>
      </c>
      <c r="C330" s="576">
        <v>31</v>
      </c>
      <c r="D330" s="576">
        <v>324</v>
      </c>
      <c r="E330" s="10">
        <f>DFC!C$63</f>
        <v>20</v>
      </c>
      <c r="F330" s="35">
        <f t="shared" si="186"/>
        <v>620</v>
      </c>
      <c r="G330" s="746"/>
      <c r="H330" s="49">
        <f>DFC!$C$45</f>
        <v>0.1</v>
      </c>
      <c r="I330" s="47">
        <f>DFC!$C$44</f>
        <v>0.7</v>
      </c>
      <c r="J330" s="48">
        <f>DFC!$C$43</f>
        <v>0.2</v>
      </c>
      <c r="K330" s="24" t="str">
        <f t="shared" si="190"/>
        <v>OK</v>
      </c>
      <c r="L330" s="37">
        <f t="shared" si="183"/>
        <v>62</v>
      </c>
      <c r="M330" s="38">
        <f t="shared" si="183"/>
        <v>434</v>
      </c>
      <c r="N330" s="39">
        <f t="shared" si="183"/>
        <v>124</v>
      </c>
      <c r="O330" s="40">
        <f t="shared" si="182"/>
        <v>434000</v>
      </c>
      <c r="P330" s="40">
        <f t="shared" si="182"/>
        <v>10329200</v>
      </c>
      <c r="Q330" s="40">
        <f t="shared" si="182"/>
        <v>3472000</v>
      </c>
      <c r="R330" s="41">
        <f>DFC!$C$50</f>
        <v>152</v>
      </c>
      <c r="S330" s="40">
        <f>DFC!$C$49</f>
        <v>146.19999999999999</v>
      </c>
      <c r="T330" s="42">
        <f>DFC!$C$48</f>
        <v>150</v>
      </c>
      <c r="U330" s="43">
        <f t="shared" si="184"/>
        <v>65.968000000000004</v>
      </c>
      <c r="V330" s="43">
        <f t="shared" si="184"/>
        <v>1510.12904</v>
      </c>
      <c r="W330" s="44">
        <f t="shared" si="184"/>
        <v>520.79999999999995</v>
      </c>
      <c r="X330" s="23">
        <f>DFC!$C$41</f>
        <v>370</v>
      </c>
      <c r="Y330" s="45">
        <f t="shared" si="185"/>
        <v>24408.16</v>
      </c>
      <c r="Z330" s="43">
        <f t="shared" si="185"/>
        <v>558747.74479999999</v>
      </c>
      <c r="AA330" s="43">
        <f t="shared" si="185"/>
        <v>192695.99999999997</v>
      </c>
      <c r="AB330" s="423">
        <f t="shared" si="162"/>
        <v>775851.90480000002</v>
      </c>
      <c r="AC330" s="295">
        <f>DFC!$C$45</f>
        <v>0.1</v>
      </c>
      <c r="AD330" s="291">
        <f>DFC!$C$44</f>
        <v>0.7</v>
      </c>
      <c r="AE330" s="292">
        <f>DFC!$C$43</f>
        <v>0.2</v>
      </c>
      <c r="AF330" s="24" t="str">
        <f t="shared" si="191"/>
        <v>OK</v>
      </c>
      <c r="AG330" s="37">
        <f t="shared" si="192"/>
        <v>62</v>
      </c>
      <c r="AH330" s="38">
        <f t="shared" si="192"/>
        <v>434</v>
      </c>
      <c r="AI330" s="39">
        <f t="shared" si="192"/>
        <v>124</v>
      </c>
      <c r="AJ330" s="40">
        <f t="shared" si="187"/>
        <v>0</v>
      </c>
      <c r="AK330" s="40">
        <f t="shared" si="187"/>
        <v>0</v>
      </c>
      <c r="AL330" s="40">
        <f t="shared" si="187"/>
        <v>0</v>
      </c>
      <c r="AM330" s="17">
        <f>DFC!$C$50</f>
        <v>152</v>
      </c>
      <c r="AN330" s="16">
        <f>DFC!$C$49</f>
        <v>146.19999999999999</v>
      </c>
      <c r="AO330" s="18">
        <f>DFC!$C$48</f>
        <v>150</v>
      </c>
      <c r="AP330" s="43">
        <f t="shared" si="173"/>
        <v>0</v>
      </c>
      <c r="AQ330" s="43">
        <f t="shared" si="173"/>
        <v>0</v>
      </c>
      <c r="AR330" s="44">
        <f t="shared" si="173"/>
        <v>0</v>
      </c>
      <c r="AS330" s="23">
        <f>DFC!$C$41</f>
        <v>370</v>
      </c>
      <c r="AT330" s="45">
        <f t="shared" si="172"/>
        <v>0</v>
      </c>
      <c r="AU330" s="43">
        <f t="shared" si="172"/>
        <v>0</v>
      </c>
      <c r="AV330" s="43">
        <f t="shared" si="172"/>
        <v>0</v>
      </c>
      <c r="AW330" s="423">
        <f t="shared" si="163"/>
        <v>0</v>
      </c>
      <c r="AX330" s="561">
        <f>DFC!$C$72</f>
        <v>0.15</v>
      </c>
      <c r="AY330" s="559">
        <f>DFC!$C$71</f>
        <v>0.75</v>
      </c>
      <c r="AZ330" s="560">
        <f>DFC!$C$70</f>
        <v>0.1</v>
      </c>
      <c r="BA330" s="24" t="str">
        <f t="shared" si="160"/>
        <v>OK</v>
      </c>
      <c r="BB330" s="37">
        <f t="shared" si="193"/>
        <v>93</v>
      </c>
      <c r="BC330" s="38">
        <f t="shared" si="193"/>
        <v>465</v>
      </c>
      <c r="BD330" s="39">
        <f t="shared" si="193"/>
        <v>62</v>
      </c>
      <c r="BE330" s="40">
        <f t="shared" si="188"/>
        <v>116250</v>
      </c>
      <c r="BF330" s="40">
        <f t="shared" si="188"/>
        <v>1976250</v>
      </c>
      <c r="BG330" s="40">
        <f t="shared" si="188"/>
        <v>310000</v>
      </c>
      <c r="BH330" s="17">
        <f>DFC!$C$77</f>
        <v>42</v>
      </c>
      <c r="BI330" s="28">
        <f>DFC!$C$76</f>
        <v>35</v>
      </c>
      <c r="BJ330" s="30">
        <f>DFC!$C$75</f>
        <v>40</v>
      </c>
      <c r="BK330" s="43">
        <f t="shared" si="174"/>
        <v>4.8825000000000003</v>
      </c>
      <c r="BL330" s="43">
        <f t="shared" si="174"/>
        <v>69.168750000000003</v>
      </c>
      <c r="BM330" s="44">
        <f t="shared" si="174"/>
        <v>12.4</v>
      </c>
      <c r="BN330" s="11">
        <f>DFC!$C$68</f>
        <v>500</v>
      </c>
      <c r="BO330" s="21">
        <f t="shared" si="164"/>
        <v>2441.25</v>
      </c>
      <c r="BP330" s="19">
        <f t="shared" si="165"/>
        <v>34584.375</v>
      </c>
      <c r="BQ330" s="19">
        <f t="shared" si="166"/>
        <v>6200</v>
      </c>
      <c r="BR330" s="423">
        <f t="shared" si="167"/>
        <v>43225.625</v>
      </c>
      <c r="BS330" s="561">
        <f>DFC!$C$72</f>
        <v>0.15</v>
      </c>
      <c r="BT330" s="559">
        <f>DFC!$C$71</f>
        <v>0.75</v>
      </c>
      <c r="BU330" s="560">
        <f>DFC!$C$70</f>
        <v>0.1</v>
      </c>
      <c r="BV330" s="24" t="str">
        <f t="shared" si="161"/>
        <v>OK</v>
      </c>
      <c r="BW330" s="37">
        <f t="shared" si="194"/>
        <v>93</v>
      </c>
      <c r="BX330" s="38">
        <f t="shared" si="194"/>
        <v>465</v>
      </c>
      <c r="BY330" s="39">
        <f t="shared" si="194"/>
        <v>62</v>
      </c>
      <c r="BZ330" s="40">
        <f t="shared" si="189"/>
        <v>0</v>
      </c>
      <c r="CA330" s="40">
        <f t="shared" si="189"/>
        <v>0</v>
      </c>
      <c r="CB330" s="40">
        <f t="shared" si="189"/>
        <v>0</v>
      </c>
      <c r="CC330" s="17">
        <f>DFC!$C$77</f>
        <v>42</v>
      </c>
      <c r="CD330" s="28">
        <f>DFC!$C$76</f>
        <v>35</v>
      </c>
      <c r="CE330" s="30">
        <f>DFC!$C$75</f>
        <v>40</v>
      </c>
      <c r="CF330" s="43">
        <f t="shared" si="175"/>
        <v>0</v>
      </c>
      <c r="CG330" s="43">
        <f t="shared" si="175"/>
        <v>0</v>
      </c>
      <c r="CH330" s="44">
        <f t="shared" si="175"/>
        <v>0</v>
      </c>
      <c r="CI330" s="11">
        <f>DFC!$C$68</f>
        <v>500</v>
      </c>
      <c r="CJ330" s="21">
        <f t="shared" si="168"/>
        <v>0</v>
      </c>
      <c r="CK330" s="21">
        <f t="shared" si="168"/>
        <v>0</v>
      </c>
      <c r="CL330" s="21">
        <f t="shared" si="168"/>
        <v>0</v>
      </c>
      <c r="CM330" s="423">
        <f t="shared" si="169"/>
        <v>0</v>
      </c>
    </row>
    <row r="331" spans="1:91" x14ac:dyDescent="0.35">
      <c r="A331" s="731">
        <v>28</v>
      </c>
      <c r="B331" s="575" t="s">
        <v>25</v>
      </c>
      <c r="C331" s="575">
        <v>31</v>
      </c>
      <c r="D331" s="575">
        <v>325</v>
      </c>
      <c r="E331" s="10">
        <v>0</v>
      </c>
      <c r="F331" s="10">
        <f t="shared" si="186"/>
        <v>0</v>
      </c>
      <c r="G331" s="729">
        <f>SUM(F331:F342)</f>
        <v>0</v>
      </c>
      <c r="H331" s="286">
        <v>0</v>
      </c>
      <c r="I331" s="287">
        <v>0</v>
      </c>
      <c r="J331" s="288">
        <v>0</v>
      </c>
      <c r="K331" s="50" t="str">
        <f t="shared" si="190"/>
        <v>X</v>
      </c>
      <c r="L331" s="14">
        <v>0</v>
      </c>
      <c r="M331" s="14">
        <f t="shared" si="183"/>
        <v>0</v>
      </c>
      <c r="N331" s="15">
        <f t="shared" si="183"/>
        <v>0</v>
      </c>
      <c r="O331" s="16">
        <f t="shared" si="182"/>
        <v>0</v>
      </c>
      <c r="P331" s="16">
        <f t="shared" si="182"/>
        <v>0</v>
      </c>
      <c r="Q331" s="16">
        <f t="shared" si="182"/>
        <v>0</v>
      </c>
      <c r="R331" s="17">
        <v>0</v>
      </c>
      <c r="S331" s="16">
        <v>0</v>
      </c>
      <c r="T331" s="18">
        <v>0</v>
      </c>
      <c r="U331" s="19">
        <f t="shared" si="184"/>
        <v>0</v>
      </c>
      <c r="V331" s="19">
        <f t="shared" si="184"/>
        <v>0</v>
      </c>
      <c r="W331" s="20">
        <f t="shared" si="184"/>
        <v>0</v>
      </c>
      <c r="X331" s="11">
        <v>0</v>
      </c>
      <c r="Y331" s="21">
        <f t="shared" si="185"/>
        <v>0</v>
      </c>
      <c r="Z331" s="19">
        <f t="shared" si="185"/>
        <v>0</v>
      </c>
      <c r="AA331" s="19">
        <f t="shared" si="185"/>
        <v>0</v>
      </c>
      <c r="AB331" s="423">
        <v>0</v>
      </c>
      <c r="AC331" s="286">
        <v>0</v>
      </c>
      <c r="AD331" s="287">
        <v>0</v>
      </c>
      <c r="AE331" s="288">
        <v>0</v>
      </c>
      <c r="AF331" s="50" t="str">
        <f t="shared" si="191"/>
        <v>X</v>
      </c>
      <c r="AG331" s="14">
        <f t="shared" si="192"/>
        <v>0</v>
      </c>
      <c r="AH331" s="14">
        <f t="shared" si="192"/>
        <v>0</v>
      </c>
      <c r="AI331" s="15">
        <f t="shared" si="192"/>
        <v>0</v>
      </c>
      <c r="AJ331" s="16">
        <f t="shared" si="187"/>
        <v>0</v>
      </c>
      <c r="AK331" s="16">
        <f t="shared" si="187"/>
        <v>0</v>
      </c>
      <c r="AL331" s="16">
        <f t="shared" si="187"/>
        <v>0</v>
      </c>
      <c r="AM331" s="17">
        <v>0</v>
      </c>
      <c r="AN331" s="16">
        <v>0</v>
      </c>
      <c r="AO331" s="18">
        <v>0</v>
      </c>
      <c r="AP331" s="19">
        <f t="shared" si="173"/>
        <v>0</v>
      </c>
      <c r="AQ331" s="19">
        <f t="shared" si="173"/>
        <v>0</v>
      </c>
      <c r="AR331" s="20">
        <f t="shared" si="173"/>
        <v>0</v>
      </c>
      <c r="AS331" s="11">
        <v>0</v>
      </c>
      <c r="AT331" s="21">
        <f t="shared" si="172"/>
        <v>0</v>
      </c>
      <c r="AU331" s="19">
        <f t="shared" si="172"/>
        <v>0</v>
      </c>
      <c r="AV331" s="19">
        <f t="shared" si="172"/>
        <v>0</v>
      </c>
      <c r="AW331" s="423">
        <v>0</v>
      </c>
      <c r="AX331" s="286">
        <v>0</v>
      </c>
      <c r="AY331" s="287">
        <v>0</v>
      </c>
      <c r="AZ331" s="288">
        <v>0</v>
      </c>
      <c r="BA331" s="50" t="str">
        <f t="shared" si="160"/>
        <v>X</v>
      </c>
      <c r="BB331" s="14">
        <f t="shared" si="193"/>
        <v>0</v>
      </c>
      <c r="BC331" s="14">
        <f t="shared" si="193"/>
        <v>0</v>
      </c>
      <c r="BD331" s="15">
        <f t="shared" si="193"/>
        <v>0</v>
      </c>
      <c r="BE331" s="16">
        <f t="shared" si="188"/>
        <v>0</v>
      </c>
      <c r="BF331" s="16">
        <f t="shared" si="188"/>
        <v>0</v>
      </c>
      <c r="BG331" s="16">
        <f t="shared" si="188"/>
        <v>0</v>
      </c>
      <c r="BH331" s="17">
        <v>0</v>
      </c>
      <c r="BI331" s="16">
        <v>0</v>
      </c>
      <c r="BJ331" s="18">
        <v>0</v>
      </c>
      <c r="BK331" s="19">
        <f t="shared" si="174"/>
        <v>0</v>
      </c>
      <c r="BL331" s="19">
        <f t="shared" si="174"/>
        <v>0</v>
      </c>
      <c r="BM331" s="20">
        <f t="shared" si="174"/>
        <v>0</v>
      </c>
      <c r="BN331" s="11">
        <v>0</v>
      </c>
      <c r="BO331" s="21">
        <f t="shared" ref="BO331:BQ342" si="195">BK331*$X331</f>
        <v>0</v>
      </c>
      <c r="BP331" s="19">
        <f t="shared" si="195"/>
        <v>0</v>
      </c>
      <c r="BQ331" s="19">
        <f t="shared" si="195"/>
        <v>0</v>
      </c>
      <c r="BR331" s="423">
        <v>0</v>
      </c>
      <c r="BS331" s="286">
        <v>0</v>
      </c>
      <c r="BT331" s="287">
        <v>0</v>
      </c>
      <c r="BU331" s="288">
        <v>0</v>
      </c>
      <c r="BV331" s="50" t="str">
        <f t="shared" si="161"/>
        <v>X</v>
      </c>
      <c r="BW331" s="14">
        <f t="shared" si="194"/>
        <v>0</v>
      </c>
      <c r="BX331" s="14">
        <f t="shared" si="194"/>
        <v>0</v>
      </c>
      <c r="BY331" s="15">
        <f t="shared" si="194"/>
        <v>0</v>
      </c>
      <c r="BZ331" s="16">
        <f t="shared" si="189"/>
        <v>0</v>
      </c>
      <c r="CA331" s="16">
        <f t="shared" si="189"/>
        <v>0</v>
      </c>
      <c r="CB331" s="16">
        <f t="shared" si="189"/>
        <v>0</v>
      </c>
      <c r="CC331" s="17">
        <v>0</v>
      </c>
      <c r="CD331" s="16">
        <v>0</v>
      </c>
      <c r="CE331" s="18">
        <v>0</v>
      </c>
      <c r="CF331" s="19">
        <f t="shared" si="175"/>
        <v>0</v>
      </c>
      <c r="CG331" s="19">
        <f t="shared" si="175"/>
        <v>0</v>
      </c>
      <c r="CH331" s="20">
        <f t="shared" si="175"/>
        <v>0</v>
      </c>
      <c r="CI331" s="11">
        <v>0</v>
      </c>
      <c r="CJ331" s="21">
        <f t="shared" ref="CJ331:CL342" si="196">CF331*$X331</f>
        <v>0</v>
      </c>
      <c r="CK331" s="19">
        <f t="shared" si="196"/>
        <v>0</v>
      </c>
      <c r="CL331" s="19">
        <f t="shared" si="196"/>
        <v>0</v>
      </c>
      <c r="CM331" s="423">
        <v>0</v>
      </c>
    </row>
    <row r="332" spans="1:91" x14ac:dyDescent="0.35">
      <c r="A332" s="743"/>
      <c r="B332" s="572" t="s">
        <v>26</v>
      </c>
      <c r="C332" s="572">
        <v>28</v>
      </c>
      <c r="D332" s="572">
        <v>326</v>
      </c>
      <c r="E332" s="578">
        <v>0</v>
      </c>
      <c r="F332" s="578">
        <f t="shared" si="186"/>
        <v>0</v>
      </c>
      <c r="G332" s="690"/>
      <c r="H332" s="286">
        <v>0</v>
      </c>
      <c r="I332" s="287">
        <v>0</v>
      </c>
      <c r="J332" s="288">
        <v>0</v>
      </c>
      <c r="K332" s="51" t="str">
        <f t="shared" si="190"/>
        <v>X</v>
      </c>
      <c r="L332" s="26">
        <f t="shared" si="183"/>
        <v>0</v>
      </c>
      <c r="M332" s="26">
        <f t="shared" si="183"/>
        <v>0</v>
      </c>
      <c r="N332" s="27">
        <f t="shared" si="183"/>
        <v>0</v>
      </c>
      <c r="O332" s="28">
        <f t="shared" si="182"/>
        <v>0</v>
      </c>
      <c r="P332" s="28">
        <f t="shared" si="182"/>
        <v>0</v>
      </c>
      <c r="Q332" s="28">
        <f t="shared" si="182"/>
        <v>0</v>
      </c>
      <c r="R332" s="29">
        <v>0</v>
      </c>
      <c r="S332" s="28">
        <v>0</v>
      </c>
      <c r="T332" s="30">
        <v>0</v>
      </c>
      <c r="U332" s="31">
        <f t="shared" si="184"/>
        <v>0</v>
      </c>
      <c r="V332" s="31">
        <f t="shared" si="184"/>
        <v>0</v>
      </c>
      <c r="W332" s="32">
        <f t="shared" si="184"/>
        <v>0</v>
      </c>
      <c r="X332" s="23">
        <v>0</v>
      </c>
      <c r="Y332" s="33">
        <f t="shared" si="185"/>
        <v>0</v>
      </c>
      <c r="Z332" s="31">
        <f t="shared" si="185"/>
        <v>0</v>
      </c>
      <c r="AA332" s="31">
        <f t="shared" si="185"/>
        <v>0</v>
      </c>
      <c r="AB332" s="424">
        <v>0</v>
      </c>
      <c r="AC332" s="286">
        <v>0</v>
      </c>
      <c r="AD332" s="287">
        <v>0</v>
      </c>
      <c r="AE332" s="288">
        <v>0</v>
      </c>
      <c r="AF332" s="51" t="str">
        <f t="shared" si="191"/>
        <v>X</v>
      </c>
      <c r="AG332" s="26">
        <f t="shared" si="192"/>
        <v>0</v>
      </c>
      <c r="AH332" s="26">
        <f t="shared" si="192"/>
        <v>0</v>
      </c>
      <c r="AI332" s="27">
        <f t="shared" si="192"/>
        <v>0</v>
      </c>
      <c r="AJ332" s="28">
        <f t="shared" si="187"/>
        <v>0</v>
      </c>
      <c r="AK332" s="28">
        <f t="shared" si="187"/>
        <v>0</v>
      </c>
      <c r="AL332" s="28">
        <f t="shared" si="187"/>
        <v>0</v>
      </c>
      <c r="AM332" s="29">
        <v>0</v>
      </c>
      <c r="AN332" s="28">
        <v>0</v>
      </c>
      <c r="AO332" s="30">
        <v>0</v>
      </c>
      <c r="AP332" s="31">
        <f t="shared" si="173"/>
        <v>0</v>
      </c>
      <c r="AQ332" s="31">
        <f t="shared" si="173"/>
        <v>0</v>
      </c>
      <c r="AR332" s="32">
        <f t="shared" si="173"/>
        <v>0</v>
      </c>
      <c r="AS332" s="23">
        <v>0</v>
      </c>
      <c r="AT332" s="33">
        <f t="shared" si="172"/>
        <v>0</v>
      </c>
      <c r="AU332" s="31">
        <f t="shared" si="172"/>
        <v>0</v>
      </c>
      <c r="AV332" s="31">
        <f t="shared" si="172"/>
        <v>0</v>
      </c>
      <c r="AW332" s="424">
        <v>0</v>
      </c>
      <c r="AX332" s="286">
        <v>0</v>
      </c>
      <c r="AY332" s="287">
        <v>0</v>
      </c>
      <c r="AZ332" s="288">
        <v>0</v>
      </c>
      <c r="BA332" s="51" t="str">
        <f t="shared" si="160"/>
        <v>X</v>
      </c>
      <c r="BB332" s="26">
        <f t="shared" si="193"/>
        <v>0</v>
      </c>
      <c r="BC332" s="26">
        <f t="shared" si="193"/>
        <v>0</v>
      </c>
      <c r="BD332" s="27">
        <f t="shared" si="193"/>
        <v>0</v>
      </c>
      <c r="BE332" s="28">
        <f t="shared" si="188"/>
        <v>0</v>
      </c>
      <c r="BF332" s="28">
        <f t="shared" si="188"/>
        <v>0</v>
      </c>
      <c r="BG332" s="28">
        <f t="shared" si="188"/>
        <v>0</v>
      </c>
      <c r="BH332" s="29">
        <v>0</v>
      </c>
      <c r="BI332" s="28">
        <v>0</v>
      </c>
      <c r="BJ332" s="30">
        <v>0</v>
      </c>
      <c r="BK332" s="31">
        <f t="shared" si="174"/>
        <v>0</v>
      </c>
      <c r="BL332" s="31">
        <f t="shared" si="174"/>
        <v>0</v>
      </c>
      <c r="BM332" s="32">
        <f t="shared" si="174"/>
        <v>0</v>
      </c>
      <c r="BN332" s="23">
        <v>0</v>
      </c>
      <c r="BO332" s="33">
        <f t="shared" si="195"/>
        <v>0</v>
      </c>
      <c r="BP332" s="31">
        <f t="shared" si="195"/>
        <v>0</v>
      </c>
      <c r="BQ332" s="31">
        <f t="shared" si="195"/>
        <v>0</v>
      </c>
      <c r="BR332" s="424">
        <v>0</v>
      </c>
      <c r="BS332" s="286">
        <v>0</v>
      </c>
      <c r="BT332" s="287">
        <v>0</v>
      </c>
      <c r="BU332" s="288">
        <v>0</v>
      </c>
      <c r="BV332" s="51" t="str">
        <f t="shared" si="161"/>
        <v>X</v>
      </c>
      <c r="BW332" s="26">
        <f t="shared" si="194"/>
        <v>0</v>
      </c>
      <c r="BX332" s="26">
        <f t="shared" si="194"/>
        <v>0</v>
      </c>
      <c r="BY332" s="27">
        <f t="shared" si="194"/>
        <v>0</v>
      </c>
      <c r="BZ332" s="28">
        <f t="shared" si="189"/>
        <v>0</v>
      </c>
      <c r="CA332" s="28">
        <f t="shared" si="189"/>
        <v>0</v>
      </c>
      <c r="CB332" s="28">
        <f t="shared" si="189"/>
        <v>0</v>
      </c>
      <c r="CC332" s="29">
        <v>0</v>
      </c>
      <c r="CD332" s="28">
        <v>0</v>
      </c>
      <c r="CE332" s="30">
        <v>0</v>
      </c>
      <c r="CF332" s="31">
        <f t="shared" si="175"/>
        <v>0</v>
      </c>
      <c r="CG332" s="31">
        <f t="shared" si="175"/>
        <v>0</v>
      </c>
      <c r="CH332" s="32">
        <f t="shared" si="175"/>
        <v>0</v>
      </c>
      <c r="CI332" s="23">
        <v>0</v>
      </c>
      <c r="CJ332" s="33">
        <f t="shared" si="196"/>
        <v>0</v>
      </c>
      <c r="CK332" s="31">
        <f t="shared" si="196"/>
        <v>0</v>
      </c>
      <c r="CL332" s="31">
        <f t="shared" si="196"/>
        <v>0</v>
      </c>
      <c r="CM332" s="424">
        <v>0</v>
      </c>
    </row>
    <row r="333" spans="1:91" x14ac:dyDescent="0.35">
      <c r="A333" s="743"/>
      <c r="B333" s="572" t="s">
        <v>27</v>
      </c>
      <c r="C333" s="572">
        <v>31</v>
      </c>
      <c r="D333" s="572">
        <v>327</v>
      </c>
      <c r="E333" s="578">
        <v>0</v>
      </c>
      <c r="F333" s="578">
        <f t="shared" si="186"/>
        <v>0</v>
      </c>
      <c r="G333" s="690"/>
      <c r="H333" s="286">
        <v>0</v>
      </c>
      <c r="I333" s="287">
        <v>0</v>
      </c>
      <c r="J333" s="288">
        <v>0</v>
      </c>
      <c r="K333" s="51" t="str">
        <f t="shared" si="190"/>
        <v>X</v>
      </c>
      <c r="L333" s="26">
        <f t="shared" si="183"/>
        <v>0</v>
      </c>
      <c r="M333" s="26">
        <f t="shared" si="183"/>
        <v>0</v>
      </c>
      <c r="N333" s="27">
        <f t="shared" si="183"/>
        <v>0</v>
      </c>
      <c r="O333" s="28">
        <f t="shared" si="182"/>
        <v>0</v>
      </c>
      <c r="P333" s="28">
        <f t="shared" si="182"/>
        <v>0</v>
      </c>
      <c r="Q333" s="28">
        <f t="shared" si="182"/>
        <v>0</v>
      </c>
      <c r="R333" s="29">
        <v>0</v>
      </c>
      <c r="S333" s="28">
        <v>0</v>
      </c>
      <c r="T333" s="30">
        <v>0</v>
      </c>
      <c r="U333" s="31">
        <f t="shared" si="184"/>
        <v>0</v>
      </c>
      <c r="V333" s="31">
        <f t="shared" si="184"/>
        <v>0</v>
      </c>
      <c r="W333" s="32">
        <f t="shared" si="184"/>
        <v>0</v>
      </c>
      <c r="X333" s="23">
        <v>0</v>
      </c>
      <c r="Y333" s="33">
        <f t="shared" si="185"/>
        <v>0</v>
      </c>
      <c r="Z333" s="31">
        <f t="shared" si="185"/>
        <v>0</v>
      </c>
      <c r="AA333" s="31">
        <f t="shared" si="185"/>
        <v>0</v>
      </c>
      <c r="AB333" s="424">
        <v>0</v>
      </c>
      <c r="AC333" s="286">
        <v>0</v>
      </c>
      <c r="AD333" s="287">
        <v>0</v>
      </c>
      <c r="AE333" s="288">
        <v>0</v>
      </c>
      <c r="AF333" s="51" t="str">
        <f t="shared" si="191"/>
        <v>X</v>
      </c>
      <c r="AG333" s="26">
        <f t="shared" si="192"/>
        <v>0</v>
      </c>
      <c r="AH333" s="26">
        <f t="shared" si="192"/>
        <v>0</v>
      </c>
      <c r="AI333" s="27">
        <f t="shared" si="192"/>
        <v>0</v>
      </c>
      <c r="AJ333" s="28">
        <f t="shared" si="187"/>
        <v>0</v>
      </c>
      <c r="AK333" s="28">
        <f t="shared" si="187"/>
        <v>0</v>
      </c>
      <c r="AL333" s="28">
        <f t="shared" si="187"/>
        <v>0</v>
      </c>
      <c r="AM333" s="29">
        <v>0</v>
      </c>
      <c r="AN333" s="28">
        <v>0</v>
      </c>
      <c r="AO333" s="30">
        <v>0</v>
      </c>
      <c r="AP333" s="31">
        <f t="shared" si="173"/>
        <v>0</v>
      </c>
      <c r="AQ333" s="31">
        <f t="shared" si="173"/>
        <v>0</v>
      </c>
      <c r="AR333" s="32">
        <f t="shared" si="173"/>
        <v>0</v>
      </c>
      <c r="AS333" s="23">
        <v>0</v>
      </c>
      <c r="AT333" s="33">
        <f t="shared" si="172"/>
        <v>0</v>
      </c>
      <c r="AU333" s="31">
        <f t="shared" si="172"/>
        <v>0</v>
      </c>
      <c r="AV333" s="31">
        <f t="shared" si="172"/>
        <v>0</v>
      </c>
      <c r="AW333" s="424">
        <v>0</v>
      </c>
      <c r="AX333" s="286">
        <v>0</v>
      </c>
      <c r="AY333" s="287">
        <v>0</v>
      </c>
      <c r="AZ333" s="288">
        <v>0</v>
      </c>
      <c r="BA333" s="51" t="str">
        <f t="shared" si="160"/>
        <v>X</v>
      </c>
      <c r="BB333" s="26">
        <f t="shared" si="193"/>
        <v>0</v>
      </c>
      <c r="BC333" s="26">
        <f t="shared" si="193"/>
        <v>0</v>
      </c>
      <c r="BD333" s="27">
        <f t="shared" si="193"/>
        <v>0</v>
      </c>
      <c r="BE333" s="28">
        <f t="shared" si="188"/>
        <v>0</v>
      </c>
      <c r="BF333" s="28">
        <f t="shared" si="188"/>
        <v>0</v>
      </c>
      <c r="BG333" s="28">
        <f t="shared" si="188"/>
        <v>0</v>
      </c>
      <c r="BH333" s="29">
        <v>0</v>
      </c>
      <c r="BI333" s="28">
        <v>0</v>
      </c>
      <c r="BJ333" s="30">
        <v>0</v>
      </c>
      <c r="BK333" s="31">
        <f t="shared" si="174"/>
        <v>0</v>
      </c>
      <c r="BL333" s="31">
        <f t="shared" si="174"/>
        <v>0</v>
      </c>
      <c r="BM333" s="32">
        <f t="shared" si="174"/>
        <v>0</v>
      </c>
      <c r="BN333" s="23">
        <v>0</v>
      </c>
      <c r="BO333" s="33">
        <f t="shared" si="195"/>
        <v>0</v>
      </c>
      <c r="BP333" s="31">
        <f t="shared" si="195"/>
        <v>0</v>
      </c>
      <c r="BQ333" s="31">
        <f t="shared" si="195"/>
        <v>0</v>
      </c>
      <c r="BR333" s="424">
        <v>0</v>
      </c>
      <c r="BS333" s="286">
        <v>0</v>
      </c>
      <c r="BT333" s="287">
        <v>0</v>
      </c>
      <c r="BU333" s="288">
        <v>0</v>
      </c>
      <c r="BV333" s="51" t="str">
        <f t="shared" si="161"/>
        <v>X</v>
      </c>
      <c r="BW333" s="26">
        <f t="shared" si="194"/>
        <v>0</v>
      </c>
      <c r="BX333" s="26">
        <f t="shared" si="194"/>
        <v>0</v>
      </c>
      <c r="BY333" s="27">
        <f t="shared" si="194"/>
        <v>0</v>
      </c>
      <c r="BZ333" s="28">
        <f t="shared" si="189"/>
        <v>0</v>
      </c>
      <c r="CA333" s="28">
        <f t="shared" si="189"/>
        <v>0</v>
      </c>
      <c r="CB333" s="28">
        <f t="shared" si="189"/>
        <v>0</v>
      </c>
      <c r="CC333" s="29">
        <v>0</v>
      </c>
      <c r="CD333" s="28">
        <v>0</v>
      </c>
      <c r="CE333" s="30">
        <v>0</v>
      </c>
      <c r="CF333" s="31">
        <f t="shared" si="175"/>
        <v>0</v>
      </c>
      <c r="CG333" s="31">
        <f t="shared" si="175"/>
        <v>0</v>
      </c>
      <c r="CH333" s="32">
        <f t="shared" si="175"/>
        <v>0</v>
      </c>
      <c r="CI333" s="23">
        <v>0</v>
      </c>
      <c r="CJ333" s="33">
        <f t="shared" si="196"/>
        <v>0</v>
      </c>
      <c r="CK333" s="31">
        <f t="shared" si="196"/>
        <v>0</v>
      </c>
      <c r="CL333" s="31">
        <f t="shared" si="196"/>
        <v>0</v>
      </c>
      <c r="CM333" s="424">
        <v>0</v>
      </c>
    </row>
    <row r="334" spans="1:91" x14ac:dyDescent="0.35">
      <c r="A334" s="743"/>
      <c r="B334" s="572" t="s">
        <v>28</v>
      </c>
      <c r="C334" s="572">
        <v>30</v>
      </c>
      <c r="D334" s="572">
        <v>328</v>
      </c>
      <c r="E334" s="578">
        <v>0</v>
      </c>
      <c r="F334" s="578">
        <f t="shared" si="186"/>
        <v>0</v>
      </c>
      <c r="G334" s="690"/>
      <c r="H334" s="286">
        <v>0</v>
      </c>
      <c r="I334" s="287">
        <v>0</v>
      </c>
      <c r="J334" s="288">
        <v>0</v>
      </c>
      <c r="K334" s="51" t="str">
        <f t="shared" si="190"/>
        <v>X</v>
      </c>
      <c r="L334" s="26">
        <f t="shared" si="183"/>
        <v>0</v>
      </c>
      <c r="M334" s="26">
        <f t="shared" si="183"/>
        <v>0</v>
      </c>
      <c r="N334" s="27">
        <f t="shared" si="183"/>
        <v>0</v>
      </c>
      <c r="O334" s="28">
        <f t="shared" si="182"/>
        <v>0</v>
      </c>
      <c r="P334" s="28">
        <f t="shared" si="182"/>
        <v>0</v>
      </c>
      <c r="Q334" s="28">
        <f t="shared" si="182"/>
        <v>0</v>
      </c>
      <c r="R334" s="29">
        <v>0</v>
      </c>
      <c r="S334" s="28">
        <v>0</v>
      </c>
      <c r="T334" s="30">
        <v>0</v>
      </c>
      <c r="U334" s="31">
        <f t="shared" si="184"/>
        <v>0</v>
      </c>
      <c r="V334" s="31">
        <f t="shared" si="184"/>
        <v>0</v>
      </c>
      <c r="W334" s="32">
        <f t="shared" si="184"/>
        <v>0</v>
      </c>
      <c r="X334" s="23">
        <v>0</v>
      </c>
      <c r="Y334" s="33">
        <f t="shared" si="185"/>
        <v>0</v>
      </c>
      <c r="Z334" s="31">
        <f t="shared" si="185"/>
        <v>0</v>
      </c>
      <c r="AA334" s="31">
        <f t="shared" si="185"/>
        <v>0</v>
      </c>
      <c r="AB334" s="424">
        <v>0</v>
      </c>
      <c r="AC334" s="286">
        <v>0</v>
      </c>
      <c r="AD334" s="287">
        <v>0</v>
      </c>
      <c r="AE334" s="288">
        <v>0</v>
      </c>
      <c r="AF334" s="51" t="str">
        <f t="shared" si="191"/>
        <v>X</v>
      </c>
      <c r="AG334" s="26">
        <f t="shared" si="192"/>
        <v>0</v>
      </c>
      <c r="AH334" s="26">
        <f t="shared" si="192"/>
        <v>0</v>
      </c>
      <c r="AI334" s="27">
        <f t="shared" si="192"/>
        <v>0</v>
      </c>
      <c r="AJ334" s="28">
        <f t="shared" si="187"/>
        <v>0</v>
      </c>
      <c r="AK334" s="28">
        <f t="shared" si="187"/>
        <v>0</v>
      </c>
      <c r="AL334" s="28">
        <f t="shared" si="187"/>
        <v>0</v>
      </c>
      <c r="AM334" s="29">
        <v>0</v>
      </c>
      <c r="AN334" s="28">
        <v>0</v>
      </c>
      <c r="AO334" s="30">
        <v>0</v>
      </c>
      <c r="AP334" s="31">
        <f t="shared" si="173"/>
        <v>0</v>
      </c>
      <c r="AQ334" s="31">
        <f t="shared" si="173"/>
        <v>0</v>
      </c>
      <c r="AR334" s="32">
        <f t="shared" si="173"/>
        <v>0</v>
      </c>
      <c r="AS334" s="23">
        <v>0</v>
      </c>
      <c r="AT334" s="33">
        <f t="shared" si="172"/>
        <v>0</v>
      </c>
      <c r="AU334" s="31">
        <f t="shared" si="172"/>
        <v>0</v>
      </c>
      <c r="AV334" s="31">
        <f t="shared" si="172"/>
        <v>0</v>
      </c>
      <c r="AW334" s="424">
        <v>0</v>
      </c>
      <c r="AX334" s="286">
        <v>0</v>
      </c>
      <c r="AY334" s="287">
        <v>0</v>
      </c>
      <c r="AZ334" s="288">
        <v>0</v>
      </c>
      <c r="BA334" s="51" t="str">
        <f t="shared" si="160"/>
        <v>X</v>
      </c>
      <c r="BB334" s="26">
        <f t="shared" si="193"/>
        <v>0</v>
      </c>
      <c r="BC334" s="26">
        <f t="shared" si="193"/>
        <v>0</v>
      </c>
      <c r="BD334" s="27">
        <f t="shared" si="193"/>
        <v>0</v>
      </c>
      <c r="BE334" s="28">
        <f t="shared" si="188"/>
        <v>0</v>
      </c>
      <c r="BF334" s="28">
        <f t="shared" si="188"/>
        <v>0</v>
      </c>
      <c r="BG334" s="28">
        <f t="shared" si="188"/>
        <v>0</v>
      </c>
      <c r="BH334" s="29">
        <v>0</v>
      </c>
      <c r="BI334" s="28">
        <v>0</v>
      </c>
      <c r="BJ334" s="30">
        <v>0</v>
      </c>
      <c r="BK334" s="31">
        <f t="shared" si="174"/>
        <v>0</v>
      </c>
      <c r="BL334" s="31">
        <f t="shared" si="174"/>
        <v>0</v>
      </c>
      <c r="BM334" s="32">
        <f t="shared" si="174"/>
        <v>0</v>
      </c>
      <c r="BN334" s="23">
        <v>0</v>
      </c>
      <c r="BO334" s="33">
        <f t="shared" si="195"/>
        <v>0</v>
      </c>
      <c r="BP334" s="31">
        <f t="shared" si="195"/>
        <v>0</v>
      </c>
      <c r="BQ334" s="31">
        <f t="shared" si="195"/>
        <v>0</v>
      </c>
      <c r="BR334" s="424">
        <v>0</v>
      </c>
      <c r="BS334" s="286">
        <v>0</v>
      </c>
      <c r="BT334" s="287">
        <v>0</v>
      </c>
      <c r="BU334" s="288">
        <v>0</v>
      </c>
      <c r="BV334" s="51" t="str">
        <f t="shared" si="161"/>
        <v>X</v>
      </c>
      <c r="BW334" s="26">
        <f t="shared" si="194"/>
        <v>0</v>
      </c>
      <c r="BX334" s="26">
        <f t="shared" si="194"/>
        <v>0</v>
      </c>
      <c r="BY334" s="27">
        <f t="shared" si="194"/>
        <v>0</v>
      </c>
      <c r="BZ334" s="28">
        <f t="shared" si="189"/>
        <v>0</v>
      </c>
      <c r="CA334" s="28">
        <f t="shared" si="189"/>
        <v>0</v>
      </c>
      <c r="CB334" s="28">
        <f t="shared" si="189"/>
        <v>0</v>
      </c>
      <c r="CC334" s="29">
        <v>0</v>
      </c>
      <c r="CD334" s="28">
        <v>0</v>
      </c>
      <c r="CE334" s="30">
        <v>0</v>
      </c>
      <c r="CF334" s="31">
        <f t="shared" si="175"/>
        <v>0</v>
      </c>
      <c r="CG334" s="31">
        <f t="shared" si="175"/>
        <v>0</v>
      </c>
      <c r="CH334" s="32">
        <f t="shared" si="175"/>
        <v>0</v>
      </c>
      <c r="CI334" s="23">
        <v>0</v>
      </c>
      <c r="CJ334" s="33">
        <f t="shared" si="196"/>
        <v>0</v>
      </c>
      <c r="CK334" s="31">
        <f t="shared" si="196"/>
        <v>0</v>
      </c>
      <c r="CL334" s="31">
        <f t="shared" si="196"/>
        <v>0</v>
      </c>
      <c r="CM334" s="424">
        <v>0</v>
      </c>
    </row>
    <row r="335" spans="1:91" x14ac:dyDescent="0.35">
      <c r="A335" s="743"/>
      <c r="B335" s="572" t="s">
        <v>29</v>
      </c>
      <c r="C335" s="572">
        <v>31</v>
      </c>
      <c r="D335" s="572">
        <v>329</v>
      </c>
      <c r="E335" s="578">
        <v>0</v>
      </c>
      <c r="F335" s="578">
        <f t="shared" si="186"/>
        <v>0</v>
      </c>
      <c r="G335" s="690"/>
      <c r="H335" s="286">
        <v>0</v>
      </c>
      <c r="I335" s="287">
        <v>0</v>
      </c>
      <c r="J335" s="288">
        <v>0</v>
      </c>
      <c r="K335" s="51" t="str">
        <f t="shared" si="190"/>
        <v>X</v>
      </c>
      <c r="L335" s="26">
        <f t="shared" si="183"/>
        <v>0</v>
      </c>
      <c r="M335" s="26">
        <f t="shared" si="183"/>
        <v>0</v>
      </c>
      <c r="N335" s="27">
        <f t="shared" si="183"/>
        <v>0</v>
      </c>
      <c r="O335" s="28">
        <f t="shared" si="182"/>
        <v>0</v>
      </c>
      <c r="P335" s="28">
        <f t="shared" si="182"/>
        <v>0</v>
      </c>
      <c r="Q335" s="28">
        <f t="shared" si="182"/>
        <v>0</v>
      </c>
      <c r="R335" s="29">
        <v>0</v>
      </c>
      <c r="S335" s="28">
        <v>0</v>
      </c>
      <c r="T335" s="30">
        <v>0</v>
      </c>
      <c r="U335" s="31">
        <f t="shared" si="184"/>
        <v>0</v>
      </c>
      <c r="V335" s="31">
        <f t="shared" si="184"/>
        <v>0</v>
      </c>
      <c r="W335" s="32">
        <f t="shared" si="184"/>
        <v>0</v>
      </c>
      <c r="X335" s="23">
        <v>0</v>
      </c>
      <c r="Y335" s="33">
        <f t="shared" si="185"/>
        <v>0</v>
      </c>
      <c r="Z335" s="31">
        <f t="shared" si="185"/>
        <v>0</v>
      </c>
      <c r="AA335" s="31">
        <f t="shared" si="185"/>
        <v>0</v>
      </c>
      <c r="AB335" s="424">
        <v>0</v>
      </c>
      <c r="AC335" s="286">
        <v>0</v>
      </c>
      <c r="AD335" s="287">
        <v>0</v>
      </c>
      <c r="AE335" s="288">
        <v>0</v>
      </c>
      <c r="AF335" s="51" t="str">
        <f t="shared" si="191"/>
        <v>X</v>
      </c>
      <c r="AG335" s="26">
        <f t="shared" si="192"/>
        <v>0</v>
      </c>
      <c r="AH335" s="26">
        <f t="shared" si="192"/>
        <v>0</v>
      </c>
      <c r="AI335" s="27">
        <f t="shared" si="192"/>
        <v>0</v>
      </c>
      <c r="AJ335" s="28">
        <f t="shared" si="187"/>
        <v>0</v>
      </c>
      <c r="AK335" s="28">
        <f t="shared" si="187"/>
        <v>0</v>
      </c>
      <c r="AL335" s="28">
        <f t="shared" si="187"/>
        <v>0</v>
      </c>
      <c r="AM335" s="29">
        <v>0</v>
      </c>
      <c r="AN335" s="28">
        <v>0</v>
      </c>
      <c r="AO335" s="30">
        <v>0</v>
      </c>
      <c r="AP335" s="31">
        <f t="shared" si="173"/>
        <v>0</v>
      </c>
      <c r="AQ335" s="31">
        <f t="shared" si="173"/>
        <v>0</v>
      </c>
      <c r="AR335" s="32">
        <f t="shared" si="173"/>
        <v>0</v>
      </c>
      <c r="AS335" s="23">
        <v>0</v>
      </c>
      <c r="AT335" s="33">
        <f t="shared" si="172"/>
        <v>0</v>
      </c>
      <c r="AU335" s="31">
        <f t="shared" si="172"/>
        <v>0</v>
      </c>
      <c r="AV335" s="31">
        <f t="shared" si="172"/>
        <v>0</v>
      </c>
      <c r="AW335" s="424">
        <v>0</v>
      </c>
      <c r="AX335" s="286">
        <v>0</v>
      </c>
      <c r="AY335" s="287">
        <v>0</v>
      </c>
      <c r="AZ335" s="288">
        <v>0</v>
      </c>
      <c r="BA335" s="51" t="str">
        <f t="shared" si="160"/>
        <v>X</v>
      </c>
      <c r="BB335" s="26">
        <f t="shared" si="193"/>
        <v>0</v>
      </c>
      <c r="BC335" s="26">
        <f t="shared" si="193"/>
        <v>0</v>
      </c>
      <c r="BD335" s="27">
        <f t="shared" si="193"/>
        <v>0</v>
      </c>
      <c r="BE335" s="28">
        <f t="shared" si="188"/>
        <v>0</v>
      </c>
      <c r="BF335" s="28">
        <f t="shared" si="188"/>
        <v>0</v>
      </c>
      <c r="BG335" s="28">
        <f t="shared" si="188"/>
        <v>0</v>
      </c>
      <c r="BH335" s="29">
        <v>0</v>
      </c>
      <c r="BI335" s="28">
        <v>0</v>
      </c>
      <c r="BJ335" s="30">
        <v>0</v>
      </c>
      <c r="BK335" s="31">
        <f t="shared" si="174"/>
        <v>0</v>
      </c>
      <c r="BL335" s="31">
        <f t="shared" si="174"/>
        <v>0</v>
      </c>
      <c r="BM335" s="32">
        <f t="shared" si="174"/>
        <v>0</v>
      </c>
      <c r="BN335" s="23">
        <v>0</v>
      </c>
      <c r="BO335" s="33">
        <f t="shared" si="195"/>
        <v>0</v>
      </c>
      <c r="BP335" s="31">
        <f t="shared" si="195"/>
        <v>0</v>
      </c>
      <c r="BQ335" s="31">
        <f t="shared" si="195"/>
        <v>0</v>
      </c>
      <c r="BR335" s="424">
        <v>0</v>
      </c>
      <c r="BS335" s="286">
        <v>0</v>
      </c>
      <c r="BT335" s="287">
        <v>0</v>
      </c>
      <c r="BU335" s="288">
        <v>0</v>
      </c>
      <c r="BV335" s="51" t="str">
        <f t="shared" si="161"/>
        <v>X</v>
      </c>
      <c r="BW335" s="26">
        <f t="shared" si="194"/>
        <v>0</v>
      </c>
      <c r="BX335" s="26">
        <f t="shared" si="194"/>
        <v>0</v>
      </c>
      <c r="BY335" s="27">
        <f t="shared" si="194"/>
        <v>0</v>
      </c>
      <c r="BZ335" s="28">
        <f t="shared" si="189"/>
        <v>0</v>
      </c>
      <c r="CA335" s="28">
        <f t="shared" si="189"/>
        <v>0</v>
      </c>
      <c r="CB335" s="28">
        <f t="shared" si="189"/>
        <v>0</v>
      </c>
      <c r="CC335" s="29">
        <v>0</v>
      </c>
      <c r="CD335" s="28">
        <v>0</v>
      </c>
      <c r="CE335" s="30">
        <v>0</v>
      </c>
      <c r="CF335" s="31">
        <f t="shared" si="175"/>
        <v>0</v>
      </c>
      <c r="CG335" s="31">
        <f t="shared" si="175"/>
        <v>0</v>
      </c>
      <c r="CH335" s="32">
        <f t="shared" si="175"/>
        <v>0</v>
      </c>
      <c r="CI335" s="23">
        <v>0</v>
      </c>
      <c r="CJ335" s="33">
        <f t="shared" si="196"/>
        <v>0</v>
      </c>
      <c r="CK335" s="31">
        <f t="shared" si="196"/>
        <v>0</v>
      </c>
      <c r="CL335" s="31">
        <f t="shared" si="196"/>
        <v>0</v>
      </c>
      <c r="CM335" s="424">
        <v>0</v>
      </c>
    </row>
    <row r="336" spans="1:91" x14ac:dyDescent="0.35">
      <c r="A336" s="743"/>
      <c r="B336" s="572" t="s">
        <v>30</v>
      </c>
      <c r="C336" s="572">
        <v>30</v>
      </c>
      <c r="D336" s="572">
        <v>330</v>
      </c>
      <c r="E336" s="578">
        <v>0</v>
      </c>
      <c r="F336" s="578">
        <f t="shared" si="186"/>
        <v>0</v>
      </c>
      <c r="G336" s="690"/>
      <c r="H336" s="286">
        <v>0</v>
      </c>
      <c r="I336" s="287">
        <v>0</v>
      </c>
      <c r="J336" s="288">
        <v>0</v>
      </c>
      <c r="K336" s="51" t="str">
        <f t="shared" si="190"/>
        <v>X</v>
      </c>
      <c r="L336" s="26">
        <f t="shared" si="183"/>
        <v>0</v>
      </c>
      <c r="M336" s="26">
        <f t="shared" si="183"/>
        <v>0</v>
      </c>
      <c r="N336" s="27">
        <f t="shared" si="183"/>
        <v>0</v>
      </c>
      <c r="O336" s="28">
        <f t="shared" si="182"/>
        <v>0</v>
      </c>
      <c r="P336" s="28">
        <f t="shared" si="182"/>
        <v>0</v>
      </c>
      <c r="Q336" s="28">
        <f t="shared" si="182"/>
        <v>0</v>
      </c>
      <c r="R336" s="29">
        <v>0</v>
      </c>
      <c r="S336" s="28">
        <v>0</v>
      </c>
      <c r="T336" s="30">
        <v>0</v>
      </c>
      <c r="U336" s="31">
        <f t="shared" si="184"/>
        <v>0</v>
      </c>
      <c r="V336" s="31">
        <f t="shared" si="184"/>
        <v>0</v>
      </c>
      <c r="W336" s="32">
        <f t="shared" si="184"/>
        <v>0</v>
      </c>
      <c r="X336" s="23">
        <v>0</v>
      </c>
      <c r="Y336" s="33">
        <f t="shared" si="185"/>
        <v>0</v>
      </c>
      <c r="Z336" s="31">
        <f t="shared" si="185"/>
        <v>0</v>
      </c>
      <c r="AA336" s="31">
        <f t="shared" si="185"/>
        <v>0</v>
      </c>
      <c r="AB336" s="424">
        <v>0</v>
      </c>
      <c r="AC336" s="286">
        <v>0</v>
      </c>
      <c r="AD336" s="287">
        <v>0</v>
      </c>
      <c r="AE336" s="288">
        <v>0</v>
      </c>
      <c r="AF336" s="51" t="str">
        <f t="shared" si="191"/>
        <v>X</v>
      </c>
      <c r="AG336" s="26">
        <f t="shared" si="192"/>
        <v>0</v>
      </c>
      <c r="AH336" s="26">
        <f t="shared" si="192"/>
        <v>0</v>
      </c>
      <c r="AI336" s="27">
        <f t="shared" si="192"/>
        <v>0</v>
      </c>
      <c r="AJ336" s="28">
        <f t="shared" si="187"/>
        <v>0</v>
      </c>
      <c r="AK336" s="28">
        <f t="shared" si="187"/>
        <v>0</v>
      </c>
      <c r="AL336" s="28">
        <f t="shared" si="187"/>
        <v>0</v>
      </c>
      <c r="AM336" s="29">
        <v>0</v>
      </c>
      <c r="AN336" s="28">
        <v>0</v>
      </c>
      <c r="AO336" s="30">
        <v>0</v>
      </c>
      <c r="AP336" s="31">
        <f t="shared" si="173"/>
        <v>0</v>
      </c>
      <c r="AQ336" s="31">
        <f t="shared" si="173"/>
        <v>0</v>
      </c>
      <c r="AR336" s="32">
        <f t="shared" si="173"/>
        <v>0</v>
      </c>
      <c r="AS336" s="23">
        <v>0</v>
      </c>
      <c r="AT336" s="33">
        <f t="shared" si="172"/>
        <v>0</v>
      </c>
      <c r="AU336" s="31">
        <f t="shared" si="172"/>
        <v>0</v>
      </c>
      <c r="AV336" s="31">
        <f t="shared" si="172"/>
        <v>0</v>
      </c>
      <c r="AW336" s="424">
        <v>0</v>
      </c>
      <c r="AX336" s="286">
        <v>0</v>
      </c>
      <c r="AY336" s="287">
        <v>0</v>
      </c>
      <c r="AZ336" s="288">
        <v>0</v>
      </c>
      <c r="BA336" s="51" t="str">
        <f t="shared" si="160"/>
        <v>X</v>
      </c>
      <c r="BB336" s="26">
        <f t="shared" si="193"/>
        <v>0</v>
      </c>
      <c r="BC336" s="26">
        <f t="shared" si="193"/>
        <v>0</v>
      </c>
      <c r="BD336" s="27">
        <f t="shared" si="193"/>
        <v>0</v>
      </c>
      <c r="BE336" s="28">
        <f t="shared" si="188"/>
        <v>0</v>
      </c>
      <c r="BF336" s="28">
        <f t="shared" si="188"/>
        <v>0</v>
      </c>
      <c r="BG336" s="28">
        <f t="shared" si="188"/>
        <v>0</v>
      </c>
      <c r="BH336" s="29">
        <v>0</v>
      </c>
      <c r="BI336" s="28">
        <v>0</v>
      </c>
      <c r="BJ336" s="30">
        <v>0</v>
      </c>
      <c r="BK336" s="31">
        <f t="shared" si="174"/>
        <v>0</v>
      </c>
      <c r="BL336" s="31">
        <f t="shared" si="174"/>
        <v>0</v>
      </c>
      <c r="BM336" s="32">
        <f t="shared" si="174"/>
        <v>0</v>
      </c>
      <c r="BN336" s="23">
        <v>0</v>
      </c>
      <c r="BO336" s="33">
        <f t="shared" si="195"/>
        <v>0</v>
      </c>
      <c r="BP336" s="31">
        <f t="shared" si="195"/>
        <v>0</v>
      </c>
      <c r="BQ336" s="31">
        <f t="shared" si="195"/>
        <v>0</v>
      </c>
      <c r="BR336" s="424">
        <v>0</v>
      </c>
      <c r="BS336" s="286">
        <v>0</v>
      </c>
      <c r="BT336" s="287">
        <v>0</v>
      </c>
      <c r="BU336" s="288">
        <v>0</v>
      </c>
      <c r="BV336" s="51" t="str">
        <f t="shared" si="161"/>
        <v>X</v>
      </c>
      <c r="BW336" s="26">
        <f t="shared" si="194"/>
        <v>0</v>
      </c>
      <c r="BX336" s="26">
        <f t="shared" si="194"/>
        <v>0</v>
      </c>
      <c r="BY336" s="27">
        <f t="shared" si="194"/>
        <v>0</v>
      </c>
      <c r="BZ336" s="28">
        <f t="shared" si="189"/>
        <v>0</v>
      </c>
      <c r="CA336" s="28">
        <f t="shared" si="189"/>
        <v>0</v>
      </c>
      <c r="CB336" s="28">
        <f t="shared" si="189"/>
        <v>0</v>
      </c>
      <c r="CC336" s="29">
        <v>0</v>
      </c>
      <c r="CD336" s="28">
        <v>0</v>
      </c>
      <c r="CE336" s="30">
        <v>0</v>
      </c>
      <c r="CF336" s="31">
        <f t="shared" si="175"/>
        <v>0</v>
      </c>
      <c r="CG336" s="31">
        <f t="shared" si="175"/>
        <v>0</v>
      </c>
      <c r="CH336" s="32">
        <f t="shared" si="175"/>
        <v>0</v>
      </c>
      <c r="CI336" s="23">
        <v>0</v>
      </c>
      <c r="CJ336" s="33">
        <f t="shared" si="196"/>
        <v>0</v>
      </c>
      <c r="CK336" s="31">
        <f t="shared" si="196"/>
        <v>0</v>
      </c>
      <c r="CL336" s="31">
        <f t="shared" si="196"/>
        <v>0</v>
      </c>
      <c r="CM336" s="424">
        <v>0</v>
      </c>
    </row>
    <row r="337" spans="1:91" x14ac:dyDescent="0.35">
      <c r="A337" s="743"/>
      <c r="B337" s="572" t="s">
        <v>31</v>
      </c>
      <c r="C337" s="572">
        <v>31</v>
      </c>
      <c r="D337" s="572">
        <v>331</v>
      </c>
      <c r="E337" s="578">
        <v>0</v>
      </c>
      <c r="F337" s="578">
        <f t="shared" si="186"/>
        <v>0</v>
      </c>
      <c r="G337" s="690"/>
      <c r="H337" s="286">
        <v>0</v>
      </c>
      <c r="I337" s="287">
        <v>0</v>
      </c>
      <c r="J337" s="288">
        <v>0</v>
      </c>
      <c r="K337" s="51" t="str">
        <f t="shared" si="190"/>
        <v>X</v>
      </c>
      <c r="L337" s="26">
        <f t="shared" si="183"/>
        <v>0</v>
      </c>
      <c r="M337" s="26">
        <f t="shared" si="183"/>
        <v>0</v>
      </c>
      <c r="N337" s="27">
        <f t="shared" si="183"/>
        <v>0</v>
      </c>
      <c r="O337" s="28">
        <f t="shared" si="182"/>
        <v>0</v>
      </c>
      <c r="P337" s="28">
        <f t="shared" si="182"/>
        <v>0</v>
      </c>
      <c r="Q337" s="28">
        <f t="shared" si="182"/>
        <v>0</v>
      </c>
      <c r="R337" s="29">
        <v>0</v>
      </c>
      <c r="S337" s="28">
        <v>0</v>
      </c>
      <c r="T337" s="30">
        <v>0</v>
      </c>
      <c r="U337" s="31">
        <f t="shared" si="184"/>
        <v>0</v>
      </c>
      <c r="V337" s="31">
        <f t="shared" si="184"/>
        <v>0</v>
      </c>
      <c r="W337" s="32">
        <f t="shared" si="184"/>
        <v>0</v>
      </c>
      <c r="X337" s="23">
        <v>0</v>
      </c>
      <c r="Y337" s="33">
        <f t="shared" si="185"/>
        <v>0</v>
      </c>
      <c r="Z337" s="31">
        <f t="shared" si="185"/>
        <v>0</v>
      </c>
      <c r="AA337" s="31">
        <f t="shared" si="185"/>
        <v>0</v>
      </c>
      <c r="AB337" s="424">
        <v>0</v>
      </c>
      <c r="AC337" s="286">
        <v>0</v>
      </c>
      <c r="AD337" s="287">
        <v>0</v>
      </c>
      <c r="AE337" s="288">
        <v>0</v>
      </c>
      <c r="AF337" s="51" t="str">
        <f t="shared" si="191"/>
        <v>X</v>
      </c>
      <c r="AG337" s="26">
        <f t="shared" si="192"/>
        <v>0</v>
      </c>
      <c r="AH337" s="26">
        <f t="shared" si="192"/>
        <v>0</v>
      </c>
      <c r="AI337" s="27">
        <f t="shared" si="192"/>
        <v>0</v>
      </c>
      <c r="AJ337" s="28">
        <f t="shared" si="187"/>
        <v>0</v>
      </c>
      <c r="AK337" s="28">
        <f t="shared" si="187"/>
        <v>0</v>
      </c>
      <c r="AL337" s="28">
        <f t="shared" si="187"/>
        <v>0</v>
      </c>
      <c r="AM337" s="29">
        <v>0</v>
      </c>
      <c r="AN337" s="28">
        <v>0</v>
      </c>
      <c r="AO337" s="30">
        <v>0</v>
      </c>
      <c r="AP337" s="31">
        <f t="shared" si="173"/>
        <v>0</v>
      </c>
      <c r="AQ337" s="31">
        <f t="shared" si="173"/>
        <v>0</v>
      </c>
      <c r="AR337" s="32">
        <f t="shared" si="173"/>
        <v>0</v>
      </c>
      <c r="AS337" s="23">
        <v>0</v>
      </c>
      <c r="AT337" s="33">
        <f t="shared" si="172"/>
        <v>0</v>
      </c>
      <c r="AU337" s="31">
        <f t="shared" si="172"/>
        <v>0</v>
      </c>
      <c r="AV337" s="31">
        <f t="shared" si="172"/>
        <v>0</v>
      </c>
      <c r="AW337" s="424">
        <v>0</v>
      </c>
      <c r="AX337" s="286">
        <v>0</v>
      </c>
      <c r="AY337" s="287">
        <v>0</v>
      </c>
      <c r="AZ337" s="288">
        <v>0</v>
      </c>
      <c r="BA337" s="51" t="str">
        <f t="shared" ref="BA337:BA342" si="197">IF(SUM(AX337:AZ337)=1,"OK","X")</f>
        <v>X</v>
      </c>
      <c r="BB337" s="26">
        <f t="shared" si="193"/>
        <v>0</v>
      </c>
      <c r="BC337" s="26">
        <f t="shared" si="193"/>
        <v>0</v>
      </c>
      <c r="BD337" s="27">
        <f t="shared" si="193"/>
        <v>0</v>
      </c>
      <c r="BE337" s="28">
        <f t="shared" si="188"/>
        <v>0</v>
      </c>
      <c r="BF337" s="28">
        <f t="shared" si="188"/>
        <v>0</v>
      </c>
      <c r="BG337" s="28">
        <f t="shared" si="188"/>
        <v>0</v>
      </c>
      <c r="BH337" s="29">
        <v>0</v>
      </c>
      <c r="BI337" s="28">
        <v>0</v>
      </c>
      <c r="BJ337" s="30">
        <v>0</v>
      </c>
      <c r="BK337" s="31">
        <f t="shared" si="174"/>
        <v>0</v>
      </c>
      <c r="BL337" s="31">
        <f t="shared" si="174"/>
        <v>0</v>
      </c>
      <c r="BM337" s="32">
        <f t="shared" si="174"/>
        <v>0</v>
      </c>
      <c r="BN337" s="23">
        <v>0</v>
      </c>
      <c r="BO337" s="33">
        <f t="shared" si="195"/>
        <v>0</v>
      </c>
      <c r="BP337" s="31">
        <f t="shared" si="195"/>
        <v>0</v>
      </c>
      <c r="BQ337" s="31">
        <f t="shared" si="195"/>
        <v>0</v>
      </c>
      <c r="BR337" s="424">
        <v>0</v>
      </c>
      <c r="BS337" s="286">
        <v>0</v>
      </c>
      <c r="BT337" s="287">
        <v>0</v>
      </c>
      <c r="BU337" s="288">
        <v>0</v>
      </c>
      <c r="BV337" s="51" t="str">
        <f t="shared" ref="BV337:BV342" si="198">IF(SUM(BS337:BU337)=1,"OK","X")</f>
        <v>X</v>
      </c>
      <c r="BW337" s="26">
        <f t="shared" si="194"/>
        <v>0</v>
      </c>
      <c r="BX337" s="26">
        <f t="shared" si="194"/>
        <v>0</v>
      </c>
      <c r="BY337" s="27">
        <f t="shared" si="194"/>
        <v>0</v>
      </c>
      <c r="BZ337" s="28">
        <f t="shared" si="189"/>
        <v>0</v>
      </c>
      <c r="CA337" s="28">
        <f t="shared" si="189"/>
        <v>0</v>
      </c>
      <c r="CB337" s="28">
        <f t="shared" si="189"/>
        <v>0</v>
      </c>
      <c r="CC337" s="29">
        <v>0</v>
      </c>
      <c r="CD337" s="28">
        <v>0</v>
      </c>
      <c r="CE337" s="30">
        <v>0</v>
      </c>
      <c r="CF337" s="31">
        <f t="shared" si="175"/>
        <v>0</v>
      </c>
      <c r="CG337" s="31">
        <f t="shared" si="175"/>
        <v>0</v>
      </c>
      <c r="CH337" s="32">
        <f t="shared" si="175"/>
        <v>0</v>
      </c>
      <c r="CI337" s="23">
        <v>0</v>
      </c>
      <c r="CJ337" s="33">
        <f t="shared" si="196"/>
        <v>0</v>
      </c>
      <c r="CK337" s="31">
        <f t="shared" si="196"/>
        <v>0</v>
      </c>
      <c r="CL337" s="31">
        <f t="shared" si="196"/>
        <v>0</v>
      </c>
      <c r="CM337" s="424">
        <v>0</v>
      </c>
    </row>
    <row r="338" spans="1:91" x14ac:dyDescent="0.35">
      <c r="A338" s="743"/>
      <c r="B338" s="572" t="s">
        <v>32</v>
      </c>
      <c r="C338" s="572">
        <v>31</v>
      </c>
      <c r="D338" s="572">
        <v>332</v>
      </c>
      <c r="E338" s="578">
        <v>0</v>
      </c>
      <c r="F338" s="578">
        <f t="shared" si="186"/>
        <v>0</v>
      </c>
      <c r="G338" s="690"/>
      <c r="H338" s="286">
        <v>0</v>
      </c>
      <c r="I338" s="287">
        <v>0</v>
      </c>
      <c r="J338" s="288">
        <v>0</v>
      </c>
      <c r="K338" s="51" t="str">
        <f t="shared" si="190"/>
        <v>X</v>
      </c>
      <c r="L338" s="26">
        <f t="shared" si="183"/>
        <v>0</v>
      </c>
      <c r="M338" s="26">
        <f t="shared" si="183"/>
        <v>0</v>
      </c>
      <c r="N338" s="27">
        <f t="shared" si="183"/>
        <v>0</v>
      </c>
      <c r="O338" s="28">
        <f t="shared" si="182"/>
        <v>0</v>
      </c>
      <c r="P338" s="28">
        <f t="shared" si="182"/>
        <v>0</v>
      </c>
      <c r="Q338" s="28">
        <f t="shared" si="182"/>
        <v>0</v>
      </c>
      <c r="R338" s="29">
        <v>0</v>
      </c>
      <c r="S338" s="28">
        <v>0</v>
      </c>
      <c r="T338" s="30">
        <v>0</v>
      </c>
      <c r="U338" s="31">
        <f t="shared" si="184"/>
        <v>0</v>
      </c>
      <c r="V338" s="31">
        <f t="shared" si="184"/>
        <v>0</v>
      </c>
      <c r="W338" s="32">
        <f t="shared" si="184"/>
        <v>0</v>
      </c>
      <c r="X338" s="23">
        <v>0</v>
      </c>
      <c r="Y338" s="33">
        <f t="shared" si="185"/>
        <v>0</v>
      </c>
      <c r="Z338" s="31">
        <f t="shared" si="185"/>
        <v>0</v>
      </c>
      <c r="AA338" s="31">
        <f t="shared" si="185"/>
        <v>0</v>
      </c>
      <c r="AB338" s="424">
        <v>0</v>
      </c>
      <c r="AC338" s="286">
        <v>0</v>
      </c>
      <c r="AD338" s="287">
        <v>0</v>
      </c>
      <c r="AE338" s="288">
        <v>0</v>
      </c>
      <c r="AF338" s="51" t="str">
        <f t="shared" si="191"/>
        <v>X</v>
      </c>
      <c r="AG338" s="26">
        <f t="shared" si="192"/>
        <v>0</v>
      </c>
      <c r="AH338" s="26">
        <f t="shared" si="192"/>
        <v>0</v>
      </c>
      <c r="AI338" s="27">
        <f t="shared" si="192"/>
        <v>0</v>
      </c>
      <c r="AJ338" s="28">
        <f t="shared" si="187"/>
        <v>0</v>
      </c>
      <c r="AK338" s="28">
        <f t="shared" si="187"/>
        <v>0</v>
      </c>
      <c r="AL338" s="28">
        <f t="shared" si="187"/>
        <v>0</v>
      </c>
      <c r="AM338" s="29">
        <v>0</v>
      </c>
      <c r="AN338" s="28">
        <v>0</v>
      </c>
      <c r="AO338" s="30">
        <v>0</v>
      </c>
      <c r="AP338" s="31">
        <f t="shared" si="173"/>
        <v>0</v>
      </c>
      <c r="AQ338" s="31">
        <f t="shared" si="173"/>
        <v>0</v>
      </c>
      <c r="AR338" s="32">
        <f t="shared" si="173"/>
        <v>0</v>
      </c>
      <c r="AS338" s="23">
        <v>0</v>
      </c>
      <c r="AT338" s="33">
        <f t="shared" si="172"/>
        <v>0</v>
      </c>
      <c r="AU338" s="31">
        <f t="shared" si="172"/>
        <v>0</v>
      </c>
      <c r="AV338" s="31">
        <f t="shared" si="172"/>
        <v>0</v>
      </c>
      <c r="AW338" s="424">
        <v>0</v>
      </c>
      <c r="AX338" s="286">
        <v>0</v>
      </c>
      <c r="AY338" s="287">
        <v>0</v>
      </c>
      <c r="AZ338" s="288">
        <v>0</v>
      </c>
      <c r="BA338" s="51" t="str">
        <f t="shared" si="197"/>
        <v>X</v>
      </c>
      <c r="BB338" s="26">
        <f t="shared" si="193"/>
        <v>0</v>
      </c>
      <c r="BC338" s="26">
        <f t="shared" si="193"/>
        <v>0</v>
      </c>
      <c r="BD338" s="27">
        <f t="shared" si="193"/>
        <v>0</v>
      </c>
      <c r="BE338" s="28">
        <f t="shared" si="188"/>
        <v>0</v>
      </c>
      <c r="BF338" s="28">
        <f t="shared" si="188"/>
        <v>0</v>
      </c>
      <c r="BG338" s="28">
        <f t="shared" si="188"/>
        <v>0</v>
      </c>
      <c r="BH338" s="29">
        <v>0</v>
      </c>
      <c r="BI338" s="28">
        <v>0</v>
      </c>
      <c r="BJ338" s="30">
        <v>0</v>
      </c>
      <c r="BK338" s="31">
        <f t="shared" si="174"/>
        <v>0</v>
      </c>
      <c r="BL338" s="31">
        <f t="shared" si="174"/>
        <v>0</v>
      </c>
      <c r="BM338" s="32">
        <f t="shared" si="174"/>
        <v>0</v>
      </c>
      <c r="BN338" s="23">
        <v>0</v>
      </c>
      <c r="BO338" s="33">
        <f t="shared" si="195"/>
        <v>0</v>
      </c>
      <c r="BP338" s="31">
        <f t="shared" si="195"/>
        <v>0</v>
      </c>
      <c r="BQ338" s="31">
        <f t="shared" si="195"/>
        <v>0</v>
      </c>
      <c r="BR338" s="424">
        <v>0</v>
      </c>
      <c r="BS338" s="286">
        <v>0</v>
      </c>
      <c r="BT338" s="287">
        <v>0</v>
      </c>
      <c r="BU338" s="288">
        <v>0</v>
      </c>
      <c r="BV338" s="51" t="str">
        <f t="shared" si="198"/>
        <v>X</v>
      </c>
      <c r="BW338" s="26">
        <f t="shared" si="194"/>
        <v>0</v>
      </c>
      <c r="BX338" s="26">
        <f t="shared" si="194"/>
        <v>0</v>
      </c>
      <c r="BY338" s="27">
        <f t="shared" si="194"/>
        <v>0</v>
      </c>
      <c r="BZ338" s="28">
        <f t="shared" si="189"/>
        <v>0</v>
      </c>
      <c r="CA338" s="28">
        <f t="shared" si="189"/>
        <v>0</v>
      </c>
      <c r="CB338" s="28">
        <f t="shared" si="189"/>
        <v>0</v>
      </c>
      <c r="CC338" s="29">
        <v>0</v>
      </c>
      <c r="CD338" s="28">
        <v>0</v>
      </c>
      <c r="CE338" s="30">
        <v>0</v>
      </c>
      <c r="CF338" s="31">
        <f t="shared" si="175"/>
        <v>0</v>
      </c>
      <c r="CG338" s="31">
        <f t="shared" si="175"/>
        <v>0</v>
      </c>
      <c r="CH338" s="32">
        <f t="shared" si="175"/>
        <v>0</v>
      </c>
      <c r="CI338" s="23">
        <v>0</v>
      </c>
      <c r="CJ338" s="33">
        <f t="shared" si="196"/>
        <v>0</v>
      </c>
      <c r="CK338" s="31">
        <f t="shared" si="196"/>
        <v>0</v>
      </c>
      <c r="CL338" s="31">
        <f t="shared" si="196"/>
        <v>0</v>
      </c>
      <c r="CM338" s="424">
        <v>0</v>
      </c>
    </row>
    <row r="339" spans="1:91" x14ac:dyDescent="0.35">
      <c r="A339" s="743"/>
      <c r="B339" s="572" t="s">
        <v>33</v>
      </c>
      <c r="C339" s="572">
        <v>30</v>
      </c>
      <c r="D339" s="572">
        <v>333</v>
      </c>
      <c r="E339" s="578">
        <v>0</v>
      </c>
      <c r="F339" s="578">
        <f t="shared" si="186"/>
        <v>0</v>
      </c>
      <c r="G339" s="690"/>
      <c r="H339" s="286">
        <v>0</v>
      </c>
      <c r="I339" s="287">
        <v>0</v>
      </c>
      <c r="J339" s="288">
        <v>0</v>
      </c>
      <c r="K339" s="51" t="str">
        <f t="shared" si="190"/>
        <v>X</v>
      </c>
      <c r="L339" s="26">
        <f t="shared" si="183"/>
        <v>0</v>
      </c>
      <c r="M339" s="26">
        <f t="shared" si="183"/>
        <v>0</v>
      </c>
      <c r="N339" s="27">
        <f t="shared" si="183"/>
        <v>0</v>
      </c>
      <c r="O339" s="28">
        <f t="shared" si="182"/>
        <v>0</v>
      </c>
      <c r="P339" s="28">
        <f t="shared" si="182"/>
        <v>0</v>
      </c>
      <c r="Q339" s="28">
        <f t="shared" si="182"/>
        <v>0</v>
      </c>
      <c r="R339" s="29">
        <v>0</v>
      </c>
      <c r="S339" s="28">
        <v>0</v>
      </c>
      <c r="T339" s="30">
        <v>0</v>
      </c>
      <c r="U339" s="31">
        <f t="shared" si="184"/>
        <v>0</v>
      </c>
      <c r="V339" s="31">
        <f t="shared" si="184"/>
        <v>0</v>
      </c>
      <c r="W339" s="32">
        <f t="shared" si="184"/>
        <v>0</v>
      </c>
      <c r="X339" s="23">
        <v>0</v>
      </c>
      <c r="Y339" s="33">
        <f t="shared" si="185"/>
        <v>0</v>
      </c>
      <c r="Z339" s="31">
        <f t="shared" si="185"/>
        <v>0</v>
      </c>
      <c r="AA339" s="31">
        <f t="shared" si="185"/>
        <v>0</v>
      </c>
      <c r="AB339" s="424">
        <v>0</v>
      </c>
      <c r="AC339" s="286">
        <v>0</v>
      </c>
      <c r="AD339" s="287">
        <v>0</v>
      </c>
      <c r="AE339" s="288">
        <v>0</v>
      </c>
      <c r="AF339" s="51" t="str">
        <f t="shared" si="191"/>
        <v>X</v>
      </c>
      <c r="AG339" s="26">
        <f t="shared" si="192"/>
        <v>0</v>
      </c>
      <c r="AH339" s="26">
        <f t="shared" si="192"/>
        <v>0</v>
      </c>
      <c r="AI339" s="27">
        <f t="shared" si="192"/>
        <v>0</v>
      </c>
      <c r="AJ339" s="28">
        <f t="shared" si="187"/>
        <v>0</v>
      </c>
      <c r="AK339" s="28">
        <f t="shared" si="187"/>
        <v>0</v>
      </c>
      <c r="AL339" s="28">
        <f t="shared" si="187"/>
        <v>0</v>
      </c>
      <c r="AM339" s="29">
        <v>0</v>
      </c>
      <c r="AN339" s="28">
        <v>0</v>
      </c>
      <c r="AO339" s="30">
        <v>0</v>
      </c>
      <c r="AP339" s="31">
        <f t="shared" si="173"/>
        <v>0</v>
      </c>
      <c r="AQ339" s="31">
        <f t="shared" si="173"/>
        <v>0</v>
      </c>
      <c r="AR339" s="32">
        <f t="shared" si="173"/>
        <v>0</v>
      </c>
      <c r="AS339" s="23">
        <v>0</v>
      </c>
      <c r="AT339" s="33">
        <f t="shared" si="172"/>
        <v>0</v>
      </c>
      <c r="AU339" s="31">
        <f t="shared" si="172"/>
        <v>0</v>
      </c>
      <c r="AV339" s="31">
        <f t="shared" si="172"/>
        <v>0</v>
      </c>
      <c r="AW339" s="424">
        <v>0</v>
      </c>
      <c r="AX339" s="286">
        <v>0</v>
      </c>
      <c r="AY339" s="287">
        <v>0</v>
      </c>
      <c r="AZ339" s="288">
        <v>0</v>
      </c>
      <c r="BA339" s="51" t="str">
        <f t="shared" si="197"/>
        <v>X</v>
      </c>
      <c r="BB339" s="26">
        <f t="shared" si="193"/>
        <v>0</v>
      </c>
      <c r="BC339" s="26">
        <f t="shared" si="193"/>
        <v>0</v>
      </c>
      <c r="BD339" s="27">
        <f t="shared" si="193"/>
        <v>0</v>
      </c>
      <c r="BE339" s="28">
        <f t="shared" si="188"/>
        <v>0</v>
      </c>
      <c r="BF339" s="28">
        <f t="shared" si="188"/>
        <v>0</v>
      </c>
      <c r="BG339" s="28">
        <f t="shared" si="188"/>
        <v>0</v>
      </c>
      <c r="BH339" s="29">
        <v>0</v>
      </c>
      <c r="BI339" s="28">
        <v>0</v>
      </c>
      <c r="BJ339" s="30">
        <v>0</v>
      </c>
      <c r="BK339" s="31">
        <f t="shared" si="174"/>
        <v>0</v>
      </c>
      <c r="BL339" s="31">
        <f t="shared" si="174"/>
        <v>0</v>
      </c>
      <c r="BM339" s="32">
        <f t="shared" si="174"/>
        <v>0</v>
      </c>
      <c r="BN339" s="23">
        <v>0</v>
      </c>
      <c r="BO339" s="33">
        <f t="shared" si="195"/>
        <v>0</v>
      </c>
      <c r="BP339" s="31">
        <f t="shared" si="195"/>
        <v>0</v>
      </c>
      <c r="BQ339" s="31">
        <f t="shared" si="195"/>
        <v>0</v>
      </c>
      <c r="BR339" s="424">
        <v>0</v>
      </c>
      <c r="BS339" s="286">
        <v>0</v>
      </c>
      <c r="BT339" s="287">
        <v>0</v>
      </c>
      <c r="BU339" s="288">
        <v>0</v>
      </c>
      <c r="BV339" s="51" t="str">
        <f t="shared" si="198"/>
        <v>X</v>
      </c>
      <c r="BW339" s="26">
        <f t="shared" si="194"/>
        <v>0</v>
      </c>
      <c r="BX339" s="26">
        <f t="shared" si="194"/>
        <v>0</v>
      </c>
      <c r="BY339" s="27">
        <f t="shared" si="194"/>
        <v>0</v>
      </c>
      <c r="BZ339" s="28">
        <f t="shared" si="189"/>
        <v>0</v>
      </c>
      <c r="CA339" s="28">
        <f t="shared" si="189"/>
        <v>0</v>
      </c>
      <c r="CB339" s="28">
        <f t="shared" si="189"/>
        <v>0</v>
      </c>
      <c r="CC339" s="29">
        <v>0</v>
      </c>
      <c r="CD339" s="28">
        <v>0</v>
      </c>
      <c r="CE339" s="30">
        <v>0</v>
      </c>
      <c r="CF339" s="31">
        <f t="shared" si="175"/>
        <v>0</v>
      </c>
      <c r="CG339" s="31">
        <f t="shared" si="175"/>
        <v>0</v>
      </c>
      <c r="CH339" s="32">
        <f t="shared" si="175"/>
        <v>0</v>
      </c>
      <c r="CI339" s="23">
        <v>0</v>
      </c>
      <c r="CJ339" s="33">
        <f t="shared" si="196"/>
        <v>0</v>
      </c>
      <c r="CK339" s="31">
        <f t="shared" si="196"/>
        <v>0</v>
      </c>
      <c r="CL339" s="31">
        <f t="shared" si="196"/>
        <v>0</v>
      </c>
      <c r="CM339" s="424">
        <v>0</v>
      </c>
    </row>
    <row r="340" spans="1:91" x14ac:dyDescent="0.35">
      <c r="A340" s="743"/>
      <c r="B340" s="572" t="s">
        <v>34</v>
      </c>
      <c r="C340" s="572">
        <v>31</v>
      </c>
      <c r="D340" s="572">
        <v>334</v>
      </c>
      <c r="E340" s="578">
        <v>0</v>
      </c>
      <c r="F340" s="578">
        <f t="shared" si="186"/>
        <v>0</v>
      </c>
      <c r="G340" s="690"/>
      <c r="H340" s="286">
        <v>0</v>
      </c>
      <c r="I340" s="287">
        <v>0</v>
      </c>
      <c r="J340" s="288">
        <v>0</v>
      </c>
      <c r="K340" s="51" t="str">
        <f t="shared" si="190"/>
        <v>X</v>
      </c>
      <c r="L340" s="26">
        <f t="shared" si="183"/>
        <v>0</v>
      </c>
      <c r="M340" s="26">
        <f t="shared" si="183"/>
        <v>0</v>
      </c>
      <c r="N340" s="27">
        <f t="shared" si="183"/>
        <v>0</v>
      </c>
      <c r="O340" s="28">
        <f t="shared" si="182"/>
        <v>0</v>
      </c>
      <c r="P340" s="28">
        <f t="shared" si="182"/>
        <v>0</v>
      </c>
      <c r="Q340" s="28">
        <f t="shared" si="182"/>
        <v>0</v>
      </c>
      <c r="R340" s="29">
        <v>0</v>
      </c>
      <c r="S340" s="28">
        <v>0</v>
      </c>
      <c r="T340" s="30">
        <v>0</v>
      </c>
      <c r="U340" s="31">
        <f t="shared" si="184"/>
        <v>0</v>
      </c>
      <c r="V340" s="31">
        <f t="shared" si="184"/>
        <v>0</v>
      </c>
      <c r="W340" s="32">
        <f t="shared" si="184"/>
        <v>0</v>
      </c>
      <c r="X340" s="23">
        <v>0</v>
      </c>
      <c r="Y340" s="33">
        <f t="shared" si="185"/>
        <v>0</v>
      </c>
      <c r="Z340" s="31">
        <f t="shared" si="185"/>
        <v>0</v>
      </c>
      <c r="AA340" s="31">
        <f t="shared" si="185"/>
        <v>0</v>
      </c>
      <c r="AB340" s="424">
        <v>0</v>
      </c>
      <c r="AC340" s="286">
        <v>0</v>
      </c>
      <c r="AD340" s="287">
        <v>0</v>
      </c>
      <c r="AE340" s="288">
        <v>0</v>
      </c>
      <c r="AF340" s="51" t="str">
        <f t="shared" si="191"/>
        <v>X</v>
      </c>
      <c r="AG340" s="26">
        <f t="shared" si="192"/>
        <v>0</v>
      </c>
      <c r="AH340" s="26">
        <f t="shared" si="192"/>
        <v>0</v>
      </c>
      <c r="AI340" s="27">
        <f t="shared" si="192"/>
        <v>0</v>
      </c>
      <c r="AJ340" s="28">
        <f t="shared" si="187"/>
        <v>0</v>
      </c>
      <c r="AK340" s="28">
        <f t="shared" si="187"/>
        <v>0</v>
      </c>
      <c r="AL340" s="28">
        <f t="shared" si="187"/>
        <v>0</v>
      </c>
      <c r="AM340" s="29">
        <v>0</v>
      </c>
      <c r="AN340" s="28">
        <v>0</v>
      </c>
      <c r="AO340" s="30">
        <v>0</v>
      </c>
      <c r="AP340" s="31">
        <f t="shared" si="173"/>
        <v>0</v>
      </c>
      <c r="AQ340" s="31">
        <f t="shared" si="173"/>
        <v>0</v>
      </c>
      <c r="AR340" s="32">
        <f t="shared" si="173"/>
        <v>0</v>
      </c>
      <c r="AS340" s="23">
        <v>0</v>
      </c>
      <c r="AT340" s="33">
        <f t="shared" si="172"/>
        <v>0</v>
      </c>
      <c r="AU340" s="31">
        <f t="shared" si="172"/>
        <v>0</v>
      </c>
      <c r="AV340" s="31">
        <f t="shared" si="172"/>
        <v>0</v>
      </c>
      <c r="AW340" s="424">
        <v>0</v>
      </c>
      <c r="AX340" s="286">
        <v>0</v>
      </c>
      <c r="AY340" s="287">
        <v>0</v>
      </c>
      <c r="AZ340" s="288">
        <v>0</v>
      </c>
      <c r="BA340" s="51" t="str">
        <f t="shared" si="197"/>
        <v>X</v>
      </c>
      <c r="BB340" s="26">
        <f t="shared" si="193"/>
        <v>0</v>
      </c>
      <c r="BC340" s="26">
        <f t="shared" si="193"/>
        <v>0</v>
      </c>
      <c r="BD340" s="27">
        <f t="shared" si="193"/>
        <v>0</v>
      </c>
      <c r="BE340" s="28">
        <f t="shared" si="188"/>
        <v>0</v>
      </c>
      <c r="BF340" s="28">
        <f t="shared" si="188"/>
        <v>0</v>
      </c>
      <c r="BG340" s="28">
        <f t="shared" si="188"/>
        <v>0</v>
      </c>
      <c r="BH340" s="29">
        <v>0</v>
      </c>
      <c r="BI340" s="28">
        <v>0</v>
      </c>
      <c r="BJ340" s="30">
        <v>0</v>
      </c>
      <c r="BK340" s="31">
        <f t="shared" si="174"/>
        <v>0</v>
      </c>
      <c r="BL340" s="31">
        <f t="shared" si="174"/>
        <v>0</v>
      </c>
      <c r="BM340" s="32">
        <f t="shared" si="174"/>
        <v>0</v>
      </c>
      <c r="BN340" s="23">
        <v>0</v>
      </c>
      <c r="BO340" s="33">
        <f t="shared" si="195"/>
        <v>0</v>
      </c>
      <c r="BP340" s="31">
        <f t="shared" si="195"/>
        <v>0</v>
      </c>
      <c r="BQ340" s="31">
        <f t="shared" si="195"/>
        <v>0</v>
      </c>
      <c r="BR340" s="424">
        <v>0</v>
      </c>
      <c r="BS340" s="286">
        <v>0</v>
      </c>
      <c r="BT340" s="287">
        <v>0</v>
      </c>
      <c r="BU340" s="288">
        <v>0</v>
      </c>
      <c r="BV340" s="51" t="str">
        <f t="shared" si="198"/>
        <v>X</v>
      </c>
      <c r="BW340" s="26">
        <f t="shared" si="194"/>
        <v>0</v>
      </c>
      <c r="BX340" s="26">
        <f t="shared" si="194"/>
        <v>0</v>
      </c>
      <c r="BY340" s="27">
        <f t="shared" si="194"/>
        <v>0</v>
      </c>
      <c r="BZ340" s="28">
        <f t="shared" si="189"/>
        <v>0</v>
      </c>
      <c r="CA340" s="28">
        <f t="shared" si="189"/>
        <v>0</v>
      </c>
      <c r="CB340" s="28">
        <f t="shared" si="189"/>
        <v>0</v>
      </c>
      <c r="CC340" s="29">
        <v>0</v>
      </c>
      <c r="CD340" s="28">
        <v>0</v>
      </c>
      <c r="CE340" s="30">
        <v>0</v>
      </c>
      <c r="CF340" s="31">
        <f t="shared" si="175"/>
        <v>0</v>
      </c>
      <c r="CG340" s="31">
        <f t="shared" si="175"/>
        <v>0</v>
      </c>
      <c r="CH340" s="32">
        <f t="shared" si="175"/>
        <v>0</v>
      </c>
      <c r="CI340" s="23">
        <v>0</v>
      </c>
      <c r="CJ340" s="33">
        <f t="shared" si="196"/>
        <v>0</v>
      </c>
      <c r="CK340" s="31">
        <f t="shared" si="196"/>
        <v>0</v>
      </c>
      <c r="CL340" s="31">
        <f t="shared" si="196"/>
        <v>0</v>
      </c>
      <c r="CM340" s="424">
        <v>0</v>
      </c>
    </row>
    <row r="341" spans="1:91" x14ac:dyDescent="0.35">
      <c r="A341" s="743"/>
      <c r="B341" s="572" t="s">
        <v>35</v>
      </c>
      <c r="C341" s="572">
        <v>30</v>
      </c>
      <c r="D341" s="572">
        <v>335</v>
      </c>
      <c r="E341" s="578">
        <v>0</v>
      </c>
      <c r="F341" s="578">
        <f t="shared" si="186"/>
        <v>0</v>
      </c>
      <c r="G341" s="690"/>
      <c r="H341" s="286">
        <v>0</v>
      </c>
      <c r="I341" s="287">
        <v>0</v>
      </c>
      <c r="J341" s="288">
        <v>0</v>
      </c>
      <c r="K341" s="51" t="str">
        <f t="shared" si="190"/>
        <v>X</v>
      </c>
      <c r="L341" s="26">
        <f t="shared" si="183"/>
        <v>0</v>
      </c>
      <c r="M341" s="26">
        <f t="shared" si="183"/>
        <v>0</v>
      </c>
      <c r="N341" s="27">
        <f t="shared" si="183"/>
        <v>0</v>
      </c>
      <c r="O341" s="28">
        <f t="shared" si="182"/>
        <v>0</v>
      </c>
      <c r="P341" s="28">
        <f t="shared" si="182"/>
        <v>0</v>
      </c>
      <c r="Q341" s="28">
        <f t="shared" si="182"/>
        <v>0</v>
      </c>
      <c r="R341" s="29">
        <v>0</v>
      </c>
      <c r="S341" s="28">
        <v>0</v>
      </c>
      <c r="T341" s="30">
        <v>0</v>
      </c>
      <c r="U341" s="31">
        <f t="shared" si="184"/>
        <v>0</v>
      </c>
      <c r="V341" s="31">
        <f t="shared" si="184"/>
        <v>0</v>
      </c>
      <c r="W341" s="32">
        <f t="shared" si="184"/>
        <v>0</v>
      </c>
      <c r="X341" s="23">
        <v>0</v>
      </c>
      <c r="Y341" s="33">
        <f t="shared" si="185"/>
        <v>0</v>
      </c>
      <c r="Z341" s="31">
        <f t="shared" si="185"/>
        <v>0</v>
      </c>
      <c r="AA341" s="31">
        <f t="shared" si="185"/>
        <v>0</v>
      </c>
      <c r="AB341" s="424">
        <v>0</v>
      </c>
      <c r="AC341" s="286">
        <v>0</v>
      </c>
      <c r="AD341" s="287">
        <v>0</v>
      </c>
      <c r="AE341" s="288">
        <v>0</v>
      </c>
      <c r="AF341" s="51" t="str">
        <f t="shared" si="191"/>
        <v>X</v>
      </c>
      <c r="AG341" s="26">
        <f t="shared" si="192"/>
        <v>0</v>
      </c>
      <c r="AH341" s="26">
        <f t="shared" si="192"/>
        <v>0</v>
      </c>
      <c r="AI341" s="27">
        <f t="shared" si="192"/>
        <v>0</v>
      </c>
      <c r="AJ341" s="28">
        <f t="shared" si="187"/>
        <v>0</v>
      </c>
      <c r="AK341" s="28">
        <f t="shared" si="187"/>
        <v>0</v>
      </c>
      <c r="AL341" s="28">
        <f t="shared" si="187"/>
        <v>0</v>
      </c>
      <c r="AM341" s="29">
        <v>0</v>
      </c>
      <c r="AN341" s="28">
        <v>0</v>
      </c>
      <c r="AO341" s="30">
        <v>0</v>
      </c>
      <c r="AP341" s="31">
        <f t="shared" si="173"/>
        <v>0</v>
      </c>
      <c r="AQ341" s="31">
        <f t="shared" si="173"/>
        <v>0</v>
      </c>
      <c r="AR341" s="32">
        <f t="shared" si="173"/>
        <v>0</v>
      </c>
      <c r="AS341" s="23">
        <v>0</v>
      </c>
      <c r="AT341" s="33">
        <f t="shared" si="172"/>
        <v>0</v>
      </c>
      <c r="AU341" s="31">
        <f t="shared" si="172"/>
        <v>0</v>
      </c>
      <c r="AV341" s="31">
        <f t="shared" si="172"/>
        <v>0</v>
      </c>
      <c r="AW341" s="424">
        <v>0</v>
      </c>
      <c r="AX341" s="286">
        <v>0</v>
      </c>
      <c r="AY341" s="287">
        <v>0</v>
      </c>
      <c r="AZ341" s="288">
        <v>0</v>
      </c>
      <c r="BA341" s="51" t="str">
        <f t="shared" si="197"/>
        <v>X</v>
      </c>
      <c r="BB341" s="26">
        <f t="shared" si="193"/>
        <v>0</v>
      </c>
      <c r="BC341" s="26">
        <f t="shared" si="193"/>
        <v>0</v>
      </c>
      <c r="BD341" s="27">
        <f t="shared" si="193"/>
        <v>0</v>
      </c>
      <c r="BE341" s="28">
        <f t="shared" si="188"/>
        <v>0</v>
      </c>
      <c r="BF341" s="28">
        <f t="shared" si="188"/>
        <v>0</v>
      </c>
      <c r="BG341" s="28">
        <f t="shared" si="188"/>
        <v>0</v>
      </c>
      <c r="BH341" s="29">
        <v>0</v>
      </c>
      <c r="BI341" s="28">
        <v>0</v>
      </c>
      <c r="BJ341" s="30">
        <v>0</v>
      </c>
      <c r="BK341" s="31">
        <f t="shared" si="174"/>
        <v>0</v>
      </c>
      <c r="BL341" s="31">
        <f t="shared" si="174"/>
        <v>0</v>
      </c>
      <c r="BM341" s="32">
        <f t="shared" si="174"/>
        <v>0</v>
      </c>
      <c r="BN341" s="23">
        <v>0</v>
      </c>
      <c r="BO341" s="33">
        <f t="shared" si="195"/>
        <v>0</v>
      </c>
      <c r="BP341" s="31">
        <f t="shared" si="195"/>
        <v>0</v>
      </c>
      <c r="BQ341" s="31">
        <f t="shared" si="195"/>
        <v>0</v>
      </c>
      <c r="BR341" s="424">
        <v>0</v>
      </c>
      <c r="BS341" s="286">
        <v>0</v>
      </c>
      <c r="BT341" s="287">
        <v>0</v>
      </c>
      <c r="BU341" s="288">
        <v>0</v>
      </c>
      <c r="BV341" s="51" t="str">
        <f t="shared" si="198"/>
        <v>X</v>
      </c>
      <c r="BW341" s="26">
        <f t="shared" si="194"/>
        <v>0</v>
      </c>
      <c r="BX341" s="26">
        <f t="shared" si="194"/>
        <v>0</v>
      </c>
      <c r="BY341" s="27">
        <f t="shared" si="194"/>
        <v>0</v>
      </c>
      <c r="BZ341" s="28">
        <f t="shared" si="189"/>
        <v>0</v>
      </c>
      <c r="CA341" s="28">
        <f t="shared" si="189"/>
        <v>0</v>
      </c>
      <c r="CB341" s="28">
        <f t="shared" si="189"/>
        <v>0</v>
      </c>
      <c r="CC341" s="29">
        <v>0</v>
      </c>
      <c r="CD341" s="28">
        <v>0</v>
      </c>
      <c r="CE341" s="30">
        <v>0</v>
      </c>
      <c r="CF341" s="31">
        <f t="shared" si="175"/>
        <v>0</v>
      </c>
      <c r="CG341" s="31">
        <f t="shared" si="175"/>
        <v>0</v>
      </c>
      <c r="CH341" s="32">
        <f t="shared" si="175"/>
        <v>0</v>
      </c>
      <c r="CI341" s="23">
        <v>0</v>
      </c>
      <c r="CJ341" s="33">
        <f t="shared" si="196"/>
        <v>0</v>
      </c>
      <c r="CK341" s="31">
        <f t="shared" si="196"/>
        <v>0</v>
      </c>
      <c r="CL341" s="31">
        <f t="shared" si="196"/>
        <v>0</v>
      </c>
      <c r="CM341" s="424">
        <v>0</v>
      </c>
    </row>
    <row r="342" spans="1:91" x14ac:dyDescent="0.35">
      <c r="A342" s="744"/>
      <c r="B342" s="576" t="s">
        <v>36</v>
      </c>
      <c r="C342" s="576">
        <v>31</v>
      </c>
      <c r="D342" s="576">
        <v>336</v>
      </c>
      <c r="E342" s="35">
        <v>0</v>
      </c>
      <c r="F342" s="35">
        <f t="shared" si="186"/>
        <v>0</v>
      </c>
      <c r="G342" s="730"/>
      <c r="H342" s="286">
        <v>0</v>
      </c>
      <c r="I342" s="287">
        <v>0</v>
      </c>
      <c r="J342" s="288">
        <v>0</v>
      </c>
      <c r="K342" s="52" t="str">
        <f t="shared" si="190"/>
        <v>X</v>
      </c>
      <c r="L342" s="38">
        <f t="shared" si="183"/>
        <v>0</v>
      </c>
      <c r="M342" s="38">
        <f t="shared" si="183"/>
        <v>0</v>
      </c>
      <c r="N342" s="39">
        <f t="shared" si="183"/>
        <v>0</v>
      </c>
      <c r="O342" s="40">
        <f t="shared" si="182"/>
        <v>0</v>
      </c>
      <c r="P342" s="40">
        <f t="shared" si="182"/>
        <v>0</v>
      </c>
      <c r="Q342" s="40">
        <f t="shared" si="182"/>
        <v>0</v>
      </c>
      <c r="R342" s="41">
        <v>0</v>
      </c>
      <c r="S342" s="40">
        <v>0</v>
      </c>
      <c r="T342" s="42">
        <v>0</v>
      </c>
      <c r="U342" s="43">
        <f t="shared" si="184"/>
        <v>0</v>
      </c>
      <c r="V342" s="43">
        <f t="shared" si="184"/>
        <v>0</v>
      </c>
      <c r="W342" s="44">
        <f t="shared" si="184"/>
        <v>0</v>
      </c>
      <c r="X342" s="36">
        <v>0</v>
      </c>
      <c r="Y342" s="45">
        <f t="shared" si="185"/>
        <v>0</v>
      </c>
      <c r="Z342" s="43">
        <f t="shared" si="185"/>
        <v>0</v>
      </c>
      <c r="AA342" s="43">
        <f t="shared" si="185"/>
        <v>0</v>
      </c>
      <c r="AB342" s="425">
        <v>0</v>
      </c>
      <c r="AC342" s="286">
        <v>0</v>
      </c>
      <c r="AD342" s="287">
        <v>0</v>
      </c>
      <c r="AE342" s="288">
        <v>0</v>
      </c>
      <c r="AF342" s="52" t="str">
        <f t="shared" si="191"/>
        <v>X</v>
      </c>
      <c r="AG342" s="38">
        <f t="shared" si="192"/>
        <v>0</v>
      </c>
      <c r="AH342" s="38">
        <f t="shared" si="192"/>
        <v>0</v>
      </c>
      <c r="AI342" s="39">
        <f t="shared" si="192"/>
        <v>0</v>
      </c>
      <c r="AJ342" s="40">
        <f t="shared" si="187"/>
        <v>0</v>
      </c>
      <c r="AK342" s="40">
        <f t="shared" si="187"/>
        <v>0</v>
      </c>
      <c r="AL342" s="40">
        <f t="shared" si="187"/>
        <v>0</v>
      </c>
      <c r="AM342" s="41">
        <v>0</v>
      </c>
      <c r="AN342" s="40">
        <v>0</v>
      </c>
      <c r="AO342" s="42">
        <v>0</v>
      </c>
      <c r="AP342" s="43">
        <f t="shared" si="173"/>
        <v>0</v>
      </c>
      <c r="AQ342" s="43">
        <f t="shared" si="173"/>
        <v>0</v>
      </c>
      <c r="AR342" s="44">
        <f t="shared" si="173"/>
        <v>0</v>
      </c>
      <c r="AS342" s="36">
        <v>0</v>
      </c>
      <c r="AT342" s="45">
        <f t="shared" si="172"/>
        <v>0</v>
      </c>
      <c r="AU342" s="43">
        <f t="shared" si="172"/>
        <v>0</v>
      </c>
      <c r="AV342" s="43">
        <f t="shared" si="172"/>
        <v>0</v>
      </c>
      <c r="AW342" s="425">
        <v>0</v>
      </c>
      <c r="AX342" s="286">
        <v>0</v>
      </c>
      <c r="AY342" s="287">
        <v>0</v>
      </c>
      <c r="AZ342" s="288">
        <v>0</v>
      </c>
      <c r="BA342" s="52" t="str">
        <f t="shared" si="197"/>
        <v>X</v>
      </c>
      <c r="BB342" s="38">
        <f t="shared" si="193"/>
        <v>0</v>
      </c>
      <c r="BC342" s="38">
        <f t="shared" si="193"/>
        <v>0</v>
      </c>
      <c r="BD342" s="39">
        <f t="shared" si="193"/>
        <v>0</v>
      </c>
      <c r="BE342" s="40">
        <f t="shared" si="188"/>
        <v>0</v>
      </c>
      <c r="BF342" s="40">
        <f t="shared" si="188"/>
        <v>0</v>
      </c>
      <c r="BG342" s="40">
        <f t="shared" si="188"/>
        <v>0</v>
      </c>
      <c r="BH342" s="41">
        <v>0</v>
      </c>
      <c r="BI342" s="40">
        <v>0</v>
      </c>
      <c r="BJ342" s="42">
        <v>0</v>
      </c>
      <c r="BK342" s="43">
        <f t="shared" si="174"/>
        <v>0</v>
      </c>
      <c r="BL342" s="43">
        <f t="shared" si="174"/>
        <v>0</v>
      </c>
      <c r="BM342" s="44">
        <f t="shared" si="174"/>
        <v>0</v>
      </c>
      <c r="BN342" s="36">
        <v>0</v>
      </c>
      <c r="BO342" s="45">
        <f t="shared" si="195"/>
        <v>0</v>
      </c>
      <c r="BP342" s="43">
        <f t="shared" si="195"/>
        <v>0</v>
      </c>
      <c r="BQ342" s="43">
        <f t="shared" si="195"/>
        <v>0</v>
      </c>
      <c r="BR342" s="425">
        <v>0</v>
      </c>
      <c r="BS342" s="286">
        <v>0</v>
      </c>
      <c r="BT342" s="287">
        <v>0</v>
      </c>
      <c r="BU342" s="288">
        <v>0</v>
      </c>
      <c r="BV342" s="52" t="str">
        <f t="shared" si="198"/>
        <v>X</v>
      </c>
      <c r="BW342" s="38">
        <f t="shared" si="194"/>
        <v>0</v>
      </c>
      <c r="BX342" s="38">
        <f t="shared" si="194"/>
        <v>0</v>
      </c>
      <c r="BY342" s="39">
        <f t="shared" si="194"/>
        <v>0</v>
      </c>
      <c r="BZ342" s="40">
        <f t="shared" si="189"/>
        <v>0</v>
      </c>
      <c r="CA342" s="40">
        <f t="shared" si="189"/>
        <v>0</v>
      </c>
      <c r="CB342" s="40">
        <f t="shared" si="189"/>
        <v>0</v>
      </c>
      <c r="CC342" s="41">
        <v>0</v>
      </c>
      <c r="CD342" s="40">
        <v>0</v>
      </c>
      <c r="CE342" s="42">
        <v>0</v>
      </c>
      <c r="CF342" s="43">
        <f t="shared" si="175"/>
        <v>0</v>
      </c>
      <c r="CG342" s="43">
        <f t="shared" si="175"/>
        <v>0</v>
      </c>
      <c r="CH342" s="44">
        <f t="shared" si="175"/>
        <v>0</v>
      </c>
      <c r="CI342" s="36">
        <v>0</v>
      </c>
      <c r="CJ342" s="45">
        <f t="shared" si="196"/>
        <v>0</v>
      </c>
      <c r="CK342" s="43">
        <f t="shared" si="196"/>
        <v>0</v>
      </c>
      <c r="CL342" s="43">
        <f t="shared" si="196"/>
        <v>0</v>
      </c>
      <c r="CM342" s="425">
        <v>0</v>
      </c>
    </row>
  </sheetData>
  <mergeCells count="122">
    <mergeCell ref="A1:K1"/>
    <mergeCell ref="A307:A318"/>
    <mergeCell ref="G307:G318"/>
    <mergeCell ref="A319:A330"/>
    <mergeCell ref="G319:G330"/>
    <mergeCell ref="A331:A342"/>
    <mergeCell ref="G331:G342"/>
    <mergeCell ref="A271:A282"/>
    <mergeCell ref="G271:G282"/>
    <mergeCell ref="A283:A294"/>
    <mergeCell ref="G283:G294"/>
    <mergeCell ref="A295:A306"/>
    <mergeCell ref="G295:G306"/>
    <mergeCell ref="A235:A246"/>
    <mergeCell ref="G235:G246"/>
    <mergeCell ref="A247:A258"/>
    <mergeCell ref="G247:G258"/>
    <mergeCell ref="A259:A270"/>
    <mergeCell ref="G259:G270"/>
    <mergeCell ref="A199:A210"/>
    <mergeCell ref="G199:G210"/>
    <mergeCell ref="A211:A222"/>
    <mergeCell ref="G211:G222"/>
    <mergeCell ref="A223:A234"/>
    <mergeCell ref="G223:G234"/>
    <mergeCell ref="A163:A174"/>
    <mergeCell ref="G163:G174"/>
    <mergeCell ref="A175:A186"/>
    <mergeCell ref="G175:G186"/>
    <mergeCell ref="A187:A198"/>
    <mergeCell ref="G187:G198"/>
    <mergeCell ref="A127:A138"/>
    <mergeCell ref="G127:G138"/>
    <mergeCell ref="A139:A150"/>
    <mergeCell ref="G139:G150"/>
    <mergeCell ref="A151:A162"/>
    <mergeCell ref="G151:G162"/>
    <mergeCell ref="A91:A102"/>
    <mergeCell ref="G91:G102"/>
    <mergeCell ref="A103:A114"/>
    <mergeCell ref="G103:G114"/>
    <mergeCell ref="A115:A126"/>
    <mergeCell ref="G115:G126"/>
    <mergeCell ref="A55:A66"/>
    <mergeCell ref="G55:G66"/>
    <mergeCell ref="A67:A78"/>
    <mergeCell ref="G67:G78"/>
    <mergeCell ref="A79:A90"/>
    <mergeCell ref="G79:G90"/>
    <mergeCell ref="A19:A30"/>
    <mergeCell ref="G19:G30"/>
    <mergeCell ref="A31:A42"/>
    <mergeCell ref="G31:G42"/>
    <mergeCell ref="A43:A54"/>
    <mergeCell ref="G43:G54"/>
    <mergeCell ref="BZ5:CB5"/>
    <mergeCell ref="CC5:CE5"/>
    <mergeCell ref="CF5:CH5"/>
    <mergeCell ref="U5:W5"/>
    <mergeCell ref="X5:X6"/>
    <mergeCell ref="Y5:AB5"/>
    <mergeCell ref="AC5:AE5"/>
    <mergeCell ref="CI5:CI6"/>
    <mergeCell ref="CJ5:CM5"/>
    <mergeCell ref="A7:A18"/>
    <mergeCell ref="G7:G18"/>
    <mergeCell ref="BK5:BM5"/>
    <mergeCell ref="BN5:BN6"/>
    <mergeCell ref="BO5:BR5"/>
    <mergeCell ref="BS5:BU5"/>
    <mergeCell ref="BV5:BV6"/>
    <mergeCell ref="BW5:BY5"/>
    <mergeCell ref="AT5:AW5"/>
    <mergeCell ref="AX5:AZ5"/>
    <mergeCell ref="BA5:BA6"/>
    <mergeCell ref="BB5:BD5"/>
    <mergeCell ref="BE5:BG5"/>
    <mergeCell ref="BH5:BJ5"/>
    <mergeCell ref="AF5:AF6"/>
    <mergeCell ref="AG5:AI5"/>
    <mergeCell ref="AJ5:AL5"/>
    <mergeCell ref="AM5:AO5"/>
    <mergeCell ref="AP5:AR5"/>
    <mergeCell ref="AS5:AS6"/>
    <mergeCell ref="O5:Q5"/>
    <mergeCell ref="R5:T5"/>
    <mergeCell ref="CB4:CC4"/>
    <mergeCell ref="CD4:CE4"/>
    <mergeCell ref="CF4:CG4"/>
    <mergeCell ref="AN4:AO4"/>
    <mergeCell ref="AP4:AQ4"/>
    <mergeCell ref="AR4:AU4"/>
    <mergeCell ref="BA4:BF4"/>
    <mergeCell ref="BG4:BH4"/>
    <mergeCell ref="BI4:BJ4"/>
    <mergeCell ref="BK4:BL4"/>
    <mergeCell ref="BM4:BP4"/>
    <mergeCell ref="BV4:CA4"/>
    <mergeCell ref="A2:G2"/>
    <mergeCell ref="H2:CM2"/>
    <mergeCell ref="A3:A6"/>
    <mergeCell ref="B3:B6"/>
    <mergeCell ref="C3:C6"/>
    <mergeCell ref="D3:D6"/>
    <mergeCell ref="E3:E6"/>
    <mergeCell ref="F3:F6"/>
    <mergeCell ref="G3:G6"/>
    <mergeCell ref="H3:AB3"/>
    <mergeCell ref="AC3:AW3"/>
    <mergeCell ref="AX3:BR3"/>
    <mergeCell ref="BS3:CM3"/>
    <mergeCell ref="K4:P4"/>
    <mergeCell ref="Q4:R4"/>
    <mergeCell ref="S4:T4"/>
    <mergeCell ref="U4:V4"/>
    <mergeCell ref="W4:Z4"/>
    <mergeCell ref="AF4:AK4"/>
    <mergeCell ref="AL4:AM4"/>
    <mergeCell ref="CH4:CK4"/>
    <mergeCell ref="H5:J5"/>
    <mergeCell ref="K5:K6"/>
    <mergeCell ref="L5:N5"/>
  </mergeCells>
  <conditionalFormatting sqref="K7:N18">
    <cfRule type="cellIs" dxfId="63" priority="63" operator="equal">
      <formula>"X"</formula>
    </cfRule>
    <cfRule type="cellIs" dxfId="62" priority="64" operator="equal">
      <formula>"OK"</formula>
    </cfRule>
  </conditionalFormatting>
  <conditionalFormatting sqref="K19:K306">
    <cfRule type="cellIs" dxfId="61" priority="61" operator="equal">
      <formula>"X"</formula>
    </cfRule>
    <cfRule type="cellIs" dxfId="60" priority="62" operator="equal">
      <formula>"OK"</formula>
    </cfRule>
  </conditionalFormatting>
  <conditionalFormatting sqref="L19:N306">
    <cfRule type="cellIs" dxfId="59" priority="59" operator="equal">
      <formula>"X"</formula>
    </cfRule>
    <cfRule type="cellIs" dxfId="58" priority="60" operator="equal">
      <formula>"OK"</formula>
    </cfRule>
  </conditionalFormatting>
  <conditionalFormatting sqref="AF7:AI18">
    <cfRule type="cellIs" dxfId="57" priority="47" operator="equal">
      <formula>"X"</formula>
    </cfRule>
    <cfRule type="cellIs" dxfId="56" priority="48" operator="equal">
      <formula>"OK"</formula>
    </cfRule>
  </conditionalFormatting>
  <conditionalFormatting sqref="K307:K318">
    <cfRule type="cellIs" dxfId="55" priority="57" operator="equal">
      <formula>"X"</formula>
    </cfRule>
    <cfRule type="cellIs" dxfId="54" priority="58" operator="equal">
      <formula>"OK"</formula>
    </cfRule>
  </conditionalFormatting>
  <conditionalFormatting sqref="L319:N330">
    <cfRule type="cellIs" dxfId="53" priority="51" operator="equal">
      <formula>"X"</formula>
    </cfRule>
    <cfRule type="cellIs" dxfId="52" priority="52" operator="equal">
      <formula>"OK"</formula>
    </cfRule>
  </conditionalFormatting>
  <conditionalFormatting sqref="L307:N318">
    <cfRule type="cellIs" dxfId="51" priority="55" operator="equal">
      <formula>"X"</formula>
    </cfRule>
    <cfRule type="cellIs" dxfId="50" priority="56" operator="equal">
      <formula>"OK"</formula>
    </cfRule>
  </conditionalFormatting>
  <conditionalFormatting sqref="AG319:AI330">
    <cfRule type="cellIs" dxfId="49" priority="35" operator="equal">
      <formula>"X"</formula>
    </cfRule>
    <cfRule type="cellIs" dxfId="48" priority="36" operator="equal">
      <formula>"OK"</formula>
    </cfRule>
  </conditionalFormatting>
  <conditionalFormatting sqref="AG331:AI342">
    <cfRule type="cellIs" dxfId="47" priority="33" operator="equal">
      <formula>"X"</formula>
    </cfRule>
    <cfRule type="cellIs" dxfId="46" priority="34" operator="equal">
      <formula>"OK"</formula>
    </cfRule>
  </conditionalFormatting>
  <conditionalFormatting sqref="K319:K342">
    <cfRule type="cellIs" dxfId="45" priority="53" operator="equal">
      <formula>"X"</formula>
    </cfRule>
    <cfRule type="cellIs" dxfId="44" priority="54" operator="equal">
      <formula>"OK"</formula>
    </cfRule>
  </conditionalFormatting>
  <conditionalFormatting sqref="L331:N342">
    <cfRule type="cellIs" dxfId="43" priority="49" operator="equal">
      <formula>"X"</formula>
    </cfRule>
    <cfRule type="cellIs" dxfId="42" priority="50" operator="equal">
      <formula>"OK"</formula>
    </cfRule>
  </conditionalFormatting>
  <conditionalFormatting sqref="AF19:AF306">
    <cfRule type="cellIs" dxfId="41" priority="45" operator="equal">
      <formula>"X"</formula>
    </cfRule>
    <cfRule type="cellIs" dxfId="40" priority="46" operator="equal">
      <formula>"OK"</formula>
    </cfRule>
  </conditionalFormatting>
  <conditionalFormatting sqref="AG19:AI306">
    <cfRule type="cellIs" dxfId="39" priority="43" operator="equal">
      <formula>"X"</formula>
    </cfRule>
    <cfRule type="cellIs" dxfId="38" priority="44" operator="equal">
      <formula>"OK"</formula>
    </cfRule>
  </conditionalFormatting>
  <conditionalFormatting sqref="AF307:AF318">
    <cfRule type="cellIs" dxfId="37" priority="41" operator="equal">
      <formula>"X"</formula>
    </cfRule>
    <cfRule type="cellIs" dxfId="36" priority="42" operator="equal">
      <formula>"OK"</formula>
    </cfRule>
  </conditionalFormatting>
  <conditionalFormatting sqref="AG307:AI318">
    <cfRule type="cellIs" dxfId="35" priority="39" operator="equal">
      <formula>"X"</formula>
    </cfRule>
    <cfRule type="cellIs" dxfId="34" priority="40" operator="equal">
      <formula>"OK"</formula>
    </cfRule>
  </conditionalFormatting>
  <conditionalFormatting sqref="AF319:AF342">
    <cfRule type="cellIs" dxfId="33" priority="37" operator="equal">
      <formula>"X"</formula>
    </cfRule>
    <cfRule type="cellIs" dxfId="32" priority="38" operator="equal">
      <formula>"OK"</formula>
    </cfRule>
  </conditionalFormatting>
  <conditionalFormatting sqref="BA7:BD18">
    <cfRule type="cellIs" dxfId="31" priority="31" operator="equal">
      <formula>"X"</formula>
    </cfRule>
    <cfRule type="cellIs" dxfId="30" priority="32" operator="equal">
      <formula>"OK"</formula>
    </cfRule>
  </conditionalFormatting>
  <conditionalFormatting sqref="BA19:BA306">
    <cfRule type="cellIs" dxfId="29" priority="29" operator="equal">
      <formula>"X"</formula>
    </cfRule>
    <cfRule type="cellIs" dxfId="28" priority="30" operator="equal">
      <formula>"OK"</formula>
    </cfRule>
  </conditionalFormatting>
  <conditionalFormatting sqref="BB19:BD306">
    <cfRule type="cellIs" dxfId="27" priority="27" operator="equal">
      <formula>"X"</formula>
    </cfRule>
    <cfRule type="cellIs" dxfId="26" priority="28" operator="equal">
      <formula>"OK"</formula>
    </cfRule>
  </conditionalFormatting>
  <conditionalFormatting sqref="BA307:BA318">
    <cfRule type="cellIs" dxfId="25" priority="25" operator="equal">
      <formula>"X"</formula>
    </cfRule>
    <cfRule type="cellIs" dxfId="24" priority="26" operator="equal">
      <formula>"OK"</formula>
    </cfRule>
  </conditionalFormatting>
  <conditionalFormatting sqref="BB307:BD318">
    <cfRule type="cellIs" dxfId="23" priority="23" operator="equal">
      <formula>"X"</formula>
    </cfRule>
    <cfRule type="cellIs" dxfId="22" priority="24" operator="equal">
      <formula>"OK"</formula>
    </cfRule>
  </conditionalFormatting>
  <conditionalFormatting sqref="BA319:BA342">
    <cfRule type="cellIs" dxfId="21" priority="21" operator="equal">
      <formula>"X"</formula>
    </cfRule>
    <cfRule type="cellIs" dxfId="20" priority="22" operator="equal">
      <formula>"OK"</formula>
    </cfRule>
  </conditionalFormatting>
  <conditionalFormatting sqref="BB319:BD330">
    <cfRule type="cellIs" dxfId="19" priority="19" operator="equal">
      <formula>"X"</formula>
    </cfRule>
    <cfRule type="cellIs" dxfId="18" priority="20" operator="equal">
      <formula>"OK"</formula>
    </cfRule>
  </conditionalFormatting>
  <conditionalFormatting sqref="BB331:BD342">
    <cfRule type="cellIs" dxfId="17" priority="17" operator="equal">
      <formula>"X"</formula>
    </cfRule>
    <cfRule type="cellIs" dxfId="16" priority="18" operator="equal">
      <formula>"OK"</formula>
    </cfRule>
  </conditionalFormatting>
  <conditionalFormatting sqref="BV7:BY18">
    <cfRule type="cellIs" dxfId="15" priority="15" operator="equal">
      <formula>"X"</formula>
    </cfRule>
    <cfRule type="cellIs" dxfId="14" priority="16" operator="equal">
      <formula>"OK"</formula>
    </cfRule>
  </conditionalFormatting>
  <conditionalFormatting sqref="BV19:BV306">
    <cfRule type="cellIs" dxfId="13" priority="13" operator="equal">
      <formula>"X"</formula>
    </cfRule>
    <cfRule type="cellIs" dxfId="12" priority="14" operator="equal">
      <formula>"OK"</formula>
    </cfRule>
  </conditionalFormatting>
  <conditionalFormatting sqref="BW19:BY306">
    <cfRule type="cellIs" dxfId="11" priority="11" operator="equal">
      <formula>"X"</formula>
    </cfRule>
    <cfRule type="cellIs" dxfId="10" priority="12" operator="equal">
      <formula>"OK"</formula>
    </cfRule>
  </conditionalFormatting>
  <conditionalFormatting sqref="BV307:BV318">
    <cfRule type="cellIs" dxfId="9" priority="9" operator="equal">
      <formula>"X"</formula>
    </cfRule>
    <cfRule type="cellIs" dxfId="8" priority="10" operator="equal">
      <formula>"OK"</formula>
    </cfRule>
  </conditionalFormatting>
  <conditionalFormatting sqref="BW307:BY318">
    <cfRule type="cellIs" dxfId="7" priority="7" operator="equal">
      <formula>"X"</formula>
    </cfRule>
    <cfRule type="cellIs" dxfId="6" priority="8" operator="equal">
      <formula>"OK"</formula>
    </cfRule>
  </conditionalFormatting>
  <conditionalFormatting sqref="BV319:BV342">
    <cfRule type="cellIs" dxfId="5" priority="5" operator="equal">
      <formula>"X"</formula>
    </cfRule>
    <cfRule type="cellIs" dxfId="4" priority="6" operator="equal">
      <formula>"OK"</formula>
    </cfRule>
  </conditionalFormatting>
  <conditionalFormatting sqref="BW319:BY330">
    <cfRule type="cellIs" dxfId="3" priority="3" operator="equal">
      <formula>"X"</formula>
    </cfRule>
    <cfRule type="cellIs" dxfId="2" priority="4" operator="equal">
      <formula>"OK"</formula>
    </cfRule>
  </conditionalFormatting>
  <conditionalFormatting sqref="BW331:BY342">
    <cfRule type="cellIs" dxfId="1" priority="1" operator="equal">
      <formula>"X"</formula>
    </cfRule>
    <cfRule type="cellIs" dxfId="0" priority="2" operator="equal">
      <formula>"OK"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E24"/>
  <sheetViews>
    <sheetView showGridLines="0" zoomScale="60" zoomScaleNormal="60" zoomScaleSheetLayoutView="80" workbookViewId="0">
      <selection activeCell="D11" sqref="D11"/>
    </sheetView>
  </sheetViews>
  <sheetFormatPr defaultColWidth="2.77734375" defaultRowHeight="30" customHeight="1" x14ac:dyDescent="0.3"/>
  <cols>
    <col min="1" max="1" width="6.88671875" style="279" customWidth="1"/>
    <col min="2" max="2" width="35.77734375" style="305" customWidth="1"/>
    <col min="3" max="3" width="20.33203125" style="305" bestFit="1" customWidth="1"/>
    <col min="4" max="4" width="27.44140625" style="305" customWidth="1"/>
    <col min="5" max="5" width="16.44140625" style="305" customWidth="1"/>
    <col min="6" max="6" width="13.5546875" style="302" customWidth="1"/>
    <col min="7" max="7" width="19.21875" style="302" customWidth="1"/>
    <col min="8" max="8" width="22" style="302" customWidth="1"/>
    <col min="9" max="9" width="21.21875" style="302" customWidth="1"/>
    <col min="10" max="10" width="16.77734375" style="306" bestFit="1" customWidth="1"/>
    <col min="11" max="11" width="15.44140625" style="306" customWidth="1"/>
    <col min="12" max="12" width="14.77734375" style="302" customWidth="1"/>
    <col min="13" max="13" width="16" style="302" bestFit="1" customWidth="1"/>
    <col min="14" max="14" width="20.21875" style="302" customWidth="1"/>
    <col min="15" max="15" width="27.109375" style="302" bestFit="1" customWidth="1"/>
    <col min="16" max="16" width="7.21875" style="302" bestFit="1" customWidth="1"/>
    <col min="17" max="17" width="14" style="302" bestFit="1" customWidth="1"/>
    <col min="18" max="19" width="7.21875" style="302" bestFit="1" customWidth="1"/>
    <col min="20" max="20" width="12.88671875" style="302" bestFit="1" customWidth="1"/>
    <col min="21" max="22" width="7.21875" style="302" bestFit="1" customWidth="1"/>
    <col min="23" max="31" width="7" style="302" bestFit="1" customWidth="1"/>
    <col min="32" max="71" width="7" style="279" bestFit="1" customWidth="1"/>
    <col min="72" max="16384" width="2.77734375" style="279"/>
  </cols>
  <sheetData>
    <row r="1" spans="1:20" s="282" customFormat="1" ht="30" customHeight="1" x14ac:dyDescent="0.3">
      <c r="B1" s="303"/>
      <c r="C1" s="303"/>
      <c r="D1" s="303"/>
      <c r="E1" s="303"/>
      <c r="J1" s="304"/>
      <c r="K1" s="304"/>
    </row>
    <row r="2" spans="1:20" ht="30" customHeight="1" thickBot="1" x14ac:dyDescent="0.35">
      <c r="A2" s="378" t="s">
        <v>394</v>
      </c>
      <c r="B2" s="339"/>
      <c r="C2" s="339"/>
      <c r="D2" s="339"/>
      <c r="E2" s="339"/>
      <c r="F2" s="339"/>
      <c r="G2" s="339"/>
      <c r="H2" s="339"/>
      <c r="I2" s="307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</row>
    <row r="3" spans="1:20" ht="30" customHeight="1" x14ac:dyDescent="0.3">
      <c r="A3" s="378"/>
      <c r="B3" s="309" t="s">
        <v>331</v>
      </c>
      <c r="C3" s="341"/>
      <c r="D3" s="341"/>
      <c r="E3" s="341"/>
      <c r="F3" s="341" t="s">
        <v>324</v>
      </c>
      <c r="G3" s="341"/>
      <c r="H3" s="341"/>
      <c r="I3" s="341" t="s">
        <v>325</v>
      </c>
      <c r="J3" s="339"/>
      <c r="K3" s="339"/>
      <c r="L3" s="339"/>
      <c r="M3" s="339"/>
      <c r="N3" s="411" t="s">
        <v>331</v>
      </c>
      <c r="O3" s="412"/>
      <c r="P3" s="412"/>
      <c r="Q3" s="412" t="s">
        <v>324</v>
      </c>
      <c r="R3" s="412"/>
      <c r="S3" s="412"/>
      <c r="T3" s="412" t="s">
        <v>325</v>
      </c>
    </row>
    <row r="4" spans="1:20" ht="30" customHeight="1" x14ac:dyDescent="0.3">
      <c r="A4" s="378"/>
      <c r="B4" s="436">
        <f>J18</f>
        <v>35053440.715002835</v>
      </c>
      <c r="C4" s="339"/>
      <c r="D4" s="339"/>
      <c r="E4" s="339"/>
      <c r="F4" s="436">
        <v>200000000</v>
      </c>
      <c r="G4" s="339"/>
      <c r="H4" s="339"/>
      <c r="I4" s="437">
        <f>B24</f>
        <v>36359000</v>
      </c>
      <c r="J4" s="339"/>
      <c r="K4" s="339"/>
      <c r="L4" s="339"/>
      <c r="M4" s="339"/>
      <c r="N4" s="435">
        <f>O10</f>
        <v>78158750</v>
      </c>
      <c r="O4" s="339"/>
      <c r="P4" s="339"/>
      <c r="Q4" s="435">
        <f>O11</f>
        <v>275763500</v>
      </c>
      <c r="R4" s="339"/>
      <c r="S4" s="339"/>
      <c r="T4" s="435">
        <f>O12</f>
        <v>36359000</v>
      </c>
    </row>
    <row r="6" spans="1:20" ht="30" customHeight="1" x14ac:dyDescent="0.3">
      <c r="B6" s="438" t="s">
        <v>388</v>
      </c>
      <c r="C6" s="438"/>
      <c r="D6" s="438"/>
      <c r="E6" s="438"/>
      <c r="F6" s="439"/>
      <c r="G6" s="439"/>
      <c r="H6" s="439"/>
      <c r="I6" s="439"/>
      <c r="J6" s="440"/>
      <c r="K6" s="440"/>
      <c r="L6" s="439"/>
      <c r="M6" s="439"/>
      <c r="N6" s="439"/>
      <c r="O6" s="439"/>
    </row>
    <row r="7" spans="1:20" ht="52.2" customHeight="1" x14ac:dyDescent="0.3">
      <c r="B7" s="761" t="s">
        <v>395</v>
      </c>
      <c r="C7" s="761"/>
      <c r="D7" s="761"/>
      <c r="E7" s="761"/>
      <c r="F7" s="761"/>
      <c r="G7" s="761"/>
      <c r="H7" s="761"/>
      <c r="I7" s="439"/>
      <c r="J7" s="440"/>
      <c r="K7" s="440"/>
      <c r="L7" s="439"/>
      <c r="M7" s="439"/>
      <c r="N7" s="439"/>
      <c r="O7" s="439"/>
    </row>
    <row r="8" spans="1:20" ht="30" customHeight="1" thickBot="1" x14ac:dyDescent="0.35">
      <c r="B8" s="438"/>
      <c r="C8" s="438"/>
      <c r="D8" s="438"/>
      <c r="E8" s="438"/>
      <c r="F8" s="439"/>
      <c r="G8" s="439"/>
      <c r="H8" s="439"/>
      <c r="I8" s="439"/>
      <c r="J8" s="440"/>
      <c r="K8" s="440"/>
      <c r="L8" s="439"/>
      <c r="M8" s="439"/>
      <c r="N8" s="439"/>
      <c r="O8" s="439"/>
    </row>
    <row r="9" spans="1:20" ht="30" customHeight="1" x14ac:dyDescent="0.3">
      <c r="B9" s="441"/>
      <c r="C9" s="441" t="s">
        <v>379</v>
      </c>
      <c r="D9" s="441" t="s">
        <v>396</v>
      </c>
      <c r="E9" s="441" t="s">
        <v>397</v>
      </c>
      <c r="F9" s="442" t="s">
        <v>380</v>
      </c>
      <c r="G9" s="441" t="s">
        <v>2</v>
      </c>
      <c r="H9" s="442" t="s">
        <v>381</v>
      </c>
      <c r="I9" s="443" t="s">
        <v>382</v>
      </c>
      <c r="J9" s="444" t="s">
        <v>383</v>
      </c>
      <c r="K9" s="444" t="s">
        <v>384</v>
      </c>
      <c r="L9" s="444" t="s">
        <v>1</v>
      </c>
      <c r="M9" s="445" t="s">
        <v>2</v>
      </c>
      <c r="N9" s="446" t="s">
        <v>385</v>
      </c>
      <c r="O9" s="447" t="s">
        <v>386</v>
      </c>
    </row>
    <row r="10" spans="1:20" ht="30" customHeight="1" thickBot="1" x14ac:dyDescent="0.35">
      <c r="B10" s="441" t="s">
        <v>331</v>
      </c>
      <c r="C10" s="441">
        <v>1100000</v>
      </c>
      <c r="D10" s="441">
        <v>5.7</v>
      </c>
      <c r="E10" s="441">
        <v>25</v>
      </c>
      <c r="F10" s="441">
        <v>0</v>
      </c>
      <c r="G10" s="441">
        <f>D10*((E10+100)/100)+F10</f>
        <v>7.125</v>
      </c>
      <c r="H10" s="448">
        <v>5925000</v>
      </c>
      <c r="I10" s="449">
        <f>H10*G10</f>
        <v>42215625</v>
      </c>
      <c r="J10" s="450">
        <v>15000000</v>
      </c>
      <c r="K10" s="450">
        <v>3000000</v>
      </c>
      <c r="L10" s="450">
        <v>4000000</v>
      </c>
      <c r="M10" s="451">
        <f>I10+J10+K10+L10</f>
        <v>64215625</v>
      </c>
      <c r="N10" s="452">
        <f>M10*0.2</f>
        <v>12843125</v>
      </c>
      <c r="O10" s="447">
        <f>M10+N10+C10</f>
        <v>78158750</v>
      </c>
    </row>
    <row r="11" spans="1:20" ht="30" customHeight="1" thickBot="1" x14ac:dyDescent="0.35">
      <c r="B11" s="441" t="s">
        <v>387</v>
      </c>
      <c r="C11" s="441">
        <v>1100000</v>
      </c>
      <c r="D11" s="441">
        <v>21.5</v>
      </c>
      <c r="E11" s="441">
        <v>25</v>
      </c>
      <c r="F11" s="441">
        <v>10</v>
      </c>
      <c r="G11" s="441">
        <f t="shared" ref="G11:G12" si="0">D11*((E11+100)/100)+F11</f>
        <v>36.875</v>
      </c>
      <c r="H11" s="448">
        <v>5502000</v>
      </c>
      <c r="I11" s="449">
        <f t="shared" ref="I11:I12" si="1">H11*G11</f>
        <v>202886250</v>
      </c>
      <c r="J11" s="450">
        <v>15000000</v>
      </c>
      <c r="K11" s="450">
        <v>3000000</v>
      </c>
      <c r="L11" s="450">
        <v>8000000</v>
      </c>
      <c r="M11" s="451">
        <f t="shared" ref="M11:M12" si="2">I11+J11+K11+L11</f>
        <v>228886250</v>
      </c>
      <c r="N11" s="452">
        <f t="shared" ref="N11:N12" si="3">M11*0.2</f>
        <v>45777250</v>
      </c>
      <c r="O11" s="447">
        <f t="shared" ref="O11:O12" si="4">M11+N11+C11</f>
        <v>275763500</v>
      </c>
    </row>
    <row r="12" spans="1:20" ht="30" customHeight="1" thickBot="1" x14ac:dyDescent="0.35">
      <c r="B12" s="441" t="s">
        <v>388</v>
      </c>
      <c r="C12" s="441">
        <v>1100000</v>
      </c>
      <c r="D12" s="441">
        <v>21.5</v>
      </c>
      <c r="E12" s="441">
        <v>25</v>
      </c>
      <c r="F12" s="441">
        <v>0</v>
      </c>
      <c r="G12" s="441">
        <f t="shared" si="0"/>
        <v>26.875</v>
      </c>
      <c r="H12" s="448">
        <v>684000</v>
      </c>
      <c r="I12" s="449">
        <f t="shared" si="1"/>
        <v>18382500</v>
      </c>
      <c r="J12" s="450">
        <v>2000000</v>
      </c>
      <c r="K12" s="450">
        <v>4000000</v>
      </c>
      <c r="L12" s="450">
        <v>5000000</v>
      </c>
      <c r="M12" s="451">
        <f t="shared" si="2"/>
        <v>29382500</v>
      </c>
      <c r="N12" s="452">
        <f t="shared" si="3"/>
        <v>5876500</v>
      </c>
      <c r="O12" s="447">
        <f t="shared" si="4"/>
        <v>36359000</v>
      </c>
    </row>
    <row r="15" spans="1:20" ht="30" customHeight="1" x14ac:dyDescent="0.3">
      <c r="B15" s="453" t="s">
        <v>389</v>
      </c>
      <c r="C15" s="453"/>
      <c r="D15" s="453"/>
      <c r="E15" s="453"/>
      <c r="F15" s="454"/>
      <c r="G15" s="454"/>
      <c r="H15" s="454"/>
      <c r="I15" s="454"/>
      <c r="J15" s="455"/>
      <c r="K15" s="455"/>
    </row>
    <row r="16" spans="1:20" ht="30" customHeight="1" x14ac:dyDescent="0.3">
      <c r="B16" s="456" t="s">
        <v>390</v>
      </c>
      <c r="C16" s="456"/>
      <c r="D16" s="457"/>
      <c r="E16" s="457"/>
      <c r="F16" s="457"/>
      <c r="G16" s="457"/>
      <c r="H16" s="457"/>
      <c r="I16" s="458" t="s">
        <v>398</v>
      </c>
      <c r="J16" s="459" t="s">
        <v>506</v>
      </c>
      <c r="K16" s="459"/>
    </row>
    <row r="17" spans="2:11" ht="63" customHeight="1" x14ac:dyDescent="0.3">
      <c r="B17" s="456"/>
      <c r="C17" s="456"/>
      <c r="D17" s="457" t="s">
        <v>53</v>
      </c>
      <c r="E17" s="457"/>
      <c r="F17" s="457" t="s">
        <v>391</v>
      </c>
      <c r="G17" s="457"/>
      <c r="H17" s="460" t="s">
        <v>392</v>
      </c>
      <c r="I17" s="458">
        <v>0.92</v>
      </c>
      <c r="J17" s="547">
        <v>5.71</v>
      </c>
      <c r="K17" s="459"/>
    </row>
    <row r="18" spans="2:11" ht="14.4" x14ac:dyDescent="0.3">
      <c r="B18" s="456">
        <v>21241378</v>
      </c>
      <c r="C18" s="461">
        <v>0.81833800000000001</v>
      </c>
      <c r="D18" s="456">
        <v>4253</v>
      </c>
      <c r="E18" s="456"/>
      <c r="F18" s="456">
        <f>D18^2</f>
        <v>18088009</v>
      </c>
      <c r="G18" s="456">
        <f>C18*F18</f>
        <v>14802105.109042</v>
      </c>
      <c r="H18" s="460">
        <f>B18+G18</f>
        <v>36043483.109042004</v>
      </c>
      <c r="I18" s="462">
        <f>H18*I17</f>
        <v>33160004.460318644</v>
      </c>
      <c r="J18" s="463">
        <f>I18*(1+J17/100)</f>
        <v>35053440.715002835</v>
      </c>
      <c r="K18" s="464" t="s">
        <v>399</v>
      </c>
    </row>
    <row r="19" spans="2:11" ht="30" customHeight="1" x14ac:dyDescent="0.3">
      <c r="B19" s="453"/>
      <c r="C19" s="453"/>
      <c r="D19" s="453"/>
      <c r="E19" s="453"/>
      <c r="F19" s="454"/>
      <c r="G19" s="454"/>
      <c r="H19" s="454"/>
      <c r="I19" s="454"/>
      <c r="J19" s="455"/>
      <c r="K19" s="455"/>
    </row>
    <row r="20" spans="2:11" ht="30" customHeight="1" x14ac:dyDescent="0.3">
      <c r="B20" s="465" t="s">
        <v>393</v>
      </c>
      <c r="C20" s="465"/>
      <c r="D20" s="465"/>
      <c r="E20" s="465"/>
      <c r="F20" s="465"/>
      <c r="G20" s="465"/>
      <c r="H20" s="454"/>
      <c r="I20" s="454"/>
      <c r="J20" s="455"/>
      <c r="K20" s="455"/>
    </row>
    <row r="21" spans="2:11" ht="30" customHeight="1" x14ac:dyDescent="0.3">
      <c r="B21" s="466" t="s">
        <v>400</v>
      </c>
      <c r="C21" s="465"/>
      <c r="D21" s="465"/>
      <c r="E21" s="465"/>
      <c r="F21" s="465"/>
      <c r="G21" s="465"/>
      <c r="H21" s="454"/>
      <c r="I21" s="454"/>
      <c r="J21" s="455"/>
      <c r="K21" s="455"/>
    </row>
    <row r="22" spans="2:11" ht="30" customHeight="1" x14ac:dyDescent="0.3">
      <c r="B22" s="453"/>
      <c r="C22" s="453"/>
      <c r="D22" s="453"/>
      <c r="E22" s="453"/>
      <c r="F22" s="454"/>
      <c r="G22" s="454"/>
      <c r="H22" s="454"/>
      <c r="I22" s="454"/>
      <c r="J22" s="455"/>
      <c r="K22" s="455"/>
    </row>
    <row r="23" spans="2:11" ht="30" customHeight="1" x14ac:dyDescent="0.3">
      <c r="B23" s="465" t="s">
        <v>401</v>
      </c>
      <c r="C23" s="453"/>
      <c r="D23" s="453"/>
      <c r="E23" s="453"/>
      <c r="F23" s="454"/>
      <c r="G23" s="454"/>
      <c r="H23" s="454"/>
      <c r="I23" s="454"/>
      <c r="J23" s="455"/>
      <c r="K23" s="455"/>
    </row>
    <row r="24" spans="2:11" ht="30" customHeight="1" x14ac:dyDescent="0.3">
      <c r="B24" s="467">
        <f>O12</f>
        <v>36359000</v>
      </c>
      <c r="C24" s="453"/>
      <c r="D24" s="453"/>
      <c r="E24" s="453"/>
      <c r="F24" s="454"/>
      <c r="G24" s="454"/>
      <c r="H24" s="454"/>
      <c r="I24" s="454"/>
      <c r="J24" s="455"/>
      <c r="K24" s="455"/>
    </row>
  </sheetData>
  <mergeCells count="1">
    <mergeCell ref="B7:H7"/>
  </mergeCells>
  <printOptions horizontalCentered="1"/>
  <pageMargins left="0.45" right="0.45" top="0.5" bottom="0.5" header="0.3" footer="0.3"/>
  <pageSetup scale="51" fitToHeight="0" orientation="landscape" r:id="rId1"/>
  <headerFooter differentFirst="1">
    <oddFooter>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E77"/>
  <sheetViews>
    <sheetView showGridLines="0" zoomScale="60" zoomScaleNormal="60" zoomScaleSheetLayoutView="80" workbookViewId="0">
      <selection activeCell="G16" sqref="G16"/>
    </sheetView>
  </sheetViews>
  <sheetFormatPr defaultColWidth="2.77734375" defaultRowHeight="30" customHeight="1" x14ac:dyDescent="0.3"/>
  <cols>
    <col min="1" max="1" width="6.88671875" style="279" customWidth="1"/>
    <col min="2" max="2" width="72.44140625" style="305" customWidth="1"/>
    <col min="3" max="3" width="31.6640625" style="305" customWidth="1"/>
    <col min="4" max="4" width="27.44140625" style="305" customWidth="1"/>
    <col min="5" max="5" width="16.44140625" style="305" customWidth="1"/>
    <col min="6" max="6" width="28.44140625" style="302" customWidth="1"/>
    <col min="7" max="7" width="19.21875" style="302" customWidth="1"/>
    <col min="8" max="8" width="22" style="302" customWidth="1"/>
    <col min="9" max="9" width="21.21875" style="302" customWidth="1"/>
    <col min="10" max="10" width="20.109375" style="306" customWidth="1"/>
    <col min="11" max="11" width="15.44140625" style="306" customWidth="1"/>
    <col min="12" max="12" width="14.77734375" style="302" customWidth="1"/>
    <col min="13" max="13" width="16" style="302" bestFit="1" customWidth="1"/>
    <col min="14" max="14" width="20.21875" style="302" customWidth="1"/>
    <col min="15" max="15" width="27.109375" style="302" bestFit="1" customWidth="1"/>
    <col min="16" max="16" width="9.77734375" style="302" customWidth="1"/>
    <col min="17" max="17" width="14" style="302" bestFit="1" customWidth="1"/>
    <col min="18" max="19" width="7.21875" style="302" bestFit="1" customWidth="1"/>
    <col min="20" max="20" width="12.88671875" style="302" bestFit="1" customWidth="1"/>
    <col min="21" max="22" width="7.21875" style="302" bestFit="1" customWidth="1"/>
    <col min="23" max="31" width="7" style="302" bestFit="1" customWidth="1"/>
    <col min="32" max="71" width="7" style="279" bestFit="1" customWidth="1"/>
    <col min="72" max="16384" width="2.77734375" style="279"/>
  </cols>
  <sheetData>
    <row r="1" spans="1:17" ht="30" customHeight="1" x14ac:dyDescent="0.3">
      <c r="B1" s="510" t="s">
        <v>482</v>
      </c>
      <c r="C1" s="510"/>
      <c r="D1" s="510"/>
      <c r="E1" s="510"/>
      <c r="F1" s="519"/>
      <c r="G1" s="519"/>
      <c r="H1" s="520"/>
      <c r="I1" s="520"/>
      <c r="J1" s="521"/>
      <c r="K1" s="521"/>
      <c r="L1" s="520"/>
      <c r="M1" s="520"/>
      <c r="N1" s="519"/>
      <c r="O1" s="519"/>
      <c r="P1" s="519"/>
    </row>
    <row r="2" spans="1:17" s="282" customFormat="1" ht="30" customHeight="1" x14ac:dyDescent="0.3">
      <c r="A2" s="430"/>
      <c r="B2" s="430" t="s">
        <v>404</v>
      </c>
      <c r="C2" s="430"/>
      <c r="D2" s="430"/>
      <c r="E2" s="431"/>
      <c r="F2" s="430"/>
      <c r="G2" s="431"/>
      <c r="H2" s="517"/>
      <c r="I2" s="517"/>
      <c r="J2" s="517"/>
      <c r="K2" s="517"/>
      <c r="L2" s="517"/>
      <c r="M2" s="518"/>
      <c r="N2" s="472"/>
      <c r="O2" s="430"/>
      <c r="P2" s="432"/>
      <c r="Q2" s="430"/>
    </row>
    <row r="3" spans="1:17" ht="30" customHeight="1" x14ac:dyDescent="0.3">
      <c r="A3" s="430"/>
      <c r="B3" s="430" t="s">
        <v>405</v>
      </c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72"/>
      <c r="N3" s="472"/>
      <c r="O3" s="430"/>
      <c r="P3" s="432"/>
      <c r="Q3" s="430"/>
    </row>
    <row r="4" spans="1:17" ht="30" customHeight="1" x14ac:dyDescent="0.3">
      <c r="A4" s="430"/>
      <c r="B4" s="430"/>
      <c r="C4" s="473">
        <v>2010</v>
      </c>
      <c r="D4" s="473">
        <v>2011</v>
      </c>
      <c r="E4" s="473">
        <v>2012</v>
      </c>
      <c r="F4" s="473">
        <v>2013</v>
      </c>
      <c r="G4" s="473">
        <v>2014</v>
      </c>
      <c r="H4" s="473">
        <v>2015</v>
      </c>
      <c r="I4" s="473">
        <v>2016</v>
      </c>
      <c r="J4" s="473">
        <v>2017</v>
      </c>
      <c r="K4" s="473">
        <v>2018</v>
      </c>
      <c r="L4" s="473"/>
      <c r="M4" s="472"/>
      <c r="N4" s="472"/>
      <c r="O4" s="430"/>
      <c r="P4" s="432"/>
      <c r="Q4" s="430"/>
    </row>
    <row r="5" spans="1:17" ht="30" customHeight="1" x14ac:dyDescent="0.3">
      <c r="A5" s="430"/>
      <c r="B5" s="430" t="s">
        <v>406</v>
      </c>
      <c r="C5" s="430">
        <v>1789</v>
      </c>
      <c r="D5" s="430">
        <v>881</v>
      </c>
      <c r="E5" s="430">
        <v>1353</v>
      </c>
      <c r="F5" s="430">
        <v>1084</v>
      </c>
      <c r="G5" s="430">
        <v>1161</v>
      </c>
      <c r="H5" s="430">
        <v>629</v>
      </c>
      <c r="I5" s="430">
        <v>690</v>
      </c>
      <c r="J5" s="430">
        <v>876</v>
      </c>
      <c r="K5" s="430">
        <v>822</v>
      </c>
      <c r="L5" s="430"/>
      <c r="M5" s="472"/>
      <c r="N5" s="472"/>
      <c r="O5" s="430"/>
      <c r="P5" s="432"/>
      <c r="Q5" s="430"/>
    </row>
    <row r="6" spans="1:17" ht="30" customHeight="1" x14ac:dyDescent="0.3">
      <c r="A6" s="430"/>
      <c r="B6" s="430" t="s">
        <v>407</v>
      </c>
      <c r="C6" s="430">
        <v>1739</v>
      </c>
      <c r="D6" s="430">
        <v>973</v>
      </c>
      <c r="E6" s="430">
        <v>1336</v>
      </c>
      <c r="F6" s="430">
        <v>1151</v>
      </c>
      <c r="G6" s="430">
        <v>1253</v>
      </c>
      <c r="H6" s="430">
        <v>739</v>
      </c>
      <c r="I6" s="430">
        <v>684</v>
      </c>
      <c r="J6" s="430">
        <v>817</v>
      </c>
      <c r="K6" s="430">
        <v>797</v>
      </c>
      <c r="L6" s="430"/>
      <c r="M6" s="430"/>
      <c r="N6" s="430"/>
      <c r="O6" s="430"/>
      <c r="P6" s="430"/>
      <c r="Q6" s="430"/>
    </row>
    <row r="7" spans="1:17" ht="30" customHeight="1" x14ac:dyDescent="0.3">
      <c r="A7" s="430"/>
      <c r="B7" s="430" t="s">
        <v>408</v>
      </c>
      <c r="C7" s="430">
        <f>(C5+C6)/2</f>
        <v>1764</v>
      </c>
      <c r="D7" s="430">
        <f t="shared" ref="D7:K7" si="0">(D5+D6)/2</f>
        <v>927</v>
      </c>
      <c r="E7" s="430">
        <f t="shared" si="0"/>
        <v>1344.5</v>
      </c>
      <c r="F7" s="430">
        <f t="shared" si="0"/>
        <v>1117.5</v>
      </c>
      <c r="G7" s="430">
        <f t="shared" si="0"/>
        <v>1207</v>
      </c>
      <c r="H7" s="430">
        <f t="shared" si="0"/>
        <v>684</v>
      </c>
      <c r="I7" s="430">
        <f t="shared" si="0"/>
        <v>687</v>
      </c>
      <c r="J7" s="430">
        <f t="shared" si="0"/>
        <v>846.5</v>
      </c>
      <c r="K7" s="430">
        <f t="shared" si="0"/>
        <v>809.5</v>
      </c>
      <c r="L7" s="430"/>
      <c r="M7" s="430"/>
      <c r="N7" s="430"/>
      <c r="O7" s="430"/>
      <c r="P7" s="430"/>
      <c r="Q7" s="430"/>
    </row>
    <row r="8" spans="1:17" ht="30" customHeight="1" x14ac:dyDescent="0.3">
      <c r="A8" s="430"/>
      <c r="B8" s="430"/>
      <c r="C8" s="430"/>
      <c r="D8" s="430"/>
      <c r="E8" s="430"/>
      <c r="F8" s="430"/>
      <c r="G8" s="430"/>
      <c r="H8" s="430"/>
      <c r="I8" s="430"/>
      <c r="J8" s="430"/>
      <c r="K8" s="430"/>
      <c r="L8" s="430"/>
      <c r="M8" s="430"/>
      <c r="N8" s="430"/>
      <c r="O8" s="430"/>
      <c r="P8" s="430"/>
      <c r="Q8" s="430"/>
    </row>
    <row r="9" spans="1:17" ht="30" customHeight="1" x14ac:dyDescent="0.3">
      <c r="A9" s="430"/>
      <c r="B9" s="506" t="s">
        <v>481</v>
      </c>
      <c r="C9" s="507">
        <v>0.92589999999999995</v>
      </c>
      <c r="D9" s="430"/>
      <c r="E9" s="430"/>
      <c r="F9" s="430"/>
      <c r="G9" s="430"/>
      <c r="H9" s="430"/>
      <c r="I9" s="430"/>
      <c r="J9" s="430"/>
      <c r="K9" s="430"/>
      <c r="L9" s="430"/>
      <c r="M9" s="430"/>
      <c r="N9" s="430"/>
      <c r="O9" s="430"/>
      <c r="P9" s="430"/>
      <c r="Q9" s="430"/>
    </row>
    <row r="10" spans="1:17" ht="30" customHeight="1" x14ac:dyDescent="0.3">
      <c r="A10" s="430"/>
      <c r="B10" s="432" t="s">
        <v>344</v>
      </c>
      <c r="C10" s="473">
        <v>2010</v>
      </c>
      <c r="D10" s="473">
        <v>2011</v>
      </c>
      <c r="E10" s="473">
        <v>2012</v>
      </c>
      <c r="F10" s="473">
        <v>2013</v>
      </c>
      <c r="G10" s="473">
        <v>2014</v>
      </c>
      <c r="H10" s="473">
        <v>2015</v>
      </c>
      <c r="I10" s="473">
        <v>2016</v>
      </c>
      <c r="J10" s="473">
        <v>2017</v>
      </c>
      <c r="K10" s="473">
        <v>2018</v>
      </c>
      <c r="L10" s="473"/>
      <c r="M10" s="430"/>
      <c r="N10" s="430"/>
      <c r="O10" s="430"/>
      <c r="P10" s="430"/>
      <c r="Q10" s="430"/>
    </row>
    <row r="11" spans="1:17" ht="30" customHeight="1" x14ac:dyDescent="0.3">
      <c r="A11" s="430"/>
      <c r="B11" s="430"/>
      <c r="C11" s="430">
        <f t="shared" ref="C11:K11" si="1">C5*$C$9</f>
        <v>1656.4350999999999</v>
      </c>
      <c r="D11" s="430">
        <f t="shared" si="1"/>
        <v>815.71789999999999</v>
      </c>
      <c r="E11" s="430">
        <f t="shared" si="1"/>
        <v>1252.7427</v>
      </c>
      <c r="F11" s="430">
        <f t="shared" si="1"/>
        <v>1003.6755999999999</v>
      </c>
      <c r="G11" s="430">
        <f t="shared" si="1"/>
        <v>1074.9698999999998</v>
      </c>
      <c r="H11" s="430">
        <f t="shared" si="1"/>
        <v>582.39109999999994</v>
      </c>
      <c r="I11" s="430">
        <f t="shared" si="1"/>
        <v>638.87099999999998</v>
      </c>
      <c r="J11" s="430">
        <f t="shared" si="1"/>
        <v>811.08839999999998</v>
      </c>
      <c r="K11" s="430">
        <f t="shared" si="1"/>
        <v>761.08979999999997</v>
      </c>
      <c r="L11" s="430"/>
      <c r="M11" s="430"/>
      <c r="N11" s="430"/>
      <c r="O11" s="430"/>
      <c r="P11" s="430"/>
      <c r="Q11" s="430"/>
    </row>
    <row r="12" spans="1:17" ht="30" customHeight="1" x14ac:dyDescent="0.3">
      <c r="A12" s="430"/>
      <c r="B12" s="430"/>
      <c r="C12" s="430">
        <f t="shared" ref="C12:K13" si="2">C6*$C$9</f>
        <v>1610.1400999999998</v>
      </c>
      <c r="D12" s="430">
        <f t="shared" si="2"/>
        <v>900.90069999999992</v>
      </c>
      <c r="E12" s="430">
        <f t="shared" si="2"/>
        <v>1237.0023999999999</v>
      </c>
      <c r="F12" s="430">
        <f t="shared" si="2"/>
        <v>1065.7109</v>
      </c>
      <c r="G12" s="430">
        <f t="shared" si="2"/>
        <v>1160.1526999999999</v>
      </c>
      <c r="H12" s="430">
        <f t="shared" si="2"/>
        <v>684.24009999999998</v>
      </c>
      <c r="I12" s="430">
        <f t="shared" si="2"/>
        <v>633.31560000000002</v>
      </c>
      <c r="J12" s="430">
        <f t="shared" si="2"/>
        <v>756.46029999999996</v>
      </c>
      <c r="K12" s="430">
        <f t="shared" si="2"/>
        <v>737.94229999999993</v>
      </c>
      <c r="L12" s="430"/>
      <c r="M12" s="430"/>
      <c r="N12" s="430"/>
      <c r="O12" s="430"/>
      <c r="P12" s="430"/>
      <c r="Q12" s="430"/>
    </row>
    <row r="13" spans="1:17" ht="30" customHeight="1" x14ac:dyDescent="0.3">
      <c r="A13" s="430"/>
      <c r="B13" s="430"/>
      <c r="C13" s="430">
        <f t="shared" si="2"/>
        <v>1633.2875999999999</v>
      </c>
      <c r="D13" s="430">
        <f t="shared" si="2"/>
        <v>858.30929999999989</v>
      </c>
      <c r="E13" s="430">
        <f t="shared" si="2"/>
        <v>1244.8725499999998</v>
      </c>
      <c r="F13" s="430">
        <f t="shared" si="2"/>
        <v>1034.69325</v>
      </c>
      <c r="G13" s="430">
        <f t="shared" si="2"/>
        <v>1117.5612999999998</v>
      </c>
      <c r="H13" s="430">
        <f t="shared" si="2"/>
        <v>633.31560000000002</v>
      </c>
      <c r="I13" s="430">
        <f t="shared" si="2"/>
        <v>636.0933</v>
      </c>
      <c r="J13" s="430">
        <f t="shared" si="2"/>
        <v>783.77434999999991</v>
      </c>
      <c r="K13" s="430">
        <f t="shared" si="2"/>
        <v>749.51604999999995</v>
      </c>
      <c r="L13" s="430"/>
      <c r="M13" s="430"/>
      <c r="N13" s="430"/>
      <c r="O13" s="430"/>
      <c r="P13" s="430"/>
      <c r="Q13" s="430"/>
    </row>
    <row r="14" spans="1:17" ht="30" customHeight="1" x14ac:dyDescent="0.3">
      <c r="A14" s="430"/>
      <c r="B14" s="430"/>
      <c r="C14" s="430"/>
      <c r="D14" s="430"/>
      <c r="E14" s="433"/>
      <c r="F14" s="430"/>
      <c r="G14" s="430"/>
      <c r="H14" s="430"/>
      <c r="I14" s="432"/>
      <c r="J14" s="430"/>
      <c r="K14" s="430"/>
      <c r="L14" s="430"/>
      <c r="M14" s="430"/>
      <c r="N14" s="430"/>
      <c r="O14" s="430"/>
      <c r="P14" s="430"/>
      <c r="Q14" s="430"/>
    </row>
    <row r="15" spans="1:17" ht="30" customHeight="1" x14ac:dyDescent="0.3">
      <c r="B15" s="430" t="s">
        <v>483</v>
      </c>
      <c r="C15" s="430" t="s">
        <v>560</v>
      </c>
      <c r="D15" s="434">
        <v>3800</v>
      </c>
      <c r="E15" s="433"/>
      <c r="F15" s="431" t="s">
        <v>560</v>
      </c>
      <c r="G15" s="434">
        <v>3800</v>
      </c>
      <c r="H15" s="430"/>
      <c r="I15" s="432"/>
      <c r="J15" s="430"/>
      <c r="K15" s="430"/>
      <c r="L15" s="430"/>
      <c r="M15" s="430"/>
      <c r="N15" s="430"/>
      <c r="O15" s="430"/>
      <c r="P15" s="430"/>
      <c r="Q15" s="430"/>
    </row>
    <row r="16" spans="1:17" ht="30" customHeight="1" thickBot="1" x14ac:dyDescent="0.35">
      <c r="B16" s="511" t="s">
        <v>486</v>
      </c>
      <c r="C16" s="430" t="s">
        <v>484</v>
      </c>
      <c r="D16" s="430">
        <f>K13</f>
        <v>749.51604999999995</v>
      </c>
      <c r="E16" s="433"/>
      <c r="F16" s="430" t="s">
        <v>484</v>
      </c>
      <c r="G16" s="430">
        <f>K13</f>
        <v>749.51604999999995</v>
      </c>
      <c r="H16" s="430"/>
      <c r="I16" s="432"/>
      <c r="J16" s="430"/>
      <c r="K16" s="430"/>
      <c r="L16" s="430"/>
      <c r="M16" s="430"/>
      <c r="N16" s="430"/>
      <c r="O16" s="430"/>
      <c r="P16" s="430"/>
      <c r="Q16" s="430"/>
    </row>
    <row r="17" spans="1:17" ht="30" customHeight="1" x14ac:dyDescent="0.3">
      <c r="B17" s="511" t="s">
        <v>487</v>
      </c>
      <c r="C17" s="430" t="s">
        <v>485</v>
      </c>
      <c r="D17" s="430">
        <v>9.5</v>
      </c>
      <c r="E17" s="433"/>
      <c r="F17" s="430" t="s">
        <v>485</v>
      </c>
      <c r="G17" s="430">
        <v>9.5</v>
      </c>
      <c r="H17" s="430"/>
      <c r="I17" s="774" t="s">
        <v>595</v>
      </c>
      <c r="J17" s="775"/>
      <c r="K17" s="430"/>
      <c r="L17" s="430"/>
      <c r="M17" s="430"/>
      <c r="N17" s="430"/>
      <c r="O17" s="430"/>
      <c r="P17" s="430"/>
      <c r="Q17" s="430"/>
    </row>
    <row r="18" spans="1:17" ht="30" customHeight="1" thickBot="1" x14ac:dyDescent="0.35">
      <c r="A18" s="430"/>
      <c r="B18" s="511" t="s">
        <v>488</v>
      </c>
      <c r="C18" s="512" t="s">
        <v>490</v>
      </c>
      <c r="D18" s="513">
        <f>D15*D16*D17</f>
        <v>27057529.404999997</v>
      </c>
      <c r="E18" s="433"/>
      <c r="F18" s="514" t="s">
        <v>491</v>
      </c>
      <c r="G18" s="515">
        <f>G15*G16*G17</f>
        <v>27057529.404999997</v>
      </c>
      <c r="H18" s="430"/>
      <c r="I18" s="776"/>
      <c r="J18" s="777"/>
      <c r="K18" s="430"/>
      <c r="L18" s="430"/>
      <c r="M18" s="430"/>
      <c r="N18" s="430"/>
      <c r="O18" s="430"/>
      <c r="P18" s="430"/>
      <c r="Q18" s="430"/>
    </row>
    <row r="19" spans="1:17" ht="30" customHeight="1" x14ac:dyDescent="0.3">
      <c r="A19" s="430"/>
      <c r="B19" s="511" t="s">
        <v>489</v>
      </c>
      <c r="E19" s="433"/>
      <c r="F19" s="430"/>
      <c r="G19" s="430"/>
      <c r="H19" s="430"/>
      <c r="I19" s="432"/>
      <c r="J19" s="430"/>
      <c r="K19" s="430"/>
      <c r="L19" s="430"/>
      <c r="M19" s="430"/>
      <c r="N19" s="430"/>
      <c r="O19" s="430"/>
      <c r="P19" s="430"/>
      <c r="Q19" s="430"/>
    </row>
    <row r="20" spans="1:17" ht="30" customHeight="1" x14ac:dyDescent="0.3">
      <c r="A20" s="430"/>
      <c r="B20" s="430"/>
      <c r="C20" s="430"/>
      <c r="D20" s="430"/>
      <c r="E20" s="433"/>
      <c r="F20" s="430"/>
      <c r="G20" s="430"/>
      <c r="H20" s="430"/>
      <c r="I20" s="432"/>
      <c r="J20" s="430"/>
      <c r="K20" s="430"/>
      <c r="L20" s="430"/>
      <c r="M20" s="430"/>
      <c r="N20" s="430"/>
      <c r="O20" s="430"/>
      <c r="P20" s="430"/>
      <c r="Q20" s="430"/>
    </row>
    <row r="21" spans="1:17" ht="30" customHeight="1" x14ac:dyDescent="0.3">
      <c r="A21" s="430"/>
      <c r="B21" s="509" t="s">
        <v>324</v>
      </c>
      <c r="C21" s="508"/>
      <c r="D21" s="508"/>
      <c r="E21" s="508"/>
      <c r="F21" s="508"/>
      <c r="G21" s="508"/>
      <c r="H21" s="508"/>
      <c r="I21" s="508"/>
      <c r="J21" s="508"/>
      <c r="K21" s="508"/>
      <c r="L21" s="508"/>
      <c r="M21" s="508"/>
      <c r="N21" s="508"/>
      <c r="O21" s="508"/>
      <c r="P21" s="508"/>
      <c r="Q21" s="430"/>
    </row>
    <row r="22" spans="1:17" ht="30" customHeight="1" x14ac:dyDescent="0.3">
      <c r="A22" s="430"/>
      <c r="B22" s="762" t="s">
        <v>409</v>
      </c>
      <c r="C22" s="762"/>
      <c r="D22" s="762"/>
      <c r="E22" s="762"/>
      <c r="F22" s="430"/>
      <c r="G22" s="430"/>
      <c r="H22" s="430"/>
      <c r="I22" s="430"/>
      <c r="J22" s="430"/>
      <c r="K22" s="430"/>
      <c r="L22" s="430"/>
      <c r="M22" s="430"/>
      <c r="N22" s="430"/>
      <c r="O22" s="430"/>
      <c r="P22" s="430"/>
      <c r="Q22" s="430"/>
    </row>
    <row r="23" spans="1:17" ht="30" customHeight="1" x14ac:dyDescent="0.3">
      <c r="A23" s="430"/>
      <c r="B23" s="430"/>
      <c r="C23" s="474" t="s">
        <v>410</v>
      </c>
      <c r="D23" s="475" t="s">
        <v>411</v>
      </c>
      <c r="E23" s="475" t="s">
        <v>412</v>
      </c>
      <c r="F23" s="430"/>
      <c r="G23" s="430"/>
      <c r="H23" s="430"/>
      <c r="I23" s="763" t="s">
        <v>413</v>
      </c>
      <c r="J23" s="763"/>
      <c r="K23" s="763"/>
      <c r="L23" s="763"/>
      <c r="M23" s="763"/>
      <c r="N23" s="763"/>
      <c r="O23" s="763"/>
      <c r="P23" s="763"/>
      <c r="Q23" s="430"/>
    </row>
    <row r="24" spans="1:17" ht="30" customHeight="1" x14ac:dyDescent="0.3">
      <c r="A24" s="434">
        <v>1</v>
      </c>
      <c r="B24" s="430" t="s">
        <v>414</v>
      </c>
      <c r="C24" s="476">
        <v>6</v>
      </c>
      <c r="D24" s="476">
        <v>3</v>
      </c>
      <c r="E24" s="476">
        <v>1</v>
      </c>
      <c r="F24" s="430"/>
      <c r="G24" s="430"/>
      <c r="H24" s="430"/>
      <c r="I24" s="763" t="s">
        <v>415</v>
      </c>
      <c r="J24" s="763"/>
      <c r="K24" s="763" t="s">
        <v>410</v>
      </c>
      <c r="L24" s="763"/>
      <c r="M24" s="763" t="s">
        <v>411</v>
      </c>
      <c r="N24" s="763"/>
      <c r="O24" s="763" t="s">
        <v>412</v>
      </c>
      <c r="P24" s="763"/>
      <c r="Q24" s="430"/>
    </row>
    <row r="25" spans="1:17" ht="30" customHeight="1" x14ac:dyDescent="0.3">
      <c r="A25" s="434">
        <v>2</v>
      </c>
      <c r="B25" s="430" t="s">
        <v>416</v>
      </c>
      <c r="C25" s="476">
        <v>3</v>
      </c>
      <c r="D25" s="476">
        <v>4</v>
      </c>
      <c r="E25" s="476">
        <v>5</v>
      </c>
      <c r="F25" s="430"/>
      <c r="G25" s="430"/>
      <c r="H25" s="430"/>
      <c r="I25" s="763"/>
      <c r="J25" s="763"/>
      <c r="K25" s="474" t="s">
        <v>417</v>
      </c>
      <c r="L25" s="475" t="s">
        <v>418</v>
      </c>
      <c r="M25" s="474" t="s">
        <v>417</v>
      </c>
      <c r="N25" s="475" t="s">
        <v>418</v>
      </c>
      <c r="O25" s="474" t="s">
        <v>417</v>
      </c>
      <c r="P25" s="475" t="s">
        <v>418</v>
      </c>
      <c r="Q25" s="430"/>
    </row>
    <row r="26" spans="1:17" ht="30" customHeight="1" x14ac:dyDescent="0.3">
      <c r="A26" s="434">
        <v>3</v>
      </c>
      <c r="B26" s="430" t="s">
        <v>419</v>
      </c>
      <c r="C26" s="476">
        <f>C25*4</f>
        <v>12</v>
      </c>
      <c r="D26" s="476">
        <f t="shared" ref="D26:E26" si="3">D25*4</f>
        <v>16</v>
      </c>
      <c r="E26" s="476">
        <f t="shared" si="3"/>
        <v>20</v>
      </c>
      <c r="F26" s="430"/>
      <c r="G26" s="430"/>
      <c r="H26" s="430"/>
      <c r="I26" s="765" t="s">
        <v>420</v>
      </c>
      <c r="J26" s="516" t="s">
        <v>421</v>
      </c>
      <c r="K26" s="478">
        <v>63</v>
      </c>
      <c r="L26" s="478">
        <v>44</v>
      </c>
      <c r="M26" s="478">
        <v>75</v>
      </c>
      <c r="N26" s="478">
        <v>53</v>
      </c>
      <c r="O26" s="478">
        <v>85</v>
      </c>
      <c r="P26" s="478">
        <v>60</v>
      </c>
      <c r="Q26" s="430"/>
    </row>
    <row r="27" spans="1:17" ht="30" customHeight="1" x14ac:dyDescent="0.3">
      <c r="A27" s="430"/>
      <c r="B27" s="430" t="s">
        <v>422</v>
      </c>
      <c r="C27" s="766">
        <v>1800</v>
      </c>
      <c r="D27" s="766"/>
      <c r="E27" s="766"/>
      <c r="F27" s="430"/>
      <c r="G27" s="430"/>
      <c r="H27" s="430"/>
      <c r="I27" s="765"/>
      <c r="J27" s="516" t="s">
        <v>423</v>
      </c>
      <c r="K27" s="478">
        <v>75</v>
      </c>
      <c r="L27" s="478">
        <v>53</v>
      </c>
      <c r="M27" s="478">
        <v>88</v>
      </c>
      <c r="N27" s="478">
        <v>62</v>
      </c>
      <c r="O27" s="478">
        <v>97</v>
      </c>
      <c r="P27" s="478">
        <v>68</v>
      </c>
      <c r="Q27" s="430"/>
    </row>
    <row r="28" spans="1:17" ht="30" customHeight="1" x14ac:dyDescent="0.3">
      <c r="A28" s="430"/>
      <c r="B28" s="430" t="s">
        <v>424</v>
      </c>
      <c r="C28" s="767">
        <v>670</v>
      </c>
      <c r="D28" s="767"/>
      <c r="E28" s="767"/>
      <c r="F28" s="430"/>
      <c r="G28" s="430"/>
      <c r="H28" s="430"/>
      <c r="I28" s="765"/>
      <c r="J28" s="516" t="s">
        <v>425</v>
      </c>
      <c r="K28" s="478">
        <v>107</v>
      </c>
      <c r="L28" s="478">
        <v>75</v>
      </c>
      <c r="M28" s="478">
        <v>132</v>
      </c>
      <c r="N28" s="478">
        <v>92</v>
      </c>
      <c r="O28" s="478">
        <v>161</v>
      </c>
      <c r="P28" s="478">
        <v>113</v>
      </c>
      <c r="Q28" s="430"/>
    </row>
    <row r="29" spans="1:17" ht="30" customHeight="1" x14ac:dyDescent="0.3">
      <c r="A29" s="430"/>
      <c r="B29" s="430" t="s">
        <v>426</v>
      </c>
      <c r="C29" s="767">
        <v>150</v>
      </c>
      <c r="D29" s="767"/>
      <c r="E29" s="767"/>
      <c r="F29" s="430"/>
      <c r="G29" s="430"/>
      <c r="H29" s="430"/>
      <c r="I29" s="765"/>
      <c r="J29" s="516" t="s">
        <v>427</v>
      </c>
      <c r="K29" s="478">
        <v>273</v>
      </c>
      <c r="L29" s="478">
        <v>191</v>
      </c>
      <c r="M29" s="478">
        <v>326</v>
      </c>
      <c r="N29" s="478">
        <v>228</v>
      </c>
      <c r="O29" s="478">
        <v>379</v>
      </c>
      <c r="P29" s="478">
        <v>265</v>
      </c>
      <c r="Q29" s="430"/>
    </row>
    <row r="30" spans="1:17" ht="30" customHeight="1" x14ac:dyDescent="0.3">
      <c r="A30" s="430"/>
      <c r="B30" s="430" t="s">
        <v>428</v>
      </c>
      <c r="C30" s="434">
        <v>90</v>
      </c>
      <c r="D30" s="434">
        <v>110</v>
      </c>
      <c r="E30" s="434">
        <v>120</v>
      </c>
      <c r="F30" s="430"/>
      <c r="G30" s="430"/>
      <c r="H30" s="430"/>
      <c r="I30" s="479" t="s">
        <v>429</v>
      </c>
      <c r="J30" s="516" t="s">
        <v>430</v>
      </c>
      <c r="K30" s="478">
        <v>84</v>
      </c>
      <c r="L30" s="478">
        <v>59</v>
      </c>
      <c r="M30" s="478">
        <v>108</v>
      </c>
      <c r="N30" s="478">
        <v>76</v>
      </c>
      <c r="O30" s="478">
        <v>139</v>
      </c>
      <c r="P30" s="478">
        <v>97</v>
      </c>
      <c r="Q30" s="430"/>
    </row>
    <row r="31" spans="1:17" ht="30" customHeight="1" x14ac:dyDescent="0.3">
      <c r="A31" s="430"/>
      <c r="B31" s="430" t="s">
        <v>431</v>
      </c>
      <c r="C31" s="434">
        <v>70</v>
      </c>
      <c r="D31" s="434">
        <v>90</v>
      </c>
      <c r="E31" s="434">
        <v>100</v>
      </c>
      <c r="F31" s="430"/>
      <c r="G31" s="430"/>
      <c r="H31" s="430"/>
      <c r="I31" s="765" t="s">
        <v>432</v>
      </c>
      <c r="J31" s="516" t="s">
        <v>433</v>
      </c>
      <c r="K31" s="478">
        <v>235</v>
      </c>
      <c r="L31" s="478">
        <v>165</v>
      </c>
      <c r="M31" s="478">
        <v>322</v>
      </c>
      <c r="N31" s="478">
        <v>225</v>
      </c>
      <c r="O31" s="478">
        <v>389</v>
      </c>
      <c r="P31" s="478">
        <v>272</v>
      </c>
      <c r="Q31" s="430"/>
    </row>
    <row r="32" spans="1:17" ht="30" customHeight="1" x14ac:dyDescent="0.3">
      <c r="A32" s="430"/>
      <c r="B32" s="430" t="s">
        <v>434</v>
      </c>
      <c r="C32" s="434">
        <v>84</v>
      </c>
      <c r="D32" s="434">
        <v>108</v>
      </c>
      <c r="E32" s="434">
        <v>139</v>
      </c>
      <c r="F32" s="430"/>
      <c r="G32" s="430"/>
      <c r="H32" s="430"/>
      <c r="I32" s="765"/>
      <c r="J32" s="516" t="s">
        <v>435</v>
      </c>
      <c r="K32" s="478">
        <v>407</v>
      </c>
      <c r="L32" s="478">
        <v>285</v>
      </c>
      <c r="M32" s="478">
        <v>542</v>
      </c>
      <c r="N32" s="478">
        <v>379</v>
      </c>
      <c r="O32" s="478">
        <v>637</v>
      </c>
      <c r="P32" s="478">
        <v>446</v>
      </c>
      <c r="Q32" s="430"/>
    </row>
    <row r="33" spans="1:17" ht="30" customHeight="1" x14ac:dyDescent="0.3">
      <c r="A33" s="430"/>
      <c r="B33" s="430" t="s">
        <v>436</v>
      </c>
      <c r="C33" s="434">
        <v>59</v>
      </c>
      <c r="D33" s="434">
        <v>76</v>
      </c>
      <c r="E33" s="434">
        <v>97</v>
      </c>
      <c r="F33" s="430"/>
      <c r="G33" s="430"/>
      <c r="H33" s="430"/>
      <c r="I33" s="430"/>
      <c r="J33" s="430"/>
      <c r="K33" s="430"/>
      <c r="L33" s="430"/>
      <c r="M33" s="430"/>
      <c r="N33" s="430"/>
      <c r="O33" s="430"/>
      <c r="P33" s="430"/>
      <c r="Q33" s="430"/>
    </row>
    <row r="34" spans="1:17" ht="30" customHeight="1" x14ac:dyDescent="0.3">
      <c r="A34" s="430"/>
      <c r="B34" s="430" t="s">
        <v>437</v>
      </c>
      <c r="C34" s="434">
        <v>300</v>
      </c>
      <c r="D34" s="434">
        <v>400</v>
      </c>
      <c r="E34" s="434">
        <v>500</v>
      </c>
      <c r="F34" s="430"/>
      <c r="G34" s="430"/>
      <c r="H34" s="430"/>
      <c r="I34" s="430"/>
      <c r="J34" s="430"/>
      <c r="K34" s="430"/>
      <c r="L34" s="430"/>
      <c r="M34" s="430"/>
      <c r="N34" s="430"/>
      <c r="O34" s="430"/>
      <c r="P34" s="430"/>
      <c r="Q34" s="430"/>
    </row>
    <row r="35" spans="1:17" ht="30" customHeight="1" x14ac:dyDescent="0.3">
      <c r="A35" s="430"/>
      <c r="B35" s="430" t="s">
        <v>438</v>
      </c>
      <c r="C35" s="434">
        <v>200</v>
      </c>
      <c r="D35" s="434">
        <v>300</v>
      </c>
      <c r="E35" s="434">
        <v>350</v>
      </c>
      <c r="F35" s="430"/>
      <c r="G35" s="430"/>
      <c r="H35" s="768" t="s">
        <v>439</v>
      </c>
      <c r="I35" s="769"/>
      <c r="J35" s="769"/>
      <c r="K35" s="769"/>
      <c r="L35" s="769"/>
      <c r="M35" s="769"/>
      <c r="N35" s="769"/>
      <c r="O35" s="769"/>
      <c r="P35" s="769"/>
      <c r="Q35" s="769"/>
    </row>
    <row r="36" spans="1:17" ht="30" customHeight="1" x14ac:dyDescent="0.3">
      <c r="A36" s="430"/>
      <c r="B36" s="430"/>
      <c r="C36" s="770"/>
      <c r="D36" s="770"/>
      <c r="E36" s="770"/>
      <c r="F36" s="430"/>
      <c r="G36" s="430"/>
      <c r="H36" s="771" t="s">
        <v>440</v>
      </c>
      <c r="I36" s="763" t="s">
        <v>410</v>
      </c>
      <c r="J36" s="763"/>
      <c r="K36" s="763"/>
      <c r="L36" s="773" t="s">
        <v>411</v>
      </c>
      <c r="M36" s="773"/>
      <c r="N36" s="773"/>
      <c r="O36" s="773" t="s">
        <v>412</v>
      </c>
      <c r="P36" s="773"/>
      <c r="Q36" s="773"/>
    </row>
    <row r="37" spans="1:17" ht="30" customHeight="1" x14ac:dyDescent="0.3">
      <c r="A37" s="430"/>
      <c r="B37" s="480" t="s">
        <v>441</v>
      </c>
      <c r="C37" s="481">
        <v>0.4</v>
      </c>
      <c r="D37" s="481">
        <v>0.5</v>
      </c>
      <c r="E37" s="481">
        <v>0.8</v>
      </c>
      <c r="F37" s="430"/>
      <c r="G37" s="430"/>
      <c r="H37" s="772"/>
      <c r="I37" s="474" t="s">
        <v>442</v>
      </c>
      <c r="J37" s="474" t="s">
        <v>443</v>
      </c>
      <c r="K37" s="474" t="s">
        <v>444</v>
      </c>
      <c r="L37" s="474" t="s">
        <v>442</v>
      </c>
      <c r="M37" s="474" t="s">
        <v>443</v>
      </c>
      <c r="N37" s="474" t="s">
        <v>444</v>
      </c>
      <c r="O37" s="474" t="s">
        <v>442</v>
      </c>
      <c r="P37" s="474" t="s">
        <v>443</v>
      </c>
      <c r="Q37" s="474" t="s">
        <v>444</v>
      </c>
    </row>
    <row r="38" spans="1:17" ht="30" customHeight="1" x14ac:dyDescent="0.3">
      <c r="A38" s="430"/>
      <c r="B38" s="480" t="s">
        <v>445</v>
      </c>
      <c r="C38" s="481">
        <v>0.12</v>
      </c>
      <c r="D38" s="481">
        <v>0.2</v>
      </c>
      <c r="E38" s="481">
        <v>0.3</v>
      </c>
      <c r="F38" s="430"/>
      <c r="G38" s="482">
        <v>1</v>
      </c>
      <c r="H38" s="477" t="s">
        <v>414</v>
      </c>
      <c r="I38" s="764">
        <v>6</v>
      </c>
      <c r="J38" s="764"/>
      <c r="K38" s="764"/>
      <c r="L38" s="764">
        <v>3</v>
      </c>
      <c r="M38" s="764"/>
      <c r="N38" s="764"/>
      <c r="O38" s="764">
        <v>1</v>
      </c>
      <c r="P38" s="764"/>
      <c r="Q38" s="764"/>
    </row>
    <row r="39" spans="1:17" ht="30" customHeight="1" x14ac:dyDescent="0.3">
      <c r="A39" s="430"/>
      <c r="B39" s="480" t="s">
        <v>446</v>
      </c>
      <c r="C39" s="481">
        <v>0.6</v>
      </c>
      <c r="D39" s="481">
        <v>0.6</v>
      </c>
      <c r="E39" s="481">
        <v>0.3</v>
      </c>
      <c r="F39" s="430"/>
      <c r="G39" s="482">
        <v>2</v>
      </c>
      <c r="H39" s="477" t="s">
        <v>416</v>
      </c>
      <c r="I39" s="764">
        <v>3</v>
      </c>
      <c r="J39" s="764"/>
      <c r="K39" s="764"/>
      <c r="L39" s="764">
        <v>4</v>
      </c>
      <c r="M39" s="764"/>
      <c r="N39" s="764"/>
      <c r="O39" s="764">
        <v>5</v>
      </c>
      <c r="P39" s="764"/>
      <c r="Q39" s="764"/>
    </row>
    <row r="40" spans="1:17" ht="30" customHeight="1" x14ac:dyDescent="0.3">
      <c r="A40" s="430"/>
      <c r="B40" s="430"/>
      <c r="C40" s="781"/>
      <c r="D40" s="781"/>
      <c r="E40" s="781"/>
      <c r="F40" s="430"/>
      <c r="G40" s="482">
        <v>3</v>
      </c>
      <c r="H40" s="477" t="s">
        <v>419</v>
      </c>
      <c r="I40" s="764">
        <f>I39*4</f>
        <v>12</v>
      </c>
      <c r="J40" s="764"/>
      <c r="K40" s="764"/>
      <c r="L40" s="764">
        <f t="shared" ref="L40" si="4">L39*4</f>
        <v>16</v>
      </c>
      <c r="M40" s="764"/>
      <c r="N40" s="764"/>
      <c r="O40" s="764">
        <f t="shared" ref="O40" si="5">O39*4</f>
        <v>20</v>
      </c>
      <c r="P40" s="764"/>
      <c r="Q40" s="764"/>
    </row>
    <row r="41" spans="1:17" ht="30" customHeight="1" x14ac:dyDescent="0.3">
      <c r="A41" s="430"/>
      <c r="B41" s="483" t="s">
        <v>447</v>
      </c>
      <c r="C41" s="434">
        <f>$C$27*0.5</f>
        <v>900</v>
      </c>
      <c r="D41" s="434">
        <f t="shared" ref="D41:E42" si="6">$C$27*0.5</f>
        <v>900</v>
      </c>
      <c r="E41" s="434">
        <f t="shared" si="6"/>
        <v>900</v>
      </c>
      <c r="F41" s="430"/>
      <c r="G41" s="482">
        <v>4</v>
      </c>
      <c r="H41" s="484" t="s">
        <v>448</v>
      </c>
      <c r="I41" s="485">
        <v>1800</v>
      </c>
      <c r="J41" s="485">
        <v>670</v>
      </c>
      <c r="K41" s="485">
        <v>150</v>
      </c>
      <c r="L41" s="485">
        <v>1800</v>
      </c>
      <c r="M41" s="485">
        <v>670</v>
      </c>
      <c r="N41" s="485">
        <v>150</v>
      </c>
      <c r="O41" s="485">
        <v>1800</v>
      </c>
      <c r="P41" s="485">
        <v>670</v>
      </c>
      <c r="Q41" s="485">
        <v>150</v>
      </c>
    </row>
    <row r="42" spans="1:17" ht="30" customHeight="1" x14ac:dyDescent="0.3">
      <c r="A42" s="430"/>
      <c r="B42" s="483" t="s">
        <v>449</v>
      </c>
      <c r="C42" s="434">
        <f>$C$27*0.5</f>
        <v>900</v>
      </c>
      <c r="D42" s="434">
        <f t="shared" si="6"/>
        <v>900</v>
      </c>
      <c r="E42" s="434">
        <f t="shared" si="6"/>
        <v>900</v>
      </c>
      <c r="F42" s="430"/>
      <c r="G42" s="482">
        <v>5</v>
      </c>
      <c r="H42" s="484" t="s">
        <v>450</v>
      </c>
      <c r="I42" s="485">
        <v>90</v>
      </c>
      <c r="J42" s="485">
        <v>84</v>
      </c>
      <c r="K42" s="485">
        <v>300</v>
      </c>
      <c r="L42" s="485">
        <v>110</v>
      </c>
      <c r="M42" s="485">
        <v>108</v>
      </c>
      <c r="N42" s="485">
        <v>400</v>
      </c>
      <c r="O42" s="485">
        <v>120</v>
      </c>
      <c r="P42" s="485">
        <v>139</v>
      </c>
      <c r="Q42" s="485">
        <v>500</v>
      </c>
    </row>
    <row r="43" spans="1:17" ht="30" customHeight="1" x14ac:dyDescent="0.3">
      <c r="A43" s="430"/>
      <c r="B43" s="483" t="s">
        <v>451</v>
      </c>
      <c r="C43" s="434">
        <f>$C$28*0.5</f>
        <v>335</v>
      </c>
      <c r="D43" s="434">
        <f t="shared" ref="D43:E44" si="7">$C$28*0.5</f>
        <v>335</v>
      </c>
      <c r="E43" s="434">
        <f t="shared" si="7"/>
        <v>335</v>
      </c>
      <c r="F43" s="430"/>
      <c r="G43" s="482">
        <v>6</v>
      </c>
      <c r="H43" s="484" t="s">
        <v>452</v>
      </c>
      <c r="I43" s="485">
        <v>70</v>
      </c>
      <c r="J43" s="485">
        <v>59</v>
      </c>
      <c r="K43" s="485">
        <v>200</v>
      </c>
      <c r="L43" s="485">
        <v>90</v>
      </c>
      <c r="M43" s="485">
        <v>76</v>
      </c>
      <c r="N43" s="485">
        <v>300</v>
      </c>
      <c r="O43" s="485">
        <v>100</v>
      </c>
      <c r="P43" s="485">
        <v>97</v>
      </c>
      <c r="Q43" s="485">
        <v>350</v>
      </c>
    </row>
    <row r="44" spans="1:17" ht="30" customHeight="1" x14ac:dyDescent="0.3">
      <c r="A44" s="430"/>
      <c r="B44" s="483" t="s">
        <v>453</v>
      </c>
      <c r="C44" s="434">
        <f>$C$28*0.5</f>
        <v>335</v>
      </c>
      <c r="D44" s="434">
        <f t="shared" si="7"/>
        <v>335</v>
      </c>
      <c r="E44" s="434">
        <f t="shared" si="7"/>
        <v>335</v>
      </c>
      <c r="F44" s="430"/>
      <c r="G44" s="482">
        <v>7</v>
      </c>
      <c r="H44" s="477" t="s">
        <v>454</v>
      </c>
      <c r="I44" s="486">
        <v>0.4</v>
      </c>
      <c r="J44" s="486">
        <v>0.12</v>
      </c>
      <c r="K44" s="486">
        <v>0.6</v>
      </c>
      <c r="L44" s="486">
        <v>0.5</v>
      </c>
      <c r="M44" s="486">
        <v>0.2</v>
      </c>
      <c r="N44" s="486">
        <v>0.6</v>
      </c>
      <c r="O44" s="486">
        <v>0.8</v>
      </c>
      <c r="P44" s="486">
        <v>0.3</v>
      </c>
      <c r="Q44" s="486">
        <v>0.3</v>
      </c>
    </row>
    <row r="45" spans="1:17" ht="30" customHeight="1" x14ac:dyDescent="0.3">
      <c r="A45" s="430"/>
      <c r="B45" s="483"/>
      <c r="C45" s="434"/>
      <c r="D45" s="434"/>
      <c r="E45" s="434"/>
      <c r="F45" s="430"/>
      <c r="G45" s="482">
        <v>8</v>
      </c>
      <c r="H45" s="477" t="s">
        <v>455</v>
      </c>
      <c r="I45" s="487">
        <f>I41*I44</f>
        <v>720</v>
      </c>
      <c r="J45" s="487">
        <f t="shared" ref="J45:Q45" si="8">J41*J44</f>
        <v>80.399999999999991</v>
      </c>
      <c r="K45" s="487">
        <f t="shared" si="8"/>
        <v>90</v>
      </c>
      <c r="L45" s="487">
        <f t="shared" si="8"/>
        <v>900</v>
      </c>
      <c r="M45" s="487">
        <f t="shared" si="8"/>
        <v>134</v>
      </c>
      <c r="N45" s="487">
        <f t="shared" si="8"/>
        <v>90</v>
      </c>
      <c r="O45" s="487">
        <f t="shared" si="8"/>
        <v>1440</v>
      </c>
      <c r="P45" s="487">
        <f t="shared" si="8"/>
        <v>201</v>
      </c>
      <c r="Q45" s="487">
        <f t="shared" si="8"/>
        <v>45</v>
      </c>
    </row>
    <row r="46" spans="1:17" ht="87" customHeight="1" x14ac:dyDescent="0.3">
      <c r="A46" s="430"/>
      <c r="B46" s="483" t="s">
        <v>456</v>
      </c>
      <c r="C46" s="434">
        <f>$C$29*0.5</f>
        <v>75</v>
      </c>
      <c r="D46" s="434">
        <f t="shared" ref="D46:E47" si="9">$C$29*0.5</f>
        <v>75</v>
      </c>
      <c r="E46" s="434">
        <f t="shared" si="9"/>
        <v>75</v>
      </c>
      <c r="F46" s="430"/>
      <c r="G46" s="482">
        <v>9</v>
      </c>
      <c r="H46" s="488" t="s">
        <v>457</v>
      </c>
      <c r="I46" s="489">
        <f>$C$49*$C$37</f>
        <v>90000</v>
      </c>
      <c r="J46" s="489">
        <f>$C$50*$C$38</f>
        <v>9125.4</v>
      </c>
      <c r="K46" s="489">
        <f>$C$51*$C$39</f>
        <v>36000</v>
      </c>
      <c r="L46" s="489">
        <f>$D$49*$D$37</f>
        <v>139500</v>
      </c>
      <c r="M46" s="489">
        <f>$D$50*$D$38</f>
        <v>19564</v>
      </c>
      <c r="N46" s="489">
        <f>$D$51*$D$39</f>
        <v>49500</v>
      </c>
      <c r="O46" s="489">
        <f>$E$49*$E$37</f>
        <v>244800</v>
      </c>
      <c r="P46" s="489">
        <f>$E$50*$E$38</f>
        <v>37687.5</v>
      </c>
      <c r="Q46" s="489">
        <f>$E$51*$E$39</f>
        <v>30375</v>
      </c>
    </row>
    <row r="47" spans="1:17" ht="30" customHeight="1" x14ac:dyDescent="0.3">
      <c r="A47" s="430"/>
      <c r="B47" s="483" t="s">
        <v>458</v>
      </c>
      <c r="C47" s="434">
        <f>$C$29*0.5</f>
        <v>75</v>
      </c>
      <c r="D47" s="434">
        <f t="shared" si="9"/>
        <v>75</v>
      </c>
      <c r="E47" s="434">
        <f t="shared" si="9"/>
        <v>75</v>
      </c>
      <c r="F47" s="430"/>
      <c r="G47" s="430"/>
      <c r="H47" s="490" t="s">
        <v>459</v>
      </c>
      <c r="I47" s="778">
        <f>$C$54+$C$55+$C$56</f>
        <v>135125.4</v>
      </c>
      <c r="J47" s="778"/>
      <c r="K47" s="778"/>
      <c r="L47" s="778">
        <f>$D$54+$D$55+$D$56</f>
        <v>208564</v>
      </c>
      <c r="M47" s="778"/>
      <c r="N47" s="778"/>
      <c r="O47" s="778">
        <f>$E$54+$E$55+$E$56</f>
        <v>312862.5</v>
      </c>
      <c r="P47" s="778"/>
      <c r="Q47" s="778"/>
    </row>
    <row r="48" spans="1:17" ht="30" customHeight="1" x14ac:dyDescent="0.3">
      <c r="A48" s="430"/>
      <c r="B48" s="491" t="s">
        <v>460</v>
      </c>
      <c r="C48" s="492"/>
      <c r="D48" s="492"/>
      <c r="E48" s="493"/>
      <c r="F48" s="430"/>
      <c r="G48" s="430"/>
      <c r="H48" s="490" t="s">
        <v>461</v>
      </c>
      <c r="I48" s="778">
        <f>$C$58*$C$24</f>
        <v>9729028.7999999989</v>
      </c>
      <c r="J48" s="778"/>
      <c r="K48" s="778"/>
      <c r="L48" s="778">
        <f>$D$58*$D$24</f>
        <v>10011072</v>
      </c>
      <c r="M48" s="778"/>
      <c r="N48" s="778"/>
      <c r="O48" s="778">
        <f>$E$58*$E$24</f>
        <v>6257250</v>
      </c>
      <c r="P48" s="778"/>
      <c r="Q48" s="778"/>
    </row>
    <row r="49" spans="1:17" ht="30" customHeight="1" x14ac:dyDescent="0.3">
      <c r="A49" s="430"/>
      <c r="B49" s="494" t="s">
        <v>420</v>
      </c>
      <c r="C49" s="434">
        <f>C41*C30+C42*C31+C41*C30</f>
        <v>225000</v>
      </c>
      <c r="D49" s="434">
        <f>D41*D30+D42*D31+D41*D30</f>
        <v>279000</v>
      </c>
      <c r="E49" s="495">
        <f>E41*E30+E42*E31+E41*E30</f>
        <v>306000</v>
      </c>
      <c r="F49" s="434"/>
      <c r="G49" s="430"/>
      <c r="H49" s="490" t="s">
        <v>462</v>
      </c>
      <c r="I49" s="778">
        <f>$C$59+$D$59+$E$59</f>
        <v>25997350.799999997</v>
      </c>
      <c r="J49" s="778"/>
      <c r="K49" s="778"/>
      <c r="L49" s="778"/>
      <c r="M49" s="778"/>
      <c r="N49" s="778"/>
      <c r="O49" s="778"/>
      <c r="P49" s="778"/>
      <c r="Q49" s="778"/>
    </row>
    <row r="50" spans="1:17" ht="30" customHeight="1" x14ac:dyDescent="0.3">
      <c r="A50" s="430"/>
      <c r="B50" s="494" t="s">
        <v>463</v>
      </c>
      <c r="C50" s="434">
        <f>C43*C32+C44*C33+C43*C32</f>
        <v>76045</v>
      </c>
      <c r="D50" s="434">
        <f>D43*D32+D44*D33+D43*D32</f>
        <v>97820</v>
      </c>
      <c r="E50" s="495">
        <f>E43*E32+E44*E33+E43*E32</f>
        <v>125625</v>
      </c>
      <c r="F50" s="434"/>
      <c r="G50" s="430"/>
      <c r="H50" s="430" t="s">
        <v>464</v>
      </c>
      <c r="I50" s="430" t="s">
        <v>465</v>
      </c>
      <c r="J50" s="430" t="s">
        <v>429</v>
      </c>
      <c r="K50" s="430" t="s">
        <v>432</v>
      </c>
      <c r="L50" s="430"/>
      <c r="M50" s="430"/>
      <c r="N50" s="430"/>
      <c r="O50" s="430"/>
      <c r="P50" s="430"/>
      <c r="Q50" s="430"/>
    </row>
    <row r="51" spans="1:17" ht="30" customHeight="1" x14ac:dyDescent="0.3">
      <c r="A51" s="430"/>
      <c r="B51" s="496" t="s">
        <v>432</v>
      </c>
      <c r="C51" s="497">
        <f>C46*C34+C47*C35+C46*C34</f>
        <v>60000</v>
      </c>
      <c r="D51" s="497">
        <f>D46*D34+D47*D35+D46*D34</f>
        <v>82500</v>
      </c>
      <c r="E51" s="498">
        <f>E46*E34+E47*E35+E46*E34</f>
        <v>101250</v>
      </c>
      <c r="F51" s="434"/>
      <c r="G51" s="430"/>
      <c r="H51" s="430"/>
      <c r="I51" s="434">
        <f>(I41*I42+I41*I43*0.5)*I44*I40*I38</f>
        <v>6480000</v>
      </c>
      <c r="J51" s="434">
        <f>(J41*J42+J41*J43*0.5)*J44*$I$40*$I$38</f>
        <v>657028.79999999993</v>
      </c>
      <c r="K51" s="434">
        <f>(K41*K42+K41*K43*0.5)*K44*$I$40*$I$38</f>
        <v>2592000</v>
      </c>
      <c r="L51" s="430"/>
      <c r="M51" s="430"/>
      <c r="N51" s="430"/>
      <c r="O51" s="430"/>
      <c r="P51" s="430"/>
      <c r="Q51" s="430"/>
    </row>
    <row r="52" spans="1:17" ht="30" customHeight="1" x14ac:dyDescent="0.3">
      <c r="A52" s="430"/>
      <c r="B52" s="430"/>
      <c r="C52" s="434"/>
      <c r="D52" s="434"/>
      <c r="E52" s="434"/>
      <c r="F52" s="434"/>
      <c r="G52" s="430"/>
      <c r="H52" s="430"/>
      <c r="I52" s="430"/>
      <c r="J52" s="430"/>
      <c r="K52" s="430"/>
      <c r="L52" s="430"/>
      <c r="M52" s="430"/>
      <c r="N52" s="523" t="s">
        <v>492</v>
      </c>
      <c r="O52" s="513">
        <f>I49</f>
        <v>25997350.799999997</v>
      </c>
      <c r="P52" s="430"/>
      <c r="Q52" s="430"/>
    </row>
    <row r="53" spans="1:17" ht="30" customHeight="1" x14ac:dyDescent="0.3">
      <c r="A53" s="430"/>
      <c r="B53" s="432" t="s">
        <v>466</v>
      </c>
      <c r="C53" s="434"/>
      <c r="D53" s="434"/>
      <c r="E53" s="434"/>
      <c r="F53" s="434"/>
      <c r="G53" s="430"/>
      <c r="H53" s="430"/>
      <c r="I53" s="430"/>
      <c r="J53" s="430"/>
      <c r="K53" s="430"/>
      <c r="L53" s="430"/>
      <c r="M53" s="430"/>
      <c r="N53" s="524" t="s">
        <v>493</v>
      </c>
      <c r="O53" s="515">
        <v>25997351</v>
      </c>
      <c r="P53" s="430"/>
      <c r="Q53" s="430"/>
    </row>
    <row r="54" spans="1:17" ht="30" customHeight="1" x14ac:dyDescent="0.3">
      <c r="A54" s="430"/>
      <c r="B54" s="480" t="s">
        <v>420</v>
      </c>
      <c r="C54" s="434">
        <f>$C$49*$C$37</f>
        <v>90000</v>
      </c>
      <c r="D54" s="434">
        <f>$D$49*$D$37</f>
        <v>139500</v>
      </c>
      <c r="E54" s="434">
        <f>$E$49*$E$37</f>
        <v>244800</v>
      </c>
      <c r="F54" s="434"/>
      <c r="G54" s="430"/>
      <c r="H54" s="430"/>
      <c r="I54" s="430"/>
      <c r="J54" s="430"/>
      <c r="K54" s="430"/>
      <c r="L54" s="430"/>
      <c r="M54" s="430"/>
      <c r="N54" s="430"/>
      <c r="O54" s="430"/>
      <c r="P54" s="430"/>
      <c r="Q54" s="430"/>
    </row>
    <row r="55" spans="1:17" ht="30" customHeight="1" x14ac:dyDescent="0.3">
      <c r="A55" s="430"/>
      <c r="B55" s="480" t="s">
        <v>467</v>
      </c>
      <c r="C55" s="434">
        <f>$C$50*$C$38</f>
        <v>9125.4</v>
      </c>
      <c r="D55" s="434">
        <f>$D$50*$D$38</f>
        <v>19564</v>
      </c>
      <c r="E55" s="434">
        <f>$E$50*$E$38</f>
        <v>37687.5</v>
      </c>
      <c r="F55" s="434"/>
      <c r="G55" s="430"/>
      <c r="H55" s="430"/>
      <c r="I55" s="430"/>
      <c r="J55" s="430"/>
      <c r="K55" s="430"/>
      <c r="L55" s="430"/>
      <c r="M55" s="430"/>
      <c r="N55" s="430"/>
      <c r="O55" s="430"/>
      <c r="P55" s="430"/>
      <c r="Q55" s="430"/>
    </row>
    <row r="56" spans="1:17" ht="30" customHeight="1" x14ac:dyDescent="0.3">
      <c r="A56" s="430"/>
      <c r="B56" s="480" t="s">
        <v>468</v>
      </c>
      <c r="C56" s="434">
        <f>$C$51*$C$39</f>
        <v>36000</v>
      </c>
      <c r="D56" s="434">
        <f>$D$51*$D$39</f>
        <v>49500</v>
      </c>
      <c r="E56" s="434">
        <f>$E$51*$E$39</f>
        <v>30375</v>
      </c>
      <c r="F56" s="434"/>
      <c r="G56" s="430"/>
      <c r="H56" s="430"/>
      <c r="I56" s="430"/>
      <c r="J56" s="430"/>
      <c r="K56" s="430"/>
      <c r="L56" s="430"/>
      <c r="M56" s="430"/>
      <c r="N56" s="430"/>
      <c r="O56" s="430"/>
      <c r="P56" s="430"/>
      <c r="Q56" s="430"/>
    </row>
    <row r="57" spans="1:17" ht="30" customHeight="1" x14ac:dyDescent="0.3">
      <c r="A57" s="430"/>
      <c r="B57" s="499" t="s">
        <v>469</v>
      </c>
      <c r="C57" s="500">
        <f>$C$54+$C$55+$C$56</f>
        <v>135125.4</v>
      </c>
      <c r="D57" s="500">
        <f>$D$54+$D$55+$D$56</f>
        <v>208564</v>
      </c>
      <c r="E57" s="500">
        <f>$E$54+$E$55+$E$56</f>
        <v>312862.5</v>
      </c>
      <c r="F57" s="434"/>
      <c r="G57" s="430"/>
      <c r="H57" s="430"/>
      <c r="I57" s="430"/>
      <c r="J57" s="430"/>
      <c r="K57" s="430"/>
      <c r="L57" s="430"/>
      <c r="M57" s="430"/>
      <c r="N57" s="430"/>
      <c r="O57" s="430"/>
      <c r="P57" s="430"/>
      <c r="Q57" s="430"/>
    </row>
    <row r="58" spans="1:17" ht="30" customHeight="1" x14ac:dyDescent="0.3">
      <c r="A58" s="430"/>
      <c r="B58" s="499" t="s">
        <v>470</v>
      </c>
      <c r="C58" s="500">
        <f>C57*C26</f>
        <v>1621504.7999999998</v>
      </c>
      <c r="D58" s="500">
        <f>D57*D26</f>
        <v>3337024</v>
      </c>
      <c r="E58" s="500">
        <f>E57*E26</f>
        <v>6257250</v>
      </c>
      <c r="F58" s="434"/>
      <c r="G58" s="430"/>
      <c r="H58" s="430"/>
      <c r="I58" s="430"/>
      <c r="J58" s="430"/>
      <c r="K58" s="430"/>
      <c r="L58" s="430"/>
      <c r="M58" s="430"/>
      <c r="N58" s="430"/>
      <c r="O58" s="430"/>
      <c r="P58" s="430"/>
      <c r="Q58" s="430"/>
    </row>
    <row r="59" spans="1:17" ht="30" customHeight="1" x14ac:dyDescent="0.3">
      <c r="A59" s="430"/>
      <c r="B59" s="499" t="s">
        <v>471</v>
      </c>
      <c r="C59" s="500">
        <f>$C$58*$C$24</f>
        <v>9729028.7999999989</v>
      </c>
      <c r="D59" s="500">
        <f>$D$58*$D$24</f>
        <v>10011072</v>
      </c>
      <c r="E59" s="500">
        <f>$E$58*$E$24</f>
        <v>6257250</v>
      </c>
      <c r="F59" s="434"/>
      <c r="G59" s="430"/>
      <c r="H59" s="430"/>
      <c r="I59" s="430"/>
      <c r="J59" s="430"/>
      <c r="K59" s="430"/>
      <c r="L59" s="430"/>
      <c r="M59" s="430"/>
      <c r="N59" s="430"/>
      <c r="O59" s="430"/>
      <c r="P59" s="430"/>
      <c r="Q59" s="430"/>
    </row>
    <row r="60" spans="1:17" ht="30" customHeight="1" x14ac:dyDescent="0.3">
      <c r="A60" s="430"/>
      <c r="B60" s="499" t="s">
        <v>472</v>
      </c>
      <c r="C60" s="500">
        <f>$C$59+$D$59+$E$59</f>
        <v>25997350.799999997</v>
      </c>
      <c r="D60" s="500"/>
      <c r="E60" s="500"/>
      <c r="F60" s="434"/>
      <c r="G60" s="430"/>
      <c r="H60" s="430"/>
      <c r="I60" s="430"/>
      <c r="J60" s="430"/>
      <c r="K60" s="430"/>
      <c r="L60" s="430"/>
      <c r="M60" s="430"/>
      <c r="N60" s="430"/>
      <c r="O60" s="430"/>
      <c r="P60" s="430"/>
      <c r="Q60" s="430"/>
    </row>
    <row r="61" spans="1:17" ht="30" customHeight="1" x14ac:dyDescent="0.3">
      <c r="A61" s="430"/>
      <c r="B61" s="430"/>
      <c r="C61" s="434"/>
      <c r="D61" s="434"/>
      <c r="E61" s="434"/>
      <c r="F61" s="434"/>
      <c r="G61" s="430"/>
      <c r="H61" s="430"/>
      <c r="I61" s="430"/>
      <c r="J61" s="430"/>
      <c r="K61" s="430"/>
      <c r="L61" s="430"/>
      <c r="M61" s="430"/>
      <c r="N61" s="430"/>
      <c r="O61" s="430"/>
      <c r="P61" s="430"/>
      <c r="Q61" s="430"/>
    </row>
    <row r="62" spans="1:17" ht="30" customHeight="1" x14ac:dyDescent="0.3">
      <c r="A62" s="430"/>
      <c r="B62" s="430"/>
      <c r="C62" s="430"/>
      <c r="D62" s="430"/>
      <c r="E62" s="430"/>
      <c r="F62" s="430"/>
      <c r="G62" s="430"/>
      <c r="H62" s="430"/>
      <c r="I62" s="430"/>
      <c r="J62" s="430"/>
      <c r="K62" s="430"/>
      <c r="L62" s="430"/>
      <c r="M62" s="430"/>
      <c r="N62" s="430"/>
      <c r="O62" s="430"/>
      <c r="P62" s="430"/>
      <c r="Q62" s="430"/>
    </row>
    <row r="63" spans="1:17" ht="30" customHeight="1" x14ac:dyDescent="0.3">
      <c r="A63" s="430"/>
      <c r="B63" s="430"/>
      <c r="C63" s="430"/>
      <c r="D63" s="430"/>
      <c r="E63" s="430"/>
      <c r="F63" s="430"/>
      <c r="G63" s="430"/>
      <c r="H63" s="430"/>
      <c r="I63" s="430"/>
      <c r="J63" s="430"/>
      <c r="K63" s="430"/>
      <c r="L63" s="430"/>
      <c r="M63" s="430"/>
      <c r="N63" s="430"/>
      <c r="O63" s="430"/>
      <c r="P63" s="430"/>
      <c r="Q63" s="430"/>
    </row>
    <row r="64" spans="1:17" ht="30" customHeight="1" x14ac:dyDescent="0.3">
      <c r="A64" s="430"/>
      <c r="B64" s="430"/>
      <c r="C64" s="430"/>
      <c r="D64" s="430"/>
      <c r="E64" s="430"/>
      <c r="F64" s="430"/>
      <c r="G64" s="430"/>
      <c r="H64" s="430"/>
      <c r="I64" s="430"/>
      <c r="J64" s="430"/>
      <c r="K64" s="430"/>
      <c r="L64" s="430"/>
      <c r="M64" s="430"/>
      <c r="N64" s="430"/>
      <c r="O64" s="430"/>
      <c r="P64" s="430"/>
      <c r="Q64" s="430"/>
    </row>
    <row r="65" spans="1:17" ht="30" customHeight="1" x14ac:dyDescent="0.3">
      <c r="A65" s="430"/>
      <c r="B65" s="430"/>
      <c r="C65" s="430"/>
      <c r="D65" s="430"/>
      <c r="E65" s="430"/>
      <c r="F65" s="430"/>
      <c r="G65" s="430"/>
      <c r="H65" s="430"/>
      <c r="I65" s="430"/>
      <c r="J65" s="430"/>
      <c r="K65" s="430"/>
      <c r="L65" s="430"/>
      <c r="M65" s="430"/>
      <c r="N65" s="430"/>
      <c r="O65" s="430"/>
      <c r="P65" s="430"/>
      <c r="Q65" s="430"/>
    </row>
    <row r="66" spans="1:17" ht="30" customHeight="1" x14ac:dyDescent="0.3">
      <c r="A66" s="430"/>
      <c r="B66" s="430"/>
      <c r="C66" s="430"/>
      <c r="D66" s="430"/>
      <c r="E66" s="430"/>
      <c r="F66" s="430"/>
      <c r="G66" s="430"/>
      <c r="H66" s="430"/>
      <c r="I66" s="430"/>
      <c r="J66" s="430"/>
      <c r="K66" s="430"/>
      <c r="L66" s="430"/>
      <c r="M66" s="430"/>
      <c r="N66" s="430"/>
      <c r="O66" s="430"/>
      <c r="P66" s="430"/>
      <c r="Q66" s="430"/>
    </row>
    <row r="67" spans="1:17" ht="30" customHeight="1" x14ac:dyDescent="0.3">
      <c r="A67" s="430"/>
      <c r="B67" s="501" t="s">
        <v>325</v>
      </c>
      <c r="C67" s="508"/>
      <c r="D67" s="508"/>
      <c r="E67" s="508"/>
      <c r="F67" s="508"/>
      <c r="G67" s="508"/>
      <c r="H67" s="508"/>
      <c r="I67" s="508"/>
      <c r="J67" s="508"/>
      <c r="K67" s="508"/>
      <c r="L67" s="508"/>
      <c r="M67" s="508"/>
      <c r="N67" s="508"/>
      <c r="O67" s="508"/>
      <c r="P67" s="508"/>
      <c r="Q67" s="508"/>
    </row>
    <row r="68" spans="1:17" ht="30" customHeight="1" x14ac:dyDescent="0.3">
      <c r="A68" s="430"/>
      <c r="B68" s="779" t="s">
        <v>473</v>
      </c>
      <c r="C68" s="780"/>
      <c r="D68" s="430"/>
      <c r="E68" s="430"/>
      <c r="F68" s="430"/>
      <c r="G68" s="430"/>
      <c r="H68" s="430"/>
      <c r="I68" s="430"/>
      <c r="J68" s="430"/>
      <c r="K68" s="430"/>
      <c r="L68" s="430"/>
      <c r="M68" s="430"/>
      <c r="N68" s="430"/>
      <c r="O68" s="430"/>
      <c r="P68" s="430"/>
      <c r="Q68" s="430"/>
    </row>
    <row r="69" spans="1:17" ht="30" customHeight="1" x14ac:dyDescent="0.3">
      <c r="A69" s="430"/>
      <c r="B69" s="474" t="s">
        <v>474</v>
      </c>
      <c r="C69" s="474" t="s">
        <v>475</v>
      </c>
      <c r="D69" s="430"/>
      <c r="E69" s="430"/>
      <c r="F69" s="430"/>
      <c r="G69" s="430"/>
      <c r="H69" s="430"/>
      <c r="I69" s="430"/>
      <c r="J69" s="430"/>
      <c r="K69" s="430"/>
      <c r="L69" s="430"/>
      <c r="M69" s="430"/>
      <c r="N69" s="430"/>
      <c r="O69" s="430"/>
      <c r="P69" s="430"/>
      <c r="Q69" s="430"/>
    </row>
    <row r="70" spans="1:17" ht="30" customHeight="1" x14ac:dyDescent="0.3">
      <c r="A70" s="430"/>
      <c r="B70" s="502" t="s">
        <v>476</v>
      </c>
      <c r="C70" s="503">
        <v>19000</v>
      </c>
      <c r="D70" s="430"/>
      <c r="E70" s="430"/>
      <c r="F70" s="430"/>
      <c r="G70" s="430"/>
      <c r="H70" s="430"/>
      <c r="I70" s="430"/>
      <c r="J70" s="430"/>
      <c r="K70" s="430"/>
      <c r="L70" s="430"/>
      <c r="M70" s="430"/>
      <c r="N70" s="430"/>
      <c r="O70" s="430"/>
      <c r="P70" s="430"/>
      <c r="Q70" s="430"/>
    </row>
    <row r="71" spans="1:17" ht="30" customHeight="1" x14ac:dyDescent="0.3">
      <c r="A71" s="430"/>
      <c r="B71" s="504" t="s">
        <v>477</v>
      </c>
      <c r="C71" s="503">
        <v>8500</v>
      </c>
      <c r="D71" s="430"/>
      <c r="E71" s="430"/>
      <c r="F71" s="430"/>
      <c r="G71" s="430"/>
      <c r="H71" s="430"/>
      <c r="I71" s="430"/>
      <c r="J71" s="430"/>
      <c r="K71" s="430"/>
      <c r="L71" s="430"/>
      <c r="M71" s="430"/>
      <c r="N71" s="430"/>
      <c r="O71" s="430"/>
      <c r="P71" s="430"/>
      <c r="Q71" s="430"/>
    </row>
    <row r="72" spans="1:17" ht="30" customHeight="1" x14ac:dyDescent="0.3">
      <c r="A72" s="430"/>
      <c r="B72" s="505" t="s">
        <v>478</v>
      </c>
      <c r="C72" s="503">
        <v>7000</v>
      </c>
      <c r="D72" s="430"/>
      <c r="E72" s="430"/>
      <c r="F72" s="430"/>
      <c r="G72" s="430"/>
      <c r="H72" s="430"/>
      <c r="I72" s="430"/>
      <c r="J72" s="430"/>
      <c r="K72" s="430"/>
      <c r="L72" s="430"/>
      <c r="M72" s="430"/>
      <c r="N72" s="430"/>
      <c r="O72" s="430"/>
      <c r="P72" s="430"/>
      <c r="Q72" s="430"/>
    </row>
    <row r="73" spans="1:17" ht="30" customHeight="1" x14ac:dyDescent="0.3">
      <c r="A73" s="430"/>
      <c r="B73" s="430"/>
      <c r="C73" s="430"/>
      <c r="D73" s="430"/>
      <c r="E73" s="430"/>
      <c r="F73" s="430"/>
      <c r="G73" s="430"/>
      <c r="H73" s="430"/>
      <c r="I73" s="430"/>
      <c r="J73" s="430"/>
      <c r="K73" s="430"/>
      <c r="L73" s="430"/>
      <c r="M73" s="430"/>
      <c r="N73" s="430"/>
      <c r="O73" s="430"/>
      <c r="P73" s="430"/>
      <c r="Q73" s="430"/>
    </row>
    <row r="74" spans="1:17" ht="30" customHeight="1" x14ac:dyDescent="0.3">
      <c r="A74" s="430"/>
      <c r="B74" s="430" t="s">
        <v>479</v>
      </c>
      <c r="C74" s="430">
        <v>25000</v>
      </c>
      <c r="D74" s="430"/>
      <c r="E74" s="430"/>
      <c r="F74" s="430"/>
      <c r="G74" s="430"/>
      <c r="H74" s="430"/>
      <c r="I74" s="430"/>
      <c r="J74" s="430"/>
      <c r="K74" s="430"/>
      <c r="L74" s="430"/>
      <c r="M74" s="430"/>
      <c r="N74" s="430"/>
      <c r="O74" s="430"/>
      <c r="P74" s="430"/>
      <c r="Q74" s="430"/>
    </row>
    <row r="75" spans="1:17" ht="30" customHeight="1" x14ac:dyDescent="0.3">
      <c r="A75" s="430"/>
      <c r="B75" s="430" t="s">
        <v>480</v>
      </c>
      <c r="C75" s="430">
        <v>200</v>
      </c>
      <c r="D75" s="430"/>
      <c r="E75" s="430"/>
      <c r="F75" s="430"/>
      <c r="G75" s="430"/>
      <c r="H75" s="430"/>
      <c r="I75" s="430"/>
      <c r="J75" s="430"/>
      <c r="K75" s="430"/>
      <c r="L75" s="430"/>
      <c r="M75" s="430"/>
      <c r="N75" s="430"/>
      <c r="O75" s="430"/>
      <c r="P75" s="430"/>
      <c r="Q75" s="430"/>
    </row>
    <row r="76" spans="1:17" ht="30" customHeight="1" x14ac:dyDescent="0.3">
      <c r="A76" s="430"/>
      <c r="B76" s="499" t="s">
        <v>375</v>
      </c>
      <c r="C76" s="525">
        <f>C74*C75</f>
        <v>5000000</v>
      </c>
      <c r="D76" s="522" t="s">
        <v>389</v>
      </c>
      <c r="E76" s="430"/>
      <c r="F76" s="430"/>
      <c r="G76" s="430"/>
      <c r="H76" s="430"/>
      <c r="I76" s="430"/>
      <c r="J76" s="430"/>
      <c r="K76" s="430"/>
      <c r="L76" s="430"/>
      <c r="M76" s="430"/>
      <c r="N76" s="430"/>
      <c r="O76" s="430"/>
      <c r="P76" s="430"/>
      <c r="Q76" s="430"/>
    </row>
    <row r="77" spans="1:17" ht="30" customHeight="1" x14ac:dyDescent="0.3">
      <c r="C77" s="526">
        <v>5000000</v>
      </c>
      <c r="D77" s="438" t="s">
        <v>388</v>
      </c>
    </row>
  </sheetData>
  <mergeCells count="36">
    <mergeCell ref="I17:J18"/>
    <mergeCell ref="I49:Q49"/>
    <mergeCell ref="B68:C68"/>
    <mergeCell ref="I47:K47"/>
    <mergeCell ref="L47:N47"/>
    <mergeCell ref="O47:Q47"/>
    <mergeCell ref="I48:K48"/>
    <mergeCell ref="L48:N48"/>
    <mergeCell ref="O48:Q48"/>
    <mergeCell ref="I39:K39"/>
    <mergeCell ref="L39:N39"/>
    <mergeCell ref="O39:Q39"/>
    <mergeCell ref="C40:E40"/>
    <mergeCell ref="I40:K40"/>
    <mergeCell ref="L40:N40"/>
    <mergeCell ref="O40:Q40"/>
    <mergeCell ref="I38:K38"/>
    <mergeCell ref="L38:N38"/>
    <mergeCell ref="O38:Q38"/>
    <mergeCell ref="I26:I29"/>
    <mergeCell ref="C27:E27"/>
    <mergeCell ref="C28:E28"/>
    <mergeCell ref="C29:E29"/>
    <mergeCell ref="I31:I32"/>
    <mergeCell ref="H35:Q35"/>
    <mergeCell ref="C36:E36"/>
    <mergeCell ref="H36:H37"/>
    <mergeCell ref="I36:K36"/>
    <mergeCell ref="L36:N36"/>
    <mergeCell ref="O36:Q36"/>
    <mergeCell ref="B22:E22"/>
    <mergeCell ref="I23:P23"/>
    <mergeCell ref="I24:J25"/>
    <mergeCell ref="K24:L24"/>
    <mergeCell ref="M24:N24"/>
    <mergeCell ref="O24:P24"/>
  </mergeCells>
  <printOptions horizontalCentered="1"/>
  <pageMargins left="0.45" right="0.45" top="0.5" bottom="0.5" header="0.3" footer="0.3"/>
  <pageSetup scale="51" fitToHeight="0" orientation="landscape" r:id="rId1"/>
  <headerFooter differentFirst="1">
    <oddFooter>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E13"/>
  <sheetViews>
    <sheetView zoomScale="70" zoomScaleNormal="70" workbookViewId="0">
      <selection activeCell="B5" sqref="B5"/>
    </sheetView>
  </sheetViews>
  <sheetFormatPr defaultColWidth="10.6640625" defaultRowHeight="13.8" x14ac:dyDescent="0.25"/>
  <cols>
    <col min="1" max="1" width="22.6640625" style="360" customWidth="1"/>
    <col min="2" max="2" width="31.77734375" style="360" customWidth="1"/>
    <col min="3" max="3" width="30.6640625" style="360" customWidth="1"/>
    <col min="4" max="4" width="19.6640625" style="360" customWidth="1"/>
    <col min="5" max="5" width="25.109375" style="360" customWidth="1"/>
    <col min="6" max="16384" width="10.6640625" style="360"/>
  </cols>
  <sheetData>
    <row r="1" spans="1:5" ht="14.4" thickBot="1" x14ac:dyDescent="0.3">
      <c r="A1" s="782" t="s">
        <v>499</v>
      </c>
      <c r="B1" s="783"/>
      <c r="C1" s="783"/>
      <c r="D1" s="783"/>
    </row>
    <row r="2" spans="1:5" ht="14.4" thickBot="1" x14ac:dyDescent="0.3">
      <c r="A2" s="361" t="s">
        <v>37</v>
      </c>
      <c r="B2" s="363" t="s">
        <v>323</v>
      </c>
      <c r="C2" s="373"/>
      <c r="D2" s="372"/>
    </row>
    <row r="3" spans="1:5" x14ac:dyDescent="0.25">
      <c r="A3" s="364" t="s">
        <v>41</v>
      </c>
      <c r="B3" s="532">
        <v>230</v>
      </c>
      <c r="C3" s="367"/>
      <c r="D3" s="535"/>
    </row>
    <row r="4" spans="1:5" x14ac:dyDescent="0.25">
      <c r="A4" s="365" t="s">
        <v>43</v>
      </c>
      <c r="B4" s="533">
        <v>500</v>
      </c>
      <c r="C4" s="367"/>
      <c r="D4" s="535"/>
    </row>
    <row r="5" spans="1:5" ht="14.4" thickBot="1" x14ac:dyDescent="0.3">
      <c r="A5" s="369" t="s">
        <v>42</v>
      </c>
      <c r="B5" s="534">
        <v>50</v>
      </c>
      <c r="C5" s="367"/>
      <c r="D5" s="366"/>
    </row>
    <row r="6" spans="1:5" ht="21.6" thickBot="1" x14ac:dyDescent="0.45">
      <c r="A6" s="362"/>
      <c r="B6" s="368"/>
      <c r="C6" s="367"/>
      <c r="D6" s="784" t="s">
        <v>590</v>
      </c>
      <c r="E6" s="784"/>
    </row>
    <row r="7" spans="1:5" ht="15" customHeight="1" x14ac:dyDescent="0.25">
      <c r="A7" s="362"/>
      <c r="B7" s="620" t="s">
        <v>389</v>
      </c>
      <c r="C7" s="666" t="s">
        <v>388</v>
      </c>
      <c r="D7" s="620" t="s">
        <v>389</v>
      </c>
      <c r="E7" s="671" t="s">
        <v>388</v>
      </c>
    </row>
    <row r="8" spans="1:5" ht="15" customHeight="1" thickBot="1" x14ac:dyDescent="0.3">
      <c r="B8" s="537" t="s">
        <v>331</v>
      </c>
      <c r="C8" s="665" t="s">
        <v>331</v>
      </c>
      <c r="D8" s="537" t="s">
        <v>331</v>
      </c>
      <c r="E8" s="667" t="s">
        <v>331</v>
      </c>
    </row>
    <row r="9" spans="1:5" ht="42" thickBot="1" x14ac:dyDescent="0.3">
      <c r="A9" s="370" t="s">
        <v>37</v>
      </c>
      <c r="B9" s="538" t="s">
        <v>591</v>
      </c>
      <c r="C9" s="661" t="s">
        <v>591</v>
      </c>
      <c r="D9" s="539" t="s">
        <v>500</v>
      </c>
      <c r="E9" s="668" t="s">
        <v>500</v>
      </c>
    </row>
    <row r="10" spans="1:5" ht="41.4" customHeight="1" x14ac:dyDescent="0.25">
      <c r="A10" s="371" t="s">
        <v>41</v>
      </c>
      <c r="B10" s="536">
        <f>DBC!$C$80*DBC!C82</f>
        <v>16535</v>
      </c>
      <c r="C10" s="662">
        <f>DFC!$C$80*DFC!C82</f>
        <v>1056.4000000000001</v>
      </c>
      <c r="D10" s="541">
        <f>B10*$B$3</f>
        <v>3803050</v>
      </c>
      <c r="E10" s="663">
        <f>C10*$B$3</f>
        <v>242972.00000000003</v>
      </c>
    </row>
    <row r="11" spans="1:5" x14ac:dyDescent="0.25">
      <c r="A11" s="672" t="s">
        <v>43</v>
      </c>
      <c r="B11" s="540">
        <f>DBC!$C$80*DBC!C83</f>
        <v>0</v>
      </c>
      <c r="C11" s="653">
        <f>DFC!$C$80*DFC!C83</f>
        <v>0</v>
      </c>
      <c r="D11" s="540">
        <f>B11*$B$4</f>
        <v>0</v>
      </c>
      <c r="E11" s="653">
        <f>C11*$B$4</f>
        <v>0</v>
      </c>
    </row>
    <row r="12" spans="1:5" ht="14.4" thickBot="1" x14ac:dyDescent="0.3">
      <c r="A12" s="669" t="s">
        <v>42</v>
      </c>
      <c r="B12" s="670">
        <f>DBC!$C$80*DBC!C84</f>
        <v>0</v>
      </c>
      <c r="C12" s="664">
        <f>DFC!$C$80*DFC!C84</f>
        <v>9507.6</v>
      </c>
      <c r="D12" s="670">
        <f>B12*$B$5</f>
        <v>0</v>
      </c>
      <c r="E12" s="664">
        <f>C12*$B$5</f>
        <v>475380</v>
      </c>
    </row>
    <row r="13" spans="1:5" ht="48" customHeight="1" thickBot="1" x14ac:dyDescent="0.3">
      <c r="C13" s="362"/>
      <c r="D13" s="673">
        <f>D10+D11+D12</f>
        <v>3803050</v>
      </c>
      <c r="E13" s="674">
        <f t="shared" ref="E13" si="0">E10+E11+E12</f>
        <v>718352</v>
      </c>
    </row>
  </sheetData>
  <mergeCells count="2">
    <mergeCell ref="A1:D1"/>
    <mergeCell ref="D6:E6"/>
  </mergeCells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a 4 d t U A g a 0 q e o A A A A + A A A A B I A H A B D b 2 5 m a W c v U G F j a 2 F n Z S 5 4 b W w g o h g A K K A U A A A A A A A A A A A A A A A A A A A A A A A A A A A A h Y / R C o I w G I V f R X b v N j V L 5 H c S 3 S Y E U X Q 7 1 t K R z n C z + W 5 d 9 E i 9 Q k J Z 3 X V 5 D t + B 7 z x u d 8 i H p v a u s j O q 1 R k K M E W e 1 K I 9 K l 1 m q L c n P 0 E 5 g w 0 X Z 1 5 K b 4 S 1 S Q e j M l R Z e 0 k J c c 5 h F + G 2 K 0 l I a U A O x X o r K t l w X 2 l j u R Y S f V b H / y v E Y P + S Y S F e R D i O k z m e J Q G Q q Y Z C 6 S 8 S j s a Y A v k p Y d X X t u 8 k k 9 p f 7 o B M E c j 7 B X s C U E s D B B Q A A g A I A G u H b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r h 2 1 Q K I p H u A 4 A A A A R A A A A E w A c A E Z v c m 1 1 b G F z L 1 N l Y 3 R p b 2 4 x L m 0 g o h g A K K A U A A A A A A A A A A A A A A A A A A A A A A A A A A A A K 0 5 N L s n M z 1 M I h t C G 1 g B Q S w E C L Q A U A A I A C A B r h 2 1 Q C B r S p 6 g A A A D 4 A A A A E g A A A A A A A A A A A A A A A A A A A A A A Q 2 9 u Z m l n L 1 B h Y 2 t h Z 2 U u e G 1 s U E s B A i 0 A F A A C A A g A a 4 d t U A / K 6 a u k A A A A 6 Q A A A B M A A A A A A A A A A A A A A A A A 9 A A A A F t D b 2 5 0 Z W 5 0 X 1 R 5 c G V z X S 5 4 b W x Q S w E C L Q A U A A I A C A B r h 2 1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Z L V M X G l 0 I E 6 h h 7 q R g s 9 R V g A A A A A C A A A A A A A Q Z g A A A A E A A C A A A A B u 4 P 6 C T h h c 4 u T / s U / 8 W K S K T E V D P J i u a j 6 n q / 3 7 X 3 W W / g A A A A A O g A A A A A I A A C A A A A D / 4 7 L J W m j P Y S 7 8 m r i 1 e P R Z I T x Y t A A 5 0 G n f m P a R a 0 H c w l A A A A C r 2 / p N 9 c o H 5 L H 8 t 2 8 H W j 1 X B W q k J 8 h l E x T I d K j Y c u Y W 1 2 l H L F m t t G G S O a V H 4 N V + r V t t Q L 8 h 5 A / S F K K Z 8 p L q T U z W m m R v B I e F d H L i E d T c 8 8 P A / U A A A A D i W L Y n t 4 a m 4 q 6 G v e l z B B w v r C c K W j z z T r w E w k t Q m M D n b i m 5 n / d q O Q H s W l Y W S Z o T V 0 G l U e + + a w O k r L T B A h G H 2 x V G < / D a t a M a s h u p > 
</file>

<file path=customXml/itemProps1.xml><?xml version="1.0" encoding="utf-8"?>
<ds:datastoreItem xmlns:ds="http://schemas.openxmlformats.org/officeDocument/2006/customXml" ds:itemID="{2154800D-5E69-4AA4-8160-21DE0526F2A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13</vt:i4>
      </vt:variant>
    </vt:vector>
  </HeadingPairs>
  <TitlesOfParts>
    <vt:vector size="24" baseType="lpstr">
      <vt:lpstr>DBC</vt:lpstr>
      <vt:lpstr>CFBC</vt:lpstr>
      <vt:lpstr>OBC</vt:lpstr>
      <vt:lpstr>DFC</vt:lpstr>
      <vt:lpstr>CFFC</vt:lpstr>
      <vt:lpstr>OFC</vt:lpstr>
      <vt:lpstr>Ship price</vt:lpstr>
      <vt:lpstr>Revenue OP</vt:lpstr>
      <vt:lpstr>Revenue REC</vt:lpstr>
      <vt:lpstr>EEDI</vt:lpstr>
      <vt:lpstr>Input list</vt:lpstr>
      <vt:lpstr>Auxiliaryenginepower</vt:lpstr>
      <vt:lpstr>Auxiliaryfuelconsumptionatgivenoperationmode</vt:lpstr>
      <vt:lpstr>Discountrate</vt:lpstr>
      <vt:lpstr>Displacement</vt:lpstr>
      <vt:lpstr>Draught</vt:lpstr>
      <vt:lpstr>Enginesoperationmodes</vt:lpstr>
      <vt:lpstr>Fuelconsumptionatgivenoperationmode</vt:lpstr>
      <vt:lpstr>Fueltypes</vt:lpstr>
      <vt:lpstr>Lengthoverall</vt:lpstr>
      <vt:lpstr>DBC!Lightweight</vt:lpstr>
      <vt:lpstr>DFC!Lightweight</vt:lpstr>
      <vt:lpstr>Mainenginepower</vt:lpstr>
      <vt:lpstr>Operationmodes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user</dc:creator>
  <cp:lastModifiedBy>Attila Uderszky</cp:lastModifiedBy>
  <cp:lastPrinted>2019-10-13T10:56:56Z</cp:lastPrinted>
  <dcterms:created xsi:type="dcterms:W3CDTF">2016-12-05T05:14:59Z</dcterms:created>
  <dcterms:modified xsi:type="dcterms:W3CDTF">2020-05-19T19:57:43Z</dcterms:modified>
</cp:coreProperties>
</file>